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0" yWindow="90" windowWidth="19185" windowHeight="7080"/>
  </bookViews>
  <sheets>
    <sheet name="2015 Season Projections" sheetId="1" r:id="rId1"/>
  </sheets>
  <externalReferences>
    <externalReference r:id="rId2"/>
  </externalReferences>
  <definedNames>
    <definedName name="Season">'[1]Admin Tools'!$A$5:$A$6</definedName>
    <definedName name="Week">'[1]Admin Tools'!$B$5:$B$22</definedName>
  </definedNames>
  <calcPr calcId="145621"/>
</workbook>
</file>

<file path=xl/calcChain.xml><?xml version="1.0" encoding="utf-8"?>
<calcChain xmlns="http://schemas.openxmlformats.org/spreadsheetml/2006/main">
  <c r="C4674" i="1" l="1"/>
  <c r="A4674" i="1"/>
  <c r="A4668" i="1"/>
  <c r="A4667" i="1"/>
  <c r="A4666" i="1"/>
  <c r="A4665" i="1"/>
  <c r="A4664" i="1"/>
  <c r="A4663" i="1"/>
  <c r="A4662" i="1"/>
  <c r="A4661" i="1"/>
  <c r="A4660" i="1"/>
  <c r="A4659" i="1"/>
  <c r="A4658" i="1"/>
  <c r="A4657" i="1"/>
  <c r="A4656" i="1"/>
  <c r="A4655" i="1"/>
  <c r="A4654" i="1"/>
  <c r="A4653" i="1"/>
  <c r="AI4652" i="1"/>
  <c r="AB4652" i="1"/>
  <c r="A4652" i="1"/>
  <c r="AB4651" i="1"/>
  <c r="AI4651" i="1" s="1"/>
  <c r="A4651" i="1"/>
  <c r="AI4650" i="1"/>
  <c r="AB4650" i="1"/>
  <c r="A4650" i="1"/>
  <c r="C4639" i="1"/>
  <c r="A4639" i="1"/>
  <c r="A4633" i="1"/>
  <c r="A4632" i="1"/>
  <c r="A4631" i="1"/>
  <c r="A4630" i="1"/>
  <c r="A4629" i="1"/>
  <c r="A4628" i="1"/>
  <c r="A4627" i="1"/>
  <c r="A4626" i="1"/>
  <c r="A4625" i="1"/>
  <c r="A4624" i="1"/>
  <c r="A4623" i="1"/>
  <c r="A4622" i="1"/>
  <c r="A4621" i="1"/>
  <c r="A4620" i="1"/>
  <c r="A4619" i="1"/>
  <c r="A4618" i="1"/>
  <c r="AB4617" i="1"/>
  <c r="AI4617" i="1" s="1"/>
  <c r="A4617" i="1"/>
  <c r="AI4616" i="1"/>
  <c r="AB4616" i="1"/>
  <c r="A4616" i="1"/>
  <c r="AB4615" i="1"/>
  <c r="AI4615" i="1" s="1"/>
  <c r="A4615" i="1"/>
  <c r="C4604" i="1"/>
  <c r="A4604" i="1"/>
  <c r="A4598" i="1"/>
  <c r="A4597" i="1"/>
  <c r="A4596" i="1"/>
  <c r="A4595" i="1"/>
  <c r="A4594" i="1"/>
  <c r="A4593" i="1"/>
  <c r="A4592" i="1"/>
  <c r="A4591" i="1"/>
  <c r="A4590" i="1"/>
  <c r="A4589" i="1"/>
  <c r="A4588" i="1"/>
  <c r="A4587" i="1"/>
  <c r="A4586" i="1"/>
  <c r="A4585" i="1"/>
  <c r="A4584" i="1"/>
  <c r="A4583" i="1"/>
  <c r="AB4582" i="1"/>
  <c r="AI4582" i="1" s="1"/>
  <c r="A4582" i="1"/>
  <c r="AI4581" i="1"/>
  <c r="AB4581" i="1"/>
  <c r="A4581" i="1"/>
  <c r="AB4580" i="1"/>
  <c r="AI4580" i="1" s="1"/>
  <c r="A4580" i="1"/>
  <c r="C4569" i="1"/>
  <c r="A4569" i="1"/>
  <c r="A4563" i="1"/>
  <c r="A4562" i="1"/>
  <c r="A4561" i="1"/>
  <c r="A4560" i="1"/>
  <c r="A4559" i="1"/>
  <c r="A4558" i="1"/>
  <c r="A4557" i="1"/>
  <c r="A4556" i="1"/>
  <c r="A4555" i="1"/>
  <c r="A4554" i="1"/>
  <c r="A4553" i="1"/>
  <c r="A4552" i="1"/>
  <c r="A4551" i="1"/>
  <c r="A4550" i="1"/>
  <c r="A4549" i="1"/>
  <c r="A4548" i="1"/>
  <c r="AB4547" i="1"/>
  <c r="AI4547" i="1" s="1"/>
  <c r="A4547" i="1"/>
  <c r="AI4546" i="1"/>
  <c r="AB4546" i="1"/>
  <c r="A4546" i="1"/>
  <c r="AB4545" i="1"/>
  <c r="AI4545" i="1" s="1"/>
  <c r="A4545" i="1"/>
  <c r="C4534" i="1"/>
  <c r="A4534" i="1"/>
  <c r="A4528" i="1"/>
  <c r="A4527" i="1"/>
  <c r="A4526" i="1"/>
  <c r="A4525" i="1"/>
  <c r="A4524" i="1"/>
  <c r="A4523" i="1"/>
  <c r="A4522" i="1"/>
  <c r="A4521" i="1"/>
  <c r="A4520" i="1"/>
  <c r="A4519" i="1"/>
  <c r="A4518" i="1"/>
  <c r="A4517" i="1"/>
  <c r="A4516" i="1"/>
  <c r="A4515" i="1"/>
  <c r="A4514" i="1"/>
  <c r="A4513" i="1"/>
  <c r="AI4512" i="1"/>
  <c r="AB4512" i="1"/>
  <c r="A4512" i="1"/>
  <c r="AB4511" i="1"/>
  <c r="AI4511" i="1" s="1"/>
  <c r="A4511" i="1"/>
  <c r="AI4510" i="1"/>
  <c r="AB4510" i="1"/>
  <c r="A4510" i="1"/>
  <c r="C4499" i="1"/>
  <c r="A4499" i="1"/>
  <c r="A4493" i="1"/>
  <c r="A4492" i="1"/>
  <c r="A4491" i="1"/>
  <c r="A4490" i="1"/>
  <c r="A4489" i="1"/>
  <c r="A4488" i="1"/>
  <c r="A4487" i="1"/>
  <c r="A4486" i="1"/>
  <c r="A4485" i="1"/>
  <c r="A4484" i="1"/>
  <c r="A4483" i="1"/>
  <c r="A4482" i="1"/>
  <c r="A4481" i="1"/>
  <c r="A4480" i="1"/>
  <c r="A4479" i="1"/>
  <c r="A4478" i="1"/>
  <c r="AI4477" i="1"/>
  <c r="AB4477" i="1"/>
  <c r="A4477" i="1"/>
  <c r="AB4476" i="1"/>
  <c r="AI4476" i="1" s="1"/>
  <c r="A4476" i="1"/>
  <c r="AI4475" i="1"/>
  <c r="AB4475" i="1"/>
  <c r="A4475" i="1"/>
  <c r="C4464" i="1"/>
  <c r="A4464" i="1"/>
  <c r="A4458" i="1"/>
  <c r="A4457" i="1"/>
  <c r="A4456" i="1"/>
  <c r="A4455" i="1"/>
  <c r="A4454" i="1"/>
  <c r="A4453" i="1"/>
  <c r="A4452" i="1"/>
  <c r="A4451" i="1"/>
  <c r="A4450" i="1"/>
  <c r="A4449" i="1"/>
  <c r="A4448" i="1"/>
  <c r="A4447" i="1"/>
  <c r="A4446" i="1"/>
  <c r="A4445" i="1"/>
  <c r="A4444" i="1"/>
  <c r="A4443" i="1"/>
  <c r="AB4442" i="1"/>
  <c r="AI4442" i="1" s="1"/>
  <c r="A4442" i="1"/>
  <c r="AI4441" i="1"/>
  <c r="AB4441" i="1"/>
  <c r="A4441" i="1"/>
  <c r="AB4440" i="1"/>
  <c r="AI4440" i="1" s="1"/>
  <c r="A4440" i="1"/>
  <c r="C4429" i="1"/>
  <c r="A4429" i="1"/>
  <c r="A4423" i="1"/>
  <c r="A4422" i="1"/>
  <c r="A4421" i="1"/>
  <c r="A4420" i="1"/>
  <c r="A4419" i="1"/>
  <c r="A4418" i="1"/>
  <c r="A4417" i="1"/>
  <c r="A4416" i="1"/>
  <c r="A4415" i="1"/>
  <c r="A4414" i="1"/>
  <c r="A4413" i="1"/>
  <c r="A4412" i="1"/>
  <c r="A4411" i="1"/>
  <c r="A4410" i="1"/>
  <c r="A4409" i="1"/>
  <c r="A4408" i="1"/>
  <c r="AB4407" i="1"/>
  <c r="AI4407" i="1" s="1"/>
  <c r="A4407" i="1"/>
  <c r="AI4406" i="1"/>
  <c r="AB4406" i="1"/>
  <c r="A4406" i="1"/>
  <c r="AB4405" i="1"/>
  <c r="AI4405" i="1" s="1"/>
  <c r="A4405" i="1"/>
  <c r="C4394" i="1"/>
  <c r="A4394" i="1"/>
  <c r="A4388" i="1"/>
  <c r="A4387" i="1"/>
  <c r="A4386" i="1"/>
  <c r="A4385" i="1"/>
  <c r="A4384" i="1"/>
  <c r="A4383" i="1"/>
  <c r="A4382" i="1"/>
  <c r="A4381" i="1"/>
  <c r="A4380" i="1"/>
  <c r="A4379" i="1"/>
  <c r="A4378" i="1"/>
  <c r="A4377" i="1"/>
  <c r="A4376" i="1"/>
  <c r="A4375" i="1"/>
  <c r="A4374" i="1"/>
  <c r="A4373" i="1"/>
  <c r="AB4372" i="1"/>
  <c r="AI4372" i="1" s="1"/>
  <c r="A4372" i="1"/>
  <c r="AI4371" i="1"/>
  <c r="AB4371" i="1"/>
  <c r="A4371" i="1"/>
  <c r="AB4370" i="1"/>
  <c r="AI4370" i="1" s="1"/>
  <c r="A4370" i="1"/>
  <c r="C4359" i="1"/>
  <c r="A4359" i="1"/>
  <c r="A4353" i="1"/>
  <c r="A4352" i="1"/>
  <c r="A4351" i="1"/>
  <c r="A4350" i="1"/>
  <c r="A4349" i="1"/>
  <c r="A4348" i="1"/>
  <c r="A4347" i="1"/>
  <c r="A4346" i="1"/>
  <c r="A4345" i="1"/>
  <c r="A4344" i="1"/>
  <c r="A4343" i="1"/>
  <c r="A4342" i="1"/>
  <c r="A4341" i="1"/>
  <c r="A4340" i="1"/>
  <c r="A4339" i="1"/>
  <c r="A4338" i="1"/>
  <c r="AB4337" i="1"/>
  <c r="AI4337" i="1" s="1"/>
  <c r="A4337" i="1"/>
  <c r="AI4336" i="1"/>
  <c r="AB4336" i="1"/>
  <c r="A4336" i="1"/>
  <c r="AB4335" i="1"/>
  <c r="AI4335" i="1" s="1"/>
  <c r="A4335" i="1"/>
  <c r="C4324" i="1"/>
  <c r="A4324" i="1"/>
  <c r="A4318" i="1"/>
  <c r="A4317" i="1"/>
  <c r="A4316" i="1"/>
  <c r="A4315" i="1"/>
  <c r="A4314" i="1"/>
  <c r="A4313" i="1"/>
  <c r="A4312" i="1"/>
  <c r="A4311" i="1"/>
  <c r="A4310" i="1"/>
  <c r="A4309" i="1"/>
  <c r="A4308" i="1"/>
  <c r="A4307" i="1"/>
  <c r="A4306" i="1"/>
  <c r="A4305" i="1"/>
  <c r="A4304" i="1"/>
  <c r="A4303" i="1"/>
  <c r="AB4302" i="1"/>
  <c r="AI4302" i="1" s="1"/>
  <c r="A4302" i="1"/>
  <c r="AI4301" i="1"/>
  <c r="AB4301" i="1"/>
  <c r="A4301" i="1"/>
  <c r="AB4300" i="1"/>
  <c r="AI4300" i="1" s="1"/>
  <c r="A4300" i="1"/>
  <c r="C4289" i="1"/>
  <c r="A4289" i="1"/>
  <c r="A4283" i="1"/>
  <c r="A4282" i="1"/>
  <c r="A4281" i="1"/>
  <c r="A4280" i="1"/>
  <c r="A4279" i="1"/>
  <c r="A4278" i="1"/>
  <c r="A4277" i="1"/>
  <c r="A4276" i="1"/>
  <c r="A4275" i="1"/>
  <c r="A4274" i="1"/>
  <c r="A4273" i="1"/>
  <c r="A4272" i="1"/>
  <c r="A4271" i="1"/>
  <c r="A4270" i="1"/>
  <c r="A4269" i="1"/>
  <c r="A4268" i="1"/>
  <c r="AB4267" i="1"/>
  <c r="AI4267" i="1" s="1"/>
  <c r="A4267" i="1"/>
  <c r="AI4266" i="1"/>
  <c r="AB4266" i="1"/>
  <c r="A4266" i="1"/>
  <c r="AB4265" i="1"/>
  <c r="AI4265" i="1" s="1"/>
  <c r="A4265" i="1"/>
  <c r="C4254" i="1"/>
  <c r="A4254" i="1"/>
  <c r="A4248" i="1"/>
  <c r="A4247" i="1"/>
  <c r="A4246" i="1"/>
  <c r="A4245" i="1"/>
  <c r="A4244" i="1"/>
  <c r="A4243" i="1"/>
  <c r="A4242" i="1"/>
  <c r="A4241" i="1"/>
  <c r="A4240" i="1"/>
  <c r="A4239" i="1"/>
  <c r="A4238" i="1"/>
  <c r="A4237" i="1"/>
  <c r="A4236" i="1"/>
  <c r="A4235" i="1"/>
  <c r="A4234" i="1"/>
  <c r="A4233" i="1"/>
  <c r="AB4232" i="1"/>
  <c r="AI4232" i="1" s="1"/>
  <c r="A4232" i="1"/>
  <c r="AI4231" i="1"/>
  <c r="AB4231" i="1"/>
  <c r="A4231" i="1"/>
  <c r="AB4230" i="1"/>
  <c r="AI4230" i="1" s="1"/>
  <c r="A4230" i="1"/>
  <c r="C4219" i="1"/>
  <c r="A4219" i="1"/>
  <c r="A4213" i="1"/>
  <c r="A4212" i="1"/>
  <c r="A4211" i="1"/>
  <c r="A4210" i="1"/>
  <c r="A4209" i="1"/>
  <c r="A4208" i="1"/>
  <c r="A4207" i="1"/>
  <c r="A4206" i="1"/>
  <c r="A4205" i="1"/>
  <c r="A4204" i="1"/>
  <c r="A4203" i="1"/>
  <c r="A4202" i="1"/>
  <c r="A4201" i="1"/>
  <c r="A4200" i="1"/>
  <c r="A4199" i="1"/>
  <c r="A4198" i="1"/>
  <c r="AB4197" i="1"/>
  <c r="AI4197" i="1" s="1"/>
  <c r="A4197" i="1"/>
  <c r="AI4196" i="1"/>
  <c r="AB4196" i="1"/>
  <c r="A4196" i="1"/>
  <c r="AB4195" i="1"/>
  <c r="AI4195" i="1" s="1"/>
  <c r="A4195" i="1"/>
  <c r="C4184" i="1"/>
  <c r="A4184" i="1"/>
  <c r="A4178" i="1"/>
  <c r="A4177" i="1"/>
  <c r="A4176" i="1"/>
  <c r="A4175" i="1"/>
  <c r="A4174" i="1"/>
  <c r="A4173" i="1"/>
  <c r="A4172" i="1"/>
  <c r="A4171" i="1"/>
  <c r="A4170" i="1"/>
  <c r="A4169" i="1"/>
  <c r="A4168" i="1"/>
  <c r="A4167" i="1"/>
  <c r="A4166" i="1"/>
  <c r="A4165" i="1"/>
  <c r="A4164" i="1"/>
  <c r="A4163" i="1"/>
  <c r="AB4162" i="1"/>
  <c r="AI4162" i="1" s="1"/>
  <c r="A4162" i="1"/>
  <c r="AI4161" i="1"/>
  <c r="AB4161" i="1"/>
  <c r="A4161" i="1"/>
  <c r="AB4160" i="1"/>
  <c r="AI4160" i="1" s="1"/>
  <c r="A4160" i="1"/>
  <c r="C4149" i="1"/>
  <c r="A4149" i="1"/>
  <c r="A4143" i="1"/>
  <c r="A4142" i="1"/>
  <c r="A4141" i="1"/>
  <c r="A4140" i="1"/>
  <c r="A4139" i="1"/>
  <c r="A4138" i="1"/>
  <c r="A4137" i="1"/>
  <c r="A4136" i="1"/>
  <c r="A4135" i="1"/>
  <c r="A4134" i="1"/>
  <c r="A4133" i="1"/>
  <c r="A4132" i="1"/>
  <c r="A4131" i="1"/>
  <c r="A4130" i="1"/>
  <c r="A4129" i="1"/>
  <c r="A4128" i="1"/>
  <c r="AI4127" i="1"/>
  <c r="AB4127" i="1"/>
  <c r="A4127" i="1"/>
  <c r="AB4126" i="1"/>
  <c r="AI4126" i="1" s="1"/>
  <c r="A4126" i="1"/>
  <c r="AI4125" i="1"/>
  <c r="AB4125" i="1"/>
  <c r="A4125" i="1"/>
  <c r="C4114" i="1"/>
  <c r="A4114" i="1"/>
  <c r="A4108" i="1"/>
  <c r="A4107" i="1"/>
  <c r="A4106" i="1"/>
  <c r="A4105" i="1"/>
  <c r="A4104" i="1"/>
  <c r="A4103" i="1"/>
  <c r="A4102" i="1"/>
  <c r="A4101" i="1"/>
  <c r="A4100" i="1"/>
  <c r="A4099" i="1"/>
  <c r="A4098" i="1"/>
  <c r="A4097" i="1"/>
  <c r="A4096" i="1"/>
  <c r="A4095" i="1"/>
  <c r="A4094" i="1"/>
  <c r="A4093" i="1"/>
  <c r="AI4092" i="1"/>
  <c r="AB4092" i="1"/>
  <c r="A4092" i="1"/>
  <c r="AB4091" i="1"/>
  <c r="AI4091" i="1" s="1"/>
  <c r="A4091" i="1"/>
  <c r="AI4090" i="1"/>
  <c r="AB4090" i="1"/>
  <c r="A4090" i="1"/>
  <c r="C4079" i="1"/>
  <c r="A4079" i="1"/>
  <c r="A4073" i="1"/>
  <c r="A4072" i="1"/>
  <c r="A4071" i="1"/>
  <c r="A4070" i="1"/>
  <c r="A4069" i="1"/>
  <c r="A4068" i="1"/>
  <c r="A4067" i="1"/>
  <c r="A4066" i="1"/>
  <c r="A4065" i="1"/>
  <c r="A4064" i="1"/>
  <c r="A4063" i="1"/>
  <c r="A4062" i="1"/>
  <c r="A4061" i="1"/>
  <c r="A4060" i="1"/>
  <c r="A4059" i="1"/>
  <c r="A4058" i="1"/>
  <c r="AI4057" i="1"/>
  <c r="AB4057" i="1"/>
  <c r="A4057" i="1"/>
  <c r="AB4056" i="1"/>
  <c r="AI4056" i="1" s="1"/>
  <c r="A4056" i="1"/>
  <c r="AI4055" i="1"/>
  <c r="AB4055" i="1"/>
  <c r="A4055" i="1"/>
  <c r="C4044" i="1"/>
  <c r="A4044" i="1"/>
  <c r="A4038" i="1"/>
  <c r="A4037" i="1"/>
  <c r="A4036" i="1"/>
  <c r="A4035" i="1"/>
  <c r="A4034" i="1"/>
  <c r="A4033" i="1"/>
  <c r="A4032" i="1"/>
  <c r="A4031" i="1"/>
  <c r="A4030" i="1"/>
  <c r="A4029" i="1"/>
  <c r="A4028" i="1"/>
  <c r="A4027" i="1"/>
  <c r="A4026" i="1"/>
  <c r="A4025" i="1"/>
  <c r="A4024" i="1"/>
  <c r="A4023" i="1"/>
  <c r="AI4022" i="1"/>
  <c r="AB4022" i="1"/>
  <c r="A4022" i="1"/>
  <c r="AB4021" i="1"/>
  <c r="AI4021" i="1" s="1"/>
  <c r="A4021" i="1"/>
  <c r="AB4020" i="1"/>
  <c r="AI4020" i="1" s="1"/>
  <c r="A4020" i="1"/>
  <c r="C4009" i="1"/>
  <c r="A4009" i="1"/>
  <c r="A4003" i="1"/>
  <c r="A4002" i="1"/>
  <c r="A4001" i="1"/>
  <c r="A4000" i="1"/>
  <c r="A3999" i="1"/>
  <c r="A3998" i="1"/>
  <c r="A3997" i="1"/>
  <c r="A3996" i="1"/>
  <c r="A3995" i="1"/>
  <c r="A3994" i="1"/>
  <c r="A3993" i="1"/>
  <c r="A3992" i="1"/>
  <c r="A3991" i="1"/>
  <c r="A3990" i="1"/>
  <c r="A3989" i="1"/>
  <c r="A3988" i="1"/>
  <c r="AB3987" i="1"/>
  <c r="AI3987" i="1" s="1"/>
  <c r="A3987" i="1"/>
  <c r="AB3986" i="1"/>
  <c r="AI3986" i="1" s="1"/>
  <c r="A3986" i="1"/>
  <c r="AI3985" i="1"/>
  <c r="AB3985" i="1"/>
  <c r="A3985" i="1"/>
  <c r="C3974" i="1"/>
  <c r="A3974" i="1"/>
  <c r="A3968" i="1"/>
  <c r="A3967" i="1"/>
  <c r="A3966" i="1"/>
  <c r="A3965" i="1"/>
  <c r="A3964" i="1"/>
  <c r="A3963" i="1"/>
  <c r="A3962" i="1"/>
  <c r="A3961" i="1"/>
  <c r="A3960" i="1"/>
  <c r="A3959" i="1"/>
  <c r="A3958" i="1"/>
  <c r="A3957" i="1"/>
  <c r="A3956" i="1"/>
  <c r="A3955" i="1"/>
  <c r="A3954" i="1"/>
  <c r="A3953" i="1"/>
  <c r="AI3952" i="1"/>
  <c r="AB3952" i="1"/>
  <c r="A3952" i="1"/>
  <c r="AB3951" i="1"/>
  <c r="AI3951" i="1" s="1"/>
  <c r="A3951" i="1"/>
  <c r="AB3950" i="1"/>
  <c r="AI3950" i="1" s="1"/>
  <c r="A3950" i="1"/>
  <c r="C3939" i="1"/>
  <c r="A3939" i="1"/>
  <c r="A3933" i="1"/>
  <c r="A3932" i="1"/>
  <c r="A3931" i="1"/>
  <c r="A3930" i="1"/>
  <c r="A3929" i="1"/>
  <c r="A3928" i="1"/>
  <c r="A3927" i="1"/>
  <c r="A3926" i="1"/>
  <c r="A3925" i="1"/>
  <c r="A3924" i="1"/>
  <c r="A3923" i="1"/>
  <c r="A3922" i="1"/>
  <c r="A3921" i="1"/>
  <c r="A3920" i="1"/>
  <c r="A3919" i="1"/>
  <c r="A3918" i="1"/>
  <c r="AB3917" i="1"/>
  <c r="AI3917" i="1" s="1"/>
  <c r="A3917" i="1"/>
  <c r="AB3916" i="1"/>
  <c r="AI3916" i="1" s="1"/>
  <c r="A3916" i="1"/>
  <c r="AI3915" i="1"/>
  <c r="AB3915" i="1"/>
  <c r="A3915" i="1"/>
  <c r="C3904" i="1"/>
  <c r="A3904" i="1"/>
  <c r="A3898" i="1"/>
  <c r="A3897" i="1"/>
  <c r="A3896" i="1"/>
  <c r="A3895" i="1"/>
  <c r="A3894" i="1"/>
  <c r="A3893" i="1"/>
  <c r="A3892" i="1"/>
  <c r="A3891" i="1"/>
  <c r="A3890" i="1"/>
  <c r="A3889" i="1"/>
  <c r="A3888" i="1"/>
  <c r="A3887" i="1"/>
  <c r="A3886" i="1"/>
  <c r="A3885" i="1"/>
  <c r="A3884" i="1"/>
  <c r="A3883" i="1"/>
  <c r="AI3882" i="1"/>
  <c r="AB3882" i="1"/>
  <c r="A3882" i="1"/>
  <c r="AI3881" i="1"/>
  <c r="AB3881" i="1"/>
  <c r="A3881" i="1"/>
  <c r="AB3880" i="1"/>
  <c r="AI3880" i="1" s="1"/>
  <c r="A3880" i="1"/>
  <c r="C3869" i="1"/>
  <c r="A3869" i="1"/>
  <c r="A3863" i="1"/>
  <c r="A3862" i="1"/>
  <c r="A3861" i="1"/>
  <c r="A3860" i="1"/>
  <c r="A3859" i="1"/>
  <c r="A3858" i="1"/>
  <c r="A3857" i="1"/>
  <c r="A3856" i="1"/>
  <c r="A3855" i="1"/>
  <c r="A3854" i="1"/>
  <c r="A3853" i="1"/>
  <c r="A3852" i="1"/>
  <c r="A3851" i="1"/>
  <c r="A3850" i="1"/>
  <c r="A3849" i="1"/>
  <c r="A3848" i="1"/>
  <c r="AI3847" i="1"/>
  <c r="AB3847" i="1"/>
  <c r="A3847" i="1"/>
  <c r="AI3846" i="1"/>
  <c r="AB3846" i="1"/>
  <c r="A3846" i="1"/>
  <c r="AI3845" i="1"/>
  <c r="AB3845" i="1"/>
  <c r="A3845" i="1"/>
  <c r="C3834" i="1"/>
  <c r="A3834" i="1"/>
  <c r="A3828" i="1"/>
  <c r="A3827" i="1"/>
  <c r="A3826" i="1"/>
  <c r="A3825" i="1"/>
  <c r="A3824" i="1"/>
  <c r="A3823" i="1"/>
  <c r="A3822" i="1"/>
  <c r="A3821" i="1"/>
  <c r="A3820" i="1"/>
  <c r="A3819" i="1"/>
  <c r="A3818" i="1"/>
  <c r="A3817" i="1"/>
  <c r="A3816" i="1"/>
  <c r="A3815" i="1"/>
  <c r="A3814" i="1"/>
  <c r="A3813" i="1"/>
  <c r="AI3812" i="1"/>
  <c r="AB3812" i="1"/>
  <c r="A3812" i="1"/>
  <c r="AB3811" i="1"/>
  <c r="AI3811" i="1" s="1"/>
  <c r="A3811" i="1"/>
  <c r="AI3810" i="1"/>
  <c r="AB3810" i="1"/>
  <c r="A3810" i="1"/>
  <c r="C3799" i="1"/>
  <c r="A3799" i="1"/>
  <c r="A3793" i="1"/>
  <c r="A3792" i="1"/>
  <c r="A3791" i="1"/>
  <c r="A3790" i="1"/>
  <c r="A3789" i="1"/>
  <c r="A3788" i="1"/>
  <c r="A3787" i="1"/>
  <c r="A3786" i="1"/>
  <c r="A3785" i="1"/>
  <c r="A3784" i="1"/>
  <c r="A3783" i="1"/>
  <c r="A3782" i="1"/>
  <c r="A3781" i="1"/>
  <c r="A3780" i="1"/>
  <c r="A3779" i="1"/>
  <c r="A3778" i="1"/>
  <c r="AI3777" i="1"/>
  <c r="AB3777" i="1"/>
  <c r="A3777" i="1"/>
  <c r="AI3776" i="1"/>
  <c r="AB3776" i="1"/>
  <c r="A3776" i="1"/>
  <c r="AI3775" i="1"/>
  <c r="AB3775" i="1"/>
  <c r="A3775" i="1"/>
  <c r="C3764" i="1"/>
  <c r="A3764" i="1"/>
  <c r="A3758" i="1"/>
  <c r="A3757" i="1"/>
  <c r="A3756" i="1"/>
  <c r="A3755" i="1"/>
  <c r="A3754" i="1"/>
  <c r="A3753" i="1"/>
  <c r="A3752" i="1"/>
  <c r="A3751" i="1"/>
  <c r="A3750" i="1"/>
  <c r="A3749" i="1"/>
  <c r="A3748" i="1"/>
  <c r="A3747" i="1"/>
  <c r="A3746" i="1"/>
  <c r="A3745" i="1"/>
  <c r="A3744" i="1"/>
  <c r="A3743" i="1"/>
  <c r="AI3742" i="1"/>
  <c r="AB3742" i="1"/>
  <c r="A3742" i="1"/>
  <c r="AB3741" i="1"/>
  <c r="AI3741" i="1" s="1"/>
  <c r="A3741" i="1"/>
  <c r="AI3740" i="1"/>
  <c r="AB3740" i="1"/>
  <c r="A3740" i="1"/>
  <c r="C3729" i="1"/>
  <c r="A3729" i="1"/>
  <c r="A3723" i="1"/>
  <c r="A3722" i="1"/>
  <c r="A3721" i="1"/>
  <c r="A3720" i="1"/>
  <c r="A3719" i="1"/>
  <c r="A3718" i="1"/>
  <c r="A3717" i="1"/>
  <c r="A3716" i="1"/>
  <c r="A3715" i="1"/>
  <c r="A3714" i="1"/>
  <c r="A3713" i="1"/>
  <c r="A3712" i="1"/>
  <c r="A3711" i="1"/>
  <c r="A3710" i="1"/>
  <c r="A3709" i="1"/>
  <c r="A3708" i="1"/>
  <c r="AI3707" i="1"/>
  <c r="AB3707" i="1"/>
  <c r="A3707" i="1"/>
  <c r="AB3706" i="1"/>
  <c r="AI3706" i="1" s="1"/>
  <c r="A3706" i="1"/>
  <c r="AI3705" i="1"/>
  <c r="AB3705" i="1"/>
  <c r="A3705" i="1"/>
  <c r="C3694" i="1"/>
  <c r="A3694" i="1"/>
  <c r="A3688" i="1"/>
  <c r="A3687" i="1"/>
  <c r="A3686" i="1"/>
  <c r="A3685" i="1"/>
  <c r="A3684" i="1"/>
  <c r="A3683" i="1"/>
  <c r="A3682" i="1"/>
  <c r="A3681" i="1"/>
  <c r="A3680" i="1"/>
  <c r="A3679" i="1"/>
  <c r="A3678" i="1"/>
  <c r="A3677" i="1"/>
  <c r="A3676" i="1"/>
  <c r="A3675" i="1"/>
  <c r="A3674" i="1"/>
  <c r="A3673" i="1"/>
  <c r="AI3672" i="1"/>
  <c r="AB3672" i="1"/>
  <c r="A3672" i="1"/>
  <c r="AB3671" i="1"/>
  <c r="AI3671" i="1" s="1"/>
  <c r="A3671" i="1"/>
  <c r="AI3670" i="1"/>
  <c r="AB3670" i="1"/>
  <c r="A3670" i="1"/>
  <c r="C3659" i="1"/>
  <c r="A3659" i="1"/>
  <c r="A3653" i="1"/>
  <c r="A3652" i="1"/>
  <c r="A3651" i="1"/>
  <c r="A3650" i="1"/>
  <c r="A3649" i="1"/>
  <c r="A3648" i="1"/>
  <c r="A3647" i="1"/>
  <c r="A3646" i="1"/>
  <c r="A3645" i="1"/>
  <c r="A3644" i="1"/>
  <c r="A3643" i="1"/>
  <c r="A3642" i="1"/>
  <c r="A3641" i="1"/>
  <c r="A3640" i="1"/>
  <c r="A3639" i="1"/>
  <c r="A3638" i="1"/>
  <c r="AI3637" i="1"/>
  <c r="AB3637" i="1"/>
  <c r="A3637" i="1"/>
  <c r="AB3636" i="1"/>
  <c r="AI3636" i="1" s="1"/>
  <c r="A3636" i="1"/>
  <c r="AI3635" i="1"/>
  <c r="AB3635" i="1"/>
  <c r="A3635" i="1"/>
  <c r="C3624" i="1"/>
  <c r="A3624" i="1"/>
  <c r="A3618" i="1"/>
  <c r="A3617" i="1"/>
  <c r="A3616" i="1"/>
  <c r="A3615" i="1"/>
  <c r="A3614" i="1"/>
  <c r="A3613" i="1"/>
  <c r="A3612" i="1"/>
  <c r="A3611" i="1"/>
  <c r="A3610" i="1"/>
  <c r="A3609" i="1"/>
  <c r="A3608" i="1"/>
  <c r="A3607" i="1"/>
  <c r="A3606" i="1"/>
  <c r="A3605" i="1"/>
  <c r="A3604" i="1"/>
  <c r="A3603" i="1"/>
  <c r="AI3602" i="1"/>
  <c r="AB3602" i="1"/>
  <c r="A3602" i="1"/>
  <c r="AB3601" i="1"/>
  <c r="AI3601" i="1" s="1"/>
  <c r="A3601" i="1"/>
  <c r="AI3600" i="1"/>
  <c r="AB3600" i="1"/>
  <c r="A3600" i="1"/>
  <c r="C3589" i="1"/>
  <c r="A3589" i="1"/>
  <c r="A3583" i="1"/>
  <c r="A3582" i="1"/>
  <c r="A3581" i="1"/>
  <c r="A3580" i="1"/>
  <c r="A3579" i="1"/>
  <c r="A3578" i="1"/>
  <c r="A3577" i="1"/>
  <c r="A3576" i="1"/>
  <c r="A3575" i="1"/>
  <c r="A3574" i="1"/>
  <c r="A3573" i="1"/>
  <c r="A3572" i="1"/>
  <c r="A3571" i="1"/>
  <c r="A3570" i="1"/>
  <c r="A3569" i="1"/>
  <c r="A3568" i="1"/>
  <c r="AI3567" i="1"/>
  <c r="AB3567" i="1"/>
  <c r="A3567" i="1"/>
  <c r="AB3566" i="1"/>
  <c r="AI3566" i="1" s="1"/>
  <c r="A3566" i="1"/>
  <c r="AB3565" i="1"/>
  <c r="AI3565" i="1" s="1"/>
  <c r="A3565" i="1"/>
  <c r="C3554" i="1"/>
  <c r="A3554" i="1"/>
  <c r="A3548" i="1"/>
  <c r="A3547" i="1"/>
  <c r="A3546" i="1"/>
  <c r="A3545" i="1"/>
  <c r="A3544" i="1"/>
  <c r="A3543" i="1"/>
  <c r="A3542" i="1"/>
  <c r="A3541" i="1"/>
  <c r="A3540" i="1"/>
  <c r="A3539" i="1"/>
  <c r="A3538" i="1"/>
  <c r="A3537" i="1"/>
  <c r="A3536" i="1"/>
  <c r="A3535" i="1"/>
  <c r="A3534" i="1"/>
  <c r="A3533" i="1"/>
  <c r="AB3532" i="1"/>
  <c r="AI3532" i="1" s="1"/>
  <c r="A3532" i="1"/>
  <c r="AB3531" i="1"/>
  <c r="AI3531" i="1" s="1"/>
  <c r="A3531" i="1"/>
  <c r="AI3530" i="1"/>
  <c r="AB3530" i="1"/>
  <c r="A3530" i="1"/>
  <c r="C3519" i="1"/>
  <c r="A3519" i="1"/>
  <c r="A3513" i="1"/>
  <c r="A3512" i="1"/>
  <c r="A3511" i="1"/>
  <c r="A3510" i="1"/>
  <c r="A3509" i="1"/>
  <c r="A3508" i="1"/>
  <c r="A3507" i="1"/>
  <c r="A3506" i="1"/>
  <c r="A3505" i="1"/>
  <c r="A3504" i="1"/>
  <c r="A3503" i="1"/>
  <c r="A3502" i="1"/>
  <c r="A3501" i="1"/>
  <c r="A3500" i="1"/>
  <c r="A3499" i="1"/>
  <c r="A3498" i="1"/>
  <c r="AI3497" i="1"/>
  <c r="AB3497" i="1"/>
  <c r="A3497" i="1"/>
  <c r="AI3496" i="1"/>
  <c r="AB3496" i="1"/>
  <c r="A3496" i="1"/>
  <c r="AI3495" i="1"/>
  <c r="AB3495" i="1"/>
  <c r="A3495" i="1"/>
  <c r="C3484" i="1"/>
  <c r="A3484" i="1"/>
  <c r="A3478" i="1"/>
  <c r="A3477" i="1"/>
  <c r="A3476" i="1"/>
  <c r="A3475" i="1"/>
  <c r="A3474" i="1"/>
  <c r="A3473" i="1"/>
  <c r="A3472" i="1"/>
  <c r="A3471" i="1"/>
  <c r="A3470" i="1"/>
  <c r="A3469" i="1"/>
  <c r="A3468" i="1"/>
  <c r="A3467" i="1"/>
  <c r="A3466" i="1"/>
  <c r="A3465" i="1"/>
  <c r="A3464" i="1"/>
  <c r="A3463" i="1"/>
  <c r="AB3462" i="1"/>
  <c r="AI3462" i="1" s="1"/>
  <c r="A3462" i="1"/>
  <c r="AB3461" i="1"/>
  <c r="AI3461" i="1" s="1"/>
  <c r="A3461" i="1"/>
  <c r="AI3460" i="1"/>
  <c r="AB3460" i="1"/>
  <c r="A3460" i="1"/>
  <c r="C3449" i="1"/>
  <c r="A3449" i="1"/>
  <c r="A3443" i="1"/>
  <c r="A3442" i="1"/>
  <c r="A3441" i="1"/>
  <c r="A3440" i="1"/>
  <c r="A3439" i="1"/>
  <c r="A3438" i="1"/>
  <c r="A3437" i="1"/>
  <c r="A3436" i="1"/>
  <c r="A3435" i="1"/>
  <c r="A3434" i="1"/>
  <c r="A3433" i="1"/>
  <c r="A3432" i="1"/>
  <c r="A3431" i="1"/>
  <c r="A3430" i="1"/>
  <c r="A3429" i="1"/>
  <c r="A3428" i="1"/>
  <c r="AI3427" i="1"/>
  <c r="AB3427" i="1"/>
  <c r="A3427" i="1"/>
  <c r="AB3426" i="1"/>
  <c r="AI3426" i="1" s="1"/>
  <c r="A3426" i="1"/>
  <c r="AB3425" i="1"/>
  <c r="AI3425" i="1" s="1"/>
  <c r="A3425" i="1"/>
  <c r="C3414" i="1"/>
  <c r="A3414" i="1"/>
  <c r="A3408" i="1"/>
  <c r="A3407" i="1"/>
  <c r="A3406" i="1"/>
  <c r="A3405" i="1"/>
  <c r="A3404" i="1"/>
  <c r="A3403" i="1"/>
  <c r="A3402" i="1"/>
  <c r="A3401" i="1"/>
  <c r="A3400" i="1"/>
  <c r="A3399" i="1"/>
  <c r="A3398" i="1"/>
  <c r="A3397" i="1"/>
  <c r="A3396" i="1"/>
  <c r="A3395" i="1"/>
  <c r="A3394" i="1"/>
  <c r="A3393" i="1"/>
  <c r="AB3392" i="1"/>
  <c r="AI3392" i="1" s="1"/>
  <c r="A3392" i="1"/>
  <c r="AB3391" i="1"/>
  <c r="AI3391" i="1" s="1"/>
  <c r="A3391" i="1"/>
  <c r="AI3390" i="1"/>
  <c r="AB3390" i="1"/>
  <c r="A3390" i="1"/>
  <c r="C3379" i="1"/>
  <c r="A3379" i="1"/>
  <c r="A3373" i="1"/>
  <c r="A3372" i="1"/>
  <c r="A3371" i="1"/>
  <c r="A3370" i="1"/>
  <c r="A3369" i="1"/>
  <c r="A3368" i="1"/>
  <c r="A3367" i="1"/>
  <c r="A3366" i="1"/>
  <c r="A3365" i="1"/>
  <c r="A3364" i="1"/>
  <c r="A3363" i="1"/>
  <c r="A3362" i="1"/>
  <c r="A3361" i="1"/>
  <c r="A3360" i="1"/>
  <c r="A3359" i="1"/>
  <c r="A3358" i="1"/>
  <c r="AB3357" i="1"/>
  <c r="AI3357" i="1" s="1"/>
  <c r="A3357" i="1"/>
  <c r="AB3356" i="1"/>
  <c r="AI3356" i="1" s="1"/>
  <c r="A3356" i="1"/>
  <c r="AB3355" i="1"/>
  <c r="AI3355" i="1" s="1"/>
  <c r="A3355" i="1"/>
  <c r="C3344" i="1"/>
  <c r="A3344" i="1"/>
  <c r="A3338" i="1"/>
  <c r="A3337" i="1"/>
  <c r="A3336" i="1"/>
  <c r="A3335" i="1"/>
  <c r="A3334" i="1"/>
  <c r="A3333" i="1"/>
  <c r="A3332" i="1"/>
  <c r="A3331" i="1"/>
  <c r="A3330" i="1"/>
  <c r="A3329" i="1"/>
  <c r="A3328" i="1"/>
  <c r="A3327" i="1"/>
  <c r="A3326" i="1"/>
  <c r="A3325" i="1"/>
  <c r="A3324" i="1"/>
  <c r="A3323" i="1"/>
  <c r="AB3322" i="1"/>
  <c r="AI3322" i="1" s="1"/>
  <c r="A3322" i="1"/>
  <c r="AI3321" i="1"/>
  <c r="AB3321" i="1"/>
  <c r="A3321" i="1"/>
  <c r="AI3320" i="1"/>
  <c r="AB3320" i="1"/>
  <c r="A3320" i="1"/>
  <c r="C3309" i="1"/>
  <c r="A3309" i="1"/>
  <c r="A3303" i="1"/>
  <c r="A3302" i="1"/>
  <c r="A3301" i="1"/>
  <c r="A3300" i="1"/>
  <c r="A3299" i="1"/>
  <c r="A3298" i="1"/>
  <c r="A3297" i="1"/>
  <c r="A3296" i="1"/>
  <c r="A3295" i="1"/>
  <c r="A3294" i="1"/>
  <c r="A3293" i="1"/>
  <c r="A3292" i="1"/>
  <c r="A3291" i="1"/>
  <c r="A3290" i="1"/>
  <c r="A3289" i="1"/>
  <c r="A3288" i="1"/>
  <c r="AI3287" i="1"/>
  <c r="AB3287" i="1"/>
  <c r="A3287" i="1"/>
  <c r="AI3286" i="1"/>
  <c r="AB3286" i="1"/>
  <c r="A3286" i="1"/>
  <c r="AB3285" i="1"/>
  <c r="AI3285" i="1" s="1"/>
  <c r="A3285" i="1"/>
  <c r="C3274" i="1"/>
  <c r="A3274" i="1"/>
  <c r="A3268" i="1"/>
  <c r="A3267" i="1"/>
  <c r="A3266" i="1"/>
  <c r="A3265" i="1"/>
  <c r="A3264" i="1"/>
  <c r="A3263" i="1"/>
  <c r="A3262" i="1"/>
  <c r="A3261" i="1"/>
  <c r="A3260" i="1"/>
  <c r="A3259" i="1"/>
  <c r="A3258" i="1"/>
  <c r="A3257" i="1"/>
  <c r="A3256" i="1"/>
  <c r="A3255" i="1"/>
  <c r="A3254" i="1"/>
  <c r="A3253" i="1"/>
  <c r="AB3252" i="1"/>
  <c r="AI3252" i="1" s="1"/>
  <c r="A3252" i="1"/>
  <c r="AI3251" i="1"/>
  <c r="AB3251" i="1"/>
  <c r="A3251" i="1"/>
  <c r="AI3250" i="1"/>
  <c r="AB3250" i="1"/>
  <c r="A3250" i="1"/>
  <c r="C3239" i="1"/>
  <c r="A3239" i="1"/>
  <c r="A3233" i="1"/>
  <c r="A3232" i="1"/>
  <c r="A3231" i="1"/>
  <c r="A3230" i="1"/>
  <c r="A3229" i="1"/>
  <c r="A3228" i="1"/>
  <c r="A3227" i="1"/>
  <c r="A3226" i="1"/>
  <c r="A3225" i="1"/>
  <c r="A3224" i="1"/>
  <c r="A3223" i="1"/>
  <c r="A3222" i="1"/>
  <c r="A3221" i="1"/>
  <c r="A3220" i="1"/>
  <c r="A3219" i="1"/>
  <c r="A3218" i="1"/>
  <c r="AB3217" i="1"/>
  <c r="AI3217" i="1" s="1"/>
  <c r="A3217" i="1"/>
  <c r="AB3216" i="1"/>
  <c r="AI3216" i="1" s="1"/>
  <c r="A3216" i="1"/>
  <c r="AB3215" i="1"/>
  <c r="AI3215" i="1" s="1"/>
  <c r="A3215" i="1"/>
  <c r="C3204" i="1"/>
  <c r="A3204" i="1"/>
  <c r="A3198" i="1"/>
  <c r="A3197" i="1"/>
  <c r="A3196" i="1"/>
  <c r="A3195" i="1"/>
  <c r="A3194" i="1"/>
  <c r="A3193" i="1"/>
  <c r="A3192" i="1"/>
  <c r="A3191" i="1"/>
  <c r="A3190" i="1"/>
  <c r="A3189" i="1"/>
  <c r="A3188" i="1"/>
  <c r="A3187" i="1"/>
  <c r="A3186" i="1"/>
  <c r="A3185" i="1"/>
  <c r="A3184" i="1"/>
  <c r="A3183" i="1"/>
  <c r="AB3182" i="1"/>
  <c r="AI3182" i="1" s="1"/>
  <c r="A3182" i="1"/>
  <c r="AI3181" i="1"/>
  <c r="AB3181" i="1"/>
  <c r="A3181" i="1"/>
  <c r="AB3180" i="1"/>
  <c r="AI3180" i="1" s="1"/>
  <c r="A3180" i="1"/>
  <c r="C3169" i="1"/>
  <c r="A3169" i="1"/>
  <c r="A3163" i="1"/>
  <c r="A3162" i="1"/>
  <c r="A3161" i="1"/>
  <c r="A3160" i="1"/>
  <c r="A3159" i="1"/>
  <c r="A3158" i="1"/>
  <c r="A3157" i="1"/>
  <c r="A3156" i="1"/>
  <c r="A3155" i="1"/>
  <c r="A3154" i="1"/>
  <c r="A3153" i="1"/>
  <c r="A3152" i="1"/>
  <c r="A3151" i="1"/>
  <c r="A3150" i="1"/>
  <c r="A3149" i="1"/>
  <c r="A3148" i="1"/>
  <c r="AI3147" i="1"/>
  <c r="AB3147" i="1"/>
  <c r="A3147" i="1"/>
  <c r="AI3146" i="1"/>
  <c r="AB3146" i="1"/>
  <c r="A3146" i="1"/>
  <c r="AB3145" i="1"/>
  <c r="AI3145" i="1" s="1"/>
  <c r="A3145" i="1"/>
  <c r="C3134" i="1"/>
  <c r="A3134" i="1"/>
  <c r="A3128" i="1"/>
  <c r="A3127" i="1"/>
  <c r="A3126" i="1"/>
  <c r="A3125" i="1"/>
  <c r="A3124" i="1"/>
  <c r="A3123" i="1"/>
  <c r="A3122" i="1"/>
  <c r="A3121" i="1"/>
  <c r="A3120" i="1"/>
  <c r="A3119" i="1"/>
  <c r="A3118" i="1"/>
  <c r="A3117" i="1"/>
  <c r="A3116" i="1"/>
  <c r="A3115" i="1"/>
  <c r="A3114" i="1"/>
  <c r="A3113" i="1"/>
  <c r="AI3112" i="1"/>
  <c r="AB3112" i="1"/>
  <c r="A3112" i="1"/>
  <c r="AB3111" i="1"/>
  <c r="AI3111" i="1" s="1"/>
  <c r="A3111" i="1"/>
  <c r="AB3110" i="1"/>
  <c r="AI3110" i="1" s="1"/>
  <c r="A3110" i="1"/>
  <c r="S3103" i="1"/>
  <c r="R3103" i="1"/>
  <c r="Q3103" i="1"/>
  <c r="A3103" i="1"/>
  <c r="S3102" i="1"/>
  <c r="R3102" i="1"/>
  <c r="Q3102" i="1"/>
  <c r="A3102" i="1"/>
  <c r="S3101" i="1"/>
  <c r="R3101" i="1"/>
  <c r="Q3101" i="1"/>
  <c r="A3101" i="1"/>
  <c r="S3100" i="1"/>
  <c r="R3100" i="1"/>
  <c r="Q3100" i="1"/>
  <c r="A3100" i="1"/>
  <c r="S3099" i="1"/>
  <c r="R3099" i="1"/>
  <c r="Q3099" i="1"/>
  <c r="A3099" i="1"/>
  <c r="S3098" i="1"/>
  <c r="R3098" i="1"/>
  <c r="Q3098" i="1"/>
  <c r="A3098" i="1"/>
  <c r="S3097" i="1"/>
  <c r="R3097" i="1"/>
  <c r="Q3097" i="1"/>
  <c r="A3097" i="1"/>
  <c r="S3096" i="1"/>
  <c r="R3096" i="1"/>
  <c r="Q3096" i="1"/>
  <c r="A3096" i="1"/>
  <c r="S3095" i="1"/>
  <c r="R3095" i="1"/>
  <c r="Q3095" i="1"/>
  <c r="A3095" i="1"/>
  <c r="S3094" i="1"/>
  <c r="R3094" i="1"/>
  <c r="Q3094" i="1"/>
  <c r="A3094" i="1"/>
  <c r="S3093" i="1"/>
  <c r="R3093" i="1"/>
  <c r="Q3093" i="1"/>
  <c r="A3093" i="1"/>
  <c r="S3092" i="1"/>
  <c r="R3092" i="1"/>
  <c r="Q3092" i="1"/>
  <c r="A3092" i="1"/>
  <c r="S3091" i="1"/>
  <c r="R3091" i="1"/>
  <c r="Q3091" i="1"/>
  <c r="A3091" i="1"/>
  <c r="S3090" i="1"/>
  <c r="R3090" i="1"/>
  <c r="Q3090" i="1"/>
  <c r="A3090" i="1"/>
  <c r="S3089" i="1"/>
  <c r="R3089" i="1"/>
  <c r="Q3089" i="1"/>
  <c r="A3089" i="1"/>
  <c r="S3088" i="1"/>
  <c r="R3088" i="1"/>
  <c r="Q3088" i="1"/>
  <c r="A3088" i="1"/>
  <c r="S3087" i="1"/>
  <c r="R3087" i="1"/>
  <c r="Q3087" i="1"/>
  <c r="A3087" i="1"/>
  <c r="S3086" i="1"/>
  <c r="R3086" i="1"/>
  <c r="Q3086" i="1"/>
  <c r="A3086" i="1"/>
  <c r="S3085" i="1"/>
  <c r="R3085" i="1"/>
  <c r="Q3085" i="1"/>
  <c r="A3085" i="1"/>
  <c r="S3084" i="1"/>
  <c r="R3084" i="1"/>
  <c r="Q3084" i="1"/>
  <c r="A3084" i="1"/>
  <c r="S3083" i="1"/>
  <c r="R3083" i="1"/>
  <c r="Q3083" i="1"/>
  <c r="A3083" i="1"/>
  <c r="S3082" i="1"/>
  <c r="R3082" i="1"/>
  <c r="Q3082" i="1"/>
  <c r="A3082" i="1"/>
  <c r="S3081" i="1"/>
  <c r="R3081" i="1"/>
  <c r="Q3081" i="1"/>
  <c r="A3081" i="1"/>
  <c r="S3080" i="1"/>
  <c r="R3080" i="1"/>
  <c r="Q3080" i="1"/>
  <c r="A3080" i="1"/>
  <c r="S3079" i="1"/>
  <c r="R3079" i="1"/>
  <c r="Q3079" i="1"/>
  <c r="A3079" i="1"/>
  <c r="S3078" i="1"/>
  <c r="R3078" i="1"/>
  <c r="Q3078" i="1"/>
  <c r="A3078" i="1"/>
  <c r="S3077" i="1"/>
  <c r="R3077" i="1"/>
  <c r="Q3077" i="1"/>
  <c r="A3077" i="1"/>
  <c r="S3076" i="1"/>
  <c r="R3076" i="1"/>
  <c r="Q3076" i="1"/>
  <c r="A3076" i="1"/>
  <c r="S3075" i="1"/>
  <c r="R3075" i="1"/>
  <c r="Q3075" i="1"/>
  <c r="A3075" i="1"/>
  <c r="S3074" i="1"/>
  <c r="R3074" i="1"/>
  <c r="Q3074" i="1"/>
  <c r="A3074" i="1"/>
  <c r="S3073" i="1"/>
  <c r="R3073" i="1"/>
  <c r="Q3073" i="1"/>
  <c r="A3073" i="1"/>
  <c r="S3072" i="1"/>
  <c r="R3072" i="1"/>
  <c r="Q3072" i="1"/>
  <c r="A3072" i="1"/>
  <c r="S3071" i="1"/>
  <c r="R3071" i="1"/>
  <c r="Q3071" i="1"/>
  <c r="A3071" i="1"/>
  <c r="S3070" i="1"/>
  <c r="R3070" i="1"/>
  <c r="Q3070" i="1"/>
  <c r="A3070" i="1"/>
  <c r="S3069" i="1"/>
  <c r="R3069" i="1"/>
  <c r="Q3069" i="1"/>
  <c r="A3069" i="1"/>
  <c r="S3068" i="1"/>
  <c r="R3068" i="1"/>
  <c r="Q3068" i="1"/>
  <c r="A3068" i="1"/>
  <c r="S3067" i="1"/>
  <c r="R3067" i="1"/>
  <c r="Q3067" i="1"/>
  <c r="A3067" i="1"/>
  <c r="S3066" i="1"/>
  <c r="R3066" i="1"/>
  <c r="Q3066" i="1"/>
  <c r="A3066" i="1"/>
  <c r="S3065" i="1"/>
  <c r="R3065" i="1"/>
  <c r="Q3065" i="1"/>
  <c r="A3065" i="1"/>
  <c r="S3064" i="1"/>
  <c r="R3064" i="1"/>
  <c r="Q3064" i="1"/>
  <c r="A3064" i="1"/>
  <c r="S3063" i="1"/>
  <c r="R3063" i="1"/>
  <c r="Q3063" i="1"/>
  <c r="A3063" i="1"/>
  <c r="S3062" i="1"/>
  <c r="R3062" i="1"/>
  <c r="Q3062" i="1"/>
  <c r="A3062" i="1"/>
  <c r="A3060" i="1"/>
  <c r="R3059" i="1"/>
  <c r="A3059" i="1"/>
  <c r="R3058" i="1"/>
  <c r="R3060" i="1" s="1"/>
  <c r="A3058" i="1"/>
  <c r="A3057" i="1"/>
  <c r="R3056" i="1"/>
  <c r="A3056" i="1"/>
  <c r="R3055" i="1"/>
  <c r="R3057" i="1" s="1"/>
  <c r="A3055" i="1"/>
  <c r="A3054" i="1"/>
  <c r="S3053" i="1"/>
  <c r="R3053" i="1"/>
  <c r="R3054" i="1" s="1"/>
  <c r="A3053" i="1"/>
  <c r="S3052" i="1"/>
  <c r="R3052" i="1"/>
  <c r="A3052" i="1"/>
  <c r="A3051" i="1"/>
  <c r="S3050" i="1"/>
  <c r="R3050" i="1"/>
  <c r="R3051" i="1" s="1"/>
  <c r="A3050" i="1"/>
  <c r="S3049" i="1"/>
  <c r="R3049" i="1"/>
  <c r="A3049" i="1"/>
  <c r="A3048" i="1"/>
  <c r="T3047" i="1"/>
  <c r="S3047" i="1"/>
  <c r="R3047" i="1"/>
  <c r="A3047" i="1"/>
  <c r="T3046" i="1"/>
  <c r="S3046" i="1"/>
  <c r="R3046" i="1"/>
  <c r="R3048" i="1" s="1"/>
  <c r="A3046" i="1"/>
  <c r="A3045" i="1"/>
  <c r="T3044" i="1"/>
  <c r="S3044" i="1"/>
  <c r="R3044" i="1"/>
  <c r="A3044" i="1"/>
  <c r="T3043" i="1"/>
  <c r="S3043" i="1"/>
  <c r="R3043" i="1"/>
  <c r="R3045" i="1" s="1"/>
  <c r="A3043" i="1"/>
  <c r="A3042" i="1"/>
  <c r="T3041" i="1"/>
  <c r="S3041" i="1"/>
  <c r="R3041" i="1"/>
  <c r="A3041" i="1"/>
  <c r="T3040" i="1"/>
  <c r="S3040" i="1"/>
  <c r="R3040" i="1"/>
  <c r="R3042" i="1" s="1"/>
  <c r="A3040" i="1"/>
  <c r="A3039" i="1"/>
  <c r="T3038" i="1"/>
  <c r="S3038" i="1"/>
  <c r="R3038" i="1"/>
  <c r="A3038" i="1"/>
  <c r="T3037" i="1"/>
  <c r="S3037" i="1"/>
  <c r="R3037" i="1"/>
  <c r="R3039" i="1" s="1"/>
  <c r="A3037" i="1"/>
  <c r="A3036" i="1"/>
  <c r="T3035" i="1"/>
  <c r="S3035" i="1"/>
  <c r="R3035" i="1"/>
  <c r="A3035" i="1"/>
  <c r="T3034" i="1"/>
  <c r="S3034" i="1"/>
  <c r="R3034" i="1"/>
  <c r="R3036" i="1" s="1"/>
  <c r="A3034" i="1"/>
  <c r="A3033" i="1"/>
  <c r="T3032" i="1"/>
  <c r="S3032" i="1"/>
  <c r="R3032" i="1"/>
  <c r="A3032" i="1"/>
  <c r="T3031" i="1"/>
  <c r="S3031" i="1"/>
  <c r="R3031" i="1"/>
  <c r="R3033" i="1" s="1"/>
  <c r="A3031" i="1"/>
  <c r="A3030" i="1"/>
  <c r="T3029" i="1"/>
  <c r="S3029" i="1"/>
  <c r="R3029" i="1"/>
  <c r="A3029" i="1"/>
  <c r="T3028" i="1"/>
  <c r="S3028" i="1"/>
  <c r="R3028" i="1"/>
  <c r="R3030" i="1" s="1"/>
  <c r="A3028" i="1"/>
  <c r="A3027" i="1"/>
  <c r="T3026" i="1"/>
  <c r="S3026" i="1"/>
  <c r="R3026" i="1"/>
  <c r="A3026" i="1"/>
  <c r="T3025" i="1"/>
  <c r="S3025" i="1"/>
  <c r="R3025" i="1"/>
  <c r="R3027" i="1" s="1"/>
  <c r="A3025" i="1"/>
  <c r="A3024" i="1"/>
  <c r="T3023" i="1"/>
  <c r="S3023" i="1"/>
  <c r="R3023" i="1"/>
  <c r="A3023" i="1"/>
  <c r="T3022" i="1"/>
  <c r="S3022" i="1"/>
  <c r="R3022" i="1"/>
  <c r="R3024" i="1" s="1"/>
  <c r="A3022" i="1"/>
  <c r="A3021" i="1"/>
  <c r="T3020" i="1"/>
  <c r="S3020" i="1"/>
  <c r="R3020" i="1"/>
  <c r="A3020" i="1"/>
  <c r="T3019" i="1"/>
  <c r="S3019" i="1"/>
  <c r="R3019" i="1"/>
  <c r="R3021" i="1" s="1"/>
  <c r="A3019" i="1"/>
  <c r="A3018" i="1"/>
  <c r="T3017" i="1"/>
  <c r="S3017" i="1"/>
  <c r="R3017" i="1"/>
  <c r="A3017" i="1"/>
  <c r="T3016" i="1"/>
  <c r="S3016" i="1"/>
  <c r="R3016" i="1"/>
  <c r="R3018" i="1" s="1"/>
  <c r="A3016" i="1"/>
  <c r="A3015" i="1"/>
  <c r="T3014" i="1"/>
  <c r="S3014" i="1"/>
  <c r="R3014" i="1"/>
  <c r="A3014" i="1"/>
  <c r="T3013" i="1"/>
  <c r="S3013" i="1"/>
  <c r="R3013" i="1"/>
  <c r="R3015" i="1" s="1"/>
  <c r="A3013" i="1"/>
  <c r="A3012" i="1"/>
  <c r="T3011" i="1"/>
  <c r="S3011" i="1"/>
  <c r="R3011" i="1"/>
  <c r="A3011" i="1"/>
  <c r="T3010" i="1"/>
  <c r="S3010" i="1"/>
  <c r="R3010" i="1"/>
  <c r="R3012" i="1" s="1"/>
  <c r="A3010" i="1"/>
  <c r="A3009" i="1"/>
  <c r="T3008" i="1"/>
  <c r="S3008" i="1"/>
  <c r="R3008" i="1"/>
  <c r="A3008" i="1"/>
  <c r="T3007" i="1"/>
  <c r="S3007" i="1"/>
  <c r="R3007" i="1"/>
  <c r="R3009" i="1" s="1"/>
  <c r="A3007" i="1"/>
  <c r="A3006" i="1"/>
  <c r="T3005" i="1"/>
  <c r="S3005" i="1"/>
  <c r="R3005" i="1"/>
  <c r="A3005" i="1"/>
  <c r="T3004" i="1"/>
  <c r="S3004" i="1"/>
  <c r="R3004" i="1"/>
  <c r="R3006" i="1" s="1"/>
  <c r="A3004" i="1"/>
  <c r="A3003" i="1"/>
  <c r="T3002" i="1"/>
  <c r="S3002" i="1"/>
  <c r="R3002" i="1"/>
  <c r="A3002" i="1"/>
  <c r="T3001" i="1"/>
  <c r="S3001" i="1"/>
  <c r="R3001" i="1"/>
  <c r="R3003" i="1" s="1"/>
  <c r="A3001" i="1"/>
  <c r="R2999" i="1"/>
  <c r="Q2999" i="1"/>
  <c r="A2999" i="1"/>
  <c r="B2996" i="1"/>
  <c r="B2995" i="1"/>
  <c r="A2995" i="1" s="1"/>
  <c r="B2994" i="1"/>
  <c r="B2993" i="1"/>
  <c r="A2993" i="1" s="1"/>
  <c r="M2993" i="1" s="1"/>
  <c r="B2992" i="1"/>
  <c r="B2991" i="1"/>
  <c r="A2991" i="1" s="1"/>
  <c r="M2991" i="1" s="1"/>
  <c r="B2990" i="1"/>
  <c r="B2989" i="1"/>
  <c r="A2989" i="1" s="1"/>
  <c r="M2989" i="1" s="1"/>
  <c r="B2988" i="1"/>
  <c r="B2987" i="1"/>
  <c r="A2987" i="1" s="1"/>
  <c r="M2987" i="1" s="1"/>
  <c r="A2984" i="1"/>
  <c r="K2984" i="1" s="1"/>
  <c r="E2983" i="1"/>
  <c r="A2983" i="1"/>
  <c r="K2982" i="1"/>
  <c r="A2982" i="1"/>
  <c r="M2981" i="1"/>
  <c r="A2981" i="1"/>
  <c r="A2980" i="1"/>
  <c r="K2980" i="1" s="1"/>
  <c r="E2979" i="1"/>
  <c r="A2979" i="1"/>
  <c r="K2978" i="1"/>
  <c r="A2978" i="1"/>
  <c r="M2977" i="1"/>
  <c r="A2977" i="1"/>
  <c r="A2976" i="1"/>
  <c r="K2976" i="1" s="1"/>
  <c r="E2975" i="1"/>
  <c r="A2975" i="1"/>
  <c r="G2974" i="1"/>
  <c r="A2974" i="1"/>
  <c r="J2974" i="1" s="1"/>
  <c r="K2973" i="1"/>
  <c r="E2973" i="1"/>
  <c r="C2973" i="1"/>
  <c r="A2973" i="1"/>
  <c r="Q2973" i="1" s="1"/>
  <c r="L2970" i="1"/>
  <c r="G2970" i="1"/>
  <c r="C2970" i="1"/>
  <c r="A2970" i="1"/>
  <c r="I2969" i="1"/>
  <c r="C2969" i="1"/>
  <c r="A2969" i="1"/>
  <c r="L2968" i="1"/>
  <c r="G2968" i="1"/>
  <c r="F2968" i="1"/>
  <c r="C2968" i="1"/>
  <c r="A2968" i="1"/>
  <c r="M2967" i="1"/>
  <c r="I2967" i="1"/>
  <c r="H2967" i="1"/>
  <c r="C2967" i="1"/>
  <c r="A2967" i="1"/>
  <c r="K2967" i="1" s="1"/>
  <c r="L2966" i="1"/>
  <c r="K2966" i="1"/>
  <c r="G2966" i="1"/>
  <c r="F2966" i="1"/>
  <c r="C2966" i="1"/>
  <c r="A2966" i="1"/>
  <c r="Q2965" i="1"/>
  <c r="M2965" i="1"/>
  <c r="L2965" i="1"/>
  <c r="I2965" i="1"/>
  <c r="H2965" i="1"/>
  <c r="F2965" i="1"/>
  <c r="C2965" i="1"/>
  <c r="A2965" i="1"/>
  <c r="K2965" i="1" s="1"/>
  <c r="L2964" i="1"/>
  <c r="K2964" i="1"/>
  <c r="J2964" i="1"/>
  <c r="G2964" i="1"/>
  <c r="F2964" i="1"/>
  <c r="C2964" i="1"/>
  <c r="A2964" i="1"/>
  <c r="Q2963" i="1"/>
  <c r="M2963" i="1"/>
  <c r="L2963" i="1"/>
  <c r="I2963" i="1"/>
  <c r="H2963" i="1"/>
  <c r="F2963" i="1"/>
  <c r="C2963" i="1"/>
  <c r="A2963" i="1"/>
  <c r="K2963" i="1" s="1"/>
  <c r="L2962" i="1"/>
  <c r="K2962" i="1"/>
  <c r="J2962" i="1"/>
  <c r="G2962" i="1"/>
  <c r="F2962" i="1"/>
  <c r="C2962" i="1"/>
  <c r="A2962" i="1"/>
  <c r="Q2961" i="1"/>
  <c r="M2961" i="1"/>
  <c r="L2961" i="1"/>
  <c r="I2961" i="1"/>
  <c r="H2961" i="1"/>
  <c r="F2961" i="1"/>
  <c r="C2961" i="1"/>
  <c r="A2961" i="1"/>
  <c r="K2961" i="1" s="1"/>
  <c r="L2960" i="1"/>
  <c r="K2960" i="1"/>
  <c r="J2960" i="1"/>
  <c r="G2960" i="1"/>
  <c r="F2960" i="1"/>
  <c r="C2960" i="1"/>
  <c r="A2960" i="1"/>
  <c r="Q2959" i="1"/>
  <c r="M2959" i="1"/>
  <c r="L2959" i="1"/>
  <c r="I2959" i="1"/>
  <c r="H2959" i="1"/>
  <c r="F2959" i="1"/>
  <c r="C2959" i="1"/>
  <c r="A2959" i="1"/>
  <c r="K2959" i="1" s="1"/>
  <c r="Q2956" i="1"/>
  <c r="L2956" i="1"/>
  <c r="K2956" i="1"/>
  <c r="I2956" i="1"/>
  <c r="G2956" i="1"/>
  <c r="E2956" i="1"/>
  <c r="C2956" i="1"/>
  <c r="A2956" i="1"/>
  <c r="A2955" i="1"/>
  <c r="M2955" i="1" s="1"/>
  <c r="K2954" i="1"/>
  <c r="E2954" i="1"/>
  <c r="C2954" i="1"/>
  <c r="A2954" i="1"/>
  <c r="Q2954" i="1" s="1"/>
  <c r="Q2953" i="1"/>
  <c r="M2953" i="1"/>
  <c r="K2953" i="1"/>
  <c r="J2953" i="1"/>
  <c r="G2953" i="1"/>
  <c r="F2953" i="1"/>
  <c r="E2953" i="1"/>
  <c r="A2953" i="1"/>
  <c r="Q2952" i="1"/>
  <c r="L2952" i="1"/>
  <c r="I2952" i="1"/>
  <c r="G2952" i="1"/>
  <c r="C2952" i="1"/>
  <c r="A2952" i="1"/>
  <c r="K2952" i="1" s="1"/>
  <c r="Q2951" i="1"/>
  <c r="K2951" i="1"/>
  <c r="F2951" i="1"/>
  <c r="A2951" i="1"/>
  <c r="M2951" i="1" s="1"/>
  <c r="C2950" i="1"/>
  <c r="A2950" i="1"/>
  <c r="Q2950" i="1" s="1"/>
  <c r="M2949" i="1"/>
  <c r="J2949" i="1"/>
  <c r="G2949" i="1"/>
  <c r="E2949" i="1"/>
  <c r="A2949" i="1"/>
  <c r="Q2949" i="1" s="1"/>
  <c r="Q2948" i="1"/>
  <c r="L2948" i="1"/>
  <c r="K2948" i="1"/>
  <c r="I2948" i="1"/>
  <c r="G2948" i="1"/>
  <c r="E2948" i="1"/>
  <c r="C2948" i="1"/>
  <c r="A2948" i="1"/>
  <c r="A2947" i="1"/>
  <c r="M2947" i="1" s="1"/>
  <c r="K2946" i="1"/>
  <c r="E2946" i="1"/>
  <c r="C2946" i="1"/>
  <c r="A2946" i="1"/>
  <c r="Q2946" i="1" s="1"/>
  <c r="Q2945" i="1"/>
  <c r="M2945" i="1"/>
  <c r="K2945" i="1"/>
  <c r="J2945" i="1"/>
  <c r="G2945" i="1"/>
  <c r="F2945" i="1"/>
  <c r="E2945" i="1"/>
  <c r="A2945" i="1"/>
  <c r="C2942" i="1"/>
  <c r="A2944" i="1" s="1"/>
  <c r="R2936" i="1"/>
  <c r="S2936" i="1" s="1"/>
  <c r="Q2936" i="1"/>
  <c r="A2936" i="1"/>
  <c r="R2935" i="1"/>
  <c r="S2935" i="1" s="1"/>
  <c r="Q2935" i="1"/>
  <c r="A2935" i="1"/>
  <c r="R2934" i="1"/>
  <c r="S2934" i="1" s="1"/>
  <c r="Q2934" i="1"/>
  <c r="A2934" i="1"/>
  <c r="R2933" i="1"/>
  <c r="S2933" i="1" s="1"/>
  <c r="Q2933" i="1"/>
  <c r="A2933" i="1"/>
  <c r="R2932" i="1"/>
  <c r="S2932" i="1" s="1"/>
  <c r="Q2932" i="1"/>
  <c r="A2932" i="1"/>
  <c r="R2931" i="1"/>
  <c r="S2931" i="1" s="1"/>
  <c r="Q2931" i="1"/>
  <c r="A2931" i="1"/>
  <c r="R2930" i="1"/>
  <c r="S2930" i="1" s="1"/>
  <c r="Q2930" i="1"/>
  <c r="A2930" i="1"/>
  <c r="R2929" i="1"/>
  <c r="S2929" i="1" s="1"/>
  <c r="Q2929" i="1"/>
  <c r="A2929" i="1"/>
  <c r="R2928" i="1"/>
  <c r="S2928" i="1" s="1"/>
  <c r="Q2928" i="1"/>
  <c r="A2928" i="1"/>
  <c r="R2927" i="1"/>
  <c r="S2927" i="1" s="1"/>
  <c r="Q2927" i="1"/>
  <c r="A2927" i="1"/>
  <c r="R2926" i="1"/>
  <c r="S2926" i="1" s="1"/>
  <c r="Q2926" i="1"/>
  <c r="A2926" i="1"/>
  <c r="R2925" i="1"/>
  <c r="S2925" i="1" s="1"/>
  <c r="Q2925" i="1"/>
  <c r="A2925" i="1"/>
  <c r="R2924" i="1"/>
  <c r="S2924" i="1" s="1"/>
  <c r="Q2924" i="1"/>
  <c r="A2924" i="1"/>
  <c r="R2923" i="1"/>
  <c r="S2923" i="1" s="1"/>
  <c r="Q2923" i="1"/>
  <c r="A2923" i="1"/>
  <c r="R2922" i="1"/>
  <c r="S2922" i="1" s="1"/>
  <c r="Q2922" i="1"/>
  <c r="A2922" i="1"/>
  <c r="R2921" i="1"/>
  <c r="S2921" i="1" s="1"/>
  <c r="Q2921" i="1"/>
  <c r="A2921" i="1"/>
  <c r="R2920" i="1"/>
  <c r="S2920" i="1" s="1"/>
  <c r="Q2920" i="1"/>
  <c r="A2920" i="1"/>
  <c r="R2919" i="1"/>
  <c r="S2919" i="1" s="1"/>
  <c r="Q2919" i="1"/>
  <c r="A2919" i="1"/>
  <c r="R2918" i="1"/>
  <c r="S2918" i="1" s="1"/>
  <c r="Q2918" i="1"/>
  <c r="A2918" i="1"/>
  <c r="R2917" i="1"/>
  <c r="S2917" i="1" s="1"/>
  <c r="Q2917" i="1"/>
  <c r="A2917" i="1"/>
  <c r="R2916" i="1"/>
  <c r="S2916" i="1" s="1"/>
  <c r="Q2916" i="1"/>
  <c r="A2916" i="1"/>
  <c r="R2915" i="1"/>
  <c r="S2915" i="1" s="1"/>
  <c r="Q2915" i="1"/>
  <c r="A2915" i="1"/>
  <c r="R2914" i="1"/>
  <c r="S2914" i="1" s="1"/>
  <c r="Q2914" i="1"/>
  <c r="A2914" i="1"/>
  <c r="R2913" i="1"/>
  <c r="S2913" i="1" s="1"/>
  <c r="Q2913" i="1"/>
  <c r="A2913" i="1"/>
  <c r="R2912" i="1"/>
  <c r="S2912" i="1" s="1"/>
  <c r="Q2912" i="1"/>
  <c r="A2912" i="1"/>
  <c r="R2911" i="1"/>
  <c r="S2911" i="1" s="1"/>
  <c r="Q2911" i="1"/>
  <c r="A2911" i="1"/>
  <c r="R2910" i="1"/>
  <c r="S2910" i="1" s="1"/>
  <c r="Q2910" i="1"/>
  <c r="A2910" i="1"/>
  <c r="R2909" i="1"/>
  <c r="S2909" i="1" s="1"/>
  <c r="Q2909" i="1"/>
  <c r="A2909" i="1"/>
  <c r="R2908" i="1"/>
  <c r="S2908" i="1" s="1"/>
  <c r="Q2908" i="1"/>
  <c r="A2908" i="1"/>
  <c r="R2907" i="1"/>
  <c r="S2907" i="1" s="1"/>
  <c r="Q2907" i="1"/>
  <c r="A2907" i="1"/>
  <c r="R2906" i="1"/>
  <c r="S2906" i="1" s="1"/>
  <c r="Q2906" i="1"/>
  <c r="A2906" i="1"/>
  <c r="R2905" i="1"/>
  <c r="S2905" i="1" s="1"/>
  <c r="Q2905" i="1"/>
  <c r="A2905" i="1"/>
  <c r="R2904" i="1"/>
  <c r="S2904" i="1" s="1"/>
  <c r="Q2904" i="1"/>
  <c r="A2904" i="1"/>
  <c r="R2903" i="1"/>
  <c r="S2903" i="1" s="1"/>
  <c r="Q2903" i="1"/>
  <c r="A2903" i="1"/>
  <c r="R2902" i="1"/>
  <c r="S2902" i="1" s="1"/>
  <c r="Q2902" i="1"/>
  <c r="A2902" i="1"/>
  <c r="R2901" i="1"/>
  <c r="S2901" i="1" s="1"/>
  <c r="Q2901" i="1"/>
  <c r="A2901" i="1"/>
  <c r="R2900" i="1"/>
  <c r="S2900" i="1" s="1"/>
  <c r="Q2900" i="1"/>
  <c r="A2900" i="1"/>
  <c r="R2899" i="1"/>
  <c r="S2899" i="1" s="1"/>
  <c r="Q2899" i="1"/>
  <c r="A2899" i="1"/>
  <c r="R2898" i="1"/>
  <c r="S2898" i="1" s="1"/>
  <c r="Q2898" i="1"/>
  <c r="A2898" i="1"/>
  <c r="R2897" i="1"/>
  <c r="S2897" i="1" s="1"/>
  <c r="Q2897" i="1"/>
  <c r="A2897" i="1"/>
  <c r="R2896" i="1"/>
  <c r="S2896" i="1" s="1"/>
  <c r="Q2896" i="1"/>
  <c r="A2896" i="1"/>
  <c r="R2895" i="1"/>
  <c r="B2828" i="1" s="1"/>
  <c r="Q2895" i="1"/>
  <c r="A2895" i="1"/>
  <c r="A2893" i="1"/>
  <c r="R2892" i="1"/>
  <c r="A2892" i="1"/>
  <c r="R2891" i="1"/>
  <c r="R2893" i="1" s="1"/>
  <c r="A2891" i="1"/>
  <c r="A2890" i="1"/>
  <c r="R2889" i="1"/>
  <c r="A2889" i="1"/>
  <c r="R2888" i="1"/>
  <c r="R2890" i="1" s="1"/>
  <c r="A2888" i="1"/>
  <c r="A2887" i="1"/>
  <c r="S2886" i="1"/>
  <c r="R2886" i="1"/>
  <c r="A2886" i="1"/>
  <c r="S2885" i="1"/>
  <c r="R2885" i="1"/>
  <c r="R2887" i="1" s="1"/>
  <c r="A2885" i="1"/>
  <c r="A2884" i="1"/>
  <c r="S2883" i="1"/>
  <c r="R2883" i="1"/>
  <c r="A2883" i="1"/>
  <c r="S2882" i="1"/>
  <c r="R2882" i="1"/>
  <c r="R2884" i="1" s="1"/>
  <c r="A2882" i="1"/>
  <c r="A2881" i="1"/>
  <c r="T2880" i="1"/>
  <c r="S2880" i="1"/>
  <c r="R2880" i="1"/>
  <c r="A2880" i="1"/>
  <c r="T2879" i="1"/>
  <c r="S2879" i="1"/>
  <c r="R2879" i="1"/>
  <c r="R2881" i="1" s="1"/>
  <c r="A2879" i="1"/>
  <c r="A2878" i="1"/>
  <c r="T2877" i="1"/>
  <c r="S2877" i="1"/>
  <c r="R2877" i="1"/>
  <c r="A2877" i="1"/>
  <c r="T2876" i="1"/>
  <c r="S2876" i="1"/>
  <c r="R2876" i="1"/>
  <c r="R2878" i="1" s="1"/>
  <c r="A2876" i="1"/>
  <c r="A2875" i="1"/>
  <c r="T2874" i="1"/>
  <c r="S2874" i="1"/>
  <c r="R2874" i="1"/>
  <c r="A2874" i="1"/>
  <c r="T2873" i="1"/>
  <c r="S2873" i="1"/>
  <c r="R2873" i="1"/>
  <c r="R2875" i="1" s="1"/>
  <c r="A2873" i="1"/>
  <c r="A2872" i="1"/>
  <c r="T2871" i="1"/>
  <c r="S2871" i="1"/>
  <c r="R2871" i="1"/>
  <c r="A2871" i="1"/>
  <c r="T2870" i="1"/>
  <c r="S2870" i="1"/>
  <c r="R2870" i="1"/>
  <c r="R2872" i="1" s="1"/>
  <c r="A2870" i="1"/>
  <c r="A2869" i="1"/>
  <c r="T2868" i="1"/>
  <c r="S2868" i="1"/>
  <c r="R2868" i="1"/>
  <c r="A2868" i="1"/>
  <c r="T2867" i="1"/>
  <c r="S2867" i="1"/>
  <c r="R2867" i="1"/>
  <c r="R2869" i="1" s="1"/>
  <c r="A2867" i="1"/>
  <c r="A2866" i="1"/>
  <c r="T2865" i="1"/>
  <c r="S2865" i="1"/>
  <c r="R2865" i="1"/>
  <c r="A2865" i="1"/>
  <c r="T2864" i="1"/>
  <c r="S2864" i="1"/>
  <c r="R2864" i="1"/>
  <c r="R2866" i="1" s="1"/>
  <c r="A2864" i="1"/>
  <c r="A2863" i="1"/>
  <c r="T2862" i="1"/>
  <c r="S2862" i="1"/>
  <c r="R2862" i="1"/>
  <c r="A2862" i="1"/>
  <c r="T2861" i="1"/>
  <c r="S2861" i="1"/>
  <c r="R2861" i="1"/>
  <c r="R2863" i="1" s="1"/>
  <c r="A2861" i="1"/>
  <c r="A2860" i="1"/>
  <c r="T2859" i="1"/>
  <c r="S2859" i="1"/>
  <c r="R2859" i="1"/>
  <c r="A2859" i="1"/>
  <c r="T2858" i="1"/>
  <c r="S2858" i="1"/>
  <c r="R2858" i="1"/>
  <c r="R2860" i="1" s="1"/>
  <c r="A2858" i="1"/>
  <c r="A2857" i="1"/>
  <c r="T2856" i="1"/>
  <c r="S2856" i="1"/>
  <c r="R2856" i="1"/>
  <c r="A2856" i="1"/>
  <c r="T2855" i="1"/>
  <c r="S2855" i="1"/>
  <c r="R2855" i="1"/>
  <c r="R2857" i="1" s="1"/>
  <c r="A2855" i="1"/>
  <c r="A2854" i="1"/>
  <c r="T2853" i="1"/>
  <c r="S2853" i="1"/>
  <c r="R2853" i="1"/>
  <c r="A2853" i="1"/>
  <c r="T2852" i="1"/>
  <c r="S2852" i="1"/>
  <c r="R2852" i="1"/>
  <c r="R2854" i="1" s="1"/>
  <c r="A2852" i="1"/>
  <c r="A2851" i="1"/>
  <c r="T2850" i="1"/>
  <c r="S2850" i="1"/>
  <c r="R2850" i="1"/>
  <c r="A2850" i="1"/>
  <c r="T2849" i="1"/>
  <c r="S2849" i="1"/>
  <c r="R2849" i="1"/>
  <c r="R2851" i="1" s="1"/>
  <c r="A2849" i="1"/>
  <c r="A2848" i="1"/>
  <c r="T2847" i="1"/>
  <c r="S2847" i="1"/>
  <c r="R2847" i="1"/>
  <c r="A2847" i="1"/>
  <c r="T2846" i="1"/>
  <c r="S2846" i="1"/>
  <c r="R2846" i="1"/>
  <c r="R2848" i="1" s="1"/>
  <c r="A2846" i="1"/>
  <c r="A2845" i="1"/>
  <c r="T2844" i="1"/>
  <c r="S2844" i="1"/>
  <c r="R2844" i="1"/>
  <c r="A2844" i="1"/>
  <c r="T2843" i="1"/>
  <c r="S2843" i="1"/>
  <c r="R2843" i="1"/>
  <c r="R2845" i="1" s="1"/>
  <c r="A2843" i="1"/>
  <c r="A2842" i="1"/>
  <c r="T2841" i="1"/>
  <c r="S2841" i="1"/>
  <c r="R2841" i="1"/>
  <c r="A2841" i="1"/>
  <c r="T2840" i="1"/>
  <c r="S2840" i="1"/>
  <c r="R2840" i="1"/>
  <c r="R2842" i="1" s="1"/>
  <c r="A2840" i="1"/>
  <c r="A2839" i="1"/>
  <c r="T2838" i="1"/>
  <c r="S2838" i="1"/>
  <c r="R2838" i="1"/>
  <c r="A2838" i="1"/>
  <c r="T2837" i="1"/>
  <c r="S2837" i="1"/>
  <c r="R2837" i="1"/>
  <c r="R2839" i="1" s="1"/>
  <c r="A2837" i="1"/>
  <c r="Q2817" i="1" s="1"/>
  <c r="A2836" i="1"/>
  <c r="T2835" i="1"/>
  <c r="S2835" i="1"/>
  <c r="R2835" i="1"/>
  <c r="A2835" i="1"/>
  <c r="T2834" i="1"/>
  <c r="S2834" i="1"/>
  <c r="R2834" i="1"/>
  <c r="R2836" i="1" s="1"/>
  <c r="A2834" i="1"/>
  <c r="R2832" i="1"/>
  <c r="Q2832" i="1"/>
  <c r="A2832" i="1"/>
  <c r="J2817" i="1" s="1"/>
  <c r="B2822" i="1"/>
  <c r="A2822" i="1" s="1"/>
  <c r="M2817" i="1"/>
  <c r="H2817" i="1"/>
  <c r="C2817" i="1"/>
  <c r="A2817" i="1"/>
  <c r="K2817" i="1" s="1"/>
  <c r="Z2817" i="1" s="1"/>
  <c r="AM2817" i="1" s="1"/>
  <c r="K2816" i="1"/>
  <c r="F2816" i="1"/>
  <c r="C2816" i="1"/>
  <c r="A2816" i="1"/>
  <c r="L2816" i="1" s="1"/>
  <c r="M2815" i="1"/>
  <c r="H2815" i="1"/>
  <c r="C2815" i="1"/>
  <c r="A2815" i="1"/>
  <c r="K2815" i="1" s="1"/>
  <c r="Z2815" i="1" s="1"/>
  <c r="AM2815" i="1" s="1"/>
  <c r="K2814" i="1"/>
  <c r="F2814" i="1"/>
  <c r="C2814" i="1"/>
  <c r="A2814" i="1"/>
  <c r="L2814" i="1" s="1"/>
  <c r="M2813" i="1"/>
  <c r="H2813" i="1"/>
  <c r="C2813" i="1"/>
  <c r="A2813" i="1"/>
  <c r="K2813" i="1" s="1"/>
  <c r="Z2813" i="1" s="1"/>
  <c r="AM2813" i="1" s="1"/>
  <c r="K2812" i="1"/>
  <c r="F2812" i="1"/>
  <c r="C2812" i="1"/>
  <c r="A2812" i="1"/>
  <c r="L2812" i="1" s="1"/>
  <c r="Q2811" i="1"/>
  <c r="M2811" i="1"/>
  <c r="L2811" i="1"/>
  <c r="H2811" i="1"/>
  <c r="F2811" i="1"/>
  <c r="C2811" i="1"/>
  <c r="A2811" i="1"/>
  <c r="K2811" i="1" s="1"/>
  <c r="Z2811" i="1" s="1"/>
  <c r="AM2811" i="1" s="1"/>
  <c r="K2810" i="1"/>
  <c r="J2810" i="1"/>
  <c r="F2810" i="1"/>
  <c r="C2810" i="1"/>
  <c r="A2810" i="1"/>
  <c r="L2810" i="1" s="1"/>
  <c r="Q2809" i="1"/>
  <c r="M2809" i="1"/>
  <c r="L2809" i="1"/>
  <c r="H2809" i="1"/>
  <c r="F2809" i="1"/>
  <c r="C2809" i="1"/>
  <c r="A2809" i="1"/>
  <c r="K2809" i="1" s="1"/>
  <c r="Z2809" i="1" s="1"/>
  <c r="AM2809" i="1" s="1"/>
  <c r="K2808" i="1"/>
  <c r="J2808" i="1"/>
  <c r="F2808" i="1"/>
  <c r="C2808" i="1"/>
  <c r="A2808" i="1"/>
  <c r="L2808" i="1" s="1"/>
  <c r="Q2807" i="1"/>
  <c r="M2807" i="1"/>
  <c r="L2807" i="1"/>
  <c r="H2807" i="1"/>
  <c r="F2807" i="1"/>
  <c r="C2807" i="1"/>
  <c r="A2807" i="1"/>
  <c r="K2807" i="1" s="1"/>
  <c r="Z2807" i="1" s="1"/>
  <c r="AM2807" i="1" s="1"/>
  <c r="K2806" i="1"/>
  <c r="J2806" i="1"/>
  <c r="F2806" i="1"/>
  <c r="C2806" i="1"/>
  <c r="A2806" i="1"/>
  <c r="L2806" i="1" s="1"/>
  <c r="K2805" i="1"/>
  <c r="Q2803" i="1"/>
  <c r="M2803" i="1"/>
  <c r="K2803" i="1"/>
  <c r="G2803" i="1"/>
  <c r="F2803" i="1"/>
  <c r="A2803" i="1"/>
  <c r="I2802" i="1"/>
  <c r="C2802" i="1"/>
  <c r="A2802" i="1"/>
  <c r="Q2802" i="1" s="1"/>
  <c r="Q2801" i="1"/>
  <c r="K2801" i="1"/>
  <c r="J2801" i="1"/>
  <c r="F2801" i="1"/>
  <c r="E2801" i="1"/>
  <c r="A2801" i="1"/>
  <c r="M2801" i="1" s="1"/>
  <c r="C2800" i="1"/>
  <c r="A2800" i="1"/>
  <c r="Q2800" i="1" s="1"/>
  <c r="J2799" i="1"/>
  <c r="E2799" i="1"/>
  <c r="A2799" i="1"/>
  <c r="M2799" i="1" s="1"/>
  <c r="Q2798" i="1"/>
  <c r="L2798" i="1"/>
  <c r="K2798" i="1"/>
  <c r="G2798" i="1"/>
  <c r="E2798" i="1"/>
  <c r="C2798" i="1"/>
  <c r="A2798" i="1"/>
  <c r="A2797" i="1"/>
  <c r="M2797" i="1" s="1"/>
  <c r="K2796" i="1"/>
  <c r="I2796" i="1"/>
  <c r="E2796" i="1"/>
  <c r="C2796" i="1"/>
  <c r="A2796" i="1"/>
  <c r="Q2796" i="1" s="1"/>
  <c r="Q2795" i="1"/>
  <c r="M2795" i="1"/>
  <c r="K2795" i="1"/>
  <c r="G2795" i="1"/>
  <c r="F2795" i="1"/>
  <c r="A2795" i="1"/>
  <c r="I2794" i="1"/>
  <c r="C2794" i="1"/>
  <c r="A2794" i="1"/>
  <c r="Q2794" i="1" s="1"/>
  <c r="Q2793" i="1"/>
  <c r="K2793" i="1"/>
  <c r="J2793" i="1"/>
  <c r="F2793" i="1"/>
  <c r="E2793" i="1"/>
  <c r="A2793" i="1"/>
  <c r="M2793" i="1" s="1"/>
  <c r="C2792" i="1"/>
  <c r="A2792" i="1"/>
  <c r="Q2792" i="1" s="1"/>
  <c r="J2789" i="1"/>
  <c r="C2789" i="1"/>
  <c r="A2789" i="1"/>
  <c r="L2789" i="1" s="1"/>
  <c r="Q2788" i="1"/>
  <c r="L2788" i="1"/>
  <c r="J2788" i="1"/>
  <c r="F2788" i="1"/>
  <c r="E2788" i="1"/>
  <c r="C2788" i="1"/>
  <c r="A2788" i="1"/>
  <c r="J2787" i="1"/>
  <c r="C2787" i="1"/>
  <c r="A2787" i="1"/>
  <c r="L2787" i="1" s="1"/>
  <c r="Q2786" i="1"/>
  <c r="L2786" i="1"/>
  <c r="J2786" i="1"/>
  <c r="F2786" i="1"/>
  <c r="E2786" i="1"/>
  <c r="C2786" i="1"/>
  <c r="A2786" i="1"/>
  <c r="J2785" i="1"/>
  <c r="C2785" i="1"/>
  <c r="A2785" i="1"/>
  <c r="L2785" i="1" s="1"/>
  <c r="Q2784" i="1"/>
  <c r="L2784" i="1"/>
  <c r="J2784" i="1"/>
  <c r="F2784" i="1"/>
  <c r="E2784" i="1"/>
  <c r="C2784" i="1"/>
  <c r="A2784" i="1"/>
  <c r="J2783" i="1"/>
  <c r="C2783" i="1"/>
  <c r="A2783" i="1"/>
  <c r="L2783" i="1" s="1"/>
  <c r="Q2782" i="1"/>
  <c r="L2782" i="1"/>
  <c r="J2782" i="1"/>
  <c r="F2782" i="1"/>
  <c r="E2782" i="1"/>
  <c r="C2782" i="1"/>
  <c r="A2782" i="1"/>
  <c r="J2781" i="1"/>
  <c r="C2781" i="1"/>
  <c r="A2781" i="1"/>
  <c r="L2781" i="1" s="1"/>
  <c r="Q2780" i="1"/>
  <c r="L2780" i="1"/>
  <c r="J2780" i="1"/>
  <c r="F2780" i="1"/>
  <c r="E2780" i="1"/>
  <c r="C2780" i="1"/>
  <c r="A2780" i="1"/>
  <c r="J2779" i="1"/>
  <c r="J2790" i="1" s="1"/>
  <c r="C2779" i="1"/>
  <c r="A2779" i="1"/>
  <c r="L2779" i="1" s="1"/>
  <c r="Q2778" i="1"/>
  <c r="L2778" i="1"/>
  <c r="J2778" i="1"/>
  <c r="F2778" i="1"/>
  <c r="E2778" i="1"/>
  <c r="C2778" i="1"/>
  <c r="A2778" i="1"/>
  <c r="C2775" i="1"/>
  <c r="A2805" i="1" s="1"/>
  <c r="R2769" i="1"/>
  <c r="S2769" i="1" s="1"/>
  <c r="Q2769" i="1"/>
  <c r="A2769" i="1"/>
  <c r="R2768" i="1"/>
  <c r="S2768" i="1" s="1"/>
  <c r="Q2768" i="1"/>
  <c r="A2768" i="1"/>
  <c r="R2767" i="1"/>
  <c r="S2767" i="1" s="1"/>
  <c r="Q2767" i="1"/>
  <c r="A2767" i="1"/>
  <c r="R2766" i="1"/>
  <c r="S2766" i="1" s="1"/>
  <c r="Q2766" i="1"/>
  <c r="A2766" i="1"/>
  <c r="R2765" i="1"/>
  <c r="S2765" i="1" s="1"/>
  <c r="Q2765" i="1"/>
  <c r="A2765" i="1"/>
  <c r="R2764" i="1"/>
  <c r="S2764" i="1" s="1"/>
  <c r="Q2764" i="1"/>
  <c r="A2764" i="1"/>
  <c r="R2763" i="1"/>
  <c r="S2763" i="1" s="1"/>
  <c r="Q2763" i="1"/>
  <c r="A2763" i="1"/>
  <c r="R2762" i="1"/>
  <c r="S2762" i="1" s="1"/>
  <c r="Q2762" i="1"/>
  <c r="A2762" i="1"/>
  <c r="R2761" i="1"/>
  <c r="S2761" i="1" s="1"/>
  <c r="Q2761" i="1"/>
  <c r="A2761" i="1"/>
  <c r="R2760" i="1"/>
  <c r="S2760" i="1" s="1"/>
  <c r="Q2760" i="1"/>
  <c r="A2760" i="1"/>
  <c r="R2759" i="1"/>
  <c r="S2759" i="1" s="1"/>
  <c r="Q2759" i="1"/>
  <c r="A2759" i="1"/>
  <c r="R2758" i="1"/>
  <c r="S2758" i="1" s="1"/>
  <c r="Q2758" i="1"/>
  <c r="A2758" i="1"/>
  <c r="R2757" i="1"/>
  <c r="S2757" i="1" s="1"/>
  <c r="Q2757" i="1"/>
  <c r="A2757" i="1"/>
  <c r="R2756" i="1"/>
  <c r="S2756" i="1" s="1"/>
  <c r="Q2756" i="1"/>
  <c r="A2756" i="1"/>
  <c r="R2755" i="1"/>
  <c r="S2755" i="1" s="1"/>
  <c r="Q2755" i="1"/>
  <c r="A2755" i="1"/>
  <c r="R2754" i="1"/>
  <c r="S2754" i="1" s="1"/>
  <c r="Q2754" i="1"/>
  <c r="A2754" i="1"/>
  <c r="R2753" i="1"/>
  <c r="S2753" i="1" s="1"/>
  <c r="Q2753" i="1"/>
  <c r="A2753" i="1"/>
  <c r="R2752" i="1"/>
  <c r="S2752" i="1" s="1"/>
  <c r="Q2752" i="1"/>
  <c r="A2752" i="1"/>
  <c r="R2751" i="1"/>
  <c r="S2751" i="1" s="1"/>
  <c r="Q2751" i="1"/>
  <c r="A2751" i="1"/>
  <c r="R2750" i="1"/>
  <c r="S2750" i="1" s="1"/>
  <c r="Q2750" i="1"/>
  <c r="A2750" i="1"/>
  <c r="R2749" i="1"/>
  <c r="S2749" i="1" s="1"/>
  <c r="Q2749" i="1"/>
  <c r="A2749" i="1"/>
  <c r="R2748" i="1"/>
  <c r="S2748" i="1" s="1"/>
  <c r="Q2748" i="1"/>
  <c r="A2748" i="1"/>
  <c r="R2747" i="1"/>
  <c r="S2747" i="1" s="1"/>
  <c r="Q2747" i="1"/>
  <c r="A2747" i="1"/>
  <c r="R2746" i="1"/>
  <c r="S2746" i="1" s="1"/>
  <c r="Q2746" i="1"/>
  <c r="A2746" i="1"/>
  <c r="R2745" i="1"/>
  <c r="S2745" i="1" s="1"/>
  <c r="Q2745" i="1"/>
  <c r="A2745" i="1"/>
  <c r="R2744" i="1"/>
  <c r="S2744" i="1" s="1"/>
  <c r="Q2744" i="1"/>
  <c r="A2744" i="1"/>
  <c r="R2743" i="1"/>
  <c r="S2743" i="1" s="1"/>
  <c r="Q2743" i="1"/>
  <c r="A2743" i="1"/>
  <c r="R2742" i="1"/>
  <c r="S2742" i="1" s="1"/>
  <c r="Q2742" i="1"/>
  <c r="A2742" i="1"/>
  <c r="R2741" i="1"/>
  <c r="S2741" i="1" s="1"/>
  <c r="Q2741" i="1"/>
  <c r="A2741" i="1"/>
  <c r="R2740" i="1"/>
  <c r="S2740" i="1" s="1"/>
  <c r="Q2740" i="1"/>
  <c r="A2740" i="1"/>
  <c r="R2739" i="1"/>
  <c r="S2739" i="1" s="1"/>
  <c r="Q2739" i="1"/>
  <c r="A2739" i="1"/>
  <c r="R2738" i="1"/>
  <c r="S2738" i="1" s="1"/>
  <c r="Q2738" i="1"/>
  <c r="A2738" i="1"/>
  <c r="R2737" i="1"/>
  <c r="S2737" i="1" s="1"/>
  <c r="Q2737" i="1"/>
  <c r="A2737" i="1"/>
  <c r="R2736" i="1"/>
  <c r="S2736" i="1" s="1"/>
  <c r="Q2736" i="1"/>
  <c r="A2736" i="1"/>
  <c r="R2735" i="1"/>
  <c r="S2735" i="1" s="1"/>
  <c r="Q2735" i="1"/>
  <c r="A2735" i="1"/>
  <c r="R2734" i="1"/>
  <c r="S2734" i="1" s="1"/>
  <c r="Q2734" i="1"/>
  <c r="A2734" i="1"/>
  <c r="R2733" i="1"/>
  <c r="S2733" i="1" s="1"/>
  <c r="Q2733" i="1"/>
  <c r="A2733" i="1"/>
  <c r="R2732" i="1"/>
  <c r="S2732" i="1" s="1"/>
  <c r="Q2732" i="1"/>
  <c r="A2732" i="1"/>
  <c r="R2731" i="1"/>
  <c r="S2731" i="1" s="1"/>
  <c r="Q2731" i="1"/>
  <c r="A2731" i="1"/>
  <c r="R2730" i="1"/>
  <c r="S2730" i="1" s="1"/>
  <c r="Q2730" i="1"/>
  <c r="A2730" i="1"/>
  <c r="R2729" i="1"/>
  <c r="S2729" i="1" s="1"/>
  <c r="Q2729" i="1"/>
  <c r="A2729" i="1"/>
  <c r="R2728" i="1"/>
  <c r="S2728" i="1" s="1"/>
  <c r="Q2728" i="1"/>
  <c r="A2728" i="1"/>
  <c r="A2726" i="1"/>
  <c r="R2725" i="1"/>
  <c r="A2725" i="1"/>
  <c r="R2724" i="1"/>
  <c r="R2726" i="1" s="1"/>
  <c r="A2724" i="1"/>
  <c r="A2723" i="1"/>
  <c r="R2722" i="1"/>
  <c r="A2722" i="1"/>
  <c r="R2721" i="1"/>
  <c r="R2723" i="1" s="1"/>
  <c r="A2721" i="1"/>
  <c r="A2720" i="1"/>
  <c r="S2719" i="1"/>
  <c r="R2719" i="1"/>
  <c r="A2719" i="1"/>
  <c r="S2718" i="1"/>
  <c r="R2718" i="1"/>
  <c r="R2720" i="1" s="1"/>
  <c r="A2718" i="1"/>
  <c r="A2717" i="1"/>
  <c r="S2716" i="1"/>
  <c r="R2716" i="1"/>
  <c r="A2716" i="1"/>
  <c r="S2715" i="1"/>
  <c r="R2715" i="1"/>
  <c r="R2717" i="1" s="1"/>
  <c r="A2715" i="1"/>
  <c r="A2714" i="1"/>
  <c r="T2713" i="1"/>
  <c r="S2713" i="1"/>
  <c r="R2713" i="1"/>
  <c r="A2713" i="1"/>
  <c r="T2712" i="1"/>
  <c r="S2712" i="1"/>
  <c r="R2712" i="1"/>
  <c r="R2714" i="1" s="1"/>
  <c r="A2712" i="1"/>
  <c r="A2711" i="1"/>
  <c r="T2710" i="1"/>
  <c r="S2710" i="1"/>
  <c r="R2710" i="1"/>
  <c r="A2710" i="1"/>
  <c r="T2709" i="1"/>
  <c r="S2709" i="1"/>
  <c r="R2709" i="1"/>
  <c r="R2711" i="1" s="1"/>
  <c r="A2709" i="1"/>
  <c r="A2708" i="1"/>
  <c r="T2707" i="1"/>
  <c r="S2707" i="1"/>
  <c r="R2707" i="1"/>
  <c r="A2707" i="1"/>
  <c r="T2706" i="1"/>
  <c r="S2706" i="1"/>
  <c r="R2706" i="1"/>
  <c r="R2708" i="1" s="1"/>
  <c r="A2706" i="1"/>
  <c r="A2705" i="1"/>
  <c r="T2704" i="1"/>
  <c r="S2704" i="1"/>
  <c r="R2704" i="1"/>
  <c r="A2704" i="1"/>
  <c r="T2703" i="1"/>
  <c r="S2703" i="1"/>
  <c r="R2703" i="1"/>
  <c r="R2705" i="1" s="1"/>
  <c r="A2703" i="1"/>
  <c r="A2702" i="1"/>
  <c r="T2701" i="1"/>
  <c r="S2701" i="1"/>
  <c r="R2701" i="1"/>
  <c r="A2701" i="1"/>
  <c r="T2700" i="1"/>
  <c r="S2700" i="1"/>
  <c r="R2700" i="1"/>
  <c r="R2702" i="1" s="1"/>
  <c r="A2700" i="1"/>
  <c r="A2699" i="1"/>
  <c r="T2698" i="1"/>
  <c r="S2698" i="1"/>
  <c r="R2698" i="1"/>
  <c r="A2698" i="1"/>
  <c r="T2697" i="1"/>
  <c r="S2697" i="1"/>
  <c r="R2697" i="1"/>
  <c r="R2699" i="1" s="1"/>
  <c r="A2697" i="1"/>
  <c r="A2696" i="1"/>
  <c r="T2695" i="1"/>
  <c r="S2695" i="1"/>
  <c r="R2695" i="1"/>
  <c r="A2695" i="1"/>
  <c r="T2694" i="1"/>
  <c r="S2694" i="1"/>
  <c r="R2694" i="1"/>
  <c r="R2696" i="1" s="1"/>
  <c r="A2694" i="1"/>
  <c r="A2693" i="1"/>
  <c r="T2692" i="1"/>
  <c r="S2692" i="1"/>
  <c r="R2692" i="1"/>
  <c r="A2692" i="1"/>
  <c r="T2691" i="1"/>
  <c r="S2691" i="1"/>
  <c r="R2691" i="1"/>
  <c r="R2693" i="1" s="1"/>
  <c r="A2691" i="1"/>
  <c r="A2690" i="1"/>
  <c r="T2689" i="1"/>
  <c r="S2689" i="1"/>
  <c r="R2689" i="1"/>
  <c r="A2689" i="1"/>
  <c r="T2688" i="1"/>
  <c r="S2688" i="1"/>
  <c r="R2688" i="1"/>
  <c r="R2690" i="1" s="1"/>
  <c r="A2688" i="1"/>
  <c r="A2687" i="1"/>
  <c r="T2686" i="1"/>
  <c r="S2686" i="1"/>
  <c r="R2686" i="1"/>
  <c r="A2686" i="1"/>
  <c r="T2685" i="1"/>
  <c r="S2685" i="1"/>
  <c r="R2685" i="1"/>
  <c r="R2687" i="1" s="1"/>
  <c r="A2685" i="1"/>
  <c r="A2684" i="1"/>
  <c r="T2683" i="1"/>
  <c r="S2683" i="1"/>
  <c r="R2683" i="1"/>
  <c r="A2683" i="1"/>
  <c r="T2682" i="1"/>
  <c r="S2682" i="1"/>
  <c r="R2682" i="1"/>
  <c r="R2684" i="1" s="1"/>
  <c r="A2682" i="1"/>
  <c r="A2681" i="1"/>
  <c r="T2680" i="1"/>
  <c r="S2680" i="1"/>
  <c r="R2680" i="1"/>
  <c r="A2680" i="1"/>
  <c r="T2679" i="1"/>
  <c r="S2679" i="1"/>
  <c r="R2679" i="1"/>
  <c r="R2681" i="1" s="1"/>
  <c r="A2679" i="1"/>
  <c r="A2678" i="1"/>
  <c r="T2677" i="1"/>
  <c r="S2677" i="1"/>
  <c r="R2677" i="1"/>
  <c r="A2677" i="1"/>
  <c r="T2676" i="1"/>
  <c r="S2676" i="1"/>
  <c r="R2676" i="1"/>
  <c r="R2678" i="1" s="1"/>
  <c r="A2676" i="1"/>
  <c r="A2675" i="1"/>
  <c r="T2674" i="1"/>
  <c r="S2674" i="1"/>
  <c r="R2674" i="1"/>
  <c r="A2674" i="1"/>
  <c r="T2673" i="1"/>
  <c r="S2673" i="1"/>
  <c r="R2673" i="1"/>
  <c r="R2675" i="1" s="1"/>
  <c r="A2673" i="1"/>
  <c r="A2672" i="1"/>
  <c r="T2671" i="1"/>
  <c r="S2671" i="1"/>
  <c r="R2671" i="1"/>
  <c r="A2671" i="1"/>
  <c r="T2670" i="1"/>
  <c r="S2670" i="1"/>
  <c r="R2670" i="1"/>
  <c r="R2672" i="1" s="1"/>
  <c r="A2670" i="1"/>
  <c r="K2648" i="1" s="1"/>
  <c r="A2669" i="1"/>
  <c r="T2668" i="1"/>
  <c r="S2668" i="1"/>
  <c r="R2668" i="1"/>
  <c r="A2668" i="1"/>
  <c r="T2667" i="1"/>
  <c r="S2667" i="1"/>
  <c r="R2667" i="1"/>
  <c r="R2669" i="1" s="1"/>
  <c r="A2667" i="1"/>
  <c r="R2665" i="1"/>
  <c r="Q2665" i="1"/>
  <c r="A2665" i="1"/>
  <c r="I2648" i="1" s="1"/>
  <c r="B2660" i="1"/>
  <c r="A2660" i="1" s="1"/>
  <c r="L2660" i="1" s="1"/>
  <c r="B2655" i="1"/>
  <c r="C2655" i="1" s="1"/>
  <c r="C2650" i="1"/>
  <c r="A2650" i="1"/>
  <c r="Q2650" i="1" s="1"/>
  <c r="J2649" i="1"/>
  <c r="E2649" i="1"/>
  <c r="A2649" i="1"/>
  <c r="M2649" i="1" s="1"/>
  <c r="Q2648" i="1"/>
  <c r="L2648" i="1"/>
  <c r="G2648" i="1"/>
  <c r="C2648" i="1"/>
  <c r="A2648" i="1"/>
  <c r="A2647" i="1"/>
  <c r="M2647" i="1" s="1"/>
  <c r="K2646" i="1"/>
  <c r="E2646" i="1"/>
  <c r="C2646" i="1"/>
  <c r="A2646" i="1"/>
  <c r="Q2646" i="1" s="1"/>
  <c r="M2645" i="1"/>
  <c r="G2645" i="1"/>
  <c r="A2645" i="1"/>
  <c r="I2644" i="1"/>
  <c r="C2644" i="1"/>
  <c r="A2644" i="1"/>
  <c r="Q2644" i="1" s="1"/>
  <c r="Q2643" i="1"/>
  <c r="K2643" i="1"/>
  <c r="F2643" i="1"/>
  <c r="A2643" i="1"/>
  <c r="M2643" i="1" s="1"/>
  <c r="C2642" i="1"/>
  <c r="A2642" i="1"/>
  <c r="Q2642" i="1" s="1"/>
  <c r="J2641" i="1"/>
  <c r="E2641" i="1"/>
  <c r="A2641" i="1"/>
  <c r="M2641" i="1" s="1"/>
  <c r="Q2640" i="1"/>
  <c r="L2640" i="1"/>
  <c r="G2640" i="1"/>
  <c r="C2640" i="1"/>
  <c r="A2640" i="1"/>
  <c r="A2639" i="1"/>
  <c r="M2639" i="1" s="1"/>
  <c r="A2638" i="1"/>
  <c r="J2636" i="1"/>
  <c r="E2636" i="1"/>
  <c r="C2636" i="1"/>
  <c r="A2636" i="1"/>
  <c r="C2635" i="1"/>
  <c r="A2635" i="1"/>
  <c r="L2635" i="1" s="1"/>
  <c r="J2634" i="1"/>
  <c r="E2634" i="1"/>
  <c r="C2634" i="1"/>
  <c r="A2634" i="1"/>
  <c r="C2633" i="1"/>
  <c r="A2633" i="1"/>
  <c r="L2633" i="1" s="1"/>
  <c r="J2632" i="1"/>
  <c r="E2632" i="1"/>
  <c r="C2632" i="1"/>
  <c r="A2632" i="1"/>
  <c r="C2631" i="1"/>
  <c r="A2631" i="1"/>
  <c r="L2631" i="1" s="1"/>
  <c r="J2630" i="1"/>
  <c r="E2630" i="1"/>
  <c r="C2630" i="1"/>
  <c r="A2630" i="1"/>
  <c r="C2629" i="1"/>
  <c r="A2629" i="1"/>
  <c r="L2629" i="1" s="1"/>
  <c r="J2628" i="1"/>
  <c r="E2628" i="1"/>
  <c r="C2628" i="1"/>
  <c r="A2628" i="1"/>
  <c r="C2627" i="1"/>
  <c r="A2627" i="1"/>
  <c r="L2627" i="1" s="1"/>
  <c r="J2626" i="1"/>
  <c r="E2626" i="1"/>
  <c r="C2626" i="1"/>
  <c r="A2626" i="1"/>
  <c r="C2625" i="1"/>
  <c r="A2625" i="1"/>
  <c r="L2625" i="1" s="1"/>
  <c r="J2622" i="1"/>
  <c r="E2622" i="1"/>
  <c r="A2622" i="1"/>
  <c r="M2622" i="1" s="1"/>
  <c r="Q2621" i="1"/>
  <c r="L2621" i="1"/>
  <c r="G2621" i="1"/>
  <c r="C2621" i="1"/>
  <c r="A2621" i="1"/>
  <c r="A2620" i="1"/>
  <c r="M2620" i="1" s="1"/>
  <c r="K2619" i="1"/>
  <c r="E2619" i="1"/>
  <c r="C2619" i="1"/>
  <c r="A2619" i="1"/>
  <c r="Q2619" i="1" s="1"/>
  <c r="Q2618" i="1"/>
  <c r="M2618" i="1"/>
  <c r="K2618" i="1"/>
  <c r="G2618" i="1"/>
  <c r="F2618" i="1"/>
  <c r="A2618" i="1"/>
  <c r="I2617" i="1"/>
  <c r="C2617" i="1"/>
  <c r="A2617" i="1"/>
  <c r="Q2617" i="1" s="1"/>
  <c r="Q2616" i="1"/>
  <c r="K2616" i="1"/>
  <c r="F2616" i="1"/>
  <c r="C2616" i="1"/>
  <c r="A2616" i="1"/>
  <c r="I2615" i="1"/>
  <c r="C2615" i="1"/>
  <c r="A2615" i="1"/>
  <c r="Q2615" i="1" s="1"/>
  <c r="Q2614" i="1"/>
  <c r="K2614" i="1"/>
  <c r="F2614" i="1"/>
  <c r="A2614" i="1"/>
  <c r="M2614" i="1" s="1"/>
  <c r="C2613" i="1"/>
  <c r="A2613" i="1"/>
  <c r="Q2613" i="1" s="1"/>
  <c r="J2612" i="1"/>
  <c r="E2612" i="1"/>
  <c r="A2612" i="1"/>
  <c r="M2612" i="1" s="1"/>
  <c r="Q2611" i="1"/>
  <c r="L2611" i="1"/>
  <c r="G2611" i="1"/>
  <c r="C2611" i="1"/>
  <c r="A2611" i="1"/>
  <c r="C2608" i="1"/>
  <c r="A2624" i="1" s="1"/>
  <c r="S2602" i="1"/>
  <c r="R2602" i="1"/>
  <c r="Q2602" i="1"/>
  <c r="A2602" i="1"/>
  <c r="S2601" i="1"/>
  <c r="R2601" i="1"/>
  <c r="Q2601" i="1"/>
  <c r="A2601" i="1"/>
  <c r="S2600" i="1"/>
  <c r="R2600" i="1"/>
  <c r="Q2600" i="1"/>
  <c r="A2600" i="1"/>
  <c r="S2599" i="1"/>
  <c r="R2599" i="1"/>
  <c r="Q2599" i="1"/>
  <c r="A2599" i="1"/>
  <c r="S2598" i="1"/>
  <c r="R2598" i="1"/>
  <c r="Q2598" i="1"/>
  <c r="A2598" i="1"/>
  <c r="S2597" i="1"/>
  <c r="R2597" i="1"/>
  <c r="Q2597" i="1"/>
  <c r="A2597" i="1"/>
  <c r="S2596" i="1"/>
  <c r="R2596" i="1"/>
  <c r="Q2596" i="1"/>
  <c r="A2596" i="1"/>
  <c r="S2595" i="1"/>
  <c r="R2595" i="1"/>
  <c r="Q2595" i="1"/>
  <c r="A2595" i="1"/>
  <c r="S2594" i="1"/>
  <c r="R2594" i="1"/>
  <c r="Q2594" i="1"/>
  <c r="A2594" i="1"/>
  <c r="S2593" i="1"/>
  <c r="R2593" i="1"/>
  <c r="Q2593" i="1"/>
  <c r="A2593" i="1"/>
  <c r="S2592" i="1"/>
  <c r="R2592" i="1"/>
  <c r="Q2592" i="1"/>
  <c r="A2592" i="1"/>
  <c r="S2591" i="1"/>
  <c r="R2591" i="1"/>
  <c r="Q2591" i="1"/>
  <c r="A2591" i="1"/>
  <c r="S2590" i="1"/>
  <c r="R2590" i="1"/>
  <c r="Q2590" i="1"/>
  <c r="A2590" i="1"/>
  <c r="S2589" i="1"/>
  <c r="R2589" i="1"/>
  <c r="Q2589" i="1"/>
  <c r="A2589" i="1"/>
  <c r="S2588" i="1"/>
  <c r="R2588" i="1"/>
  <c r="Q2588" i="1"/>
  <c r="A2588" i="1"/>
  <c r="S2587" i="1"/>
  <c r="R2587" i="1"/>
  <c r="Q2587" i="1"/>
  <c r="A2587" i="1"/>
  <c r="S2586" i="1"/>
  <c r="R2586" i="1"/>
  <c r="Q2586" i="1"/>
  <c r="A2586" i="1"/>
  <c r="S2585" i="1"/>
  <c r="R2585" i="1"/>
  <c r="Q2585" i="1"/>
  <c r="A2585" i="1"/>
  <c r="S2584" i="1"/>
  <c r="R2584" i="1"/>
  <c r="Q2584" i="1"/>
  <c r="A2584" i="1"/>
  <c r="S2583" i="1"/>
  <c r="R2583" i="1"/>
  <c r="Q2583" i="1"/>
  <c r="A2583" i="1"/>
  <c r="S2582" i="1"/>
  <c r="R2582" i="1"/>
  <c r="Q2582" i="1"/>
  <c r="A2582" i="1"/>
  <c r="S2581" i="1"/>
  <c r="R2581" i="1"/>
  <c r="Q2581" i="1"/>
  <c r="A2581" i="1"/>
  <c r="S2580" i="1"/>
  <c r="R2580" i="1"/>
  <c r="Q2580" i="1"/>
  <c r="A2580" i="1"/>
  <c r="S2579" i="1"/>
  <c r="R2579" i="1"/>
  <c r="Q2579" i="1"/>
  <c r="A2579" i="1"/>
  <c r="S2578" i="1"/>
  <c r="R2578" i="1"/>
  <c r="Q2578" i="1"/>
  <c r="A2578" i="1"/>
  <c r="S2577" i="1"/>
  <c r="R2577" i="1"/>
  <c r="Q2577" i="1"/>
  <c r="A2577" i="1"/>
  <c r="S2576" i="1"/>
  <c r="R2576" i="1"/>
  <c r="Q2576" i="1"/>
  <c r="A2576" i="1"/>
  <c r="S2575" i="1"/>
  <c r="R2575" i="1"/>
  <c r="Q2575" i="1"/>
  <c r="A2575" i="1"/>
  <c r="S2574" i="1"/>
  <c r="R2574" i="1"/>
  <c r="Q2574" i="1"/>
  <c r="A2574" i="1"/>
  <c r="S2573" i="1"/>
  <c r="R2573" i="1"/>
  <c r="Q2573" i="1"/>
  <c r="A2573" i="1"/>
  <c r="S2572" i="1"/>
  <c r="R2572" i="1"/>
  <c r="Q2572" i="1"/>
  <c r="A2572" i="1"/>
  <c r="S2571" i="1"/>
  <c r="R2571" i="1"/>
  <c r="Q2571" i="1"/>
  <c r="A2571" i="1"/>
  <c r="S2570" i="1"/>
  <c r="R2570" i="1"/>
  <c r="Q2570" i="1"/>
  <c r="A2570" i="1"/>
  <c r="S2569" i="1"/>
  <c r="R2569" i="1"/>
  <c r="Q2569" i="1"/>
  <c r="A2569" i="1"/>
  <c r="S2568" i="1"/>
  <c r="R2568" i="1"/>
  <c r="Q2568" i="1"/>
  <c r="A2568" i="1"/>
  <c r="S2567" i="1"/>
  <c r="R2567" i="1"/>
  <c r="Q2567" i="1"/>
  <c r="A2567" i="1"/>
  <c r="S2566" i="1"/>
  <c r="R2566" i="1"/>
  <c r="Q2566" i="1"/>
  <c r="A2566" i="1"/>
  <c r="S2565" i="1"/>
  <c r="R2565" i="1"/>
  <c r="Q2565" i="1"/>
  <c r="A2565" i="1"/>
  <c r="S2564" i="1"/>
  <c r="R2564" i="1"/>
  <c r="Q2564" i="1"/>
  <c r="A2564" i="1"/>
  <c r="S2563" i="1"/>
  <c r="R2563" i="1"/>
  <c r="Q2563" i="1"/>
  <c r="A2563" i="1"/>
  <c r="S2562" i="1"/>
  <c r="R2562" i="1"/>
  <c r="Q2562" i="1"/>
  <c r="A2562" i="1"/>
  <c r="S2561" i="1"/>
  <c r="R2561" i="1"/>
  <c r="Q2561" i="1"/>
  <c r="A2561" i="1"/>
  <c r="A2559" i="1"/>
  <c r="R2558" i="1"/>
  <c r="A2558" i="1"/>
  <c r="R2557" i="1"/>
  <c r="R2559" i="1" s="1"/>
  <c r="A2557" i="1"/>
  <c r="A2556" i="1"/>
  <c r="R2555" i="1"/>
  <c r="A2555" i="1"/>
  <c r="R2554" i="1"/>
  <c r="R2556" i="1" s="1"/>
  <c r="A2554" i="1"/>
  <c r="A2553" i="1"/>
  <c r="S2552" i="1"/>
  <c r="R2552" i="1"/>
  <c r="A2552" i="1"/>
  <c r="S2551" i="1"/>
  <c r="R2551" i="1"/>
  <c r="R2553" i="1" s="1"/>
  <c r="A2551" i="1"/>
  <c r="A2550" i="1"/>
  <c r="S2549" i="1"/>
  <c r="R2549" i="1"/>
  <c r="A2549" i="1"/>
  <c r="S2548" i="1"/>
  <c r="R2548" i="1"/>
  <c r="R2550" i="1" s="1"/>
  <c r="A2548" i="1"/>
  <c r="A2547" i="1"/>
  <c r="T2546" i="1"/>
  <c r="S2546" i="1"/>
  <c r="R2546" i="1"/>
  <c r="A2546" i="1"/>
  <c r="T2545" i="1"/>
  <c r="S2545" i="1"/>
  <c r="R2545" i="1"/>
  <c r="R2547" i="1" s="1"/>
  <c r="A2545" i="1"/>
  <c r="A2544" i="1"/>
  <c r="T2543" i="1"/>
  <c r="S2543" i="1"/>
  <c r="R2543" i="1"/>
  <c r="A2543" i="1"/>
  <c r="T2542" i="1"/>
  <c r="S2542" i="1"/>
  <c r="R2542" i="1"/>
  <c r="R2544" i="1" s="1"/>
  <c r="A2542" i="1"/>
  <c r="A2541" i="1"/>
  <c r="T2540" i="1"/>
  <c r="S2540" i="1"/>
  <c r="R2540" i="1"/>
  <c r="A2540" i="1"/>
  <c r="T2539" i="1"/>
  <c r="S2539" i="1"/>
  <c r="R2539" i="1"/>
  <c r="R2541" i="1" s="1"/>
  <c r="A2539" i="1"/>
  <c r="A2538" i="1"/>
  <c r="T2537" i="1"/>
  <c r="S2537" i="1"/>
  <c r="R2537" i="1"/>
  <c r="A2537" i="1"/>
  <c r="T2536" i="1"/>
  <c r="S2536" i="1"/>
  <c r="R2536" i="1"/>
  <c r="R2538" i="1" s="1"/>
  <c r="A2536" i="1"/>
  <c r="A2535" i="1"/>
  <c r="T2534" i="1"/>
  <c r="S2534" i="1"/>
  <c r="R2534" i="1"/>
  <c r="A2534" i="1"/>
  <c r="T2533" i="1"/>
  <c r="S2533" i="1"/>
  <c r="R2533" i="1"/>
  <c r="R2535" i="1" s="1"/>
  <c r="A2533" i="1"/>
  <c r="A2532" i="1"/>
  <c r="T2531" i="1"/>
  <c r="S2531" i="1"/>
  <c r="R2531" i="1"/>
  <c r="A2531" i="1"/>
  <c r="T2530" i="1"/>
  <c r="S2530" i="1"/>
  <c r="R2530" i="1"/>
  <c r="R2532" i="1" s="1"/>
  <c r="A2530" i="1"/>
  <c r="A2529" i="1"/>
  <c r="T2528" i="1"/>
  <c r="S2528" i="1"/>
  <c r="R2528" i="1"/>
  <c r="A2528" i="1"/>
  <c r="T2527" i="1"/>
  <c r="S2527" i="1"/>
  <c r="R2527" i="1"/>
  <c r="R2529" i="1" s="1"/>
  <c r="A2527" i="1"/>
  <c r="A2526" i="1"/>
  <c r="T2525" i="1"/>
  <c r="S2525" i="1"/>
  <c r="R2525" i="1"/>
  <c r="A2525" i="1"/>
  <c r="T2524" i="1"/>
  <c r="S2524" i="1"/>
  <c r="R2524" i="1"/>
  <c r="R2526" i="1" s="1"/>
  <c r="A2524" i="1"/>
  <c r="A2523" i="1"/>
  <c r="T2522" i="1"/>
  <c r="S2522" i="1"/>
  <c r="R2522" i="1"/>
  <c r="A2522" i="1"/>
  <c r="T2521" i="1"/>
  <c r="S2521" i="1"/>
  <c r="R2521" i="1"/>
  <c r="R2523" i="1" s="1"/>
  <c r="A2521" i="1"/>
  <c r="A2520" i="1"/>
  <c r="T2519" i="1"/>
  <c r="S2519" i="1"/>
  <c r="R2519" i="1"/>
  <c r="A2519" i="1"/>
  <c r="T2518" i="1"/>
  <c r="S2518" i="1"/>
  <c r="R2518" i="1"/>
  <c r="R2520" i="1" s="1"/>
  <c r="A2518" i="1"/>
  <c r="A2517" i="1"/>
  <c r="T2516" i="1"/>
  <c r="S2516" i="1"/>
  <c r="R2516" i="1"/>
  <c r="A2516" i="1"/>
  <c r="T2515" i="1"/>
  <c r="S2515" i="1"/>
  <c r="R2515" i="1"/>
  <c r="R2517" i="1" s="1"/>
  <c r="A2515" i="1"/>
  <c r="A2514" i="1"/>
  <c r="T2513" i="1"/>
  <c r="S2513" i="1"/>
  <c r="R2513" i="1"/>
  <c r="A2513" i="1"/>
  <c r="T2512" i="1"/>
  <c r="S2512" i="1"/>
  <c r="R2512" i="1"/>
  <c r="R2514" i="1" s="1"/>
  <c r="A2512" i="1"/>
  <c r="A2511" i="1"/>
  <c r="T2510" i="1"/>
  <c r="S2510" i="1"/>
  <c r="R2510" i="1"/>
  <c r="A2510" i="1"/>
  <c r="T2509" i="1"/>
  <c r="S2509" i="1"/>
  <c r="R2509" i="1"/>
  <c r="R2511" i="1" s="1"/>
  <c r="A2509" i="1"/>
  <c r="A2508" i="1"/>
  <c r="T2507" i="1"/>
  <c r="S2507" i="1"/>
  <c r="R2507" i="1"/>
  <c r="A2507" i="1"/>
  <c r="T2506" i="1"/>
  <c r="S2506" i="1"/>
  <c r="R2506" i="1"/>
  <c r="R2508" i="1" s="1"/>
  <c r="A2506" i="1"/>
  <c r="A2505" i="1"/>
  <c r="T2504" i="1"/>
  <c r="S2504" i="1"/>
  <c r="R2504" i="1"/>
  <c r="A2504" i="1"/>
  <c r="T2503" i="1"/>
  <c r="S2503" i="1"/>
  <c r="R2503" i="1"/>
  <c r="R2505" i="1" s="1"/>
  <c r="A2503" i="1"/>
  <c r="A2502" i="1"/>
  <c r="T2501" i="1"/>
  <c r="S2501" i="1"/>
  <c r="R2501" i="1"/>
  <c r="A2501" i="1"/>
  <c r="T2500" i="1"/>
  <c r="S2500" i="1"/>
  <c r="R2500" i="1"/>
  <c r="R2502" i="1" s="1"/>
  <c r="A2500" i="1"/>
  <c r="R2498" i="1"/>
  <c r="Q2498" i="1"/>
  <c r="A2498" i="1"/>
  <c r="C2495" i="1"/>
  <c r="B2495" i="1"/>
  <c r="A2495" i="1"/>
  <c r="K2495" i="1" s="1"/>
  <c r="C2494" i="1"/>
  <c r="B2494" i="1"/>
  <c r="A2494" i="1"/>
  <c r="J2494" i="1" s="1"/>
  <c r="B2493" i="1"/>
  <c r="A2493" i="1" s="1"/>
  <c r="B2492" i="1"/>
  <c r="A2492" i="1" s="1"/>
  <c r="C2491" i="1"/>
  <c r="B2491" i="1"/>
  <c r="A2491" i="1"/>
  <c r="K2491" i="1" s="1"/>
  <c r="C2490" i="1"/>
  <c r="B2490" i="1"/>
  <c r="A2490" i="1"/>
  <c r="J2490" i="1" s="1"/>
  <c r="B2489" i="1"/>
  <c r="A2489" i="1" s="1"/>
  <c r="B2488" i="1"/>
  <c r="A2488" i="1" s="1"/>
  <c r="C2487" i="1"/>
  <c r="B2487" i="1"/>
  <c r="A2487" i="1"/>
  <c r="K2487" i="1" s="1"/>
  <c r="C2486" i="1"/>
  <c r="B2486" i="1"/>
  <c r="A2486" i="1"/>
  <c r="J2486" i="1" s="1"/>
  <c r="J2483" i="1"/>
  <c r="C2483" i="1"/>
  <c r="A2483" i="1"/>
  <c r="L2483" i="1" s="1"/>
  <c r="Q2482" i="1"/>
  <c r="L2482" i="1"/>
  <c r="J2482" i="1"/>
  <c r="F2482" i="1"/>
  <c r="E2482" i="1"/>
  <c r="C2482" i="1"/>
  <c r="A2482" i="1"/>
  <c r="J2481" i="1"/>
  <c r="C2481" i="1"/>
  <c r="A2481" i="1"/>
  <c r="L2481" i="1" s="1"/>
  <c r="Q2480" i="1"/>
  <c r="L2480" i="1"/>
  <c r="J2480" i="1"/>
  <c r="F2480" i="1"/>
  <c r="E2480" i="1"/>
  <c r="C2480" i="1"/>
  <c r="A2480" i="1"/>
  <c r="J2479" i="1"/>
  <c r="C2479" i="1"/>
  <c r="A2479" i="1"/>
  <c r="L2479" i="1" s="1"/>
  <c r="Q2478" i="1"/>
  <c r="L2478" i="1"/>
  <c r="J2478" i="1"/>
  <c r="F2478" i="1"/>
  <c r="E2478" i="1"/>
  <c r="C2478" i="1"/>
  <c r="A2478" i="1"/>
  <c r="J2477" i="1"/>
  <c r="C2477" i="1"/>
  <c r="A2477" i="1"/>
  <c r="L2477" i="1" s="1"/>
  <c r="Q2476" i="1"/>
  <c r="L2476" i="1"/>
  <c r="J2476" i="1"/>
  <c r="F2476" i="1"/>
  <c r="E2476" i="1"/>
  <c r="C2476" i="1"/>
  <c r="A2476" i="1"/>
  <c r="J2475" i="1"/>
  <c r="C2475" i="1"/>
  <c r="A2475" i="1"/>
  <c r="L2475" i="1" s="1"/>
  <c r="Q2474" i="1"/>
  <c r="L2474" i="1"/>
  <c r="J2474" i="1"/>
  <c r="F2474" i="1"/>
  <c r="E2474" i="1"/>
  <c r="C2474" i="1"/>
  <c r="A2474" i="1"/>
  <c r="J2473" i="1"/>
  <c r="J2484" i="1" s="1"/>
  <c r="C2473" i="1"/>
  <c r="A2473" i="1"/>
  <c r="L2473" i="1" s="1"/>
  <c r="Q2472" i="1"/>
  <c r="L2472" i="1"/>
  <c r="J2472" i="1"/>
  <c r="F2472" i="1"/>
  <c r="E2472" i="1"/>
  <c r="C2472" i="1"/>
  <c r="A2472" i="1"/>
  <c r="A2471" i="1"/>
  <c r="I2469" i="1"/>
  <c r="C2469" i="1"/>
  <c r="A2469" i="1"/>
  <c r="Q2469" i="1" s="1"/>
  <c r="Q2468" i="1"/>
  <c r="K2468" i="1"/>
  <c r="J2468" i="1"/>
  <c r="F2468" i="1"/>
  <c r="E2468" i="1"/>
  <c r="A2468" i="1"/>
  <c r="M2468" i="1" s="1"/>
  <c r="C2467" i="1"/>
  <c r="A2467" i="1"/>
  <c r="Q2467" i="1" s="1"/>
  <c r="J2466" i="1"/>
  <c r="E2466" i="1"/>
  <c r="A2466" i="1"/>
  <c r="M2466" i="1" s="1"/>
  <c r="Q2465" i="1"/>
  <c r="L2465" i="1"/>
  <c r="K2465" i="1"/>
  <c r="G2465" i="1"/>
  <c r="E2465" i="1"/>
  <c r="C2465" i="1"/>
  <c r="A2465" i="1"/>
  <c r="A2464" i="1"/>
  <c r="M2464" i="1" s="1"/>
  <c r="K2463" i="1"/>
  <c r="I2463" i="1"/>
  <c r="E2463" i="1"/>
  <c r="C2463" i="1"/>
  <c r="A2463" i="1"/>
  <c r="Q2463" i="1" s="1"/>
  <c r="Q2462" i="1"/>
  <c r="M2462" i="1"/>
  <c r="K2462" i="1"/>
  <c r="G2462" i="1"/>
  <c r="F2462" i="1"/>
  <c r="A2462" i="1"/>
  <c r="I2461" i="1"/>
  <c r="C2461" i="1"/>
  <c r="A2461" i="1"/>
  <c r="Q2461" i="1" s="1"/>
  <c r="Q2460" i="1"/>
  <c r="K2460" i="1"/>
  <c r="J2460" i="1"/>
  <c r="F2460" i="1"/>
  <c r="E2460" i="1"/>
  <c r="A2460" i="1"/>
  <c r="M2460" i="1" s="1"/>
  <c r="C2459" i="1"/>
  <c r="A2459" i="1"/>
  <c r="Q2459" i="1" s="1"/>
  <c r="J2458" i="1"/>
  <c r="E2458" i="1"/>
  <c r="A2458" i="1"/>
  <c r="M2458" i="1" s="1"/>
  <c r="A2457" i="1"/>
  <c r="Q2455" i="1"/>
  <c r="L2455" i="1"/>
  <c r="J2455" i="1"/>
  <c r="Y2455" i="1" s="1"/>
  <c r="AL2455" i="1" s="1"/>
  <c r="F2455" i="1"/>
  <c r="E2455" i="1"/>
  <c r="C2455" i="1"/>
  <c r="A2455" i="1"/>
  <c r="J2454" i="1"/>
  <c r="Y2454" i="1" s="1"/>
  <c r="AL2454" i="1" s="1"/>
  <c r="C2454" i="1"/>
  <c r="A2454" i="1"/>
  <c r="L2454" i="1" s="1"/>
  <c r="Q2453" i="1"/>
  <c r="L2453" i="1"/>
  <c r="J2453" i="1"/>
  <c r="Y2453" i="1" s="1"/>
  <c r="AL2453" i="1" s="1"/>
  <c r="I2453" i="1"/>
  <c r="F2453" i="1"/>
  <c r="E2453" i="1"/>
  <c r="C2453" i="1"/>
  <c r="A2453" i="1"/>
  <c r="J2452" i="1"/>
  <c r="Y2452" i="1" s="1"/>
  <c r="AL2452" i="1" s="1"/>
  <c r="C2452" i="1"/>
  <c r="A2452" i="1"/>
  <c r="L2452" i="1" s="1"/>
  <c r="Q2451" i="1"/>
  <c r="L2451" i="1"/>
  <c r="J2451" i="1"/>
  <c r="Y2451" i="1" s="1"/>
  <c r="AL2451" i="1" s="1"/>
  <c r="I2451" i="1"/>
  <c r="F2451" i="1"/>
  <c r="E2451" i="1"/>
  <c r="C2451" i="1"/>
  <c r="A2451" i="1"/>
  <c r="J2450" i="1"/>
  <c r="Y2450" i="1" s="1"/>
  <c r="AL2450" i="1" s="1"/>
  <c r="C2450" i="1"/>
  <c r="A2450" i="1"/>
  <c r="L2450" i="1" s="1"/>
  <c r="Q2449" i="1"/>
  <c r="L2449" i="1"/>
  <c r="J2449" i="1"/>
  <c r="Y2449" i="1" s="1"/>
  <c r="AL2449" i="1" s="1"/>
  <c r="I2449" i="1"/>
  <c r="F2449" i="1"/>
  <c r="E2449" i="1"/>
  <c r="C2449" i="1"/>
  <c r="A2449" i="1"/>
  <c r="J2448" i="1"/>
  <c r="Y2448" i="1" s="1"/>
  <c r="AL2448" i="1" s="1"/>
  <c r="C2448" i="1"/>
  <c r="A2448" i="1"/>
  <c r="L2448" i="1" s="1"/>
  <c r="Q2447" i="1"/>
  <c r="L2447" i="1"/>
  <c r="J2447" i="1"/>
  <c r="Y2447" i="1" s="1"/>
  <c r="AL2447" i="1" s="1"/>
  <c r="I2447" i="1"/>
  <c r="F2447" i="1"/>
  <c r="E2447" i="1"/>
  <c r="C2447" i="1"/>
  <c r="A2447" i="1"/>
  <c r="J2446" i="1"/>
  <c r="Y2446" i="1" s="1"/>
  <c r="AL2446" i="1" s="1"/>
  <c r="C2446" i="1"/>
  <c r="A2446" i="1"/>
  <c r="L2446" i="1" s="1"/>
  <c r="Q2445" i="1"/>
  <c r="L2445" i="1"/>
  <c r="J2445" i="1"/>
  <c r="Y2445" i="1" s="1"/>
  <c r="AL2445" i="1" s="1"/>
  <c r="I2445" i="1"/>
  <c r="F2445" i="1"/>
  <c r="E2445" i="1"/>
  <c r="C2445" i="1"/>
  <c r="A2445" i="1"/>
  <c r="J2444" i="1"/>
  <c r="J2456" i="1" s="1"/>
  <c r="C2444" i="1"/>
  <c r="A2444" i="1"/>
  <c r="L2444" i="1" s="1"/>
  <c r="J2443" i="1"/>
  <c r="C2441" i="1"/>
  <c r="A2443" i="1" s="1"/>
  <c r="S2435" i="1"/>
  <c r="R2435" i="1"/>
  <c r="Q2435" i="1"/>
  <c r="A2435" i="1"/>
  <c r="S2434" i="1"/>
  <c r="R2434" i="1"/>
  <c r="Q2434" i="1"/>
  <c r="A2434" i="1"/>
  <c r="S2433" i="1"/>
  <c r="R2433" i="1"/>
  <c r="Q2433" i="1"/>
  <c r="A2433" i="1"/>
  <c r="S2432" i="1"/>
  <c r="R2432" i="1"/>
  <c r="Q2432" i="1"/>
  <c r="A2432" i="1"/>
  <c r="S2431" i="1"/>
  <c r="R2431" i="1"/>
  <c r="Q2431" i="1"/>
  <c r="A2431" i="1"/>
  <c r="S2430" i="1"/>
  <c r="R2430" i="1"/>
  <c r="Q2430" i="1"/>
  <c r="A2430" i="1"/>
  <c r="S2429" i="1"/>
  <c r="R2429" i="1"/>
  <c r="Q2429" i="1"/>
  <c r="A2429" i="1"/>
  <c r="S2428" i="1"/>
  <c r="R2428" i="1"/>
  <c r="Q2428" i="1"/>
  <c r="A2428" i="1"/>
  <c r="S2427" i="1"/>
  <c r="R2427" i="1"/>
  <c r="Q2427" i="1"/>
  <c r="A2427" i="1"/>
  <c r="S2426" i="1"/>
  <c r="R2426" i="1"/>
  <c r="Q2426" i="1"/>
  <c r="A2426" i="1"/>
  <c r="S2425" i="1"/>
  <c r="R2425" i="1"/>
  <c r="Q2425" i="1"/>
  <c r="A2425" i="1"/>
  <c r="S2424" i="1"/>
  <c r="R2424" i="1"/>
  <c r="Q2424" i="1"/>
  <c r="A2424" i="1"/>
  <c r="S2423" i="1"/>
  <c r="R2423" i="1"/>
  <c r="Q2423" i="1"/>
  <c r="A2423" i="1"/>
  <c r="S2422" i="1"/>
  <c r="R2422" i="1"/>
  <c r="Q2422" i="1"/>
  <c r="A2422" i="1"/>
  <c r="S2421" i="1"/>
  <c r="R2421" i="1"/>
  <c r="Q2421" i="1"/>
  <c r="A2421" i="1"/>
  <c r="S2420" i="1"/>
  <c r="R2420" i="1"/>
  <c r="Q2420" i="1"/>
  <c r="A2420" i="1"/>
  <c r="S2419" i="1"/>
  <c r="R2419" i="1"/>
  <c r="Q2419" i="1"/>
  <c r="A2419" i="1"/>
  <c r="S2418" i="1"/>
  <c r="R2418" i="1"/>
  <c r="Q2418" i="1"/>
  <c r="A2418" i="1"/>
  <c r="S2417" i="1"/>
  <c r="R2417" i="1"/>
  <c r="Q2417" i="1"/>
  <c r="A2417" i="1"/>
  <c r="S2416" i="1"/>
  <c r="R2416" i="1"/>
  <c r="Q2416" i="1"/>
  <c r="A2416" i="1"/>
  <c r="S2415" i="1"/>
  <c r="R2415" i="1"/>
  <c r="Q2415" i="1"/>
  <c r="A2415" i="1"/>
  <c r="S2414" i="1"/>
  <c r="R2414" i="1"/>
  <c r="Q2414" i="1"/>
  <c r="A2414" i="1"/>
  <c r="S2413" i="1"/>
  <c r="R2413" i="1"/>
  <c r="Q2413" i="1"/>
  <c r="A2413" i="1"/>
  <c r="S2412" i="1"/>
  <c r="R2412" i="1"/>
  <c r="Q2412" i="1"/>
  <c r="A2412" i="1"/>
  <c r="S2411" i="1"/>
  <c r="R2411" i="1"/>
  <c r="Q2411" i="1"/>
  <c r="A2411" i="1"/>
  <c r="S2410" i="1"/>
  <c r="R2410" i="1"/>
  <c r="Q2410" i="1"/>
  <c r="A2410" i="1"/>
  <c r="S2409" i="1"/>
  <c r="R2409" i="1"/>
  <c r="Q2409" i="1"/>
  <c r="A2409" i="1"/>
  <c r="S2408" i="1"/>
  <c r="R2408" i="1"/>
  <c r="Q2408" i="1"/>
  <c r="A2408" i="1"/>
  <c r="S2407" i="1"/>
  <c r="R2407" i="1"/>
  <c r="Q2407" i="1"/>
  <c r="A2407" i="1"/>
  <c r="S2406" i="1"/>
  <c r="R2406" i="1"/>
  <c r="Q2406" i="1"/>
  <c r="A2406" i="1"/>
  <c r="S2405" i="1"/>
  <c r="R2405" i="1"/>
  <c r="Q2405" i="1"/>
  <c r="A2405" i="1"/>
  <c r="S2404" i="1"/>
  <c r="R2404" i="1"/>
  <c r="Q2404" i="1"/>
  <c r="A2404" i="1"/>
  <c r="S2403" i="1"/>
  <c r="R2403" i="1"/>
  <c r="Q2403" i="1"/>
  <c r="A2403" i="1"/>
  <c r="S2402" i="1"/>
  <c r="R2402" i="1"/>
  <c r="Q2402" i="1"/>
  <c r="A2402" i="1"/>
  <c r="S2401" i="1"/>
  <c r="R2401" i="1"/>
  <c r="Q2401" i="1"/>
  <c r="A2401" i="1"/>
  <c r="S2400" i="1"/>
  <c r="R2400" i="1"/>
  <c r="Q2400" i="1"/>
  <c r="A2400" i="1"/>
  <c r="S2399" i="1"/>
  <c r="R2399" i="1"/>
  <c r="Q2399" i="1"/>
  <c r="A2399" i="1"/>
  <c r="S2398" i="1"/>
  <c r="R2398" i="1"/>
  <c r="Q2398" i="1"/>
  <c r="A2398" i="1"/>
  <c r="S2397" i="1"/>
  <c r="R2397" i="1"/>
  <c r="Q2397" i="1"/>
  <c r="A2397" i="1"/>
  <c r="S2396" i="1"/>
  <c r="R2396" i="1"/>
  <c r="Q2396" i="1"/>
  <c r="A2396" i="1"/>
  <c r="S2395" i="1"/>
  <c r="R2395" i="1"/>
  <c r="Q2395" i="1"/>
  <c r="A2395" i="1"/>
  <c r="S2394" i="1"/>
  <c r="R2394" i="1"/>
  <c r="Q2394" i="1"/>
  <c r="A2394" i="1"/>
  <c r="A2392" i="1"/>
  <c r="R2391" i="1"/>
  <c r="A2391" i="1"/>
  <c r="R2390" i="1"/>
  <c r="R2392" i="1" s="1"/>
  <c r="A2390" i="1"/>
  <c r="A2389" i="1"/>
  <c r="R2388" i="1"/>
  <c r="A2388" i="1"/>
  <c r="R2387" i="1"/>
  <c r="R2389" i="1" s="1"/>
  <c r="A2387" i="1"/>
  <c r="A2386" i="1"/>
  <c r="S2385" i="1"/>
  <c r="R2385" i="1"/>
  <c r="R2386" i="1" s="1"/>
  <c r="A2385" i="1"/>
  <c r="S2384" i="1"/>
  <c r="R2384" i="1"/>
  <c r="A2384" i="1"/>
  <c r="A2383" i="1"/>
  <c r="S2382" i="1"/>
  <c r="R2382" i="1"/>
  <c r="R2383" i="1" s="1"/>
  <c r="A2382" i="1"/>
  <c r="S2381" i="1"/>
  <c r="R2381" i="1"/>
  <c r="A2381" i="1"/>
  <c r="A2380" i="1"/>
  <c r="T2379" i="1"/>
  <c r="S2379" i="1"/>
  <c r="R2379" i="1"/>
  <c r="A2379" i="1"/>
  <c r="T2378" i="1"/>
  <c r="S2378" i="1"/>
  <c r="R2378" i="1"/>
  <c r="R2380" i="1" s="1"/>
  <c r="A2378" i="1"/>
  <c r="A2377" i="1"/>
  <c r="T2376" i="1"/>
  <c r="S2376" i="1"/>
  <c r="R2376" i="1"/>
  <c r="A2376" i="1"/>
  <c r="T2375" i="1"/>
  <c r="S2375" i="1"/>
  <c r="R2375" i="1"/>
  <c r="R2377" i="1" s="1"/>
  <c r="A2375" i="1"/>
  <c r="A2374" i="1"/>
  <c r="T2373" i="1"/>
  <c r="S2373" i="1"/>
  <c r="R2373" i="1"/>
  <c r="A2373" i="1"/>
  <c r="T2372" i="1"/>
  <c r="S2372" i="1"/>
  <c r="R2372" i="1"/>
  <c r="R2374" i="1" s="1"/>
  <c r="A2372" i="1"/>
  <c r="A2371" i="1"/>
  <c r="T2370" i="1"/>
  <c r="S2370" i="1"/>
  <c r="R2370" i="1"/>
  <c r="A2370" i="1"/>
  <c r="T2369" i="1"/>
  <c r="S2369" i="1"/>
  <c r="R2369" i="1"/>
  <c r="R2371" i="1" s="1"/>
  <c r="A2369" i="1"/>
  <c r="A2368" i="1"/>
  <c r="T2367" i="1"/>
  <c r="S2367" i="1"/>
  <c r="R2367" i="1"/>
  <c r="A2367" i="1"/>
  <c r="T2366" i="1"/>
  <c r="S2366" i="1"/>
  <c r="R2366" i="1"/>
  <c r="R2368" i="1" s="1"/>
  <c r="A2366" i="1"/>
  <c r="A2365" i="1"/>
  <c r="T2364" i="1"/>
  <c r="S2364" i="1"/>
  <c r="R2364" i="1"/>
  <c r="A2364" i="1"/>
  <c r="T2363" i="1"/>
  <c r="S2363" i="1"/>
  <c r="R2363" i="1"/>
  <c r="R2365" i="1" s="1"/>
  <c r="A2363" i="1"/>
  <c r="A2362" i="1"/>
  <c r="T2361" i="1"/>
  <c r="S2361" i="1"/>
  <c r="R2361" i="1"/>
  <c r="A2361" i="1"/>
  <c r="T2360" i="1"/>
  <c r="S2360" i="1"/>
  <c r="R2360" i="1"/>
  <c r="R2362" i="1" s="1"/>
  <c r="A2360" i="1"/>
  <c r="A2359" i="1"/>
  <c r="T2358" i="1"/>
  <c r="S2358" i="1"/>
  <c r="R2358" i="1"/>
  <c r="A2358" i="1"/>
  <c r="T2357" i="1"/>
  <c r="S2357" i="1"/>
  <c r="R2357" i="1"/>
  <c r="R2359" i="1" s="1"/>
  <c r="A2357" i="1"/>
  <c r="A2356" i="1"/>
  <c r="T2355" i="1"/>
  <c r="S2355" i="1"/>
  <c r="R2355" i="1"/>
  <c r="A2355" i="1"/>
  <c r="T2354" i="1"/>
  <c r="S2354" i="1"/>
  <c r="R2354" i="1"/>
  <c r="R2356" i="1" s="1"/>
  <c r="A2354" i="1"/>
  <c r="K2315" i="1" s="1"/>
  <c r="A2353" i="1"/>
  <c r="T2352" i="1"/>
  <c r="S2352" i="1"/>
  <c r="R2352" i="1"/>
  <c r="A2352" i="1"/>
  <c r="T2351" i="1"/>
  <c r="S2351" i="1"/>
  <c r="R2351" i="1"/>
  <c r="R2353" i="1" s="1"/>
  <c r="A2351" i="1"/>
  <c r="A2350" i="1"/>
  <c r="T2349" i="1"/>
  <c r="S2349" i="1"/>
  <c r="R2349" i="1"/>
  <c r="A2349" i="1"/>
  <c r="T2348" i="1"/>
  <c r="S2348" i="1"/>
  <c r="R2348" i="1"/>
  <c r="R2350" i="1" s="1"/>
  <c r="A2348" i="1"/>
  <c r="A2347" i="1"/>
  <c r="T2346" i="1"/>
  <c r="S2346" i="1"/>
  <c r="R2346" i="1"/>
  <c r="A2346" i="1"/>
  <c r="T2345" i="1"/>
  <c r="S2345" i="1"/>
  <c r="R2345" i="1"/>
  <c r="R2347" i="1" s="1"/>
  <c r="A2345" i="1"/>
  <c r="A2344" i="1"/>
  <c r="T2343" i="1"/>
  <c r="S2343" i="1"/>
  <c r="R2343" i="1"/>
  <c r="A2343" i="1"/>
  <c r="T2342" i="1"/>
  <c r="S2342" i="1"/>
  <c r="R2342" i="1"/>
  <c r="R2344" i="1" s="1"/>
  <c r="A2342" i="1"/>
  <c r="A2341" i="1"/>
  <c r="T2340" i="1"/>
  <c r="S2340" i="1"/>
  <c r="R2340" i="1"/>
  <c r="A2340" i="1"/>
  <c r="T2339" i="1"/>
  <c r="S2339" i="1"/>
  <c r="R2339" i="1"/>
  <c r="R2341" i="1" s="1"/>
  <c r="A2339" i="1"/>
  <c r="A2338" i="1"/>
  <c r="T2337" i="1"/>
  <c r="S2337" i="1"/>
  <c r="R2337" i="1"/>
  <c r="A2337" i="1"/>
  <c r="T2336" i="1"/>
  <c r="S2336" i="1"/>
  <c r="R2336" i="1"/>
  <c r="R2338" i="1" s="1"/>
  <c r="A2336" i="1"/>
  <c r="A2335" i="1"/>
  <c r="T2334" i="1"/>
  <c r="S2334" i="1"/>
  <c r="R2334" i="1"/>
  <c r="A2334" i="1"/>
  <c r="T2333" i="1"/>
  <c r="S2333" i="1"/>
  <c r="R2333" i="1"/>
  <c r="R2335" i="1" s="1"/>
  <c r="A2333" i="1"/>
  <c r="R2331" i="1"/>
  <c r="Q2331" i="1"/>
  <c r="A2331" i="1"/>
  <c r="B2328" i="1"/>
  <c r="C2328" i="1" s="1"/>
  <c r="A2328" i="1"/>
  <c r="G2328" i="1" s="1"/>
  <c r="B2327" i="1"/>
  <c r="A2327" i="1" s="1"/>
  <c r="K2327" i="1" s="1"/>
  <c r="B2326" i="1"/>
  <c r="C2325" i="1"/>
  <c r="B2325" i="1"/>
  <c r="A2325" i="1" s="1"/>
  <c r="B2324" i="1"/>
  <c r="C2324" i="1" s="1"/>
  <c r="A2324" i="1"/>
  <c r="E2324" i="1" s="1"/>
  <c r="B2323" i="1"/>
  <c r="B2322" i="1"/>
  <c r="C2322" i="1" s="1"/>
  <c r="B2321" i="1"/>
  <c r="A2321" i="1" s="1"/>
  <c r="B2320" i="1"/>
  <c r="C2320" i="1" s="1"/>
  <c r="B2319" i="1"/>
  <c r="A2319" i="1" s="1"/>
  <c r="K2319" i="1" s="1"/>
  <c r="A2316" i="1"/>
  <c r="J2316" i="1" s="1"/>
  <c r="Q2315" i="1"/>
  <c r="G2315" i="1"/>
  <c r="E2315" i="1"/>
  <c r="C2315" i="1"/>
  <c r="A2315" i="1"/>
  <c r="M2314" i="1"/>
  <c r="A2314" i="1"/>
  <c r="I2314" i="1" s="1"/>
  <c r="Q2313" i="1"/>
  <c r="L2313" i="1"/>
  <c r="K2313" i="1"/>
  <c r="I2313" i="1"/>
  <c r="G2313" i="1"/>
  <c r="E2313" i="1"/>
  <c r="C2313" i="1"/>
  <c r="A2313" i="1"/>
  <c r="Q2312" i="1"/>
  <c r="G2312" i="1"/>
  <c r="F2312" i="1"/>
  <c r="A2312" i="1"/>
  <c r="I2311" i="1"/>
  <c r="C2311" i="1"/>
  <c r="A2311" i="1"/>
  <c r="H2311" i="1" s="1"/>
  <c r="Q2310" i="1"/>
  <c r="M2310" i="1"/>
  <c r="K2310" i="1"/>
  <c r="J2310" i="1"/>
  <c r="G2310" i="1"/>
  <c r="F2310" i="1"/>
  <c r="E2310" i="1"/>
  <c r="A2310" i="1"/>
  <c r="C2309" i="1"/>
  <c r="A2309" i="1"/>
  <c r="H2309" i="1" s="1"/>
  <c r="I2308" i="1"/>
  <c r="E2308" i="1"/>
  <c r="A2308" i="1"/>
  <c r="Q2307" i="1"/>
  <c r="K2307" i="1"/>
  <c r="G2307" i="1"/>
  <c r="C2307" i="1"/>
  <c r="A2307" i="1"/>
  <c r="I2307" i="1" s="1"/>
  <c r="A2306" i="1"/>
  <c r="M2306" i="1" s="1"/>
  <c r="K2305" i="1"/>
  <c r="I2305" i="1"/>
  <c r="E2305" i="1"/>
  <c r="C2305" i="1"/>
  <c r="A2305" i="1"/>
  <c r="A2304" i="1"/>
  <c r="L2302" i="1"/>
  <c r="K2302" i="1"/>
  <c r="C2302" i="1"/>
  <c r="A2302" i="1"/>
  <c r="J2302" i="1" s="1"/>
  <c r="I2301" i="1"/>
  <c r="H2301" i="1"/>
  <c r="C2301" i="1"/>
  <c r="A2301" i="1"/>
  <c r="L2300" i="1"/>
  <c r="K2300" i="1"/>
  <c r="C2300" i="1"/>
  <c r="A2300" i="1"/>
  <c r="J2300" i="1" s="1"/>
  <c r="M2299" i="1"/>
  <c r="J2299" i="1"/>
  <c r="I2299" i="1"/>
  <c r="H2299" i="1"/>
  <c r="E2299" i="1"/>
  <c r="C2299" i="1"/>
  <c r="A2299" i="1"/>
  <c r="K2299" i="1" s="1"/>
  <c r="L2298" i="1"/>
  <c r="K2298" i="1"/>
  <c r="G2298" i="1"/>
  <c r="F2298" i="1"/>
  <c r="C2298" i="1"/>
  <c r="A2298" i="1"/>
  <c r="J2298" i="1" s="1"/>
  <c r="M2297" i="1"/>
  <c r="I2297" i="1"/>
  <c r="H2297" i="1"/>
  <c r="C2297" i="1"/>
  <c r="A2297" i="1"/>
  <c r="K2297" i="1" s="1"/>
  <c r="L2296" i="1"/>
  <c r="K2296" i="1"/>
  <c r="G2296" i="1"/>
  <c r="F2296" i="1"/>
  <c r="C2296" i="1"/>
  <c r="A2296" i="1"/>
  <c r="J2296" i="1" s="1"/>
  <c r="M2295" i="1"/>
  <c r="I2295" i="1"/>
  <c r="H2295" i="1"/>
  <c r="C2295" i="1"/>
  <c r="A2295" i="1"/>
  <c r="K2295" i="1" s="1"/>
  <c r="L2294" i="1"/>
  <c r="K2294" i="1"/>
  <c r="G2294" i="1"/>
  <c r="F2294" i="1"/>
  <c r="C2294" i="1"/>
  <c r="A2294" i="1"/>
  <c r="J2294" i="1" s="1"/>
  <c r="M2293" i="1"/>
  <c r="I2293" i="1"/>
  <c r="H2293" i="1"/>
  <c r="C2293" i="1"/>
  <c r="A2293" i="1"/>
  <c r="K2293" i="1" s="1"/>
  <c r="L2292" i="1"/>
  <c r="K2292" i="1"/>
  <c r="G2292" i="1"/>
  <c r="F2292" i="1"/>
  <c r="C2292" i="1"/>
  <c r="A2292" i="1"/>
  <c r="J2292" i="1" s="1"/>
  <c r="M2291" i="1"/>
  <c r="I2291" i="1"/>
  <c r="H2291" i="1"/>
  <c r="C2291" i="1"/>
  <c r="A2291" i="1"/>
  <c r="K2291" i="1" s="1"/>
  <c r="A2290" i="1"/>
  <c r="G2288" i="1"/>
  <c r="C2288" i="1"/>
  <c r="A2288" i="1"/>
  <c r="L2288" i="1" s="1"/>
  <c r="I2287" i="1"/>
  <c r="G2287" i="1"/>
  <c r="A2287" i="1"/>
  <c r="M2287" i="1" s="1"/>
  <c r="Q2286" i="1"/>
  <c r="L2286" i="1"/>
  <c r="K2286" i="1"/>
  <c r="I2286" i="1"/>
  <c r="G2286" i="1"/>
  <c r="E2286" i="1"/>
  <c r="C2286" i="1"/>
  <c r="A2286" i="1"/>
  <c r="M2285" i="1"/>
  <c r="G2285" i="1"/>
  <c r="F2285" i="1"/>
  <c r="A2285" i="1"/>
  <c r="M2284" i="1"/>
  <c r="K2284" i="1"/>
  <c r="E2284" i="1"/>
  <c r="C2284" i="1"/>
  <c r="A2284" i="1"/>
  <c r="Q2283" i="1"/>
  <c r="M2283" i="1"/>
  <c r="K2283" i="1"/>
  <c r="J2283" i="1"/>
  <c r="G2283" i="1"/>
  <c r="F2283" i="1"/>
  <c r="E2283" i="1"/>
  <c r="A2283" i="1"/>
  <c r="C2282" i="1"/>
  <c r="A2282" i="1"/>
  <c r="H2282" i="1" s="1"/>
  <c r="I2281" i="1"/>
  <c r="A2281" i="1"/>
  <c r="F2281" i="1" s="1"/>
  <c r="M2280" i="1"/>
  <c r="G2280" i="1"/>
  <c r="C2280" i="1"/>
  <c r="A2280" i="1"/>
  <c r="L2280" i="1" s="1"/>
  <c r="M2279" i="1"/>
  <c r="I2279" i="1"/>
  <c r="G2279" i="1"/>
  <c r="E2279" i="1"/>
  <c r="A2279" i="1"/>
  <c r="Q2278" i="1"/>
  <c r="L2278" i="1"/>
  <c r="K2278" i="1"/>
  <c r="I2278" i="1"/>
  <c r="G2278" i="1"/>
  <c r="E2278" i="1"/>
  <c r="C2278" i="1"/>
  <c r="A2278" i="1"/>
  <c r="M2277" i="1"/>
  <c r="G2277" i="1"/>
  <c r="F2277" i="1"/>
  <c r="A2277" i="1"/>
  <c r="A2276" i="1"/>
  <c r="C2274" i="1"/>
  <c r="S2268" i="1"/>
  <c r="R2268" i="1"/>
  <c r="Q2268" i="1"/>
  <c r="A2268" i="1"/>
  <c r="S2267" i="1"/>
  <c r="R2267" i="1"/>
  <c r="Q2267" i="1"/>
  <c r="A2267" i="1"/>
  <c r="S2266" i="1"/>
  <c r="R2266" i="1"/>
  <c r="Q2266" i="1"/>
  <c r="A2266" i="1"/>
  <c r="S2265" i="1"/>
  <c r="R2265" i="1"/>
  <c r="Q2265" i="1"/>
  <c r="A2265" i="1"/>
  <c r="S2264" i="1"/>
  <c r="R2264" i="1"/>
  <c r="Q2264" i="1"/>
  <c r="A2264" i="1"/>
  <c r="S2263" i="1"/>
  <c r="R2263" i="1"/>
  <c r="Q2263" i="1"/>
  <c r="A2263" i="1"/>
  <c r="S2262" i="1"/>
  <c r="R2262" i="1"/>
  <c r="Q2262" i="1"/>
  <c r="A2262" i="1"/>
  <c r="S2261" i="1"/>
  <c r="R2261" i="1"/>
  <c r="Q2261" i="1"/>
  <c r="A2261" i="1"/>
  <c r="S2260" i="1"/>
  <c r="R2260" i="1"/>
  <c r="Q2260" i="1"/>
  <c r="A2260" i="1"/>
  <c r="S2259" i="1"/>
  <c r="R2259" i="1"/>
  <c r="Q2259" i="1"/>
  <c r="A2259" i="1"/>
  <c r="S2258" i="1"/>
  <c r="R2258" i="1"/>
  <c r="Q2258" i="1"/>
  <c r="A2258" i="1"/>
  <c r="S2257" i="1"/>
  <c r="R2257" i="1"/>
  <c r="Q2257" i="1"/>
  <c r="A2257" i="1"/>
  <c r="S2256" i="1"/>
  <c r="R2256" i="1"/>
  <c r="Q2256" i="1"/>
  <c r="A2256" i="1"/>
  <c r="S2255" i="1"/>
  <c r="R2255" i="1"/>
  <c r="Q2255" i="1"/>
  <c r="A2255" i="1"/>
  <c r="S2254" i="1"/>
  <c r="R2254" i="1"/>
  <c r="Q2254" i="1"/>
  <c r="A2254" i="1"/>
  <c r="S2253" i="1"/>
  <c r="R2253" i="1"/>
  <c r="Q2253" i="1"/>
  <c r="A2253" i="1"/>
  <c r="S2252" i="1"/>
  <c r="R2252" i="1"/>
  <c r="Q2252" i="1"/>
  <c r="A2252" i="1"/>
  <c r="S2251" i="1"/>
  <c r="R2251" i="1"/>
  <c r="Q2251" i="1"/>
  <c r="A2251" i="1"/>
  <c r="S2250" i="1"/>
  <c r="R2250" i="1"/>
  <c r="Q2250" i="1"/>
  <c r="A2250" i="1"/>
  <c r="S2249" i="1"/>
  <c r="R2249" i="1"/>
  <c r="Q2249" i="1"/>
  <c r="A2249" i="1"/>
  <c r="S2248" i="1"/>
  <c r="R2248" i="1"/>
  <c r="Q2248" i="1"/>
  <c r="A2248" i="1"/>
  <c r="S2247" i="1"/>
  <c r="R2247" i="1"/>
  <c r="Q2247" i="1"/>
  <c r="A2247" i="1"/>
  <c r="S2246" i="1"/>
  <c r="R2246" i="1"/>
  <c r="Q2246" i="1"/>
  <c r="A2246" i="1"/>
  <c r="S2245" i="1"/>
  <c r="R2245" i="1"/>
  <c r="Q2245" i="1"/>
  <c r="A2245" i="1"/>
  <c r="S2244" i="1"/>
  <c r="R2244" i="1"/>
  <c r="Q2244" i="1"/>
  <c r="A2244" i="1"/>
  <c r="S2243" i="1"/>
  <c r="R2243" i="1"/>
  <c r="Q2243" i="1"/>
  <c r="A2243" i="1"/>
  <c r="S2242" i="1"/>
  <c r="R2242" i="1"/>
  <c r="Q2242" i="1"/>
  <c r="A2242" i="1"/>
  <c r="S2241" i="1"/>
  <c r="R2241" i="1"/>
  <c r="Q2241" i="1"/>
  <c r="A2241" i="1"/>
  <c r="S2240" i="1"/>
  <c r="R2240" i="1"/>
  <c r="Q2240" i="1"/>
  <c r="A2240" i="1"/>
  <c r="S2239" i="1"/>
  <c r="R2239" i="1"/>
  <c r="Q2239" i="1"/>
  <c r="A2239" i="1"/>
  <c r="S2238" i="1"/>
  <c r="R2238" i="1"/>
  <c r="Q2238" i="1"/>
  <c r="A2238" i="1"/>
  <c r="S2237" i="1"/>
  <c r="R2237" i="1"/>
  <c r="Q2237" i="1"/>
  <c r="A2237" i="1"/>
  <c r="S2236" i="1"/>
  <c r="R2236" i="1"/>
  <c r="Q2236" i="1"/>
  <c r="A2236" i="1"/>
  <c r="S2235" i="1"/>
  <c r="R2235" i="1"/>
  <c r="Q2235" i="1"/>
  <c r="A2235" i="1"/>
  <c r="S2234" i="1"/>
  <c r="R2234" i="1"/>
  <c r="Q2234" i="1"/>
  <c r="A2234" i="1"/>
  <c r="S2233" i="1"/>
  <c r="R2233" i="1"/>
  <c r="Q2233" i="1"/>
  <c r="A2233" i="1"/>
  <c r="S2232" i="1"/>
  <c r="R2232" i="1"/>
  <c r="Q2232" i="1"/>
  <c r="A2232" i="1"/>
  <c r="S2231" i="1"/>
  <c r="R2231" i="1"/>
  <c r="Q2231" i="1"/>
  <c r="A2231" i="1"/>
  <c r="S2230" i="1"/>
  <c r="R2230" i="1"/>
  <c r="Q2230" i="1"/>
  <c r="A2230" i="1"/>
  <c r="S2229" i="1"/>
  <c r="R2229" i="1"/>
  <c r="Q2229" i="1"/>
  <c r="A2229" i="1"/>
  <c r="S2228" i="1"/>
  <c r="R2228" i="1"/>
  <c r="Q2228" i="1"/>
  <c r="A2228" i="1"/>
  <c r="S2227" i="1"/>
  <c r="R2227" i="1"/>
  <c r="Q2227" i="1"/>
  <c r="A2227" i="1"/>
  <c r="A2225" i="1"/>
  <c r="R2224" i="1"/>
  <c r="A2224" i="1"/>
  <c r="R2223" i="1"/>
  <c r="R2225" i="1" s="1"/>
  <c r="A2223" i="1"/>
  <c r="A2222" i="1"/>
  <c r="R2221" i="1"/>
  <c r="A2221" i="1"/>
  <c r="R2220" i="1"/>
  <c r="R2222" i="1" s="1"/>
  <c r="A2220" i="1"/>
  <c r="R2219" i="1"/>
  <c r="A2219" i="1"/>
  <c r="S2218" i="1"/>
  <c r="R2218" i="1"/>
  <c r="A2218" i="1"/>
  <c r="S2217" i="1"/>
  <c r="R2217" i="1"/>
  <c r="A2217" i="1"/>
  <c r="R2216" i="1"/>
  <c r="A2216" i="1"/>
  <c r="S2215" i="1"/>
  <c r="R2215" i="1"/>
  <c r="A2215" i="1"/>
  <c r="S2214" i="1"/>
  <c r="R2214" i="1"/>
  <c r="A2214" i="1"/>
  <c r="A2213" i="1"/>
  <c r="T2212" i="1"/>
  <c r="S2212" i="1"/>
  <c r="R2212" i="1"/>
  <c r="A2212" i="1"/>
  <c r="T2211" i="1"/>
  <c r="S2211" i="1"/>
  <c r="R2211" i="1"/>
  <c r="R2213" i="1" s="1"/>
  <c r="A2211" i="1"/>
  <c r="A2210" i="1"/>
  <c r="T2209" i="1"/>
  <c r="S2209" i="1"/>
  <c r="R2209" i="1"/>
  <c r="A2209" i="1"/>
  <c r="T2208" i="1"/>
  <c r="S2208" i="1"/>
  <c r="R2208" i="1"/>
  <c r="R2210" i="1" s="1"/>
  <c r="A2208" i="1"/>
  <c r="A2207" i="1"/>
  <c r="T2206" i="1"/>
  <c r="S2206" i="1"/>
  <c r="R2206" i="1"/>
  <c r="A2206" i="1"/>
  <c r="T2205" i="1"/>
  <c r="S2205" i="1"/>
  <c r="R2205" i="1"/>
  <c r="R2207" i="1" s="1"/>
  <c r="A2205" i="1"/>
  <c r="A2204" i="1"/>
  <c r="T2203" i="1"/>
  <c r="S2203" i="1"/>
  <c r="R2203" i="1"/>
  <c r="A2203" i="1"/>
  <c r="T2202" i="1"/>
  <c r="S2202" i="1"/>
  <c r="R2202" i="1"/>
  <c r="R2204" i="1" s="1"/>
  <c r="A2202" i="1"/>
  <c r="A2201" i="1"/>
  <c r="T2200" i="1"/>
  <c r="S2200" i="1"/>
  <c r="R2200" i="1"/>
  <c r="A2200" i="1"/>
  <c r="T2199" i="1"/>
  <c r="S2199" i="1"/>
  <c r="R2199" i="1"/>
  <c r="R2201" i="1" s="1"/>
  <c r="A2199" i="1"/>
  <c r="A2198" i="1"/>
  <c r="T2197" i="1"/>
  <c r="S2197" i="1"/>
  <c r="R2197" i="1"/>
  <c r="A2197" i="1"/>
  <c r="T2196" i="1"/>
  <c r="S2196" i="1"/>
  <c r="R2196" i="1"/>
  <c r="R2198" i="1" s="1"/>
  <c r="A2196" i="1"/>
  <c r="A2195" i="1"/>
  <c r="T2194" i="1"/>
  <c r="S2194" i="1"/>
  <c r="R2194" i="1"/>
  <c r="A2194" i="1"/>
  <c r="T2193" i="1"/>
  <c r="S2193" i="1"/>
  <c r="R2193" i="1"/>
  <c r="R2195" i="1" s="1"/>
  <c r="A2193" i="1"/>
  <c r="A2192" i="1"/>
  <c r="T2191" i="1"/>
  <c r="S2191" i="1"/>
  <c r="R2191" i="1"/>
  <c r="A2191" i="1"/>
  <c r="T2190" i="1"/>
  <c r="S2190" i="1"/>
  <c r="R2190" i="1"/>
  <c r="R2192" i="1" s="1"/>
  <c r="A2190" i="1"/>
  <c r="A2189" i="1"/>
  <c r="T2188" i="1"/>
  <c r="S2188" i="1"/>
  <c r="R2188" i="1"/>
  <c r="A2188" i="1"/>
  <c r="T2187" i="1"/>
  <c r="S2187" i="1"/>
  <c r="R2187" i="1"/>
  <c r="R2189" i="1" s="1"/>
  <c r="A2187" i="1"/>
  <c r="A2186" i="1"/>
  <c r="T2185" i="1"/>
  <c r="S2185" i="1"/>
  <c r="R2185" i="1"/>
  <c r="A2185" i="1"/>
  <c r="T2184" i="1"/>
  <c r="S2184" i="1"/>
  <c r="R2184" i="1"/>
  <c r="R2186" i="1" s="1"/>
  <c r="A2184" i="1"/>
  <c r="A2183" i="1"/>
  <c r="T2182" i="1"/>
  <c r="S2182" i="1"/>
  <c r="R2182" i="1"/>
  <c r="A2182" i="1"/>
  <c r="T2181" i="1"/>
  <c r="S2181" i="1"/>
  <c r="R2181" i="1"/>
  <c r="R2183" i="1" s="1"/>
  <c r="A2181" i="1"/>
  <c r="A2180" i="1"/>
  <c r="T2179" i="1"/>
  <c r="S2179" i="1"/>
  <c r="R2179" i="1"/>
  <c r="A2179" i="1"/>
  <c r="T2178" i="1"/>
  <c r="S2178" i="1"/>
  <c r="R2178" i="1"/>
  <c r="R2180" i="1" s="1"/>
  <c r="A2178" i="1"/>
  <c r="A2177" i="1"/>
  <c r="T2176" i="1"/>
  <c r="S2176" i="1"/>
  <c r="R2176" i="1"/>
  <c r="A2176" i="1"/>
  <c r="T2175" i="1"/>
  <c r="S2175" i="1"/>
  <c r="R2175" i="1"/>
  <c r="R2177" i="1" s="1"/>
  <c r="A2175" i="1"/>
  <c r="A2174" i="1"/>
  <c r="T2173" i="1"/>
  <c r="S2173" i="1"/>
  <c r="R2173" i="1"/>
  <c r="A2173" i="1"/>
  <c r="T2172" i="1"/>
  <c r="S2172" i="1"/>
  <c r="R2172" i="1"/>
  <c r="R2174" i="1" s="1"/>
  <c r="A2172" i="1"/>
  <c r="A2171" i="1"/>
  <c r="T2170" i="1"/>
  <c r="S2170" i="1"/>
  <c r="R2170" i="1"/>
  <c r="A2170" i="1"/>
  <c r="T2169" i="1"/>
  <c r="S2169" i="1"/>
  <c r="R2169" i="1"/>
  <c r="R2171" i="1" s="1"/>
  <c r="A2169" i="1"/>
  <c r="A2168" i="1"/>
  <c r="T2167" i="1"/>
  <c r="S2167" i="1"/>
  <c r="R2167" i="1"/>
  <c r="A2167" i="1"/>
  <c r="T2166" i="1"/>
  <c r="S2166" i="1"/>
  <c r="R2166" i="1"/>
  <c r="R2168" i="1" s="1"/>
  <c r="A2166" i="1"/>
  <c r="R2164" i="1"/>
  <c r="Q2164" i="1"/>
  <c r="A2164" i="1"/>
  <c r="K2160" i="1"/>
  <c r="B2160" i="1"/>
  <c r="A2160" i="1" s="1"/>
  <c r="B2156" i="1"/>
  <c r="C2156" i="1" s="1"/>
  <c r="B2154" i="1"/>
  <c r="C2154" i="1" s="1"/>
  <c r="B2153" i="1"/>
  <c r="C2153" i="1" s="1"/>
  <c r="B2152" i="1"/>
  <c r="A2152" i="1" s="1"/>
  <c r="K2152" i="1" s="1"/>
  <c r="Q2149" i="1"/>
  <c r="K2149" i="1"/>
  <c r="J2149" i="1"/>
  <c r="F2149" i="1"/>
  <c r="E2149" i="1"/>
  <c r="C2149" i="1"/>
  <c r="A2149" i="1"/>
  <c r="I2149" i="1" s="1"/>
  <c r="C2148" i="1"/>
  <c r="A2148" i="1"/>
  <c r="Q2148" i="1" s="1"/>
  <c r="Q2147" i="1"/>
  <c r="K2147" i="1"/>
  <c r="J2147" i="1"/>
  <c r="F2147" i="1"/>
  <c r="E2147" i="1"/>
  <c r="C2147" i="1"/>
  <c r="A2147" i="1"/>
  <c r="I2147" i="1" s="1"/>
  <c r="C2146" i="1"/>
  <c r="A2146" i="1"/>
  <c r="Q2146" i="1" s="1"/>
  <c r="Q2145" i="1"/>
  <c r="K2145" i="1"/>
  <c r="J2145" i="1"/>
  <c r="F2145" i="1"/>
  <c r="E2145" i="1"/>
  <c r="C2145" i="1"/>
  <c r="A2145" i="1"/>
  <c r="I2145" i="1" s="1"/>
  <c r="C2144" i="1"/>
  <c r="A2144" i="1"/>
  <c r="Q2144" i="1" s="1"/>
  <c r="Q2143" i="1"/>
  <c r="K2143" i="1"/>
  <c r="J2143" i="1"/>
  <c r="F2143" i="1"/>
  <c r="E2143" i="1"/>
  <c r="C2143" i="1"/>
  <c r="A2143" i="1"/>
  <c r="I2143" i="1" s="1"/>
  <c r="C2142" i="1"/>
  <c r="A2142" i="1"/>
  <c r="Q2142" i="1" s="1"/>
  <c r="Q2141" i="1"/>
  <c r="K2141" i="1"/>
  <c r="J2141" i="1"/>
  <c r="F2141" i="1"/>
  <c r="E2141" i="1"/>
  <c r="C2141" i="1"/>
  <c r="A2141" i="1"/>
  <c r="I2141" i="1" s="1"/>
  <c r="C2140" i="1"/>
  <c r="A2140" i="1"/>
  <c r="Q2140" i="1" s="1"/>
  <c r="Q2139" i="1"/>
  <c r="K2139" i="1"/>
  <c r="J2139" i="1"/>
  <c r="F2139" i="1"/>
  <c r="E2139" i="1"/>
  <c r="C2139" i="1"/>
  <c r="A2139" i="1"/>
  <c r="I2139" i="1" s="1"/>
  <c r="C2138" i="1"/>
  <c r="A2138" i="1"/>
  <c r="Q2138" i="1" s="1"/>
  <c r="L2135" i="1"/>
  <c r="K2135" i="1"/>
  <c r="J2135" i="1"/>
  <c r="G2135" i="1"/>
  <c r="F2135" i="1"/>
  <c r="C2135" i="1"/>
  <c r="A2135" i="1"/>
  <c r="Q2134" i="1"/>
  <c r="M2134" i="1"/>
  <c r="L2134" i="1"/>
  <c r="J2134" i="1"/>
  <c r="I2134" i="1"/>
  <c r="H2134" i="1"/>
  <c r="F2134" i="1"/>
  <c r="U2134" i="1" s="1"/>
  <c r="AH2134" i="1" s="1"/>
  <c r="E2134" i="1"/>
  <c r="C2134" i="1"/>
  <c r="A2134" i="1"/>
  <c r="K2134" i="1" s="1"/>
  <c r="L2133" i="1"/>
  <c r="K2133" i="1"/>
  <c r="J2133" i="1"/>
  <c r="G2133" i="1"/>
  <c r="F2133" i="1"/>
  <c r="C2133" i="1"/>
  <c r="A2133" i="1"/>
  <c r="Q2132" i="1"/>
  <c r="M2132" i="1"/>
  <c r="L2132" i="1"/>
  <c r="H2132" i="1"/>
  <c r="F2132" i="1"/>
  <c r="U2132" i="1" s="1"/>
  <c r="AH2132" i="1" s="1"/>
  <c r="C2132" i="1"/>
  <c r="A2132" i="1"/>
  <c r="K2132" i="1" s="1"/>
  <c r="L2131" i="1"/>
  <c r="K2131" i="1"/>
  <c r="J2131" i="1"/>
  <c r="G2131" i="1"/>
  <c r="F2131" i="1"/>
  <c r="C2131" i="1"/>
  <c r="A2131" i="1"/>
  <c r="Q2130" i="1"/>
  <c r="M2130" i="1"/>
  <c r="L2130" i="1"/>
  <c r="J2130" i="1"/>
  <c r="I2130" i="1"/>
  <c r="H2130" i="1"/>
  <c r="F2130" i="1"/>
  <c r="U2130" i="1" s="1"/>
  <c r="AH2130" i="1" s="1"/>
  <c r="E2130" i="1"/>
  <c r="C2130" i="1"/>
  <c r="A2130" i="1"/>
  <c r="K2130" i="1" s="1"/>
  <c r="L2129" i="1"/>
  <c r="K2129" i="1"/>
  <c r="J2129" i="1"/>
  <c r="G2129" i="1"/>
  <c r="F2129" i="1"/>
  <c r="C2129" i="1"/>
  <c r="A2129" i="1"/>
  <c r="Q2128" i="1"/>
  <c r="M2128" i="1"/>
  <c r="L2128" i="1"/>
  <c r="J2128" i="1"/>
  <c r="I2128" i="1"/>
  <c r="H2128" i="1"/>
  <c r="F2128" i="1"/>
  <c r="U2128" i="1" s="1"/>
  <c r="AH2128" i="1" s="1"/>
  <c r="E2128" i="1"/>
  <c r="C2128" i="1"/>
  <c r="A2128" i="1"/>
  <c r="K2128" i="1" s="1"/>
  <c r="L2127" i="1"/>
  <c r="K2127" i="1"/>
  <c r="J2127" i="1"/>
  <c r="G2127" i="1"/>
  <c r="F2127" i="1"/>
  <c r="C2127" i="1"/>
  <c r="A2127" i="1"/>
  <c r="Q2126" i="1"/>
  <c r="M2126" i="1"/>
  <c r="L2126" i="1"/>
  <c r="J2126" i="1"/>
  <c r="I2126" i="1"/>
  <c r="H2126" i="1"/>
  <c r="F2126" i="1"/>
  <c r="U2126" i="1" s="1"/>
  <c r="AH2126" i="1" s="1"/>
  <c r="E2126" i="1"/>
  <c r="C2126" i="1"/>
  <c r="A2126" i="1"/>
  <c r="K2126" i="1" s="1"/>
  <c r="L2125" i="1"/>
  <c r="K2125" i="1"/>
  <c r="J2125" i="1"/>
  <c r="G2125" i="1"/>
  <c r="F2125" i="1"/>
  <c r="C2125" i="1"/>
  <c r="A2125" i="1"/>
  <c r="Q2124" i="1"/>
  <c r="M2124" i="1"/>
  <c r="L2124" i="1"/>
  <c r="L2136" i="1" s="1"/>
  <c r="J2124" i="1"/>
  <c r="I2124" i="1"/>
  <c r="H2124" i="1"/>
  <c r="F2124" i="1"/>
  <c r="F2123" i="1" s="1"/>
  <c r="U2135" i="1" s="1"/>
  <c r="AH2135" i="1" s="1"/>
  <c r="E2124" i="1"/>
  <c r="C2124" i="1"/>
  <c r="A2124" i="1"/>
  <c r="K2124" i="1" s="1"/>
  <c r="A2123" i="1"/>
  <c r="Q2121" i="1"/>
  <c r="L2121" i="1"/>
  <c r="K2121" i="1"/>
  <c r="I2121" i="1"/>
  <c r="G2121" i="1"/>
  <c r="E2121" i="1"/>
  <c r="C2121" i="1"/>
  <c r="A2121" i="1"/>
  <c r="Q2120" i="1"/>
  <c r="K2120" i="1"/>
  <c r="Z2120" i="1" s="1"/>
  <c r="AM2120" i="1" s="1"/>
  <c r="F2120" i="1"/>
  <c r="C2120" i="1"/>
  <c r="A2120" i="1"/>
  <c r="J2120" i="1" s="1"/>
  <c r="Q2119" i="1"/>
  <c r="L2119" i="1"/>
  <c r="K2119" i="1"/>
  <c r="I2119" i="1"/>
  <c r="G2119" i="1"/>
  <c r="E2119" i="1"/>
  <c r="C2119" i="1"/>
  <c r="A2119" i="1"/>
  <c r="Q2118" i="1"/>
  <c r="K2118" i="1"/>
  <c r="Z2118" i="1" s="1"/>
  <c r="AM2118" i="1" s="1"/>
  <c r="F2118" i="1"/>
  <c r="C2118" i="1"/>
  <c r="A2118" i="1"/>
  <c r="J2118" i="1" s="1"/>
  <c r="Q2117" i="1"/>
  <c r="L2117" i="1"/>
  <c r="K2117" i="1"/>
  <c r="I2117" i="1"/>
  <c r="G2117" i="1"/>
  <c r="E2117" i="1"/>
  <c r="C2117" i="1"/>
  <c r="A2117" i="1"/>
  <c r="Q2116" i="1"/>
  <c r="K2116" i="1"/>
  <c r="Z2116" i="1" s="1"/>
  <c r="AM2116" i="1" s="1"/>
  <c r="F2116" i="1"/>
  <c r="C2116" i="1"/>
  <c r="A2116" i="1"/>
  <c r="J2116" i="1" s="1"/>
  <c r="Q2115" i="1"/>
  <c r="L2115" i="1"/>
  <c r="K2115" i="1"/>
  <c r="I2115" i="1"/>
  <c r="G2115" i="1"/>
  <c r="E2115" i="1"/>
  <c r="C2115" i="1"/>
  <c r="A2115" i="1"/>
  <c r="Q2114" i="1"/>
  <c r="K2114" i="1"/>
  <c r="Z2114" i="1" s="1"/>
  <c r="AM2114" i="1" s="1"/>
  <c r="F2114" i="1"/>
  <c r="C2114" i="1"/>
  <c r="A2114" i="1"/>
  <c r="J2114" i="1" s="1"/>
  <c r="Q2113" i="1"/>
  <c r="L2113" i="1"/>
  <c r="K2113" i="1"/>
  <c r="I2113" i="1"/>
  <c r="G2113" i="1"/>
  <c r="E2113" i="1"/>
  <c r="C2113" i="1"/>
  <c r="A2113" i="1"/>
  <c r="Q2112" i="1"/>
  <c r="K2112" i="1"/>
  <c r="Z2112" i="1" s="1"/>
  <c r="AM2112" i="1" s="1"/>
  <c r="F2112" i="1"/>
  <c r="C2112" i="1"/>
  <c r="A2112" i="1"/>
  <c r="J2112" i="1" s="1"/>
  <c r="Q2111" i="1"/>
  <c r="L2111" i="1"/>
  <c r="K2111" i="1"/>
  <c r="I2111" i="1"/>
  <c r="G2111" i="1"/>
  <c r="E2111" i="1"/>
  <c r="C2111" i="1"/>
  <c r="A2111" i="1"/>
  <c r="Q2110" i="1"/>
  <c r="K2110" i="1"/>
  <c r="K2109" i="1" s="1"/>
  <c r="Z2121" i="1" s="1"/>
  <c r="AM2121" i="1" s="1"/>
  <c r="F2110" i="1"/>
  <c r="C2110" i="1"/>
  <c r="A2110" i="1"/>
  <c r="J2110" i="1" s="1"/>
  <c r="A2109" i="1"/>
  <c r="C2107" i="1"/>
  <c r="A2137" i="1" s="1"/>
  <c r="R2101" i="1"/>
  <c r="S2101" i="1" s="1"/>
  <c r="Q2101" i="1"/>
  <c r="A2101" i="1"/>
  <c r="R2100" i="1"/>
  <c r="S2100" i="1" s="1"/>
  <c r="Q2100" i="1"/>
  <c r="A2100" i="1"/>
  <c r="R2099" i="1"/>
  <c r="S2099" i="1" s="1"/>
  <c r="Q2099" i="1"/>
  <c r="A2099" i="1"/>
  <c r="R2098" i="1"/>
  <c r="S2098" i="1" s="1"/>
  <c r="Q2098" i="1"/>
  <c r="A2098" i="1"/>
  <c r="R2097" i="1"/>
  <c r="S2097" i="1" s="1"/>
  <c r="Q2097" i="1"/>
  <c r="A2097" i="1"/>
  <c r="R2096" i="1"/>
  <c r="S2096" i="1" s="1"/>
  <c r="Q2096" i="1"/>
  <c r="A2096" i="1"/>
  <c r="R2095" i="1"/>
  <c r="S2095" i="1" s="1"/>
  <c r="Q2095" i="1"/>
  <c r="A2095" i="1"/>
  <c r="R2094" i="1"/>
  <c r="S2094" i="1" s="1"/>
  <c r="Q2094" i="1"/>
  <c r="A2094" i="1"/>
  <c r="R2093" i="1"/>
  <c r="S2093" i="1" s="1"/>
  <c r="Q2093" i="1"/>
  <c r="A2093" i="1"/>
  <c r="R2092" i="1"/>
  <c r="S2092" i="1" s="1"/>
  <c r="Q2092" i="1"/>
  <c r="A2092" i="1"/>
  <c r="R2091" i="1"/>
  <c r="S2091" i="1" s="1"/>
  <c r="Q2091" i="1"/>
  <c r="A2091" i="1"/>
  <c r="R2090" i="1"/>
  <c r="S2090" i="1" s="1"/>
  <c r="Q2090" i="1"/>
  <c r="A2090" i="1"/>
  <c r="R2089" i="1"/>
  <c r="S2089" i="1" s="1"/>
  <c r="Q2089" i="1"/>
  <c r="A2089" i="1"/>
  <c r="R2088" i="1"/>
  <c r="S2088" i="1" s="1"/>
  <c r="Q2088" i="1"/>
  <c r="A2088" i="1"/>
  <c r="R2087" i="1"/>
  <c r="S2087" i="1" s="1"/>
  <c r="Q2087" i="1"/>
  <c r="A2087" i="1"/>
  <c r="R2086" i="1"/>
  <c r="S2086" i="1" s="1"/>
  <c r="Q2086" i="1"/>
  <c r="A2086" i="1"/>
  <c r="R2085" i="1"/>
  <c r="S2085" i="1" s="1"/>
  <c r="Q2085" i="1"/>
  <c r="A2085" i="1"/>
  <c r="R2084" i="1"/>
  <c r="S2084" i="1" s="1"/>
  <c r="Q2084" i="1"/>
  <c r="A2084" i="1"/>
  <c r="R2083" i="1"/>
  <c r="S2083" i="1" s="1"/>
  <c r="Q2083" i="1"/>
  <c r="A2083" i="1"/>
  <c r="R2082" i="1"/>
  <c r="S2082" i="1" s="1"/>
  <c r="Q2082" i="1"/>
  <c r="A2082" i="1"/>
  <c r="R2081" i="1"/>
  <c r="S2081" i="1" s="1"/>
  <c r="Q2081" i="1"/>
  <c r="A2081" i="1"/>
  <c r="R2080" i="1"/>
  <c r="S2080" i="1" s="1"/>
  <c r="Q2080" i="1"/>
  <c r="A2080" i="1"/>
  <c r="R2079" i="1"/>
  <c r="S2079" i="1" s="1"/>
  <c r="Q2079" i="1"/>
  <c r="A2079" i="1"/>
  <c r="R2078" i="1"/>
  <c r="S2078" i="1" s="1"/>
  <c r="Q2078" i="1"/>
  <c r="A2078" i="1"/>
  <c r="R2077" i="1"/>
  <c r="S2077" i="1" s="1"/>
  <c r="Q2077" i="1"/>
  <c r="A2077" i="1"/>
  <c r="R2076" i="1"/>
  <c r="S2076" i="1" s="1"/>
  <c r="Q2076" i="1"/>
  <c r="A2076" i="1"/>
  <c r="R2075" i="1"/>
  <c r="S2075" i="1" s="1"/>
  <c r="Q2075" i="1"/>
  <c r="A2075" i="1"/>
  <c r="R2074" i="1"/>
  <c r="S2074" i="1" s="1"/>
  <c r="Q2074" i="1"/>
  <c r="A2074" i="1"/>
  <c r="R2073" i="1"/>
  <c r="S2073" i="1" s="1"/>
  <c r="Q2073" i="1"/>
  <c r="A2073" i="1"/>
  <c r="R2072" i="1"/>
  <c r="S2072" i="1" s="1"/>
  <c r="Q2072" i="1"/>
  <c r="A2072" i="1"/>
  <c r="R2071" i="1"/>
  <c r="S2071" i="1" s="1"/>
  <c r="Q2071" i="1"/>
  <c r="A2071" i="1"/>
  <c r="R2070" i="1"/>
  <c r="S2070" i="1" s="1"/>
  <c r="Q2070" i="1"/>
  <c r="A2070" i="1"/>
  <c r="R2069" i="1"/>
  <c r="S2069" i="1" s="1"/>
  <c r="Q2069" i="1"/>
  <c r="A2069" i="1"/>
  <c r="R2068" i="1"/>
  <c r="S2068" i="1" s="1"/>
  <c r="Q2068" i="1"/>
  <c r="A2068" i="1"/>
  <c r="R2067" i="1"/>
  <c r="S2067" i="1" s="1"/>
  <c r="Q2067" i="1"/>
  <c r="A2067" i="1"/>
  <c r="R2066" i="1"/>
  <c r="S2066" i="1" s="1"/>
  <c r="Q2066" i="1"/>
  <c r="A2066" i="1"/>
  <c r="R2065" i="1"/>
  <c r="S2065" i="1" s="1"/>
  <c r="Q2065" i="1"/>
  <c r="A2065" i="1"/>
  <c r="R2064" i="1"/>
  <c r="S2064" i="1" s="1"/>
  <c r="Q2064" i="1"/>
  <c r="A2064" i="1"/>
  <c r="R2063" i="1"/>
  <c r="S2063" i="1" s="1"/>
  <c r="Q2063" i="1"/>
  <c r="A2063" i="1"/>
  <c r="R2062" i="1"/>
  <c r="S2062" i="1" s="1"/>
  <c r="Q2062" i="1"/>
  <c r="A2062" i="1"/>
  <c r="R2061" i="1"/>
  <c r="S2061" i="1" s="1"/>
  <c r="Q2061" i="1"/>
  <c r="A2061" i="1"/>
  <c r="R2060" i="1"/>
  <c r="B1993" i="1" s="1"/>
  <c r="Q2060" i="1"/>
  <c r="A2060" i="1"/>
  <c r="A2058" i="1"/>
  <c r="R2057" i="1"/>
  <c r="A2057" i="1"/>
  <c r="R2056" i="1"/>
  <c r="R2058" i="1" s="1"/>
  <c r="A2056" i="1"/>
  <c r="A2055" i="1"/>
  <c r="R2054" i="1"/>
  <c r="A2054" i="1"/>
  <c r="R2053" i="1"/>
  <c r="R2055" i="1" s="1"/>
  <c r="A2053" i="1"/>
  <c r="R2052" i="1"/>
  <c r="A2052" i="1"/>
  <c r="S2051" i="1"/>
  <c r="R2051" i="1"/>
  <c r="A2051" i="1"/>
  <c r="S2050" i="1"/>
  <c r="R2050" i="1"/>
  <c r="A2050" i="1"/>
  <c r="R2049" i="1"/>
  <c r="A2049" i="1"/>
  <c r="S2048" i="1"/>
  <c r="R2048" i="1"/>
  <c r="A2048" i="1"/>
  <c r="S2047" i="1"/>
  <c r="R2047" i="1"/>
  <c r="A2047" i="1"/>
  <c r="A2046" i="1"/>
  <c r="T2045" i="1"/>
  <c r="S2045" i="1"/>
  <c r="R2045" i="1"/>
  <c r="A2045" i="1"/>
  <c r="T2044" i="1"/>
  <c r="S2044" i="1"/>
  <c r="R2044" i="1"/>
  <c r="R2046" i="1" s="1"/>
  <c r="A2044" i="1"/>
  <c r="A2043" i="1"/>
  <c r="T2042" i="1"/>
  <c r="S2042" i="1"/>
  <c r="R2042" i="1"/>
  <c r="A2042" i="1"/>
  <c r="T2041" i="1"/>
  <c r="S2041" i="1"/>
  <c r="R2041" i="1"/>
  <c r="R2043" i="1" s="1"/>
  <c r="A2041" i="1"/>
  <c r="A2040" i="1"/>
  <c r="T2039" i="1"/>
  <c r="S2039" i="1"/>
  <c r="R2039" i="1"/>
  <c r="A2039" i="1"/>
  <c r="T2038" i="1"/>
  <c r="S2038" i="1"/>
  <c r="R2038" i="1"/>
  <c r="R2040" i="1" s="1"/>
  <c r="A2038" i="1"/>
  <c r="A2037" i="1"/>
  <c r="T2036" i="1"/>
  <c r="S2036" i="1"/>
  <c r="R2036" i="1"/>
  <c r="A2036" i="1"/>
  <c r="T2035" i="1"/>
  <c r="S2035" i="1"/>
  <c r="R2035" i="1"/>
  <c r="R2037" i="1" s="1"/>
  <c r="A2035" i="1"/>
  <c r="A2034" i="1"/>
  <c r="T2033" i="1"/>
  <c r="S2033" i="1"/>
  <c r="R2033" i="1"/>
  <c r="A2033" i="1"/>
  <c r="T2032" i="1"/>
  <c r="S2032" i="1"/>
  <c r="R2032" i="1"/>
  <c r="R2034" i="1" s="1"/>
  <c r="A2032" i="1"/>
  <c r="A2031" i="1"/>
  <c r="T2030" i="1"/>
  <c r="S2030" i="1"/>
  <c r="R2030" i="1"/>
  <c r="A2030" i="1"/>
  <c r="T2029" i="1"/>
  <c r="S2029" i="1"/>
  <c r="R2029" i="1"/>
  <c r="R2031" i="1" s="1"/>
  <c r="A2029" i="1"/>
  <c r="A2028" i="1"/>
  <c r="T2027" i="1"/>
  <c r="S2027" i="1"/>
  <c r="R2027" i="1"/>
  <c r="A2027" i="1"/>
  <c r="T2026" i="1"/>
  <c r="S2026" i="1"/>
  <c r="R2026" i="1"/>
  <c r="R2028" i="1" s="1"/>
  <c r="A2026" i="1"/>
  <c r="A2025" i="1"/>
  <c r="T2024" i="1"/>
  <c r="S2024" i="1"/>
  <c r="R2024" i="1"/>
  <c r="A2024" i="1"/>
  <c r="T2023" i="1"/>
  <c r="S2023" i="1"/>
  <c r="R2023" i="1"/>
  <c r="R2025" i="1" s="1"/>
  <c r="A2023" i="1"/>
  <c r="A2022" i="1"/>
  <c r="T2021" i="1"/>
  <c r="S2021" i="1"/>
  <c r="R2021" i="1"/>
  <c r="A2021" i="1"/>
  <c r="T2020" i="1"/>
  <c r="S2020" i="1"/>
  <c r="R2020" i="1"/>
  <c r="R2022" i="1" s="1"/>
  <c r="A2020" i="1"/>
  <c r="A2019" i="1"/>
  <c r="T2018" i="1"/>
  <c r="S2018" i="1"/>
  <c r="R2018" i="1"/>
  <c r="A2018" i="1"/>
  <c r="T2017" i="1"/>
  <c r="S2017" i="1"/>
  <c r="R2017" i="1"/>
  <c r="R2019" i="1" s="1"/>
  <c r="A2017" i="1"/>
  <c r="A2016" i="1"/>
  <c r="T2015" i="1"/>
  <c r="S2015" i="1"/>
  <c r="R2015" i="1"/>
  <c r="A2015" i="1"/>
  <c r="T2014" i="1"/>
  <c r="S2014" i="1"/>
  <c r="R2014" i="1"/>
  <c r="R2016" i="1" s="1"/>
  <c r="A2014" i="1"/>
  <c r="A2013" i="1"/>
  <c r="T2012" i="1"/>
  <c r="S2012" i="1"/>
  <c r="R2012" i="1"/>
  <c r="A2012" i="1"/>
  <c r="T2011" i="1"/>
  <c r="S2011" i="1"/>
  <c r="R2011" i="1"/>
  <c r="R2013" i="1" s="1"/>
  <c r="A2011" i="1"/>
  <c r="A2010" i="1"/>
  <c r="T2009" i="1"/>
  <c r="S2009" i="1"/>
  <c r="R2009" i="1"/>
  <c r="A2009" i="1"/>
  <c r="T2008" i="1"/>
  <c r="S2008" i="1"/>
  <c r="R2008" i="1"/>
  <c r="R2010" i="1" s="1"/>
  <c r="A2008" i="1"/>
  <c r="A2007" i="1"/>
  <c r="T2006" i="1"/>
  <c r="S2006" i="1"/>
  <c r="R2006" i="1"/>
  <c r="A2006" i="1"/>
  <c r="T2005" i="1"/>
  <c r="S2005" i="1"/>
  <c r="R2005" i="1"/>
  <c r="R2007" i="1" s="1"/>
  <c r="A2005" i="1"/>
  <c r="A2004" i="1"/>
  <c r="T2003" i="1"/>
  <c r="S2003" i="1"/>
  <c r="R2003" i="1"/>
  <c r="A2003" i="1"/>
  <c r="T2002" i="1"/>
  <c r="S2002" i="1"/>
  <c r="R2002" i="1"/>
  <c r="R2004" i="1" s="1"/>
  <c r="A2002" i="1"/>
  <c r="J1982" i="1" s="1"/>
  <c r="A2001" i="1"/>
  <c r="T2000" i="1"/>
  <c r="S2000" i="1"/>
  <c r="R2000" i="1"/>
  <c r="A2000" i="1"/>
  <c r="T1999" i="1"/>
  <c r="S1999" i="1"/>
  <c r="R1999" i="1"/>
  <c r="R2001" i="1" s="1"/>
  <c r="A1999" i="1"/>
  <c r="R1997" i="1"/>
  <c r="Q1997" i="1"/>
  <c r="A1997" i="1"/>
  <c r="B1987" i="1"/>
  <c r="C1987" i="1" s="1"/>
  <c r="M1982" i="1"/>
  <c r="H1982" i="1"/>
  <c r="C1982" i="1"/>
  <c r="A1982" i="1"/>
  <c r="K1982" i="1" s="1"/>
  <c r="Z1982" i="1" s="1"/>
  <c r="AM1982" i="1" s="1"/>
  <c r="K1981" i="1"/>
  <c r="F1981" i="1"/>
  <c r="C1981" i="1"/>
  <c r="A1981" i="1"/>
  <c r="J1981" i="1" s="1"/>
  <c r="Q1980" i="1"/>
  <c r="M1980" i="1"/>
  <c r="L1980" i="1"/>
  <c r="J1980" i="1"/>
  <c r="I1980" i="1"/>
  <c r="H1980" i="1"/>
  <c r="F1980" i="1"/>
  <c r="E1980" i="1"/>
  <c r="C1980" i="1"/>
  <c r="A1980" i="1"/>
  <c r="K1980" i="1" s="1"/>
  <c r="Z1980" i="1" s="1"/>
  <c r="AM1980" i="1" s="1"/>
  <c r="K1979" i="1"/>
  <c r="F1979" i="1"/>
  <c r="C1979" i="1"/>
  <c r="A1979" i="1"/>
  <c r="M1978" i="1"/>
  <c r="H1978" i="1"/>
  <c r="C1978" i="1"/>
  <c r="A1978" i="1"/>
  <c r="K1978" i="1" s="1"/>
  <c r="Z1978" i="1" s="1"/>
  <c r="AM1978" i="1" s="1"/>
  <c r="K1977" i="1"/>
  <c r="F1977" i="1"/>
  <c r="C1977" i="1"/>
  <c r="A1977" i="1"/>
  <c r="M1976" i="1"/>
  <c r="H1976" i="1"/>
  <c r="C1976" i="1"/>
  <c r="A1976" i="1"/>
  <c r="K1976" i="1" s="1"/>
  <c r="Z1976" i="1" s="1"/>
  <c r="AM1976" i="1" s="1"/>
  <c r="K1975" i="1"/>
  <c r="F1975" i="1"/>
  <c r="C1975" i="1"/>
  <c r="A1975" i="1"/>
  <c r="M1974" i="1"/>
  <c r="H1974" i="1"/>
  <c r="C1974" i="1"/>
  <c r="A1974" i="1"/>
  <c r="K1974" i="1" s="1"/>
  <c r="Z1974" i="1" s="1"/>
  <c r="AM1974" i="1" s="1"/>
  <c r="K1973" i="1"/>
  <c r="F1973" i="1"/>
  <c r="C1973" i="1"/>
  <c r="A1973" i="1"/>
  <c r="M1972" i="1"/>
  <c r="H1972" i="1"/>
  <c r="C1972" i="1"/>
  <c r="A1972" i="1"/>
  <c r="K1972" i="1" s="1"/>
  <c r="Z1972" i="1" s="1"/>
  <c r="AM1972" i="1" s="1"/>
  <c r="K1971" i="1"/>
  <c r="F1971" i="1"/>
  <c r="C1971" i="1"/>
  <c r="A1971" i="1"/>
  <c r="K1970" i="1"/>
  <c r="C1968" i="1"/>
  <c r="A1968" i="1"/>
  <c r="Q1968" i="1" s="1"/>
  <c r="K1967" i="1"/>
  <c r="E1967" i="1"/>
  <c r="C1967" i="1"/>
  <c r="A1967" i="1"/>
  <c r="C1966" i="1"/>
  <c r="A1966" i="1"/>
  <c r="Q1966" i="1" s="1"/>
  <c r="K1965" i="1"/>
  <c r="E1965" i="1"/>
  <c r="C1965" i="1"/>
  <c r="A1965" i="1"/>
  <c r="C1964" i="1"/>
  <c r="A1964" i="1"/>
  <c r="Q1964" i="1" s="1"/>
  <c r="K1963" i="1"/>
  <c r="E1963" i="1"/>
  <c r="C1963" i="1"/>
  <c r="A1963" i="1"/>
  <c r="C1962" i="1"/>
  <c r="A1962" i="1"/>
  <c r="Q1962" i="1" s="1"/>
  <c r="K1961" i="1"/>
  <c r="E1961" i="1"/>
  <c r="C1961" i="1"/>
  <c r="A1961" i="1"/>
  <c r="C1960" i="1"/>
  <c r="A1960" i="1"/>
  <c r="Q1960" i="1" s="1"/>
  <c r="K1959" i="1"/>
  <c r="E1959" i="1"/>
  <c r="C1959" i="1"/>
  <c r="A1959" i="1"/>
  <c r="M1958" i="1"/>
  <c r="G1958" i="1"/>
  <c r="C1958" i="1"/>
  <c r="A1958" i="1"/>
  <c r="K1957" i="1"/>
  <c r="E1957" i="1"/>
  <c r="C1957" i="1"/>
  <c r="A1957" i="1"/>
  <c r="L1954" i="1"/>
  <c r="G1954" i="1"/>
  <c r="C1954" i="1"/>
  <c r="A1954" i="1"/>
  <c r="K1954" i="1" s="1"/>
  <c r="I1953" i="1"/>
  <c r="C1953" i="1"/>
  <c r="A1953" i="1"/>
  <c r="L1952" i="1"/>
  <c r="G1952" i="1"/>
  <c r="C1952" i="1"/>
  <c r="A1952" i="1"/>
  <c r="K1952" i="1" s="1"/>
  <c r="I1951" i="1"/>
  <c r="C1951" i="1"/>
  <c r="A1951" i="1"/>
  <c r="L1950" i="1"/>
  <c r="G1950" i="1"/>
  <c r="C1950" i="1"/>
  <c r="A1950" i="1"/>
  <c r="K1950" i="1" s="1"/>
  <c r="I1949" i="1"/>
  <c r="C1949" i="1"/>
  <c r="A1949" i="1"/>
  <c r="L1948" i="1"/>
  <c r="G1948" i="1"/>
  <c r="C1948" i="1"/>
  <c r="A1948" i="1"/>
  <c r="K1948" i="1" s="1"/>
  <c r="I1947" i="1"/>
  <c r="C1947" i="1"/>
  <c r="A1947" i="1"/>
  <c r="L1946" i="1"/>
  <c r="G1946" i="1"/>
  <c r="C1946" i="1"/>
  <c r="A1946" i="1"/>
  <c r="K1946" i="1" s="1"/>
  <c r="I1945" i="1"/>
  <c r="C1945" i="1"/>
  <c r="A1945" i="1"/>
  <c r="L1944" i="1"/>
  <c r="G1944" i="1"/>
  <c r="C1944" i="1"/>
  <c r="A1944" i="1"/>
  <c r="K1944" i="1" s="1"/>
  <c r="I1943" i="1"/>
  <c r="C1943" i="1"/>
  <c r="A1943" i="1"/>
  <c r="C1940" i="1"/>
  <c r="R1934" i="1"/>
  <c r="S1934" i="1" s="1"/>
  <c r="Q1934" i="1"/>
  <c r="A1934" i="1"/>
  <c r="R1933" i="1"/>
  <c r="S1933" i="1" s="1"/>
  <c r="Q1933" i="1"/>
  <c r="A1933" i="1"/>
  <c r="R1932" i="1"/>
  <c r="S1932" i="1" s="1"/>
  <c r="Q1932" i="1"/>
  <c r="A1932" i="1"/>
  <c r="R1931" i="1"/>
  <c r="S1931" i="1" s="1"/>
  <c r="Q1931" i="1"/>
  <c r="A1931" i="1"/>
  <c r="R1930" i="1"/>
  <c r="S1930" i="1" s="1"/>
  <c r="Q1930" i="1"/>
  <c r="A1930" i="1"/>
  <c r="R1929" i="1"/>
  <c r="S1929" i="1" s="1"/>
  <c r="Q1929" i="1"/>
  <c r="A1929" i="1"/>
  <c r="R1928" i="1"/>
  <c r="S1928" i="1" s="1"/>
  <c r="Q1928" i="1"/>
  <c r="A1928" i="1"/>
  <c r="R1927" i="1"/>
  <c r="S1927" i="1" s="1"/>
  <c r="Q1927" i="1"/>
  <c r="A1927" i="1"/>
  <c r="R1926" i="1"/>
  <c r="S1926" i="1" s="1"/>
  <c r="Q1926" i="1"/>
  <c r="A1926" i="1"/>
  <c r="R1925" i="1"/>
  <c r="S1925" i="1" s="1"/>
  <c r="Q1925" i="1"/>
  <c r="A1925" i="1"/>
  <c r="R1924" i="1"/>
  <c r="S1924" i="1" s="1"/>
  <c r="Q1924" i="1"/>
  <c r="A1924" i="1"/>
  <c r="R1923" i="1"/>
  <c r="S1923" i="1" s="1"/>
  <c r="Q1923" i="1"/>
  <c r="A1923" i="1"/>
  <c r="R1922" i="1"/>
  <c r="S1922" i="1" s="1"/>
  <c r="Q1922" i="1"/>
  <c r="A1922" i="1"/>
  <c r="R1921" i="1"/>
  <c r="S1921" i="1" s="1"/>
  <c r="Q1921" i="1"/>
  <c r="A1921" i="1"/>
  <c r="R1920" i="1"/>
  <c r="S1920" i="1" s="1"/>
  <c r="Q1920" i="1"/>
  <c r="A1920" i="1"/>
  <c r="R1919" i="1"/>
  <c r="S1919" i="1" s="1"/>
  <c r="Q1919" i="1"/>
  <c r="A1919" i="1"/>
  <c r="R1918" i="1"/>
  <c r="S1918" i="1" s="1"/>
  <c r="Q1918" i="1"/>
  <c r="A1918" i="1"/>
  <c r="R1917" i="1"/>
  <c r="S1917" i="1" s="1"/>
  <c r="Q1917" i="1"/>
  <c r="A1917" i="1"/>
  <c r="R1916" i="1"/>
  <c r="S1916" i="1" s="1"/>
  <c r="Q1916" i="1"/>
  <c r="A1916" i="1"/>
  <c r="R1915" i="1"/>
  <c r="S1915" i="1" s="1"/>
  <c r="Q1915" i="1"/>
  <c r="A1915" i="1"/>
  <c r="R1914" i="1"/>
  <c r="S1914" i="1" s="1"/>
  <c r="Q1914" i="1"/>
  <c r="A1914" i="1"/>
  <c r="R1913" i="1"/>
  <c r="S1913" i="1" s="1"/>
  <c r="Q1913" i="1"/>
  <c r="A1913" i="1"/>
  <c r="R1912" i="1"/>
  <c r="S1912" i="1" s="1"/>
  <c r="Q1912" i="1"/>
  <c r="A1912" i="1"/>
  <c r="R1911" i="1"/>
  <c r="S1911" i="1" s="1"/>
  <c r="Q1911" i="1"/>
  <c r="A1911" i="1"/>
  <c r="R1910" i="1"/>
  <c r="S1910" i="1" s="1"/>
  <c r="Q1910" i="1"/>
  <c r="A1910" i="1"/>
  <c r="R1909" i="1"/>
  <c r="S1909" i="1" s="1"/>
  <c r="Q1909" i="1"/>
  <c r="A1909" i="1"/>
  <c r="R1908" i="1"/>
  <c r="S1908" i="1" s="1"/>
  <c r="Q1908" i="1"/>
  <c r="A1908" i="1"/>
  <c r="R1907" i="1"/>
  <c r="S1907" i="1" s="1"/>
  <c r="Q1907" i="1"/>
  <c r="A1907" i="1"/>
  <c r="R1906" i="1"/>
  <c r="S1906" i="1" s="1"/>
  <c r="Q1906" i="1"/>
  <c r="A1906" i="1"/>
  <c r="R1905" i="1"/>
  <c r="S1905" i="1" s="1"/>
  <c r="Q1905" i="1"/>
  <c r="A1905" i="1"/>
  <c r="R1904" i="1"/>
  <c r="S1904" i="1" s="1"/>
  <c r="Q1904" i="1"/>
  <c r="A1904" i="1"/>
  <c r="R1903" i="1"/>
  <c r="S1903" i="1" s="1"/>
  <c r="Q1903" i="1"/>
  <c r="A1903" i="1"/>
  <c r="R1902" i="1"/>
  <c r="S1902" i="1" s="1"/>
  <c r="Q1902" i="1"/>
  <c r="A1902" i="1"/>
  <c r="R1901" i="1"/>
  <c r="S1901" i="1" s="1"/>
  <c r="Q1901" i="1"/>
  <c r="A1901" i="1"/>
  <c r="R1900" i="1"/>
  <c r="S1900" i="1" s="1"/>
  <c r="Q1900" i="1"/>
  <c r="A1900" i="1"/>
  <c r="R1899" i="1"/>
  <c r="S1899" i="1" s="1"/>
  <c r="Q1899" i="1"/>
  <c r="A1899" i="1"/>
  <c r="R1898" i="1"/>
  <c r="S1898" i="1" s="1"/>
  <c r="Q1898" i="1"/>
  <c r="A1898" i="1"/>
  <c r="R1897" i="1"/>
  <c r="S1897" i="1" s="1"/>
  <c r="Q1897" i="1"/>
  <c r="A1897" i="1"/>
  <c r="R1896" i="1"/>
  <c r="B1824" i="1" s="1"/>
  <c r="Q1896" i="1"/>
  <c r="A1896" i="1"/>
  <c r="R1895" i="1"/>
  <c r="S1895" i="1" s="1"/>
  <c r="Q1895" i="1"/>
  <c r="A1895" i="1"/>
  <c r="R1894" i="1"/>
  <c r="S1894" i="1" s="1"/>
  <c r="Q1894" i="1"/>
  <c r="A1894" i="1"/>
  <c r="R1893" i="1"/>
  <c r="S1893" i="1" s="1"/>
  <c r="Q1893" i="1"/>
  <c r="A1893" i="1"/>
  <c r="A1891" i="1"/>
  <c r="R1890" i="1"/>
  <c r="A1890" i="1"/>
  <c r="R1889" i="1"/>
  <c r="R1891" i="1" s="1"/>
  <c r="A1889" i="1"/>
  <c r="A1888" i="1"/>
  <c r="R1887" i="1"/>
  <c r="A1887" i="1"/>
  <c r="R1886" i="1"/>
  <c r="R1888" i="1" s="1"/>
  <c r="A1886" i="1"/>
  <c r="A1885" i="1"/>
  <c r="S1884" i="1"/>
  <c r="R1884" i="1"/>
  <c r="A1884" i="1"/>
  <c r="S1883" i="1"/>
  <c r="R1883" i="1"/>
  <c r="R1885" i="1" s="1"/>
  <c r="A1883" i="1"/>
  <c r="A1882" i="1"/>
  <c r="S1881" i="1"/>
  <c r="R1881" i="1"/>
  <c r="A1881" i="1"/>
  <c r="S1880" i="1"/>
  <c r="R1880" i="1"/>
  <c r="A1880" i="1"/>
  <c r="A1879" i="1"/>
  <c r="T1878" i="1"/>
  <c r="S1878" i="1"/>
  <c r="R1878" i="1"/>
  <c r="A1878" i="1"/>
  <c r="T1877" i="1"/>
  <c r="S1877" i="1"/>
  <c r="R1877" i="1"/>
  <c r="R1879" i="1" s="1"/>
  <c r="A1877" i="1"/>
  <c r="A1876" i="1"/>
  <c r="T1875" i="1"/>
  <c r="S1875" i="1"/>
  <c r="R1875" i="1"/>
  <c r="A1875" i="1"/>
  <c r="T1874" i="1"/>
  <c r="S1874" i="1"/>
  <c r="R1874" i="1"/>
  <c r="R1876" i="1" s="1"/>
  <c r="A1874" i="1"/>
  <c r="A1873" i="1"/>
  <c r="T1872" i="1"/>
  <c r="S1872" i="1"/>
  <c r="R1872" i="1"/>
  <c r="A1872" i="1"/>
  <c r="T1871" i="1"/>
  <c r="S1871" i="1"/>
  <c r="R1871" i="1"/>
  <c r="R1873" i="1" s="1"/>
  <c r="A1871" i="1"/>
  <c r="A1870" i="1"/>
  <c r="T1869" i="1"/>
  <c r="S1869" i="1"/>
  <c r="R1869" i="1"/>
  <c r="A1869" i="1"/>
  <c r="T1868" i="1"/>
  <c r="S1868" i="1"/>
  <c r="R1868" i="1"/>
  <c r="R1870" i="1" s="1"/>
  <c r="A1868" i="1"/>
  <c r="A1867" i="1"/>
  <c r="T1866" i="1"/>
  <c r="S1866" i="1"/>
  <c r="R1866" i="1"/>
  <c r="A1866" i="1"/>
  <c r="T1865" i="1"/>
  <c r="S1865" i="1"/>
  <c r="R1865" i="1"/>
  <c r="R1867" i="1" s="1"/>
  <c r="A1865" i="1"/>
  <c r="A1864" i="1"/>
  <c r="T1863" i="1"/>
  <c r="S1863" i="1"/>
  <c r="R1863" i="1"/>
  <c r="A1863" i="1"/>
  <c r="T1862" i="1"/>
  <c r="S1862" i="1"/>
  <c r="R1862" i="1"/>
  <c r="R1864" i="1" s="1"/>
  <c r="A1862" i="1"/>
  <c r="A1861" i="1"/>
  <c r="T1860" i="1"/>
  <c r="S1860" i="1"/>
  <c r="R1860" i="1"/>
  <c r="A1860" i="1"/>
  <c r="T1859" i="1"/>
  <c r="S1859" i="1"/>
  <c r="R1859" i="1"/>
  <c r="R1861" i="1" s="1"/>
  <c r="A1859" i="1"/>
  <c r="A1858" i="1"/>
  <c r="T1857" i="1"/>
  <c r="S1857" i="1"/>
  <c r="R1857" i="1"/>
  <c r="A1857" i="1"/>
  <c r="T1856" i="1"/>
  <c r="S1856" i="1"/>
  <c r="R1856" i="1"/>
  <c r="R1858" i="1" s="1"/>
  <c r="A1856" i="1"/>
  <c r="K1815" i="1" s="1"/>
  <c r="A1855" i="1"/>
  <c r="T1854" i="1"/>
  <c r="S1854" i="1"/>
  <c r="R1854" i="1"/>
  <c r="A1854" i="1"/>
  <c r="T1853" i="1"/>
  <c r="S1853" i="1"/>
  <c r="R1853" i="1"/>
  <c r="R1855" i="1" s="1"/>
  <c r="A1853" i="1"/>
  <c r="A1852" i="1"/>
  <c r="T1851" i="1"/>
  <c r="S1851" i="1"/>
  <c r="R1851" i="1"/>
  <c r="A1851" i="1"/>
  <c r="T1850" i="1"/>
  <c r="S1850" i="1"/>
  <c r="R1850" i="1"/>
  <c r="R1852" i="1" s="1"/>
  <c r="A1850" i="1"/>
  <c r="A1849" i="1"/>
  <c r="T1848" i="1"/>
  <c r="S1848" i="1"/>
  <c r="R1848" i="1"/>
  <c r="A1848" i="1"/>
  <c r="T1847" i="1"/>
  <c r="S1847" i="1"/>
  <c r="R1847" i="1"/>
  <c r="R1849" i="1" s="1"/>
  <c r="A1847" i="1"/>
  <c r="A1846" i="1"/>
  <c r="T1845" i="1"/>
  <c r="S1845" i="1"/>
  <c r="R1845" i="1"/>
  <c r="A1845" i="1"/>
  <c r="T1844" i="1"/>
  <c r="S1844" i="1"/>
  <c r="R1844" i="1"/>
  <c r="R1846" i="1" s="1"/>
  <c r="A1844" i="1"/>
  <c r="A1843" i="1"/>
  <c r="T1842" i="1"/>
  <c r="S1842" i="1"/>
  <c r="R1842" i="1"/>
  <c r="A1842" i="1"/>
  <c r="T1841" i="1"/>
  <c r="S1841" i="1"/>
  <c r="R1841" i="1"/>
  <c r="R1843" i="1" s="1"/>
  <c r="A1841" i="1"/>
  <c r="A1840" i="1"/>
  <c r="T1839" i="1"/>
  <c r="S1839" i="1"/>
  <c r="R1839" i="1"/>
  <c r="A1839" i="1"/>
  <c r="T1838" i="1"/>
  <c r="S1838" i="1"/>
  <c r="R1838" i="1"/>
  <c r="R1840" i="1" s="1"/>
  <c r="A1838" i="1"/>
  <c r="A1837" i="1"/>
  <c r="T1836" i="1"/>
  <c r="S1836" i="1"/>
  <c r="R1836" i="1"/>
  <c r="A1836" i="1"/>
  <c r="T1835" i="1"/>
  <c r="S1835" i="1"/>
  <c r="R1835" i="1"/>
  <c r="R1837" i="1" s="1"/>
  <c r="A1835" i="1"/>
  <c r="A1834" i="1"/>
  <c r="T1833" i="1"/>
  <c r="S1833" i="1"/>
  <c r="R1833" i="1"/>
  <c r="A1833" i="1"/>
  <c r="T1832" i="1"/>
  <c r="S1832" i="1"/>
  <c r="R1832" i="1"/>
  <c r="R1834" i="1" s="1"/>
  <c r="A1832" i="1"/>
  <c r="E1815" i="1" s="1"/>
  <c r="R1830" i="1"/>
  <c r="Q1830" i="1"/>
  <c r="A1830" i="1"/>
  <c r="M1801" i="1" s="1"/>
  <c r="C1815" i="1"/>
  <c r="A1815" i="1"/>
  <c r="M1814" i="1"/>
  <c r="C1814" i="1"/>
  <c r="A1814" i="1"/>
  <c r="G1814" i="1" s="1"/>
  <c r="C1813" i="1"/>
  <c r="A1813" i="1"/>
  <c r="M1812" i="1"/>
  <c r="C1812" i="1"/>
  <c r="A1812" i="1"/>
  <c r="G1812" i="1" s="1"/>
  <c r="C1811" i="1"/>
  <c r="A1811" i="1"/>
  <c r="M1810" i="1"/>
  <c r="C1810" i="1"/>
  <c r="A1810" i="1"/>
  <c r="G1810" i="1" s="1"/>
  <c r="C1809" i="1"/>
  <c r="A1809" i="1"/>
  <c r="C1808" i="1"/>
  <c r="A1808" i="1"/>
  <c r="G1808" i="1" s="1"/>
  <c r="C1807" i="1"/>
  <c r="A1807" i="1"/>
  <c r="C1806" i="1"/>
  <c r="A1806" i="1"/>
  <c r="G1806" i="1" s="1"/>
  <c r="C1805" i="1"/>
  <c r="A1805" i="1"/>
  <c r="M1804" i="1"/>
  <c r="C1804" i="1"/>
  <c r="A1804" i="1"/>
  <c r="G1804" i="1" s="1"/>
  <c r="A1803" i="1"/>
  <c r="J1801" i="1"/>
  <c r="C1801" i="1"/>
  <c r="A1801" i="1"/>
  <c r="C1800" i="1"/>
  <c r="A1800" i="1"/>
  <c r="H1800" i="1" s="1"/>
  <c r="J1799" i="1"/>
  <c r="C1799" i="1"/>
  <c r="A1799" i="1"/>
  <c r="C1798" i="1"/>
  <c r="A1798" i="1"/>
  <c r="H1798" i="1" s="1"/>
  <c r="J1797" i="1"/>
  <c r="C1797" i="1"/>
  <c r="A1797" i="1"/>
  <c r="C1796" i="1"/>
  <c r="A1796" i="1"/>
  <c r="H1796" i="1" s="1"/>
  <c r="J1795" i="1"/>
  <c r="C1795" i="1"/>
  <c r="A1795" i="1"/>
  <c r="C1794" i="1"/>
  <c r="A1794" i="1"/>
  <c r="H1794" i="1" s="1"/>
  <c r="J1793" i="1"/>
  <c r="C1793" i="1"/>
  <c r="A1793" i="1"/>
  <c r="C1792" i="1"/>
  <c r="A1792" i="1"/>
  <c r="H1792" i="1" s="1"/>
  <c r="J1791" i="1"/>
  <c r="C1791" i="1"/>
  <c r="A1791" i="1"/>
  <c r="C1790" i="1"/>
  <c r="A1790" i="1"/>
  <c r="H1790" i="1" s="1"/>
  <c r="J1787" i="1"/>
  <c r="C1787" i="1"/>
  <c r="A1787" i="1"/>
  <c r="M1786" i="1"/>
  <c r="C1786" i="1"/>
  <c r="A1786" i="1"/>
  <c r="H1786" i="1" s="1"/>
  <c r="J1785" i="1"/>
  <c r="C1785" i="1"/>
  <c r="A1785" i="1"/>
  <c r="M1784" i="1"/>
  <c r="C1784" i="1"/>
  <c r="A1784" i="1"/>
  <c r="H1784" i="1" s="1"/>
  <c r="J1783" i="1"/>
  <c r="C1783" i="1"/>
  <c r="A1783" i="1"/>
  <c r="M1782" i="1"/>
  <c r="C1782" i="1"/>
  <c r="A1782" i="1"/>
  <c r="H1782" i="1" s="1"/>
  <c r="J1781" i="1"/>
  <c r="C1781" i="1"/>
  <c r="A1781" i="1"/>
  <c r="M1780" i="1"/>
  <c r="C1780" i="1"/>
  <c r="A1780" i="1"/>
  <c r="H1780" i="1" s="1"/>
  <c r="J1779" i="1"/>
  <c r="C1779" i="1"/>
  <c r="A1779" i="1"/>
  <c r="M1778" i="1"/>
  <c r="C1778" i="1"/>
  <c r="A1778" i="1"/>
  <c r="H1778" i="1" s="1"/>
  <c r="J1777" i="1"/>
  <c r="C1777" i="1"/>
  <c r="A1777" i="1"/>
  <c r="M1776" i="1"/>
  <c r="C1776" i="1"/>
  <c r="A1776" i="1"/>
  <c r="H1776" i="1" s="1"/>
  <c r="A1775" i="1"/>
  <c r="C1773" i="1"/>
  <c r="A1789" i="1" s="1"/>
  <c r="S1767" i="1"/>
  <c r="R1767" i="1"/>
  <c r="Q1767" i="1"/>
  <c r="A1767" i="1"/>
  <c r="S1766" i="1"/>
  <c r="R1766" i="1"/>
  <c r="Q1766" i="1"/>
  <c r="A1766" i="1"/>
  <c r="S1765" i="1"/>
  <c r="R1765" i="1"/>
  <c r="Q1765" i="1"/>
  <c r="A1765" i="1"/>
  <c r="S1764" i="1"/>
  <c r="R1764" i="1"/>
  <c r="Q1764" i="1"/>
  <c r="A1764" i="1"/>
  <c r="S1763" i="1"/>
  <c r="R1763" i="1"/>
  <c r="Q1763" i="1"/>
  <c r="A1763" i="1"/>
  <c r="S1762" i="1"/>
  <c r="R1762" i="1"/>
  <c r="Q1762" i="1"/>
  <c r="A1762" i="1"/>
  <c r="S1761" i="1"/>
  <c r="R1761" i="1"/>
  <c r="Q1761" i="1"/>
  <c r="A1761" i="1"/>
  <c r="S1760" i="1"/>
  <c r="R1760" i="1"/>
  <c r="Q1760" i="1"/>
  <c r="A1760" i="1"/>
  <c r="S1759" i="1"/>
  <c r="R1759" i="1"/>
  <c r="Q1759" i="1"/>
  <c r="A1759" i="1"/>
  <c r="S1758" i="1"/>
  <c r="R1758" i="1"/>
  <c r="Q1758" i="1"/>
  <c r="A1758" i="1"/>
  <c r="S1757" i="1"/>
  <c r="R1757" i="1"/>
  <c r="Q1757" i="1"/>
  <c r="A1757" i="1"/>
  <c r="S1756" i="1"/>
  <c r="R1756" i="1"/>
  <c r="Q1756" i="1"/>
  <c r="A1756" i="1"/>
  <c r="S1755" i="1"/>
  <c r="R1755" i="1"/>
  <c r="Q1755" i="1"/>
  <c r="A1755" i="1"/>
  <c r="S1754" i="1"/>
  <c r="R1754" i="1"/>
  <c r="Q1754" i="1"/>
  <c r="A1754" i="1"/>
  <c r="S1753" i="1"/>
  <c r="R1753" i="1"/>
  <c r="Q1753" i="1"/>
  <c r="A1753" i="1"/>
  <c r="S1752" i="1"/>
  <c r="R1752" i="1"/>
  <c r="Q1752" i="1"/>
  <c r="A1752" i="1"/>
  <c r="S1751" i="1"/>
  <c r="R1751" i="1"/>
  <c r="Q1751" i="1"/>
  <c r="A1751" i="1"/>
  <c r="S1750" i="1"/>
  <c r="R1750" i="1"/>
  <c r="Q1750" i="1"/>
  <c r="A1750" i="1"/>
  <c r="S1749" i="1"/>
  <c r="R1749" i="1"/>
  <c r="Q1749" i="1"/>
  <c r="A1749" i="1"/>
  <c r="S1748" i="1"/>
  <c r="R1748" i="1"/>
  <c r="Q1748" i="1"/>
  <c r="A1748" i="1"/>
  <c r="S1747" i="1"/>
  <c r="R1747" i="1"/>
  <c r="Q1747" i="1"/>
  <c r="A1747" i="1"/>
  <c r="S1746" i="1"/>
  <c r="R1746" i="1"/>
  <c r="Q1746" i="1"/>
  <c r="A1746" i="1"/>
  <c r="S1745" i="1"/>
  <c r="R1745" i="1"/>
  <c r="Q1745" i="1"/>
  <c r="A1745" i="1"/>
  <c r="S1744" i="1"/>
  <c r="R1744" i="1"/>
  <c r="Q1744" i="1"/>
  <c r="A1744" i="1"/>
  <c r="S1743" i="1"/>
  <c r="R1743" i="1"/>
  <c r="Q1743" i="1"/>
  <c r="A1743" i="1"/>
  <c r="S1742" i="1"/>
  <c r="R1742" i="1"/>
  <c r="Q1742" i="1"/>
  <c r="A1742" i="1"/>
  <c r="S1741" i="1"/>
  <c r="R1741" i="1"/>
  <c r="Q1741" i="1"/>
  <c r="A1741" i="1"/>
  <c r="S1740" i="1"/>
  <c r="R1740" i="1"/>
  <c r="Q1740" i="1"/>
  <c r="A1740" i="1"/>
  <c r="S1739" i="1"/>
  <c r="R1739" i="1"/>
  <c r="Q1739" i="1"/>
  <c r="A1739" i="1"/>
  <c r="S1738" i="1"/>
  <c r="R1738" i="1"/>
  <c r="Q1738" i="1"/>
  <c r="A1738" i="1"/>
  <c r="S1737" i="1"/>
  <c r="R1737" i="1"/>
  <c r="Q1737" i="1"/>
  <c r="A1737" i="1"/>
  <c r="S1736" i="1"/>
  <c r="R1736" i="1"/>
  <c r="Q1736" i="1"/>
  <c r="A1736" i="1"/>
  <c r="S1735" i="1"/>
  <c r="R1735" i="1"/>
  <c r="Q1735" i="1"/>
  <c r="A1735" i="1"/>
  <c r="S1734" i="1"/>
  <c r="R1734" i="1"/>
  <c r="Q1734" i="1"/>
  <c r="A1734" i="1"/>
  <c r="S1733" i="1"/>
  <c r="R1733" i="1"/>
  <c r="Q1733" i="1"/>
  <c r="A1733" i="1"/>
  <c r="S1732" i="1"/>
  <c r="R1732" i="1"/>
  <c r="Q1732" i="1"/>
  <c r="A1732" i="1"/>
  <c r="S1731" i="1"/>
  <c r="R1731" i="1"/>
  <c r="Q1731" i="1"/>
  <c r="A1731" i="1"/>
  <c r="S1730" i="1"/>
  <c r="R1730" i="1"/>
  <c r="Q1730" i="1"/>
  <c r="A1730" i="1"/>
  <c r="S1729" i="1"/>
  <c r="R1729" i="1"/>
  <c r="Q1729" i="1"/>
  <c r="A1729" i="1"/>
  <c r="S1728" i="1"/>
  <c r="R1728" i="1"/>
  <c r="Q1728" i="1"/>
  <c r="A1728" i="1"/>
  <c r="S1727" i="1"/>
  <c r="R1727" i="1"/>
  <c r="Q1727" i="1"/>
  <c r="A1727" i="1"/>
  <c r="S1726" i="1"/>
  <c r="R1726" i="1"/>
  <c r="Q1726" i="1"/>
  <c r="A1726" i="1"/>
  <c r="A1724" i="1"/>
  <c r="R1723" i="1"/>
  <c r="A1723" i="1"/>
  <c r="R1722" i="1"/>
  <c r="R1724" i="1" s="1"/>
  <c r="A1722" i="1"/>
  <c r="A1721" i="1"/>
  <c r="R1720" i="1"/>
  <c r="A1720" i="1"/>
  <c r="R1719" i="1"/>
  <c r="R1721" i="1" s="1"/>
  <c r="A1719" i="1"/>
  <c r="R1718" i="1"/>
  <c r="A1718" i="1"/>
  <c r="S1717" i="1"/>
  <c r="R1717" i="1"/>
  <c r="A1717" i="1"/>
  <c r="S1716" i="1"/>
  <c r="R1716" i="1"/>
  <c r="A1716" i="1"/>
  <c r="R1715" i="1"/>
  <c r="A1715" i="1"/>
  <c r="S1714" i="1"/>
  <c r="R1714" i="1"/>
  <c r="A1714" i="1"/>
  <c r="S1713" i="1"/>
  <c r="R1713" i="1"/>
  <c r="A1713" i="1"/>
  <c r="A1712" i="1"/>
  <c r="T1711" i="1"/>
  <c r="S1711" i="1"/>
  <c r="R1711" i="1"/>
  <c r="A1711" i="1"/>
  <c r="T1710" i="1"/>
  <c r="S1710" i="1"/>
  <c r="R1710" i="1"/>
  <c r="R1712" i="1" s="1"/>
  <c r="A1710" i="1"/>
  <c r="A1709" i="1"/>
  <c r="T1708" i="1"/>
  <c r="S1708" i="1"/>
  <c r="R1708" i="1"/>
  <c r="A1708" i="1"/>
  <c r="T1707" i="1"/>
  <c r="S1707" i="1"/>
  <c r="R1707" i="1"/>
  <c r="R1709" i="1" s="1"/>
  <c r="A1707" i="1"/>
  <c r="A1706" i="1"/>
  <c r="T1705" i="1"/>
  <c r="S1705" i="1"/>
  <c r="R1705" i="1"/>
  <c r="A1705" i="1"/>
  <c r="T1704" i="1"/>
  <c r="S1704" i="1"/>
  <c r="R1704" i="1"/>
  <c r="R1706" i="1" s="1"/>
  <c r="A1704" i="1"/>
  <c r="A1703" i="1"/>
  <c r="T1702" i="1"/>
  <c r="S1702" i="1"/>
  <c r="R1702" i="1"/>
  <c r="A1702" i="1"/>
  <c r="T1701" i="1"/>
  <c r="S1701" i="1"/>
  <c r="R1701" i="1"/>
  <c r="R1703" i="1" s="1"/>
  <c r="A1701" i="1"/>
  <c r="A1700" i="1"/>
  <c r="T1699" i="1"/>
  <c r="S1699" i="1"/>
  <c r="R1699" i="1"/>
  <c r="A1699" i="1"/>
  <c r="T1698" i="1"/>
  <c r="S1698" i="1"/>
  <c r="R1698" i="1"/>
  <c r="R1700" i="1" s="1"/>
  <c r="A1698" i="1"/>
  <c r="A1697" i="1"/>
  <c r="T1696" i="1"/>
  <c r="S1696" i="1"/>
  <c r="R1696" i="1"/>
  <c r="A1696" i="1"/>
  <c r="T1695" i="1"/>
  <c r="S1695" i="1"/>
  <c r="R1695" i="1"/>
  <c r="R1697" i="1" s="1"/>
  <c r="A1695" i="1"/>
  <c r="A1694" i="1"/>
  <c r="T1693" i="1"/>
  <c r="S1693" i="1"/>
  <c r="R1693" i="1"/>
  <c r="A1693" i="1"/>
  <c r="T1692" i="1"/>
  <c r="S1692" i="1"/>
  <c r="R1692" i="1"/>
  <c r="R1694" i="1" s="1"/>
  <c r="A1692" i="1"/>
  <c r="A1691" i="1"/>
  <c r="T1690" i="1"/>
  <c r="S1690" i="1"/>
  <c r="R1690" i="1"/>
  <c r="A1690" i="1"/>
  <c r="T1689" i="1"/>
  <c r="S1689" i="1"/>
  <c r="R1689" i="1"/>
  <c r="R1691" i="1" s="1"/>
  <c r="A1689" i="1"/>
  <c r="A1688" i="1"/>
  <c r="T1687" i="1"/>
  <c r="S1687" i="1"/>
  <c r="R1687" i="1"/>
  <c r="A1687" i="1"/>
  <c r="T1686" i="1"/>
  <c r="S1686" i="1"/>
  <c r="R1686" i="1"/>
  <c r="R1688" i="1" s="1"/>
  <c r="A1686" i="1"/>
  <c r="A1685" i="1"/>
  <c r="T1684" i="1"/>
  <c r="S1684" i="1"/>
  <c r="R1684" i="1"/>
  <c r="A1684" i="1"/>
  <c r="T1683" i="1"/>
  <c r="S1683" i="1"/>
  <c r="R1683" i="1"/>
  <c r="R1685" i="1" s="1"/>
  <c r="A1683" i="1"/>
  <c r="A1682" i="1"/>
  <c r="T1681" i="1"/>
  <c r="S1681" i="1"/>
  <c r="R1681" i="1"/>
  <c r="A1681" i="1"/>
  <c r="T1680" i="1"/>
  <c r="S1680" i="1"/>
  <c r="R1680" i="1"/>
  <c r="R1682" i="1" s="1"/>
  <c r="A1680" i="1"/>
  <c r="A1679" i="1"/>
  <c r="T1678" i="1"/>
  <c r="S1678" i="1"/>
  <c r="R1678" i="1"/>
  <c r="A1678" i="1"/>
  <c r="T1677" i="1"/>
  <c r="S1677" i="1"/>
  <c r="R1677" i="1"/>
  <c r="R1679" i="1" s="1"/>
  <c r="A1677" i="1"/>
  <c r="A1676" i="1"/>
  <c r="T1675" i="1"/>
  <c r="S1675" i="1"/>
  <c r="R1675" i="1"/>
  <c r="A1675" i="1"/>
  <c r="T1674" i="1"/>
  <c r="S1674" i="1"/>
  <c r="R1674" i="1"/>
  <c r="R1676" i="1" s="1"/>
  <c r="A1674" i="1"/>
  <c r="A1673" i="1"/>
  <c r="T1672" i="1"/>
  <c r="S1672" i="1"/>
  <c r="R1672" i="1"/>
  <c r="A1672" i="1"/>
  <c r="T1671" i="1"/>
  <c r="S1671" i="1"/>
  <c r="R1671" i="1"/>
  <c r="R1673" i="1" s="1"/>
  <c r="A1671" i="1"/>
  <c r="A1670" i="1"/>
  <c r="T1669" i="1"/>
  <c r="S1669" i="1"/>
  <c r="R1669" i="1"/>
  <c r="A1669" i="1"/>
  <c r="T1668" i="1"/>
  <c r="S1668" i="1"/>
  <c r="R1668" i="1"/>
  <c r="R1670" i="1" s="1"/>
  <c r="A1668" i="1"/>
  <c r="A1667" i="1"/>
  <c r="T1666" i="1"/>
  <c r="S1666" i="1"/>
  <c r="R1666" i="1"/>
  <c r="A1666" i="1"/>
  <c r="T1665" i="1"/>
  <c r="S1665" i="1"/>
  <c r="R1665" i="1"/>
  <c r="R1667" i="1" s="1"/>
  <c r="A1665" i="1"/>
  <c r="J1647" i="1" s="1"/>
  <c r="R1663" i="1"/>
  <c r="Q1663" i="1"/>
  <c r="A1663" i="1"/>
  <c r="B1660" i="1"/>
  <c r="B1659" i="1"/>
  <c r="A1659" i="1" s="1"/>
  <c r="F1659" i="1" s="1"/>
  <c r="B1658" i="1"/>
  <c r="C1658" i="1" s="1"/>
  <c r="A1658" i="1"/>
  <c r="Q1658" i="1" s="1"/>
  <c r="C1657" i="1"/>
  <c r="B1657" i="1"/>
  <c r="A1657" i="1"/>
  <c r="I1657" i="1" s="1"/>
  <c r="B1656" i="1"/>
  <c r="B1655" i="1"/>
  <c r="A1655" i="1" s="1"/>
  <c r="F1655" i="1" s="1"/>
  <c r="B1654" i="1"/>
  <c r="C1654" i="1" s="1"/>
  <c r="B1653" i="1"/>
  <c r="A1653" i="1" s="1"/>
  <c r="B1652" i="1"/>
  <c r="C1651" i="1"/>
  <c r="B1651" i="1"/>
  <c r="A1651" i="1"/>
  <c r="F1651" i="1" s="1"/>
  <c r="F1648" i="1"/>
  <c r="C1648" i="1"/>
  <c r="A1648" i="1"/>
  <c r="J1648" i="1" s="1"/>
  <c r="M1647" i="1"/>
  <c r="I1647" i="1"/>
  <c r="H1647" i="1"/>
  <c r="C1647" i="1"/>
  <c r="A1647" i="1"/>
  <c r="K1647" i="1" s="1"/>
  <c r="L1646" i="1"/>
  <c r="K1646" i="1"/>
  <c r="G1646" i="1"/>
  <c r="F1646" i="1"/>
  <c r="C1646" i="1"/>
  <c r="A1646" i="1"/>
  <c r="J1646" i="1" s="1"/>
  <c r="M1645" i="1"/>
  <c r="I1645" i="1"/>
  <c r="H1645" i="1"/>
  <c r="C1645" i="1"/>
  <c r="A1645" i="1"/>
  <c r="K1645" i="1" s="1"/>
  <c r="L1644" i="1"/>
  <c r="K1644" i="1"/>
  <c r="G1644" i="1"/>
  <c r="F1644" i="1"/>
  <c r="C1644" i="1"/>
  <c r="A1644" i="1"/>
  <c r="J1644" i="1" s="1"/>
  <c r="M1643" i="1"/>
  <c r="H1643" i="1"/>
  <c r="C1643" i="1"/>
  <c r="A1643" i="1"/>
  <c r="K1643" i="1" s="1"/>
  <c r="L1642" i="1"/>
  <c r="K1642" i="1"/>
  <c r="G1642" i="1"/>
  <c r="F1642" i="1"/>
  <c r="C1642" i="1"/>
  <c r="A1642" i="1"/>
  <c r="J1642" i="1" s="1"/>
  <c r="M1641" i="1"/>
  <c r="I1641" i="1"/>
  <c r="H1641" i="1"/>
  <c r="C1641" i="1"/>
  <c r="A1641" i="1"/>
  <c r="K1641" i="1" s="1"/>
  <c r="L1640" i="1"/>
  <c r="K1640" i="1"/>
  <c r="G1640" i="1"/>
  <c r="F1640" i="1"/>
  <c r="C1640" i="1"/>
  <c r="A1640" i="1"/>
  <c r="J1640" i="1" s="1"/>
  <c r="M1639" i="1"/>
  <c r="I1639" i="1"/>
  <c r="H1639" i="1"/>
  <c r="C1639" i="1"/>
  <c r="A1639" i="1"/>
  <c r="K1639" i="1" s="1"/>
  <c r="L1638" i="1"/>
  <c r="K1638" i="1"/>
  <c r="G1638" i="1"/>
  <c r="F1638" i="1"/>
  <c r="C1638" i="1"/>
  <c r="A1638" i="1"/>
  <c r="J1638" i="1" s="1"/>
  <c r="M1637" i="1"/>
  <c r="I1637" i="1"/>
  <c r="H1637" i="1"/>
  <c r="C1637" i="1"/>
  <c r="A1637" i="1"/>
  <c r="K1637" i="1" s="1"/>
  <c r="A1636" i="1"/>
  <c r="Q1634" i="1"/>
  <c r="L1634" i="1"/>
  <c r="K1634" i="1"/>
  <c r="G1634" i="1"/>
  <c r="E1634" i="1"/>
  <c r="C1634" i="1"/>
  <c r="A1634" i="1"/>
  <c r="I1634" i="1" s="1"/>
  <c r="I1633" i="1"/>
  <c r="G1633" i="1"/>
  <c r="C1633" i="1"/>
  <c r="A1633" i="1"/>
  <c r="Q1632" i="1"/>
  <c r="L1632" i="1"/>
  <c r="K1632" i="1"/>
  <c r="G1632" i="1"/>
  <c r="E1632" i="1"/>
  <c r="C1632" i="1"/>
  <c r="A1632" i="1"/>
  <c r="I1632" i="1" s="1"/>
  <c r="I1631" i="1"/>
  <c r="G1631" i="1"/>
  <c r="C1631" i="1"/>
  <c r="A1631" i="1"/>
  <c r="Q1630" i="1"/>
  <c r="L1630" i="1"/>
  <c r="K1630" i="1"/>
  <c r="G1630" i="1"/>
  <c r="E1630" i="1"/>
  <c r="C1630" i="1"/>
  <c r="A1630" i="1"/>
  <c r="I1630" i="1" s="1"/>
  <c r="I1629" i="1"/>
  <c r="G1629" i="1"/>
  <c r="C1629" i="1"/>
  <c r="A1629" i="1"/>
  <c r="Q1628" i="1"/>
  <c r="L1628" i="1"/>
  <c r="K1628" i="1"/>
  <c r="G1628" i="1"/>
  <c r="E1628" i="1"/>
  <c r="C1628" i="1"/>
  <c r="A1628" i="1"/>
  <c r="I1628" i="1" s="1"/>
  <c r="I1627" i="1"/>
  <c r="G1627" i="1"/>
  <c r="C1627" i="1"/>
  <c r="A1627" i="1"/>
  <c r="Q1626" i="1"/>
  <c r="L1626" i="1"/>
  <c r="K1626" i="1"/>
  <c r="G1626" i="1"/>
  <c r="E1626" i="1"/>
  <c r="C1626" i="1"/>
  <c r="A1626" i="1"/>
  <c r="I1625" i="1"/>
  <c r="G1625" i="1"/>
  <c r="C1625" i="1"/>
  <c r="A1625" i="1"/>
  <c r="Q1624" i="1"/>
  <c r="L1624" i="1"/>
  <c r="K1624" i="1"/>
  <c r="G1624" i="1"/>
  <c r="E1624" i="1"/>
  <c r="C1624" i="1"/>
  <c r="A1624" i="1"/>
  <c r="I1623" i="1"/>
  <c r="G1623" i="1"/>
  <c r="C1623" i="1"/>
  <c r="A1623" i="1"/>
  <c r="A1622" i="1"/>
  <c r="Q1620" i="1"/>
  <c r="L1620" i="1"/>
  <c r="J1620" i="1"/>
  <c r="I1620" i="1"/>
  <c r="F1620" i="1"/>
  <c r="E1620" i="1"/>
  <c r="C1620" i="1"/>
  <c r="A1620" i="1"/>
  <c r="J1619" i="1"/>
  <c r="H1619" i="1"/>
  <c r="C1619" i="1"/>
  <c r="A1619" i="1"/>
  <c r="Q1618" i="1"/>
  <c r="L1618" i="1"/>
  <c r="J1618" i="1"/>
  <c r="I1618" i="1"/>
  <c r="F1618" i="1"/>
  <c r="E1618" i="1"/>
  <c r="C1618" i="1"/>
  <c r="A1618" i="1"/>
  <c r="J1617" i="1"/>
  <c r="C1617" i="1"/>
  <c r="A1617" i="1"/>
  <c r="H1617" i="1" s="1"/>
  <c r="Q1616" i="1"/>
  <c r="L1616" i="1"/>
  <c r="J1616" i="1"/>
  <c r="I1616" i="1"/>
  <c r="F1616" i="1"/>
  <c r="E1616" i="1"/>
  <c r="C1616" i="1"/>
  <c r="A1616" i="1"/>
  <c r="C1615" i="1"/>
  <c r="A1615" i="1"/>
  <c r="J1615" i="1" s="1"/>
  <c r="Q1614" i="1"/>
  <c r="L1614" i="1"/>
  <c r="J1614" i="1"/>
  <c r="I1614" i="1"/>
  <c r="F1614" i="1"/>
  <c r="E1614" i="1"/>
  <c r="C1614" i="1"/>
  <c r="A1614" i="1"/>
  <c r="J1613" i="1"/>
  <c r="H1613" i="1"/>
  <c r="C1613" i="1"/>
  <c r="A1613" i="1"/>
  <c r="Q1612" i="1"/>
  <c r="L1612" i="1"/>
  <c r="J1612" i="1"/>
  <c r="I1612" i="1"/>
  <c r="F1612" i="1"/>
  <c r="E1612" i="1"/>
  <c r="C1612" i="1"/>
  <c r="A1612" i="1"/>
  <c r="J1611" i="1"/>
  <c r="H1611" i="1"/>
  <c r="C1611" i="1"/>
  <c r="A1611" i="1"/>
  <c r="Q1610" i="1"/>
  <c r="L1610" i="1"/>
  <c r="J1610" i="1"/>
  <c r="I1610" i="1"/>
  <c r="F1610" i="1"/>
  <c r="E1610" i="1"/>
  <c r="C1610" i="1"/>
  <c r="A1610" i="1"/>
  <c r="J1609" i="1"/>
  <c r="C1609" i="1"/>
  <c r="A1609" i="1"/>
  <c r="H1609" i="1" s="1"/>
  <c r="C1606" i="1"/>
  <c r="A1608" i="1" s="1"/>
  <c r="S1600" i="1"/>
  <c r="R1600" i="1"/>
  <c r="Q1600" i="1"/>
  <c r="A1600" i="1"/>
  <c r="S1599" i="1"/>
  <c r="R1599" i="1"/>
  <c r="Q1599" i="1"/>
  <c r="A1599" i="1"/>
  <c r="S1598" i="1"/>
  <c r="R1598" i="1"/>
  <c r="Q1598" i="1"/>
  <c r="A1598" i="1"/>
  <c r="S1597" i="1"/>
  <c r="R1597" i="1"/>
  <c r="Q1597" i="1"/>
  <c r="A1597" i="1"/>
  <c r="S1596" i="1"/>
  <c r="R1596" i="1"/>
  <c r="Q1596" i="1"/>
  <c r="A1596" i="1"/>
  <c r="S1595" i="1"/>
  <c r="R1595" i="1"/>
  <c r="Q1595" i="1"/>
  <c r="A1595" i="1"/>
  <c r="S1594" i="1"/>
  <c r="R1594" i="1"/>
  <c r="Q1594" i="1"/>
  <c r="A1594" i="1"/>
  <c r="S1593" i="1"/>
  <c r="R1593" i="1"/>
  <c r="Q1593" i="1"/>
  <c r="A1593" i="1"/>
  <c r="S1592" i="1"/>
  <c r="R1592" i="1"/>
  <c r="Q1592" i="1"/>
  <c r="A1592" i="1"/>
  <c r="S1591" i="1"/>
  <c r="R1591" i="1"/>
  <c r="Q1591" i="1"/>
  <c r="A1591" i="1"/>
  <c r="S1590" i="1"/>
  <c r="R1590" i="1"/>
  <c r="Q1590" i="1"/>
  <c r="A1590" i="1"/>
  <c r="S1589" i="1"/>
  <c r="R1589" i="1"/>
  <c r="Q1589" i="1"/>
  <c r="A1589" i="1"/>
  <c r="S1588" i="1"/>
  <c r="R1588" i="1"/>
  <c r="Q1588" i="1"/>
  <c r="A1588" i="1"/>
  <c r="S1587" i="1"/>
  <c r="R1587" i="1"/>
  <c r="Q1587" i="1"/>
  <c r="A1587" i="1"/>
  <c r="S1586" i="1"/>
  <c r="R1586" i="1"/>
  <c r="Q1586" i="1"/>
  <c r="A1586" i="1"/>
  <c r="S1585" i="1"/>
  <c r="R1585" i="1"/>
  <c r="Q1585" i="1"/>
  <c r="A1585" i="1"/>
  <c r="S1584" i="1"/>
  <c r="R1584" i="1"/>
  <c r="Q1584" i="1"/>
  <c r="A1584" i="1"/>
  <c r="S1583" i="1"/>
  <c r="R1583" i="1"/>
  <c r="Q1583" i="1"/>
  <c r="A1583" i="1"/>
  <c r="S1582" i="1"/>
  <c r="R1582" i="1"/>
  <c r="Q1582" i="1"/>
  <c r="A1582" i="1"/>
  <c r="S1581" i="1"/>
  <c r="R1581" i="1"/>
  <c r="Q1581" i="1"/>
  <c r="A1581" i="1"/>
  <c r="S1580" i="1"/>
  <c r="R1580" i="1"/>
  <c r="Q1580" i="1"/>
  <c r="A1580" i="1"/>
  <c r="S1579" i="1"/>
  <c r="R1579" i="1"/>
  <c r="Q1579" i="1"/>
  <c r="A1579" i="1"/>
  <c r="S1578" i="1"/>
  <c r="R1578" i="1"/>
  <c r="Q1578" i="1"/>
  <c r="A1578" i="1"/>
  <c r="S1577" i="1"/>
  <c r="R1577" i="1"/>
  <c r="Q1577" i="1"/>
  <c r="A1577" i="1"/>
  <c r="S1576" i="1"/>
  <c r="R1576" i="1"/>
  <c r="Q1576" i="1"/>
  <c r="A1576" i="1"/>
  <c r="S1575" i="1"/>
  <c r="R1575" i="1"/>
  <c r="Q1575" i="1"/>
  <c r="A1575" i="1"/>
  <c r="S1574" i="1"/>
  <c r="R1574" i="1"/>
  <c r="Q1574" i="1"/>
  <c r="A1574" i="1"/>
  <c r="S1573" i="1"/>
  <c r="R1573" i="1"/>
  <c r="Q1573" i="1"/>
  <c r="A1573" i="1"/>
  <c r="S1572" i="1"/>
  <c r="R1572" i="1"/>
  <c r="Q1572" i="1"/>
  <c r="A1572" i="1"/>
  <c r="S1571" i="1"/>
  <c r="R1571" i="1"/>
  <c r="Q1571" i="1"/>
  <c r="A1571" i="1"/>
  <c r="S1570" i="1"/>
  <c r="R1570" i="1"/>
  <c r="Q1570" i="1"/>
  <c r="A1570" i="1"/>
  <c r="S1569" i="1"/>
  <c r="R1569" i="1"/>
  <c r="Q1569" i="1"/>
  <c r="A1569" i="1"/>
  <c r="S1568" i="1"/>
  <c r="R1568" i="1"/>
  <c r="Q1568" i="1"/>
  <c r="A1568" i="1"/>
  <c r="S1567" i="1"/>
  <c r="R1567" i="1"/>
  <c r="Q1567" i="1"/>
  <c r="A1567" i="1"/>
  <c r="S1566" i="1"/>
  <c r="R1566" i="1"/>
  <c r="Q1566" i="1"/>
  <c r="A1566" i="1"/>
  <c r="S1565" i="1"/>
  <c r="R1565" i="1"/>
  <c r="Q1565" i="1"/>
  <c r="A1565" i="1"/>
  <c r="S1564" i="1"/>
  <c r="R1564" i="1"/>
  <c r="Q1564" i="1"/>
  <c r="A1564" i="1"/>
  <c r="S1563" i="1"/>
  <c r="R1563" i="1"/>
  <c r="Q1563" i="1"/>
  <c r="A1563" i="1"/>
  <c r="S1562" i="1"/>
  <c r="R1562" i="1"/>
  <c r="Q1562" i="1"/>
  <c r="A1562" i="1"/>
  <c r="S1561" i="1"/>
  <c r="R1561" i="1"/>
  <c r="Q1561" i="1"/>
  <c r="A1561" i="1"/>
  <c r="S1560" i="1"/>
  <c r="R1560" i="1"/>
  <c r="Q1560" i="1"/>
  <c r="A1560" i="1"/>
  <c r="S1559" i="1"/>
  <c r="R1559" i="1"/>
  <c r="Q1559" i="1"/>
  <c r="A1559" i="1"/>
  <c r="A1557" i="1"/>
  <c r="R1556" i="1"/>
  <c r="A1556" i="1"/>
  <c r="R1555" i="1"/>
  <c r="R1557" i="1" s="1"/>
  <c r="A1555" i="1"/>
  <c r="A1554" i="1"/>
  <c r="R1553" i="1"/>
  <c r="A1553" i="1"/>
  <c r="R1552" i="1"/>
  <c r="R1554" i="1" s="1"/>
  <c r="A1552" i="1"/>
  <c r="A1551" i="1"/>
  <c r="S1550" i="1"/>
  <c r="R1550" i="1"/>
  <c r="R1551" i="1" s="1"/>
  <c r="A1550" i="1"/>
  <c r="S1549" i="1"/>
  <c r="R1549" i="1"/>
  <c r="A1549" i="1"/>
  <c r="A1548" i="1"/>
  <c r="S1547" i="1"/>
  <c r="R1547" i="1"/>
  <c r="R1548" i="1" s="1"/>
  <c r="A1547" i="1"/>
  <c r="S1546" i="1"/>
  <c r="R1546" i="1"/>
  <c r="A1546" i="1"/>
  <c r="A1545" i="1"/>
  <c r="T1544" i="1"/>
  <c r="S1544" i="1"/>
  <c r="R1544" i="1"/>
  <c r="A1544" i="1"/>
  <c r="T1543" i="1"/>
  <c r="S1543" i="1"/>
  <c r="R1543" i="1"/>
  <c r="R1545" i="1" s="1"/>
  <c r="A1543" i="1"/>
  <c r="A1542" i="1"/>
  <c r="T1541" i="1"/>
  <c r="S1541" i="1"/>
  <c r="R1541" i="1"/>
  <c r="A1541" i="1"/>
  <c r="T1540" i="1"/>
  <c r="S1540" i="1"/>
  <c r="R1540" i="1"/>
  <c r="R1542" i="1" s="1"/>
  <c r="A1540" i="1"/>
  <c r="A1539" i="1"/>
  <c r="T1538" i="1"/>
  <c r="S1538" i="1"/>
  <c r="R1538" i="1"/>
  <c r="A1538" i="1"/>
  <c r="T1537" i="1"/>
  <c r="S1537" i="1"/>
  <c r="R1537" i="1"/>
  <c r="R1539" i="1" s="1"/>
  <c r="A1537" i="1"/>
  <c r="A1536" i="1"/>
  <c r="T1535" i="1"/>
  <c r="S1535" i="1"/>
  <c r="R1535" i="1"/>
  <c r="A1535" i="1"/>
  <c r="T1534" i="1"/>
  <c r="S1534" i="1"/>
  <c r="R1534" i="1"/>
  <c r="R1536" i="1" s="1"/>
  <c r="A1534" i="1"/>
  <c r="A1533" i="1"/>
  <c r="T1532" i="1"/>
  <c r="S1532" i="1"/>
  <c r="R1532" i="1"/>
  <c r="A1532" i="1"/>
  <c r="T1531" i="1"/>
  <c r="S1531" i="1"/>
  <c r="R1531" i="1"/>
  <c r="R1533" i="1" s="1"/>
  <c r="A1531" i="1"/>
  <c r="A1530" i="1"/>
  <c r="T1529" i="1"/>
  <c r="S1529" i="1"/>
  <c r="R1529" i="1"/>
  <c r="A1529" i="1"/>
  <c r="T1528" i="1"/>
  <c r="S1528" i="1"/>
  <c r="R1528" i="1"/>
  <c r="R1530" i="1" s="1"/>
  <c r="A1528" i="1"/>
  <c r="A1527" i="1"/>
  <c r="T1526" i="1"/>
  <c r="S1526" i="1"/>
  <c r="R1526" i="1"/>
  <c r="A1526" i="1"/>
  <c r="T1525" i="1"/>
  <c r="S1525" i="1"/>
  <c r="R1525" i="1"/>
  <c r="R1527" i="1" s="1"/>
  <c r="A1525" i="1"/>
  <c r="A1524" i="1"/>
  <c r="T1523" i="1"/>
  <c r="S1523" i="1"/>
  <c r="R1523" i="1"/>
  <c r="A1523" i="1"/>
  <c r="T1522" i="1"/>
  <c r="S1522" i="1"/>
  <c r="R1522" i="1"/>
  <c r="R1524" i="1" s="1"/>
  <c r="A1522" i="1"/>
  <c r="A1521" i="1"/>
  <c r="T1520" i="1"/>
  <c r="S1520" i="1"/>
  <c r="R1520" i="1"/>
  <c r="A1520" i="1"/>
  <c r="T1519" i="1"/>
  <c r="S1519" i="1"/>
  <c r="R1519" i="1"/>
  <c r="R1521" i="1" s="1"/>
  <c r="A1519" i="1"/>
  <c r="A1518" i="1"/>
  <c r="T1517" i="1"/>
  <c r="S1517" i="1"/>
  <c r="R1517" i="1"/>
  <c r="A1517" i="1"/>
  <c r="T1516" i="1"/>
  <c r="S1516" i="1"/>
  <c r="R1516" i="1"/>
  <c r="R1518" i="1" s="1"/>
  <c r="A1516" i="1"/>
  <c r="A1515" i="1"/>
  <c r="T1514" i="1"/>
  <c r="S1514" i="1"/>
  <c r="R1514" i="1"/>
  <c r="A1514" i="1"/>
  <c r="T1513" i="1"/>
  <c r="S1513" i="1"/>
  <c r="R1513" i="1"/>
  <c r="R1515" i="1" s="1"/>
  <c r="A1513" i="1"/>
  <c r="F1481" i="1" s="1"/>
  <c r="A1512" i="1"/>
  <c r="T1511" i="1"/>
  <c r="S1511" i="1"/>
  <c r="R1511" i="1"/>
  <c r="A1511" i="1"/>
  <c r="T1510" i="1"/>
  <c r="S1510" i="1"/>
  <c r="R1510" i="1"/>
  <c r="R1512" i="1" s="1"/>
  <c r="A1510" i="1"/>
  <c r="A1509" i="1"/>
  <c r="T1508" i="1"/>
  <c r="S1508" i="1"/>
  <c r="R1508" i="1"/>
  <c r="A1508" i="1"/>
  <c r="T1507" i="1"/>
  <c r="S1507" i="1"/>
  <c r="R1507" i="1"/>
  <c r="R1509" i="1" s="1"/>
  <c r="A1507" i="1"/>
  <c r="A1506" i="1"/>
  <c r="T1505" i="1"/>
  <c r="S1505" i="1"/>
  <c r="R1505" i="1"/>
  <c r="A1505" i="1"/>
  <c r="T1504" i="1"/>
  <c r="S1504" i="1"/>
  <c r="R1504" i="1"/>
  <c r="R1506" i="1" s="1"/>
  <c r="A1504" i="1"/>
  <c r="Q1490" i="1" s="1"/>
  <c r="A1503" i="1"/>
  <c r="T1502" i="1"/>
  <c r="S1502" i="1"/>
  <c r="R1502" i="1"/>
  <c r="A1502" i="1"/>
  <c r="T1501" i="1"/>
  <c r="S1501" i="1"/>
  <c r="R1501" i="1"/>
  <c r="R1503" i="1" s="1"/>
  <c r="A1501" i="1"/>
  <c r="A1500" i="1"/>
  <c r="T1499" i="1"/>
  <c r="S1499" i="1"/>
  <c r="R1499" i="1"/>
  <c r="A1499" i="1"/>
  <c r="T1498" i="1"/>
  <c r="S1498" i="1"/>
  <c r="R1498" i="1"/>
  <c r="R1500" i="1" s="1"/>
  <c r="A1498" i="1"/>
  <c r="R1496" i="1"/>
  <c r="Q1496" i="1"/>
  <c r="A1496" i="1"/>
  <c r="B1493" i="1"/>
  <c r="C1493" i="1" s="1"/>
  <c r="A1493" i="1"/>
  <c r="J1493" i="1" s="1"/>
  <c r="B1492" i="1"/>
  <c r="B1491" i="1"/>
  <c r="L1490" i="1"/>
  <c r="C1490" i="1"/>
  <c r="B1490" i="1"/>
  <c r="A1490" i="1" s="1"/>
  <c r="B1489" i="1"/>
  <c r="C1489" i="1" s="1"/>
  <c r="B1488" i="1"/>
  <c r="A1488" i="1" s="1"/>
  <c r="K1488" i="1" s="1"/>
  <c r="B1487" i="1"/>
  <c r="C1487" i="1" s="1"/>
  <c r="A1487" i="1"/>
  <c r="K1487" i="1" s="1"/>
  <c r="B1486" i="1"/>
  <c r="A1486" i="1" s="1"/>
  <c r="L1486" i="1" s="1"/>
  <c r="B1485" i="1"/>
  <c r="C1485" i="1" s="1"/>
  <c r="A1485" i="1"/>
  <c r="M1485" i="1" s="1"/>
  <c r="B1484" i="1"/>
  <c r="Q1481" i="1"/>
  <c r="J1481" i="1"/>
  <c r="C1481" i="1"/>
  <c r="A1481" i="1"/>
  <c r="L1480" i="1"/>
  <c r="C1480" i="1"/>
  <c r="A1480" i="1"/>
  <c r="Q1479" i="1"/>
  <c r="J1479" i="1"/>
  <c r="C1479" i="1"/>
  <c r="A1479" i="1"/>
  <c r="M1478" i="1"/>
  <c r="L1478" i="1"/>
  <c r="H1478" i="1"/>
  <c r="G1478" i="1"/>
  <c r="C1478" i="1"/>
  <c r="A1478" i="1"/>
  <c r="Q1477" i="1"/>
  <c r="J1477" i="1"/>
  <c r="C1477" i="1"/>
  <c r="A1477" i="1"/>
  <c r="L1476" i="1"/>
  <c r="C1476" i="1"/>
  <c r="A1476" i="1"/>
  <c r="Q1475" i="1"/>
  <c r="J1475" i="1"/>
  <c r="C1475" i="1"/>
  <c r="A1475" i="1"/>
  <c r="L1474" i="1"/>
  <c r="C1474" i="1"/>
  <c r="A1474" i="1"/>
  <c r="Q1473" i="1"/>
  <c r="K1473" i="1"/>
  <c r="J1473" i="1"/>
  <c r="I1473" i="1"/>
  <c r="F1473" i="1"/>
  <c r="E1473" i="1"/>
  <c r="C1473" i="1"/>
  <c r="A1473" i="1"/>
  <c r="L1472" i="1"/>
  <c r="C1472" i="1"/>
  <c r="A1472" i="1"/>
  <c r="Q1471" i="1"/>
  <c r="J1471" i="1"/>
  <c r="C1471" i="1"/>
  <c r="A1471" i="1"/>
  <c r="M1470" i="1"/>
  <c r="L1470" i="1"/>
  <c r="H1470" i="1"/>
  <c r="G1470" i="1"/>
  <c r="C1470" i="1"/>
  <c r="A1470" i="1"/>
  <c r="C1467" i="1"/>
  <c r="A1467" i="1"/>
  <c r="H1467" i="1" s="1"/>
  <c r="Q1466" i="1"/>
  <c r="L1466" i="1"/>
  <c r="J1466" i="1"/>
  <c r="H1466" i="1"/>
  <c r="F1466" i="1"/>
  <c r="E1466" i="1"/>
  <c r="C1466" i="1"/>
  <c r="A1466" i="1"/>
  <c r="K1466" i="1" s="1"/>
  <c r="C1465" i="1"/>
  <c r="A1465" i="1"/>
  <c r="L1465" i="1" s="1"/>
  <c r="Q1464" i="1"/>
  <c r="M1464" i="1"/>
  <c r="L1464" i="1"/>
  <c r="J1464" i="1"/>
  <c r="I1464" i="1"/>
  <c r="H1464" i="1"/>
  <c r="F1464" i="1"/>
  <c r="E1464" i="1"/>
  <c r="C1464" i="1"/>
  <c r="A1464" i="1"/>
  <c r="K1464" i="1" s="1"/>
  <c r="C1463" i="1"/>
  <c r="A1463" i="1"/>
  <c r="L1463" i="1" s="1"/>
  <c r="Q1462" i="1"/>
  <c r="M1462" i="1"/>
  <c r="L1462" i="1"/>
  <c r="J1462" i="1"/>
  <c r="H1462" i="1"/>
  <c r="F1462" i="1"/>
  <c r="E1462" i="1"/>
  <c r="C1462" i="1"/>
  <c r="A1462" i="1"/>
  <c r="K1462" i="1" s="1"/>
  <c r="C1461" i="1"/>
  <c r="A1461" i="1"/>
  <c r="L1461" i="1" s="1"/>
  <c r="Q1460" i="1"/>
  <c r="M1460" i="1"/>
  <c r="L1460" i="1"/>
  <c r="J1460" i="1"/>
  <c r="H1460" i="1"/>
  <c r="F1460" i="1"/>
  <c r="E1460" i="1"/>
  <c r="C1460" i="1"/>
  <c r="A1460" i="1"/>
  <c r="K1460" i="1" s="1"/>
  <c r="C1459" i="1"/>
  <c r="A1459" i="1"/>
  <c r="L1459" i="1" s="1"/>
  <c r="Q1458" i="1"/>
  <c r="M1458" i="1"/>
  <c r="L1458" i="1"/>
  <c r="J1458" i="1"/>
  <c r="H1458" i="1"/>
  <c r="F1458" i="1"/>
  <c r="E1458" i="1"/>
  <c r="C1458" i="1"/>
  <c r="A1458" i="1"/>
  <c r="K1458" i="1" s="1"/>
  <c r="C1457" i="1"/>
  <c r="A1457" i="1"/>
  <c r="L1457" i="1" s="1"/>
  <c r="Q1456" i="1"/>
  <c r="M1456" i="1"/>
  <c r="L1456" i="1"/>
  <c r="J1456" i="1"/>
  <c r="I1456" i="1"/>
  <c r="H1456" i="1"/>
  <c r="F1456" i="1"/>
  <c r="E1456" i="1"/>
  <c r="C1456" i="1"/>
  <c r="A1456" i="1"/>
  <c r="K1456" i="1" s="1"/>
  <c r="A1455" i="1"/>
  <c r="C1453" i="1"/>
  <c r="A1453" i="1"/>
  <c r="Q1453" i="1" s="1"/>
  <c r="Q1452" i="1"/>
  <c r="K1452" i="1"/>
  <c r="J1452" i="1"/>
  <c r="F1452" i="1"/>
  <c r="E1452" i="1"/>
  <c r="C1452" i="1"/>
  <c r="A1452" i="1"/>
  <c r="I1452" i="1" s="1"/>
  <c r="C1451" i="1"/>
  <c r="A1451" i="1"/>
  <c r="Q1451" i="1" s="1"/>
  <c r="Q1450" i="1"/>
  <c r="K1450" i="1"/>
  <c r="J1450" i="1"/>
  <c r="F1450" i="1"/>
  <c r="E1450" i="1"/>
  <c r="C1450" i="1"/>
  <c r="A1450" i="1"/>
  <c r="I1450" i="1" s="1"/>
  <c r="C1449" i="1"/>
  <c r="A1449" i="1"/>
  <c r="Q1449" i="1" s="1"/>
  <c r="Q1448" i="1"/>
  <c r="K1448" i="1"/>
  <c r="J1448" i="1"/>
  <c r="F1448" i="1"/>
  <c r="E1448" i="1"/>
  <c r="C1448" i="1"/>
  <c r="A1448" i="1"/>
  <c r="I1448" i="1" s="1"/>
  <c r="C1447" i="1"/>
  <c r="A1447" i="1"/>
  <c r="Q1447" i="1" s="1"/>
  <c r="Q1446" i="1"/>
  <c r="K1446" i="1"/>
  <c r="J1446" i="1"/>
  <c r="F1446" i="1"/>
  <c r="E1446" i="1"/>
  <c r="C1446" i="1"/>
  <c r="A1446" i="1"/>
  <c r="I1446" i="1" s="1"/>
  <c r="C1445" i="1"/>
  <c r="A1445" i="1"/>
  <c r="Q1445" i="1" s="1"/>
  <c r="Q1444" i="1"/>
  <c r="K1444" i="1"/>
  <c r="J1444" i="1"/>
  <c r="F1444" i="1"/>
  <c r="E1444" i="1"/>
  <c r="C1444" i="1"/>
  <c r="A1444" i="1"/>
  <c r="I1444" i="1" s="1"/>
  <c r="C1443" i="1"/>
  <c r="A1443" i="1"/>
  <c r="Q1443" i="1" s="1"/>
  <c r="Q1442" i="1"/>
  <c r="K1442" i="1"/>
  <c r="J1442" i="1"/>
  <c r="F1442" i="1"/>
  <c r="E1442" i="1"/>
  <c r="C1442" i="1"/>
  <c r="A1442" i="1"/>
  <c r="I1442" i="1" s="1"/>
  <c r="A1441" i="1"/>
  <c r="C1439" i="1"/>
  <c r="R1433" i="1"/>
  <c r="S1433" i="1" s="1"/>
  <c r="Q1433" i="1"/>
  <c r="A1433" i="1"/>
  <c r="R1432" i="1"/>
  <c r="S1432" i="1" s="1"/>
  <c r="Q1432" i="1"/>
  <c r="A1432" i="1"/>
  <c r="R1431" i="1"/>
  <c r="S1431" i="1" s="1"/>
  <c r="Q1431" i="1"/>
  <c r="A1431" i="1"/>
  <c r="R1430" i="1"/>
  <c r="S1430" i="1" s="1"/>
  <c r="Q1430" i="1"/>
  <c r="A1430" i="1"/>
  <c r="R1429" i="1"/>
  <c r="S1429" i="1" s="1"/>
  <c r="Q1429" i="1"/>
  <c r="A1429" i="1"/>
  <c r="R1428" i="1"/>
  <c r="S1428" i="1" s="1"/>
  <c r="Q1428" i="1"/>
  <c r="A1428" i="1"/>
  <c r="R1427" i="1"/>
  <c r="S1427" i="1" s="1"/>
  <c r="Q1427" i="1"/>
  <c r="A1427" i="1"/>
  <c r="R1426" i="1"/>
  <c r="S1426" i="1" s="1"/>
  <c r="Q1426" i="1"/>
  <c r="A1426" i="1"/>
  <c r="R1425" i="1"/>
  <c r="S1425" i="1" s="1"/>
  <c r="Q1425" i="1"/>
  <c r="A1425" i="1"/>
  <c r="R1424" i="1"/>
  <c r="S1424" i="1" s="1"/>
  <c r="Q1424" i="1"/>
  <c r="A1424" i="1"/>
  <c r="R1423" i="1"/>
  <c r="S1423" i="1" s="1"/>
  <c r="Q1423" i="1"/>
  <c r="A1423" i="1"/>
  <c r="R1422" i="1"/>
  <c r="S1422" i="1" s="1"/>
  <c r="Q1422" i="1"/>
  <c r="A1422" i="1"/>
  <c r="R1421" i="1"/>
  <c r="S1421" i="1" s="1"/>
  <c r="Q1421" i="1"/>
  <c r="A1421" i="1"/>
  <c r="R1420" i="1"/>
  <c r="S1420" i="1" s="1"/>
  <c r="Q1420" i="1"/>
  <c r="A1420" i="1"/>
  <c r="R1419" i="1"/>
  <c r="S1419" i="1" s="1"/>
  <c r="Q1419" i="1"/>
  <c r="A1419" i="1"/>
  <c r="R1418" i="1"/>
  <c r="S1418" i="1" s="1"/>
  <c r="Q1418" i="1"/>
  <c r="A1418" i="1"/>
  <c r="R1417" i="1"/>
  <c r="S1417" i="1" s="1"/>
  <c r="Q1417" i="1"/>
  <c r="A1417" i="1"/>
  <c r="R1416" i="1"/>
  <c r="S1416" i="1" s="1"/>
  <c r="Q1416" i="1"/>
  <c r="A1416" i="1"/>
  <c r="R1415" i="1"/>
  <c r="S1415" i="1" s="1"/>
  <c r="Q1415" i="1"/>
  <c r="A1415" i="1"/>
  <c r="R1414" i="1"/>
  <c r="S1414" i="1" s="1"/>
  <c r="Q1414" i="1"/>
  <c r="A1414" i="1"/>
  <c r="R1413" i="1"/>
  <c r="S1413" i="1" s="1"/>
  <c r="Q1413" i="1"/>
  <c r="A1413" i="1"/>
  <c r="R1412" i="1"/>
  <c r="S1412" i="1" s="1"/>
  <c r="Q1412" i="1"/>
  <c r="A1412" i="1"/>
  <c r="R1411" i="1"/>
  <c r="S1411" i="1" s="1"/>
  <c r="Q1411" i="1"/>
  <c r="A1411" i="1"/>
  <c r="R1410" i="1"/>
  <c r="S1410" i="1" s="1"/>
  <c r="Q1410" i="1"/>
  <c r="A1410" i="1"/>
  <c r="R1409" i="1"/>
  <c r="S1409" i="1" s="1"/>
  <c r="Q1409" i="1"/>
  <c r="A1409" i="1"/>
  <c r="R1408" i="1"/>
  <c r="S1408" i="1" s="1"/>
  <c r="Q1408" i="1"/>
  <c r="A1408" i="1"/>
  <c r="R1407" i="1"/>
  <c r="S1407" i="1" s="1"/>
  <c r="Q1407" i="1"/>
  <c r="A1407" i="1"/>
  <c r="R1406" i="1"/>
  <c r="S1406" i="1" s="1"/>
  <c r="Q1406" i="1"/>
  <c r="A1406" i="1"/>
  <c r="R1405" i="1"/>
  <c r="S1405" i="1" s="1"/>
  <c r="Q1405" i="1"/>
  <c r="A1405" i="1"/>
  <c r="R1404" i="1"/>
  <c r="S1404" i="1" s="1"/>
  <c r="Q1404" i="1"/>
  <c r="A1404" i="1"/>
  <c r="R1403" i="1"/>
  <c r="S1403" i="1" s="1"/>
  <c r="Q1403" i="1"/>
  <c r="A1403" i="1"/>
  <c r="R1402" i="1"/>
  <c r="S1402" i="1" s="1"/>
  <c r="Q1402" i="1"/>
  <c r="A1402" i="1"/>
  <c r="R1401" i="1"/>
  <c r="S1401" i="1" s="1"/>
  <c r="Q1401" i="1"/>
  <c r="A1401" i="1"/>
  <c r="R1400" i="1"/>
  <c r="S1400" i="1" s="1"/>
  <c r="Q1400" i="1"/>
  <c r="A1400" i="1"/>
  <c r="R1399" i="1"/>
  <c r="S1399" i="1" s="1"/>
  <c r="Q1399" i="1"/>
  <c r="A1399" i="1"/>
  <c r="R1398" i="1"/>
  <c r="S1398" i="1" s="1"/>
  <c r="Q1398" i="1"/>
  <c r="A1398" i="1"/>
  <c r="R1397" i="1"/>
  <c r="S1397" i="1" s="1"/>
  <c r="Q1397" i="1"/>
  <c r="A1397" i="1"/>
  <c r="R1396" i="1"/>
  <c r="S1396" i="1" s="1"/>
  <c r="Q1396" i="1"/>
  <c r="A1396" i="1"/>
  <c r="R1395" i="1"/>
  <c r="S1395" i="1" s="1"/>
  <c r="Q1395" i="1"/>
  <c r="A1395" i="1"/>
  <c r="R1394" i="1"/>
  <c r="S1394" i="1" s="1"/>
  <c r="Q1394" i="1"/>
  <c r="A1394" i="1"/>
  <c r="R1393" i="1"/>
  <c r="S1393" i="1" s="1"/>
  <c r="Q1393" i="1"/>
  <c r="A1393" i="1"/>
  <c r="R1392" i="1"/>
  <c r="B1323" i="1" s="1"/>
  <c r="Q1392" i="1"/>
  <c r="A1392" i="1"/>
  <c r="A1390" i="1"/>
  <c r="R1389" i="1"/>
  <c r="A1389" i="1"/>
  <c r="R1388" i="1"/>
  <c r="R1390" i="1" s="1"/>
  <c r="A1388" i="1"/>
  <c r="A1387" i="1"/>
  <c r="R1386" i="1"/>
  <c r="A1386" i="1"/>
  <c r="R1385" i="1"/>
  <c r="R1387" i="1" s="1"/>
  <c r="A1385" i="1"/>
  <c r="A1384" i="1"/>
  <c r="S1383" i="1"/>
  <c r="R1383" i="1"/>
  <c r="A1383" i="1"/>
  <c r="S1382" i="1"/>
  <c r="R1382" i="1"/>
  <c r="R1384" i="1" s="1"/>
  <c r="A1382" i="1"/>
  <c r="A1381" i="1"/>
  <c r="S1380" i="1"/>
  <c r="R1380" i="1"/>
  <c r="A1380" i="1"/>
  <c r="S1379" i="1"/>
  <c r="R1379" i="1"/>
  <c r="R1381" i="1" s="1"/>
  <c r="A1379" i="1"/>
  <c r="A1378" i="1"/>
  <c r="T1377" i="1"/>
  <c r="S1377" i="1"/>
  <c r="R1377" i="1"/>
  <c r="A1377" i="1"/>
  <c r="T1376" i="1"/>
  <c r="S1376" i="1"/>
  <c r="R1376" i="1"/>
  <c r="R1378" i="1" s="1"/>
  <c r="A1376" i="1"/>
  <c r="A1375" i="1"/>
  <c r="T1374" i="1"/>
  <c r="S1374" i="1"/>
  <c r="R1374" i="1"/>
  <c r="A1374" i="1"/>
  <c r="T1373" i="1"/>
  <c r="S1373" i="1"/>
  <c r="R1373" i="1"/>
  <c r="R1375" i="1" s="1"/>
  <c r="A1373" i="1"/>
  <c r="A1372" i="1"/>
  <c r="T1371" i="1"/>
  <c r="S1371" i="1"/>
  <c r="R1371" i="1"/>
  <c r="A1371" i="1"/>
  <c r="T1370" i="1"/>
  <c r="S1370" i="1"/>
  <c r="R1370" i="1"/>
  <c r="R1372" i="1" s="1"/>
  <c r="A1370" i="1"/>
  <c r="A1369" i="1"/>
  <c r="T1368" i="1"/>
  <c r="S1368" i="1"/>
  <c r="R1368" i="1"/>
  <c r="A1368" i="1"/>
  <c r="T1367" i="1"/>
  <c r="S1367" i="1"/>
  <c r="R1367" i="1"/>
  <c r="R1369" i="1" s="1"/>
  <c r="A1367" i="1"/>
  <c r="A1366" i="1"/>
  <c r="T1365" i="1"/>
  <c r="S1365" i="1"/>
  <c r="R1365" i="1"/>
  <c r="A1365" i="1"/>
  <c r="T1364" i="1"/>
  <c r="S1364" i="1"/>
  <c r="R1364" i="1"/>
  <c r="R1366" i="1" s="1"/>
  <c r="A1364" i="1"/>
  <c r="A1363" i="1"/>
  <c r="T1362" i="1"/>
  <c r="S1362" i="1"/>
  <c r="R1362" i="1"/>
  <c r="A1362" i="1"/>
  <c r="T1361" i="1"/>
  <c r="S1361" i="1"/>
  <c r="R1361" i="1"/>
  <c r="R1363" i="1" s="1"/>
  <c r="A1361" i="1"/>
  <c r="A1360" i="1"/>
  <c r="T1359" i="1"/>
  <c r="S1359" i="1"/>
  <c r="R1359" i="1"/>
  <c r="A1359" i="1"/>
  <c r="T1358" i="1"/>
  <c r="S1358" i="1"/>
  <c r="R1358" i="1"/>
  <c r="R1360" i="1" s="1"/>
  <c r="A1358" i="1"/>
  <c r="A1357" i="1"/>
  <c r="T1356" i="1"/>
  <c r="S1356" i="1"/>
  <c r="R1356" i="1"/>
  <c r="A1356" i="1"/>
  <c r="T1355" i="1"/>
  <c r="S1355" i="1"/>
  <c r="R1355" i="1"/>
  <c r="R1357" i="1" s="1"/>
  <c r="A1355" i="1"/>
  <c r="A1354" i="1"/>
  <c r="T1353" i="1"/>
  <c r="S1353" i="1"/>
  <c r="R1353" i="1"/>
  <c r="A1353" i="1"/>
  <c r="T1352" i="1"/>
  <c r="S1352" i="1"/>
  <c r="R1352" i="1"/>
  <c r="R1354" i="1" s="1"/>
  <c r="A1352" i="1"/>
  <c r="A1351" i="1"/>
  <c r="T1350" i="1"/>
  <c r="S1350" i="1"/>
  <c r="R1350" i="1"/>
  <c r="A1350" i="1"/>
  <c r="T1349" i="1"/>
  <c r="S1349" i="1"/>
  <c r="R1349" i="1"/>
  <c r="R1351" i="1" s="1"/>
  <c r="A1349" i="1"/>
  <c r="A1348" i="1"/>
  <c r="T1347" i="1"/>
  <c r="S1347" i="1"/>
  <c r="R1347" i="1"/>
  <c r="A1347" i="1"/>
  <c r="T1346" i="1"/>
  <c r="S1346" i="1"/>
  <c r="R1346" i="1"/>
  <c r="R1348" i="1" s="1"/>
  <c r="A1346" i="1"/>
  <c r="A1345" i="1"/>
  <c r="T1344" i="1"/>
  <c r="S1344" i="1"/>
  <c r="R1344" i="1"/>
  <c r="A1344" i="1"/>
  <c r="T1343" i="1"/>
  <c r="S1343" i="1"/>
  <c r="R1343" i="1"/>
  <c r="R1345" i="1" s="1"/>
  <c r="A1343" i="1"/>
  <c r="A1342" i="1"/>
  <c r="T1341" i="1"/>
  <c r="S1341" i="1"/>
  <c r="R1341" i="1"/>
  <c r="A1341" i="1"/>
  <c r="T1340" i="1"/>
  <c r="S1340" i="1"/>
  <c r="R1340" i="1"/>
  <c r="R1342" i="1" s="1"/>
  <c r="A1340" i="1"/>
  <c r="A1339" i="1"/>
  <c r="T1338" i="1"/>
  <c r="S1338" i="1"/>
  <c r="R1338" i="1"/>
  <c r="A1338" i="1"/>
  <c r="T1337" i="1"/>
  <c r="S1337" i="1"/>
  <c r="R1337" i="1"/>
  <c r="R1339" i="1" s="1"/>
  <c r="A1337" i="1"/>
  <c r="A1336" i="1"/>
  <c r="T1335" i="1"/>
  <c r="S1335" i="1"/>
  <c r="R1335" i="1"/>
  <c r="A1335" i="1"/>
  <c r="T1334" i="1"/>
  <c r="S1334" i="1"/>
  <c r="R1334" i="1"/>
  <c r="R1336" i="1" s="1"/>
  <c r="A1334" i="1"/>
  <c r="A1333" i="1"/>
  <c r="T1332" i="1"/>
  <c r="S1332" i="1"/>
  <c r="R1332" i="1"/>
  <c r="A1332" i="1"/>
  <c r="T1331" i="1"/>
  <c r="S1331" i="1"/>
  <c r="R1331" i="1"/>
  <c r="R1333" i="1" s="1"/>
  <c r="A1331" i="1"/>
  <c r="R1329" i="1"/>
  <c r="Q1329" i="1"/>
  <c r="A1329" i="1"/>
  <c r="I1314" i="1" s="1"/>
  <c r="B1325" i="1"/>
  <c r="C1325" i="1" s="1"/>
  <c r="B1319" i="1"/>
  <c r="C1319" i="1" s="1"/>
  <c r="A1319" i="1"/>
  <c r="K1319" i="1" s="1"/>
  <c r="B1317" i="1"/>
  <c r="C1317" i="1" s="1"/>
  <c r="Q1314" i="1"/>
  <c r="L1314" i="1"/>
  <c r="F1314" i="1"/>
  <c r="C1314" i="1"/>
  <c r="A1314" i="1"/>
  <c r="J1313" i="1"/>
  <c r="C1313" i="1"/>
  <c r="A1313" i="1"/>
  <c r="Q1312" i="1"/>
  <c r="L1312" i="1"/>
  <c r="F1312" i="1"/>
  <c r="C1312" i="1"/>
  <c r="A1312" i="1"/>
  <c r="J1311" i="1"/>
  <c r="C1311" i="1"/>
  <c r="A1311" i="1"/>
  <c r="Q1310" i="1"/>
  <c r="L1310" i="1"/>
  <c r="F1310" i="1"/>
  <c r="C1310" i="1"/>
  <c r="A1310" i="1"/>
  <c r="J1309" i="1"/>
  <c r="C1309" i="1"/>
  <c r="A1309" i="1"/>
  <c r="Q1308" i="1"/>
  <c r="L1308" i="1"/>
  <c r="F1308" i="1"/>
  <c r="C1308" i="1"/>
  <c r="A1308" i="1"/>
  <c r="J1307" i="1"/>
  <c r="C1307" i="1"/>
  <c r="A1307" i="1"/>
  <c r="Q1306" i="1"/>
  <c r="L1306" i="1"/>
  <c r="F1306" i="1"/>
  <c r="C1306" i="1"/>
  <c r="A1306" i="1"/>
  <c r="J1305" i="1"/>
  <c r="C1305" i="1"/>
  <c r="A1305" i="1"/>
  <c r="Q1304" i="1"/>
  <c r="L1304" i="1"/>
  <c r="F1304" i="1"/>
  <c r="C1304" i="1"/>
  <c r="A1304" i="1"/>
  <c r="J1303" i="1"/>
  <c r="C1303" i="1"/>
  <c r="A1303" i="1"/>
  <c r="Q1300" i="1"/>
  <c r="K1300" i="1"/>
  <c r="F1300" i="1"/>
  <c r="C1300" i="1"/>
  <c r="A1300" i="1"/>
  <c r="J1300" i="1" s="1"/>
  <c r="I1299" i="1"/>
  <c r="C1299" i="1"/>
  <c r="A1299" i="1"/>
  <c r="Q1298" i="1"/>
  <c r="K1298" i="1"/>
  <c r="F1298" i="1"/>
  <c r="C1298" i="1"/>
  <c r="A1298" i="1"/>
  <c r="J1298" i="1" s="1"/>
  <c r="I1297" i="1"/>
  <c r="C1297" i="1"/>
  <c r="A1297" i="1"/>
  <c r="Q1296" i="1"/>
  <c r="K1296" i="1"/>
  <c r="F1296" i="1"/>
  <c r="C1296" i="1"/>
  <c r="A1296" i="1"/>
  <c r="J1296" i="1" s="1"/>
  <c r="I1295" i="1"/>
  <c r="C1295" i="1"/>
  <c r="A1295" i="1"/>
  <c r="Q1294" i="1"/>
  <c r="K1294" i="1"/>
  <c r="F1294" i="1"/>
  <c r="C1294" i="1"/>
  <c r="A1294" i="1"/>
  <c r="J1294" i="1" s="1"/>
  <c r="I1293" i="1"/>
  <c r="C1293" i="1"/>
  <c r="A1293" i="1"/>
  <c r="Q1292" i="1"/>
  <c r="K1292" i="1"/>
  <c r="F1292" i="1"/>
  <c r="C1292" i="1"/>
  <c r="A1292" i="1"/>
  <c r="J1292" i="1" s="1"/>
  <c r="I1291" i="1"/>
  <c r="C1291" i="1"/>
  <c r="A1291" i="1"/>
  <c r="Q1290" i="1"/>
  <c r="K1290" i="1"/>
  <c r="F1290" i="1"/>
  <c r="C1290" i="1"/>
  <c r="A1290" i="1"/>
  <c r="J1290" i="1" s="1"/>
  <c r="I1289" i="1"/>
  <c r="C1289" i="1"/>
  <c r="A1289" i="1"/>
  <c r="A1288" i="1"/>
  <c r="K1286" i="1"/>
  <c r="F1286" i="1"/>
  <c r="C1286" i="1"/>
  <c r="A1286" i="1"/>
  <c r="J1286" i="1" s="1"/>
  <c r="M1285" i="1"/>
  <c r="H1285" i="1"/>
  <c r="C1285" i="1"/>
  <c r="A1285" i="1"/>
  <c r="K1285" i="1" s="1"/>
  <c r="K1284" i="1"/>
  <c r="F1284" i="1"/>
  <c r="C1284" i="1"/>
  <c r="A1284" i="1"/>
  <c r="J1284" i="1" s="1"/>
  <c r="M1283" i="1"/>
  <c r="H1283" i="1"/>
  <c r="C1283" i="1"/>
  <c r="A1283" i="1"/>
  <c r="K1283" i="1" s="1"/>
  <c r="K1282" i="1"/>
  <c r="F1282" i="1"/>
  <c r="C1282" i="1"/>
  <c r="A1282" i="1"/>
  <c r="J1282" i="1" s="1"/>
  <c r="M1281" i="1"/>
  <c r="H1281" i="1"/>
  <c r="C1281" i="1"/>
  <c r="A1281" i="1"/>
  <c r="K1281" i="1" s="1"/>
  <c r="K1280" i="1"/>
  <c r="F1280" i="1"/>
  <c r="C1280" i="1"/>
  <c r="A1280" i="1"/>
  <c r="J1280" i="1" s="1"/>
  <c r="M1279" i="1"/>
  <c r="H1279" i="1"/>
  <c r="C1279" i="1"/>
  <c r="A1279" i="1"/>
  <c r="K1279" i="1" s="1"/>
  <c r="K1278" i="1"/>
  <c r="F1278" i="1"/>
  <c r="C1278" i="1"/>
  <c r="A1278" i="1"/>
  <c r="J1278" i="1" s="1"/>
  <c r="M1277" i="1"/>
  <c r="H1277" i="1"/>
  <c r="C1277" i="1"/>
  <c r="A1277" i="1"/>
  <c r="K1277" i="1" s="1"/>
  <c r="K1276" i="1"/>
  <c r="F1276" i="1"/>
  <c r="C1276" i="1"/>
  <c r="A1276" i="1"/>
  <c r="J1276" i="1" s="1"/>
  <c r="M1275" i="1"/>
  <c r="H1275" i="1"/>
  <c r="C1275" i="1"/>
  <c r="A1275" i="1"/>
  <c r="K1275" i="1" s="1"/>
  <c r="A1274" i="1"/>
  <c r="C1272" i="1"/>
  <c r="A1302" i="1" s="1"/>
  <c r="R1266" i="1"/>
  <c r="S1266" i="1" s="1"/>
  <c r="Q1266" i="1"/>
  <c r="A1266" i="1"/>
  <c r="R1265" i="1"/>
  <c r="S1265" i="1" s="1"/>
  <c r="Q1265" i="1"/>
  <c r="A1265" i="1"/>
  <c r="R1264" i="1"/>
  <c r="S1264" i="1" s="1"/>
  <c r="Q1264" i="1"/>
  <c r="A1264" i="1"/>
  <c r="R1263" i="1"/>
  <c r="S1263" i="1" s="1"/>
  <c r="Q1263" i="1"/>
  <c r="A1263" i="1"/>
  <c r="R1262" i="1"/>
  <c r="S1262" i="1" s="1"/>
  <c r="Q1262" i="1"/>
  <c r="A1262" i="1"/>
  <c r="R1261" i="1"/>
  <c r="S1261" i="1" s="1"/>
  <c r="Q1261" i="1"/>
  <c r="A1261" i="1"/>
  <c r="R1260" i="1"/>
  <c r="S1260" i="1" s="1"/>
  <c r="Q1260" i="1"/>
  <c r="A1260" i="1"/>
  <c r="R1259" i="1"/>
  <c r="S1259" i="1" s="1"/>
  <c r="Q1259" i="1"/>
  <c r="A1259" i="1"/>
  <c r="R1258" i="1"/>
  <c r="S1258" i="1" s="1"/>
  <c r="Q1258" i="1"/>
  <c r="A1258" i="1"/>
  <c r="R1257" i="1"/>
  <c r="S1257" i="1" s="1"/>
  <c r="Q1257" i="1"/>
  <c r="A1257" i="1"/>
  <c r="R1256" i="1"/>
  <c r="S1256" i="1" s="1"/>
  <c r="Q1256" i="1"/>
  <c r="A1256" i="1"/>
  <c r="R1255" i="1"/>
  <c r="S1255" i="1" s="1"/>
  <c r="Q1255" i="1"/>
  <c r="A1255" i="1"/>
  <c r="R1254" i="1"/>
  <c r="S1254" i="1" s="1"/>
  <c r="Q1254" i="1"/>
  <c r="A1254" i="1"/>
  <c r="R1253" i="1"/>
  <c r="S1253" i="1" s="1"/>
  <c r="Q1253" i="1"/>
  <c r="A1253" i="1"/>
  <c r="R1252" i="1"/>
  <c r="S1252" i="1" s="1"/>
  <c r="Q1252" i="1"/>
  <c r="A1252" i="1"/>
  <c r="R1251" i="1"/>
  <c r="S1251" i="1" s="1"/>
  <c r="Q1251" i="1"/>
  <c r="A1251" i="1"/>
  <c r="R1250" i="1"/>
  <c r="S1250" i="1" s="1"/>
  <c r="Q1250" i="1"/>
  <c r="A1250" i="1"/>
  <c r="R1249" i="1"/>
  <c r="S1249" i="1" s="1"/>
  <c r="Q1249" i="1"/>
  <c r="A1249" i="1"/>
  <c r="R1248" i="1"/>
  <c r="S1248" i="1" s="1"/>
  <c r="Q1248" i="1"/>
  <c r="A1248" i="1"/>
  <c r="R1247" i="1"/>
  <c r="S1247" i="1" s="1"/>
  <c r="Q1247" i="1"/>
  <c r="A1247" i="1"/>
  <c r="R1246" i="1"/>
  <c r="S1246" i="1" s="1"/>
  <c r="Q1246" i="1"/>
  <c r="A1246" i="1"/>
  <c r="R1245" i="1"/>
  <c r="S1245" i="1" s="1"/>
  <c r="Q1245" i="1"/>
  <c r="A1245" i="1"/>
  <c r="R1244" i="1"/>
  <c r="S1244" i="1" s="1"/>
  <c r="Q1244" i="1"/>
  <c r="A1244" i="1"/>
  <c r="R1243" i="1"/>
  <c r="S1243" i="1" s="1"/>
  <c r="Q1243" i="1"/>
  <c r="A1243" i="1"/>
  <c r="R1242" i="1"/>
  <c r="S1242" i="1" s="1"/>
  <c r="Q1242" i="1"/>
  <c r="A1242" i="1"/>
  <c r="R1241" i="1"/>
  <c r="S1241" i="1" s="1"/>
  <c r="Q1241" i="1"/>
  <c r="A1241" i="1"/>
  <c r="R1240" i="1"/>
  <c r="S1240" i="1" s="1"/>
  <c r="Q1240" i="1"/>
  <c r="A1240" i="1"/>
  <c r="R1239" i="1"/>
  <c r="S1239" i="1" s="1"/>
  <c r="Q1239" i="1"/>
  <c r="A1239" i="1"/>
  <c r="R1238" i="1"/>
  <c r="S1238" i="1" s="1"/>
  <c r="Q1238" i="1"/>
  <c r="A1238" i="1"/>
  <c r="R1237" i="1"/>
  <c r="S1237" i="1" s="1"/>
  <c r="Q1237" i="1"/>
  <c r="A1237" i="1"/>
  <c r="R1236" i="1"/>
  <c r="S1236" i="1" s="1"/>
  <c r="Q1236" i="1"/>
  <c r="A1236" i="1"/>
  <c r="R1235" i="1"/>
  <c r="S1235" i="1" s="1"/>
  <c r="Q1235" i="1"/>
  <c r="A1235" i="1"/>
  <c r="R1234" i="1"/>
  <c r="S1234" i="1" s="1"/>
  <c r="Q1234" i="1"/>
  <c r="A1234" i="1"/>
  <c r="R1233" i="1"/>
  <c r="S1233" i="1" s="1"/>
  <c r="Q1233" i="1"/>
  <c r="A1233" i="1"/>
  <c r="R1232" i="1"/>
  <c r="S1232" i="1" s="1"/>
  <c r="Q1232" i="1"/>
  <c r="A1232" i="1"/>
  <c r="R1231" i="1"/>
  <c r="S1231" i="1" s="1"/>
  <c r="Q1231" i="1"/>
  <c r="A1231" i="1"/>
  <c r="R1230" i="1"/>
  <c r="S1230" i="1" s="1"/>
  <c r="Q1230" i="1"/>
  <c r="A1230" i="1"/>
  <c r="R1229" i="1"/>
  <c r="S1229" i="1" s="1"/>
  <c r="Q1229" i="1"/>
  <c r="A1229" i="1"/>
  <c r="R1228" i="1"/>
  <c r="S1228" i="1" s="1"/>
  <c r="Q1228" i="1"/>
  <c r="A1228" i="1"/>
  <c r="R1227" i="1"/>
  <c r="S1227" i="1" s="1"/>
  <c r="Q1227" i="1"/>
  <c r="A1227" i="1"/>
  <c r="R1226" i="1"/>
  <c r="S1226" i="1" s="1"/>
  <c r="Q1226" i="1"/>
  <c r="A1226" i="1"/>
  <c r="R1225" i="1"/>
  <c r="S1225" i="1" s="1"/>
  <c r="Q1225" i="1"/>
  <c r="A1225" i="1"/>
  <c r="A1223" i="1"/>
  <c r="R1222" i="1"/>
  <c r="A1222" i="1"/>
  <c r="R1221" i="1"/>
  <c r="R1223" i="1" s="1"/>
  <c r="A1221" i="1"/>
  <c r="A1220" i="1"/>
  <c r="R1219" i="1"/>
  <c r="A1219" i="1"/>
  <c r="R1218" i="1"/>
  <c r="R1220" i="1" s="1"/>
  <c r="A1218" i="1"/>
  <c r="A1217" i="1"/>
  <c r="S1216" i="1"/>
  <c r="R1216" i="1"/>
  <c r="A1216" i="1"/>
  <c r="S1215" i="1"/>
  <c r="R1215" i="1"/>
  <c r="A1215" i="1"/>
  <c r="A1214" i="1"/>
  <c r="S1213" i="1"/>
  <c r="R1213" i="1"/>
  <c r="A1213" i="1"/>
  <c r="S1212" i="1"/>
  <c r="R1212" i="1"/>
  <c r="A1212" i="1"/>
  <c r="A1211" i="1"/>
  <c r="T1210" i="1"/>
  <c r="S1210" i="1"/>
  <c r="R1210" i="1"/>
  <c r="A1210" i="1"/>
  <c r="T1209" i="1"/>
  <c r="S1209" i="1"/>
  <c r="R1209" i="1"/>
  <c r="R1211" i="1" s="1"/>
  <c r="A1209" i="1"/>
  <c r="A1208" i="1"/>
  <c r="T1207" i="1"/>
  <c r="S1207" i="1"/>
  <c r="R1207" i="1"/>
  <c r="A1207" i="1"/>
  <c r="T1206" i="1"/>
  <c r="S1206" i="1"/>
  <c r="R1206" i="1"/>
  <c r="R1208" i="1" s="1"/>
  <c r="A1206" i="1"/>
  <c r="A1205" i="1"/>
  <c r="T1204" i="1"/>
  <c r="S1204" i="1"/>
  <c r="R1204" i="1"/>
  <c r="A1204" i="1"/>
  <c r="T1203" i="1"/>
  <c r="S1203" i="1"/>
  <c r="R1203" i="1"/>
  <c r="R1205" i="1" s="1"/>
  <c r="A1203" i="1"/>
  <c r="A1202" i="1"/>
  <c r="T1201" i="1"/>
  <c r="S1201" i="1"/>
  <c r="R1201" i="1"/>
  <c r="A1201" i="1"/>
  <c r="T1200" i="1"/>
  <c r="S1200" i="1"/>
  <c r="R1200" i="1"/>
  <c r="R1202" i="1" s="1"/>
  <c r="A1200" i="1"/>
  <c r="A1199" i="1"/>
  <c r="T1198" i="1"/>
  <c r="S1198" i="1"/>
  <c r="R1198" i="1"/>
  <c r="A1198" i="1"/>
  <c r="T1197" i="1"/>
  <c r="S1197" i="1"/>
  <c r="R1197" i="1"/>
  <c r="R1199" i="1" s="1"/>
  <c r="A1197" i="1"/>
  <c r="A1196" i="1"/>
  <c r="T1195" i="1"/>
  <c r="S1195" i="1"/>
  <c r="R1195" i="1"/>
  <c r="A1195" i="1"/>
  <c r="T1194" i="1"/>
  <c r="S1194" i="1"/>
  <c r="R1194" i="1"/>
  <c r="R1196" i="1" s="1"/>
  <c r="A1194" i="1"/>
  <c r="A1193" i="1"/>
  <c r="T1192" i="1"/>
  <c r="S1192" i="1"/>
  <c r="R1192" i="1"/>
  <c r="A1192" i="1"/>
  <c r="T1191" i="1"/>
  <c r="S1191" i="1"/>
  <c r="R1191" i="1"/>
  <c r="R1193" i="1" s="1"/>
  <c r="A1191" i="1"/>
  <c r="A1190" i="1"/>
  <c r="T1189" i="1"/>
  <c r="S1189" i="1"/>
  <c r="R1189" i="1"/>
  <c r="A1189" i="1"/>
  <c r="T1188" i="1"/>
  <c r="S1188" i="1"/>
  <c r="R1188" i="1"/>
  <c r="R1190" i="1" s="1"/>
  <c r="A1188" i="1"/>
  <c r="A1187" i="1"/>
  <c r="T1186" i="1"/>
  <c r="S1186" i="1"/>
  <c r="R1186" i="1"/>
  <c r="A1186" i="1"/>
  <c r="T1185" i="1"/>
  <c r="S1185" i="1"/>
  <c r="R1185" i="1"/>
  <c r="R1187" i="1" s="1"/>
  <c r="A1185" i="1"/>
  <c r="A1184" i="1"/>
  <c r="T1183" i="1"/>
  <c r="S1183" i="1"/>
  <c r="R1183" i="1"/>
  <c r="A1183" i="1"/>
  <c r="T1182" i="1"/>
  <c r="S1182" i="1"/>
  <c r="R1182" i="1"/>
  <c r="R1184" i="1" s="1"/>
  <c r="A1182" i="1"/>
  <c r="A1181" i="1"/>
  <c r="T1180" i="1"/>
  <c r="S1180" i="1"/>
  <c r="R1180" i="1"/>
  <c r="A1180" i="1"/>
  <c r="T1179" i="1"/>
  <c r="S1179" i="1"/>
  <c r="R1179" i="1"/>
  <c r="R1181" i="1" s="1"/>
  <c r="A1179" i="1"/>
  <c r="A1178" i="1"/>
  <c r="T1177" i="1"/>
  <c r="S1177" i="1"/>
  <c r="R1177" i="1"/>
  <c r="A1177" i="1"/>
  <c r="T1176" i="1"/>
  <c r="S1176" i="1"/>
  <c r="R1176" i="1"/>
  <c r="R1178" i="1" s="1"/>
  <c r="A1176" i="1"/>
  <c r="A1175" i="1"/>
  <c r="T1174" i="1"/>
  <c r="S1174" i="1"/>
  <c r="R1174" i="1"/>
  <c r="A1174" i="1"/>
  <c r="T1173" i="1"/>
  <c r="S1173" i="1"/>
  <c r="R1173" i="1"/>
  <c r="R1175" i="1" s="1"/>
  <c r="A1173" i="1"/>
  <c r="A1172" i="1"/>
  <c r="T1171" i="1"/>
  <c r="S1171" i="1"/>
  <c r="R1171" i="1"/>
  <c r="A1171" i="1"/>
  <c r="T1170" i="1"/>
  <c r="S1170" i="1"/>
  <c r="R1170" i="1"/>
  <c r="R1172" i="1" s="1"/>
  <c r="A1170" i="1"/>
  <c r="K1147" i="1" s="1"/>
  <c r="A1169" i="1"/>
  <c r="T1168" i="1"/>
  <c r="S1168" i="1"/>
  <c r="R1168" i="1"/>
  <c r="A1168" i="1"/>
  <c r="T1167" i="1"/>
  <c r="S1167" i="1"/>
  <c r="R1167" i="1"/>
  <c r="R1169" i="1" s="1"/>
  <c r="A1167" i="1"/>
  <c r="A1166" i="1"/>
  <c r="T1165" i="1"/>
  <c r="S1165" i="1"/>
  <c r="R1165" i="1"/>
  <c r="A1165" i="1"/>
  <c r="T1164" i="1"/>
  <c r="S1164" i="1"/>
  <c r="R1164" i="1"/>
  <c r="R1166" i="1" s="1"/>
  <c r="A1164" i="1"/>
  <c r="Q1147" i="1" s="1"/>
  <c r="R1162" i="1"/>
  <c r="Q1162" i="1"/>
  <c r="A1162" i="1"/>
  <c r="M1133" i="1" s="1"/>
  <c r="B1159" i="1"/>
  <c r="A1159" i="1" s="1"/>
  <c r="L1159" i="1" s="1"/>
  <c r="B1154" i="1"/>
  <c r="C1154" i="1" s="1"/>
  <c r="B1151" i="1"/>
  <c r="A1151" i="1" s="1"/>
  <c r="L1151" i="1" s="1"/>
  <c r="I1147" i="1"/>
  <c r="C1147" i="1"/>
  <c r="A1147" i="1"/>
  <c r="Q1146" i="1"/>
  <c r="K1146" i="1"/>
  <c r="F1146" i="1"/>
  <c r="C1146" i="1"/>
  <c r="A1146" i="1"/>
  <c r="J1146" i="1" s="1"/>
  <c r="I1145" i="1"/>
  <c r="C1145" i="1"/>
  <c r="A1145" i="1"/>
  <c r="Q1144" i="1"/>
  <c r="K1144" i="1"/>
  <c r="F1144" i="1"/>
  <c r="C1144" i="1"/>
  <c r="A1144" i="1"/>
  <c r="J1144" i="1" s="1"/>
  <c r="I1143" i="1"/>
  <c r="C1143" i="1"/>
  <c r="A1143" i="1"/>
  <c r="Q1142" i="1"/>
  <c r="K1142" i="1"/>
  <c r="F1142" i="1"/>
  <c r="C1142" i="1"/>
  <c r="A1142" i="1"/>
  <c r="J1142" i="1" s="1"/>
  <c r="I1141" i="1"/>
  <c r="C1141" i="1"/>
  <c r="A1141" i="1"/>
  <c r="Q1140" i="1"/>
  <c r="K1140" i="1"/>
  <c r="F1140" i="1"/>
  <c r="C1140" i="1"/>
  <c r="A1140" i="1"/>
  <c r="J1140" i="1" s="1"/>
  <c r="I1139" i="1"/>
  <c r="C1139" i="1"/>
  <c r="A1139" i="1"/>
  <c r="Q1138" i="1"/>
  <c r="K1138" i="1"/>
  <c r="F1138" i="1"/>
  <c r="C1138" i="1"/>
  <c r="A1138" i="1"/>
  <c r="J1138" i="1" s="1"/>
  <c r="I1137" i="1"/>
  <c r="C1137" i="1"/>
  <c r="A1137" i="1"/>
  <c r="Q1136" i="1"/>
  <c r="K1136" i="1"/>
  <c r="F1136" i="1"/>
  <c r="C1136" i="1"/>
  <c r="A1136" i="1"/>
  <c r="J1136" i="1" s="1"/>
  <c r="A1135" i="1"/>
  <c r="I1133" i="1"/>
  <c r="C1133" i="1"/>
  <c r="A1133" i="1"/>
  <c r="L1132" i="1"/>
  <c r="G1132" i="1"/>
  <c r="C1132" i="1"/>
  <c r="A1132" i="1"/>
  <c r="K1132" i="1" s="1"/>
  <c r="I1131" i="1"/>
  <c r="C1131" i="1"/>
  <c r="A1131" i="1"/>
  <c r="L1130" i="1"/>
  <c r="G1130" i="1"/>
  <c r="C1130" i="1"/>
  <c r="A1130" i="1"/>
  <c r="K1130" i="1" s="1"/>
  <c r="J1129" i="1"/>
  <c r="I1129" i="1"/>
  <c r="E1129" i="1"/>
  <c r="C1129" i="1"/>
  <c r="A1129" i="1"/>
  <c r="L1128" i="1"/>
  <c r="G1128" i="1"/>
  <c r="C1128" i="1"/>
  <c r="A1128" i="1"/>
  <c r="K1128" i="1" s="1"/>
  <c r="J1127" i="1"/>
  <c r="I1127" i="1"/>
  <c r="E1127" i="1"/>
  <c r="C1127" i="1"/>
  <c r="A1127" i="1"/>
  <c r="L1126" i="1"/>
  <c r="G1126" i="1"/>
  <c r="C1126" i="1"/>
  <c r="A1126" i="1"/>
  <c r="K1126" i="1" s="1"/>
  <c r="I1125" i="1"/>
  <c r="C1125" i="1"/>
  <c r="A1125" i="1"/>
  <c r="L1124" i="1"/>
  <c r="G1124" i="1"/>
  <c r="C1124" i="1"/>
  <c r="A1124" i="1"/>
  <c r="K1124" i="1" s="1"/>
  <c r="I1123" i="1"/>
  <c r="C1123" i="1"/>
  <c r="A1123" i="1"/>
  <c r="L1122" i="1"/>
  <c r="G1122" i="1"/>
  <c r="C1122" i="1"/>
  <c r="A1122" i="1"/>
  <c r="K1122" i="1" s="1"/>
  <c r="I1119" i="1"/>
  <c r="C1119" i="1"/>
  <c r="A1119" i="1"/>
  <c r="Q1118" i="1"/>
  <c r="L1118" i="1"/>
  <c r="G1118" i="1"/>
  <c r="C1118" i="1"/>
  <c r="A1118" i="1"/>
  <c r="K1118" i="1" s="1"/>
  <c r="I1117" i="1"/>
  <c r="C1117" i="1"/>
  <c r="A1117" i="1"/>
  <c r="Q1116" i="1"/>
  <c r="L1116" i="1"/>
  <c r="G1116" i="1"/>
  <c r="C1116" i="1"/>
  <c r="A1116" i="1"/>
  <c r="K1116" i="1" s="1"/>
  <c r="J1115" i="1"/>
  <c r="I1115" i="1"/>
  <c r="E1115" i="1"/>
  <c r="C1115" i="1"/>
  <c r="A1115" i="1"/>
  <c r="Q1114" i="1"/>
  <c r="L1114" i="1"/>
  <c r="G1114" i="1"/>
  <c r="C1114" i="1"/>
  <c r="A1114" i="1"/>
  <c r="K1114" i="1" s="1"/>
  <c r="J1113" i="1"/>
  <c r="I1113" i="1"/>
  <c r="E1113" i="1"/>
  <c r="C1113" i="1"/>
  <c r="A1113" i="1"/>
  <c r="Q1112" i="1"/>
  <c r="L1112" i="1"/>
  <c r="G1112" i="1"/>
  <c r="C1112" i="1"/>
  <c r="A1112" i="1"/>
  <c r="K1112" i="1" s="1"/>
  <c r="I1111" i="1"/>
  <c r="C1111" i="1"/>
  <c r="A1111" i="1"/>
  <c r="Q1110" i="1"/>
  <c r="L1110" i="1"/>
  <c r="G1110" i="1"/>
  <c r="C1110" i="1"/>
  <c r="A1110" i="1"/>
  <c r="K1110" i="1" s="1"/>
  <c r="I1109" i="1"/>
  <c r="C1109" i="1"/>
  <c r="A1109" i="1"/>
  <c r="Q1108" i="1"/>
  <c r="L1108" i="1"/>
  <c r="G1108" i="1"/>
  <c r="C1108" i="1"/>
  <c r="A1108" i="1"/>
  <c r="K1108" i="1" s="1"/>
  <c r="A1107" i="1"/>
  <c r="C1105" i="1"/>
  <c r="A1121" i="1" s="1"/>
  <c r="S1099" i="1"/>
  <c r="R1099" i="1"/>
  <c r="Q1099" i="1"/>
  <c r="A1099" i="1"/>
  <c r="S1098" i="1"/>
  <c r="R1098" i="1"/>
  <c r="Q1098" i="1"/>
  <c r="A1098" i="1"/>
  <c r="S1097" i="1"/>
  <c r="R1097" i="1"/>
  <c r="Q1097" i="1"/>
  <c r="A1097" i="1"/>
  <c r="S1096" i="1"/>
  <c r="R1096" i="1"/>
  <c r="Q1096" i="1"/>
  <c r="A1096" i="1"/>
  <c r="S1095" i="1"/>
  <c r="R1095" i="1"/>
  <c r="Q1095" i="1"/>
  <c r="A1095" i="1"/>
  <c r="S1094" i="1"/>
  <c r="R1094" i="1"/>
  <c r="Q1094" i="1"/>
  <c r="A1094" i="1"/>
  <c r="S1093" i="1"/>
  <c r="R1093" i="1"/>
  <c r="Q1093" i="1"/>
  <c r="A1093" i="1"/>
  <c r="S1092" i="1"/>
  <c r="R1092" i="1"/>
  <c r="Q1092" i="1"/>
  <c r="A1092" i="1"/>
  <c r="S1091" i="1"/>
  <c r="R1091" i="1"/>
  <c r="Q1091" i="1"/>
  <c r="A1091" i="1"/>
  <c r="S1090" i="1"/>
  <c r="R1090" i="1"/>
  <c r="Q1090" i="1"/>
  <c r="A1090" i="1"/>
  <c r="S1089" i="1"/>
  <c r="R1089" i="1"/>
  <c r="Q1089" i="1"/>
  <c r="A1089" i="1"/>
  <c r="S1088" i="1"/>
  <c r="R1088" i="1"/>
  <c r="Q1088" i="1"/>
  <c r="A1088" i="1"/>
  <c r="S1087" i="1"/>
  <c r="R1087" i="1"/>
  <c r="Q1087" i="1"/>
  <c r="A1087" i="1"/>
  <c r="S1086" i="1"/>
  <c r="R1086" i="1"/>
  <c r="Q1086" i="1"/>
  <c r="A1086" i="1"/>
  <c r="S1085" i="1"/>
  <c r="R1085" i="1"/>
  <c r="Q1085" i="1"/>
  <c r="A1085" i="1"/>
  <c r="S1084" i="1"/>
  <c r="R1084" i="1"/>
  <c r="Q1084" i="1"/>
  <c r="A1084" i="1"/>
  <c r="S1083" i="1"/>
  <c r="R1083" i="1"/>
  <c r="Q1083" i="1"/>
  <c r="A1083" i="1"/>
  <c r="S1082" i="1"/>
  <c r="R1082" i="1"/>
  <c r="Q1082" i="1"/>
  <c r="A1082" i="1"/>
  <c r="S1081" i="1"/>
  <c r="R1081" i="1"/>
  <c r="Q1081" i="1"/>
  <c r="A1081" i="1"/>
  <c r="S1080" i="1"/>
  <c r="R1080" i="1"/>
  <c r="Q1080" i="1"/>
  <c r="A1080" i="1"/>
  <c r="S1079" i="1"/>
  <c r="R1079" i="1"/>
  <c r="Q1079" i="1"/>
  <c r="A1079" i="1"/>
  <c r="S1078" i="1"/>
  <c r="R1078" i="1"/>
  <c r="Q1078" i="1"/>
  <c r="A1078" i="1"/>
  <c r="S1077" i="1"/>
  <c r="R1077" i="1"/>
  <c r="Q1077" i="1"/>
  <c r="A1077" i="1"/>
  <c r="S1076" i="1"/>
  <c r="R1076" i="1"/>
  <c r="Q1076" i="1"/>
  <c r="A1076" i="1"/>
  <c r="S1075" i="1"/>
  <c r="R1075" i="1"/>
  <c r="Q1075" i="1"/>
  <c r="A1075" i="1"/>
  <c r="S1074" i="1"/>
  <c r="R1074" i="1"/>
  <c r="Q1074" i="1"/>
  <c r="A1074" i="1"/>
  <c r="S1073" i="1"/>
  <c r="R1073" i="1"/>
  <c r="Q1073" i="1"/>
  <c r="A1073" i="1"/>
  <c r="S1072" i="1"/>
  <c r="R1072" i="1"/>
  <c r="Q1072" i="1"/>
  <c r="A1072" i="1"/>
  <c r="S1071" i="1"/>
  <c r="R1071" i="1"/>
  <c r="Q1071" i="1"/>
  <c r="A1071" i="1"/>
  <c r="S1070" i="1"/>
  <c r="R1070" i="1"/>
  <c r="Q1070" i="1"/>
  <c r="A1070" i="1"/>
  <c r="S1069" i="1"/>
  <c r="R1069" i="1"/>
  <c r="Q1069" i="1"/>
  <c r="A1069" i="1"/>
  <c r="S1068" i="1"/>
  <c r="R1068" i="1"/>
  <c r="Q1068" i="1"/>
  <c r="A1068" i="1"/>
  <c r="S1067" i="1"/>
  <c r="R1067" i="1"/>
  <c r="Q1067" i="1"/>
  <c r="A1067" i="1"/>
  <c r="S1066" i="1"/>
  <c r="R1066" i="1"/>
  <c r="Q1066" i="1"/>
  <c r="A1066" i="1"/>
  <c r="S1065" i="1"/>
  <c r="R1065" i="1"/>
  <c r="Q1065" i="1"/>
  <c r="A1065" i="1"/>
  <c r="S1064" i="1"/>
  <c r="R1064" i="1"/>
  <c r="Q1064" i="1"/>
  <c r="A1064" i="1"/>
  <c r="S1063" i="1"/>
  <c r="R1063" i="1"/>
  <c r="Q1063" i="1"/>
  <c r="A1063" i="1"/>
  <c r="S1062" i="1"/>
  <c r="R1062" i="1"/>
  <c r="Q1062" i="1"/>
  <c r="A1062" i="1"/>
  <c r="S1061" i="1"/>
  <c r="R1061" i="1"/>
  <c r="Q1061" i="1"/>
  <c r="A1061" i="1"/>
  <c r="S1060" i="1"/>
  <c r="R1060" i="1"/>
  <c r="Q1060" i="1"/>
  <c r="A1060" i="1"/>
  <c r="S1059" i="1"/>
  <c r="R1059" i="1"/>
  <c r="Q1059" i="1"/>
  <c r="A1059" i="1"/>
  <c r="S1058" i="1"/>
  <c r="R1058" i="1"/>
  <c r="Q1058" i="1"/>
  <c r="A1058" i="1"/>
  <c r="A1056" i="1"/>
  <c r="R1055" i="1"/>
  <c r="A1055" i="1"/>
  <c r="R1054" i="1"/>
  <c r="R1056" i="1" s="1"/>
  <c r="A1054" i="1"/>
  <c r="A1053" i="1"/>
  <c r="R1052" i="1"/>
  <c r="A1052" i="1"/>
  <c r="R1051" i="1"/>
  <c r="R1053" i="1" s="1"/>
  <c r="A1051" i="1"/>
  <c r="R1050" i="1"/>
  <c r="A1050" i="1"/>
  <c r="S1049" i="1"/>
  <c r="R1049" i="1"/>
  <c r="A1049" i="1"/>
  <c r="S1048" i="1"/>
  <c r="R1048" i="1"/>
  <c r="A1048" i="1"/>
  <c r="R1047" i="1"/>
  <c r="A1047" i="1"/>
  <c r="S1046" i="1"/>
  <c r="R1046" i="1"/>
  <c r="A1046" i="1"/>
  <c r="J989" i="1" s="1"/>
  <c r="S1045" i="1"/>
  <c r="R1045" i="1"/>
  <c r="A1045" i="1"/>
  <c r="A1044" i="1"/>
  <c r="T1043" i="1"/>
  <c r="S1043" i="1"/>
  <c r="R1043" i="1"/>
  <c r="A1043" i="1"/>
  <c r="T1042" i="1"/>
  <c r="S1042" i="1"/>
  <c r="R1042" i="1"/>
  <c r="R1044" i="1" s="1"/>
  <c r="A1042" i="1"/>
  <c r="A1041" i="1"/>
  <c r="T1040" i="1"/>
  <c r="S1040" i="1"/>
  <c r="R1040" i="1"/>
  <c r="A1040" i="1"/>
  <c r="T1039" i="1"/>
  <c r="S1039" i="1"/>
  <c r="R1039" i="1"/>
  <c r="R1041" i="1" s="1"/>
  <c r="A1039" i="1"/>
  <c r="A1038" i="1"/>
  <c r="T1037" i="1"/>
  <c r="S1037" i="1"/>
  <c r="R1037" i="1"/>
  <c r="A1037" i="1"/>
  <c r="T1036" i="1"/>
  <c r="S1036" i="1"/>
  <c r="R1036" i="1"/>
  <c r="R1038" i="1" s="1"/>
  <c r="A1036" i="1"/>
  <c r="A1035" i="1"/>
  <c r="T1034" i="1"/>
  <c r="S1034" i="1"/>
  <c r="R1034" i="1"/>
  <c r="A1034" i="1"/>
  <c r="T1033" i="1"/>
  <c r="S1033" i="1"/>
  <c r="R1033" i="1"/>
  <c r="R1035" i="1" s="1"/>
  <c r="A1033" i="1"/>
  <c r="A1032" i="1"/>
  <c r="T1031" i="1"/>
  <c r="S1031" i="1"/>
  <c r="R1031" i="1"/>
  <c r="A1031" i="1"/>
  <c r="T1030" i="1"/>
  <c r="S1030" i="1"/>
  <c r="R1030" i="1"/>
  <c r="R1032" i="1" s="1"/>
  <c r="A1030" i="1"/>
  <c r="A1029" i="1"/>
  <c r="T1028" i="1"/>
  <c r="S1028" i="1"/>
  <c r="R1028" i="1"/>
  <c r="A1028" i="1"/>
  <c r="T1027" i="1"/>
  <c r="S1027" i="1"/>
  <c r="R1027" i="1"/>
  <c r="R1029" i="1" s="1"/>
  <c r="A1027" i="1"/>
  <c r="A1026" i="1"/>
  <c r="T1025" i="1"/>
  <c r="S1025" i="1"/>
  <c r="R1025" i="1"/>
  <c r="A1025" i="1"/>
  <c r="T1024" i="1"/>
  <c r="S1024" i="1"/>
  <c r="R1024" i="1"/>
  <c r="R1026" i="1" s="1"/>
  <c r="A1024" i="1"/>
  <c r="A1023" i="1"/>
  <c r="T1022" i="1"/>
  <c r="S1022" i="1"/>
  <c r="R1022" i="1"/>
  <c r="A1022" i="1"/>
  <c r="T1021" i="1"/>
  <c r="S1021" i="1"/>
  <c r="R1021" i="1"/>
  <c r="R1023" i="1" s="1"/>
  <c r="A1021" i="1"/>
  <c r="A1020" i="1"/>
  <c r="T1019" i="1"/>
  <c r="S1019" i="1"/>
  <c r="R1019" i="1"/>
  <c r="A1019" i="1"/>
  <c r="T1018" i="1"/>
  <c r="S1018" i="1"/>
  <c r="R1018" i="1"/>
  <c r="R1020" i="1" s="1"/>
  <c r="A1018" i="1"/>
  <c r="A1017" i="1"/>
  <c r="T1016" i="1"/>
  <c r="S1016" i="1"/>
  <c r="R1016" i="1"/>
  <c r="A1016" i="1"/>
  <c r="T1015" i="1"/>
  <c r="S1015" i="1"/>
  <c r="R1015" i="1"/>
  <c r="R1017" i="1" s="1"/>
  <c r="A1015" i="1"/>
  <c r="A1014" i="1"/>
  <c r="T1013" i="1"/>
  <c r="S1013" i="1"/>
  <c r="R1013" i="1"/>
  <c r="A1013" i="1"/>
  <c r="T1012" i="1"/>
  <c r="S1012" i="1"/>
  <c r="R1012" i="1"/>
  <c r="R1014" i="1" s="1"/>
  <c r="A1012" i="1"/>
  <c r="A1011" i="1"/>
  <c r="T1010" i="1"/>
  <c r="S1010" i="1"/>
  <c r="R1010" i="1"/>
  <c r="A1010" i="1"/>
  <c r="T1009" i="1"/>
  <c r="S1009" i="1"/>
  <c r="R1009" i="1"/>
  <c r="R1011" i="1" s="1"/>
  <c r="A1009" i="1"/>
  <c r="A1008" i="1"/>
  <c r="T1007" i="1"/>
  <c r="S1007" i="1"/>
  <c r="R1007" i="1"/>
  <c r="A1007" i="1"/>
  <c r="T1006" i="1"/>
  <c r="S1006" i="1"/>
  <c r="R1006" i="1"/>
  <c r="R1008" i="1" s="1"/>
  <c r="A1006" i="1"/>
  <c r="A1005" i="1"/>
  <c r="T1004" i="1"/>
  <c r="S1004" i="1"/>
  <c r="R1004" i="1"/>
  <c r="A1004" i="1"/>
  <c r="T1003" i="1"/>
  <c r="S1003" i="1"/>
  <c r="R1003" i="1"/>
  <c r="R1005" i="1" s="1"/>
  <c r="A1003" i="1"/>
  <c r="A1002" i="1"/>
  <c r="T1001" i="1"/>
  <c r="S1001" i="1"/>
  <c r="R1001" i="1"/>
  <c r="A1001" i="1"/>
  <c r="T1000" i="1"/>
  <c r="S1000" i="1"/>
  <c r="R1000" i="1"/>
  <c r="R1002" i="1" s="1"/>
  <c r="A1000" i="1"/>
  <c r="A999" i="1"/>
  <c r="T998" i="1"/>
  <c r="S998" i="1"/>
  <c r="R998" i="1"/>
  <c r="A998" i="1"/>
  <c r="T997" i="1"/>
  <c r="S997" i="1"/>
  <c r="R997" i="1"/>
  <c r="R999" i="1" s="1"/>
  <c r="A997" i="1"/>
  <c r="J979" i="1" s="1"/>
  <c r="R995" i="1"/>
  <c r="Q995" i="1"/>
  <c r="A995" i="1"/>
  <c r="B992" i="1"/>
  <c r="C992" i="1" s="1"/>
  <c r="E991" i="1"/>
  <c r="C991" i="1"/>
  <c r="B991" i="1"/>
  <c r="A991" i="1"/>
  <c r="I991" i="1" s="1"/>
  <c r="B990" i="1"/>
  <c r="A990" i="1" s="1"/>
  <c r="H989" i="1"/>
  <c r="B989" i="1"/>
  <c r="C989" i="1" s="1"/>
  <c r="A989" i="1"/>
  <c r="M989" i="1" s="1"/>
  <c r="L988" i="1"/>
  <c r="B988" i="1"/>
  <c r="C988" i="1" s="1"/>
  <c r="A988" i="1"/>
  <c r="B987" i="1"/>
  <c r="C987" i="1" s="1"/>
  <c r="Q986" i="1"/>
  <c r="C986" i="1"/>
  <c r="B986" i="1"/>
  <c r="A986" i="1"/>
  <c r="H986" i="1" s="1"/>
  <c r="C985" i="1"/>
  <c r="B985" i="1"/>
  <c r="A985" i="1"/>
  <c r="I985" i="1" s="1"/>
  <c r="B984" i="1"/>
  <c r="C984" i="1" s="1"/>
  <c r="C983" i="1"/>
  <c r="B983" i="1"/>
  <c r="A983" i="1"/>
  <c r="I983" i="1" s="1"/>
  <c r="L980" i="1"/>
  <c r="K980" i="1"/>
  <c r="J980" i="1"/>
  <c r="G980" i="1"/>
  <c r="F980" i="1"/>
  <c r="C980" i="1"/>
  <c r="A980" i="1"/>
  <c r="Q979" i="1"/>
  <c r="M979" i="1"/>
  <c r="L979" i="1"/>
  <c r="I979" i="1"/>
  <c r="H979" i="1"/>
  <c r="F979" i="1"/>
  <c r="C979" i="1"/>
  <c r="A979" i="1"/>
  <c r="K979" i="1" s="1"/>
  <c r="L978" i="1"/>
  <c r="K978" i="1"/>
  <c r="J978" i="1"/>
  <c r="G978" i="1"/>
  <c r="F978" i="1"/>
  <c r="C978" i="1"/>
  <c r="A978" i="1"/>
  <c r="Q977" i="1"/>
  <c r="M977" i="1"/>
  <c r="L977" i="1"/>
  <c r="J977" i="1"/>
  <c r="I977" i="1"/>
  <c r="H977" i="1"/>
  <c r="F977" i="1"/>
  <c r="E977" i="1"/>
  <c r="C977" i="1"/>
  <c r="A977" i="1"/>
  <c r="K977" i="1" s="1"/>
  <c r="L976" i="1"/>
  <c r="K976" i="1"/>
  <c r="J976" i="1"/>
  <c r="G976" i="1"/>
  <c r="F976" i="1"/>
  <c r="C976" i="1"/>
  <c r="A976" i="1"/>
  <c r="Q975" i="1"/>
  <c r="M975" i="1"/>
  <c r="L975" i="1"/>
  <c r="J975" i="1"/>
  <c r="I975" i="1"/>
  <c r="H975" i="1"/>
  <c r="F975" i="1"/>
  <c r="E975" i="1"/>
  <c r="C975" i="1"/>
  <c r="A975" i="1"/>
  <c r="K975" i="1" s="1"/>
  <c r="L974" i="1"/>
  <c r="K974" i="1"/>
  <c r="J974" i="1"/>
  <c r="G974" i="1"/>
  <c r="F974" i="1"/>
  <c r="C974" i="1"/>
  <c r="A974" i="1"/>
  <c r="Q973" i="1"/>
  <c r="M973" i="1"/>
  <c r="L973" i="1"/>
  <c r="I973" i="1"/>
  <c r="H973" i="1"/>
  <c r="F973" i="1"/>
  <c r="E973" i="1"/>
  <c r="C973" i="1"/>
  <c r="A973" i="1"/>
  <c r="K973" i="1" s="1"/>
  <c r="L972" i="1"/>
  <c r="K972" i="1"/>
  <c r="J972" i="1"/>
  <c r="G972" i="1"/>
  <c r="F972" i="1"/>
  <c r="C972" i="1"/>
  <c r="A972" i="1"/>
  <c r="Q971" i="1"/>
  <c r="M971" i="1"/>
  <c r="L971" i="1"/>
  <c r="J971" i="1"/>
  <c r="I971" i="1"/>
  <c r="H971" i="1"/>
  <c r="F971" i="1"/>
  <c r="E971" i="1"/>
  <c r="C971" i="1"/>
  <c r="A971" i="1"/>
  <c r="K971" i="1" s="1"/>
  <c r="L970" i="1"/>
  <c r="K970" i="1"/>
  <c r="J970" i="1"/>
  <c r="G970" i="1"/>
  <c r="F970" i="1"/>
  <c r="C970" i="1"/>
  <c r="A970" i="1"/>
  <c r="Q969" i="1"/>
  <c r="M969" i="1"/>
  <c r="L969" i="1"/>
  <c r="J969" i="1"/>
  <c r="I969" i="1"/>
  <c r="H969" i="1"/>
  <c r="F969" i="1"/>
  <c r="E969" i="1"/>
  <c r="C969" i="1"/>
  <c r="A969" i="1"/>
  <c r="K969" i="1" s="1"/>
  <c r="A968" i="1"/>
  <c r="Q966" i="1"/>
  <c r="L966" i="1"/>
  <c r="K966" i="1"/>
  <c r="I966" i="1"/>
  <c r="G966" i="1"/>
  <c r="E966" i="1"/>
  <c r="C966" i="1"/>
  <c r="A966" i="1"/>
  <c r="Q965" i="1"/>
  <c r="K965" i="1"/>
  <c r="F965" i="1"/>
  <c r="C965" i="1"/>
  <c r="A965" i="1"/>
  <c r="J965" i="1" s="1"/>
  <c r="Q964" i="1"/>
  <c r="L964" i="1"/>
  <c r="K964" i="1"/>
  <c r="I964" i="1"/>
  <c r="G964" i="1"/>
  <c r="E964" i="1"/>
  <c r="C964" i="1"/>
  <c r="A964" i="1"/>
  <c r="Q963" i="1"/>
  <c r="K963" i="1"/>
  <c r="F963" i="1"/>
  <c r="C963" i="1"/>
  <c r="A963" i="1"/>
  <c r="J963" i="1" s="1"/>
  <c r="Q962" i="1"/>
  <c r="L962" i="1"/>
  <c r="K962" i="1"/>
  <c r="I962" i="1"/>
  <c r="G962" i="1"/>
  <c r="E962" i="1"/>
  <c r="C962" i="1"/>
  <c r="A962" i="1"/>
  <c r="Q961" i="1"/>
  <c r="K961" i="1"/>
  <c r="F961" i="1"/>
  <c r="C961" i="1"/>
  <c r="A961" i="1"/>
  <c r="J961" i="1" s="1"/>
  <c r="Q960" i="1"/>
  <c r="L960" i="1"/>
  <c r="K960" i="1"/>
  <c r="I960" i="1"/>
  <c r="G960" i="1"/>
  <c r="E960" i="1"/>
  <c r="C960" i="1"/>
  <c r="A960" i="1"/>
  <c r="Q959" i="1"/>
  <c r="K959" i="1"/>
  <c r="F959" i="1"/>
  <c r="C959" i="1"/>
  <c r="A959" i="1"/>
  <c r="J959" i="1" s="1"/>
  <c r="Q958" i="1"/>
  <c r="L958" i="1"/>
  <c r="K958" i="1"/>
  <c r="I958" i="1"/>
  <c r="G958" i="1"/>
  <c r="E958" i="1"/>
  <c r="C958" i="1"/>
  <c r="A958" i="1"/>
  <c r="Q957" i="1"/>
  <c r="K957" i="1"/>
  <c r="F957" i="1"/>
  <c r="C957" i="1"/>
  <c r="A957" i="1"/>
  <c r="J957" i="1" s="1"/>
  <c r="Q956" i="1"/>
  <c r="L956" i="1"/>
  <c r="K956" i="1"/>
  <c r="I956" i="1"/>
  <c r="G956" i="1"/>
  <c r="E956" i="1"/>
  <c r="C956" i="1"/>
  <c r="A956" i="1"/>
  <c r="Q955" i="1"/>
  <c r="K955" i="1"/>
  <c r="F955" i="1"/>
  <c r="C955" i="1"/>
  <c r="A955" i="1"/>
  <c r="J955" i="1" s="1"/>
  <c r="A954" i="1"/>
  <c r="Q952" i="1"/>
  <c r="M952" i="1"/>
  <c r="L952" i="1"/>
  <c r="J952" i="1"/>
  <c r="I952" i="1"/>
  <c r="H952" i="1"/>
  <c r="F952" i="1"/>
  <c r="E952" i="1"/>
  <c r="C952" i="1"/>
  <c r="A952" i="1"/>
  <c r="K952" i="1" s="1"/>
  <c r="L951" i="1"/>
  <c r="G951" i="1"/>
  <c r="C951" i="1"/>
  <c r="A951" i="1"/>
  <c r="K951" i="1" s="1"/>
  <c r="Q950" i="1"/>
  <c r="M950" i="1"/>
  <c r="L950" i="1"/>
  <c r="J950" i="1"/>
  <c r="I950" i="1"/>
  <c r="H950" i="1"/>
  <c r="F950" i="1"/>
  <c r="E950" i="1"/>
  <c r="C950" i="1"/>
  <c r="A950" i="1"/>
  <c r="K950" i="1" s="1"/>
  <c r="L949" i="1"/>
  <c r="G949" i="1"/>
  <c r="C949" i="1"/>
  <c r="A949" i="1"/>
  <c r="K949" i="1" s="1"/>
  <c r="Q948" i="1"/>
  <c r="M948" i="1"/>
  <c r="L948" i="1"/>
  <c r="J948" i="1"/>
  <c r="I948" i="1"/>
  <c r="H948" i="1"/>
  <c r="F948" i="1"/>
  <c r="E948" i="1"/>
  <c r="C948" i="1"/>
  <c r="A948" i="1"/>
  <c r="K948" i="1" s="1"/>
  <c r="L947" i="1"/>
  <c r="G947" i="1"/>
  <c r="C947" i="1"/>
  <c r="A947" i="1"/>
  <c r="K947" i="1" s="1"/>
  <c r="Q946" i="1"/>
  <c r="M946" i="1"/>
  <c r="L946" i="1"/>
  <c r="J946" i="1"/>
  <c r="I946" i="1"/>
  <c r="H946" i="1"/>
  <c r="F946" i="1"/>
  <c r="E946" i="1"/>
  <c r="C946" i="1"/>
  <c r="A946" i="1"/>
  <c r="K946" i="1" s="1"/>
  <c r="L945" i="1"/>
  <c r="G945" i="1"/>
  <c r="C945" i="1"/>
  <c r="A945" i="1"/>
  <c r="K945" i="1" s="1"/>
  <c r="Q944" i="1"/>
  <c r="M944" i="1"/>
  <c r="L944" i="1"/>
  <c r="J944" i="1"/>
  <c r="I944" i="1"/>
  <c r="H944" i="1"/>
  <c r="F944" i="1"/>
  <c r="E944" i="1"/>
  <c r="C944" i="1"/>
  <c r="A944" i="1"/>
  <c r="K944" i="1" s="1"/>
  <c r="L943" i="1"/>
  <c r="G943" i="1"/>
  <c r="C943" i="1"/>
  <c r="A943" i="1"/>
  <c r="K943" i="1" s="1"/>
  <c r="Q942" i="1"/>
  <c r="M942" i="1"/>
  <c r="L942" i="1"/>
  <c r="J942" i="1"/>
  <c r="I942" i="1"/>
  <c r="H942" i="1"/>
  <c r="F942" i="1"/>
  <c r="E942" i="1"/>
  <c r="C942" i="1"/>
  <c r="A942" i="1"/>
  <c r="K942" i="1" s="1"/>
  <c r="L941" i="1"/>
  <c r="G941" i="1"/>
  <c r="C941" i="1"/>
  <c r="A941" i="1"/>
  <c r="K941" i="1" s="1"/>
  <c r="C938" i="1"/>
  <c r="A940" i="1" s="1"/>
  <c r="S932" i="1"/>
  <c r="R932" i="1"/>
  <c r="Q932" i="1"/>
  <c r="A932" i="1"/>
  <c r="S931" i="1"/>
  <c r="R931" i="1"/>
  <c r="Q931" i="1"/>
  <c r="A931" i="1"/>
  <c r="S930" i="1"/>
  <c r="R930" i="1"/>
  <c r="Q930" i="1"/>
  <c r="A930" i="1"/>
  <c r="S929" i="1"/>
  <c r="R929" i="1"/>
  <c r="Q929" i="1"/>
  <c r="A929" i="1"/>
  <c r="S928" i="1"/>
  <c r="R928" i="1"/>
  <c r="Q928" i="1"/>
  <c r="A928" i="1"/>
  <c r="S927" i="1"/>
  <c r="R927" i="1"/>
  <c r="Q927" i="1"/>
  <c r="A927" i="1"/>
  <c r="S926" i="1"/>
  <c r="R926" i="1"/>
  <c r="Q926" i="1"/>
  <c r="A926" i="1"/>
  <c r="S925" i="1"/>
  <c r="R925" i="1"/>
  <c r="Q925" i="1"/>
  <c r="A925" i="1"/>
  <c r="S924" i="1"/>
  <c r="R924" i="1"/>
  <c r="Q924" i="1"/>
  <c r="A924" i="1"/>
  <c r="S923" i="1"/>
  <c r="R923" i="1"/>
  <c r="Q923" i="1"/>
  <c r="A923" i="1"/>
  <c r="S922" i="1"/>
  <c r="R922" i="1"/>
  <c r="Q922" i="1"/>
  <c r="A922" i="1"/>
  <c r="S921" i="1"/>
  <c r="R921" i="1"/>
  <c r="Q921" i="1"/>
  <c r="A921" i="1"/>
  <c r="S920" i="1"/>
  <c r="R920" i="1"/>
  <c r="Q920" i="1"/>
  <c r="A920" i="1"/>
  <c r="S919" i="1"/>
  <c r="R919" i="1"/>
  <c r="Q919" i="1"/>
  <c r="A919" i="1"/>
  <c r="S918" i="1"/>
  <c r="R918" i="1"/>
  <c r="Q918" i="1"/>
  <c r="A918" i="1"/>
  <c r="S917" i="1"/>
  <c r="R917" i="1"/>
  <c r="Q917" i="1"/>
  <c r="A917" i="1"/>
  <c r="S916" i="1"/>
  <c r="R916" i="1"/>
  <c r="Q916" i="1"/>
  <c r="A916" i="1"/>
  <c r="S915" i="1"/>
  <c r="R915" i="1"/>
  <c r="Q915" i="1"/>
  <c r="A915" i="1"/>
  <c r="S914" i="1"/>
  <c r="R914" i="1"/>
  <c r="Q914" i="1"/>
  <c r="A914" i="1"/>
  <c r="S913" i="1"/>
  <c r="R913" i="1"/>
  <c r="Q913" i="1"/>
  <c r="A913" i="1"/>
  <c r="S912" i="1"/>
  <c r="R912" i="1"/>
  <c r="Q912" i="1"/>
  <c r="A912" i="1"/>
  <c r="S911" i="1"/>
  <c r="R911" i="1"/>
  <c r="Q911" i="1"/>
  <c r="A911" i="1"/>
  <c r="S910" i="1"/>
  <c r="R910" i="1"/>
  <c r="Q910" i="1"/>
  <c r="A910" i="1"/>
  <c r="S909" i="1"/>
  <c r="R909" i="1"/>
  <c r="Q909" i="1"/>
  <c r="A909" i="1"/>
  <c r="S908" i="1"/>
  <c r="R908" i="1"/>
  <c r="Q908" i="1"/>
  <c r="A908" i="1"/>
  <c r="S907" i="1"/>
  <c r="R907" i="1"/>
  <c r="Q907" i="1"/>
  <c r="A907" i="1"/>
  <c r="S906" i="1"/>
  <c r="R906" i="1"/>
  <c r="Q906" i="1"/>
  <c r="A906" i="1"/>
  <c r="S905" i="1"/>
  <c r="R905" i="1"/>
  <c r="Q905" i="1"/>
  <c r="A905" i="1"/>
  <c r="S904" i="1"/>
  <c r="R904" i="1"/>
  <c r="Q904" i="1"/>
  <c r="A904" i="1"/>
  <c r="S903" i="1"/>
  <c r="R903" i="1"/>
  <c r="Q903" i="1"/>
  <c r="A903" i="1"/>
  <c r="S902" i="1"/>
  <c r="R902" i="1"/>
  <c r="Q902" i="1"/>
  <c r="A902" i="1"/>
  <c r="S901" i="1"/>
  <c r="R901" i="1"/>
  <c r="Q901" i="1"/>
  <c r="A901" i="1"/>
  <c r="S900" i="1"/>
  <c r="R900" i="1"/>
  <c r="Q900" i="1"/>
  <c r="A900" i="1"/>
  <c r="S899" i="1"/>
  <c r="R899" i="1"/>
  <c r="Q899" i="1"/>
  <c r="A899" i="1"/>
  <c r="S898" i="1"/>
  <c r="R898" i="1"/>
  <c r="Q898" i="1"/>
  <c r="A898" i="1"/>
  <c r="S897" i="1"/>
  <c r="R897" i="1"/>
  <c r="Q897" i="1"/>
  <c r="A897" i="1"/>
  <c r="S896" i="1"/>
  <c r="R896" i="1"/>
  <c r="Q896" i="1"/>
  <c r="A896" i="1"/>
  <c r="S895" i="1"/>
  <c r="R895" i="1"/>
  <c r="Q895" i="1"/>
  <c r="A895" i="1"/>
  <c r="S894" i="1"/>
  <c r="R894" i="1"/>
  <c r="Q894" i="1"/>
  <c r="A894" i="1"/>
  <c r="S893" i="1"/>
  <c r="R893" i="1"/>
  <c r="Q893" i="1"/>
  <c r="A893" i="1"/>
  <c r="S892" i="1"/>
  <c r="R892" i="1"/>
  <c r="Q892" i="1"/>
  <c r="A892" i="1"/>
  <c r="S891" i="1"/>
  <c r="R891" i="1"/>
  <c r="Q891" i="1"/>
  <c r="A891" i="1"/>
  <c r="A889" i="1"/>
  <c r="R888" i="1"/>
  <c r="A888" i="1"/>
  <c r="R887" i="1"/>
  <c r="R889" i="1" s="1"/>
  <c r="A887" i="1"/>
  <c r="A886" i="1"/>
  <c r="R885" i="1"/>
  <c r="A885" i="1"/>
  <c r="R884" i="1"/>
  <c r="R886" i="1" s="1"/>
  <c r="A884" i="1"/>
  <c r="R883" i="1"/>
  <c r="A883" i="1"/>
  <c r="S882" i="1"/>
  <c r="R882" i="1"/>
  <c r="A882" i="1"/>
  <c r="S881" i="1"/>
  <c r="R881" i="1"/>
  <c r="A881" i="1"/>
  <c r="R880" i="1"/>
  <c r="A880" i="1"/>
  <c r="S879" i="1"/>
  <c r="R879" i="1"/>
  <c r="A879" i="1"/>
  <c r="S878" i="1"/>
  <c r="R878" i="1"/>
  <c r="A878" i="1"/>
  <c r="A877" i="1"/>
  <c r="T876" i="1"/>
  <c r="S876" i="1"/>
  <c r="R876" i="1"/>
  <c r="A876" i="1"/>
  <c r="T875" i="1"/>
  <c r="S875" i="1"/>
  <c r="R875" i="1"/>
  <c r="R877" i="1" s="1"/>
  <c r="A875" i="1"/>
  <c r="A874" i="1"/>
  <c r="T873" i="1"/>
  <c r="S873" i="1"/>
  <c r="R873" i="1"/>
  <c r="A873" i="1"/>
  <c r="T872" i="1"/>
  <c r="S872" i="1"/>
  <c r="R872" i="1"/>
  <c r="R874" i="1" s="1"/>
  <c r="A872" i="1"/>
  <c r="A871" i="1"/>
  <c r="T870" i="1"/>
  <c r="S870" i="1"/>
  <c r="R870" i="1"/>
  <c r="A870" i="1"/>
  <c r="T869" i="1"/>
  <c r="S869" i="1"/>
  <c r="R869" i="1"/>
  <c r="R871" i="1" s="1"/>
  <c r="A869" i="1"/>
  <c r="A868" i="1"/>
  <c r="T867" i="1"/>
  <c r="S867" i="1"/>
  <c r="R867" i="1"/>
  <c r="A867" i="1"/>
  <c r="T866" i="1"/>
  <c r="S866" i="1"/>
  <c r="R866" i="1"/>
  <c r="R868" i="1" s="1"/>
  <c r="A866" i="1"/>
  <c r="A865" i="1"/>
  <c r="T864" i="1"/>
  <c r="S864" i="1"/>
  <c r="R864" i="1"/>
  <c r="A864" i="1"/>
  <c r="T863" i="1"/>
  <c r="S863" i="1"/>
  <c r="R863" i="1"/>
  <c r="R865" i="1" s="1"/>
  <c r="A863" i="1"/>
  <c r="A862" i="1"/>
  <c r="T861" i="1"/>
  <c r="S861" i="1"/>
  <c r="R861" i="1"/>
  <c r="A861" i="1"/>
  <c r="T860" i="1"/>
  <c r="S860" i="1"/>
  <c r="R860" i="1"/>
  <c r="R862" i="1" s="1"/>
  <c r="A860" i="1"/>
  <c r="A859" i="1"/>
  <c r="T858" i="1"/>
  <c r="S858" i="1"/>
  <c r="R858" i="1"/>
  <c r="A858" i="1"/>
  <c r="T857" i="1"/>
  <c r="S857" i="1"/>
  <c r="R857" i="1"/>
  <c r="R859" i="1" s="1"/>
  <c r="A857" i="1"/>
  <c r="A856" i="1"/>
  <c r="T855" i="1"/>
  <c r="S855" i="1"/>
  <c r="R855" i="1"/>
  <c r="A855" i="1"/>
  <c r="T854" i="1"/>
  <c r="S854" i="1"/>
  <c r="R854" i="1"/>
  <c r="R856" i="1" s="1"/>
  <c r="A854" i="1"/>
  <c r="A853" i="1"/>
  <c r="T852" i="1"/>
  <c r="S852" i="1"/>
  <c r="R852" i="1"/>
  <c r="A852" i="1"/>
  <c r="T851" i="1"/>
  <c r="S851" i="1"/>
  <c r="R851" i="1"/>
  <c r="R853" i="1" s="1"/>
  <c r="A851" i="1"/>
  <c r="A850" i="1"/>
  <c r="T849" i="1"/>
  <c r="S849" i="1"/>
  <c r="R849" i="1"/>
  <c r="A849" i="1"/>
  <c r="T848" i="1"/>
  <c r="S848" i="1"/>
  <c r="R848" i="1"/>
  <c r="R850" i="1" s="1"/>
  <c r="A848" i="1"/>
  <c r="A847" i="1"/>
  <c r="T846" i="1"/>
  <c r="S846" i="1"/>
  <c r="R846" i="1"/>
  <c r="A846" i="1"/>
  <c r="T845" i="1"/>
  <c r="S845" i="1"/>
  <c r="R845" i="1"/>
  <c r="R847" i="1" s="1"/>
  <c r="A845" i="1"/>
  <c r="A844" i="1"/>
  <c r="T843" i="1"/>
  <c r="S843" i="1"/>
  <c r="R843" i="1"/>
  <c r="A843" i="1"/>
  <c r="T842" i="1"/>
  <c r="S842" i="1"/>
  <c r="R842" i="1"/>
  <c r="R844" i="1" s="1"/>
  <c r="A842" i="1"/>
  <c r="A841" i="1"/>
  <c r="T840" i="1"/>
  <c r="S840" i="1"/>
  <c r="R840" i="1"/>
  <c r="A840" i="1"/>
  <c r="T839" i="1"/>
  <c r="S839" i="1"/>
  <c r="R839" i="1"/>
  <c r="R841" i="1" s="1"/>
  <c r="A839" i="1"/>
  <c r="A838" i="1"/>
  <c r="T837" i="1"/>
  <c r="S837" i="1"/>
  <c r="R837" i="1"/>
  <c r="A837" i="1"/>
  <c r="T836" i="1"/>
  <c r="S836" i="1"/>
  <c r="R836" i="1"/>
  <c r="R838" i="1" s="1"/>
  <c r="A836" i="1"/>
  <c r="A835" i="1"/>
  <c r="T834" i="1"/>
  <c r="S834" i="1"/>
  <c r="R834" i="1"/>
  <c r="A834" i="1"/>
  <c r="T833" i="1"/>
  <c r="S833" i="1"/>
  <c r="R833" i="1"/>
  <c r="R835" i="1" s="1"/>
  <c r="A833" i="1"/>
  <c r="A832" i="1"/>
  <c r="T831" i="1"/>
  <c r="S831" i="1"/>
  <c r="R831" i="1"/>
  <c r="A831" i="1"/>
  <c r="T830" i="1"/>
  <c r="S830" i="1"/>
  <c r="R830" i="1"/>
  <c r="R832" i="1" s="1"/>
  <c r="A830" i="1"/>
  <c r="R828" i="1"/>
  <c r="Q828" i="1"/>
  <c r="A828" i="1"/>
  <c r="B825" i="1"/>
  <c r="C825" i="1" s="1"/>
  <c r="B824" i="1"/>
  <c r="A824" i="1" s="1"/>
  <c r="B823" i="1"/>
  <c r="G822" i="1"/>
  <c r="B822" i="1"/>
  <c r="A822" i="1" s="1"/>
  <c r="E821" i="1"/>
  <c r="B821" i="1"/>
  <c r="C821" i="1" s="1"/>
  <c r="A821" i="1"/>
  <c r="B820" i="1"/>
  <c r="B819" i="1"/>
  <c r="C819" i="1" s="1"/>
  <c r="C818" i="1"/>
  <c r="B818" i="1"/>
  <c r="A818" i="1" s="1"/>
  <c r="B817" i="1"/>
  <c r="C817" i="1" s="1"/>
  <c r="B816" i="1"/>
  <c r="A816" i="1" s="1"/>
  <c r="Q816" i="1" s="1"/>
  <c r="I813" i="1"/>
  <c r="C813" i="1"/>
  <c r="A813" i="1"/>
  <c r="G812" i="1"/>
  <c r="C812" i="1"/>
  <c r="A812" i="1"/>
  <c r="I811" i="1"/>
  <c r="C811" i="1"/>
  <c r="A811" i="1"/>
  <c r="G810" i="1"/>
  <c r="C810" i="1"/>
  <c r="A810" i="1"/>
  <c r="I809" i="1"/>
  <c r="C809" i="1"/>
  <c r="A809" i="1"/>
  <c r="Q808" i="1"/>
  <c r="L808" i="1"/>
  <c r="G808" i="1"/>
  <c r="C808" i="1"/>
  <c r="A808" i="1"/>
  <c r="K808" i="1" s="1"/>
  <c r="I807" i="1"/>
  <c r="C807" i="1"/>
  <c r="A807" i="1"/>
  <c r="G806" i="1"/>
  <c r="C806" i="1"/>
  <c r="A806" i="1"/>
  <c r="J805" i="1"/>
  <c r="I805" i="1"/>
  <c r="E805" i="1"/>
  <c r="C805" i="1"/>
  <c r="A805" i="1"/>
  <c r="Q804" i="1"/>
  <c r="C804" i="1"/>
  <c r="A804" i="1"/>
  <c r="K804" i="1" s="1"/>
  <c r="C803" i="1"/>
  <c r="A803" i="1"/>
  <c r="Q802" i="1"/>
  <c r="C802" i="1"/>
  <c r="A802" i="1"/>
  <c r="K802" i="1" s="1"/>
  <c r="A801" i="1"/>
  <c r="C799" i="1"/>
  <c r="A799" i="1"/>
  <c r="H799" i="1" s="1"/>
  <c r="C798" i="1"/>
  <c r="A798" i="1"/>
  <c r="C797" i="1"/>
  <c r="A797" i="1"/>
  <c r="H797" i="1" s="1"/>
  <c r="C796" i="1"/>
  <c r="A796" i="1"/>
  <c r="C795" i="1"/>
  <c r="A795" i="1"/>
  <c r="H795" i="1" s="1"/>
  <c r="Q794" i="1"/>
  <c r="M794" i="1"/>
  <c r="L794" i="1"/>
  <c r="J794" i="1"/>
  <c r="H794" i="1"/>
  <c r="F794" i="1"/>
  <c r="E794" i="1"/>
  <c r="C794" i="1"/>
  <c r="A794" i="1"/>
  <c r="K794" i="1" s="1"/>
  <c r="H793" i="1"/>
  <c r="C793" i="1"/>
  <c r="A793" i="1"/>
  <c r="E792" i="1"/>
  <c r="C792" i="1"/>
  <c r="A792" i="1"/>
  <c r="H791" i="1"/>
  <c r="C791" i="1"/>
  <c r="A791" i="1"/>
  <c r="E790" i="1"/>
  <c r="C790" i="1"/>
  <c r="A790" i="1"/>
  <c r="H789" i="1"/>
  <c r="C789" i="1"/>
  <c r="A789" i="1"/>
  <c r="E788" i="1"/>
  <c r="C788" i="1"/>
  <c r="A788" i="1"/>
  <c r="A787" i="1"/>
  <c r="I785" i="1"/>
  <c r="C785" i="1"/>
  <c r="A785" i="1"/>
  <c r="Q784" i="1"/>
  <c r="K784" i="1"/>
  <c r="F784" i="1"/>
  <c r="C784" i="1"/>
  <c r="A784" i="1"/>
  <c r="I783" i="1"/>
  <c r="C783" i="1"/>
  <c r="A783" i="1"/>
  <c r="Q782" i="1"/>
  <c r="K782" i="1"/>
  <c r="F782" i="1"/>
  <c r="C782" i="1"/>
  <c r="A782" i="1"/>
  <c r="I781" i="1"/>
  <c r="C781" i="1"/>
  <c r="A781" i="1"/>
  <c r="Q780" i="1"/>
  <c r="K780" i="1"/>
  <c r="J780" i="1"/>
  <c r="F780" i="1"/>
  <c r="E780" i="1"/>
  <c r="C780" i="1"/>
  <c r="A780" i="1"/>
  <c r="I780" i="1" s="1"/>
  <c r="I779" i="1"/>
  <c r="C779" i="1"/>
  <c r="A779" i="1"/>
  <c r="Q778" i="1"/>
  <c r="K778" i="1"/>
  <c r="J778" i="1"/>
  <c r="F778" i="1"/>
  <c r="E778" i="1"/>
  <c r="C778" i="1"/>
  <c r="A778" i="1"/>
  <c r="I778" i="1" s="1"/>
  <c r="I777" i="1"/>
  <c r="H777" i="1"/>
  <c r="C777" i="1"/>
  <c r="A777" i="1"/>
  <c r="Q776" i="1"/>
  <c r="K776" i="1"/>
  <c r="J776" i="1"/>
  <c r="F776" i="1"/>
  <c r="C776" i="1"/>
  <c r="A776" i="1"/>
  <c r="I776" i="1" s="1"/>
  <c r="I775" i="1"/>
  <c r="H775" i="1"/>
  <c r="C775" i="1"/>
  <c r="A775" i="1"/>
  <c r="Q774" i="1"/>
  <c r="K774" i="1"/>
  <c r="J774" i="1"/>
  <c r="F774" i="1"/>
  <c r="E774" i="1"/>
  <c r="C774" i="1"/>
  <c r="A774" i="1"/>
  <c r="I774" i="1" s="1"/>
  <c r="A773" i="1"/>
  <c r="C771" i="1"/>
  <c r="R765" i="1"/>
  <c r="S765" i="1" s="1"/>
  <c r="Q765" i="1"/>
  <c r="A765" i="1"/>
  <c r="R764" i="1"/>
  <c r="S764" i="1" s="1"/>
  <c r="Q764" i="1"/>
  <c r="A764" i="1"/>
  <c r="R763" i="1"/>
  <c r="S763" i="1" s="1"/>
  <c r="Q763" i="1"/>
  <c r="A763" i="1"/>
  <c r="R762" i="1"/>
  <c r="S762" i="1" s="1"/>
  <c r="Q762" i="1"/>
  <c r="A762" i="1"/>
  <c r="R761" i="1"/>
  <c r="S761" i="1" s="1"/>
  <c r="Q761" i="1"/>
  <c r="A761" i="1"/>
  <c r="R760" i="1"/>
  <c r="S760" i="1" s="1"/>
  <c r="Q760" i="1"/>
  <c r="A760" i="1"/>
  <c r="R759" i="1"/>
  <c r="S759" i="1" s="1"/>
  <c r="Q759" i="1"/>
  <c r="A759" i="1"/>
  <c r="R758" i="1"/>
  <c r="S758" i="1" s="1"/>
  <c r="Q758" i="1"/>
  <c r="A758" i="1"/>
  <c r="R757" i="1"/>
  <c r="S757" i="1" s="1"/>
  <c r="Q757" i="1"/>
  <c r="A757" i="1"/>
  <c r="R756" i="1"/>
  <c r="S756" i="1" s="1"/>
  <c r="Q756" i="1"/>
  <c r="A756" i="1"/>
  <c r="R755" i="1"/>
  <c r="S755" i="1" s="1"/>
  <c r="Q755" i="1"/>
  <c r="A755" i="1"/>
  <c r="R754" i="1"/>
  <c r="S754" i="1" s="1"/>
  <c r="Q754" i="1"/>
  <c r="A754" i="1"/>
  <c r="R753" i="1"/>
  <c r="S753" i="1" s="1"/>
  <c r="Q753" i="1"/>
  <c r="A753" i="1"/>
  <c r="R752" i="1"/>
  <c r="S752" i="1" s="1"/>
  <c r="Q752" i="1"/>
  <c r="A752" i="1"/>
  <c r="R751" i="1"/>
  <c r="S751" i="1" s="1"/>
  <c r="Q751" i="1"/>
  <c r="A751" i="1"/>
  <c r="R750" i="1"/>
  <c r="S750" i="1" s="1"/>
  <c r="Q750" i="1"/>
  <c r="A750" i="1"/>
  <c r="R749" i="1"/>
  <c r="S749" i="1" s="1"/>
  <c r="Q749" i="1"/>
  <c r="A749" i="1"/>
  <c r="R748" i="1"/>
  <c r="S748" i="1" s="1"/>
  <c r="Q748" i="1"/>
  <c r="A748" i="1"/>
  <c r="R747" i="1"/>
  <c r="S747" i="1" s="1"/>
  <c r="Q747" i="1"/>
  <c r="A747" i="1"/>
  <c r="R746" i="1"/>
  <c r="S746" i="1" s="1"/>
  <c r="Q746" i="1"/>
  <c r="A746" i="1"/>
  <c r="R745" i="1"/>
  <c r="S745" i="1" s="1"/>
  <c r="Q745" i="1"/>
  <c r="A745" i="1"/>
  <c r="R744" i="1"/>
  <c r="S744" i="1" s="1"/>
  <c r="Q744" i="1"/>
  <c r="A744" i="1"/>
  <c r="R743" i="1"/>
  <c r="S743" i="1" s="1"/>
  <c r="Q743" i="1"/>
  <c r="A743" i="1"/>
  <c r="R742" i="1"/>
  <c r="S742" i="1" s="1"/>
  <c r="Q742" i="1"/>
  <c r="A742" i="1"/>
  <c r="R741" i="1"/>
  <c r="S741" i="1" s="1"/>
  <c r="Q741" i="1"/>
  <c r="A741" i="1"/>
  <c r="R740" i="1"/>
  <c r="S740" i="1" s="1"/>
  <c r="Q740" i="1"/>
  <c r="A740" i="1"/>
  <c r="R739" i="1"/>
  <c r="S739" i="1" s="1"/>
  <c r="Q739" i="1"/>
  <c r="A739" i="1"/>
  <c r="R738" i="1"/>
  <c r="S738" i="1" s="1"/>
  <c r="Q738" i="1"/>
  <c r="A738" i="1"/>
  <c r="R737" i="1"/>
  <c r="S737" i="1" s="1"/>
  <c r="Q737" i="1"/>
  <c r="A737" i="1"/>
  <c r="R736" i="1"/>
  <c r="S736" i="1" s="1"/>
  <c r="Q736" i="1"/>
  <c r="A736" i="1"/>
  <c r="R735" i="1"/>
  <c r="S735" i="1" s="1"/>
  <c r="Q735" i="1"/>
  <c r="A735" i="1"/>
  <c r="R734" i="1"/>
  <c r="S734" i="1" s="1"/>
  <c r="Q734" i="1"/>
  <c r="A734" i="1"/>
  <c r="R733" i="1"/>
  <c r="S733" i="1" s="1"/>
  <c r="Q733" i="1"/>
  <c r="A733" i="1"/>
  <c r="R732" i="1"/>
  <c r="S732" i="1" s="1"/>
  <c r="Q732" i="1"/>
  <c r="A732" i="1"/>
  <c r="R731" i="1"/>
  <c r="S731" i="1" s="1"/>
  <c r="Q731" i="1"/>
  <c r="A731" i="1"/>
  <c r="R730" i="1"/>
  <c r="S730" i="1" s="1"/>
  <c r="Q730" i="1"/>
  <c r="A730" i="1"/>
  <c r="R729" i="1"/>
  <c r="S729" i="1" s="1"/>
  <c r="Q729" i="1"/>
  <c r="A729" i="1"/>
  <c r="R728" i="1"/>
  <c r="S728" i="1" s="1"/>
  <c r="Q728" i="1"/>
  <c r="A728" i="1"/>
  <c r="R727" i="1"/>
  <c r="S727" i="1" s="1"/>
  <c r="Q727" i="1"/>
  <c r="A727" i="1"/>
  <c r="R726" i="1"/>
  <c r="S726" i="1" s="1"/>
  <c r="Q726" i="1"/>
  <c r="A726" i="1"/>
  <c r="R725" i="1"/>
  <c r="S725" i="1" s="1"/>
  <c r="Q725" i="1"/>
  <c r="A725" i="1"/>
  <c r="R724" i="1"/>
  <c r="Q724" i="1"/>
  <c r="A724" i="1"/>
  <c r="A722" i="1"/>
  <c r="R721" i="1"/>
  <c r="A721" i="1"/>
  <c r="R720" i="1"/>
  <c r="R722" i="1" s="1"/>
  <c r="A720" i="1"/>
  <c r="A719" i="1"/>
  <c r="R718" i="1"/>
  <c r="A718" i="1"/>
  <c r="R717" i="1"/>
  <c r="R719" i="1" s="1"/>
  <c r="A717" i="1"/>
  <c r="A716" i="1"/>
  <c r="S715" i="1"/>
  <c r="R715" i="1"/>
  <c r="A715" i="1"/>
  <c r="S714" i="1"/>
  <c r="R714" i="1"/>
  <c r="R716" i="1" s="1"/>
  <c r="A714" i="1"/>
  <c r="A713" i="1"/>
  <c r="S712" i="1"/>
  <c r="R712" i="1"/>
  <c r="A712" i="1"/>
  <c r="S711" i="1"/>
  <c r="R711" i="1"/>
  <c r="R713" i="1" s="1"/>
  <c r="A711" i="1"/>
  <c r="A710" i="1"/>
  <c r="T709" i="1"/>
  <c r="S709" i="1"/>
  <c r="R709" i="1"/>
  <c r="A709" i="1"/>
  <c r="T708" i="1"/>
  <c r="S708" i="1"/>
  <c r="R708" i="1"/>
  <c r="R710" i="1" s="1"/>
  <c r="A708" i="1"/>
  <c r="A707" i="1"/>
  <c r="T706" i="1"/>
  <c r="S706" i="1"/>
  <c r="R706" i="1"/>
  <c r="A706" i="1"/>
  <c r="T705" i="1"/>
  <c r="S705" i="1"/>
  <c r="R705" i="1"/>
  <c r="R707" i="1" s="1"/>
  <c r="A705" i="1"/>
  <c r="A704" i="1"/>
  <c r="T703" i="1"/>
  <c r="S703" i="1"/>
  <c r="R703" i="1"/>
  <c r="A703" i="1"/>
  <c r="T702" i="1"/>
  <c r="S702" i="1"/>
  <c r="R702" i="1"/>
  <c r="R704" i="1" s="1"/>
  <c r="A702" i="1"/>
  <c r="A701" i="1"/>
  <c r="T700" i="1"/>
  <c r="S700" i="1"/>
  <c r="R700" i="1"/>
  <c r="A700" i="1"/>
  <c r="T699" i="1"/>
  <c r="S699" i="1"/>
  <c r="R699" i="1"/>
  <c r="R701" i="1" s="1"/>
  <c r="A699" i="1"/>
  <c r="A698" i="1"/>
  <c r="T697" i="1"/>
  <c r="S697" i="1"/>
  <c r="R697" i="1"/>
  <c r="A697" i="1"/>
  <c r="T696" i="1"/>
  <c r="S696" i="1"/>
  <c r="R696" i="1"/>
  <c r="R698" i="1" s="1"/>
  <c r="A696" i="1"/>
  <c r="A695" i="1"/>
  <c r="T694" i="1"/>
  <c r="S694" i="1"/>
  <c r="R694" i="1"/>
  <c r="A694" i="1"/>
  <c r="T693" i="1"/>
  <c r="S693" i="1"/>
  <c r="R693" i="1"/>
  <c r="R695" i="1" s="1"/>
  <c r="A693" i="1"/>
  <c r="A692" i="1"/>
  <c r="T691" i="1"/>
  <c r="S691" i="1"/>
  <c r="R691" i="1"/>
  <c r="A691" i="1"/>
  <c r="T690" i="1"/>
  <c r="S690" i="1"/>
  <c r="R690" i="1"/>
  <c r="R692" i="1" s="1"/>
  <c r="A690" i="1"/>
  <c r="A689" i="1"/>
  <c r="T688" i="1"/>
  <c r="S688" i="1"/>
  <c r="R688" i="1"/>
  <c r="A688" i="1"/>
  <c r="T687" i="1"/>
  <c r="S687" i="1"/>
  <c r="R687" i="1"/>
  <c r="R689" i="1" s="1"/>
  <c r="A687" i="1"/>
  <c r="A686" i="1"/>
  <c r="T685" i="1"/>
  <c r="S685" i="1"/>
  <c r="R685" i="1"/>
  <c r="A685" i="1"/>
  <c r="T684" i="1"/>
  <c r="S684" i="1"/>
  <c r="R684" i="1"/>
  <c r="R686" i="1" s="1"/>
  <c r="A684" i="1"/>
  <c r="A683" i="1"/>
  <c r="T682" i="1"/>
  <c r="S682" i="1"/>
  <c r="R682" i="1"/>
  <c r="A682" i="1"/>
  <c r="T681" i="1"/>
  <c r="S681" i="1"/>
  <c r="R681" i="1"/>
  <c r="R683" i="1" s="1"/>
  <c r="A681" i="1"/>
  <c r="A680" i="1"/>
  <c r="T679" i="1"/>
  <c r="S679" i="1"/>
  <c r="R679" i="1"/>
  <c r="A679" i="1"/>
  <c r="T678" i="1"/>
  <c r="S678" i="1"/>
  <c r="R678" i="1"/>
  <c r="R680" i="1" s="1"/>
  <c r="A678" i="1"/>
  <c r="A677" i="1"/>
  <c r="T676" i="1"/>
  <c r="S676" i="1"/>
  <c r="R676" i="1"/>
  <c r="A676" i="1"/>
  <c r="T675" i="1"/>
  <c r="S675" i="1"/>
  <c r="R675" i="1"/>
  <c r="R677" i="1" s="1"/>
  <c r="A675" i="1"/>
  <c r="A674" i="1"/>
  <c r="T673" i="1"/>
  <c r="S673" i="1"/>
  <c r="R673" i="1"/>
  <c r="A673" i="1"/>
  <c r="T672" i="1"/>
  <c r="S672" i="1"/>
  <c r="R672" i="1"/>
  <c r="R674" i="1" s="1"/>
  <c r="A672" i="1"/>
  <c r="A671" i="1"/>
  <c r="T670" i="1"/>
  <c r="S670" i="1"/>
  <c r="R670" i="1"/>
  <c r="A670" i="1"/>
  <c r="T669" i="1"/>
  <c r="S669" i="1"/>
  <c r="R669" i="1"/>
  <c r="R671" i="1" s="1"/>
  <c r="A669" i="1"/>
  <c r="A668" i="1"/>
  <c r="T667" i="1"/>
  <c r="S667" i="1"/>
  <c r="R667" i="1"/>
  <c r="A667" i="1"/>
  <c r="T666" i="1"/>
  <c r="S666" i="1"/>
  <c r="R666" i="1"/>
  <c r="R668" i="1" s="1"/>
  <c r="A666" i="1"/>
  <c r="Q646" i="1" s="1"/>
  <c r="A665" i="1"/>
  <c r="T664" i="1"/>
  <c r="S664" i="1"/>
  <c r="R664" i="1"/>
  <c r="A664" i="1"/>
  <c r="T663" i="1"/>
  <c r="S663" i="1"/>
  <c r="R663" i="1"/>
  <c r="R665" i="1" s="1"/>
  <c r="A663" i="1"/>
  <c r="R661" i="1"/>
  <c r="Q661" i="1"/>
  <c r="A661" i="1"/>
  <c r="L646" i="1" s="1"/>
  <c r="H646" i="1"/>
  <c r="C646" i="1"/>
  <c r="A646" i="1"/>
  <c r="C645" i="1"/>
  <c r="A645" i="1"/>
  <c r="H644" i="1"/>
  <c r="C644" i="1"/>
  <c r="A644" i="1"/>
  <c r="C643" i="1"/>
  <c r="A643" i="1"/>
  <c r="H642" i="1"/>
  <c r="C642" i="1"/>
  <c r="A642" i="1"/>
  <c r="C641" i="1"/>
  <c r="A641" i="1"/>
  <c r="H640" i="1"/>
  <c r="C640" i="1"/>
  <c r="A640" i="1"/>
  <c r="C639" i="1"/>
  <c r="A639" i="1"/>
  <c r="H638" i="1"/>
  <c r="C638" i="1"/>
  <c r="A638" i="1"/>
  <c r="C637" i="1"/>
  <c r="A637" i="1"/>
  <c r="H636" i="1"/>
  <c r="C636" i="1"/>
  <c r="A636" i="1"/>
  <c r="G635" i="1"/>
  <c r="C635" i="1"/>
  <c r="A635" i="1"/>
  <c r="G632" i="1"/>
  <c r="C632" i="1"/>
  <c r="A632" i="1"/>
  <c r="G631" i="1"/>
  <c r="C631" i="1"/>
  <c r="A631" i="1"/>
  <c r="G630" i="1"/>
  <c r="C630" i="1"/>
  <c r="A630" i="1"/>
  <c r="G629" i="1"/>
  <c r="C629" i="1"/>
  <c r="A629" i="1"/>
  <c r="G628" i="1"/>
  <c r="C628" i="1"/>
  <c r="A628" i="1"/>
  <c r="G627" i="1"/>
  <c r="C627" i="1"/>
  <c r="A627" i="1"/>
  <c r="K626" i="1"/>
  <c r="G626" i="1"/>
  <c r="C626" i="1"/>
  <c r="A626" i="1"/>
  <c r="Q625" i="1"/>
  <c r="K625" i="1"/>
  <c r="G625" i="1"/>
  <c r="C625" i="1"/>
  <c r="A625" i="1"/>
  <c r="K624" i="1"/>
  <c r="G624" i="1"/>
  <c r="C624" i="1"/>
  <c r="A624" i="1"/>
  <c r="Q623" i="1"/>
  <c r="K623" i="1"/>
  <c r="G623" i="1"/>
  <c r="C623" i="1"/>
  <c r="A623" i="1"/>
  <c r="K622" i="1"/>
  <c r="G622" i="1"/>
  <c r="C622" i="1"/>
  <c r="A622" i="1"/>
  <c r="Q621" i="1"/>
  <c r="K621" i="1"/>
  <c r="G621" i="1"/>
  <c r="C621" i="1"/>
  <c r="A621" i="1"/>
  <c r="K618" i="1"/>
  <c r="G618" i="1"/>
  <c r="C618" i="1"/>
  <c r="A618" i="1"/>
  <c r="J617" i="1"/>
  <c r="H617" i="1"/>
  <c r="C617" i="1"/>
  <c r="A617" i="1"/>
  <c r="K616" i="1"/>
  <c r="G616" i="1"/>
  <c r="C616" i="1"/>
  <c r="A616" i="1"/>
  <c r="J615" i="1"/>
  <c r="H615" i="1"/>
  <c r="C615" i="1"/>
  <c r="A615" i="1"/>
  <c r="K614" i="1"/>
  <c r="G614" i="1"/>
  <c r="C614" i="1"/>
  <c r="A614" i="1"/>
  <c r="J613" i="1"/>
  <c r="H613" i="1"/>
  <c r="C613" i="1"/>
  <c r="A613" i="1"/>
  <c r="K612" i="1"/>
  <c r="G612" i="1"/>
  <c r="C612" i="1"/>
  <c r="A612" i="1"/>
  <c r="M611" i="1"/>
  <c r="J611" i="1"/>
  <c r="H611" i="1"/>
  <c r="E611" i="1"/>
  <c r="C611" i="1"/>
  <c r="A611" i="1"/>
  <c r="K610" i="1"/>
  <c r="G610" i="1"/>
  <c r="C610" i="1"/>
  <c r="A610" i="1"/>
  <c r="M609" i="1"/>
  <c r="J609" i="1"/>
  <c r="H609" i="1"/>
  <c r="E609" i="1"/>
  <c r="C609" i="1"/>
  <c r="A609" i="1"/>
  <c r="K608" i="1"/>
  <c r="G608" i="1"/>
  <c r="C608" i="1"/>
  <c r="A608" i="1"/>
  <c r="J607" i="1"/>
  <c r="H607" i="1"/>
  <c r="C607" i="1"/>
  <c r="A607" i="1"/>
  <c r="C604" i="1"/>
  <c r="A634" i="1" s="1"/>
  <c r="R598" i="1"/>
  <c r="S598" i="1" s="1"/>
  <c r="Q598" i="1"/>
  <c r="A598" i="1"/>
  <c r="R597" i="1"/>
  <c r="S597" i="1" s="1"/>
  <c r="Q597" i="1"/>
  <c r="A597" i="1"/>
  <c r="R596" i="1"/>
  <c r="S596" i="1" s="1"/>
  <c r="Q596" i="1"/>
  <c r="A596" i="1"/>
  <c r="R595" i="1"/>
  <c r="S595" i="1" s="1"/>
  <c r="Q595" i="1"/>
  <c r="A595" i="1"/>
  <c r="R594" i="1"/>
  <c r="S594" i="1" s="1"/>
  <c r="Q594" i="1"/>
  <c r="A594" i="1"/>
  <c r="R593" i="1"/>
  <c r="S593" i="1" s="1"/>
  <c r="Q593" i="1"/>
  <c r="A593" i="1"/>
  <c r="R592" i="1"/>
  <c r="S592" i="1" s="1"/>
  <c r="Q592" i="1"/>
  <c r="A592" i="1"/>
  <c r="R591" i="1"/>
  <c r="S591" i="1" s="1"/>
  <c r="Q591" i="1"/>
  <c r="A591" i="1"/>
  <c r="R590" i="1"/>
  <c r="S590" i="1" s="1"/>
  <c r="Q590" i="1"/>
  <c r="A590" i="1"/>
  <c r="R589" i="1"/>
  <c r="S589" i="1" s="1"/>
  <c r="Q589" i="1"/>
  <c r="A589" i="1"/>
  <c r="R588" i="1"/>
  <c r="S588" i="1" s="1"/>
  <c r="Q588" i="1"/>
  <c r="A588" i="1"/>
  <c r="R587" i="1"/>
  <c r="S587" i="1" s="1"/>
  <c r="Q587" i="1"/>
  <c r="A587" i="1"/>
  <c r="R586" i="1"/>
  <c r="S586" i="1" s="1"/>
  <c r="Q586" i="1"/>
  <c r="A586" i="1"/>
  <c r="R585" i="1"/>
  <c r="S585" i="1" s="1"/>
  <c r="Q585" i="1"/>
  <c r="A585" i="1"/>
  <c r="R584" i="1"/>
  <c r="S584" i="1" s="1"/>
  <c r="Q584" i="1"/>
  <c r="A584" i="1"/>
  <c r="R583" i="1"/>
  <c r="S583" i="1" s="1"/>
  <c r="Q583" i="1"/>
  <c r="A583" i="1"/>
  <c r="R582" i="1"/>
  <c r="S582" i="1" s="1"/>
  <c r="Q582" i="1"/>
  <c r="A582" i="1"/>
  <c r="R581" i="1"/>
  <c r="S581" i="1" s="1"/>
  <c r="Q581" i="1"/>
  <c r="A581" i="1"/>
  <c r="R580" i="1"/>
  <c r="S580" i="1" s="1"/>
  <c r="Q580" i="1"/>
  <c r="A580" i="1"/>
  <c r="R579" i="1"/>
  <c r="S579" i="1" s="1"/>
  <c r="Q579" i="1"/>
  <c r="A579" i="1"/>
  <c r="R578" i="1"/>
  <c r="S578" i="1" s="1"/>
  <c r="Q578" i="1"/>
  <c r="A578" i="1"/>
  <c r="R577" i="1"/>
  <c r="S577" i="1" s="1"/>
  <c r="Q577" i="1"/>
  <c r="A577" i="1"/>
  <c r="R576" i="1"/>
  <c r="S576" i="1" s="1"/>
  <c r="Q576" i="1"/>
  <c r="A576" i="1"/>
  <c r="R575" i="1"/>
  <c r="S575" i="1" s="1"/>
  <c r="Q575" i="1"/>
  <c r="A575" i="1"/>
  <c r="R574" i="1"/>
  <c r="S574" i="1" s="1"/>
  <c r="Q574" i="1"/>
  <c r="A574" i="1"/>
  <c r="R573" i="1"/>
  <c r="S573" i="1" s="1"/>
  <c r="Q573" i="1"/>
  <c r="A573" i="1"/>
  <c r="R572" i="1"/>
  <c r="S572" i="1" s="1"/>
  <c r="Q572" i="1"/>
  <c r="A572" i="1"/>
  <c r="R571" i="1"/>
  <c r="S571" i="1" s="1"/>
  <c r="Q571" i="1"/>
  <c r="A571" i="1"/>
  <c r="R570" i="1"/>
  <c r="S570" i="1" s="1"/>
  <c r="Q570" i="1"/>
  <c r="A570" i="1"/>
  <c r="R569" i="1"/>
  <c r="S569" i="1" s="1"/>
  <c r="Q569" i="1"/>
  <c r="A569" i="1"/>
  <c r="R568" i="1"/>
  <c r="S568" i="1" s="1"/>
  <c r="Q568" i="1"/>
  <c r="A568" i="1"/>
  <c r="R567" i="1"/>
  <c r="S567" i="1" s="1"/>
  <c r="Q567" i="1"/>
  <c r="A567" i="1"/>
  <c r="R566" i="1"/>
  <c r="S566" i="1" s="1"/>
  <c r="Q566" i="1"/>
  <c r="A566" i="1"/>
  <c r="R565" i="1"/>
  <c r="S565" i="1" s="1"/>
  <c r="Q565" i="1"/>
  <c r="A565" i="1"/>
  <c r="R564" i="1"/>
  <c r="S564" i="1" s="1"/>
  <c r="Q564" i="1"/>
  <c r="A564" i="1"/>
  <c r="R563" i="1"/>
  <c r="S563" i="1" s="1"/>
  <c r="Q563" i="1"/>
  <c r="A563" i="1"/>
  <c r="R562" i="1"/>
  <c r="S562" i="1" s="1"/>
  <c r="Q562" i="1"/>
  <c r="A562" i="1"/>
  <c r="R561" i="1"/>
  <c r="S561" i="1" s="1"/>
  <c r="Q561" i="1"/>
  <c r="A561" i="1"/>
  <c r="R560" i="1"/>
  <c r="S560" i="1" s="1"/>
  <c r="Q560" i="1"/>
  <c r="A560" i="1"/>
  <c r="R559" i="1"/>
  <c r="S559" i="1" s="1"/>
  <c r="Q559" i="1"/>
  <c r="A559" i="1"/>
  <c r="R558" i="1"/>
  <c r="S558" i="1" s="1"/>
  <c r="Q558" i="1"/>
  <c r="A558" i="1"/>
  <c r="R557" i="1"/>
  <c r="B482" i="1" s="1"/>
  <c r="Q557" i="1"/>
  <c r="A557" i="1"/>
  <c r="A555" i="1"/>
  <c r="R554" i="1"/>
  <c r="A554" i="1"/>
  <c r="R553" i="1"/>
  <c r="R555" i="1" s="1"/>
  <c r="A553" i="1"/>
  <c r="A552" i="1"/>
  <c r="R551" i="1"/>
  <c r="A551" i="1"/>
  <c r="R550" i="1"/>
  <c r="R552" i="1" s="1"/>
  <c r="A550" i="1"/>
  <c r="A549" i="1"/>
  <c r="S548" i="1"/>
  <c r="R548" i="1"/>
  <c r="A548" i="1"/>
  <c r="S547" i="1"/>
  <c r="R547" i="1"/>
  <c r="R549" i="1" s="1"/>
  <c r="A547" i="1"/>
  <c r="A546" i="1"/>
  <c r="S545" i="1"/>
  <c r="R545" i="1"/>
  <c r="A545" i="1"/>
  <c r="S544" i="1"/>
  <c r="R544" i="1"/>
  <c r="A544" i="1"/>
  <c r="A543" i="1"/>
  <c r="T542" i="1"/>
  <c r="S542" i="1"/>
  <c r="R542" i="1"/>
  <c r="A542" i="1"/>
  <c r="T541" i="1"/>
  <c r="S541" i="1"/>
  <c r="R541" i="1"/>
  <c r="R543" i="1" s="1"/>
  <c r="A541" i="1"/>
  <c r="A540" i="1"/>
  <c r="T539" i="1"/>
  <c r="S539" i="1"/>
  <c r="R539" i="1"/>
  <c r="A539" i="1"/>
  <c r="T538" i="1"/>
  <c r="S538" i="1"/>
  <c r="R538" i="1"/>
  <c r="R540" i="1" s="1"/>
  <c r="A538" i="1"/>
  <c r="A537" i="1"/>
  <c r="T536" i="1"/>
  <c r="S536" i="1"/>
  <c r="R536" i="1"/>
  <c r="A536" i="1"/>
  <c r="T535" i="1"/>
  <c r="S535" i="1"/>
  <c r="R535" i="1"/>
  <c r="R537" i="1" s="1"/>
  <c r="A535" i="1"/>
  <c r="A534" i="1"/>
  <c r="T533" i="1"/>
  <c r="S533" i="1"/>
  <c r="R533" i="1"/>
  <c r="A533" i="1"/>
  <c r="T532" i="1"/>
  <c r="S532" i="1"/>
  <c r="R532" i="1"/>
  <c r="R534" i="1" s="1"/>
  <c r="A532" i="1"/>
  <c r="A531" i="1"/>
  <c r="T530" i="1"/>
  <c r="S530" i="1"/>
  <c r="R530" i="1"/>
  <c r="A530" i="1"/>
  <c r="T529" i="1"/>
  <c r="S529" i="1"/>
  <c r="R529" i="1"/>
  <c r="R531" i="1" s="1"/>
  <c r="A529" i="1"/>
  <c r="A528" i="1"/>
  <c r="T527" i="1"/>
  <c r="S527" i="1"/>
  <c r="R527" i="1"/>
  <c r="A527" i="1"/>
  <c r="T526" i="1"/>
  <c r="S526" i="1"/>
  <c r="R526" i="1"/>
  <c r="R528" i="1" s="1"/>
  <c r="A526" i="1"/>
  <c r="A525" i="1"/>
  <c r="T524" i="1"/>
  <c r="S524" i="1"/>
  <c r="R524" i="1"/>
  <c r="A524" i="1"/>
  <c r="T523" i="1"/>
  <c r="S523" i="1"/>
  <c r="R523" i="1"/>
  <c r="R525" i="1" s="1"/>
  <c r="A523" i="1"/>
  <c r="A522" i="1"/>
  <c r="T521" i="1"/>
  <c r="S521" i="1"/>
  <c r="R521" i="1"/>
  <c r="A521" i="1"/>
  <c r="T520" i="1"/>
  <c r="S520" i="1"/>
  <c r="R520" i="1"/>
  <c r="R522" i="1" s="1"/>
  <c r="A520" i="1"/>
  <c r="A519" i="1"/>
  <c r="T518" i="1"/>
  <c r="S518" i="1"/>
  <c r="R518" i="1"/>
  <c r="A518" i="1"/>
  <c r="T517" i="1"/>
  <c r="S517" i="1"/>
  <c r="R517" i="1"/>
  <c r="R519" i="1" s="1"/>
  <c r="A517" i="1"/>
  <c r="Q455" i="1" s="1"/>
  <c r="A516" i="1"/>
  <c r="T515" i="1"/>
  <c r="S515" i="1"/>
  <c r="R515" i="1"/>
  <c r="A515" i="1"/>
  <c r="T514" i="1"/>
  <c r="S514" i="1"/>
  <c r="R514" i="1"/>
  <c r="R516" i="1" s="1"/>
  <c r="A514" i="1"/>
  <c r="A513" i="1"/>
  <c r="T512" i="1"/>
  <c r="S512" i="1"/>
  <c r="R512" i="1"/>
  <c r="A512" i="1"/>
  <c r="T511" i="1"/>
  <c r="S511" i="1"/>
  <c r="R511" i="1"/>
  <c r="R513" i="1" s="1"/>
  <c r="A511" i="1"/>
  <c r="A510" i="1"/>
  <c r="T509" i="1"/>
  <c r="S509" i="1"/>
  <c r="R509" i="1"/>
  <c r="A509" i="1"/>
  <c r="T508" i="1"/>
  <c r="S508" i="1"/>
  <c r="R508" i="1"/>
  <c r="R510" i="1" s="1"/>
  <c r="A508" i="1"/>
  <c r="A507" i="1"/>
  <c r="T506" i="1"/>
  <c r="S506" i="1"/>
  <c r="R506" i="1"/>
  <c r="A506" i="1"/>
  <c r="T505" i="1"/>
  <c r="S505" i="1"/>
  <c r="R505" i="1"/>
  <c r="R507" i="1" s="1"/>
  <c r="A505" i="1"/>
  <c r="A504" i="1"/>
  <c r="T503" i="1"/>
  <c r="S503" i="1"/>
  <c r="R503" i="1"/>
  <c r="A503" i="1"/>
  <c r="T502" i="1"/>
  <c r="S502" i="1"/>
  <c r="R502" i="1"/>
  <c r="R504" i="1" s="1"/>
  <c r="A502" i="1"/>
  <c r="A501" i="1"/>
  <c r="T500" i="1"/>
  <c r="S500" i="1"/>
  <c r="R500" i="1"/>
  <c r="A500" i="1"/>
  <c r="T499" i="1"/>
  <c r="S499" i="1"/>
  <c r="R499" i="1"/>
  <c r="R501" i="1" s="1"/>
  <c r="A499" i="1"/>
  <c r="A498" i="1"/>
  <c r="T497" i="1"/>
  <c r="S497" i="1"/>
  <c r="R497" i="1"/>
  <c r="A497" i="1"/>
  <c r="T496" i="1"/>
  <c r="S496" i="1"/>
  <c r="R496" i="1"/>
  <c r="R498" i="1" s="1"/>
  <c r="A496" i="1"/>
  <c r="Q479" i="1" s="1"/>
  <c r="R494" i="1"/>
  <c r="Q494" i="1"/>
  <c r="A494" i="1"/>
  <c r="G479" i="1" s="1"/>
  <c r="B490" i="1"/>
  <c r="C490" i="1" s="1"/>
  <c r="B488" i="1"/>
  <c r="C488" i="1" s="1"/>
  <c r="B487" i="1"/>
  <c r="B486" i="1"/>
  <c r="B485" i="1"/>
  <c r="A485" i="1" s="1"/>
  <c r="Q485" i="1" s="1"/>
  <c r="B483" i="1"/>
  <c r="A483" i="1" s="1"/>
  <c r="Q483" i="1" s="1"/>
  <c r="L479" i="1"/>
  <c r="E479" i="1"/>
  <c r="C479" i="1"/>
  <c r="A479" i="1"/>
  <c r="M478" i="1"/>
  <c r="F478" i="1"/>
  <c r="C478" i="1"/>
  <c r="A478" i="1"/>
  <c r="G478" i="1" s="1"/>
  <c r="L477" i="1"/>
  <c r="I477" i="1"/>
  <c r="E477" i="1"/>
  <c r="C477" i="1"/>
  <c r="A477" i="1"/>
  <c r="M476" i="1"/>
  <c r="F476" i="1"/>
  <c r="C476" i="1"/>
  <c r="A476" i="1"/>
  <c r="G476" i="1" s="1"/>
  <c r="L475" i="1"/>
  <c r="E475" i="1"/>
  <c r="C475" i="1"/>
  <c r="A475" i="1"/>
  <c r="M474" i="1"/>
  <c r="F474" i="1"/>
  <c r="C474" i="1"/>
  <c r="A474" i="1"/>
  <c r="G474" i="1" s="1"/>
  <c r="L473" i="1"/>
  <c r="E473" i="1"/>
  <c r="C473" i="1"/>
  <c r="A473" i="1"/>
  <c r="M472" i="1"/>
  <c r="F472" i="1"/>
  <c r="C472" i="1"/>
  <c r="A472" i="1"/>
  <c r="G472" i="1" s="1"/>
  <c r="L471" i="1"/>
  <c r="I471" i="1"/>
  <c r="E471" i="1"/>
  <c r="C471" i="1"/>
  <c r="A471" i="1"/>
  <c r="M470" i="1"/>
  <c r="F470" i="1"/>
  <c r="C470" i="1"/>
  <c r="A470" i="1"/>
  <c r="G470" i="1" s="1"/>
  <c r="L469" i="1"/>
  <c r="E469" i="1"/>
  <c r="C469" i="1"/>
  <c r="A469" i="1"/>
  <c r="M468" i="1"/>
  <c r="F468" i="1"/>
  <c r="C468" i="1"/>
  <c r="A468" i="1"/>
  <c r="G468" i="1" s="1"/>
  <c r="A467" i="1"/>
  <c r="L465" i="1"/>
  <c r="E465" i="1"/>
  <c r="C465" i="1"/>
  <c r="A465" i="1"/>
  <c r="G464" i="1"/>
  <c r="C464" i="1"/>
  <c r="A464" i="1"/>
  <c r="H464" i="1" s="1"/>
  <c r="L463" i="1"/>
  <c r="E463" i="1"/>
  <c r="C463" i="1"/>
  <c r="A463" i="1"/>
  <c r="G462" i="1"/>
  <c r="C462" i="1"/>
  <c r="A462" i="1"/>
  <c r="H462" i="1" s="1"/>
  <c r="L461" i="1"/>
  <c r="E461" i="1"/>
  <c r="C461" i="1"/>
  <c r="A461" i="1"/>
  <c r="G460" i="1"/>
  <c r="C460" i="1"/>
  <c r="A460" i="1"/>
  <c r="H460" i="1" s="1"/>
  <c r="L459" i="1"/>
  <c r="E459" i="1"/>
  <c r="C459" i="1"/>
  <c r="A459" i="1"/>
  <c r="G458" i="1"/>
  <c r="C458" i="1"/>
  <c r="A458" i="1"/>
  <c r="H458" i="1" s="1"/>
  <c r="L457" i="1"/>
  <c r="I457" i="1"/>
  <c r="E457" i="1"/>
  <c r="C457" i="1"/>
  <c r="A457" i="1"/>
  <c r="G456" i="1"/>
  <c r="C456" i="1"/>
  <c r="A456" i="1"/>
  <c r="H456" i="1" s="1"/>
  <c r="L455" i="1"/>
  <c r="E455" i="1"/>
  <c r="C455" i="1"/>
  <c r="A455" i="1"/>
  <c r="G454" i="1"/>
  <c r="C454" i="1"/>
  <c r="A454" i="1"/>
  <c r="H454" i="1" s="1"/>
  <c r="K451" i="1"/>
  <c r="E451" i="1"/>
  <c r="C451" i="1"/>
  <c r="A451" i="1"/>
  <c r="M450" i="1"/>
  <c r="G450" i="1"/>
  <c r="C450" i="1"/>
  <c r="A450" i="1"/>
  <c r="H450" i="1" s="1"/>
  <c r="K449" i="1"/>
  <c r="E449" i="1"/>
  <c r="C449" i="1"/>
  <c r="A449" i="1"/>
  <c r="M448" i="1"/>
  <c r="G448" i="1"/>
  <c r="C448" i="1"/>
  <c r="A448" i="1"/>
  <c r="H448" i="1" s="1"/>
  <c r="K447" i="1"/>
  <c r="E447" i="1"/>
  <c r="C447" i="1"/>
  <c r="A447" i="1"/>
  <c r="M446" i="1"/>
  <c r="G446" i="1"/>
  <c r="C446" i="1"/>
  <c r="A446" i="1"/>
  <c r="H446" i="1" s="1"/>
  <c r="Q445" i="1"/>
  <c r="K445" i="1"/>
  <c r="J445" i="1"/>
  <c r="I445" i="1"/>
  <c r="E445" i="1"/>
  <c r="C445" i="1"/>
  <c r="A445" i="1"/>
  <c r="M444" i="1"/>
  <c r="G444" i="1"/>
  <c r="C444" i="1"/>
  <c r="A444" i="1"/>
  <c r="H444" i="1" s="1"/>
  <c r="Q443" i="1"/>
  <c r="K443" i="1"/>
  <c r="J443" i="1"/>
  <c r="I443" i="1"/>
  <c r="E443" i="1"/>
  <c r="C443" i="1"/>
  <c r="A443" i="1"/>
  <c r="M442" i="1"/>
  <c r="G442" i="1"/>
  <c r="C442" i="1"/>
  <c r="A442" i="1"/>
  <c r="H442" i="1" s="1"/>
  <c r="K441" i="1"/>
  <c r="E441" i="1"/>
  <c r="C441" i="1"/>
  <c r="A441" i="1"/>
  <c r="M440" i="1"/>
  <c r="G440" i="1"/>
  <c r="C440" i="1"/>
  <c r="A440" i="1"/>
  <c r="H440" i="1" s="1"/>
  <c r="A439" i="1"/>
  <c r="C437" i="1"/>
  <c r="A453" i="1" s="1"/>
  <c r="S431" i="1"/>
  <c r="R431" i="1"/>
  <c r="Q431" i="1"/>
  <c r="A431" i="1"/>
  <c r="S430" i="1"/>
  <c r="R430" i="1"/>
  <c r="Q430" i="1"/>
  <c r="A430" i="1"/>
  <c r="S429" i="1"/>
  <c r="R429" i="1"/>
  <c r="Q429" i="1"/>
  <c r="A429" i="1"/>
  <c r="S428" i="1"/>
  <c r="R428" i="1"/>
  <c r="Q428" i="1"/>
  <c r="A428" i="1"/>
  <c r="S427" i="1"/>
  <c r="R427" i="1"/>
  <c r="Q427" i="1"/>
  <c r="A427" i="1"/>
  <c r="S426" i="1"/>
  <c r="R426" i="1"/>
  <c r="Q426" i="1"/>
  <c r="A426" i="1"/>
  <c r="S425" i="1"/>
  <c r="R425" i="1"/>
  <c r="Q425" i="1"/>
  <c r="A425" i="1"/>
  <c r="S424" i="1"/>
  <c r="R424" i="1"/>
  <c r="Q424" i="1"/>
  <c r="A424" i="1"/>
  <c r="S423" i="1"/>
  <c r="R423" i="1"/>
  <c r="Q423" i="1"/>
  <c r="A423" i="1"/>
  <c r="S422" i="1"/>
  <c r="R422" i="1"/>
  <c r="Q422" i="1"/>
  <c r="A422" i="1"/>
  <c r="S421" i="1"/>
  <c r="R421" i="1"/>
  <c r="Q421" i="1"/>
  <c r="A421" i="1"/>
  <c r="S420" i="1"/>
  <c r="R420" i="1"/>
  <c r="Q420" i="1"/>
  <c r="A420" i="1"/>
  <c r="S419" i="1"/>
  <c r="R419" i="1"/>
  <c r="Q419" i="1"/>
  <c r="A419" i="1"/>
  <c r="S418" i="1"/>
  <c r="R418" i="1"/>
  <c r="Q418" i="1"/>
  <c r="A418" i="1"/>
  <c r="S417" i="1"/>
  <c r="R417" i="1"/>
  <c r="Q417" i="1"/>
  <c r="A417" i="1"/>
  <c r="S416" i="1"/>
  <c r="R416" i="1"/>
  <c r="Q416" i="1"/>
  <c r="A416" i="1"/>
  <c r="S415" i="1"/>
  <c r="R415" i="1"/>
  <c r="Q415" i="1"/>
  <c r="A415" i="1"/>
  <c r="S414" i="1"/>
  <c r="R414" i="1"/>
  <c r="Q414" i="1"/>
  <c r="A414" i="1"/>
  <c r="S413" i="1"/>
  <c r="R413" i="1"/>
  <c r="Q413" i="1"/>
  <c r="A413" i="1"/>
  <c r="S412" i="1"/>
  <c r="R412" i="1"/>
  <c r="Q412" i="1"/>
  <c r="A412" i="1"/>
  <c r="S411" i="1"/>
  <c r="R411" i="1"/>
  <c r="Q411" i="1"/>
  <c r="A411" i="1"/>
  <c r="S410" i="1"/>
  <c r="R410" i="1"/>
  <c r="Q410" i="1"/>
  <c r="A410" i="1"/>
  <c r="S409" i="1"/>
  <c r="R409" i="1"/>
  <c r="Q409" i="1"/>
  <c r="A409" i="1"/>
  <c r="S408" i="1"/>
  <c r="R408" i="1"/>
  <c r="Q408" i="1"/>
  <c r="A408" i="1"/>
  <c r="S407" i="1"/>
  <c r="R407" i="1"/>
  <c r="Q407" i="1"/>
  <c r="A407" i="1"/>
  <c r="S406" i="1"/>
  <c r="R406" i="1"/>
  <c r="Q406" i="1"/>
  <c r="A406" i="1"/>
  <c r="S405" i="1"/>
  <c r="R405" i="1"/>
  <c r="Q405" i="1"/>
  <c r="A405" i="1"/>
  <c r="S404" i="1"/>
  <c r="R404" i="1"/>
  <c r="Q404" i="1"/>
  <c r="A404" i="1"/>
  <c r="S403" i="1"/>
  <c r="R403" i="1"/>
  <c r="Q403" i="1"/>
  <c r="A403" i="1"/>
  <c r="S402" i="1"/>
  <c r="R402" i="1"/>
  <c r="Q402" i="1"/>
  <c r="A402" i="1"/>
  <c r="S401" i="1"/>
  <c r="R401" i="1"/>
  <c r="Q401" i="1"/>
  <c r="A401" i="1"/>
  <c r="S400" i="1"/>
  <c r="R400" i="1"/>
  <c r="Q400" i="1"/>
  <c r="A400" i="1"/>
  <c r="S399" i="1"/>
  <c r="R399" i="1"/>
  <c r="Q399" i="1"/>
  <c r="A399" i="1"/>
  <c r="S398" i="1"/>
  <c r="R398" i="1"/>
  <c r="Q398" i="1"/>
  <c r="A398" i="1"/>
  <c r="S397" i="1"/>
  <c r="R397" i="1"/>
  <c r="Q397" i="1"/>
  <c r="A397" i="1"/>
  <c r="S396" i="1"/>
  <c r="R396" i="1"/>
  <c r="Q396" i="1"/>
  <c r="A396" i="1"/>
  <c r="S395" i="1"/>
  <c r="R395" i="1"/>
  <c r="Q395" i="1"/>
  <c r="A395" i="1"/>
  <c r="S394" i="1"/>
  <c r="R394" i="1"/>
  <c r="Q394" i="1"/>
  <c r="A394" i="1"/>
  <c r="S393" i="1"/>
  <c r="R393" i="1"/>
  <c r="Q393" i="1"/>
  <c r="A393" i="1"/>
  <c r="S392" i="1"/>
  <c r="R392" i="1"/>
  <c r="Q392" i="1"/>
  <c r="A392" i="1"/>
  <c r="S391" i="1"/>
  <c r="R391" i="1"/>
  <c r="Q391" i="1"/>
  <c r="A391" i="1"/>
  <c r="S390" i="1"/>
  <c r="R390" i="1"/>
  <c r="Q390" i="1"/>
  <c r="A390" i="1"/>
  <c r="R387" i="1"/>
  <c r="R386" i="1"/>
  <c r="R388" i="1" s="1"/>
  <c r="R384" i="1"/>
  <c r="R383" i="1"/>
  <c r="R385" i="1" s="1"/>
  <c r="S381" i="1"/>
  <c r="R381" i="1"/>
  <c r="R382" i="1" s="1"/>
  <c r="S380" i="1"/>
  <c r="R380" i="1"/>
  <c r="A380" i="1"/>
  <c r="R379" i="1"/>
  <c r="S378" i="1"/>
  <c r="R378" i="1"/>
  <c r="A378" i="1"/>
  <c r="S377" i="1"/>
  <c r="R377" i="1"/>
  <c r="R376" i="1"/>
  <c r="T375" i="1"/>
  <c r="S375" i="1"/>
  <c r="R375" i="1"/>
  <c r="T374" i="1"/>
  <c r="S374" i="1"/>
  <c r="R374" i="1"/>
  <c r="A373" i="1"/>
  <c r="T372" i="1"/>
  <c r="S372" i="1"/>
  <c r="R372" i="1"/>
  <c r="A372" i="1"/>
  <c r="T371" i="1"/>
  <c r="S371" i="1"/>
  <c r="R371" i="1"/>
  <c r="R373" i="1" s="1"/>
  <c r="A371" i="1"/>
  <c r="T369" i="1"/>
  <c r="S369" i="1"/>
  <c r="R369" i="1"/>
  <c r="R370" i="1" s="1"/>
  <c r="T368" i="1"/>
  <c r="S368" i="1"/>
  <c r="R368" i="1"/>
  <c r="T366" i="1"/>
  <c r="S366" i="1"/>
  <c r="R366" i="1"/>
  <c r="T365" i="1"/>
  <c r="S365" i="1"/>
  <c r="R365" i="1"/>
  <c r="R367" i="1" s="1"/>
  <c r="T363" i="1"/>
  <c r="S363" i="1"/>
  <c r="R363" i="1"/>
  <c r="T362" i="1"/>
  <c r="S362" i="1"/>
  <c r="R362" i="1"/>
  <c r="R364" i="1" s="1"/>
  <c r="T360" i="1"/>
  <c r="S360" i="1"/>
  <c r="R360" i="1"/>
  <c r="T359" i="1"/>
  <c r="S359" i="1"/>
  <c r="R359" i="1"/>
  <c r="R361" i="1" s="1"/>
  <c r="T357" i="1"/>
  <c r="S357" i="1"/>
  <c r="R357" i="1"/>
  <c r="T356" i="1"/>
  <c r="S356" i="1"/>
  <c r="R356" i="1"/>
  <c r="R358" i="1" s="1"/>
  <c r="T354" i="1"/>
  <c r="S354" i="1"/>
  <c r="R354" i="1"/>
  <c r="T353" i="1"/>
  <c r="S353" i="1"/>
  <c r="R353" i="1"/>
  <c r="R355" i="1" s="1"/>
  <c r="R352" i="1"/>
  <c r="T351" i="1"/>
  <c r="S351" i="1"/>
  <c r="R351" i="1"/>
  <c r="T350" i="1"/>
  <c r="S350" i="1"/>
  <c r="R350" i="1"/>
  <c r="A349" i="1"/>
  <c r="T348" i="1"/>
  <c r="S348" i="1"/>
  <c r="R348" i="1"/>
  <c r="A348" i="1"/>
  <c r="T347" i="1"/>
  <c r="S347" i="1"/>
  <c r="R347" i="1"/>
  <c r="R349" i="1" s="1"/>
  <c r="A347" i="1"/>
  <c r="T345" i="1"/>
  <c r="S345" i="1"/>
  <c r="R345" i="1"/>
  <c r="R346" i="1" s="1"/>
  <c r="T344" i="1"/>
  <c r="S344" i="1"/>
  <c r="R344" i="1"/>
  <c r="T342" i="1"/>
  <c r="S342" i="1"/>
  <c r="R342" i="1"/>
  <c r="T341" i="1"/>
  <c r="S341" i="1"/>
  <c r="R341" i="1"/>
  <c r="R343" i="1" s="1"/>
  <c r="T339" i="1"/>
  <c r="S339" i="1"/>
  <c r="R339" i="1"/>
  <c r="T338" i="1"/>
  <c r="S338" i="1"/>
  <c r="R338" i="1"/>
  <c r="R340" i="1" s="1"/>
  <c r="T336" i="1"/>
  <c r="S336" i="1"/>
  <c r="R336" i="1"/>
  <c r="T335" i="1"/>
  <c r="S335" i="1"/>
  <c r="R335" i="1"/>
  <c r="R337" i="1" s="1"/>
  <c r="T333" i="1"/>
  <c r="S333" i="1"/>
  <c r="R333" i="1"/>
  <c r="T332" i="1"/>
  <c r="S332" i="1"/>
  <c r="R332" i="1"/>
  <c r="R334" i="1" s="1"/>
  <c r="T330" i="1"/>
  <c r="S330" i="1"/>
  <c r="R330" i="1"/>
  <c r="T329" i="1"/>
  <c r="S329" i="1"/>
  <c r="R329" i="1"/>
  <c r="R331" i="1" s="1"/>
  <c r="R327" i="1"/>
  <c r="Q327" i="1"/>
  <c r="A327" i="1"/>
  <c r="B324" i="1"/>
  <c r="C324" i="1" s="1"/>
  <c r="B323" i="1"/>
  <c r="C323" i="1" s="1"/>
  <c r="A323" i="1"/>
  <c r="B322" i="1"/>
  <c r="C322" i="1" s="1"/>
  <c r="B321" i="1"/>
  <c r="C321" i="1" s="1"/>
  <c r="B320" i="1"/>
  <c r="C320" i="1" s="1"/>
  <c r="B319" i="1"/>
  <c r="C319" i="1" s="1"/>
  <c r="A319" i="1"/>
  <c r="B318" i="1"/>
  <c r="C318" i="1" s="1"/>
  <c r="B317" i="1"/>
  <c r="C317" i="1" s="1"/>
  <c r="B316" i="1"/>
  <c r="C316" i="1" s="1"/>
  <c r="C315" i="1"/>
  <c r="B315" i="1"/>
  <c r="A315" i="1"/>
  <c r="C312" i="1"/>
  <c r="C311" i="1"/>
  <c r="C310" i="1"/>
  <c r="C309" i="1"/>
  <c r="C308" i="1"/>
  <c r="A308" i="1"/>
  <c r="C307" i="1"/>
  <c r="C306" i="1"/>
  <c r="C305" i="1"/>
  <c r="C304" i="1"/>
  <c r="A304" i="1"/>
  <c r="C303" i="1"/>
  <c r="C302" i="1"/>
  <c r="A302" i="1"/>
  <c r="C301" i="1"/>
  <c r="A300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4" i="1"/>
  <c r="C283" i="1"/>
  <c r="A283" i="1"/>
  <c r="C282" i="1"/>
  <c r="C281" i="1"/>
  <c r="A281" i="1"/>
  <c r="C280" i="1"/>
  <c r="C279" i="1"/>
  <c r="A279" i="1"/>
  <c r="C278" i="1"/>
  <c r="C277" i="1"/>
  <c r="A277" i="1"/>
  <c r="C276" i="1"/>
  <c r="C275" i="1"/>
  <c r="A275" i="1"/>
  <c r="C274" i="1"/>
  <c r="C273" i="1"/>
  <c r="A273" i="1"/>
  <c r="C270" i="1"/>
  <c r="A387" i="1" s="1"/>
  <c r="S264" i="1"/>
  <c r="R264" i="1"/>
  <c r="Q264" i="1"/>
  <c r="S263" i="1"/>
  <c r="R263" i="1"/>
  <c r="B154" i="1" s="1"/>
  <c r="Q263" i="1"/>
  <c r="A262" i="1"/>
  <c r="S260" i="1"/>
  <c r="R260" i="1"/>
  <c r="Q260" i="1"/>
  <c r="S259" i="1"/>
  <c r="R259" i="1"/>
  <c r="Q259" i="1"/>
  <c r="S258" i="1"/>
  <c r="R258" i="1"/>
  <c r="Q258" i="1"/>
  <c r="S257" i="1"/>
  <c r="R257" i="1"/>
  <c r="Q257" i="1"/>
  <c r="S256" i="1"/>
  <c r="R256" i="1"/>
  <c r="Q256" i="1"/>
  <c r="S255" i="1"/>
  <c r="R255" i="1"/>
  <c r="Q255" i="1"/>
  <c r="S254" i="1"/>
  <c r="R254" i="1"/>
  <c r="Q254" i="1"/>
  <c r="S253" i="1"/>
  <c r="R253" i="1"/>
  <c r="Q253" i="1"/>
  <c r="S252" i="1"/>
  <c r="R252" i="1"/>
  <c r="Q252" i="1"/>
  <c r="S251" i="1"/>
  <c r="R251" i="1"/>
  <c r="Q251" i="1"/>
  <c r="S250" i="1"/>
  <c r="R250" i="1"/>
  <c r="Q250" i="1"/>
  <c r="S249" i="1"/>
  <c r="R249" i="1"/>
  <c r="Q249" i="1"/>
  <c r="S248" i="1"/>
  <c r="R248" i="1"/>
  <c r="Q248" i="1"/>
  <c r="S247" i="1"/>
  <c r="R247" i="1"/>
  <c r="Q247" i="1"/>
  <c r="S246" i="1"/>
  <c r="R246" i="1"/>
  <c r="Q246" i="1"/>
  <c r="S245" i="1"/>
  <c r="R245" i="1"/>
  <c r="Q245" i="1"/>
  <c r="S244" i="1"/>
  <c r="R244" i="1"/>
  <c r="Q244" i="1"/>
  <c r="S243" i="1"/>
  <c r="R243" i="1"/>
  <c r="Q243" i="1"/>
  <c r="S242" i="1"/>
  <c r="R242" i="1"/>
  <c r="Q242" i="1"/>
  <c r="S241" i="1"/>
  <c r="R241" i="1"/>
  <c r="Q241" i="1"/>
  <c r="S240" i="1"/>
  <c r="R240" i="1"/>
  <c r="Q240" i="1"/>
  <c r="S239" i="1"/>
  <c r="R239" i="1"/>
  <c r="Q239" i="1"/>
  <c r="S238" i="1"/>
  <c r="R238" i="1"/>
  <c r="Q238" i="1"/>
  <c r="S237" i="1"/>
  <c r="R237" i="1"/>
  <c r="Q237" i="1"/>
  <c r="S236" i="1"/>
  <c r="R236" i="1"/>
  <c r="Q236" i="1"/>
  <c r="S235" i="1"/>
  <c r="R235" i="1"/>
  <c r="Q235" i="1"/>
  <c r="S234" i="1"/>
  <c r="R234" i="1"/>
  <c r="Q234" i="1"/>
  <c r="S233" i="1"/>
  <c r="R233" i="1"/>
  <c r="Q233" i="1"/>
  <c r="S232" i="1"/>
  <c r="R232" i="1"/>
  <c r="Q232" i="1"/>
  <c r="S231" i="1"/>
  <c r="R231" i="1"/>
  <c r="Q231" i="1"/>
  <c r="S230" i="1"/>
  <c r="R230" i="1"/>
  <c r="Q230" i="1"/>
  <c r="S229" i="1"/>
  <c r="R229" i="1"/>
  <c r="Q229" i="1"/>
  <c r="S228" i="1"/>
  <c r="R228" i="1"/>
  <c r="Q228" i="1"/>
  <c r="S227" i="1"/>
  <c r="R227" i="1"/>
  <c r="Q227" i="1"/>
  <c r="S226" i="1"/>
  <c r="R226" i="1"/>
  <c r="Q226" i="1"/>
  <c r="S225" i="1"/>
  <c r="R225" i="1"/>
  <c r="Q225" i="1"/>
  <c r="S224" i="1"/>
  <c r="R224" i="1"/>
  <c r="Q224" i="1"/>
  <c r="S223" i="1"/>
  <c r="R223" i="1"/>
  <c r="Q223" i="1"/>
  <c r="R220" i="1"/>
  <c r="R219" i="1"/>
  <c r="R221" i="1" s="1"/>
  <c r="R217" i="1"/>
  <c r="R216" i="1"/>
  <c r="R218" i="1" s="1"/>
  <c r="S214" i="1"/>
  <c r="R214" i="1"/>
  <c r="S213" i="1"/>
  <c r="R213" i="1"/>
  <c r="R215" i="1" s="1"/>
  <c r="S211" i="1"/>
  <c r="R211" i="1"/>
  <c r="S210" i="1"/>
  <c r="R210" i="1"/>
  <c r="R212" i="1" s="1"/>
  <c r="T208" i="1"/>
  <c r="S208" i="1"/>
  <c r="R208" i="1"/>
  <c r="T207" i="1"/>
  <c r="S207" i="1"/>
  <c r="R207" i="1"/>
  <c r="R209" i="1" s="1"/>
  <c r="T205" i="1"/>
  <c r="S205" i="1"/>
  <c r="R205" i="1"/>
  <c r="T204" i="1"/>
  <c r="S204" i="1"/>
  <c r="R204" i="1"/>
  <c r="R206" i="1" s="1"/>
  <c r="T202" i="1"/>
  <c r="S202" i="1"/>
  <c r="R202" i="1"/>
  <c r="T201" i="1"/>
  <c r="S201" i="1"/>
  <c r="R201" i="1"/>
  <c r="R203" i="1" s="1"/>
  <c r="R200" i="1"/>
  <c r="T199" i="1"/>
  <c r="S199" i="1"/>
  <c r="R199" i="1"/>
  <c r="T198" i="1"/>
  <c r="S198" i="1"/>
  <c r="R198" i="1"/>
  <c r="T196" i="1"/>
  <c r="S196" i="1"/>
  <c r="R196" i="1"/>
  <c r="T195" i="1"/>
  <c r="S195" i="1"/>
  <c r="R195" i="1"/>
  <c r="R197" i="1" s="1"/>
  <c r="T193" i="1"/>
  <c r="S193" i="1"/>
  <c r="R193" i="1"/>
  <c r="R194" i="1" s="1"/>
  <c r="T192" i="1"/>
  <c r="S192" i="1"/>
  <c r="R192" i="1"/>
  <c r="T190" i="1"/>
  <c r="S190" i="1"/>
  <c r="R190" i="1"/>
  <c r="T189" i="1"/>
  <c r="S189" i="1"/>
  <c r="R189" i="1"/>
  <c r="R191" i="1" s="1"/>
  <c r="T187" i="1"/>
  <c r="S187" i="1"/>
  <c r="R187" i="1"/>
  <c r="T186" i="1"/>
  <c r="S186" i="1"/>
  <c r="R186" i="1"/>
  <c r="R188" i="1" s="1"/>
  <c r="T184" i="1"/>
  <c r="S184" i="1"/>
  <c r="R184" i="1"/>
  <c r="T183" i="1"/>
  <c r="S183" i="1"/>
  <c r="R183" i="1"/>
  <c r="R185" i="1" s="1"/>
  <c r="T181" i="1"/>
  <c r="S181" i="1"/>
  <c r="R181" i="1"/>
  <c r="T180" i="1"/>
  <c r="S180" i="1"/>
  <c r="R180" i="1"/>
  <c r="R182" i="1" s="1"/>
  <c r="T178" i="1"/>
  <c r="S178" i="1"/>
  <c r="R178" i="1"/>
  <c r="T177" i="1"/>
  <c r="S177" i="1"/>
  <c r="R177" i="1"/>
  <c r="R179" i="1" s="1"/>
  <c r="R176" i="1"/>
  <c r="T175" i="1"/>
  <c r="S175" i="1"/>
  <c r="R175" i="1"/>
  <c r="T174" i="1"/>
  <c r="S174" i="1"/>
  <c r="R174" i="1"/>
  <c r="T172" i="1"/>
  <c r="S172" i="1"/>
  <c r="R172" i="1"/>
  <c r="T171" i="1"/>
  <c r="S171" i="1"/>
  <c r="R171" i="1"/>
  <c r="R173" i="1" s="1"/>
  <c r="T169" i="1"/>
  <c r="S169" i="1"/>
  <c r="R169" i="1"/>
  <c r="R170" i="1" s="1"/>
  <c r="T168" i="1"/>
  <c r="S168" i="1"/>
  <c r="R168" i="1"/>
  <c r="T166" i="1"/>
  <c r="S166" i="1"/>
  <c r="R166" i="1"/>
  <c r="T165" i="1"/>
  <c r="S165" i="1"/>
  <c r="R165" i="1"/>
  <c r="R167" i="1" s="1"/>
  <c r="T163" i="1"/>
  <c r="S163" i="1"/>
  <c r="R163" i="1"/>
  <c r="T162" i="1"/>
  <c r="S162" i="1"/>
  <c r="R162" i="1"/>
  <c r="R164" i="1" s="1"/>
  <c r="R160" i="1"/>
  <c r="Q160" i="1"/>
  <c r="A160" i="1"/>
  <c r="B157" i="1"/>
  <c r="B156" i="1"/>
  <c r="B155" i="1"/>
  <c r="B153" i="1"/>
  <c r="B152" i="1"/>
  <c r="B151" i="1"/>
  <c r="B150" i="1"/>
  <c r="C150" i="1" s="1"/>
  <c r="B149" i="1"/>
  <c r="C149" i="1" s="1"/>
  <c r="B148" i="1"/>
  <c r="C148" i="1" s="1"/>
  <c r="C145" i="1"/>
  <c r="C144" i="1"/>
  <c r="A144" i="1"/>
  <c r="C143" i="1"/>
  <c r="C142" i="1"/>
  <c r="C141" i="1"/>
  <c r="C140" i="1"/>
  <c r="A140" i="1"/>
  <c r="C139" i="1"/>
  <c r="C138" i="1"/>
  <c r="A138" i="1"/>
  <c r="C137" i="1"/>
  <c r="C136" i="1"/>
  <c r="A136" i="1"/>
  <c r="C135" i="1"/>
  <c r="C134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7" i="1"/>
  <c r="C116" i="1"/>
  <c r="C115" i="1"/>
  <c r="A115" i="1"/>
  <c r="C114" i="1"/>
  <c r="C113" i="1"/>
  <c r="A113" i="1"/>
  <c r="C112" i="1"/>
  <c r="C111" i="1"/>
  <c r="A111" i="1"/>
  <c r="C110" i="1"/>
  <c r="C109" i="1"/>
  <c r="C108" i="1"/>
  <c r="C107" i="1"/>
  <c r="A107" i="1"/>
  <c r="C106" i="1"/>
  <c r="A105" i="1"/>
  <c r="C103" i="1"/>
  <c r="L10" i="1"/>
  <c r="M10" i="1" s="1"/>
  <c r="N10" i="1" s="1"/>
  <c r="O10" i="1" s="1"/>
  <c r="P10" i="1" s="1"/>
  <c r="Q10" i="1" s="1"/>
  <c r="R10" i="1" s="1"/>
  <c r="S10" i="1" s="1"/>
  <c r="T10" i="1" s="1"/>
  <c r="U10" i="1" s="1"/>
  <c r="V10" i="1" s="1"/>
  <c r="W10" i="1" s="1"/>
  <c r="X10" i="1" s="1"/>
  <c r="K10" i="1"/>
  <c r="J10" i="1"/>
  <c r="I10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H990" i="1" l="1"/>
  <c r="K990" i="1"/>
  <c r="J990" i="1"/>
  <c r="F990" i="1"/>
  <c r="Q990" i="1"/>
  <c r="J2488" i="1"/>
  <c r="M2488" i="1"/>
  <c r="H2488" i="1"/>
  <c r="J2492" i="1"/>
  <c r="M2492" i="1"/>
  <c r="H2492" i="1"/>
  <c r="M1653" i="1"/>
  <c r="I1653" i="1"/>
  <c r="Q2995" i="1"/>
  <c r="M2995" i="1"/>
  <c r="A825" i="1"/>
  <c r="M825" i="1" s="1"/>
  <c r="A984" i="1"/>
  <c r="M985" i="1"/>
  <c r="F986" i="1"/>
  <c r="A987" i="1"/>
  <c r="I989" i="1"/>
  <c r="C990" i="1"/>
  <c r="C1486" i="1"/>
  <c r="E1488" i="1"/>
  <c r="C1653" i="1"/>
  <c r="C1655" i="1"/>
  <c r="C1659" i="1"/>
  <c r="K1658" i="1"/>
  <c r="G2152" i="1"/>
  <c r="G2319" i="1"/>
  <c r="C2321" i="1"/>
  <c r="E2486" i="1"/>
  <c r="C2488" i="1"/>
  <c r="C2489" i="1"/>
  <c r="E2490" i="1"/>
  <c r="C2492" i="1"/>
  <c r="C2493" i="1"/>
  <c r="E2494" i="1"/>
  <c r="K824" i="1"/>
  <c r="J986" i="1"/>
  <c r="J991" i="1"/>
  <c r="E1486" i="1"/>
  <c r="F1487" i="1"/>
  <c r="M1488" i="1"/>
  <c r="E1493" i="1"/>
  <c r="F1658" i="1"/>
  <c r="L2152" i="1"/>
  <c r="M2328" i="1"/>
  <c r="K2321" i="1"/>
  <c r="E2327" i="1"/>
  <c r="I2486" i="1"/>
  <c r="I2490" i="1"/>
  <c r="I2494" i="1"/>
  <c r="A817" i="1"/>
  <c r="M817" i="1" s="1"/>
  <c r="A819" i="1"/>
  <c r="K819" i="1" s="1"/>
  <c r="E983" i="1"/>
  <c r="H985" i="1"/>
  <c r="K986" i="1"/>
  <c r="A992" i="1"/>
  <c r="G1485" i="1"/>
  <c r="M1487" i="1"/>
  <c r="A1489" i="1"/>
  <c r="M1493" i="1"/>
  <c r="K1486" i="1"/>
  <c r="A1654" i="1"/>
  <c r="C2160" i="1"/>
  <c r="Q2160" i="1"/>
  <c r="M2494" i="1"/>
  <c r="I2995" i="1"/>
  <c r="J983" i="1"/>
  <c r="C2440" i="1"/>
  <c r="C1772" i="1"/>
  <c r="C1104" i="1"/>
  <c r="C937" i="1"/>
  <c r="C1271" i="1"/>
  <c r="C1605" i="1"/>
  <c r="C436" i="1"/>
  <c r="A261" i="1"/>
  <c r="A260" i="1"/>
  <c r="A259" i="1"/>
  <c r="A258" i="1"/>
  <c r="A257" i="1"/>
  <c r="A256" i="1"/>
  <c r="A255" i="1"/>
  <c r="A254" i="1"/>
  <c r="A253" i="1"/>
  <c r="A252" i="1"/>
  <c r="A251" i="1"/>
  <c r="A250" i="1"/>
  <c r="A249" i="1"/>
  <c r="A248" i="1"/>
  <c r="A247" i="1"/>
  <c r="A246" i="1"/>
  <c r="A245" i="1"/>
  <c r="A244" i="1"/>
  <c r="A243" i="1"/>
  <c r="A242" i="1"/>
  <c r="A241" i="1"/>
  <c r="A240" i="1"/>
  <c r="A239" i="1"/>
  <c r="A238" i="1"/>
  <c r="A237" i="1"/>
  <c r="A236" i="1"/>
  <c r="A235" i="1"/>
  <c r="A234" i="1"/>
  <c r="A233" i="1"/>
  <c r="A232" i="1"/>
  <c r="A231" i="1"/>
  <c r="A230" i="1"/>
  <c r="A229" i="1"/>
  <c r="A228" i="1"/>
  <c r="A227" i="1"/>
  <c r="A226" i="1"/>
  <c r="A225" i="1"/>
  <c r="A224" i="1"/>
  <c r="A223" i="1"/>
  <c r="A220" i="1"/>
  <c r="A218" i="1"/>
  <c r="A216" i="1"/>
  <c r="A213" i="1"/>
  <c r="A210" i="1"/>
  <c r="A206" i="1"/>
  <c r="A205" i="1"/>
  <c r="A204" i="1"/>
  <c r="A200" i="1"/>
  <c r="A199" i="1"/>
  <c r="A198" i="1"/>
  <c r="A194" i="1"/>
  <c r="A193" i="1"/>
  <c r="A192" i="1"/>
  <c r="A188" i="1"/>
  <c r="A187" i="1"/>
  <c r="A186" i="1"/>
  <c r="A182" i="1"/>
  <c r="A181" i="1"/>
  <c r="A180" i="1"/>
  <c r="A176" i="1"/>
  <c r="A175" i="1"/>
  <c r="A174" i="1"/>
  <c r="A170" i="1"/>
  <c r="A169" i="1"/>
  <c r="A168" i="1"/>
  <c r="A164" i="1"/>
  <c r="A163" i="1"/>
  <c r="A162" i="1"/>
  <c r="G113" i="1" s="1"/>
  <c r="A157" i="1"/>
  <c r="A153" i="1"/>
  <c r="A150" i="1"/>
  <c r="A148" i="1"/>
  <c r="A130" i="1"/>
  <c r="A128" i="1"/>
  <c r="A126" i="1"/>
  <c r="A124" i="1"/>
  <c r="A122" i="1"/>
  <c r="A120" i="1"/>
  <c r="C102" i="1"/>
  <c r="A214" i="1"/>
  <c r="A211" i="1"/>
  <c r="A156" i="1"/>
  <c r="A152" i="1"/>
  <c r="A145" i="1"/>
  <c r="A143" i="1"/>
  <c r="A141" i="1"/>
  <c r="A139" i="1"/>
  <c r="A137" i="1"/>
  <c r="A135" i="1"/>
  <c r="A133" i="1"/>
  <c r="A116" i="1"/>
  <c r="A114" i="1"/>
  <c r="A112" i="1"/>
  <c r="A110" i="1"/>
  <c r="A108" i="1"/>
  <c r="A106" i="1"/>
  <c r="A264" i="1"/>
  <c r="A263" i="1"/>
  <c r="A221" i="1"/>
  <c r="A219" i="1"/>
  <c r="A217" i="1"/>
  <c r="A215" i="1"/>
  <c r="A212" i="1"/>
  <c r="A209" i="1"/>
  <c r="A208" i="1"/>
  <c r="A207" i="1"/>
  <c r="A203" i="1"/>
  <c r="A202" i="1"/>
  <c r="A201" i="1"/>
  <c r="A197" i="1"/>
  <c r="A196" i="1"/>
  <c r="A195" i="1"/>
  <c r="A191" i="1"/>
  <c r="A190" i="1"/>
  <c r="A189" i="1"/>
  <c r="A185" i="1"/>
  <c r="A184" i="1"/>
  <c r="A183" i="1"/>
  <c r="A179" i="1"/>
  <c r="A178" i="1"/>
  <c r="A177" i="1"/>
  <c r="A173" i="1"/>
  <c r="A172" i="1"/>
  <c r="A171" i="1"/>
  <c r="A167" i="1"/>
  <c r="A166" i="1"/>
  <c r="F115" i="1" s="1"/>
  <c r="A165" i="1"/>
  <c r="A155" i="1"/>
  <c r="A151" i="1"/>
  <c r="A149" i="1"/>
  <c r="A131" i="1"/>
  <c r="A129" i="1"/>
  <c r="A127" i="1"/>
  <c r="A125" i="1"/>
  <c r="A123" i="1"/>
  <c r="A121" i="1"/>
  <c r="A119" i="1"/>
  <c r="A109" i="1"/>
  <c r="A117" i="1"/>
  <c r="A134" i="1"/>
  <c r="A142" i="1"/>
  <c r="A154" i="1"/>
  <c r="J107" i="1"/>
  <c r="F107" i="1"/>
  <c r="Q107" i="1"/>
  <c r="M107" i="1"/>
  <c r="I107" i="1"/>
  <c r="E107" i="1"/>
  <c r="L107" i="1"/>
  <c r="H107" i="1"/>
  <c r="J115" i="1"/>
  <c r="Q115" i="1"/>
  <c r="M115" i="1"/>
  <c r="I115" i="1"/>
  <c r="E115" i="1"/>
  <c r="L115" i="1"/>
  <c r="H115" i="1"/>
  <c r="J140" i="1"/>
  <c r="F140" i="1"/>
  <c r="Q140" i="1"/>
  <c r="M140" i="1"/>
  <c r="I140" i="1"/>
  <c r="E140" i="1"/>
  <c r="L140" i="1"/>
  <c r="H140" i="1"/>
  <c r="C482" i="1"/>
  <c r="A482" i="1"/>
  <c r="J113" i="1"/>
  <c r="F113" i="1"/>
  <c r="Q113" i="1"/>
  <c r="M113" i="1"/>
  <c r="I113" i="1"/>
  <c r="E113" i="1"/>
  <c r="L113" i="1"/>
  <c r="H113" i="1"/>
  <c r="J138" i="1"/>
  <c r="F138" i="1"/>
  <c r="Q138" i="1"/>
  <c r="M138" i="1"/>
  <c r="I138" i="1"/>
  <c r="E138" i="1"/>
  <c r="L138" i="1"/>
  <c r="H138" i="1"/>
  <c r="C269" i="1"/>
  <c r="A287" i="1"/>
  <c r="A289" i="1"/>
  <c r="A291" i="1"/>
  <c r="A293" i="1"/>
  <c r="A295" i="1"/>
  <c r="A297" i="1"/>
  <c r="A306" i="1"/>
  <c r="A318" i="1"/>
  <c r="A322" i="1"/>
  <c r="A329" i="1"/>
  <c r="A330" i="1"/>
  <c r="A331" i="1"/>
  <c r="A353" i="1"/>
  <c r="A354" i="1"/>
  <c r="A355" i="1"/>
  <c r="A377" i="1"/>
  <c r="F441" i="1"/>
  <c r="F443" i="1"/>
  <c r="N443" i="1" s="1"/>
  <c r="F445" i="1"/>
  <c r="F447" i="1"/>
  <c r="N447" i="1" s="1"/>
  <c r="F449" i="1"/>
  <c r="F451" i="1"/>
  <c r="N451" i="1" s="1"/>
  <c r="F455" i="1"/>
  <c r="N455" i="1" s="1"/>
  <c r="F457" i="1"/>
  <c r="F459" i="1"/>
  <c r="N459" i="1" s="1"/>
  <c r="F461" i="1"/>
  <c r="F463" i="1"/>
  <c r="F465" i="1"/>
  <c r="G469" i="1"/>
  <c r="G467" i="1" s="1"/>
  <c r="G471" i="1"/>
  <c r="G473" i="1"/>
  <c r="G475" i="1"/>
  <c r="G477" i="1"/>
  <c r="C483" i="1"/>
  <c r="K483" i="1"/>
  <c r="C485" i="1"/>
  <c r="L485" i="1"/>
  <c r="R546" i="1"/>
  <c r="K607" i="1"/>
  <c r="I607" i="1"/>
  <c r="Q608" i="1"/>
  <c r="M608" i="1"/>
  <c r="I608" i="1"/>
  <c r="E608" i="1"/>
  <c r="J608" i="1"/>
  <c r="H608" i="1"/>
  <c r="H619" i="1" s="1"/>
  <c r="K609" i="1"/>
  <c r="I609" i="1"/>
  <c r="Q610" i="1"/>
  <c r="M610" i="1"/>
  <c r="I610" i="1"/>
  <c r="E610" i="1"/>
  <c r="J610" i="1"/>
  <c r="H610" i="1"/>
  <c r="K611" i="1"/>
  <c r="I611" i="1"/>
  <c r="Q612" i="1"/>
  <c r="M612" i="1"/>
  <c r="I612" i="1"/>
  <c r="E612" i="1"/>
  <c r="J612" i="1"/>
  <c r="H612" i="1"/>
  <c r="K613" i="1"/>
  <c r="I613" i="1"/>
  <c r="Q614" i="1"/>
  <c r="M614" i="1"/>
  <c r="I614" i="1"/>
  <c r="E614" i="1"/>
  <c r="J614" i="1"/>
  <c r="H614" i="1"/>
  <c r="K615" i="1"/>
  <c r="I615" i="1"/>
  <c r="Q616" i="1"/>
  <c r="M616" i="1"/>
  <c r="I616" i="1"/>
  <c r="E616" i="1"/>
  <c r="J616" i="1"/>
  <c r="H616" i="1"/>
  <c r="K617" i="1"/>
  <c r="I617" i="1"/>
  <c r="Q618" i="1"/>
  <c r="M618" i="1"/>
  <c r="I618" i="1"/>
  <c r="E618" i="1"/>
  <c r="J618" i="1"/>
  <c r="H618" i="1"/>
  <c r="G620" i="1"/>
  <c r="V631" i="1" s="1"/>
  <c r="AI631" i="1" s="1"/>
  <c r="I621" i="1"/>
  <c r="L622" i="1"/>
  <c r="H622" i="1"/>
  <c r="J622" i="1"/>
  <c r="E622" i="1"/>
  <c r="I622" i="1"/>
  <c r="Q622" i="1"/>
  <c r="I623" i="1"/>
  <c r="L624" i="1"/>
  <c r="H624" i="1"/>
  <c r="J624" i="1"/>
  <c r="E624" i="1"/>
  <c r="I624" i="1"/>
  <c r="Q624" i="1"/>
  <c r="I625" i="1"/>
  <c r="L626" i="1"/>
  <c r="H626" i="1"/>
  <c r="J626" i="1"/>
  <c r="E626" i="1"/>
  <c r="I626" i="1"/>
  <c r="Q626" i="1"/>
  <c r="I627" i="1"/>
  <c r="L628" i="1"/>
  <c r="H628" i="1"/>
  <c r="J628" i="1"/>
  <c r="E628" i="1"/>
  <c r="I628" i="1"/>
  <c r="Q628" i="1"/>
  <c r="I629" i="1"/>
  <c r="L630" i="1"/>
  <c r="H630" i="1"/>
  <c r="J630" i="1"/>
  <c r="E630" i="1"/>
  <c r="I630" i="1"/>
  <c r="Q630" i="1"/>
  <c r="I631" i="1"/>
  <c r="L632" i="1"/>
  <c r="H632" i="1"/>
  <c r="J632" i="1"/>
  <c r="E632" i="1"/>
  <c r="I632" i="1"/>
  <c r="Q632" i="1"/>
  <c r="J635" i="1"/>
  <c r="K636" i="1"/>
  <c r="L636" i="1"/>
  <c r="F637" i="1"/>
  <c r="K638" i="1"/>
  <c r="L638" i="1"/>
  <c r="F639" i="1"/>
  <c r="K640" i="1"/>
  <c r="L640" i="1"/>
  <c r="F641" i="1"/>
  <c r="K642" i="1"/>
  <c r="L642" i="1"/>
  <c r="F643" i="1"/>
  <c r="K644" i="1"/>
  <c r="L644" i="1"/>
  <c r="F645" i="1"/>
  <c r="K646" i="1"/>
  <c r="B657" i="1"/>
  <c r="B658" i="1"/>
  <c r="B656" i="1"/>
  <c r="B654" i="1"/>
  <c r="B652" i="1"/>
  <c r="B650" i="1"/>
  <c r="S724" i="1"/>
  <c r="B653" i="1"/>
  <c r="B655" i="1"/>
  <c r="J775" i="1"/>
  <c r="F775" i="1"/>
  <c r="K775" i="1"/>
  <c r="E775" i="1"/>
  <c r="Q775" i="1"/>
  <c r="L775" i="1"/>
  <c r="G775" i="1"/>
  <c r="M775" i="1"/>
  <c r="E776" i="1"/>
  <c r="J777" i="1"/>
  <c r="F777" i="1"/>
  <c r="K777" i="1"/>
  <c r="E777" i="1"/>
  <c r="Q777" i="1"/>
  <c r="L777" i="1"/>
  <c r="G777" i="1"/>
  <c r="M777" i="1"/>
  <c r="J779" i="1"/>
  <c r="F779" i="1"/>
  <c r="K779" i="1"/>
  <c r="E779" i="1"/>
  <c r="Q779" i="1"/>
  <c r="L779" i="1"/>
  <c r="G779" i="1"/>
  <c r="M779" i="1"/>
  <c r="J781" i="1"/>
  <c r="F781" i="1"/>
  <c r="K781" i="1"/>
  <c r="E781" i="1"/>
  <c r="Q781" i="1"/>
  <c r="L781" i="1"/>
  <c r="G781" i="1"/>
  <c r="M781" i="1"/>
  <c r="E782" i="1"/>
  <c r="J783" i="1"/>
  <c r="F783" i="1"/>
  <c r="K783" i="1"/>
  <c r="E783" i="1"/>
  <c r="Q783" i="1"/>
  <c r="L783" i="1"/>
  <c r="G783" i="1"/>
  <c r="M783" i="1"/>
  <c r="E784" i="1"/>
  <c r="J785" i="1"/>
  <c r="F785" i="1"/>
  <c r="K785" i="1"/>
  <c r="E785" i="1"/>
  <c r="Q785" i="1"/>
  <c r="L785" i="1"/>
  <c r="G785" i="1"/>
  <c r="M785" i="1"/>
  <c r="J788" i="1"/>
  <c r="J790" i="1"/>
  <c r="J792" i="1"/>
  <c r="E796" i="1"/>
  <c r="E798" i="1"/>
  <c r="L806" i="1"/>
  <c r="L810" i="1"/>
  <c r="L812" i="1"/>
  <c r="E816" i="1"/>
  <c r="G817" i="1"/>
  <c r="I818" i="1"/>
  <c r="F819" i="1"/>
  <c r="J821" i="1"/>
  <c r="L822" i="1"/>
  <c r="Q824" i="1"/>
  <c r="K954" i="1"/>
  <c r="Z955" i="1" s="1"/>
  <c r="AM955" i="1" s="1"/>
  <c r="K967" i="1"/>
  <c r="Z963" i="1"/>
  <c r="AM963" i="1" s="1"/>
  <c r="M988" i="1"/>
  <c r="I988" i="1"/>
  <c r="E988" i="1"/>
  <c r="Q988" i="1"/>
  <c r="J988" i="1"/>
  <c r="H988" i="1"/>
  <c r="K988" i="1"/>
  <c r="F988" i="1"/>
  <c r="A388" i="1"/>
  <c r="A386" i="1"/>
  <c r="A384" i="1"/>
  <c r="A382" i="1"/>
  <c r="A379" i="1"/>
  <c r="A376" i="1"/>
  <c r="A375" i="1"/>
  <c r="A374" i="1"/>
  <c r="A370" i="1"/>
  <c r="A369" i="1"/>
  <c r="A368" i="1"/>
  <c r="A364" i="1"/>
  <c r="A363" i="1"/>
  <c r="A362" i="1"/>
  <c r="A358" i="1"/>
  <c r="A357" i="1"/>
  <c r="A356" i="1"/>
  <c r="A352" i="1"/>
  <c r="A351" i="1"/>
  <c r="A350" i="1"/>
  <c r="A346" i="1"/>
  <c r="A345" i="1"/>
  <c r="A344" i="1"/>
  <c r="A340" i="1"/>
  <c r="A339" i="1"/>
  <c r="A338" i="1"/>
  <c r="A334" i="1"/>
  <c r="M302" i="1" s="1"/>
  <c r="A333" i="1"/>
  <c r="Q302" i="1" s="1"/>
  <c r="A332" i="1"/>
  <c r="A311" i="1"/>
  <c r="A309" i="1"/>
  <c r="A307" i="1"/>
  <c r="A305" i="1"/>
  <c r="A272" i="1"/>
  <c r="A274" i="1"/>
  <c r="A276" i="1"/>
  <c r="A278" i="1"/>
  <c r="A280" i="1"/>
  <c r="A282" i="1"/>
  <c r="A284" i="1"/>
  <c r="A301" i="1"/>
  <c r="A303" i="1"/>
  <c r="A312" i="1"/>
  <c r="A317" i="1"/>
  <c r="A321" i="1"/>
  <c r="AJ3391" i="1"/>
  <c r="A335" i="1"/>
  <c r="A336" i="1"/>
  <c r="A337" i="1"/>
  <c r="I302" i="1" s="1"/>
  <c r="A359" i="1"/>
  <c r="A360" i="1"/>
  <c r="A361" i="1"/>
  <c r="A385" i="1"/>
  <c r="J440" i="1"/>
  <c r="F440" i="1"/>
  <c r="K440" i="1"/>
  <c r="E440" i="1"/>
  <c r="I440" i="1"/>
  <c r="Q440" i="1"/>
  <c r="I441" i="1"/>
  <c r="J442" i="1"/>
  <c r="F442" i="1"/>
  <c r="K442" i="1"/>
  <c r="E442" i="1"/>
  <c r="I442" i="1"/>
  <c r="Q442" i="1"/>
  <c r="J444" i="1"/>
  <c r="F444" i="1"/>
  <c r="K444" i="1"/>
  <c r="E444" i="1"/>
  <c r="I444" i="1"/>
  <c r="Q444" i="1"/>
  <c r="J446" i="1"/>
  <c r="F446" i="1"/>
  <c r="K446" i="1"/>
  <c r="E446" i="1"/>
  <c r="I446" i="1"/>
  <c r="Q446" i="1"/>
  <c r="I447" i="1"/>
  <c r="J448" i="1"/>
  <c r="F448" i="1"/>
  <c r="K448" i="1"/>
  <c r="E448" i="1"/>
  <c r="I448" i="1"/>
  <c r="Q448" i="1"/>
  <c r="I449" i="1"/>
  <c r="J450" i="1"/>
  <c r="F450" i="1"/>
  <c r="K450" i="1"/>
  <c r="E450" i="1"/>
  <c r="I450" i="1"/>
  <c r="Q450" i="1"/>
  <c r="I451" i="1"/>
  <c r="Q454" i="1"/>
  <c r="M454" i="1"/>
  <c r="I454" i="1"/>
  <c r="E454" i="1"/>
  <c r="K454" i="1"/>
  <c r="F454" i="1"/>
  <c r="J454" i="1"/>
  <c r="I455" i="1"/>
  <c r="Q456" i="1"/>
  <c r="M456" i="1"/>
  <c r="I456" i="1"/>
  <c r="E456" i="1"/>
  <c r="K456" i="1"/>
  <c r="F456" i="1"/>
  <c r="J456" i="1"/>
  <c r="Q458" i="1"/>
  <c r="M458" i="1"/>
  <c r="I458" i="1"/>
  <c r="E458" i="1"/>
  <c r="K458" i="1"/>
  <c r="F458" i="1"/>
  <c r="J458" i="1"/>
  <c r="I459" i="1"/>
  <c r="Q460" i="1"/>
  <c r="M460" i="1"/>
  <c r="I460" i="1"/>
  <c r="E460" i="1"/>
  <c r="K460" i="1"/>
  <c r="F460" i="1"/>
  <c r="J460" i="1"/>
  <c r="I461" i="1"/>
  <c r="Q462" i="1"/>
  <c r="M462" i="1"/>
  <c r="I462" i="1"/>
  <c r="E462" i="1"/>
  <c r="K462" i="1"/>
  <c r="F462" i="1"/>
  <c r="J462" i="1"/>
  <c r="I463" i="1"/>
  <c r="Q464" i="1"/>
  <c r="M464" i="1"/>
  <c r="I464" i="1"/>
  <c r="E464" i="1"/>
  <c r="K464" i="1"/>
  <c r="F464" i="1"/>
  <c r="J464" i="1"/>
  <c r="I465" i="1"/>
  <c r="L468" i="1"/>
  <c r="H468" i="1"/>
  <c r="J468" i="1"/>
  <c r="E468" i="1"/>
  <c r="I468" i="1"/>
  <c r="Q468" i="1"/>
  <c r="I469" i="1"/>
  <c r="L470" i="1"/>
  <c r="H470" i="1"/>
  <c r="J470" i="1"/>
  <c r="E470" i="1"/>
  <c r="I470" i="1"/>
  <c r="Q470" i="1"/>
  <c r="L472" i="1"/>
  <c r="H472" i="1"/>
  <c r="J472" i="1"/>
  <c r="E472" i="1"/>
  <c r="I472" i="1"/>
  <c r="Q472" i="1"/>
  <c r="I473" i="1"/>
  <c r="L474" i="1"/>
  <c r="H474" i="1"/>
  <c r="J474" i="1"/>
  <c r="E474" i="1"/>
  <c r="I474" i="1"/>
  <c r="Q474" i="1"/>
  <c r="I475" i="1"/>
  <c r="L476" i="1"/>
  <c r="H476" i="1"/>
  <c r="J476" i="1"/>
  <c r="E476" i="1"/>
  <c r="I476" i="1"/>
  <c r="Q476" i="1"/>
  <c r="L478" i="1"/>
  <c r="H478" i="1"/>
  <c r="J478" i="1"/>
  <c r="E478" i="1"/>
  <c r="I478" i="1"/>
  <c r="Q478" i="1"/>
  <c r="I479" i="1"/>
  <c r="E483" i="1"/>
  <c r="M483" i="1"/>
  <c r="G485" i="1"/>
  <c r="M485" i="1"/>
  <c r="J606" i="1"/>
  <c r="Y617" i="1" s="1"/>
  <c r="AL617" i="1" s="1"/>
  <c r="J619" i="1"/>
  <c r="K627" i="1"/>
  <c r="Q627" i="1"/>
  <c r="K628" i="1"/>
  <c r="K629" i="1"/>
  <c r="Q629" i="1"/>
  <c r="K630" i="1"/>
  <c r="K631" i="1"/>
  <c r="Q631" i="1"/>
  <c r="K632" i="1"/>
  <c r="G633" i="1"/>
  <c r="K635" i="1"/>
  <c r="M636" i="1"/>
  <c r="J637" i="1"/>
  <c r="M638" i="1"/>
  <c r="J639" i="1"/>
  <c r="M640" i="1"/>
  <c r="J641" i="1"/>
  <c r="M642" i="1"/>
  <c r="J643" i="1"/>
  <c r="M644" i="1"/>
  <c r="J645" i="1"/>
  <c r="M646" i="1"/>
  <c r="B651" i="1"/>
  <c r="F786" i="1"/>
  <c r="Q789" i="1"/>
  <c r="M789" i="1"/>
  <c r="I789" i="1"/>
  <c r="E789" i="1"/>
  <c r="K789" i="1"/>
  <c r="F789" i="1"/>
  <c r="J789" i="1"/>
  <c r="L789" i="1"/>
  <c r="G789" i="1"/>
  <c r="Q791" i="1"/>
  <c r="M791" i="1"/>
  <c r="I791" i="1"/>
  <c r="E791" i="1"/>
  <c r="K791" i="1"/>
  <c r="F791" i="1"/>
  <c r="J791" i="1"/>
  <c r="L791" i="1"/>
  <c r="G791" i="1"/>
  <c r="Q793" i="1"/>
  <c r="M793" i="1"/>
  <c r="I793" i="1"/>
  <c r="E793" i="1"/>
  <c r="K793" i="1"/>
  <c r="F793" i="1"/>
  <c r="J793" i="1"/>
  <c r="L793" i="1"/>
  <c r="G793" i="1"/>
  <c r="J796" i="1"/>
  <c r="J798" i="1"/>
  <c r="G802" i="1"/>
  <c r="I803" i="1"/>
  <c r="G804" i="1"/>
  <c r="K806" i="1"/>
  <c r="Q806" i="1"/>
  <c r="K810" i="1"/>
  <c r="Q810" i="1"/>
  <c r="K812" i="1"/>
  <c r="Q812" i="1"/>
  <c r="K816" i="1"/>
  <c r="Q818" i="1"/>
  <c r="I821" i="1"/>
  <c r="Q821" i="1"/>
  <c r="C823" i="1"/>
  <c r="A823" i="1"/>
  <c r="E824" i="1"/>
  <c r="G825" i="1"/>
  <c r="L818" i="1"/>
  <c r="L940" i="1"/>
  <c r="L953" i="1"/>
  <c r="Z957" i="1"/>
  <c r="AM957" i="1" s="1"/>
  <c r="Z965" i="1"/>
  <c r="AM965" i="1" s="1"/>
  <c r="J1621" i="1"/>
  <c r="A286" i="1"/>
  <c r="A288" i="1"/>
  <c r="A290" i="1"/>
  <c r="A292" i="1"/>
  <c r="A294" i="1"/>
  <c r="A296" i="1"/>
  <c r="A298" i="1"/>
  <c r="A310" i="1"/>
  <c r="A316" i="1"/>
  <c r="A320" i="1"/>
  <c r="A324" i="1"/>
  <c r="A341" i="1"/>
  <c r="F304" i="1" s="1"/>
  <c r="A342" i="1"/>
  <c r="F302" i="1" s="1"/>
  <c r="A343" i="1"/>
  <c r="J302" i="1" s="1"/>
  <c r="A365" i="1"/>
  <c r="A366" i="1"/>
  <c r="A367" i="1"/>
  <c r="A381" i="1"/>
  <c r="A383" i="1"/>
  <c r="L440" i="1"/>
  <c r="J441" i="1"/>
  <c r="Q441" i="1"/>
  <c r="L442" i="1"/>
  <c r="L444" i="1"/>
  <c r="L446" i="1"/>
  <c r="J447" i="1"/>
  <c r="Q447" i="1"/>
  <c r="L448" i="1"/>
  <c r="J449" i="1"/>
  <c r="Q449" i="1"/>
  <c r="L450" i="1"/>
  <c r="J451" i="1"/>
  <c r="Q451" i="1"/>
  <c r="L454" i="1"/>
  <c r="J455" i="1"/>
  <c r="L456" i="1"/>
  <c r="J457" i="1"/>
  <c r="Q457" i="1"/>
  <c r="L458" i="1"/>
  <c r="J459" i="1"/>
  <c r="Q459" i="1"/>
  <c r="L460" i="1"/>
  <c r="J461" i="1"/>
  <c r="Q461" i="1"/>
  <c r="L462" i="1"/>
  <c r="J463" i="1"/>
  <c r="Q463" i="1"/>
  <c r="L464" i="1"/>
  <c r="J465" i="1"/>
  <c r="Q465" i="1"/>
  <c r="K468" i="1"/>
  <c r="K469" i="1"/>
  <c r="Q469" i="1"/>
  <c r="K470" i="1"/>
  <c r="K471" i="1"/>
  <c r="Q471" i="1"/>
  <c r="K472" i="1"/>
  <c r="K473" i="1"/>
  <c r="Q473" i="1"/>
  <c r="K474" i="1"/>
  <c r="K475" i="1"/>
  <c r="Q475" i="1"/>
  <c r="K476" i="1"/>
  <c r="K477" i="1"/>
  <c r="Q477" i="1"/>
  <c r="K478" i="1"/>
  <c r="K479" i="1"/>
  <c r="H483" i="1"/>
  <c r="H485" i="1"/>
  <c r="A488" i="1"/>
  <c r="A490" i="1"/>
  <c r="B491" i="1"/>
  <c r="AJ3182" i="1"/>
  <c r="AJ3147" i="1"/>
  <c r="AJ3462" i="1"/>
  <c r="M465" i="1"/>
  <c r="H465" i="1"/>
  <c r="M463" i="1"/>
  <c r="H463" i="1"/>
  <c r="M461" i="1"/>
  <c r="H461" i="1"/>
  <c r="M459" i="1"/>
  <c r="H459" i="1"/>
  <c r="M457" i="1"/>
  <c r="H457" i="1"/>
  <c r="M455" i="1"/>
  <c r="H455" i="1"/>
  <c r="H466" i="1" s="1"/>
  <c r="S557" i="1"/>
  <c r="B489" i="1"/>
  <c r="B484" i="1"/>
  <c r="C603" i="1"/>
  <c r="A606" i="1"/>
  <c r="E607" i="1"/>
  <c r="M607" i="1"/>
  <c r="F608" i="1"/>
  <c r="L608" i="1"/>
  <c r="F610" i="1"/>
  <c r="L610" i="1"/>
  <c r="F612" i="1"/>
  <c r="L612" i="1"/>
  <c r="E613" i="1"/>
  <c r="M613" i="1"/>
  <c r="F614" i="1"/>
  <c r="L614" i="1"/>
  <c r="E615" i="1"/>
  <c r="M615" i="1"/>
  <c r="F616" i="1"/>
  <c r="L616" i="1"/>
  <c r="E617" i="1"/>
  <c r="M617" i="1"/>
  <c r="F618" i="1"/>
  <c r="L618" i="1"/>
  <c r="A620" i="1"/>
  <c r="E621" i="1"/>
  <c r="L621" i="1"/>
  <c r="F622" i="1"/>
  <c r="M622" i="1"/>
  <c r="E623" i="1"/>
  <c r="L623" i="1"/>
  <c r="F624" i="1"/>
  <c r="M624" i="1"/>
  <c r="E625" i="1"/>
  <c r="L625" i="1"/>
  <c r="F626" i="1"/>
  <c r="M626" i="1"/>
  <c r="E627" i="1"/>
  <c r="L627" i="1"/>
  <c r="F628" i="1"/>
  <c r="M628" i="1"/>
  <c r="E629" i="1"/>
  <c r="L629" i="1"/>
  <c r="F630" i="1"/>
  <c r="M630" i="1"/>
  <c r="E631" i="1"/>
  <c r="L631" i="1"/>
  <c r="F632" i="1"/>
  <c r="M632" i="1"/>
  <c r="F635" i="1"/>
  <c r="L635" i="1"/>
  <c r="F636" i="1"/>
  <c r="Q636" i="1"/>
  <c r="K637" i="1"/>
  <c r="F638" i="1"/>
  <c r="Q638" i="1"/>
  <c r="K639" i="1"/>
  <c r="F640" i="1"/>
  <c r="Q640" i="1"/>
  <c r="K641" i="1"/>
  <c r="F642" i="1"/>
  <c r="Q642" i="1"/>
  <c r="K643" i="1"/>
  <c r="F644" i="1"/>
  <c r="Q644" i="1"/>
  <c r="K645" i="1"/>
  <c r="F646" i="1"/>
  <c r="B649" i="1"/>
  <c r="I646" i="1"/>
  <c r="L645" i="1"/>
  <c r="G645" i="1"/>
  <c r="I644" i="1"/>
  <c r="L643" i="1"/>
  <c r="G643" i="1"/>
  <c r="I642" i="1"/>
  <c r="L641" i="1"/>
  <c r="G641" i="1"/>
  <c r="I640" i="1"/>
  <c r="L639" i="1"/>
  <c r="G639" i="1"/>
  <c r="I638" i="1"/>
  <c r="L637" i="1"/>
  <c r="G637" i="1"/>
  <c r="I636" i="1"/>
  <c r="J646" i="1"/>
  <c r="E646" i="1"/>
  <c r="J644" i="1"/>
  <c r="E644" i="1"/>
  <c r="J642" i="1"/>
  <c r="E642" i="1"/>
  <c r="J640" i="1"/>
  <c r="E640" i="1"/>
  <c r="J638" i="1"/>
  <c r="E638" i="1"/>
  <c r="J636" i="1"/>
  <c r="E636" i="1"/>
  <c r="Q617" i="1"/>
  <c r="L617" i="1"/>
  <c r="F617" i="1"/>
  <c r="Q615" i="1"/>
  <c r="L615" i="1"/>
  <c r="F615" i="1"/>
  <c r="Q613" i="1"/>
  <c r="L613" i="1"/>
  <c r="F613" i="1"/>
  <c r="Q611" i="1"/>
  <c r="L611" i="1"/>
  <c r="F611" i="1"/>
  <c r="Q609" i="1"/>
  <c r="L609" i="1"/>
  <c r="F609" i="1"/>
  <c r="Q607" i="1"/>
  <c r="L607" i="1"/>
  <c r="F607" i="1"/>
  <c r="F773" i="1"/>
  <c r="U776" i="1" s="1"/>
  <c r="AH776" i="1" s="1"/>
  <c r="H779" i="1"/>
  <c r="H781" i="1"/>
  <c r="I782" i="1"/>
  <c r="J782" i="1"/>
  <c r="H783" i="1"/>
  <c r="I784" i="1"/>
  <c r="J784" i="1"/>
  <c r="H785" i="1"/>
  <c r="Q795" i="1"/>
  <c r="M795" i="1"/>
  <c r="I795" i="1"/>
  <c r="E795" i="1"/>
  <c r="K795" i="1"/>
  <c r="F795" i="1"/>
  <c r="J795" i="1"/>
  <c r="L795" i="1"/>
  <c r="G795" i="1"/>
  <c r="Q797" i="1"/>
  <c r="M797" i="1"/>
  <c r="I797" i="1"/>
  <c r="E797" i="1"/>
  <c r="K797" i="1"/>
  <c r="F797" i="1"/>
  <c r="J797" i="1"/>
  <c r="L797" i="1"/>
  <c r="G797" i="1"/>
  <c r="Q799" i="1"/>
  <c r="M799" i="1"/>
  <c r="I799" i="1"/>
  <c r="E799" i="1"/>
  <c r="K799" i="1"/>
  <c r="F799" i="1"/>
  <c r="J799" i="1"/>
  <c r="L799" i="1"/>
  <c r="G799" i="1"/>
  <c r="L802" i="1"/>
  <c r="L804" i="1"/>
  <c r="L817" i="1"/>
  <c r="H817" i="1"/>
  <c r="Q817" i="1"/>
  <c r="J817" i="1"/>
  <c r="E817" i="1"/>
  <c r="I817" i="1"/>
  <c r="K817" i="1"/>
  <c r="F817" i="1"/>
  <c r="Q819" i="1"/>
  <c r="A820" i="1"/>
  <c r="C820" i="1"/>
  <c r="K822" i="1"/>
  <c r="I798" i="1"/>
  <c r="K953" i="1"/>
  <c r="Z941" i="1"/>
  <c r="AM941" i="1" s="1"/>
  <c r="K940" i="1"/>
  <c r="AA947" i="1"/>
  <c r="AN947" i="1" s="1"/>
  <c r="Z959" i="1"/>
  <c r="AM959" i="1" s="1"/>
  <c r="M984" i="1"/>
  <c r="I984" i="1"/>
  <c r="E984" i="1"/>
  <c r="Q984" i="1"/>
  <c r="J984" i="1"/>
  <c r="H984" i="1"/>
  <c r="K984" i="1"/>
  <c r="F984" i="1"/>
  <c r="G988" i="1"/>
  <c r="M992" i="1"/>
  <c r="I992" i="1"/>
  <c r="E992" i="1"/>
  <c r="Q992" i="1"/>
  <c r="J992" i="1"/>
  <c r="H992" i="1"/>
  <c r="K992" i="1"/>
  <c r="F992" i="1"/>
  <c r="Y1615" i="1"/>
  <c r="AL1615" i="1" s="1"/>
  <c r="J1608" i="1"/>
  <c r="Y1611" i="1" s="1"/>
  <c r="AL1611" i="1" s="1"/>
  <c r="Y1617" i="1"/>
  <c r="AL1617" i="1" s="1"/>
  <c r="Y1619" i="1"/>
  <c r="AL1619" i="1" s="1"/>
  <c r="C1824" i="1"/>
  <c r="A1824" i="1"/>
  <c r="G302" i="1"/>
  <c r="Q304" i="1"/>
  <c r="M304" i="1"/>
  <c r="G304" i="1"/>
  <c r="K304" i="1"/>
  <c r="Q308" i="1"/>
  <c r="M308" i="1"/>
  <c r="I308" i="1"/>
  <c r="E308" i="1"/>
  <c r="H308" i="1"/>
  <c r="Q315" i="1"/>
  <c r="K315" i="1"/>
  <c r="G315" i="1"/>
  <c r="F315" i="1"/>
  <c r="L315" i="1"/>
  <c r="Q319" i="1"/>
  <c r="K319" i="1"/>
  <c r="G319" i="1"/>
  <c r="F319" i="1"/>
  <c r="L319" i="1"/>
  <c r="Q323" i="1"/>
  <c r="K323" i="1"/>
  <c r="G323" i="1"/>
  <c r="F323" i="1"/>
  <c r="L323" i="1"/>
  <c r="J483" i="1"/>
  <c r="F483" i="1"/>
  <c r="L483" i="1"/>
  <c r="G483" i="1"/>
  <c r="I483" i="1"/>
  <c r="J485" i="1"/>
  <c r="F485" i="1"/>
  <c r="K485" i="1"/>
  <c r="E485" i="1"/>
  <c r="I485" i="1"/>
  <c r="C486" i="1"/>
  <c r="A486" i="1"/>
  <c r="A487" i="1"/>
  <c r="C487" i="1"/>
  <c r="W607" i="1"/>
  <c r="AJ607" i="1" s="1"/>
  <c r="H606" i="1"/>
  <c r="W609" i="1"/>
  <c r="AJ609" i="1" s="1"/>
  <c r="W611" i="1"/>
  <c r="AJ611" i="1" s="1"/>
  <c r="W613" i="1"/>
  <c r="AJ613" i="1" s="1"/>
  <c r="W615" i="1"/>
  <c r="AJ615" i="1" s="1"/>
  <c r="W617" i="1"/>
  <c r="AJ617" i="1" s="1"/>
  <c r="V622" i="1"/>
  <c r="AI622" i="1" s="1"/>
  <c r="V624" i="1"/>
  <c r="AI624" i="1" s="1"/>
  <c r="V626" i="1"/>
  <c r="AI626" i="1" s="1"/>
  <c r="V628" i="1"/>
  <c r="AI628" i="1" s="1"/>
  <c r="V632" i="1"/>
  <c r="AI632" i="1" s="1"/>
  <c r="K773" i="1"/>
  <c r="K786" i="1"/>
  <c r="Z776" i="1"/>
  <c r="AM776" i="1" s="1"/>
  <c r="Z778" i="1"/>
  <c r="AM778" i="1" s="1"/>
  <c r="Z780" i="1"/>
  <c r="AM780" i="1" s="1"/>
  <c r="Z782" i="1"/>
  <c r="AM782" i="1" s="1"/>
  <c r="Z784" i="1"/>
  <c r="AM784" i="1" s="1"/>
  <c r="E800" i="1"/>
  <c r="T788" i="1"/>
  <c r="E787" i="1"/>
  <c r="T790" i="1"/>
  <c r="T792" i="1"/>
  <c r="T794" i="1"/>
  <c r="L825" i="1"/>
  <c r="H825" i="1"/>
  <c r="Q825" i="1"/>
  <c r="J825" i="1"/>
  <c r="E825" i="1"/>
  <c r="I825" i="1"/>
  <c r="K825" i="1"/>
  <c r="F825" i="1"/>
  <c r="Q803" i="1"/>
  <c r="K803" i="1"/>
  <c r="F803" i="1"/>
  <c r="M798" i="1"/>
  <c r="H798" i="1"/>
  <c r="M796" i="1"/>
  <c r="H796" i="1"/>
  <c r="M792" i="1"/>
  <c r="H792" i="1"/>
  <c r="M790" i="1"/>
  <c r="H790" i="1"/>
  <c r="M788" i="1"/>
  <c r="H788" i="1"/>
  <c r="L824" i="1"/>
  <c r="G824" i="1"/>
  <c r="K821" i="1"/>
  <c r="F821" i="1"/>
  <c r="K818" i="1"/>
  <c r="E818" i="1"/>
  <c r="L816" i="1"/>
  <c r="G816" i="1"/>
  <c r="J813" i="1"/>
  <c r="E813" i="1"/>
  <c r="J811" i="1"/>
  <c r="E811" i="1"/>
  <c r="J809" i="1"/>
  <c r="E809" i="1"/>
  <c r="J807" i="1"/>
  <c r="E807" i="1"/>
  <c r="J803" i="1"/>
  <c r="E803" i="1"/>
  <c r="Q798" i="1"/>
  <c r="L798" i="1"/>
  <c r="F798" i="1"/>
  <c r="Q796" i="1"/>
  <c r="L796" i="1"/>
  <c r="F796" i="1"/>
  <c r="Q792" i="1"/>
  <c r="L792" i="1"/>
  <c r="F792" i="1"/>
  <c r="Q790" i="1"/>
  <c r="L790" i="1"/>
  <c r="F790" i="1"/>
  <c r="N790" i="1" s="1"/>
  <c r="Q788" i="1"/>
  <c r="L788" i="1"/>
  <c r="F788" i="1"/>
  <c r="N788" i="1" s="1"/>
  <c r="AA945" i="1"/>
  <c r="AN945" i="1" s="1"/>
  <c r="Z947" i="1"/>
  <c r="AM947" i="1" s="1"/>
  <c r="Z961" i="1"/>
  <c r="AM961" i="1" s="1"/>
  <c r="F968" i="1"/>
  <c r="U969" i="1" s="1"/>
  <c r="AH969" i="1" s="1"/>
  <c r="F981" i="1"/>
  <c r="L981" i="1"/>
  <c r="AA969" i="1"/>
  <c r="AN969" i="1" s="1"/>
  <c r="L968" i="1"/>
  <c r="AA979" i="1" s="1"/>
  <c r="AN979" i="1" s="1"/>
  <c r="A1323" i="1"/>
  <c r="C1323" i="1"/>
  <c r="L441" i="1"/>
  <c r="H441" i="1"/>
  <c r="G441" i="1"/>
  <c r="M441" i="1"/>
  <c r="M439" i="1" s="1"/>
  <c r="L443" i="1"/>
  <c r="H443" i="1"/>
  <c r="G443" i="1"/>
  <c r="M443" i="1"/>
  <c r="L445" i="1"/>
  <c r="H445" i="1"/>
  <c r="G445" i="1"/>
  <c r="M445" i="1"/>
  <c r="L447" i="1"/>
  <c r="H447" i="1"/>
  <c r="G447" i="1"/>
  <c r="M447" i="1"/>
  <c r="L449" i="1"/>
  <c r="H449" i="1"/>
  <c r="G449" i="1"/>
  <c r="M449" i="1"/>
  <c r="L451" i="1"/>
  <c r="H451" i="1"/>
  <c r="G451" i="1"/>
  <c r="M451" i="1"/>
  <c r="K455" i="1"/>
  <c r="K457" i="1"/>
  <c r="K459" i="1"/>
  <c r="K461" i="1"/>
  <c r="K463" i="1"/>
  <c r="K465" i="1"/>
  <c r="J469" i="1"/>
  <c r="F469" i="1"/>
  <c r="N469" i="1" s="1"/>
  <c r="H469" i="1"/>
  <c r="M469" i="1"/>
  <c r="M480" i="1" s="1"/>
  <c r="J471" i="1"/>
  <c r="F471" i="1"/>
  <c r="N471" i="1" s="1"/>
  <c r="H471" i="1"/>
  <c r="M471" i="1"/>
  <c r="J473" i="1"/>
  <c r="F473" i="1"/>
  <c r="N473" i="1" s="1"/>
  <c r="H473" i="1"/>
  <c r="M473" i="1"/>
  <c r="J475" i="1"/>
  <c r="F475" i="1"/>
  <c r="N475" i="1" s="1"/>
  <c r="H475" i="1"/>
  <c r="M475" i="1"/>
  <c r="J477" i="1"/>
  <c r="F477" i="1"/>
  <c r="N477" i="1" s="1"/>
  <c r="H477" i="1"/>
  <c r="M477" i="1"/>
  <c r="J479" i="1"/>
  <c r="F479" i="1"/>
  <c r="N479" i="1" s="1"/>
  <c r="H479" i="1"/>
  <c r="M479" i="1"/>
  <c r="J621" i="1"/>
  <c r="F621" i="1"/>
  <c r="H621" i="1"/>
  <c r="M621" i="1"/>
  <c r="J623" i="1"/>
  <c r="F623" i="1"/>
  <c r="H623" i="1"/>
  <c r="M623" i="1"/>
  <c r="J625" i="1"/>
  <c r="F625" i="1"/>
  <c r="H625" i="1"/>
  <c r="M625" i="1"/>
  <c r="J627" i="1"/>
  <c r="F627" i="1"/>
  <c r="H627" i="1"/>
  <c r="M627" i="1"/>
  <c r="J629" i="1"/>
  <c r="F629" i="1"/>
  <c r="H629" i="1"/>
  <c r="M629" i="1"/>
  <c r="J631" i="1"/>
  <c r="F631" i="1"/>
  <c r="H631" i="1"/>
  <c r="M631" i="1"/>
  <c r="Q635" i="1"/>
  <c r="M635" i="1"/>
  <c r="I635" i="1"/>
  <c r="E635" i="1"/>
  <c r="H635" i="1"/>
  <c r="Q637" i="1"/>
  <c r="M637" i="1"/>
  <c r="I637" i="1"/>
  <c r="E637" i="1"/>
  <c r="H637" i="1"/>
  <c r="Q639" i="1"/>
  <c r="M639" i="1"/>
  <c r="I639" i="1"/>
  <c r="E639" i="1"/>
  <c r="H639" i="1"/>
  <c r="Q641" i="1"/>
  <c r="M641" i="1"/>
  <c r="I641" i="1"/>
  <c r="E641" i="1"/>
  <c r="H641" i="1"/>
  <c r="Q643" i="1"/>
  <c r="M643" i="1"/>
  <c r="I643" i="1"/>
  <c r="E643" i="1"/>
  <c r="H643" i="1"/>
  <c r="Q645" i="1"/>
  <c r="M645" i="1"/>
  <c r="I645" i="1"/>
  <c r="E645" i="1"/>
  <c r="H645" i="1"/>
  <c r="C770" i="1"/>
  <c r="I788" i="1"/>
  <c r="I790" i="1"/>
  <c r="I792" i="1"/>
  <c r="I794" i="1"/>
  <c r="I796" i="1"/>
  <c r="E802" i="1"/>
  <c r="L803" i="1"/>
  <c r="H803" i="1"/>
  <c r="G803" i="1"/>
  <c r="M803" i="1"/>
  <c r="E804" i="1"/>
  <c r="L805" i="1"/>
  <c r="H805" i="1"/>
  <c r="G805" i="1"/>
  <c r="M805" i="1"/>
  <c r="E806" i="1"/>
  <c r="L807" i="1"/>
  <c r="H807" i="1"/>
  <c r="G807" i="1"/>
  <c r="M807" i="1"/>
  <c r="E808" i="1"/>
  <c r="L809" i="1"/>
  <c r="H809" i="1"/>
  <c r="G809" i="1"/>
  <c r="M809" i="1"/>
  <c r="E810" i="1"/>
  <c r="L811" i="1"/>
  <c r="H811" i="1"/>
  <c r="G811" i="1"/>
  <c r="M811" i="1"/>
  <c r="E812" i="1"/>
  <c r="L813" i="1"/>
  <c r="H813" i="1"/>
  <c r="G813" i="1"/>
  <c r="M813" i="1"/>
  <c r="C816" i="1"/>
  <c r="I816" i="1"/>
  <c r="J818" i="1"/>
  <c r="F818" i="1"/>
  <c r="H818" i="1"/>
  <c r="M818" i="1"/>
  <c r="E819" i="1"/>
  <c r="J819" i="1"/>
  <c r="E822" i="1"/>
  <c r="C824" i="1"/>
  <c r="I824" i="1"/>
  <c r="F941" i="1"/>
  <c r="F943" i="1"/>
  <c r="F945" i="1"/>
  <c r="F947" i="1"/>
  <c r="F949" i="1"/>
  <c r="F951" i="1"/>
  <c r="E955" i="1"/>
  <c r="J956" i="1"/>
  <c r="J954" i="1" s="1"/>
  <c r="F956" i="1"/>
  <c r="F954" i="1" s="1"/>
  <c r="H956" i="1"/>
  <c r="M956" i="1"/>
  <c r="E957" i="1"/>
  <c r="J958" i="1"/>
  <c r="F958" i="1"/>
  <c r="H958" i="1"/>
  <c r="M958" i="1"/>
  <c r="E959" i="1"/>
  <c r="J960" i="1"/>
  <c r="F960" i="1"/>
  <c r="H960" i="1"/>
  <c r="M960" i="1"/>
  <c r="E961" i="1"/>
  <c r="J962" i="1"/>
  <c r="F962" i="1"/>
  <c r="H962" i="1"/>
  <c r="M962" i="1"/>
  <c r="E963" i="1"/>
  <c r="J964" i="1"/>
  <c r="F964" i="1"/>
  <c r="H964" i="1"/>
  <c r="M964" i="1"/>
  <c r="E965" i="1"/>
  <c r="J966" i="1"/>
  <c r="F966" i="1"/>
  <c r="H966" i="1"/>
  <c r="M966" i="1"/>
  <c r="Q970" i="1"/>
  <c r="M970" i="1"/>
  <c r="I970" i="1"/>
  <c r="E970" i="1"/>
  <c r="H970" i="1"/>
  <c r="H981" i="1" s="1"/>
  <c r="Q972" i="1"/>
  <c r="M972" i="1"/>
  <c r="I972" i="1"/>
  <c r="E972" i="1"/>
  <c r="H972" i="1"/>
  <c r="J973" i="1"/>
  <c r="Q974" i="1"/>
  <c r="M974" i="1"/>
  <c r="I974" i="1"/>
  <c r="E974" i="1"/>
  <c r="H974" i="1"/>
  <c r="Q976" i="1"/>
  <c r="M976" i="1"/>
  <c r="I976" i="1"/>
  <c r="E976" i="1"/>
  <c r="H976" i="1"/>
  <c r="Q978" i="1"/>
  <c r="M978" i="1"/>
  <c r="I978" i="1"/>
  <c r="E978" i="1"/>
  <c r="H978" i="1"/>
  <c r="E979" i="1"/>
  <c r="Q980" i="1"/>
  <c r="M980" i="1"/>
  <c r="I980" i="1"/>
  <c r="E980" i="1"/>
  <c r="H980" i="1"/>
  <c r="Q985" i="1"/>
  <c r="K985" i="1"/>
  <c r="G985" i="1"/>
  <c r="F985" i="1"/>
  <c r="L985" i="1"/>
  <c r="Q989" i="1"/>
  <c r="K989" i="1"/>
  <c r="G989" i="1"/>
  <c r="F989" i="1"/>
  <c r="L989" i="1"/>
  <c r="E1108" i="1"/>
  <c r="L1109" i="1"/>
  <c r="L1120" i="1" s="1"/>
  <c r="H1109" i="1"/>
  <c r="G1109" i="1"/>
  <c r="G1120" i="1" s="1"/>
  <c r="M1109" i="1"/>
  <c r="E1110" i="1"/>
  <c r="L1111" i="1"/>
  <c r="H1111" i="1"/>
  <c r="G1111" i="1"/>
  <c r="M1111" i="1"/>
  <c r="E1112" i="1"/>
  <c r="L1113" i="1"/>
  <c r="H1113" i="1"/>
  <c r="G1113" i="1"/>
  <c r="M1113" i="1"/>
  <c r="E1114" i="1"/>
  <c r="L1115" i="1"/>
  <c r="H1115" i="1"/>
  <c r="G1115" i="1"/>
  <c r="M1115" i="1"/>
  <c r="E1116" i="1"/>
  <c r="L1117" i="1"/>
  <c r="H1117" i="1"/>
  <c r="G1117" i="1"/>
  <c r="M1117" i="1"/>
  <c r="E1118" i="1"/>
  <c r="L1119" i="1"/>
  <c r="H1119" i="1"/>
  <c r="G1119" i="1"/>
  <c r="M1119" i="1"/>
  <c r="F1122" i="1"/>
  <c r="K1123" i="1"/>
  <c r="K1121" i="1" s="1"/>
  <c r="H1123" i="1"/>
  <c r="M1123" i="1"/>
  <c r="F1124" i="1"/>
  <c r="K1125" i="1"/>
  <c r="H1125" i="1"/>
  <c r="M1125" i="1"/>
  <c r="F1126" i="1"/>
  <c r="K1127" i="1"/>
  <c r="H1127" i="1"/>
  <c r="M1127" i="1"/>
  <c r="F1128" i="1"/>
  <c r="K1129" i="1"/>
  <c r="H1129" i="1"/>
  <c r="M1129" i="1"/>
  <c r="F1130" i="1"/>
  <c r="K1131" i="1"/>
  <c r="H1131" i="1"/>
  <c r="M1131" i="1"/>
  <c r="F1132" i="1"/>
  <c r="K1133" i="1"/>
  <c r="H1133" i="1"/>
  <c r="E1136" i="1"/>
  <c r="J1137" i="1"/>
  <c r="J1135" i="1" s="1"/>
  <c r="F1137" i="1"/>
  <c r="F1135" i="1" s="1"/>
  <c r="H1137" i="1"/>
  <c r="M1137" i="1"/>
  <c r="E1138" i="1"/>
  <c r="J1139" i="1"/>
  <c r="F1139" i="1"/>
  <c r="H1139" i="1"/>
  <c r="M1139" i="1"/>
  <c r="E1140" i="1"/>
  <c r="J1141" i="1"/>
  <c r="F1141" i="1"/>
  <c r="H1141" i="1"/>
  <c r="M1141" i="1"/>
  <c r="E1142" i="1"/>
  <c r="J1143" i="1"/>
  <c r="F1143" i="1"/>
  <c r="H1143" i="1"/>
  <c r="M1143" i="1"/>
  <c r="E1144" i="1"/>
  <c r="J1145" i="1"/>
  <c r="F1145" i="1"/>
  <c r="H1145" i="1"/>
  <c r="M1145" i="1"/>
  <c r="E1146" i="1"/>
  <c r="J1147" i="1"/>
  <c r="F1147" i="1"/>
  <c r="H1147" i="1"/>
  <c r="M1147" i="1"/>
  <c r="G1151" i="1"/>
  <c r="B1152" i="1"/>
  <c r="A1154" i="1"/>
  <c r="B1157" i="1"/>
  <c r="G1159" i="1"/>
  <c r="F1275" i="1"/>
  <c r="L1275" i="1"/>
  <c r="Q1275" i="1"/>
  <c r="F1277" i="1"/>
  <c r="L1277" i="1"/>
  <c r="Q1277" i="1"/>
  <c r="F1279" i="1"/>
  <c r="L1279" i="1"/>
  <c r="Q1279" i="1"/>
  <c r="F1281" i="1"/>
  <c r="L1281" i="1"/>
  <c r="Q1281" i="1"/>
  <c r="F1283" i="1"/>
  <c r="L1283" i="1"/>
  <c r="Q1283" i="1"/>
  <c r="F1285" i="1"/>
  <c r="L1285" i="1"/>
  <c r="Q1285" i="1"/>
  <c r="J1289" i="1"/>
  <c r="F1289" i="1"/>
  <c r="H1289" i="1"/>
  <c r="M1289" i="1"/>
  <c r="E1290" i="1"/>
  <c r="J1291" i="1"/>
  <c r="F1291" i="1"/>
  <c r="H1291" i="1"/>
  <c r="M1291" i="1"/>
  <c r="E1292" i="1"/>
  <c r="J1293" i="1"/>
  <c r="F1293" i="1"/>
  <c r="H1293" i="1"/>
  <c r="M1293" i="1"/>
  <c r="E1294" i="1"/>
  <c r="J1295" i="1"/>
  <c r="F1295" i="1"/>
  <c r="H1295" i="1"/>
  <c r="M1295" i="1"/>
  <c r="E1296" i="1"/>
  <c r="J1297" i="1"/>
  <c r="F1297" i="1"/>
  <c r="H1297" i="1"/>
  <c r="M1297" i="1"/>
  <c r="E1298" i="1"/>
  <c r="J1299" i="1"/>
  <c r="F1299" i="1"/>
  <c r="H1299" i="1"/>
  <c r="M1299" i="1"/>
  <c r="E1300" i="1"/>
  <c r="Q1303" i="1"/>
  <c r="M1303" i="1"/>
  <c r="I1303" i="1"/>
  <c r="E1303" i="1"/>
  <c r="H1303" i="1"/>
  <c r="E1304" i="1"/>
  <c r="J1304" i="1"/>
  <c r="J1315" i="1" s="1"/>
  <c r="Q1305" i="1"/>
  <c r="M1305" i="1"/>
  <c r="I1305" i="1"/>
  <c r="E1305" i="1"/>
  <c r="H1305" i="1"/>
  <c r="E1306" i="1"/>
  <c r="J1306" i="1"/>
  <c r="Q1307" i="1"/>
  <c r="M1307" i="1"/>
  <c r="I1307" i="1"/>
  <c r="E1307" i="1"/>
  <c r="H1307" i="1"/>
  <c r="E1308" i="1"/>
  <c r="J1308" i="1"/>
  <c r="Q1309" i="1"/>
  <c r="M1309" i="1"/>
  <c r="I1309" i="1"/>
  <c r="E1309" i="1"/>
  <c r="H1309" i="1"/>
  <c r="E1310" i="1"/>
  <c r="J1310" i="1"/>
  <c r="Q1311" i="1"/>
  <c r="M1311" i="1"/>
  <c r="I1311" i="1"/>
  <c r="E1311" i="1"/>
  <c r="H1311" i="1"/>
  <c r="E1312" i="1"/>
  <c r="J1312" i="1"/>
  <c r="Q1313" i="1"/>
  <c r="M1313" i="1"/>
  <c r="I1313" i="1"/>
  <c r="E1313" i="1"/>
  <c r="H1313" i="1"/>
  <c r="E1314" i="1"/>
  <c r="J1314" i="1"/>
  <c r="A1317" i="1"/>
  <c r="F1319" i="1"/>
  <c r="A1325" i="1"/>
  <c r="C1438" i="1"/>
  <c r="G1443" i="1"/>
  <c r="L1443" i="1"/>
  <c r="G1445" i="1"/>
  <c r="L1445" i="1"/>
  <c r="G1447" i="1"/>
  <c r="L1447" i="1"/>
  <c r="G1449" i="1"/>
  <c r="L1449" i="1"/>
  <c r="G1451" i="1"/>
  <c r="L1451" i="1"/>
  <c r="G1453" i="1"/>
  <c r="L1453" i="1"/>
  <c r="G1457" i="1"/>
  <c r="I1458" i="1"/>
  <c r="G1459" i="1"/>
  <c r="I1460" i="1"/>
  <c r="G1461" i="1"/>
  <c r="I1462" i="1"/>
  <c r="G1463" i="1"/>
  <c r="G1465" i="1"/>
  <c r="I1466" i="1"/>
  <c r="J1470" i="1"/>
  <c r="F1470" i="1"/>
  <c r="K1470" i="1"/>
  <c r="E1470" i="1"/>
  <c r="I1470" i="1"/>
  <c r="Q1470" i="1"/>
  <c r="I1471" i="1"/>
  <c r="J1472" i="1"/>
  <c r="F1472" i="1"/>
  <c r="K1472" i="1"/>
  <c r="E1472" i="1"/>
  <c r="I1472" i="1"/>
  <c r="Q1472" i="1"/>
  <c r="J1474" i="1"/>
  <c r="F1474" i="1"/>
  <c r="K1474" i="1"/>
  <c r="E1474" i="1"/>
  <c r="I1474" i="1"/>
  <c r="Q1474" i="1"/>
  <c r="I1475" i="1"/>
  <c r="J1476" i="1"/>
  <c r="F1476" i="1"/>
  <c r="K1476" i="1"/>
  <c r="E1476" i="1"/>
  <c r="I1476" i="1"/>
  <c r="Q1476" i="1"/>
  <c r="I1477" i="1"/>
  <c r="J1478" i="1"/>
  <c r="F1478" i="1"/>
  <c r="K1478" i="1"/>
  <c r="E1478" i="1"/>
  <c r="I1478" i="1"/>
  <c r="Q1478" i="1"/>
  <c r="I1479" i="1"/>
  <c r="J1480" i="1"/>
  <c r="F1480" i="1"/>
  <c r="K1480" i="1"/>
  <c r="E1480" i="1"/>
  <c r="I1480" i="1"/>
  <c r="Q1480" i="1"/>
  <c r="I1481" i="1"/>
  <c r="E1485" i="1"/>
  <c r="C1488" i="1"/>
  <c r="J1490" i="1"/>
  <c r="F1490" i="1"/>
  <c r="K1490" i="1"/>
  <c r="E1490" i="1"/>
  <c r="I1490" i="1"/>
  <c r="C1491" i="1"/>
  <c r="A1491" i="1"/>
  <c r="A1492" i="1"/>
  <c r="C1492" i="1"/>
  <c r="Q1613" i="1"/>
  <c r="M1613" i="1"/>
  <c r="I1613" i="1"/>
  <c r="E1613" i="1"/>
  <c r="K1613" i="1"/>
  <c r="F1613" i="1"/>
  <c r="L1613" i="1"/>
  <c r="G1613" i="1"/>
  <c r="Y1616" i="1"/>
  <c r="AL1616" i="1" s="1"/>
  <c r="L1623" i="1"/>
  <c r="H1623" i="1"/>
  <c r="J1623" i="1"/>
  <c r="E1623" i="1"/>
  <c r="Q1623" i="1"/>
  <c r="K1623" i="1"/>
  <c r="F1623" i="1"/>
  <c r="M1623" i="1"/>
  <c r="L1625" i="1"/>
  <c r="H1625" i="1"/>
  <c r="J1625" i="1"/>
  <c r="E1625" i="1"/>
  <c r="Q1625" i="1"/>
  <c r="K1625" i="1"/>
  <c r="F1625" i="1"/>
  <c r="M1625" i="1"/>
  <c r="L1627" i="1"/>
  <c r="H1627" i="1"/>
  <c r="J1627" i="1"/>
  <c r="E1627" i="1"/>
  <c r="Q1627" i="1"/>
  <c r="K1627" i="1"/>
  <c r="F1627" i="1"/>
  <c r="M1627" i="1"/>
  <c r="L1629" i="1"/>
  <c r="H1629" i="1"/>
  <c r="J1629" i="1"/>
  <c r="E1629" i="1"/>
  <c r="Q1629" i="1"/>
  <c r="K1629" i="1"/>
  <c r="F1629" i="1"/>
  <c r="M1629" i="1"/>
  <c r="L1631" i="1"/>
  <c r="H1631" i="1"/>
  <c r="J1631" i="1"/>
  <c r="E1631" i="1"/>
  <c r="Q1631" i="1"/>
  <c r="K1631" i="1"/>
  <c r="F1631" i="1"/>
  <c r="M1631" i="1"/>
  <c r="L1633" i="1"/>
  <c r="H1633" i="1"/>
  <c r="J1633" i="1"/>
  <c r="E1633" i="1"/>
  <c r="Q1633" i="1"/>
  <c r="K1633" i="1"/>
  <c r="F1633" i="1"/>
  <c r="M1633" i="1"/>
  <c r="K1648" i="1"/>
  <c r="C1652" i="1"/>
  <c r="A1652" i="1"/>
  <c r="Q1654" i="1"/>
  <c r="Q1655" i="1"/>
  <c r="K1655" i="1"/>
  <c r="G1655" i="1"/>
  <c r="I1655" i="1"/>
  <c r="M1655" i="1"/>
  <c r="H1655" i="1"/>
  <c r="J1655" i="1"/>
  <c r="E1655" i="1"/>
  <c r="L1655" i="1"/>
  <c r="M1657" i="1"/>
  <c r="E1777" i="1"/>
  <c r="E1779" i="1"/>
  <c r="E1781" i="1"/>
  <c r="E1783" i="1"/>
  <c r="E1785" i="1"/>
  <c r="E1787" i="1"/>
  <c r="E1791" i="1"/>
  <c r="E1793" i="1"/>
  <c r="E1795" i="1"/>
  <c r="E1797" i="1"/>
  <c r="E1799" i="1"/>
  <c r="E1801" i="1"/>
  <c r="E1805" i="1"/>
  <c r="E1807" i="1"/>
  <c r="E1809" i="1"/>
  <c r="E1811" i="1"/>
  <c r="E1813" i="1"/>
  <c r="B1821" i="1"/>
  <c r="L1958" i="1"/>
  <c r="H1958" i="1"/>
  <c r="J1958" i="1"/>
  <c r="E1958" i="1"/>
  <c r="I1958" i="1"/>
  <c r="Q1958" i="1"/>
  <c r="K1958" i="1"/>
  <c r="F1958" i="1"/>
  <c r="F1148" i="1"/>
  <c r="J1151" i="1"/>
  <c r="F1151" i="1"/>
  <c r="H1151" i="1"/>
  <c r="M1151" i="1"/>
  <c r="J1159" i="1"/>
  <c r="F1159" i="1"/>
  <c r="H1159" i="1"/>
  <c r="M1159" i="1"/>
  <c r="Z1278" i="1"/>
  <c r="AM1278" i="1" s="1"/>
  <c r="Z1282" i="1"/>
  <c r="AM1282" i="1" s="1"/>
  <c r="Z1286" i="1"/>
  <c r="AM1286" i="1" s="1"/>
  <c r="K1287" i="1"/>
  <c r="M1319" i="1"/>
  <c r="I1319" i="1"/>
  <c r="E1319" i="1"/>
  <c r="G1319" i="1"/>
  <c r="L1319" i="1"/>
  <c r="J1443" i="1"/>
  <c r="F1443" i="1"/>
  <c r="H1443" i="1"/>
  <c r="M1443" i="1"/>
  <c r="J1445" i="1"/>
  <c r="F1445" i="1"/>
  <c r="H1445" i="1"/>
  <c r="M1445" i="1"/>
  <c r="J1447" i="1"/>
  <c r="F1447" i="1"/>
  <c r="H1447" i="1"/>
  <c r="M1447" i="1"/>
  <c r="J1449" i="1"/>
  <c r="F1449" i="1"/>
  <c r="F1454" i="1" s="1"/>
  <c r="H1449" i="1"/>
  <c r="M1449" i="1"/>
  <c r="J1451" i="1"/>
  <c r="F1451" i="1"/>
  <c r="H1451" i="1"/>
  <c r="M1451" i="1"/>
  <c r="J1453" i="1"/>
  <c r="F1453" i="1"/>
  <c r="H1453" i="1"/>
  <c r="M1453" i="1"/>
  <c r="Q1457" i="1"/>
  <c r="M1457" i="1"/>
  <c r="I1457" i="1"/>
  <c r="E1457" i="1"/>
  <c r="E1468" i="1" s="1"/>
  <c r="H1457" i="1"/>
  <c r="Q1459" i="1"/>
  <c r="M1459" i="1"/>
  <c r="I1459" i="1"/>
  <c r="E1459" i="1"/>
  <c r="H1459" i="1"/>
  <c r="Q1461" i="1"/>
  <c r="M1461" i="1"/>
  <c r="I1461" i="1"/>
  <c r="E1461" i="1"/>
  <c r="H1461" i="1"/>
  <c r="Q1463" i="1"/>
  <c r="M1463" i="1"/>
  <c r="I1463" i="1"/>
  <c r="E1463" i="1"/>
  <c r="H1463" i="1"/>
  <c r="Q1465" i="1"/>
  <c r="M1465" i="1"/>
  <c r="I1465" i="1"/>
  <c r="E1465" i="1"/>
  <c r="H1465" i="1"/>
  <c r="Q1467" i="1"/>
  <c r="M1467" i="1"/>
  <c r="I1467" i="1"/>
  <c r="E1467" i="1"/>
  <c r="L1467" i="1"/>
  <c r="L1455" i="1" s="1"/>
  <c r="G1467" i="1"/>
  <c r="J1467" i="1"/>
  <c r="Y1610" i="1"/>
  <c r="AL1610" i="1" s="1"/>
  <c r="Q1615" i="1"/>
  <c r="M1615" i="1"/>
  <c r="I1615" i="1"/>
  <c r="E1615" i="1"/>
  <c r="K1615" i="1"/>
  <c r="F1615" i="1"/>
  <c r="L1615" i="1"/>
  <c r="G1615" i="1"/>
  <c r="Y1618" i="1"/>
  <c r="AL1618" i="1" s="1"/>
  <c r="G1635" i="1"/>
  <c r="C1656" i="1"/>
  <c r="A1656" i="1"/>
  <c r="Q1659" i="1"/>
  <c r="K1659" i="1"/>
  <c r="G1659" i="1"/>
  <c r="I1659" i="1"/>
  <c r="M1659" i="1"/>
  <c r="H1659" i="1"/>
  <c r="J1659" i="1"/>
  <c r="E1659" i="1"/>
  <c r="L1659" i="1"/>
  <c r="K1805" i="1"/>
  <c r="M1806" i="1"/>
  <c r="K1807" i="1"/>
  <c r="M1808" i="1"/>
  <c r="K1809" i="1"/>
  <c r="K1811" i="1"/>
  <c r="K1813" i="1"/>
  <c r="A1993" i="1"/>
  <c r="C1993" i="1"/>
  <c r="J802" i="1"/>
  <c r="F802" i="1"/>
  <c r="H802" i="1"/>
  <c r="M802" i="1"/>
  <c r="J804" i="1"/>
  <c r="F804" i="1"/>
  <c r="H804" i="1"/>
  <c r="M804" i="1"/>
  <c r="J806" i="1"/>
  <c r="F806" i="1"/>
  <c r="H806" i="1"/>
  <c r="M806" i="1"/>
  <c r="J808" i="1"/>
  <c r="F808" i="1"/>
  <c r="H808" i="1"/>
  <c r="M808" i="1"/>
  <c r="J810" i="1"/>
  <c r="F810" i="1"/>
  <c r="H810" i="1"/>
  <c r="M810" i="1"/>
  <c r="J812" i="1"/>
  <c r="F812" i="1"/>
  <c r="H812" i="1"/>
  <c r="M812" i="1"/>
  <c r="L819" i="1"/>
  <c r="H819" i="1"/>
  <c r="G819" i="1"/>
  <c r="M819" i="1"/>
  <c r="J822" i="1"/>
  <c r="F822" i="1"/>
  <c r="H822" i="1"/>
  <c r="M822" i="1"/>
  <c r="Q941" i="1"/>
  <c r="M941" i="1"/>
  <c r="I941" i="1"/>
  <c r="E941" i="1"/>
  <c r="H941" i="1"/>
  <c r="Q943" i="1"/>
  <c r="M943" i="1"/>
  <c r="I943" i="1"/>
  <c r="E943" i="1"/>
  <c r="H943" i="1"/>
  <c r="Q945" i="1"/>
  <c r="M945" i="1"/>
  <c r="I945" i="1"/>
  <c r="E945" i="1"/>
  <c r="H945" i="1"/>
  <c r="Q947" i="1"/>
  <c r="M947" i="1"/>
  <c r="I947" i="1"/>
  <c r="E947" i="1"/>
  <c r="H947" i="1"/>
  <c r="Q949" i="1"/>
  <c r="M949" i="1"/>
  <c r="I949" i="1"/>
  <c r="E949" i="1"/>
  <c r="H949" i="1"/>
  <c r="Q951" i="1"/>
  <c r="M951" i="1"/>
  <c r="I951" i="1"/>
  <c r="E951" i="1"/>
  <c r="H951" i="1"/>
  <c r="L955" i="1"/>
  <c r="H955" i="1"/>
  <c r="G955" i="1"/>
  <c r="M955" i="1"/>
  <c r="N956" i="1"/>
  <c r="L957" i="1"/>
  <c r="H957" i="1"/>
  <c r="G957" i="1"/>
  <c r="M957" i="1"/>
  <c r="N958" i="1"/>
  <c r="L959" i="1"/>
  <c r="H959" i="1"/>
  <c r="G959" i="1"/>
  <c r="M959" i="1"/>
  <c r="N960" i="1"/>
  <c r="L961" i="1"/>
  <c r="H961" i="1"/>
  <c r="G961" i="1"/>
  <c r="M961" i="1"/>
  <c r="N962" i="1"/>
  <c r="L963" i="1"/>
  <c r="H963" i="1"/>
  <c r="G963" i="1"/>
  <c r="M963" i="1"/>
  <c r="N964" i="1"/>
  <c r="L965" i="1"/>
  <c r="H965" i="1"/>
  <c r="G965" i="1"/>
  <c r="M965" i="1"/>
  <c r="N966" i="1"/>
  <c r="M981" i="1"/>
  <c r="K981" i="1"/>
  <c r="Q983" i="1"/>
  <c r="K983" i="1"/>
  <c r="G983" i="1"/>
  <c r="F983" i="1"/>
  <c r="L983" i="1"/>
  <c r="Q987" i="1"/>
  <c r="K987" i="1"/>
  <c r="G987" i="1"/>
  <c r="F987" i="1"/>
  <c r="L987" i="1"/>
  <c r="Q991" i="1"/>
  <c r="K991" i="1"/>
  <c r="G991" i="1"/>
  <c r="F991" i="1"/>
  <c r="L991" i="1"/>
  <c r="J1108" i="1"/>
  <c r="F1108" i="1"/>
  <c r="H1108" i="1"/>
  <c r="M1108" i="1"/>
  <c r="E1109" i="1"/>
  <c r="J1109" i="1"/>
  <c r="J1110" i="1"/>
  <c r="F1110" i="1"/>
  <c r="H1110" i="1"/>
  <c r="M1110" i="1"/>
  <c r="E1111" i="1"/>
  <c r="J1111" i="1"/>
  <c r="J1112" i="1"/>
  <c r="F1112" i="1"/>
  <c r="H1112" i="1"/>
  <c r="M1112" i="1"/>
  <c r="J1114" i="1"/>
  <c r="F1114" i="1"/>
  <c r="H1114" i="1"/>
  <c r="M1114" i="1"/>
  <c r="J1116" i="1"/>
  <c r="F1116" i="1"/>
  <c r="H1116" i="1"/>
  <c r="M1116" i="1"/>
  <c r="E1117" i="1"/>
  <c r="J1117" i="1"/>
  <c r="J1118" i="1"/>
  <c r="F1118" i="1"/>
  <c r="H1118" i="1"/>
  <c r="M1118" i="1"/>
  <c r="E1119" i="1"/>
  <c r="J1119" i="1"/>
  <c r="Q1122" i="1"/>
  <c r="M1122" i="1"/>
  <c r="I1122" i="1"/>
  <c r="E1122" i="1"/>
  <c r="H1122" i="1"/>
  <c r="E1123" i="1"/>
  <c r="J1123" i="1"/>
  <c r="Q1124" i="1"/>
  <c r="M1124" i="1"/>
  <c r="I1124" i="1"/>
  <c r="E1124" i="1"/>
  <c r="H1124" i="1"/>
  <c r="E1125" i="1"/>
  <c r="J1125" i="1"/>
  <c r="Q1126" i="1"/>
  <c r="M1126" i="1"/>
  <c r="I1126" i="1"/>
  <c r="E1126" i="1"/>
  <c r="H1126" i="1"/>
  <c r="Q1128" i="1"/>
  <c r="M1128" i="1"/>
  <c r="I1128" i="1"/>
  <c r="E1128" i="1"/>
  <c r="H1128" i="1"/>
  <c r="Q1130" i="1"/>
  <c r="M1130" i="1"/>
  <c r="I1130" i="1"/>
  <c r="E1130" i="1"/>
  <c r="H1130" i="1"/>
  <c r="E1131" i="1"/>
  <c r="J1131" i="1"/>
  <c r="Q1132" i="1"/>
  <c r="M1132" i="1"/>
  <c r="I1132" i="1"/>
  <c r="E1132" i="1"/>
  <c r="H1132" i="1"/>
  <c r="E1133" i="1"/>
  <c r="J1133" i="1"/>
  <c r="L1136" i="1"/>
  <c r="H1136" i="1"/>
  <c r="G1136" i="1"/>
  <c r="M1136" i="1"/>
  <c r="E1137" i="1"/>
  <c r="K1137" i="1"/>
  <c r="L1138" i="1"/>
  <c r="H1138" i="1"/>
  <c r="G1138" i="1"/>
  <c r="M1138" i="1"/>
  <c r="E1139" i="1"/>
  <c r="K1139" i="1"/>
  <c r="L1140" i="1"/>
  <c r="H1140" i="1"/>
  <c r="G1140" i="1"/>
  <c r="M1140" i="1"/>
  <c r="E1141" i="1"/>
  <c r="K1141" i="1"/>
  <c r="L1142" i="1"/>
  <c r="H1142" i="1"/>
  <c r="G1142" i="1"/>
  <c r="M1142" i="1"/>
  <c r="E1143" i="1"/>
  <c r="K1143" i="1"/>
  <c r="L1144" i="1"/>
  <c r="H1144" i="1"/>
  <c r="G1144" i="1"/>
  <c r="M1144" i="1"/>
  <c r="E1145" i="1"/>
  <c r="K1145" i="1"/>
  <c r="L1146" i="1"/>
  <c r="H1146" i="1"/>
  <c r="G1146" i="1"/>
  <c r="M1146" i="1"/>
  <c r="E1147" i="1"/>
  <c r="K1148" i="1"/>
  <c r="C1151" i="1"/>
  <c r="I1151" i="1"/>
  <c r="Q1151" i="1"/>
  <c r="B1153" i="1"/>
  <c r="B1156" i="1"/>
  <c r="C1159" i="1"/>
  <c r="I1159" i="1"/>
  <c r="Q1159" i="1"/>
  <c r="R1217" i="1"/>
  <c r="K1274" i="1"/>
  <c r="Z1275" i="1" s="1"/>
  <c r="AM1275" i="1" s="1"/>
  <c r="I1275" i="1"/>
  <c r="G1276" i="1"/>
  <c r="L1276" i="1"/>
  <c r="I1277" i="1"/>
  <c r="G1278" i="1"/>
  <c r="L1278" i="1"/>
  <c r="I1279" i="1"/>
  <c r="G1280" i="1"/>
  <c r="L1280" i="1"/>
  <c r="I1281" i="1"/>
  <c r="G1282" i="1"/>
  <c r="L1282" i="1"/>
  <c r="I1283" i="1"/>
  <c r="G1284" i="1"/>
  <c r="L1284" i="1"/>
  <c r="I1285" i="1"/>
  <c r="G1286" i="1"/>
  <c r="L1286" i="1"/>
  <c r="E1289" i="1"/>
  <c r="K1289" i="1"/>
  <c r="L1290" i="1"/>
  <c r="H1290" i="1"/>
  <c r="G1290" i="1"/>
  <c r="M1290" i="1"/>
  <c r="E1291" i="1"/>
  <c r="K1291" i="1"/>
  <c r="L1292" i="1"/>
  <c r="H1292" i="1"/>
  <c r="G1292" i="1"/>
  <c r="M1292" i="1"/>
  <c r="E1293" i="1"/>
  <c r="K1293" i="1"/>
  <c r="L1294" i="1"/>
  <c r="H1294" i="1"/>
  <c r="G1294" i="1"/>
  <c r="M1294" i="1"/>
  <c r="E1295" i="1"/>
  <c r="K1295" i="1"/>
  <c r="L1296" i="1"/>
  <c r="H1296" i="1"/>
  <c r="G1296" i="1"/>
  <c r="M1296" i="1"/>
  <c r="E1297" i="1"/>
  <c r="K1297" i="1"/>
  <c r="L1298" i="1"/>
  <c r="H1298" i="1"/>
  <c r="G1298" i="1"/>
  <c r="M1298" i="1"/>
  <c r="E1299" i="1"/>
  <c r="K1299" i="1"/>
  <c r="L1300" i="1"/>
  <c r="H1300" i="1"/>
  <c r="G1300" i="1"/>
  <c r="M1300" i="1"/>
  <c r="F1303" i="1"/>
  <c r="K1303" i="1"/>
  <c r="K1304" i="1"/>
  <c r="H1304" i="1"/>
  <c r="M1304" i="1"/>
  <c r="F1305" i="1"/>
  <c r="K1305" i="1"/>
  <c r="K1306" i="1"/>
  <c r="H1306" i="1"/>
  <c r="M1306" i="1"/>
  <c r="F1307" i="1"/>
  <c r="K1307" i="1"/>
  <c r="K1308" i="1"/>
  <c r="H1308" i="1"/>
  <c r="M1308" i="1"/>
  <c r="F1309" i="1"/>
  <c r="K1309" i="1"/>
  <c r="K1310" i="1"/>
  <c r="H1310" i="1"/>
  <c r="M1310" i="1"/>
  <c r="F1311" i="1"/>
  <c r="K1311" i="1"/>
  <c r="K1312" i="1"/>
  <c r="H1312" i="1"/>
  <c r="M1312" i="1"/>
  <c r="F1313" i="1"/>
  <c r="K1313" i="1"/>
  <c r="K1314" i="1"/>
  <c r="H1314" i="1"/>
  <c r="M1314" i="1"/>
  <c r="H1319" i="1"/>
  <c r="B1326" i="1"/>
  <c r="B1324" i="1"/>
  <c r="B1322" i="1"/>
  <c r="B1320" i="1"/>
  <c r="B1318" i="1"/>
  <c r="I1443" i="1"/>
  <c r="I1441" i="1" s="1"/>
  <c r="I1445" i="1"/>
  <c r="I1447" i="1"/>
  <c r="I1449" i="1"/>
  <c r="I1451" i="1"/>
  <c r="I1453" i="1"/>
  <c r="L1468" i="1"/>
  <c r="J1457" i="1"/>
  <c r="J1459" i="1"/>
  <c r="J1461" i="1"/>
  <c r="J1463" i="1"/>
  <c r="J1465" i="1"/>
  <c r="K1467" i="1"/>
  <c r="E1471" i="1"/>
  <c r="K1471" i="1"/>
  <c r="G1472" i="1"/>
  <c r="M1472" i="1"/>
  <c r="G1474" i="1"/>
  <c r="M1474" i="1"/>
  <c r="E1475" i="1"/>
  <c r="K1475" i="1"/>
  <c r="G1476" i="1"/>
  <c r="M1476" i="1"/>
  <c r="E1477" i="1"/>
  <c r="K1477" i="1"/>
  <c r="E1479" i="1"/>
  <c r="K1479" i="1"/>
  <c r="G1480" i="1"/>
  <c r="M1480" i="1"/>
  <c r="E1481" i="1"/>
  <c r="K1481" i="1"/>
  <c r="L1485" i="1"/>
  <c r="H1485" i="1"/>
  <c r="K1485" i="1"/>
  <c r="F1485" i="1"/>
  <c r="I1485" i="1"/>
  <c r="Q1485" i="1"/>
  <c r="G1486" i="1"/>
  <c r="Q1486" i="1"/>
  <c r="G1487" i="1"/>
  <c r="H1488" i="1"/>
  <c r="Q1488" i="1"/>
  <c r="F1489" i="1"/>
  <c r="M1489" i="1"/>
  <c r="G1490" i="1"/>
  <c r="M1490" i="1"/>
  <c r="G1493" i="1"/>
  <c r="Q1609" i="1"/>
  <c r="M1609" i="1"/>
  <c r="I1609" i="1"/>
  <c r="E1609" i="1"/>
  <c r="K1609" i="1"/>
  <c r="F1609" i="1"/>
  <c r="L1609" i="1"/>
  <c r="G1609" i="1"/>
  <c r="Y1609" i="1"/>
  <c r="AL1609" i="1" s="1"/>
  <c r="Y1612" i="1"/>
  <c r="AL1612" i="1" s="1"/>
  <c r="Q1617" i="1"/>
  <c r="M1617" i="1"/>
  <c r="I1617" i="1"/>
  <c r="E1617" i="1"/>
  <c r="K1617" i="1"/>
  <c r="F1617" i="1"/>
  <c r="L1617" i="1"/>
  <c r="G1617" i="1"/>
  <c r="Y1620" i="1"/>
  <c r="AL1620" i="1" s="1"/>
  <c r="G1622" i="1"/>
  <c r="V1628" i="1" s="1"/>
  <c r="AI1628" i="1" s="1"/>
  <c r="V1623" i="1"/>
  <c r="AI1623" i="1" s="1"/>
  <c r="V1625" i="1"/>
  <c r="AI1625" i="1" s="1"/>
  <c r="V1627" i="1"/>
  <c r="AI1627" i="1" s="1"/>
  <c r="V1629" i="1"/>
  <c r="AI1629" i="1" s="1"/>
  <c r="V1631" i="1"/>
  <c r="AI1631" i="1" s="1"/>
  <c r="V1633" i="1"/>
  <c r="AI1633" i="1" s="1"/>
  <c r="K1649" i="1"/>
  <c r="C1660" i="1"/>
  <c r="A1660" i="1"/>
  <c r="J1776" i="1"/>
  <c r="F1776" i="1"/>
  <c r="K1776" i="1"/>
  <c r="E1776" i="1"/>
  <c r="I1776" i="1"/>
  <c r="Q1776" i="1"/>
  <c r="L1776" i="1"/>
  <c r="G1776" i="1"/>
  <c r="J1778" i="1"/>
  <c r="F1778" i="1"/>
  <c r="K1778" i="1"/>
  <c r="E1778" i="1"/>
  <c r="I1778" i="1"/>
  <c r="Q1778" i="1"/>
  <c r="L1778" i="1"/>
  <c r="G1778" i="1"/>
  <c r="J1780" i="1"/>
  <c r="F1780" i="1"/>
  <c r="K1780" i="1"/>
  <c r="E1780" i="1"/>
  <c r="I1780" i="1"/>
  <c r="Q1780" i="1"/>
  <c r="L1780" i="1"/>
  <c r="G1780" i="1"/>
  <c r="J1782" i="1"/>
  <c r="F1782" i="1"/>
  <c r="K1782" i="1"/>
  <c r="E1782" i="1"/>
  <c r="I1782" i="1"/>
  <c r="Q1782" i="1"/>
  <c r="L1782" i="1"/>
  <c r="G1782" i="1"/>
  <c r="J1784" i="1"/>
  <c r="F1784" i="1"/>
  <c r="K1784" i="1"/>
  <c r="E1784" i="1"/>
  <c r="I1784" i="1"/>
  <c r="Q1784" i="1"/>
  <c r="L1784" i="1"/>
  <c r="G1784" i="1"/>
  <c r="J1786" i="1"/>
  <c r="F1786" i="1"/>
  <c r="K1786" i="1"/>
  <c r="E1786" i="1"/>
  <c r="I1786" i="1"/>
  <c r="Q1786" i="1"/>
  <c r="L1786" i="1"/>
  <c r="G1786" i="1"/>
  <c r="Q1790" i="1"/>
  <c r="M1790" i="1"/>
  <c r="I1790" i="1"/>
  <c r="E1790" i="1"/>
  <c r="K1790" i="1"/>
  <c r="F1790" i="1"/>
  <c r="J1790" i="1"/>
  <c r="L1790" i="1"/>
  <c r="G1790" i="1"/>
  <c r="Q1792" i="1"/>
  <c r="M1792" i="1"/>
  <c r="I1792" i="1"/>
  <c r="E1792" i="1"/>
  <c r="K1792" i="1"/>
  <c r="F1792" i="1"/>
  <c r="J1792" i="1"/>
  <c r="L1792" i="1"/>
  <c r="G1792" i="1"/>
  <c r="Q1794" i="1"/>
  <c r="M1794" i="1"/>
  <c r="I1794" i="1"/>
  <c r="E1794" i="1"/>
  <c r="K1794" i="1"/>
  <c r="F1794" i="1"/>
  <c r="J1794" i="1"/>
  <c r="L1794" i="1"/>
  <c r="G1794" i="1"/>
  <c r="Q1796" i="1"/>
  <c r="M1796" i="1"/>
  <c r="I1796" i="1"/>
  <c r="E1796" i="1"/>
  <c r="K1796" i="1"/>
  <c r="F1796" i="1"/>
  <c r="J1796" i="1"/>
  <c r="L1796" i="1"/>
  <c r="G1796" i="1"/>
  <c r="Q1798" i="1"/>
  <c r="M1798" i="1"/>
  <c r="I1798" i="1"/>
  <c r="E1798" i="1"/>
  <c r="K1798" i="1"/>
  <c r="F1798" i="1"/>
  <c r="J1798" i="1"/>
  <c r="L1798" i="1"/>
  <c r="G1798" i="1"/>
  <c r="Q1800" i="1"/>
  <c r="M1800" i="1"/>
  <c r="I1800" i="1"/>
  <c r="E1800" i="1"/>
  <c r="K1800" i="1"/>
  <c r="F1800" i="1"/>
  <c r="J1800" i="1"/>
  <c r="L1800" i="1"/>
  <c r="G1800" i="1"/>
  <c r="L1804" i="1"/>
  <c r="H1804" i="1"/>
  <c r="J1804" i="1"/>
  <c r="E1804" i="1"/>
  <c r="I1804" i="1"/>
  <c r="Q1804" i="1"/>
  <c r="K1804" i="1"/>
  <c r="F1804" i="1"/>
  <c r="L1806" i="1"/>
  <c r="H1806" i="1"/>
  <c r="J1806" i="1"/>
  <c r="E1806" i="1"/>
  <c r="I1806" i="1"/>
  <c r="Q1806" i="1"/>
  <c r="K1806" i="1"/>
  <c r="F1806" i="1"/>
  <c r="L1808" i="1"/>
  <c r="H1808" i="1"/>
  <c r="J1808" i="1"/>
  <c r="E1808" i="1"/>
  <c r="I1808" i="1"/>
  <c r="Q1808" i="1"/>
  <c r="K1808" i="1"/>
  <c r="F1808" i="1"/>
  <c r="L1810" i="1"/>
  <c r="H1810" i="1"/>
  <c r="J1810" i="1"/>
  <c r="E1810" i="1"/>
  <c r="I1810" i="1"/>
  <c r="Q1810" i="1"/>
  <c r="K1810" i="1"/>
  <c r="F1810" i="1"/>
  <c r="L1812" i="1"/>
  <c r="H1812" i="1"/>
  <c r="J1812" i="1"/>
  <c r="E1812" i="1"/>
  <c r="I1812" i="1"/>
  <c r="Q1812" i="1"/>
  <c r="K1812" i="1"/>
  <c r="F1812" i="1"/>
  <c r="L1814" i="1"/>
  <c r="H1814" i="1"/>
  <c r="J1814" i="1"/>
  <c r="E1814" i="1"/>
  <c r="I1814" i="1"/>
  <c r="Q1814" i="1"/>
  <c r="K1814" i="1"/>
  <c r="F1814" i="1"/>
  <c r="Q1815" i="1"/>
  <c r="L1815" i="1"/>
  <c r="G1815" i="1"/>
  <c r="Q1813" i="1"/>
  <c r="L1813" i="1"/>
  <c r="G1813" i="1"/>
  <c r="Q1811" i="1"/>
  <c r="L1811" i="1"/>
  <c r="G1811" i="1"/>
  <c r="Q1809" i="1"/>
  <c r="L1809" i="1"/>
  <c r="G1809" i="1"/>
  <c r="Q1807" i="1"/>
  <c r="L1807" i="1"/>
  <c r="G1807" i="1"/>
  <c r="Q1805" i="1"/>
  <c r="L1805" i="1"/>
  <c r="G1805" i="1"/>
  <c r="G1803" i="1" s="1"/>
  <c r="Q1801" i="1"/>
  <c r="L1801" i="1"/>
  <c r="F1801" i="1"/>
  <c r="Q1799" i="1"/>
  <c r="L1799" i="1"/>
  <c r="F1799" i="1"/>
  <c r="Q1797" i="1"/>
  <c r="L1797" i="1"/>
  <c r="F1797" i="1"/>
  <c r="Q1795" i="1"/>
  <c r="L1795" i="1"/>
  <c r="F1795" i="1"/>
  <c r="Q1793" i="1"/>
  <c r="L1793" i="1"/>
  <c r="F1793" i="1"/>
  <c r="Q1791" i="1"/>
  <c r="L1791" i="1"/>
  <c r="F1791" i="1"/>
  <c r="Q1787" i="1"/>
  <c r="K1787" i="1"/>
  <c r="F1787" i="1"/>
  <c r="Q1785" i="1"/>
  <c r="K1785" i="1"/>
  <c r="F1785" i="1"/>
  <c r="Q1783" i="1"/>
  <c r="K1783" i="1"/>
  <c r="F1783" i="1"/>
  <c r="Q1781" i="1"/>
  <c r="K1781" i="1"/>
  <c r="F1781" i="1"/>
  <c r="Q1779" i="1"/>
  <c r="K1779" i="1"/>
  <c r="F1779" i="1"/>
  <c r="Q1777" i="1"/>
  <c r="K1777" i="1"/>
  <c r="F1777" i="1"/>
  <c r="I1793" i="1"/>
  <c r="I1791" i="1"/>
  <c r="I1787" i="1"/>
  <c r="I1785" i="1"/>
  <c r="I1783" i="1"/>
  <c r="I1781" i="1"/>
  <c r="I1779" i="1"/>
  <c r="I1777" i="1"/>
  <c r="A1970" i="1"/>
  <c r="A1956" i="1"/>
  <c r="A1942" i="1"/>
  <c r="C1939" i="1"/>
  <c r="L774" i="1"/>
  <c r="H774" i="1"/>
  <c r="G774" i="1"/>
  <c r="N774" i="1" s="1"/>
  <c r="M774" i="1"/>
  <c r="L776" i="1"/>
  <c r="H776" i="1"/>
  <c r="G776" i="1"/>
  <c r="M776" i="1"/>
  <c r="L778" i="1"/>
  <c r="H778" i="1"/>
  <c r="G778" i="1"/>
  <c r="N778" i="1" s="1"/>
  <c r="M778" i="1"/>
  <c r="L780" i="1"/>
  <c r="H780" i="1"/>
  <c r="G780" i="1"/>
  <c r="N780" i="1" s="1"/>
  <c r="M780" i="1"/>
  <c r="L782" i="1"/>
  <c r="H782" i="1"/>
  <c r="G782" i="1"/>
  <c r="M782" i="1"/>
  <c r="L784" i="1"/>
  <c r="H784" i="1"/>
  <c r="G784" i="1"/>
  <c r="M784" i="1"/>
  <c r="K788" i="1"/>
  <c r="K790" i="1"/>
  <c r="K792" i="1"/>
  <c r="K796" i="1"/>
  <c r="K798" i="1"/>
  <c r="I802" i="1"/>
  <c r="I804" i="1"/>
  <c r="F805" i="1"/>
  <c r="K805" i="1"/>
  <c r="Q805" i="1"/>
  <c r="I806" i="1"/>
  <c r="F807" i="1"/>
  <c r="K807" i="1"/>
  <c r="Q807" i="1"/>
  <c r="I808" i="1"/>
  <c r="F809" i="1"/>
  <c r="K809" i="1"/>
  <c r="Q809" i="1"/>
  <c r="I810" i="1"/>
  <c r="F811" i="1"/>
  <c r="K811" i="1"/>
  <c r="Q811" i="1"/>
  <c r="I812" i="1"/>
  <c r="F813" i="1"/>
  <c r="K813" i="1"/>
  <c r="Q813" i="1"/>
  <c r="J816" i="1"/>
  <c r="F816" i="1"/>
  <c r="H816" i="1"/>
  <c r="M816" i="1"/>
  <c r="G818" i="1"/>
  <c r="I819" i="1"/>
  <c r="L821" i="1"/>
  <c r="H821" i="1"/>
  <c r="G821" i="1"/>
  <c r="M821" i="1"/>
  <c r="C822" i="1"/>
  <c r="I822" i="1"/>
  <c r="Q822" i="1"/>
  <c r="J824" i="1"/>
  <c r="F824" i="1"/>
  <c r="H824" i="1"/>
  <c r="M824" i="1"/>
  <c r="J941" i="1"/>
  <c r="J943" i="1"/>
  <c r="J945" i="1"/>
  <c r="J947" i="1"/>
  <c r="J949" i="1"/>
  <c r="J951" i="1"/>
  <c r="I955" i="1"/>
  <c r="I957" i="1"/>
  <c r="I959" i="1"/>
  <c r="I961" i="1"/>
  <c r="I963" i="1"/>
  <c r="I965" i="1"/>
  <c r="K968" i="1"/>
  <c r="Z975" i="1" s="1"/>
  <c r="AM975" i="1" s="1"/>
  <c r="I981" i="1"/>
  <c r="H983" i="1"/>
  <c r="M983" i="1"/>
  <c r="E985" i="1"/>
  <c r="J985" i="1"/>
  <c r="M986" i="1"/>
  <c r="I986" i="1"/>
  <c r="E986" i="1"/>
  <c r="G986" i="1"/>
  <c r="L986" i="1"/>
  <c r="H987" i="1"/>
  <c r="M987" i="1"/>
  <c r="E989" i="1"/>
  <c r="N989" i="1" s="1"/>
  <c r="M990" i="1"/>
  <c r="I990" i="1"/>
  <c r="E990" i="1"/>
  <c r="G990" i="1"/>
  <c r="L990" i="1"/>
  <c r="H991" i="1"/>
  <c r="M991" i="1"/>
  <c r="I1108" i="1"/>
  <c r="F1109" i="1"/>
  <c r="K1109" i="1"/>
  <c r="Q1109" i="1"/>
  <c r="I1110" i="1"/>
  <c r="F1111" i="1"/>
  <c r="K1111" i="1"/>
  <c r="Q1111" i="1"/>
  <c r="I1112" i="1"/>
  <c r="F1113" i="1"/>
  <c r="K1113" i="1"/>
  <c r="Q1113" i="1"/>
  <c r="I1114" i="1"/>
  <c r="F1115" i="1"/>
  <c r="K1115" i="1"/>
  <c r="Q1115" i="1"/>
  <c r="I1116" i="1"/>
  <c r="F1117" i="1"/>
  <c r="K1117" i="1"/>
  <c r="Q1117" i="1"/>
  <c r="I1118" i="1"/>
  <c r="F1119" i="1"/>
  <c r="K1119" i="1"/>
  <c r="Q1119" i="1"/>
  <c r="J1122" i="1"/>
  <c r="F1123" i="1"/>
  <c r="L1123" i="1"/>
  <c r="Q1123" i="1"/>
  <c r="J1124" i="1"/>
  <c r="F1125" i="1"/>
  <c r="L1125" i="1"/>
  <c r="Q1125" i="1"/>
  <c r="J1126" i="1"/>
  <c r="F1127" i="1"/>
  <c r="L1127" i="1"/>
  <c r="Q1127" i="1"/>
  <c r="J1128" i="1"/>
  <c r="F1129" i="1"/>
  <c r="L1129" i="1"/>
  <c r="Q1129" i="1"/>
  <c r="J1130" i="1"/>
  <c r="F1131" i="1"/>
  <c r="L1131" i="1"/>
  <c r="Q1131" i="1"/>
  <c r="J1132" i="1"/>
  <c r="F1133" i="1"/>
  <c r="L1133" i="1"/>
  <c r="Q1133" i="1"/>
  <c r="I1136" i="1"/>
  <c r="G1137" i="1"/>
  <c r="L1137" i="1"/>
  <c r="Q1137" i="1"/>
  <c r="I1138" i="1"/>
  <c r="G1139" i="1"/>
  <c r="L1139" i="1"/>
  <c r="Q1139" i="1"/>
  <c r="I1140" i="1"/>
  <c r="G1141" i="1"/>
  <c r="L1141" i="1"/>
  <c r="Q1141" i="1"/>
  <c r="I1142" i="1"/>
  <c r="G1143" i="1"/>
  <c r="L1143" i="1"/>
  <c r="Q1143" i="1"/>
  <c r="I1144" i="1"/>
  <c r="G1145" i="1"/>
  <c r="L1145" i="1"/>
  <c r="Q1145" i="1"/>
  <c r="I1146" i="1"/>
  <c r="G1147" i="1"/>
  <c r="L1147" i="1"/>
  <c r="B1150" i="1"/>
  <c r="E1151" i="1"/>
  <c r="N1151" i="1" s="1"/>
  <c r="K1151" i="1"/>
  <c r="B1155" i="1"/>
  <c r="B1158" i="1"/>
  <c r="E1159" i="1"/>
  <c r="N1159" i="1" s="1"/>
  <c r="K1159" i="1"/>
  <c r="R1214" i="1"/>
  <c r="E1275" i="1"/>
  <c r="J1275" i="1"/>
  <c r="Q1276" i="1"/>
  <c r="M1276" i="1"/>
  <c r="M1287" i="1" s="1"/>
  <c r="I1276" i="1"/>
  <c r="E1276" i="1"/>
  <c r="H1276" i="1"/>
  <c r="E1277" i="1"/>
  <c r="J1277" i="1"/>
  <c r="Q1278" i="1"/>
  <c r="M1278" i="1"/>
  <c r="I1278" i="1"/>
  <c r="E1278" i="1"/>
  <c r="H1278" i="1"/>
  <c r="E1279" i="1"/>
  <c r="J1279" i="1"/>
  <c r="Q1280" i="1"/>
  <c r="M1280" i="1"/>
  <c r="I1280" i="1"/>
  <c r="E1280" i="1"/>
  <c r="H1280" i="1"/>
  <c r="E1281" i="1"/>
  <c r="J1281" i="1"/>
  <c r="Q1282" i="1"/>
  <c r="M1282" i="1"/>
  <c r="I1282" i="1"/>
  <c r="E1282" i="1"/>
  <c r="H1282" i="1"/>
  <c r="E1283" i="1"/>
  <c r="J1283" i="1"/>
  <c r="Q1284" i="1"/>
  <c r="M1284" i="1"/>
  <c r="I1284" i="1"/>
  <c r="E1284" i="1"/>
  <c r="H1284" i="1"/>
  <c r="E1285" i="1"/>
  <c r="J1285" i="1"/>
  <c r="Q1286" i="1"/>
  <c r="M1286" i="1"/>
  <c r="I1286" i="1"/>
  <c r="E1286" i="1"/>
  <c r="H1286" i="1"/>
  <c r="G1289" i="1"/>
  <c r="L1289" i="1"/>
  <c r="Q1289" i="1"/>
  <c r="I1290" i="1"/>
  <c r="G1291" i="1"/>
  <c r="L1291" i="1"/>
  <c r="Q1291" i="1"/>
  <c r="I1292" i="1"/>
  <c r="G1293" i="1"/>
  <c r="L1293" i="1"/>
  <c r="Q1293" i="1"/>
  <c r="I1294" i="1"/>
  <c r="G1295" i="1"/>
  <c r="L1295" i="1"/>
  <c r="Q1295" i="1"/>
  <c r="I1296" i="1"/>
  <c r="G1297" i="1"/>
  <c r="L1297" i="1"/>
  <c r="Q1297" i="1"/>
  <c r="I1298" i="1"/>
  <c r="G1299" i="1"/>
  <c r="L1299" i="1"/>
  <c r="Q1299" i="1"/>
  <c r="I1300" i="1"/>
  <c r="G1303" i="1"/>
  <c r="L1303" i="1"/>
  <c r="I1304" i="1"/>
  <c r="G1305" i="1"/>
  <c r="L1305" i="1"/>
  <c r="I1306" i="1"/>
  <c r="G1307" i="1"/>
  <c r="L1307" i="1"/>
  <c r="I1308" i="1"/>
  <c r="G1309" i="1"/>
  <c r="L1309" i="1"/>
  <c r="I1310" i="1"/>
  <c r="G1311" i="1"/>
  <c r="L1311" i="1"/>
  <c r="I1312" i="1"/>
  <c r="G1313" i="1"/>
  <c r="L1313" i="1"/>
  <c r="J1319" i="1"/>
  <c r="Q1319" i="1"/>
  <c r="B1321" i="1"/>
  <c r="S1392" i="1"/>
  <c r="L1442" i="1"/>
  <c r="H1442" i="1"/>
  <c r="G1442" i="1"/>
  <c r="N1442" i="1" s="1"/>
  <c r="M1442" i="1"/>
  <c r="E1443" i="1"/>
  <c r="K1443" i="1"/>
  <c r="L1444" i="1"/>
  <c r="H1444" i="1"/>
  <c r="G1444" i="1"/>
  <c r="M1444" i="1"/>
  <c r="E1445" i="1"/>
  <c r="K1445" i="1"/>
  <c r="L1446" i="1"/>
  <c r="H1446" i="1"/>
  <c r="G1446" i="1"/>
  <c r="M1446" i="1"/>
  <c r="E1447" i="1"/>
  <c r="K1447" i="1"/>
  <c r="L1448" i="1"/>
  <c r="H1448" i="1"/>
  <c r="G1448" i="1"/>
  <c r="N1448" i="1" s="1"/>
  <c r="M1448" i="1"/>
  <c r="E1449" i="1"/>
  <c r="K1449" i="1"/>
  <c r="L1450" i="1"/>
  <c r="H1450" i="1"/>
  <c r="G1450" i="1"/>
  <c r="N1450" i="1" s="1"/>
  <c r="M1450" i="1"/>
  <c r="E1451" i="1"/>
  <c r="K1451" i="1"/>
  <c r="L1452" i="1"/>
  <c r="H1452" i="1"/>
  <c r="G1452" i="1"/>
  <c r="M1452" i="1"/>
  <c r="E1453" i="1"/>
  <c r="K1453" i="1"/>
  <c r="K1454" i="1"/>
  <c r="M1468" i="1"/>
  <c r="F1457" i="1"/>
  <c r="K1457" i="1"/>
  <c r="F1459" i="1"/>
  <c r="K1459" i="1"/>
  <c r="F1461" i="1"/>
  <c r="K1461" i="1"/>
  <c r="F1463" i="1"/>
  <c r="K1463" i="1"/>
  <c r="F1465" i="1"/>
  <c r="K1465" i="1"/>
  <c r="M1466" i="1"/>
  <c r="F1467" i="1"/>
  <c r="J1468" i="1"/>
  <c r="A1469" i="1"/>
  <c r="F1471" i="1"/>
  <c r="H1472" i="1"/>
  <c r="H1474" i="1"/>
  <c r="F1475" i="1"/>
  <c r="H1476" i="1"/>
  <c r="F1477" i="1"/>
  <c r="F1479" i="1"/>
  <c r="H1480" i="1"/>
  <c r="A1484" i="1"/>
  <c r="C1484" i="1"/>
  <c r="J1485" i="1"/>
  <c r="I1486" i="1"/>
  <c r="L1487" i="1"/>
  <c r="H1487" i="1"/>
  <c r="Q1487" i="1"/>
  <c r="J1487" i="1"/>
  <c r="E1487" i="1"/>
  <c r="N1487" i="1" s="1"/>
  <c r="I1487" i="1"/>
  <c r="J1488" i="1"/>
  <c r="F1488" i="1"/>
  <c r="L1488" i="1"/>
  <c r="G1488" i="1"/>
  <c r="I1488" i="1"/>
  <c r="L1489" i="1"/>
  <c r="H1489" i="1"/>
  <c r="I1489" i="1"/>
  <c r="G1489" i="1"/>
  <c r="Q1489" i="1"/>
  <c r="H1490" i="1"/>
  <c r="L1493" i="1"/>
  <c r="H1493" i="1"/>
  <c r="K1493" i="1"/>
  <c r="F1493" i="1"/>
  <c r="I1493" i="1"/>
  <c r="Q1493" i="1"/>
  <c r="Q1611" i="1"/>
  <c r="M1611" i="1"/>
  <c r="I1611" i="1"/>
  <c r="E1611" i="1"/>
  <c r="K1611" i="1"/>
  <c r="F1611" i="1"/>
  <c r="L1611" i="1"/>
  <c r="G1611" i="1"/>
  <c r="Y1614" i="1"/>
  <c r="AL1614" i="1" s="1"/>
  <c r="H1615" i="1"/>
  <c r="Q1619" i="1"/>
  <c r="M1619" i="1"/>
  <c r="I1619" i="1"/>
  <c r="E1619" i="1"/>
  <c r="K1619" i="1"/>
  <c r="F1619" i="1"/>
  <c r="L1619" i="1"/>
  <c r="G1619" i="1"/>
  <c r="K1636" i="1"/>
  <c r="Z1645" i="1" s="1"/>
  <c r="AM1645" i="1" s="1"/>
  <c r="Z1643" i="1"/>
  <c r="AM1643" i="1" s="1"/>
  <c r="Z1644" i="1"/>
  <c r="AM1644" i="1" s="1"/>
  <c r="Q1651" i="1"/>
  <c r="K1651" i="1"/>
  <c r="G1651" i="1"/>
  <c r="I1651" i="1"/>
  <c r="M1651" i="1"/>
  <c r="H1651" i="1"/>
  <c r="J1651" i="1"/>
  <c r="E1651" i="1"/>
  <c r="L1651" i="1"/>
  <c r="J1657" i="1"/>
  <c r="E1657" i="1"/>
  <c r="J1653" i="1"/>
  <c r="E1653" i="1"/>
  <c r="L1648" i="1"/>
  <c r="G1648" i="1"/>
  <c r="I1643" i="1"/>
  <c r="S1896" i="1"/>
  <c r="B1826" i="1"/>
  <c r="B1823" i="1"/>
  <c r="B1818" i="1"/>
  <c r="I1624" i="1"/>
  <c r="I1626" i="1"/>
  <c r="F1637" i="1"/>
  <c r="L1637" i="1"/>
  <c r="Q1637" i="1"/>
  <c r="F1639" i="1"/>
  <c r="L1639" i="1"/>
  <c r="Q1639" i="1"/>
  <c r="F1641" i="1"/>
  <c r="L1641" i="1"/>
  <c r="Q1641" i="1"/>
  <c r="F1643" i="1"/>
  <c r="L1643" i="1"/>
  <c r="Q1643" i="1"/>
  <c r="F1645" i="1"/>
  <c r="L1645" i="1"/>
  <c r="Q1645" i="1"/>
  <c r="F1647" i="1"/>
  <c r="L1647" i="1"/>
  <c r="Q1647" i="1"/>
  <c r="H1653" i="1"/>
  <c r="J1654" i="1"/>
  <c r="H1657" i="1"/>
  <c r="J1658" i="1"/>
  <c r="I1795" i="1"/>
  <c r="I1797" i="1"/>
  <c r="I1799" i="1"/>
  <c r="I1801" i="1"/>
  <c r="I1805" i="1"/>
  <c r="I1807" i="1"/>
  <c r="I1809" i="1"/>
  <c r="I1811" i="1"/>
  <c r="I1813" i="1"/>
  <c r="I1815" i="1"/>
  <c r="B1819" i="1"/>
  <c r="B1822" i="1"/>
  <c r="B1827" i="1"/>
  <c r="K1943" i="1"/>
  <c r="H1943" i="1"/>
  <c r="M1943" i="1"/>
  <c r="F1944" i="1"/>
  <c r="K1945" i="1"/>
  <c r="H1945" i="1"/>
  <c r="M1945" i="1"/>
  <c r="F1946" i="1"/>
  <c r="K1947" i="1"/>
  <c r="H1947" i="1"/>
  <c r="M1947" i="1"/>
  <c r="F1948" i="1"/>
  <c r="K1949" i="1"/>
  <c r="H1949" i="1"/>
  <c r="M1949" i="1"/>
  <c r="F1950" i="1"/>
  <c r="K1951" i="1"/>
  <c r="H1951" i="1"/>
  <c r="M1951" i="1"/>
  <c r="F1952" i="1"/>
  <c r="K1953" i="1"/>
  <c r="H1953" i="1"/>
  <c r="M1953" i="1"/>
  <c r="F1954" i="1"/>
  <c r="I1957" i="1"/>
  <c r="I1959" i="1"/>
  <c r="F1960" i="1"/>
  <c r="K1960" i="1"/>
  <c r="I1961" i="1"/>
  <c r="F1962" i="1"/>
  <c r="K1962" i="1"/>
  <c r="I1963" i="1"/>
  <c r="F1964" i="1"/>
  <c r="K1964" i="1"/>
  <c r="I1965" i="1"/>
  <c r="F1966" i="1"/>
  <c r="K1966" i="1"/>
  <c r="I1967" i="1"/>
  <c r="F1968" i="1"/>
  <c r="K1968" i="1"/>
  <c r="J1971" i="1"/>
  <c r="F1972" i="1"/>
  <c r="F1983" i="1" s="1"/>
  <c r="L1972" i="1"/>
  <c r="Q1972" i="1"/>
  <c r="J1973" i="1"/>
  <c r="F1974" i="1"/>
  <c r="L1974" i="1"/>
  <c r="Q1974" i="1"/>
  <c r="J1975" i="1"/>
  <c r="F1976" i="1"/>
  <c r="L1976" i="1"/>
  <c r="Q1976" i="1"/>
  <c r="J1977" i="1"/>
  <c r="F1978" i="1"/>
  <c r="L1978" i="1"/>
  <c r="Q1978" i="1"/>
  <c r="J1979" i="1"/>
  <c r="F1982" i="1"/>
  <c r="L1982" i="1"/>
  <c r="Q1982" i="1"/>
  <c r="B1985" i="1"/>
  <c r="A1987" i="1"/>
  <c r="E2110" i="1"/>
  <c r="J2111" i="1"/>
  <c r="J2109" i="1" s="1"/>
  <c r="F2111" i="1"/>
  <c r="H2111" i="1"/>
  <c r="M2111" i="1"/>
  <c r="E2112" i="1"/>
  <c r="J2113" i="1"/>
  <c r="F2113" i="1"/>
  <c r="H2113" i="1"/>
  <c r="M2113" i="1"/>
  <c r="E2114" i="1"/>
  <c r="J2115" i="1"/>
  <c r="F2115" i="1"/>
  <c r="H2115" i="1"/>
  <c r="N2115" i="1" s="1"/>
  <c r="M2115" i="1"/>
  <c r="E2116" i="1"/>
  <c r="J2117" i="1"/>
  <c r="F2117" i="1"/>
  <c r="H2117" i="1"/>
  <c r="M2117" i="1"/>
  <c r="E2118" i="1"/>
  <c r="J2119" i="1"/>
  <c r="F2119" i="1"/>
  <c r="H2119" i="1"/>
  <c r="M2119" i="1"/>
  <c r="E2120" i="1"/>
  <c r="J2121" i="1"/>
  <c r="F2121" i="1"/>
  <c r="H2121" i="1"/>
  <c r="M2121" i="1"/>
  <c r="L2123" i="1"/>
  <c r="J2123" i="1"/>
  <c r="Y2127" i="1" s="1"/>
  <c r="AL2127" i="1" s="1"/>
  <c r="AA2124" i="1"/>
  <c r="AN2124" i="1" s="1"/>
  <c r="Q2125" i="1"/>
  <c r="M2125" i="1"/>
  <c r="I2125" i="1"/>
  <c r="E2125" i="1"/>
  <c r="H2125" i="1"/>
  <c r="Q2127" i="1"/>
  <c r="M2127" i="1"/>
  <c r="I2127" i="1"/>
  <c r="E2127" i="1"/>
  <c r="H2127" i="1"/>
  <c r="Q2129" i="1"/>
  <c r="M2129" i="1"/>
  <c r="I2129" i="1"/>
  <c r="E2129" i="1"/>
  <c r="H2129" i="1"/>
  <c r="Q2131" i="1"/>
  <c r="M2131" i="1"/>
  <c r="I2131" i="1"/>
  <c r="E2131" i="1"/>
  <c r="H2131" i="1"/>
  <c r="E2132" i="1"/>
  <c r="J2132" i="1"/>
  <c r="Q2133" i="1"/>
  <c r="M2133" i="1"/>
  <c r="I2133" i="1"/>
  <c r="E2133" i="1"/>
  <c r="H2133" i="1"/>
  <c r="Q2135" i="1"/>
  <c r="M2135" i="1"/>
  <c r="I2135" i="1"/>
  <c r="E2135" i="1"/>
  <c r="H2135" i="1"/>
  <c r="G2138" i="1"/>
  <c r="L2138" i="1"/>
  <c r="G2140" i="1"/>
  <c r="L2140" i="1"/>
  <c r="G2142" i="1"/>
  <c r="L2142" i="1"/>
  <c r="G2144" i="1"/>
  <c r="L2144" i="1"/>
  <c r="G2146" i="1"/>
  <c r="L2146" i="1"/>
  <c r="G2148" i="1"/>
  <c r="L2148" i="1"/>
  <c r="E2152" i="1"/>
  <c r="A2153" i="1"/>
  <c r="A2154" i="1"/>
  <c r="A2156" i="1"/>
  <c r="M2160" i="1"/>
  <c r="I2160" i="1"/>
  <c r="E2160" i="1"/>
  <c r="L2160" i="1"/>
  <c r="G2160" i="1"/>
  <c r="J2160" i="1"/>
  <c r="B2161" i="1"/>
  <c r="B2159" i="1"/>
  <c r="B2157" i="1"/>
  <c r="B2155" i="1"/>
  <c r="B2158" i="1"/>
  <c r="L2277" i="1"/>
  <c r="H2277" i="1"/>
  <c r="J2277" i="1"/>
  <c r="E2277" i="1"/>
  <c r="K2277" i="1"/>
  <c r="E2280" i="1"/>
  <c r="J2284" i="1"/>
  <c r="F2284" i="1"/>
  <c r="Q2284" i="1"/>
  <c r="L2284" i="1"/>
  <c r="G2284" i="1"/>
  <c r="I2284" i="1"/>
  <c r="L2285" i="1"/>
  <c r="H2285" i="1"/>
  <c r="J2285" i="1"/>
  <c r="E2285" i="1"/>
  <c r="K2285" i="1"/>
  <c r="E2287" i="1"/>
  <c r="E2288" i="1"/>
  <c r="G2300" i="1"/>
  <c r="G2302" i="1"/>
  <c r="E2307" i="1"/>
  <c r="L2308" i="1"/>
  <c r="H2308" i="1"/>
  <c r="Q2308" i="1"/>
  <c r="K2308" i="1"/>
  <c r="F2308" i="1"/>
  <c r="M2308" i="1"/>
  <c r="G2308" i="1"/>
  <c r="N2308" i="1" s="1"/>
  <c r="J2312" i="1"/>
  <c r="M2312" i="1"/>
  <c r="L2315" i="1"/>
  <c r="E2319" i="1"/>
  <c r="A2320" i="1"/>
  <c r="Q2321" i="1"/>
  <c r="A2323" i="1"/>
  <c r="C2323" i="1"/>
  <c r="K2325" i="1"/>
  <c r="C2326" i="1"/>
  <c r="A2326" i="1"/>
  <c r="C2828" i="1"/>
  <c r="A2828" i="1"/>
  <c r="L1960" i="1"/>
  <c r="H1960" i="1"/>
  <c r="G1960" i="1"/>
  <c r="M1960" i="1"/>
  <c r="L1962" i="1"/>
  <c r="H1962" i="1"/>
  <c r="G1962" i="1"/>
  <c r="M1962" i="1"/>
  <c r="L1964" i="1"/>
  <c r="H1964" i="1"/>
  <c r="G1964" i="1"/>
  <c r="M1964" i="1"/>
  <c r="L1966" i="1"/>
  <c r="H1966" i="1"/>
  <c r="G1966" i="1"/>
  <c r="M1966" i="1"/>
  <c r="L1968" i="1"/>
  <c r="H1968" i="1"/>
  <c r="G1968" i="1"/>
  <c r="M1968" i="1"/>
  <c r="K1983" i="1"/>
  <c r="Z1971" i="1"/>
  <c r="AM1971" i="1" s="1"/>
  <c r="Z1973" i="1"/>
  <c r="AM1973" i="1" s="1"/>
  <c r="Z1975" i="1"/>
  <c r="AM1975" i="1" s="1"/>
  <c r="Z1977" i="1"/>
  <c r="AM1977" i="1" s="1"/>
  <c r="Z1979" i="1"/>
  <c r="AM1979" i="1" s="1"/>
  <c r="Z1981" i="1"/>
  <c r="AM1981" i="1" s="1"/>
  <c r="B1994" i="1"/>
  <c r="B1992" i="1"/>
  <c r="B1990" i="1"/>
  <c r="B1988" i="1"/>
  <c r="B1986" i="1"/>
  <c r="Z2111" i="1"/>
  <c r="AM2111" i="1" s="1"/>
  <c r="Z2113" i="1"/>
  <c r="AM2113" i="1" s="1"/>
  <c r="Z2115" i="1"/>
  <c r="AM2115" i="1" s="1"/>
  <c r="Z2117" i="1"/>
  <c r="AM2117" i="1" s="1"/>
  <c r="Z2119" i="1"/>
  <c r="AM2119" i="1" s="1"/>
  <c r="U2125" i="1"/>
  <c r="AH2125" i="1" s="1"/>
  <c r="U2127" i="1"/>
  <c r="AH2127" i="1" s="1"/>
  <c r="U2129" i="1"/>
  <c r="AH2129" i="1" s="1"/>
  <c r="U2131" i="1"/>
  <c r="AH2131" i="1" s="1"/>
  <c r="U2133" i="1"/>
  <c r="AH2133" i="1" s="1"/>
  <c r="J2138" i="1"/>
  <c r="F2138" i="1"/>
  <c r="H2138" i="1"/>
  <c r="M2138" i="1"/>
  <c r="J2140" i="1"/>
  <c r="F2140" i="1"/>
  <c r="H2140" i="1"/>
  <c r="M2140" i="1"/>
  <c r="J2142" i="1"/>
  <c r="F2142" i="1"/>
  <c r="H2142" i="1"/>
  <c r="M2142" i="1"/>
  <c r="J2144" i="1"/>
  <c r="F2144" i="1"/>
  <c r="H2144" i="1"/>
  <c r="M2144" i="1"/>
  <c r="J2146" i="1"/>
  <c r="F2146" i="1"/>
  <c r="H2146" i="1"/>
  <c r="M2146" i="1"/>
  <c r="J2148" i="1"/>
  <c r="F2148" i="1"/>
  <c r="H2148" i="1"/>
  <c r="M2148" i="1"/>
  <c r="J2282" i="1"/>
  <c r="F2282" i="1"/>
  <c r="K2282" i="1"/>
  <c r="E2282" i="1"/>
  <c r="I2282" i="1"/>
  <c r="Q2282" i="1"/>
  <c r="L2306" i="1"/>
  <c r="H2306" i="1"/>
  <c r="J2306" i="1"/>
  <c r="E2306" i="1"/>
  <c r="E2317" i="1" s="1"/>
  <c r="Q2306" i="1"/>
  <c r="K2306" i="1"/>
  <c r="F2306" i="1"/>
  <c r="J2309" i="1"/>
  <c r="F2309" i="1"/>
  <c r="I2309" i="1"/>
  <c r="K2309" i="1"/>
  <c r="E2309" i="1"/>
  <c r="L2309" i="1"/>
  <c r="L2316" i="1"/>
  <c r="H2316" i="1"/>
  <c r="Q2316" i="1"/>
  <c r="K2316" i="1"/>
  <c r="F2316" i="1"/>
  <c r="M2316" i="1"/>
  <c r="G2316" i="1"/>
  <c r="M1654" i="1"/>
  <c r="I1654" i="1"/>
  <c r="E1654" i="1"/>
  <c r="G1654" i="1"/>
  <c r="L1654" i="1"/>
  <c r="M1658" i="1"/>
  <c r="I1658" i="1"/>
  <c r="E1658" i="1"/>
  <c r="G1658" i="1"/>
  <c r="L1658" i="1"/>
  <c r="R1882" i="1"/>
  <c r="E1943" i="1"/>
  <c r="J1943" i="1"/>
  <c r="Q1944" i="1"/>
  <c r="M1944" i="1"/>
  <c r="I1944" i="1"/>
  <c r="I1955" i="1" s="1"/>
  <c r="E1944" i="1"/>
  <c r="H1944" i="1"/>
  <c r="E1945" i="1"/>
  <c r="J1945" i="1"/>
  <c r="Q1946" i="1"/>
  <c r="M1946" i="1"/>
  <c r="I1946" i="1"/>
  <c r="E1946" i="1"/>
  <c r="H1946" i="1"/>
  <c r="E1947" i="1"/>
  <c r="J1947" i="1"/>
  <c r="Q1948" i="1"/>
  <c r="M1948" i="1"/>
  <c r="I1948" i="1"/>
  <c r="E1948" i="1"/>
  <c r="H1948" i="1"/>
  <c r="E1949" i="1"/>
  <c r="J1949" i="1"/>
  <c r="Q1950" i="1"/>
  <c r="M1950" i="1"/>
  <c r="I1950" i="1"/>
  <c r="E1950" i="1"/>
  <c r="H1950" i="1"/>
  <c r="E1951" i="1"/>
  <c r="J1951" i="1"/>
  <c r="Q1952" i="1"/>
  <c r="M1952" i="1"/>
  <c r="I1952" i="1"/>
  <c r="E1952" i="1"/>
  <c r="H1952" i="1"/>
  <c r="E1953" i="1"/>
  <c r="J1953" i="1"/>
  <c r="Q1954" i="1"/>
  <c r="M1954" i="1"/>
  <c r="I1954" i="1"/>
  <c r="E1954" i="1"/>
  <c r="H1954" i="1"/>
  <c r="G1957" i="1"/>
  <c r="L1957" i="1"/>
  <c r="Q1957" i="1"/>
  <c r="G1959" i="1"/>
  <c r="L1959" i="1"/>
  <c r="Q1959" i="1"/>
  <c r="I1960" i="1"/>
  <c r="G1961" i="1"/>
  <c r="L1961" i="1"/>
  <c r="Q1961" i="1"/>
  <c r="I1962" i="1"/>
  <c r="G1963" i="1"/>
  <c r="L1963" i="1"/>
  <c r="Q1963" i="1"/>
  <c r="I1964" i="1"/>
  <c r="G1965" i="1"/>
  <c r="L1965" i="1"/>
  <c r="Q1965" i="1"/>
  <c r="I1966" i="1"/>
  <c r="G1967" i="1"/>
  <c r="L1967" i="1"/>
  <c r="Q1967" i="1"/>
  <c r="I1968" i="1"/>
  <c r="G1971" i="1"/>
  <c r="L1971" i="1"/>
  <c r="I1972" i="1"/>
  <c r="G1973" i="1"/>
  <c r="L1973" i="1"/>
  <c r="I1974" i="1"/>
  <c r="G1975" i="1"/>
  <c r="L1975" i="1"/>
  <c r="I1976" i="1"/>
  <c r="G1977" i="1"/>
  <c r="L1977" i="1"/>
  <c r="I1978" i="1"/>
  <c r="G1979" i="1"/>
  <c r="L1979" i="1"/>
  <c r="G1981" i="1"/>
  <c r="L1981" i="1"/>
  <c r="I1982" i="1"/>
  <c r="B1989" i="1"/>
  <c r="S2060" i="1"/>
  <c r="L2110" i="1"/>
  <c r="H2110" i="1"/>
  <c r="G2110" i="1"/>
  <c r="M2110" i="1"/>
  <c r="L2112" i="1"/>
  <c r="H2112" i="1"/>
  <c r="G2112" i="1"/>
  <c r="M2112" i="1"/>
  <c r="N2113" i="1"/>
  <c r="L2114" i="1"/>
  <c r="H2114" i="1"/>
  <c r="G2114" i="1"/>
  <c r="M2114" i="1"/>
  <c r="L2116" i="1"/>
  <c r="H2116" i="1"/>
  <c r="G2116" i="1"/>
  <c r="M2116" i="1"/>
  <c r="L2118" i="1"/>
  <c r="H2118" i="1"/>
  <c r="G2118" i="1"/>
  <c r="M2118" i="1"/>
  <c r="L2120" i="1"/>
  <c r="H2120" i="1"/>
  <c r="G2120" i="1"/>
  <c r="M2120" i="1"/>
  <c r="N2121" i="1"/>
  <c r="K2122" i="1"/>
  <c r="Z2125" i="1"/>
  <c r="AM2125" i="1" s="1"/>
  <c r="Z2129" i="1"/>
  <c r="AM2129" i="1" s="1"/>
  <c r="Z2133" i="1"/>
  <c r="AM2133" i="1" s="1"/>
  <c r="F2136" i="1"/>
  <c r="K2136" i="1"/>
  <c r="I2138" i="1"/>
  <c r="I2140" i="1"/>
  <c r="I2142" i="1"/>
  <c r="I2144" i="1"/>
  <c r="I2146" i="1"/>
  <c r="I2148" i="1"/>
  <c r="J2152" i="1"/>
  <c r="F2152" i="1"/>
  <c r="H2152" i="1"/>
  <c r="M2152" i="1"/>
  <c r="F2160" i="1"/>
  <c r="J2280" i="1"/>
  <c r="F2280" i="1"/>
  <c r="I2280" i="1"/>
  <c r="H2280" i="1"/>
  <c r="L2281" i="1"/>
  <c r="H2281" i="1"/>
  <c r="M2281" i="1"/>
  <c r="G2281" i="1"/>
  <c r="J2281" i="1"/>
  <c r="Q2281" i="1"/>
  <c r="L2282" i="1"/>
  <c r="J2288" i="1"/>
  <c r="F2288" i="1"/>
  <c r="M2288" i="1"/>
  <c r="I2288" i="1"/>
  <c r="H2288" i="1"/>
  <c r="Q2288" i="1"/>
  <c r="G2306" i="1"/>
  <c r="M2309" i="1"/>
  <c r="J2311" i="1"/>
  <c r="F2311" i="1"/>
  <c r="K2311" i="1"/>
  <c r="E2311" i="1"/>
  <c r="Q2311" i="1"/>
  <c r="L2311" i="1"/>
  <c r="G2311" i="1"/>
  <c r="M2311" i="1"/>
  <c r="L2314" i="1"/>
  <c r="H2314" i="1"/>
  <c r="J2314" i="1"/>
  <c r="E2314" i="1"/>
  <c r="Q2314" i="1"/>
  <c r="K2314" i="1"/>
  <c r="F2314" i="1"/>
  <c r="E2316" i="1"/>
  <c r="J2324" i="1"/>
  <c r="G2325" i="1"/>
  <c r="L2328" i="1"/>
  <c r="H2328" i="1"/>
  <c r="Q2328" i="1"/>
  <c r="J2328" i="1"/>
  <c r="E2328" i="1"/>
  <c r="I2328" i="1"/>
  <c r="K2328" i="1"/>
  <c r="F2328" i="1"/>
  <c r="Q2325" i="1"/>
  <c r="I2325" i="1"/>
  <c r="L2321" i="1"/>
  <c r="G2321" i="1"/>
  <c r="Q2305" i="1"/>
  <c r="L2305" i="1"/>
  <c r="G2305" i="1"/>
  <c r="J2301" i="1"/>
  <c r="E2301" i="1"/>
  <c r="J2297" i="1"/>
  <c r="E2297" i="1"/>
  <c r="J2295" i="1"/>
  <c r="E2295" i="1"/>
  <c r="J2293" i="1"/>
  <c r="E2293" i="1"/>
  <c r="J2291" i="1"/>
  <c r="E2291" i="1"/>
  <c r="M2822" i="1"/>
  <c r="I2822" i="1"/>
  <c r="E2822" i="1"/>
  <c r="H2822" i="1"/>
  <c r="L2822" i="1"/>
  <c r="G2822" i="1"/>
  <c r="K2822" i="1"/>
  <c r="F2822" i="1"/>
  <c r="Q2822" i="1"/>
  <c r="J2822" i="1"/>
  <c r="AC3110" i="1"/>
  <c r="L1471" i="1"/>
  <c r="L1482" i="1" s="1"/>
  <c r="H1471" i="1"/>
  <c r="G1471" i="1"/>
  <c r="M1471" i="1"/>
  <c r="M1469" i="1" s="1"/>
  <c r="L1473" i="1"/>
  <c r="H1473" i="1"/>
  <c r="G1473" i="1"/>
  <c r="M1473" i="1"/>
  <c r="L1475" i="1"/>
  <c r="H1475" i="1"/>
  <c r="G1475" i="1"/>
  <c r="M1475" i="1"/>
  <c r="L1477" i="1"/>
  <c r="H1477" i="1"/>
  <c r="G1477" i="1"/>
  <c r="M1477" i="1"/>
  <c r="L1479" i="1"/>
  <c r="H1479" i="1"/>
  <c r="G1479" i="1"/>
  <c r="M1479" i="1"/>
  <c r="L1481" i="1"/>
  <c r="H1481" i="1"/>
  <c r="G1481" i="1"/>
  <c r="M1481" i="1"/>
  <c r="J1486" i="1"/>
  <c r="F1486" i="1"/>
  <c r="H1486" i="1"/>
  <c r="M1486" i="1"/>
  <c r="K1610" i="1"/>
  <c r="H1610" i="1"/>
  <c r="M1610" i="1"/>
  <c r="K1612" i="1"/>
  <c r="H1612" i="1"/>
  <c r="M1612" i="1"/>
  <c r="K1614" i="1"/>
  <c r="H1614" i="1"/>
  <c r="M1614" i="1"/>
  <c r="K1616" i="1"/>
  <c r="H1616" i="1"/>
  <c r="M1616" i="1"/>
  <c r="K1618" i="1"/>
  <c r="H1618" i="1"/>
  <c r="M1618" i="1"/>
  <c r="K1620" i="1"/>
  <c r="H1620" i="1"/>
  <c r="M1620" i="1"/>
  <c r="J1624" i="1"/>
  <c r="F1624" i="1"/>
  <c r="N1624" i="1" s="1"/>
  <c r="H1624" i="1"/>
  <c r="M1624" i="1"/>
  <c r="J1626" i="1"/>
  <c r="F1626" i="1"/>
  <c r="N1626" i="1" s="1"/>
  <c r="H1626" i="1"/>
  <c r="M1626" i="1"/>
  <c r="J1628" i="1"/>
  <c r="F1628" i="1"/>
  <c r="N1628" i="1" s="1"/>
  <c r="H1628" i="1"/>
  <c r="M1628" i="1"/>
  <c r="J1630" i="1"/>
  <c r="F1630" i="1"/>
  <c r="N1630" i="1" s="1"/>
  <c r="H1630" i="1"/>
  <c r="M1630" i="1"/>
  <c r="J1632" i="1"/>
  <c r="F1632" i="1"/>
  <c r="N1632" i="1" s="1"/>
  <c r="H1632" i="1"/>
  <c r="M1632" i="1"/>
  <c r="J1634" i="1"/>
  <c r="F1634" i="1"/>
  <c r="N1634" i="1" s="1"/>
  <c r="H1634" i="1"/>
  <c r="M1634" i="1"/>
  <c r="E1637" i="1"/>
  <c r="J1637" i="1"/>
  <c r="Q1638" i="1"/>
  <c r="M1638" i="1"/>
  <c r="M1636" i="1" s="1"/>
  <c r="I1638" i="1"/>
  <c r="E1638" i="1"/>
  <c r="H1638" i="1"/>
  <c r="H1636" i="1" s="1"/>
  <c r="E1639" i="1"/>
  <c r="J1639" i="1"/>
  <c r="Q1640" i="1"/>
  <c r="M1640" i="1"/>
  <c r="I1640" i="1"/>
  <c r="E1640" i="1"/>
  <c r="H1640" i="1"/>
  <c r="E1641" i="1"/>
  <c r="J1641" i="1"/>
  <c r="Q1642" i="1"/>
  <c r="M1642" i="1"/>
  <c r="I1642" i="1"/>
  <c r="E1642" i="1"/>
  <c r="H1642" i="1"/>
  <c r="E1643" i="1"/>
  <c r="J1643" i="1"/>
  <c r="Q1644" i="1"/>
  <c r="M1644" i="1"/>
  <c r="I1644" i="1"/>
  <c r="E1644" i="1"/>
  <c r="H1644" i="1"/>
  <c r="E1645" i="1"/>
  <c r="J1645" i="1"/>
  <c r="Q1646" i="1"/>
  <c r="M1646" i="1"/>
  <c r="I1646" i="1"/>
  <c r="E1646" i="1"/>
  <c r="H1646" i="1"/>
  <c r="E1647" i="1"/>
  <c r="Q1648" i="1"/>
  <c r="M1648" i="1"/>
  <c r="I1648" i="1"/>
  <c r="E1648" i="1"/>
  <c r="H1648" i="1"/>
  <c r="Q1653" i="1"/>
  <c r="K1653" i="1"/>
  <c r="G1653" i="1"/>
  <c r="F1653" i="1"/>
  <c r="L1653" i="1"/>
  <c r="H1654" i="1"/>
  <c r="Q1657" i="1"/>
  <c r="K1657" i="1"/>
  <c r="G1657" i="1"/>
  <c r="F1657" i="1"/>
  <c r="L1657" i="1"/>
  <c r="H1658" i="1"/>
  <c r="L1777" i="1"/>
  <c r="H1777" i="1"/>
  <c r="H1788" i="1" s="1"/>
  <c r="G1777" i="1"/>
  <c r="M1777" i="1"/>
  <c r="L1779" i="1"/>
  <c r="H1779" i="1"/>
  <c r="G1779" i="1"/>
  <c r="M1779" i="1"/>
  <c r="L1781" i="1"/>
  <c r="H1781" i="1"/>
  <c r="G1781" i="1"/>
  <c r="M1781" i="1"/>
  <c r="L1783" i="1"/>
  <c r="H1783" i="1"/>
  <c r="G1783" i="1"/>
  <c r="M1783" i="1"/>
  <c r="L1785" i="1"/>
  <c r="H1785" i="1"/>
  <c r="G1785" i="1"/>
  <c r="M1785" i="1"/>
  <c r="L1787" i="1"/>
  <c r="H1787" i="1"/>
  <c r="G1787" i="1"/>
  <c r="M1787" i="1"/>
  <c r="K1791" i="1"/>
  <c r="H1791" i="1"/>
  <c r="M1791" i="1"/>
  <c r="K1793" i="1"/>
  <c r="H1793" i="1"/>
  <c r="M1793" i="1"/>
  <c r="K1795" i="1"/>
  <c r="H1795" i="1"/>
  <c r="M1795" i="1"/>
  <c r="K1797" i="1"/>
  <c r="H1797" i="1"/>
  <c r="M1797" i="1"/>
  <c r="K1799" i="1"/>
  <c r="H1799" i="1"/>
  <c r="M1799" i="1"/>
  <c r="K1801" i="1"/>
  <c r="H1801" i="1"/>
  <c r="J1805" i="1"/>
  <c r="F1805" i="1"/>
  <c r="H1805" i="1"/>
  <c r="M1805" i="1"/>
  <c r="M1803" i="1" s="1"/>
  <c r="J1807" i="1"/>
  <c r="F1807" i="1"/>
  <c r="H1807" i="1"/>
  <c r="M1807" i="1"/>
  <c r="J1809" i="1"/>
  <c r="F1809" i="1"/>
  <c r="H1809" i="1"/>
  <c r="M1809" i="1"/>
  <c r="J1811" i="1"/>
  <c r="F1811" i="1"/>
  <c r="H1811" i="1"/>
  <c r="M1811" i="1"/>
  <c r="J1813" i="1"/>
  <c r="F1813" i="1"/>
  <c r="H1813" i="1"/>
  <c r="M1813" i="1"/>
  <c r="J1815" i="1"/>
  <c r="F1815" i="1"/>
  <c r="H1815" i="1"/>
  <c r="M1815" i="1"/>
  <c r="B1820" i="1"/>
  <c r="B1825" i="1"/>
  <c r="F1943" i="1"/>
  <c r="L1943" i="1"/>
  <c r="Q1943" i="1"/>
  <c r="J1944" i="1"/>
  <c r="F1945" i="1"/>
  <c r="L1945" i="1"/>
  <c r="Q1945" i="1"/>
  <c r="J1946" i="1"/>
  <c r="F1947" i="1"/>
  <c r="L1947" i="1"/>
  <c r="Q1947" i="1"/>
  <c r="J1948" i="1"/>
  <c r="F1949" i="1"/>
  <c r="L1949" i="1"/>
  <c r="Q1949" i="1"/>
  <c r="J1950" i="1"/>
  <c r="F1951" i="1"/>
  <c r="L1951" i="1"/>
  <c r="Q1951" i="1"/>
  <c r="J1952" i="1"/>
  <c r="F1953" i="1"/>
  <c r="L1953" i="1"/>
  <c r="Q1953" i="1"/>
  <c r="J1954" i="1"/>
  <c r="J1957" i="1"/>
  <c r="F1957" i="1"/>
  <c r="N1957" i="1" s="1"/>
  <c r="H1957" i="1"/>
  <c r="M1957" i="1"/>
  <c r="J1959" i="1"/>
  <c r="F1959" i="1"/>
  <c r="H1959" i="1"/>
  <c r="M1959" i="1"/>
  <c r="E1960" i="1"/>
  <c r="E1969" i="1" s="1"/>
  <c r="J1960" i="1"/>
  <c r="J1961" i="1"/>
  <c r="F1961" i="1"/>
  <c r="H1961" i="1"/>
  <c r="M1961" i="1"/>
  <c r="E1962" i="1"/>
  <c r="J1962" i="1"/>
  <c r="J1963" i="1"/>
  <c r="F1963" i="1"/>
  <c r="H1963" i="1"/>
  <c r="M1963" i="1"/>
  <c r="E1964" i="1"/>
  <c r="J1964" i="1"/>
  <c r="J1965" i="1"/>
  <c r="F1965" i="1"/>
  <c r="H1965" i="1"/>
  <c r="M1965" i="1"/>
  <c r="E1966" i="1"/>
  <c r="J1966" i="1"/>
  <c r="J1967" i="1"/>
  <c r="F1967" i="1"/>
  <c r="N1967" i="1" s="1"/>
  <c r="H1967" i="1"/>
  <c r="M1967" i="1"/>
  <c r="E1968" i="1"/>
  <c r="J1968" i="1"/>
  <c r="Q1971" i="1"/>
  <c r="M1971" i="1"/>
  <c r="I1971" i="1"/>
  <c r="E1971" i="1"/>
  <c r="H1971" i="1"/>
  <c r="E1972" i="1"/>
  <c r="J1972" i="1"/>
  <c r="Q1973" i="1"/>
  <c r="M1973" i="1"/>
  <c r="I1973" i="1"/>
  <c r="E1973" i="1"/>
  <c r="H1973" i="1"/>
  <c r="E1974" i="1"/>
  <c r="J1974" i="1"/>
  <c r="Q1975" i="1"/>
  <c r="M1975" i="1"/>
  <c r="I1975" i="1"/>
  <c r="E1975" i="1"/>
  <c r="H1975" i="1"/>
  <c r="E1976" i="1"/>
  <c r="J1976" i="1"/>
  <c r="Q1977" i="1"/>
  <c r="M1977" i="1"/>
  <c r="I1977" i="1"/>
  <c r="E1977" i="1"/>
  <c r="H1977" i="1"/>
  <c r="E1978" i="1"/>
  <c r="J1978" i="1"/>
  <c r="Q1979" i="1"/>
  <c r="M1979" i="1"/>
  <c r="I1979" i="1"/>
  <c r="E1979" i="1"/>
  <c r="H1979" i="1"/>
  <c r="Q1981" i="1"/>
  <c r="M1981" i="1"/>
  <c r="I1981" i="1"/>
  <c r="E1981" i="1"/>
  <c r="H1981" i="1"/>
  <c r="E1982" i="1"/>
  <c r="B1991" i="1"/>
  <c r="C2106" i="1"/>
  <c r="I2110" i="1"/>
  <c r="Z2110" i="1"/>
  <c r="AM2110" i="1" s="1"/>
  <c r="I2112" i="1"/>
  <c r="I2114" i="1"/>
  <c r="I2116" i="1"/>
  <c r="I2118" i="1"/>
  <c r="I2120" i="1"/>
  <c r="K2123" i="1"/>
  <c r="Z2130" i="1" s="1"/>
  <c r="AM2130" i="1" s="1"/>
  <c r="I2136" i="1"/>
  <c r="U2124" i="1"/>
  <c r="AH2124" i="1" s="1"/>
  <c r="N2130" i="1"/>
  <c r="I2132" i="1"/>
  <c r="E2138" i="1"/>
  <c r="K2138" i="1"/>
  <c r="L2139" i="1"/>
  <c r="H2139" i="1"/>
  <c r="G2139" i="1"/>
  <c r="N2139" i="1" s="1"/>
  <c r="M2139" i="1"/>
  <c r="E2140" i="1"/>
  <c r="K2140" i="1"/>
  <c r="L2141" i="1"/>
  <c r="H2141" i="1"/>
  <c r="G2141" i="1"/>
  <c r="M2141" i="1"/>
  <c r="E2142" i="1"/>
  <c r="K2142" i="1"/>
  <c r="L2143" i="1"/>
  <c r="H2143" i="1"/>
  <c r="G2143" i="1"/>
  <c r="M2143" i="1"/>
  <c r="E2144" i="1"/>
  <c r="K2144" i="1"/>
  <c r="L2145" i="1"/>
  <c r="H2145" i="1"/>
  <c r="G2145" i="1"/>
  <c r="M2145" i="1"/>
  <c r="E2146" i="1"/>
  <c r="K2146" i="1"/>
  <c r="L2147" i="1"/>
  <c r="H2147" i="1"/>
  <c r="G2147" i="1"/>
  <c r="N2147" i="1" s="1"/>
  <c r="M2147" i="1"/>
  <c r="E2148" i="1"/>
  <c r="K2148" i="1"/>
  <c r="L2149" i="1"/>
  <c r="H2149" i="1"/>
  <c r="G2149" i="1"/>
  <c r="M2149" i="1"/>
  <c r="C2152" i="1"/>
  <c r="I2152" i="1"/>
  <c r="Q2152" i="1"/>
  <c r="H2160" i="1"/>
  <c r="I2277" i="1"/>
  <c r="Q2277" i="1"/>
  <c r="L2279" i="1"/>
  <c r="H2279" i="1"/>
  <c r="Q2279" i="1"/>
  <c r="K2279" i="1"/>
  <c r="F2279" i="1"/>
  <c r="J2279" i="1"/>
  <c r="K2280" i="1"/>
  <c r="Q2280" i="1"/>
  <c r="E2281" i="1"/>
  <c r="K2281" i="1"/>
  <c r="G2282" i="1"/>
  <c r="M2282" i="1"/>
  <c r="H2284" i="1"/>
  <c r="I2285" i="1"/>
  <c r="Q2285" i="1"/>
  <c r="L2287" i="1"/>
  <c r="H2287" i="1"/>
  <c r="Q2287" i="1"/>
  <c r="K2287" i="1"/>
  <c r="F2287" i="1"/>
  <c r="J2287" i="1"/>
  <c r="K2288" i="1"/>
  <c r="F2300" i="1"/>
  <c r="K2301" i="1"/>
  <c r="K2290" i="1" s="1"/>
  <c r="M2301" i="1"/>
  <c r="F2302" i="1"/>
  <c r="I2306" i="1"/>
  <c r="L2307" i="1"/>
  <c r="J2308" i="1"/>
  <c r="G2309" i="1"/>
  <c r="Q2309" i="1"/>
  <c r="K2312" i="1"/>
  <c r="K2317" i="1" s="1"/>
  <c r="G2314" i="1"/>
  <c r="I2315" i="1"/>
  <c r="I2316" i="1"/>
  <c r="Q2319" i="1"/>
  <c r="L2319" i="1"/>
  <c r="I2321" i="1"/>
  <c r="K2324" i="1"/>
  <c r="Q2324" i="1"/>
  <c r="L2325" i="1"/>
  <c r="L2327" i="1"/>
  <c r="L2443" i="1"/>
  <c r="AA2448" i="1" s="1"/>
  <c r="AN2448" i="1" s="1"/>
  <c r="L2456" i="1"/>
  <c r="AA2447" i="1"/>
  <c r="AN2447" i="1" s="1"/>
  <c r="AA2452" i="1"/>
  <c r="AN2452" i="1" s="1"/>
  <c r="M2489" i="1"/>
  <c r="I2489" i="1"/>
  <c r="E2489" i="1"/>
  <c r="Q2489" i="1"/>
  <c r="J2489" i="1"/>
  <c r="H2489" i="1"/>
  <c r="L2489" i="1"/>
  <c r="G2489" i="1"/>
  <c r="K2489" i="1"/>
  <c r="F2489" i="1"/>
  <c r="M2493" i="1"/>
  <c r="I2493" i="1"/>
  <c r="E2493" i="1"/>
  <c r="Q2493" i="1"/>
  <c r="J2493" i="1"/>
  <c r="H2493" i="1"/>
  <c r="L2493" i="1"/>
  <c r="G2493" i="1"/>
  <c r="K2493" i="1"/>
  <c r="F2493" i="1"/>
  <c r="G455" i="1"/>
  <c r="G457" i="1"/>
  <c r="G459" i="1"/>
  <c r="G461" i="1"/>
  <c r="G463" i="1"/>
  <c r="G465" i="1"/>
  <c r="G607" i="1"/>
  <c r="G609" i="1"/>
  <c r="G611" i="1"/>
  <c r="G613" i="1"/>
  <c r="G615" i="1"/>
  <c r="G617" i="1"/>
  <c r="G636" i="1"/>
  <c r="G638" i="1"/>
  <c r="G640" i="1"/>
  <c r="G642" i="1"/>
  <c r="G644" i="1"/>
  <c r="G646" i="1"/>
  <c r="G788" i="1"/>
  <c r="G790" i="1"/>
  <c r="G792" i="1"/>
  <c r="G794" i="1"/>
  <c r="N794" i="1" s="1"/>
  <c r="G796" i="1"/>
  <c r="G798" i="1"/>
  <c r="G942" i="1"/>
  <c r="G944" i="1"/>
  <c r="G946" i="1"/>
  <c r="G948" i="1"/>
  <c r="G950" i="1"/>
  <c r="G952" i="1"/>
  <c r="G969" i="1"/>
  <c r="G971" i="1"/>
  <c r="G973" i="1"/>
  <c r="G975" i="1"/>
  <c r="N975" i="1" s="1"/>
  <c r="G977" i="1"/>
  <c r="N977" i="1" s="1"/>
  <c r="G979" i="1"/>
  <c r="G1123" i="1"/>
  <c r="G1125" i="1"/>
  <c r="G1127" i="1"/>
  <c r="G1129" i="1"/>
  <c r="G1131" i="1"/>
  <c r="G1133" i="1"/>
  <c r="G1275" i="1"/>
  <c r="G1277" i="1"/>
  <c r="G1279" i="1"/>
  <c r="G1281" i="1"/>
  <c r="G1283" i="1"/>
  <c r="G1285" i="1"/>
  <c r="G1304" i="1"/>
  <c r="G1306" i="1"/>
  <c r="G1308" i="1"/>
  <c r="G1310" i="1"/>
  <c r="G1312" i="1"/>
  <c r="G1314" i="1"/>
  <c r="G1456" i="1"/>
  <c r="G1458" i="1"/>
  <c r="N1458" i="1" s="1"/>
  <c r="G1460" i="1"/>
  <c r="G1462" i="1"/>
  <c r="G1464" i="1"/>
  <c r="G1466" i="1"/>
  <c r="N1466" i="1" s="1"/>
  <c r="G1610" i="1"/>
  <c r="G1612" i="1"/>
  <c r="N1612" i="1" s="1"/>
  <c r="G1614" i="1"/>
  <c r="N1614" i="1" s="1"/>
  <c r="G1616" i="1"/>
  <c r="N1616" i="1" s="1"/>
  <c r="G1618" i="1"/>
  <c r="G1620" i="1"/>
  <c r="G1637" i="1"/>
  <c r="G1639" i="1"/>
  <c r="G1641" i="1"/>
  <c r="G1643" i="1"/>
  <c r="G1645" i="1"/>
  <c r="G1647" i="1"/>
  <c r="G1791" i="1"/>
  <c r="G1793" i="1"/>
  <c r="G1795" i="1"/>
  <c r="G1797" i="1"/>
  <c r="G1799" i="1"/>
  <c r="G1801" i="1"/>
  <c r="G1943" i="1"/>
  <c r="G1945" i="1"/>
  <c r="G1947" i="1"/>
  <c r="G1949" i="1"/>
  <c r="G1951" i="1"/>
  <c r="G1953" i="1"/>
  <c r="G1972" i="1"/>
  <c r="G1974" i="1"/>
  <c r="G1976" i="1"/>
  <c r="G1978" i="1"/>
  <c r="G1980" i="1"/>
  <c r="G1982" i="1"/>
  <c r="G2124" i="1"/>
  <c r="G2126" i="1"/>
  <c r="G2128" i="1"/>
  <c r="G2130" i="1"/>
  <c r="G2132" i="1"/>
  <c r="G2134" i="1"/>
  <c r="N2134" i="1" s="1"/>
  <c r="C2273" i="1"/>
  <c r="J2278" i="1"/>
  <c r="F2278" i="1"/>
  <c r="H2278" i="1"/>
  <c r="M2278" i="1"/>
  <c r="L2283" i="1"/>
  <c r="H2283" i="1"/>
  <c r="N2283" i="1" s="1"/>
  <c r="I2283" i="1"/>
  <c r="J2286" i="1"/>
  <c r="F2286" i="1"/>
  <c r="H2286" i="1"/>
  <c r="M2286" i="1"/>
  <c r="F2291" i="1"/>
  <c r="L2291" i="1"/>
  <c r="Q2291" i="1"/>
  <c r="F2293" i="1"/>
  <c r="L2293" i="1"/>
  <c r="Q2293" i="1"/>
  <c r="F2295" i="1"/>
  <c r="L2295" i="1"/>
  <c r="Q2295" i="1"/>
  <c r="F2297" i="1"/>
  <c r="L2297" i="1"/>
  <c r="Q2297" i="1"/>
  <c r="F2299" i="1"/>
  <c r="L2299" i="1"/>
  <c r="Q2299" i="1"/>
  <c r="F2301" i="1"/>
  <c r="L2301" i="1"/>
  <c r="Q2301" i="1"/>
  <c r="J2305" i="1"/>
  <c r="F2305" i="1"/>
  <c r="H2305" i="1"/>
  <c r="M2305" i="1"/>
  <c r="L2310" i="1"/>
  <c r="H2310" i="1"/>
  <c r="I2310" i="1"/>
  <c r="E2312" i="1"/>
  <c r="J2313" i="1"/>
  <c r="F2313" i="1"/>
  <c r="N2313" i="1" s="1"/>
  <c r="H2313" i="1"/>
  <c r="M2313" i="1"/>
  <c r="C2319" i="1"/>
  <c r="I2319" i="1"/>
  <c r="J2321" i="1"/>
  <c r="F2321" i="1"/>
  <c r="H2321" i="1"/>
  <c r="M2321" i="1"/>
  <c r="I2324" i="1"/>
  <c r="E2325" i="1"/>
  <c r="C2327" i="1"/>
  <c r="I2327" i="1"/>
  <c r="Q2327" i="1"/>
  <c r="F2444" i="1"/>
  <c r="K2444" i="1"/>
  <c r="K2445" i="1"/>
  <c r="H2445" i="1"/>
  <c r="M2445" i="1"/>
  <c r="F2446" i="1"/>
  <c r="K2446" i="1"/>
  <c r="K2447" i="1"/>
  <c r="H2447" i="1"/>
  <c r="M2447" i="1"/>
  <c r="F2448" i="1"/>
  <c r="K2448" i="1"/>
  <c r="K2449" i="1"/>
  <c r="H2449" i="1"/>
  <c r="M2449" i="1"/>
  <c r="F2450" i="1"/>
  <c r="K2450" i="1"/>
  <c r="K2451" i="1"/>
  <c r="H2451" i="1"/>
  <c r="M2451" i="1"/>
  <c r="F2452" i="1"/>
  <c r="K2452" i="1"/>
  <c r="K2453" i="1"/>
  <c r="H2453" i="1"/>
  <c r="M2453" i="1"/>
  <c r="F2454" i="1"/>
  <c r="K2454" i="1"/>
  <c r="K2455" i="1"/>
  <c r="H2455" i="1"/>
  <c r="M2455" i="1"/>
  <c r="F2458" i="1"/>
  <c r="K2458" i="1"/>
  <c r="Q2458" i="1"/>
  <c r="I2459" i="1"/>
  <c r="G2460" i="1"/>
  <c r="E2461" i="1"/>
  <c r="K2461" i="1"/>
  <c r="L2462" i="1"/>
  <c r="H2462" i="1"/>
  <c r="I2462" i="1"/>
  <c r="G2463" i="1"/>
  <c r="L2463" i="1"/>
  <c r="E2464" i="1"/>
  <c r="J2464" i="1"/>
  <c r="J2465" i="1"/>
  <c r="F2465" i="1"/>
  <c r="H2465" i="1"/>
  <c r="M2465" i="1"/>
  <c r="F2466" i="1"/>
  <c r="K2466" i="1"/>
  <c r="Q2466" i="1"/>
  <c r="I2467" i="1"/>
  <c r="G2468" i="1"/>
  <c r="E2469" i="1"/>
  <c r="K2469" i="1"/>
  <c r="K2472" i="1"/>
  <c r="H2472" i="1"/>
  <c r="M2472" i="1"/>
  <c r="F2473" i="1"/>
  <c r="K2473" i="1"/>
  <c r="K2474" i="1"/>
  <c r="H2474" i="1"/>
  <c r="M2474" i="1"/>
  <c r="F2475" i="1"/>
  <c r="K2475" i="1"/>
  <c r="K2476" i="1"/>
  <c r="H2476" i="1"/>
  <c r="M2476" i="1"/>
  <c r="F2477" i="1"/>
  <c r="K2477" i="1"/>
  <c r="K2478" i="1"/>
  <c r="H2478" i="1"/>
  <c r="M2478" i="1"/>
  <c r="F2479" i="1"/>
  <c r="K2479" i="1"/>
  <c r="K2480" i="1"/>
  <c r="H2480" i="1"/>
  <c r="M2480" i="1"/>
  <c r="F2481" i="1"/>
  <c r="K2481" i="1"/>
  <c r="K2482" i="1"/>
  <c r="H2482" i="1"/>
  <c r="M2482" i="1"/>
  <c r="F2483" i="1"/>
  <c r="K2483" i="1"/>
  <c r="F2484" i="1"/>
  <c r="Q2486" i="1"/>
  <c r="K2486" i="1"/>
  <c r="G2486" i="1"/>
  <c r="F2486" i="1"/>
  <c r="L2486" i="1"/>
  <c r="H2487" i="1"/>
  <c r="I2488" i="1"/>
  <c r="Q2490" i="1"/>
  <c r="K2490" i="1"/>
  <c r="G2490" i="1"/>
  <c r="F2490" i="1"/>
  <c r="L2490" i="1"/>
  <c r="H2491" i="1"/>
  <c r="I2492" i="1"/>
  <c r="Q2494" i="1"/>
  <c r="K2494" i="1"/>
  <c r="G2494" i="1"/>
  <c r="F2494" i="1"/>
  <c r="L2494" i="1"/>
  <c r="H2495" i="1"/>
  <c r="J2611" i="1"/>
  <c r="F2611" i="1"/>
  <c r="H2611" i="1"/>
  <c r="M2611" i="1"/>
  <c r="F2612" i="1"/>
  <c r="K2612" i="1"/>
  <c r="Q2612" i="1"/>
  <c r="I2613" i="1"/>
  <c r="G2614" i="1"/>
  <c r="E2615" i="1"/>
  <c r="K2615" i="1"/>
  <c r="L2616" i="1"/>
  <c r="H2616" i="1"/>
  <c r="G2616" i="1"/>
  <c r="M2616" i="1"/>
  <c r="E2617" i="1"/>
  <c r="K2617" i="1"/>
  <c r="L2618" i="1"/>
  <c r="H2618" i="1"/>
  <c r="I2618" i="1"/>
  <c r="G2619" i="1"/>
  <c r="L2619" i="1"/>
  <c r="E2620" i="1"/>
  <c r="J2620" i="1"/>
  <c r="J2621" i="1"/>
  <c r="F2621" i="1"/>
  <c r="H2621" i="1"/>
  <c r="M2621" i="1"/>
  <c r="F2622" i="1"/>
  <c r="K2622" i="1"/>
  <c r="Q2622" i="1"/>
  <c r="J2625" i="1"/>
  <c r="F2626" i="1"/>
  <c r="L2626" i="1"/>
  <c r="L2624" i="1" s="1"/>
  <c r="Q2626" i="1"/>
  <c r="J2627" i="1"/>
  <c r="F2628" i="1"/>
  <c r="L2628" i="1"/>
  <c r="Q2628" i="1"/>
  <c r="J2629" i="1"/>
  <c r="F2630" i="1"/>
  <c r="L2630" i="1"/>
  <c r="Q2630" i="1"/>
  <c r="J2631" i="1"/>
  <c r="F2632" i="1"/>
  <c r="L2632" i="1"/>
  <c r="Q2632" i="1"/>
  <c r="J2633" i="1"/>
  <c r="F2634" i="1"/>
  <c r="L2634" i="1"/>
  <c r="Q2634" i="1"/>
  <c r="J2635" i="1"/>
  <c r="F2636" i="1"/>
  <c r="L2636" i="1"/>
  <c r="Q2636" i="1"/>
  <c r="E2639" i="1"/>
  <c r="J2639" i="1"/>
  <c r="J2640" i="1"/>
  <c r="F2640" i="1"/>
  <c r="H2640" i="1"/>
  <c r="M2640" i="1"/>
  <c r="F2641" i="1"/>
  <c r="K2641" i="1"/>
  <c r="Q2641" i="1"/>
  <c r="I2642" i="1"/>
  <c r="G2643" i="1"/>
  <c r="E2644" i="1"/>
  <c r="K2644" i="1"/>
  <c r="L2645" i="1"/>
  <c r="H2645" i="1"/>
  <c r="I2645" i="1"/>
  <c r="G2646" i="1"/>
  <c r="L2646" i="1"/>
  <c r="E2647" i="1"/>
  <c r="J2647" i="1"/>
  <c r="J2648" i="1"/>
  <c r="F2648" i="1"/>
  <c r="H2648" i="1"/>
  <c r="M2648" i="1"/>
  <c r="F2649" i="1"/>
  <c r="K2649" i="1"/>
  <c r="Q2649" i="1"/>
  <c r="I2650" i="1"/>
  <c r="B2654" i="1"/>
  <c r="B2657" i="1"/>
  <c r="C2660" i="1"/>
  <c r="I2660" i="1"/>
  <c r="Q2660" i="1"/>
  <c r="B2662" i="1"/>
  <c r="C2774" i="1"/>
  <c r="A2777" i="1"/>
  <c r="K2778" i="1"/>
  <c r="H2778" i="1"/>
  <c r="M2778" i="1"/>
  <c r="F2779" i="1"/>
  <c r="K2779" i="1"/>
  <c r="K2780" i="1"/>
  <c r="H2780" i="1"/>
  <c r="M2780" i="1"/>
  <c r="F2781" i="1"/>
  <c r="K2781" i="1"/>
  <c r="K2782" i="1"/>
  <c r="H2782" i="1"/>
  <c r="M2782" i="1"/>
  <c r="F2783" i="1"/>
  <c r="K2783" i="1"/>
  <c r="K2784" i="1"/>
  <c r="H2784" i="1"/>
  <c r="M2784" i="1"/>
  <c r="F2785" i="1"/>
  <c r="K2785" i="1"/>
  <c r="K2786" i="1"/>
  <c r="H2786" i="1"/>
  <c r="M2786" i="1"/>
  <c r="F2787" i="1"/>
  <c r="K2787" i="1"/>
  <c r="K2788" i="1"/>
  <c r="H2788" i="1"/>
  <c r="M2788" i="1"/>
  <c r="F2789" i="1"/>
  <c r="K2789" i="1"/>
  <c r="A2791" i="1"/>
  <c r="I2792" i="1"/>
  <c r="G2793" i="1"/>
  <c r="E2794" i="1"/>
  <c r="K2794" i="1"/>
  <c r="L2795" i="1"/>
  <c r="H2795" i="1"/>
  <c r="I2795" i="1"/>
  <c r="G2796" i="1"/>
  <c r="L2796" i="1"/>
  <c r="E2797" i="1"/>
  <c r="J2797" i="1"/>
  <c r="J2798" i="1"/>
  <c r="F2798" i="1"/>
  <c r="H2798" i="1"/>
  <c r="M2798" i="1"/>
  <c r="F2799" i="1"/>
  <c r="K2799" i="1"/>
  <c r="Q2799" i="1"/>
  <c r="I2800" i="1"/>
  <c r="G2801" i="1"/>
  <c r="E2802" i="1"/>
  <c r="K2802" i="1"/>
  <c r="L2803" i="1"/>
  <c r="H2803" i="1"/>
  <c r="I2803" i="1"/>
  <c r="G2806" i="1"/>
  <c r="I2807" i="1"/>
  <c r="G2808" i="1"/>
  <c r="I2809" i="1"/>
  <c r="G2810" i="1"/>
  <c r="I2811" i="1"/>
  <c r="G2812" i="1"/>
  <c r="I2813" i="1"/>
  <c r="G2814" i="1"/>
  <c r="I2815" i="1"/>
  <c r="G2816" i="1"/>
  <c r="I2817" i="1"/>
  <c r="C2822" i="1"/>
  <c r="B2824" i="1"/>
  <c r="S2895" i="1"/>
  <c r="L2945" i="1"/>
  <c r="H2945" i="1"/>
  <c r="I2945" i="1"/>
  <c r="G2946" i="1"/>
  <c r="L2946" i="1"/>
  <c r="E2947" i="1"/>
  <c r="J2947" i="1"/>
  <c r="J2948" i="1"/>
  <c r="F2948" i="1"/>
  <c r="H2948" i="1"/>
  <c r="M2948" i="1"/>
  <c r="F2949" i="1"/>
  <c r="K2949" i="1"/>
  <c r="I2950" i="1"/>
  <c r="G2951" i="1"/>
  <c r="E2952" i="1"/>
  <c r="L2953" i="1"/>
  <c r="H2953" i="1"/>
  <c r="N2953" i="1" s="1"/>
  <c r="I2953" i="1"/>
  <c r="G2954" i="1"/>
  <c r="L2954" i="1"/>
  <c r="E2955" i="1"/>
  <c r="J2955" i="1"/>
  <c r="J2956" i="1"/>
  <c r="F2956" i="1"/>
  <c r="H2956" i="1"/>
  <c r="M2956" i="1"/>
  <c r="E2959" i="1"/>
  <c r="J2959" i="1"/>
  <c r="Q2960" i="1"/>
  <c r="M2960" i="1"/>
  <c r="I2960" i="1"/>
  <c r="E2960" i="1"/>
  <c r="H2960" i="1"/>
  <c r="E2961" i="1"/>
  <c r="J2961" i="1"/>
  <c r="Q2962" i="1"/>
  <c r="M2962" i="1"/>
  <c r="I2962" i="1"/>
  <c r="E2962" i="1"/>
  <c r="H2962" i="1"/>
  <c r="E2963" i="1"/>
  <c r="J2963" i="1"/>
  <c r="Q2964" i="1"/>
  <c r="M2964" i="1"/>
  <c r="I2964" i="1"/>
  <c r="E2964" i="1"/>
  <c r="H2964" i="1"/>
  <c r="E2965" i="1"/>
  <c r="J2965" i="1"/>
  <c r="Q2966" i="1"/>
  <c r="M2966" i="1"/>
  <c r="I2966" i="1"/>
  <c r="E2966" i="1"/>
  <c r="H2966" i="1"/>
  <c r="E2967" i="1"/>
  <c r="J2967" i="1"/>
  <c r="Q2968" i="1"/>
  <c r="M2968" i="1"/>
  <c r="I2968" i="1"/>
  <c r="E2968" i="1"/>
  <c r="H2968" i="1"/>
  <c r="E2969" i="1"/>
  <c r="J2969" i="1"/>
  <c r="Q2970" i="1"/>
  <c r="M2970" i="1"/>
  <c r="I2970" i="1"/>
  <c r="E2970" i="1"/>
  <c r="H2970" i="1"/>
  <c r="G2973" i="1"/>
  <c r="L2973" i="1"/>
  <c r="I2975" i="1"/>
  <c r="G2976" i="1"/>
  <c r="K2977" i="1"/>
  <c r="Q2977" i="1"/>
  <c r="I2979" i="1"/>
  <c r="G2980" i="1"/>
  <c r="K2981" i="1"/>
  <c r="Q2981" i="1"/>
  <c r="I2983" i="1"/>
  <c r="G2984" i="1"/>
  <c r="E2987" i="1"/>
  <c r="E2989" i="1"/>
  <c r="E2991" i="1"/>
  <c r="E2993" i="1"/>
  <c r="A2996" i="1"/>
  <c r="C2996" i="1"/>
  <c r="K3252" i="1"/>
  <c r="AJ3286" i="1"/>
  <c r="AJ3426" i="1"/>
  <c r="G2444" i="1"/>
  <c r="G2446" i="1"/>
  <c r="G2448" i="1"/>
  <c r="G2450" i="1"/>
  <c r="G2452" i="1"/>
  <c r="G2454" i="1"/>
  <c r="I2455" i="1"/>
  <c r="G2458" i="1"/>
  <c r="E2459" i="1"/>
  <c r="E2470" i="1" s="1"/>
  <c r="K2459" i="1"/>
  <c r="L2460" i="1"/>
  <c r="H2460" i="1"/>
  <c r="I2460" i="1"/>
  <c r="G2461" i="1"/>
  <c r="L2461" i="1"/>
  <c r="E2462" i="1"/>
  <c r="J2462" i="1"/>
  <c r="J2463" i="1"/>
  <c r="F2463" i="1"/>
  <c r="H2463" i="1"/>
  <c r="M2463" i="1"/>
  <c r="F2464" i="1"/>
  <c r="K2464" i="1"/>
  <c r="Q2464" i="1"/>
  <c r="I2465" i="1"/>
  <c r="G2466" i="1"/>
  <c r="E2467" i="1"/>
  <c r="K2467" i="1"/>
  <c r="L2468" i="1"/>
  <c r="H2468" i="1"/>
  <c r="I2468" i="1"/>
  <c r="G2469" i="1"/>
  <c r="L2469" i="1"/>
  <c r="I2472" i="1"/>
  <c r="G2473" i="1"/>
  <c r="I2474" i="1"/>
  <c r="G2475" i="1"/>
  <c r="I2476" i="1"/>
  <c r="G2477" i="1"/>
  <c r="I2478" i="1"/>
  <c r="G2479" i="1"/>
  <c r="I2480" i="1"/>
  <c r="G2481" i="1"/>
  <c r="I2482" i="1"/>
  <c r="G2483" i="1"/>
  <c r="L2484" i="1"/>
  <c r="H2486" i="1"/>
  <c r="M2486" i="1"/>
  <c r="J2487" i="1"/>
  <c r="Q2487" i="1"/>
  <c r="E2488" i="1"/>
  <c r="H2490" i="1"/>
  <c r="M2490" i="1"/>
  <c r="J2491" i="1"/>
  <c r="Q2491" i="1"/>
  <c r="E2492" i="1"/>
  <c r="H2494" i="1"/>
  <c r="J2495" i="1"/>
  <c r="Q2495" i="1"/>
  <c r="C2607" i="1"/>
  <c r="A2610" i="1"/>
  <c r="I2611" i="1"/>
  <c r="G2612" i="1"/>
  <c r="G2623" i="1" s="1"/>
  <c r="E2613" i="1"/>
  <c r="K2613" i="1"/>
  <c r="L2614" i="1"/>
  <c r="H2614" i="1"/>
  <c r="I2614" i="1"/>
  <c r="G2615" i="1"/>
  <c r="L2615" i="1"/>
  <c r="I2616" i="1"/>
  <c r="G2617" i="1"/>
  <c r="L2617" i="1"/>
  <c r="E2618" i="1"/>
  <c r="J2618" i="1"/>
  <c r="J2619" i="1"/>
  <c r="F2619" i="1"/>
  <c r="H2619" i="1"/>
  <c r="M2619" i="1"/>
  <c r="F2620" i="1"/>
  <c r="K2620" i="1"/>
  <c r="Q2620" i="1"/>
  <c r="I2621" i="1"/>
  <c r="G2622" i="1"/>
  <c r="F2625" i="1"/>
  <c r="K2625" i="1"/>
  <c r="K2626" i="1"/>
  <c r="H2626" i="1"/>
  <c r="M2626" i="1"/>
  <c r="F2627" i="1"/>
  <c r="K2627" i="1"/>
  <c r="K2628" i="1"/>
  <c r="H2628" i="1"/>
  <c r="M2628" i="1"/>
  <c r="F2629" i="1"/>
  <c r="K2629" i="1"/>
  <c r="K2630" i="1"/>
  <c r="H2630" i="1"/>
  <c r="M2630" i="1"/>
  <c r="F2631" i="1"/>
  <c r="K2631" i="1"/>
  <c r="K2632" i="1"/>
  <c r="H2632" i="1"/>
  <c r="M2632" i="1"/>
  <c r="F2633" i="1"/>
  <c r="K2633" i="1"/>
  <c r="K2634" i="1"/>
  <c r="H2634" i="1"/>
  <c r="M2634" i="1"/>
  <c r="F2635" i="1"/>
  <c r="K2635" i="1"/>
  <c r="K2636" i="1"/>
  <c r="H2636" i="1"/>
  <c r="M2636" i="1"/>
  <c r="F2639" i="1"/>
  <c r="K2639" i="1"/>
  <c r="Q2639" i="1"/>
  <c r="I2640" i="1"/>
  <c r="G2641" i="1"/>
  <c r="E2642" i="1"/>
  <c r="K2642" i="1"/>
  <c r="L2643" i="1"/>
  <c r="H2643" i="1"/>
  <c r="I2643" i="1"/>
  <c r="G2644" i="1"/>
  <c r="L2644" i="1"/>
  <c r="E2645" i="1"/>
  <c r="J2645" i="1"/>
  <c r="J2646" i="1"/>
  <c r="F2646" i="1"/>
  <c r="H2646" i="1"/>
  <c r="M2646" i="1"/>
  <c r="F2647" i="1"/>
  <c r="K2647" i="1"/>
  <c r="Q2647" i="1"/>
  <c r="G2649" i="1"/>
  <c r="E2650" i="1"/>
  <c r="K2650" i="1"/>
  <c r="B2656" i="1"/>
  <c r="B2659" i="1"/>
  <c r="E2660" i="1"/>
  <c r="K2660" i="1"/>
  <c r="I2778" i="1"/>
  <c r="G2779" i="1"/>
  <c r="I2780" i="1"/>
  <c r="G2781" i="1"/>
  <c r="I2782" i="1"/>
  <c r="G2783" i="1"/>
  <c r="I2784" i="1"/>
  <c r="G2785" i="1"/>
  <c r="I2786" i="1"/>
  <c r="G2787" i="1"/>
  <c r="I2788" i="1"/>
  <c r="G2789" i="1"/>
  <c r="L2790" i="1"/>
  <c r="E2792" i="1"/>
  <c r="K2792" i="1"/>
  <c r="L2793" i="1"/>
  <c r="H2793" i="1"/>
  <c r="I2793" i="1"/>
  <c r="G2794" i="1"/>
  <c r="L2794" i="1"/>
  <c r="E2795" i="1"/>
  <c r="J2795" i="1"/>
  <c r="J2796" i="1"/>
  <c r="F2796" i="1"/>
  <c r="H2796" i="1"/>
  <c r="M2796" i="1"/>
  <c r="F2797" i="1"/>
  <c r="K2797" i="1"/>
  <c r="Q2797" i="1"/>
  <c r="I2798" i="1"/>
  <c r="G2799" i="1"/>
  <c r="E2800" i="1"/>
  <c r="K2800" i="1"/>
  <c r="L2801" i="1"/>
  <c r="H2801" i="1"/>
  <c r="I2801" i="1"/>
  <c r="G2802" i="1"/>
  <c r="L2802" i="1"/>
  <c r="E2803" i="1"/>
  <c r="J2803" i="1"/>
  <c r="Q2806" i="1"/>
  <c r="M2806" i="1"/>
  <c r="I2806" i="1"/>
  <c r="E2806" i="1"/>
  <c r="H2806" i="1"/>
  <c r="E2807" i="1"/>
  <c r="J2807" i="1"/>
  <c r="J2818" i="1" s="1"/>
  <c r="Q2808" i="1"/>
  <c r="M2808" i="1"/>
  <c r="I2808" i="1"/>
  <c r="E2808" i="1"/>
  <c r="H2808" i="1"/>
  <c r="E2809" i="1"/>
  <c r="J2809" i="1"/>
  <c r="Q2810" i="1"/>
  <c r="M2810" i="1"/>
  <c r="I2810" i="1"/>
  <c r="E2810" i="1"/>
  <c r="H2810" i="1"/>
  <c r="E2811" i="1"/>
  <c r="J2811" i="1"/>
  <c r="Q2812" i="1"/>
  <c r="M2812" i="1"/>
  <c r="I2812" i="1"/>
  <c r="E2812" i="1"/>
  <c r="H2812" i="1"/>
  <c r="E2813" i="1"/>
  <c r="J2813" i="1"/>
  <c r="Q2814" i="1"/>
  <c r="M2814" i="1"/>
  <c r="I2814" i="1"/>
  <c r="E2814" i="1"/>
  <c r="H2814" i="1"/>
  <c r="E2815" i="1"/>
  <c r="J2815" i="1"/>
  <c r="Q2816" i="1"/>
  <c r="M2816" i="1"/>
  <c r="I2816" i="1"/>
  <c r="E2816" i="1"/>
  <c r="H2816" i="1"/>
  <c r="E2817" i="1"/>
  <c r="B2826" i="1"/>
  <c r="C2941" i="1"/>
  <c r="J2946" i="1"/>
  <c r="F2946" i="1"/>
  <c r="H2946" i="1"/>
  <c r="M2946" i="1"/>
  <c r="F2947" i="1"/>
  <c r="K2947" i="1"/>
  <c r="Q2947" i="1"/>
  <c r="E2950" i="1"/>
  <c r="K2950" i="1"/>
  <c r="L2951" i="1"/>
  <c r="H2951" i="1"/>
  <c r="I2951" i="1"/>
  <c r="J2954" i="1"/>
  <c r="F2954" i="1"/>
  <c r="H2954" i="1"/>
  <c r="M2954" i="1"/>
  <c r="F2955" i="1"/>
  <c r="K2955" i="1"/>
  <c r="Q2955" i="1"/>
  <c r="J2966" i="1"/>
  <c r="F2967" i="1"/>
  <c r="L2967" i="1"/>
  <c r="L2958" i="1" s="1"/>
  <c r="Q2967" i="1"/>
  <c r="J2968" i="1"/>
  <c r="F2969" i="1"/>
  <c r="L2969" i="1"/>
  <c r="Q2969" i="1"/>
  <c r="J2970" i="1"/>
  <c r="J2973" i="1"/>
  <c r="F2973" i="1"/>
  <c r="H2973" i="1"/>
  <c r="M2973" i="1"/>
  <c r="Q2974" i="1"/>
  <c r="M2974" i="1"/>
  <c r="I2974" i="1"/>
  <c r="E2974" i="1"/>
  <c r="L2974" i="1"/>
  <c r="H2974" i="1"/>
  <c r="K2974" i="1"/>
  <c r="K2985" i="1" s="1"/>
  <c r="M2975" i="1"/>
  <c r="E2977" i="1"/>
  <c r="J2978" i="1"/>
  <c r="F2978" i="1"/>
  <c r="Q2978" i="1"/>
  <c r="M2978" i="1"/>
  <c r="I2978" i="1"/>
  <c r="E2978" i="1"/>
  <c r="L2978" i="1"/>
  <c r="H2978" i="1"/>
  <c r="M2979" i="1"/>
  <c r="E2981" i="1"/>
  <c r="J2982" i="1"/>
  <c r="F2982" i="1"/>
  <c r="Q2982" i="1"/>
  <c r="M2982" i="1"/>
  <c r="I2982" i="1"/>
  <c r="E2982" i="1"/>
  <c r="L2982" i="1"/>
  <c r="H2982" i="1"/>
  <c r="M2983" i="1"/>
  <c r="I2987" i="1"/>
  <c r="I2989" i="1"/>
  <c r="I2991" i="1"/>
  <c r="I2993" i="1"/>
  <c r="E2995" i="1"/>
  <c r="AJ3112" i="1"/>
  <c r="AJ3216" i="1"/>
  <c r="AJ3252" i="1"/>
  <c r="AJ3357" i="1"/>
  <c r="J3497" i="1"/>
  <c r="E2321" i="1"/>
  <c r="N2321" i="1" s="1"/>
  <c r="A2322" i="1"/>
  <c r="F2324" i="1"/>
  <c r="J2325" i="1"/>
  <c r="F2325" i="1"/>
  <c r="H2325" i="1"/>
  <c r="M2325" i="1"/>
  <c r="G2327" i="1"/>
  <c r="Q2444" i="1"/>
  <c r="M2444" i="1"/>
  <c r="I2444" i="1"/>
  <c r="E2444" i="1"/>
  <c r="H2444" i="1"/>
  <c r="Y2444" i="1"/>
  <c r="AL2444" i="1" s="1"/>
  <c r="Q2446" i="1"/>
  <c r="M2446" i="1"/>
  <c r="I2446" i="1"/>
  <c r="E2446" i="1"/>
  <c r="H2446" i="1"/>
  <c r="Q2448" i="1"/>
  <c r="M2448" i="1"/>
  <c r="I2448" i="1"/>
  <c r="E2448" i="1"/>
  <c r="H2448" i="1"/>
  <c r="Q2450" i="1"/>
  <c r="M2450" i="1"/>
  <c r="I2450" i="1"/>
  <c r="E2450" i="1"/>
  <c r="H2450" i="1"/>
  <c r="Q2452" i="1"/>
  <c r="M2452" i="1"/>
  <c r="I2452" i="1"/>
  <c r="E2452" i="1"/>
  <c r="H2452" i="1"/>
  <c r="Q2454" i="1"/>
  <c r="M2454" i="1"/>
  <c r="I2454" i="1"/>
  <c r="E2454" i="1"/>
  <c r="H2454" i="1"/>
  <c r="L2458" i="1"/>
  <c r="H2458" i="1"/>
  <c r="I2458" i="1"/>
  <c r="N2458" i="1"/>
  <c r="G2459" i="1"/>
  <c r="L2459" i="1"/>
  <c r="J2461" i="1"/>
  <c r="F2461" i="1"/>
  <c r="H2461" i="1"/>
  <c r="M2461" i="1"/>
  <c r="G2464" i="1"/>
  <c r="N2465" i="1"/>
  <c r="L2466" i="1"/>
  <c r="H2466" i="1"/>
  <c r="I2466" i="1"/>
  <c r="G2467" i="1"/>
  <c r="L2467" i="1"/>
  <c r="J2469" i="1"/>
  <c r="F2469" i="1"/>
  <c r="H2469" i="1"/>
  <c r="M2469" i="1"/>
  <c r="L2471" i="1"/>
  <c r="AA2473" i="1" s="1"/>
  <c r="AN2473" i="1" s="1"/>
  <c r="J2471" i="1"/>
  <c r="Y2476" i="1" s="1"/>
  <c r="AL2476" i="1" s="1"/>
  <c r="Q2473" i="1"/>
  <c r="M2473" i="1"/>
  <c r="I2473" i="1"/>
  <c r="E2473" i="1"/>
  <c r="H2473" i="1"/>
  <c r="Y2473" i="1"/>
  <c r="AL2473" i="1" s="1"/>
  <c r="Q2475" i="1"/>
  <c r="M2475" i="1"/>
  <c r="I2475" i="1"/>
  <c r="E2475" i="1"/>
  <c r="H2475" i="1"/>
  <c r="Q2477" i="1"/>
  <c r="M2477" i="1"/>
  <c r="I2477" i="1"/>
  <c r="E2477" i="1"/>
  <c r="H2477" i="1"/>
  <c r="Q2479" i="1"/>
  <c r="M2479" i="1"/>
  <c r="I2479" i="1"/>
  <c r="E2479" i="1"/>
  <c r="H2479" i="1"/>
  <c r="Q2481" i="1"/>
  <c r="M2481" i="1"/>
  <c r="I2481" i="1"/>
  <c r="E2481" i="1"/>
  <c r="H2481" i="1"/>
  <c r="Q2483" i="1"/>
  <c r="M2483" i="1"/>
  <c r="I2483" i="1"/>
  <c r="E2483" i="1"/>
  <c r="H2483" i="1"/>
  <c r="F2487" i="1"/>
  <c r="Q2488" i="1"/>
  <c r="K2488" i="1"/>
  <c r="G2488" i="1"/>
  <c r="F2488" i="1"/>
  <c r="L2488" i="1"/>
  <c r="F2491" i="1"/>
  <c r="Q2492" i="1"/>
  <c r="K2492" i="1"/>
  <c r="G2492" i="1"/>
  <c r="F2492" i="1"/>
  <c r="L2492" i="1"/>
  <c r="F2495" i="1"/>
  <c r="E2611" i="1"/>
  <c r="K2611" i="1"/>
  <c r="L2612" i="1"/>
  <c r="H2612" i="1"/>
  <c r="I2612" i="1"/>
  <c r="N2612" i="1"/>
  <c r="G2613" i="1"/>
  <c r="L2613" i="1"/>
  <c r="E2614" i="1"/>
  <c r="J2614" i="1"/>
  <c r="J2615" i="1"/>
  <c r="F2615" i="1"/>
  <c r="H2615" i="1"/>
  <c r="M2615" i="1"/>
  <c r="E2616" i="1"/>
  <c r="J2616" i="1"/>
  <c r="J2617" i="1"/>
  <c r="F2617" i="1"/>
  <c r="H2617" i="1"/>
  <c r="M2617" i="1"/>
  <c r="I2619" i="1"/>
  <c r="G2620" i="1"/>
  <c r="E2621" i="1"/>
  <c r="K2621" i="1"/>
  <c r="L2622" i="1"/>
  <c r="H2622" i="1"/>
  <c r="I2622" i="1"/>
  <c r="G2625" i="1"/>
  <c r="I2626" i="1"/>
  <c r="G2627" i="1"/>
  <c r="I2628" i="1"/>
  <c r="G2629" i="1"/>
  <c r="I2630" i="1"/>
  <c r="G2631" i="1"/>
  <c r="I2632" i="1"/>
  <c r="G2633" i="1"/>
  <c r="I2634" i="1"/>
  <c r="G2635" i="1"/>
  <c r="I2636" i="1"/>
  <c r="G2639" i="1"/>
  <c r="E2640" i="1"/>
  <c r="K2640" i="1"/>
  <c r="L2641" i="1"/>
  <c r="H2641" i="1"/>
  <c r="I2641" i="1"/>
  <c r="G2642" i="1"/>
  <c r="L2642" i="1"/>
  <c r="E2643" i="1"/>
  <c r="J2643" i="1"/>
  <c r="J2644" i="1"/>
  <c r="F2644" i="1"/>
  <c r="H2644" i="1"/>
  <c r="M2644" i="1"/>
  <c r="F2645" i="1"/>
  <c r="K2645" i="1"/>
  <c r="Q2645" i="1"/>
  <c r="I2646" i="1"/>
  <c r="G2647" i="1"/>
  <c r="E2648" i="1"/>
  <c r="L2649" i="1"/>
  <c r="H2649" i="1"/>
  <c r="I2649" i="1"/>
  <c r="N2649" i="1"/>
  <c r="G2650" i="1"/>
  <c r="L2650" i="1"/>
  <c r="B2653" i="1"/>
  <c r="A2655" i="1"/>
  <c r="B2658" i="1"/>
  <c r="G2660" i="1"/>
  <c r="B2661" i="1"/>
  <c r="L2777" i="1"/>
  <c r="AA2782" i="1" s="1"/>
  <c r="AN2782" i="1" s="1"/>
  <c r="J2777" i="1"/>
  <c r="Y2778" i="1" s="1"/>
  <c r="AL2778" i="1" s="1"/>
  <c r="Q2779" i="1"/>
  <c r="M2779" i="1"/>
  <c r="I2779" i="1"/>
  <c r="E2779" i="1"/>
  <c r="E2777" i="1" s="1"/>
  <c r="H2779" i="1"/>
  <c r="Q2781" i="1"/>
  <c r="M2781" i="1"/>
  <c r="I2781" i="1"/>
  <c r="E2781" i="1"/>
  <c r="H2781" i="1"/>
  <c r="Q2783" i="1"/>
  <c r="M2783" i="1"/>
  <c r="I2783" i="1"/>
  <c r="E2783" i="1"/>
  <c r="H2783" i="1"/>
  <c r="Q2785" i="1"/>
  <c r="M2785" i="1"/>
  <c r="I2785" i="1"/>
  <c r="E2785" i="1"/>
  <c r="H2785" i="1"/>
  <c r="Q2787" i="1"/>
  <c r="M2787" i="1"/>
  <c r="I2787" i="1"/>
  <c r="E2787" i="1"/>
  <c r="H2787" i="1"/>
  <c r="Q2789" i="1"/>
  <c r="M2789" i="1"/>
  <c r="I2789" i="1"/>
  <c r="E2789" i="1"/>
  <c r="H2789" i="1"/>
  <c r="G2792" i="1"/>
  <c r="L2792" i="1"/>
  <c r="J2794" i="1"/>
  <c r="F2794" i="1"/>
  <c r="H2794" i="1"/>
  <c r="M2794" i="1"/>
  <c r="G2797" i="1"/>
  <c r="N2798" i="1"/>
  <c r="L2799" i="1"/>
  <c r="H2799" i="1"/>
  <c r="N2799" i="1" s="1"/>
  <c r="I2799" i="1"/>
  <c r="G2800" i="1"/>
  <c r="L2800" i="1"/>
  <c r="J2802" i="1"/>
  <c r="F2802" i="1"/>
  <c r="H2802" i="1"/>
  <c r="M2802" i="1"/>
  <c r="J2812" i="1"/>
  <c r="F2813" i="1"/>
  <c r="F2818" i="1" s="1"/>
  <c r="L2813" i="1"/>
  <c r="Q2813" i="1"/>
  <c r="J2814" i="1"/>
  <c r="F2815" i="1"/>
  <c r="L2815" i="1"/>
  <c r="Q2815" i="1"/>
  <c r="J2816" i="1"/>
  <c r="F2817" i="1"/>
  <c r="L2817" i="1"/>
  <c r="B2820" i="1"/>
  <c r="K2944" i="1"/>
  <c r="I2946" i="1"/>
  <c r="G2947" i="1"/>
  <c r="N2948" i="1"/>
  <c r="L2949" i="1"/>
  <c r="H2949" i="1"/>
  <c r="I2949" i="1"/>
  <c r="N2949" i="1"/>
  <c r="G2950" i="1"/>
  <c r="L2950" i="1"/>
  <c r="E2951" i="1"/>
  <c r="J2951" i="1"/>
  <c r="J2952" i="1"/>
  <c r="F2952" i="1"/>
  <c r="H2952" i="1"/>
  <c r="M2952" i="1"/>
  <c r="I2954" i="1"/>
  <c r="G2955" i="1"/>
  <c r="N2956" i="1"/>
  <c r="K2957" i="1"/>
  <c r="A2958" i="1"/>
  <c r="K2968" i="1"/>
  <c r="K2969" i="1"/>
  <c r="H2969" i="1"/>
  <c r="M2969" i="1"/>
  <c r="F2970" i="1"/>
  <c r="K2970" i="1"/>
  <c r="F2971" i="1"/>
  <c r="A2972" i="1"/>
  <c r="I2973" i="1"/>
  <c r="F2974" i="1"/>
  <c r="K2975" i="1"/>
  <c r="Q2975" i="1"/>
  <c r="I2977" i="1"/>
  <c r="G2978" i="1"/>
  <c r="K2979" i="1"/>
  <c r="Q2979" i="1"/>
  <c r="I2981" i="1"/>
  <c r="G2982" i="1"/>
  <c r="K2983" i="1"/>
  <c r="Q2983" i="1"/>
  <c r="AJ3180" i="1"/>
  <c r="K3215" i="1"/>
  <c r="Q2292" i="1"/>
  <c r="M2292" i="1"/>
  <c r="I2292" i="1"/>
  <c r="I2303" i="1" s="1"/>
  <c r="E2292" i="1"/>
  <c r="H2292" i="1"/>
  <c r="Q2294" i="1"/>
  <c r="M2294" i="1"/>
  <c r="I2294" i="1"/>
  <c r="E2294" i="1"/>
  <c r="H2294" i="1"/>
  <c r="Q2296" i="1"/>
  <c r="M2296" i="1"/>
  <c r="I2296" i="1"/>
  <c r="E2296" i="1"/>
  <c r="H2296" i="1"/>
  <c r="Q2298" i="1"/>
  <c r="M2298" i="1"/>
  <c r="I2298" i="1"/>
  <c r="E2298" i="1"/>
  <c r="H2298" i="1"/>
  <c r="Q2300" i="1"/>
  <c r="M2300" i="1"/>
  <c r="I2300" i="1"/>
  <c r="E2300" i="1"/>
  <c r="H2300" i="1"/>
  <c r="Q2302" i="1"/>
  <c r="M2302" i="1"/>
  <c r="I2302" i="1"/>
  <c r="E2302" i="1"/>
  <c r="H2302" i="1"/>
  <c r="J2307" i="1"/>
  <c r="F2307" i="1"/>
  <c r="H2307" i="1"/>
  <c r="M2307" i="1"/>
  <c r="L2312" i="1"/>
  <c r="H2312" i="1"/>
  <c r="I2312" i="1"/>
  <c r="J2315" i="1"/>
  <c r="F2315" i="1"/>
  <c r="H2315" i="1"/>
  <c r="M2315" i="1"/>
  <c r="J2319" i="1"/>
  <c r="F2319" i="1"/>
  <c r="H2319" i="1"/>
  <c r="M2319" i="1"/>
  <c r="L2324" i="1"/>
  <c r="H2324" i="1"/>
  <c r="G2324" i="1"/>
  <c r="M2324" i="1"/>
  <c r="J2327" i="1"/>
  <c r="F2327" i="1"/>
  <c r="H2327" i="1"/>
  <c r="M2327" i="1"/>
  <c r="J2459" i="1"/>
  <c r="F2459" i="1"/>
  <c r="H2459" i="1"/>
  <c r="M2459" i="1"/>
  <c r="N2463" i="1"/>
  <c r="L2464" i="1"/>
  <c r="H2464" i="1"/>
  <c r="I2464" i="1"/>
  <c r="J2467" i="1"/>
  <c r="F2467" i="1"/>
  <c r="H2467" i="1"/>
  <c r="M2467" i="1"/>
  <c r="F2471" i="1"/>
  <c r="U2474" i="1" s="1"/>
  <c r="AH2474" i="1" s="1"/>
  <c r="M2487" i="1"/>
  <c r="I2487" i="1"/>
  <c r="E2487" i="1"/>
  <c r="N2487" i="1" s="1"/>
  <c r="G2487" i="1"/>
  <c r="L2487" i="1"/>
  <c r="M2491" i="1"/>
  <c r="I2491" i="1"/>
  <c r="E2491" i="1"/>
  <c r="G2491" i="1"/>
  <c r="L2491" i="1"/>
  <c r="M2495" i="1"/>
  <c r="I2495" i="1"/>
  <c r="E2495" i="1"/>
  <c r="G2495" i="1"/>
  <c r="L2495" i="1"/>
  <c r="J2613" i="1"/>
  <c r="F2613" i="1"/>
  <c r="H2613" i="1"/>
  <c r="M2613" i="1"/>
  <c r="L2620" i="1"/>
  <c r="L2623" i="1" s="1"/>
  <c r="H2620" i="1"/>
  <c r="I2620" i="1"/>
  <c r="Q2625" i="1"/>
  <c r="M2625" i="1"/>
  <c r="I2625" i="1"/>
  <c r="E2625" i="1"/>
  <c r="H2625" i="1"/>
  <c r="Q2627" i="1"/>
  <c r="M2627" i="1"/>
  <c r="I2627" i="1"/>
  <c r="E2627" i="1"/>
  <c r="H2627" i="1"/>
  <c r="Q2629" i="1"/>
  <c r="M2629" i="1"/>
  <c r="I2629" i="1"/>
  <c r="E2629" i="1"/>
  <c r="H2629" i="1"/>
  <c r="Q2631" i="1"/>
  <c r="M2631" i="1"/>
  <c r="I2631" i="1"/>
  <c r="E2631" i="1"/>
  <c r="H2631" i="1"/>
  <c r="Q2633" i="1"/>
  <c r="M2633" i="1"/>
  <c r="I2633" i="1"/>
  <c r="E2633" i="1"/>
  <c r="H2633" i="1"/>
  <c r="Q2635" i="1"/>
  <c r="M2635" i="1"/>
  <c r="I2635" i="1"/>
  <c r="E2635" i="1"/>
  <c r="H2635" i="1"/>
  <c r="L2639" i="1"/>
  <c r="H2639" i="1"/>
  <c r="I2639" i="1"/>
  <c r="J2642" i="1"/>
  <c r="F2642" i="1"/>
  <c r="H2642" i="1"/>
  <c r="M2642" i="1"/>
  <c r="N2646" i="1"/>
  <c r="L2647" i="1"/>
  <c r="H2647" i="1"/>
  <c r="I2647" i="1"/>
  <c r="J2650" i="1"/>
  <c r="F2650" i="1"/>
  <c r="H2650" i="1"/>
  <c r="M2650" i="1"/>
  <c r="J2660" i="1"/>
  <c r="F2660" i="1"/>
  <c r="H2660" i="1"/>
  <c r="M2660" i="1"/>
  <c r="F2777" i="1"/>
  <c r="U2780" i="1" s="1"/>
  <c r="AH2780" i="1" s="1"/>
  <c r="J2792" i="1"/>
  <c r="F2792" i="1"/>
  <c r="H2792" i="1"/>
  <c r="M2792" i="1"/>
  <c r="N2796" i="1"/>
  <c r="L2797" i="1"/>
  <c r="H2797" i="1"/>
  <c r="I2797" i="1"/>
  <c r="J2800" i="1"/>
  <c r="F2800" i="1"/>
  <c r="H2800" i="1"/>
  <c r="M2800" i="1"/>
  <c r="K2818" i="1"/>
  <c r="Z2806" i="1"/>
  <c r="AM2806" i="1" s="1"/>
  <c r="Z2808" i="1"/>
  <c r="AM2808" i="1" s="1"/>
  <c r="Z2810" i="1"/>
  <c r="AM2810" i="1" s="1"/>
  <c r="Z2812" i="1"/>
  <c r="AM2812" i="1" s="1"/>
  <c r="Z2814" i="1"/>
  <c r="AM2814" i="1" s="1"/>
  <c r="Z2816" i="1"/>
  <c r="AM2816" i="1" s="1"/>
  <c r="B2829" i="1"/>
  <c r="B2827" i="1"/>
  <c r="B2825" i="1"/>
  <c r="B2823" i="1"/>
  <c r="B2821" i="1"/>
  <c r="G2944" i="1"/>
  <c r="V2949" i="1" s="1"/>
  <c r="AI2949" i="1" s="1"/>
  <c r="N2946" i="1"/>
  <c r="L2947" i="1"/>
  <c r="H2947" i="1"/>
  <c r="I2947" i="1"/>
  <c r="J2950" i="1"/>
  <c r="J2957" i="1" s="1"/>
  <c r="F2950" i="1"/>
  <c r="H2950" i="1"/>
  <c r="M2950" i="1"/>
  <c r="N2954" i="1"/>
  <c r="L2955" i="1"/>
  <c r="H2955" i="1"/>
  <c r="I2955" i="1"/>
  <c r="G2957" i="1"/>
  <c r="I2971" i="1"/>
  <c r="N2973" i="1"/>
  <c r="E2972" i="1"/>
  <c r="J2976" i="1"/>
  <c r="F2976" i="1"/>
  <c r="Q2976" i="1"/>
  <c r="M2976" i="1"/>
  <c r="I2976" i="1"/>
  <c r="E2976" i="1"/>
  <c r="L2976" i="1"/>
  <c r="H2976" i="1"/>
  <c r="J2980" i="1"/>
  <c r="F2980" i="1"/>
  <c r="Q2980" i="1"/>
  <c r="M2980" i="1"/>
  <c r="I2980" i="1"/>
  <c r="E2980" i="1"/>
  <c r="L2980" i="1"/>
  <c r="H2980" i="1"/>
  <c r="J2984" i="1"/>
  <c r="F2984" i="1"/>
  <c r="Q2984" i="1"/>
  <c r="M2984" i="1"/>
  <c r="I2984" i="1"/>
  <c r="E2984" i="1"/>
  <c r="L2984" i="1"/>
  <c r="H2984" i="1"/>
  <c r="L2987" i="1"/>
  <c r="H2987" i="1"/>
  <c r="Q2987" i="1"/>
  <c r="K2987" i="1"/>
  <c r="G2987" i="1"/>
  <c r="J2987" i="1"/>
  <c r="F2987" i="1"/>
  <c r="A2988" i="1"/>
  <c r="C2988" i="1"/>
  <c r="L2989" i="1"/>
  <c r="H2989" i="1"/>
  <c r="Q2989" i="1"/>
  <c r="K2989" i="1"/>
  <c r="G2989" i="1"/>
  <c r="J2989" i="1"/>
  <c r="F2989" i="1"/>
  <c r="A2990" i="1"/>
  <c r="C2990" i="1"/>
  <c r="L2991" i="1"/>
  <c r="H2991" i="1"/>
  <c r="Q2991" i="1"/>
  <c r="K2991" i="1"/>
  <c r="G2991" i="1"/>
  <c r="J2991" i="1"/>
  <c r="F2991" i="1"/>
  <c r="A2992" i="1"/>
  <c r="C2992" i="1"/>
  <c r="L2993" i="1"/>
  <c r="H2993" i="1"/>
  <c r="Q2993" i="1"/>
  <c r="K2993" i="1"/>
  <c r="G2993" i="1"/>
  <c r="J2993" i="1"/>
  <c r="F2993" i="1"/>
  <c r="A2994" i="1"/>
  <c r="C2994" i="1"/>
  <c r="L2995" i="1"/>
  <c r="H2995" i="1"/>
  <c r="L2983" i="1"/>
  <c r="H2983" i="1"/>
  <c r="L2981" i="1"/>
  <c r="H2981" i="1"/>
  <c r="L2979" i="1"/>
  <c r="H2979" i="1"/>
  <c r="L2977" i="1"/>
  <c r="H2977" i="1"/>
  <c r="L2975" i="1"/>
  <c r="H2975" i="1"/>
  <c r="AF3110" i="1"/>
  <c r="C2995" i="1"/>
  <c r="C2993" i="1"/>
  <c r="C2991" i="1"/>
  <c r="C2989" i="1"/>
  <c r="C2987" i="1"/>
  <c r="C2983" i="1"/>
  <c r="C2981" i="1"/>
  <c r="C2979" i="1"/>
  <c r="C2977" i="1"/>
  <c r="C2975" i="1"/>
  <c r="C2984" i="1"/>
  <c r="C2982" i="1"/>
  <c r="C2980" i="1"/>
  <c r="C2978" i="1"/>
  <c r="C2976" i="1"/>
  <c r="C2974" i="1"/>
  <c r="C2955" i="1"/>
  <c r="C2953" i="1"/>
  <c r="C2951" i="1"/>
  <c r="C2949" i="1"/>
  <c r="C2947" i="1"/>
  <c r="C2945" i="1"/>
  <c r="C2803" i="1"/>
  <c r="C2801" i="1"/>
  <c r="C2799" i="1"/>
  <c r="C2797" i="1"/>
  <c r="C2795" i="1"/>
  <c r="C2793" i="1"/>
  <c r="C2649" i="1"/>
  <c r="C2647" i="1"/>
  <c r="C2645" i="1"/>
  <c r="C2643" i="1"/>
  <c r="C2641" i="1"/>
  <c r="C2639" i="1"/>
  <c r="C2622" i="1"/>
  <c r="C2620" i="1"/>
  <c r="C2618" i="1"/>
  <c r="C2614" i="1"/>
  <c r="C2612" i="1"/>
  <c r="C2468" i="1"/>
  <c r="C2466" i="1"/>
  <c r="C2464" i="1"/>
  <c r="C2462" i="1"/>
  <c r="C2460" i="1"/>
  <c r="C2458" i="1"/>
  <c r="C2316" i="1"/>
  <c r="C2314" i="1"/>
  <c r="C2312" i="1"/>
  <c r="C2310" i="1"/>
  <c r="C2308" i="1"/>
  <c r="C2306" i="1"/>
  <c r="C2287" i="1"/>
  <c r="C2285" i="1"/>
  <c r="C2283" i="1"/>
  <c r="C2281" i="1"/>
  <c r="C2279" i="1"/>
  <c r="C2277" i="1"/>
  <c r="AJ3110" i="1"/>
  <c r="AC3111" i="1"/>
  <c r="AJ3217" i="1"/>
  <c r="AJ3287" i="1"/>
  <c r="AJ3356" i="1"/>
  <c r="G2291" i="1"/>
  <c r="G2293" i="1"/>
  <c r="G2295" i="1"/>
  <c r="G2297" i="1"/>
  <c r="G2299" i="1"/>
  <c r="G2301" i="1"/>
  <c r="G2445" i="1"/>
  <c r="G2447" i="1"/>
  <c r="G2449" i="1"/>
  <c r="G2451" i="1"/>
  <c r="G2453" i="1"/>
  <c r="G2455" i="1"/>
  <c r="G2472" i="1"/>
  <c r="G2474" i="1"/>
  <c r="N2474" i="1" s="1"/>
  <c r="G2476" i="1"/>
  <c r="G2478" i="1"/>
  <c r="G2480" i="1"/>
  <c r="G2482" i="1"/>
  <c r="N2482" i="1" s="1"/>
  <c r="G2626" i="1"/>
  <c r="G2628" i="1"/>
  <c r="G2630" i="1"/>
  <c r="G2632" i="1"/>
  <c r="G2634" i="1"/>
  <c r="G2636" i="1"/>
  <c r="G2778" i="1"/>
  <c r="G2780" i="1"/>
  <c r="G2782" i="1"/>
  <c r="G2784" i="1"/>
  <c r="G2786" i="1"/>
  <c r="G2788" i="1"/>
  <c r="G2807" i="1"/>
  <c r="G2809" i="1"/>
  <c r="G2811" i="1"/>
  <c r="G2813" i="1"/>
  <c r="G2815" i="1"/>
  <c r="G2817" i="1"/>
  <c r="G2959" i="1"/>
  <c r="G2961" i="1"/>
  <c r="G2963" i="1"/>
  <c r="G2965" i="1"/>
  <c r="G2967" i="1"/>
  <c r="G2969" i="1"/>
  <c r="F2975" i="1"/>
  <c r="J2975" i="1"/>
  <c r="F2977" i="1"/>
  <c r="J2977" i="1"/>
  <c r="F2979" i="1"/>
  <c r="J2979" i="1"/>
  <c r="F2981" i="1"/>
  <c r="J2981" i="1"/>
  <c r="F2983" i="1"/>
  <c r="J2983" i="1"/>
  <c r="F2995" i="1"/>
  <c r="J2995" i="1"/>
  <c r="E3112" i="1"/>
  <c r="I3112" i="1"/>
  <c r="M3112" i="1"/>
  <c r="Y3112" i="1" s="1"/>
  <c r="AF3112" i="1"/>
  <c r="AF3145" i="1"/>
  <c r="AJ3181" i="1"/>
  <c r="F3215" i="1"/>
  <c r="AC3216" i="1"/>
  <c r="AJ3250" i="1"/>
  <c r="F3252" i="1"/>
  <c r="AC3285" i="1"/>
  <c r="AC3320" i="1"/>
  <c r="AJ3320" i="1"/>
  <c r="C3322" i="1"/>
  <c r="K3322" i="1"/>
  <c r="AC3356" i="1"/>
  <c r="AF3460" i="1"/>
  <c r="AC3460" i="1"/>
  <c r="AJ3495" i="1"/>
  <c r="AJ3600" i="1"/>
  <c r="G2975" i="1"/>
  <c r="G2977" i="1"/>
  <c r="G2979" i="1"/>
  <c r="G2981" i="1"/>
  <c r="G2983" i="1"/>
  <c r="G2995" i="1"/>
  <c r="K2995" i="1"/>
  <c r="F3112" i="1"/>
  <c r="J3112" i="1"/>
  <c r="AC3146" i="1"/>
  <c r="H3215" i="1"/>
  <c r="D3215" i="1"/>
  <c r="G3215" i="1"/>
  <c r="M3215" i="1"/>
  <c r="AC3215" i="1"/>
  <c r="AF3251" i="1"/>
  <c r="H3252" i="1"/>
  <c r="D3252" i="1"/>
  <c r="G3252" i="1"/>
  <c r="M3252" i="1"/>
  <c r="Y3252" i="1" s="1"/>
  <c r="AJ3285" i="1"/>
  <c r="AF3286" i="1"/>
  <c r="AC3321" i="1"/>
  <c r="AJ3392" i="1"/>
  <c r="AF3530" i="1"/>
  <c r="AC3530" i="1"/>
  <c r="AJ3531" i="1"/>
  <c r="AJ3532" i="1"/>
  <c r="AC3145" i="1"/>
  <c r="AF3181" i="1"/>
  <c r="H3182" i="1"/>
  <c r="D3182" i="1"/>
  <c r="G3182" i="1"/>
  <c r="M3182" i="1"/>
  <c r="Y3182" i="1" s="1"/>
  <c r="C3215" i="1"/>
  <c r="AJ3215" i="1"/>
  <c r="AF3216" i="1"/>
  <c r="AC3250" i="1"/>
  <c r="AC3251" i="1"/>
  <c r="C3252" i="1"/>
  <c r="I3252" i="1"/>
  <c r="AF3285" i="1"/>
  <c r="AJ3321" i="1"/>
  <c r="G3322" i="1"/>
  <c r="AF3355" i="1"/>
  <c r="AJ3355" i="1"/>
  <c r="AC3390" i="1"/>
  <c r="AJ3390" i="1"/>
  <c r="AJ3566" i="1"/>
  <c r="AJ3601" i="1"/>
  <c r="AC3180" i="1"/>
  <c r="AJ3251" i="1"/>
  <c r="AC3286" i="1"/>
  <c r="AF3322" i="1"/>
  <c r="M3322" i="1"/>
  <c r="Y3322" i="1" s="1"/>
  <c r="I3322" i="1"/>
  <c r="E3322" i="1"/>
  <c r="H3322" i="1"/>
  <c r="D3322" i="1"/>
  <c r="J3322" i="1"/>
  <c r="AJ3322" i="1"/>
  <c r="AJ3425" i="1"/>
  <c r="H3497" i="1"/>
  <c r="D3497" i="1"/>
  <c r="AF3497" i="1"/>
  <c r="M3497" i="1"/>
  <c r="Y3497" i="1" s="1"/>
  <c r="I3497" i="1"/>
  <c r="E3497" i="1"/>
  <c r="G3497" i="1"/>
  <c r="F3497" i="1"/>
  <c r="K3497" i="1"/>
  <c r="C3497" i="1"/>
  <c r="F3147" i="1"/>
  <c r="J3147" i="1"/>
  <c r="F3217" i="1"/>
  <c r="J3217" i="1"/>
  <c r="F3287" i="1"/>
  <c r="J3287" i="1"/>
  <c r="AF3321" i="1"/>
  <c r="F3357" i="1"/>
  <c r="J3357" i="1"/>
  <c r="K3392" i="1"/>
  <c r="G3392" i="1"/>
  <c r="C3392" i="1"/>
  <c r="H3392" i="1"/>
  <c r="M3392" i="1"/>
  <c r="Y3392" i="1" s="1"/>
  <c r="AF3427" i="1"/>
  <c r="M3427" i="1"/>
  <c r="Y3427" i="1" s="1"/>
  <c r="I3427" i="1"/>
  <c r="E3427" i="1"/>
  <c r="G3427" i="1"/>
  <c r="AC3495" i="1"/>
  <c r="AJ3497" i="1"/>
  <c r="AC3566" i="1"/>
  <c r="AF3600" i="1"/>
  <c r="AC3600" i="1"/>
  <c r="AF3635" i="1"/>
  <c r="AC3635" i="1"/>
  <c r="AJ3670" i="1"/>
  <c r="AJ3672" i="1"/>
  <c r="AC3706" i="1"/>
  <c r="AC3391" i="1"/>
  <c r="AC3426" i="1"/>
  <c r="AJ3461" i="1"/>
  <c r="AC3496" i="1"/>
  <c r="AJ3706" i="1"/>
  <c r="V3741" i="1"/>
  <c r="R3741" i="1"/>
  <c r="N3741" i="1"/>
  <c r="Q3741" i="1"/>
  <c r="AF3741" i="1"/>
  <c r="X3741" i="1"/>
  <c r="AC3741" i="1"/>
  <c r="AC3425" i="1"/>
  <c r="D3427" i="1"/>
  <c r="J3427" i="1"/>
  <c r="AJ3427" i="1"/>
  <c r="AC3461" i="1"/>
  <c r="AJ3496" i="1"/>
  <c r="AC3531" i="1"/>
  <c r="AJ3565" i="1"/>
  <c r="AJ3460" i="1"/>
  <c r="C3462" i="1"/>
  <c r="G3462" i="1"/>
  <c r="K3462" i="1"/>
  <c r="AJ3530" i="1"/>
  <c r="C3532" i="1"/>
  <c r="G3532" i="1"/>
  <c r="K3532" i="1"/>
  <c r="F3567" i="1"/>
  <c r="K3567" i="1"/>
  <c r="H3602" i="1"/>
  <c r="AJ3671" i="1"/>
  <c r="F3672" i="1"/>
  <c r="AF3567" i="1"/>
  <c r="M3567" i="1"/>
  <c r="Y3567" i="1" s="1"/>
  <c r="I3567" i="1"/>
  <c r="E3567" i="1"/>
  <c r="G3567" i="1"/>
  <c r="K3602" i="1"/>
  <c r="G3602" i="1"/>
  <c r="C3602" i="1"/>
  <c r="AF3602" i="1"/>
  <c r="M3602" i="1"/>
  <c r="Y3602" i="1" s="1"/>
  <c r="I3602" i="1"/>
  <c r="E3602" i="1"/>
  <c r="J3602" i="1"/>
  <c r="AJ3602" i="1"/>
  <c r="AJ3637" i="1"/>
  <c r="AF3705" i="1"/>
  <c r="AC3776" i="1"/>
  <c r="AJ3811" i="1"/>
  <c r="F3462" i="1"/>
  <c r="J3462" i="1"/>
  <c r="F3532" i="1"/>
  <c r="J3532" i="1"/>
  <c r="AC3565" i="1"/>
  <c r="D3567" i="1"/>
  <c r="J3567" i="1"/>
  <c r="AJ3567" i="1"/>
  <c r="F3602" i="1"/>
  <c r="AC3636" i="1"/>
  <c r="AC3670" i="1"/>
  <c r="AC3671" i="1"/>
  <c r="H3672" i="1"/>
  <c r="D3672" i="1"/>
  <c r="K3672" i="1"/>
  <c r="G3672" i="1"/>
  <c r="C3672" i="1"/>
  <c r="AF3672" i="1"/>
  <c r="M3672" i="1"/>
  <c r="Y3672" i="1" s="1"/>
  <c r="I3672" i="1"/>
  <c r="E3672" i="1"/>
  <c r="AJ3742" i="1"/>
  <c r="AC3601" i="1"/>
  <c r="AJ3635" i="1"/>
  <c r="C3637" i="1"/>
  <c r="G3637" i="1"/>
  <c r="K3637" i="1"/>
  <c r="AJ3705" i="1"/>
  <c r="C3707" i="1"/>
  <c r="G3707" i="1"/>
  <c r="AJ3741" i="1"/>
  <c r="AC3811" i="1"/>
  <c r="AJ3812" i="1"/>
  <c r="AJ3846" i="1"/>
  <c r="E3637" i="1"/>
  <c r="I3637" i="1"/>
  <c r="M3637" i="1"/>
  <c r="Y3637" i="1" s="1"/>
  <c r="AF3637" i="1"/>
  <c r="AF3670" i="1"/>
  <c r="E3707" i="1"/>
  <c r="J3707" i="1"/>
  <c r="AJ3707" i="1"/>
  <c r="AF3740" i="1"/>
  <c r="AJ3777" i="1"/>
  <c r="AC3846" i="1"/>
  <c r="AJ3881" i="1"/>
  <c r="F3637" i="1"/>
  <c r="J3637" i="1"/>
  <c r="AF3707" i="1"/>
  <c r="M3707" i="1"/>
  <c r="Y3707" i="1" s="1"/>
  <c r="I3707" i="1"/>
  <c r="F3707" i="1"/>
  <c r="K3707" i="1"/>
  <c r="AC3740" i="1"/>
  <c r="AJ3776" i="1"/>
  <c r="AJ3847" i="1"/>
  <c r="F3742" i="1"/>
  <c r="J3742" i="1"/>
  <c r="F3775" i="1"/>
  <c r="J3775" i="1"/>
  <c r="AC3775" i="1"/>
  <c r="D3777" i="1"/>
  <c r="H3777" i="1"/>
  <c r="F3812" i="1"/>
  <c r="J3812" i="1"/>
  <c r="AC3845" i="1"/>
  <c r="D3847" i="1"/>
  <c r="H3847" i="1"/>
  <c r="AF3880" i="1"/>
  <c r="AC3881" i="1"/>
  <c r="AC3915" i="1"/>
  <c r="AJ3916" i="1"/>
  <c r="AJ3951" i="1"/>
  <c r="AJ3987" i="1"/>
  <c r="AJ4020" i="1"/>
  <c r="AJ4056" i="1"/>
  <c r="AJ3740" i="1"/>
  <c r="C3742" i="1"/>
  <c r="G3742" i="1"/>
  <c r="K3742" i="1"/>
  <c r="C3775" i="1"/>
  <c r="G3775" i="1"/>
  <c r="K3775" i="1"/>
  <c r="E3777" i="1"/>
  <c r="I3777" i="1"/>
  <c r="M3777" i="1"/>
  <c r="Y3777" i="1" s="1"/>
  <c r="AF3777" i="1"/>
  <c r="AF3810" i="1"/>
  <c r="AJ3810" i="1"/>
  <c r="C3812" i="1"/>
  <c r="G3812" i="1"/>
  <c r="K3812" i="1"/>
  <c r="E3847" i="1"/>
  <c r="I3847" i="1"/>
  <c r="M3847" i="1"/>
  <c r="Y3847" i="1" s="1"/>
  <c r="AF3847" i="1"/>
  <c r="AC3950" i="1"/>
  <c r="AC4021" i="1"/>
  <c r="AJ4022" i="1"/>
  <c r="F3777" i="1"/>
  <c r="J3777" i="1"/>
  <c r="AC3810" i="1"/>
  <c r="F3847" i="1"/>
  <c r="J3847" i="1"/>
  <c r="AJ3880" i="1"/>
  <c r="AJ3882" i="1"/>
  <c r="AJ3917" i="1"/>
  <c r="AJ3950" i="1"/>
  <c r="AC3985" i="1"/>
  <c r="AJ3986" i="1"/>
  <c r="AJ4021" i="1"/>
  <c r="AJ3775" i="1"/>
  <c r="C3777" i="1"/>
  <c r="G3777" i="1"/>
  <c r="K3777" i="1"/>
  <c r="AJ3845" i="1"/>
  <c r="C3847" i="1"/>
  <c r="G3847" i="1"/>
  <c r="K3847" i="1"/>
  <c r="AC3880" i="1"/>
  <c r="AC3916" i="1"/>
  <c r="AC3951" i="1"/>
  <c r="AJ3952" i="1"/>
  <c r="AC4020" i="1"/>
  <c r="E3882" i="1"/>
  <c r="I3882" i="1"/>
  <c r="M3882" i="1"/>
  <c r="Y3882" i="1" s="1"/>
  <c r="AF3882" i="1"/>
  <c r="AF3915" i="1"/>
  <c r="AJ3915" i="1"/>
  <c r="C3917" i="1"/>
  <c r="G3917" i="1"/>
  <c r="K3917" i="1"/>
  <c r="E3952" i="1"/>
  <c r="I3952" i="1"/>
  <c r="M3952" i="1"/>
  <c r="Y3952" i="1" s="1"/>
  <c r="AF3952" i="1"/>
  <c r="AJ3985" i="1"/>
  <c r="E4022" i="1"/>
  <c r="I4022" i="1"/>
  <c r="M4022" i="1"/>
  <c r="Y4022" i="1" s="1"/>
  <c r="AF4022" i="1"/>
  <c r="AF4057" i="1"/>
  <c r="M4057" i="1"/>
  <c r="Y4057" i="1" s="1"/>
  <c r="I4057" i="1"/>
  <c r="E4057" i="1"/>
  <c r="K4057" i="1"/>
  <c r="G4057" i="1"/>
  <c r="C4057" i="1"/>
  <c r="J4057" i="1"/>
  <c r="AJ4057" i="1"/>
  <c r="AJ4126" i="1"/>
  <c r="AJ4162" i="1"/>
  <c r="F3882" i="1"/>
  <c r="J3882" i="1"/>
  <c r="AF3916" i="1"/>
  <c r="D3917" i="1"/>
  <c r="H3917" i="1"/>
  <c r="F3952" i="1"/>
  <c r="J3952" i="1"/>
  <c r="F4022" i="1"/>
  <c r="J4022" i="1"/>
  <c r="AF4055" i="1"/>
  <c r="AJ4055" i="1"/>
  <c r="D4057" i="1"/>
  <c r="AJ4092" i="1"/>
  <c r="E3917" i="1"/>
  <c r="I3917" i="1"/>
  <c r="M3917" i="1"/>
  <c r="Y3917" i="1" s="1"/>
  <c r="AF3917" i="1"/>
  <c r="AF3950" i="1"/>
  <c r="AC3986" i="1"/>
  <c r="AF4020" i="1"/>
  <c r="AC4090" i="1"/>
  <c r="AJ4091" i="1"/>
  <c r="F3917" i="1"/>
  <c r="J3917" i="1"/>
  <c r="AC4056" i="1"/>
  <c r="AC4126" i="1"/>
  <c r="AJ4127" i="1"/>
  <c r="AC4091" i="1"/>
  <c r="E4092" i="1"/>
  <c r="I4092" i="1"/>
  <c r="M4092" i="1"/>
  <c r="Y4092" i="1" s="1"/>
  <c r="AF4092" i="1"/>
  <c r="M4125" i="1"/>
  <c r="AF4125" i="1"/>
  <c r="AJ4125" i="1"/>
  <c r="C4127" i="1"/>
  <c r="G4127" i="1"/>
  <c r="K4127" i="1"/>
  <c r="AJ4195" i="1"/>
  <c r="AC4230" i="1"/>
  <c r="AJ4231" i="1"/>
  <c r="F4092" i="1"/>
  <c r="J4092" i="1"/>
  <c r="F4125" i="1"/>
  <c r="J4125" i="1"/>
  <c r="AC4125" i="1"/>
  <c r="AC4160" i="1"/>
  <c r="AJ4160" i="1"/>
  <c r="AJ4197" i="1"/>
  <c r="AJ4230" i="1"/>
  <c r="AF4090" i="1"/>
  <c r="AJ4090" i="1"/>
  <c r="C4092" i="1"/>
  <c r="G4092" i="1"/>
  <c r="K4092" i="1"/>
  <c r="C4125" i="1"/>
  <c r="G4125" i="1"/>
  <c r="K4125" i="1"/>
  <c r="E4127" i="1"/>
  <c r="I4127" i="1"/>
  <c r="M4127" i="1"/>
  <c r="Y4127" i="1" s="1"/>
  <c r="AF4127" i="1"/>
  <c r="AF4161" i="1"/>
  <c r="AJ4161" i="1"/>
  <c r="AC4231" i="1"/>
  <c r="AJ4232" i="1"/>
  <c r="D4092" i="1"/>
  <c r="H4092" i="1"/>
  <c r="D4125" i="1"/>
  <c r="H4125" i="1"/>
  <c r="F4127" i="1"/>
  <c r="J4127" i="1"/>
  <c r="AJ4196" i="1"/>
  <c r="AJ4267" i="1"/>
  <c r="F4162" i="1"/>
  <c r="J4162" i="1"/>
  <c r="AC4195" i="1"/>
  <c r="AJ4265" i="1"/>
  <c r="AC4301" i="1"/>
  <c r="AJ4302" i="1"/>
  <c r="AC4196" i="1"/>
  <c r="V4266" i="1"/>
  <c r="AF4266" i="1"/>
  <c r="X4266" i="1"/>
  <c r="T4266" i="1"/>
  <c r="P4266" i="1"/>
  <c r="AJ4266" i="1"/>
  <c r="AJ4337" i="1"/>
  <c r="F4160" i="1"/>
  <c r="J4160" i="1"/>
  <c r="D4162" i="1"/>
  <c r="H4162" i="1"/>
  <c r="AC4266" i="1"/>
  <c r="AC4300" i="1"/>
  <c r="AJ4301" i="1"/>
  <c r="AJ4300" i="1"/>
  <c r="AC4265" i="1"/>
  <c r="D4267" i="1"/>
  <c r="H4267" i="1"/>
  <c r="AJ4335" i="1"/>
  <c r="AC4370" i="1"/>
  <c r="AJ4371" i="1"/>
  <c r="AF4336" i="1"/>
  <c r="AJ4336" i="1"/>
  <c r="AJ4370" i="1"/>
  <c r="F4267" i="1"/>
  <c r="J4267" i="1"/>
  <c r="AC4336" i="1"/>
  <c r="AC4371" i="1"/>
  <c r="AJ4372" i="1"/>
  <c r="AJ4407" i="1"/>
  <c r="AC4335" i="1"/>
  <c r="F4372" i="1"/>
  <c r="J4372" i="1"/>
  <c r="AF4406" i="1"/>
  <c r="AJ4406" i="1"/>
  <c r="AC4441" i="1"/>
  <c r="AJ4442" i="1"/>
  <c r="F4337" i="1"/>
  <c r="J4337" i="1"/>
  <c r="AF4371" i="1"/>
  <c r="AC4440" i="1"/>
  <c r="AJ4441" i="1"/>
  <c r="AJ4405" i="1"/>
  <c r="AJ4440" i="1"/>
  <c r="AJ4476" i="1"/>
  <c r="F4405" i="1"/>
  <c r="J4405" i="1"/>
  <c r="AC4405" i="1"/>
  <c r="F4442" i="1"/>
  <c r="J4442" i="1"/>
  <c r="AF4475" i="1"/>
  <c r="AJ4475" i="1"/>
  <c r="D4477" i="1"/>
  <c r="AC4511" i="1"/>
  <c r="AJ4512" i="1"/>
  <c r="F4477" i="1"/>
  <c r="AJ4511" i="1"/>
  <c r="H4405" i="1"/>
  <c r="F4407" i="1"/>
  <c r="J4407" i="1"/>
  <c r="AF4441" i="1"/>
  <c r="D4442" i="1"/>
  <c r="H4442" i="1"/>
  <c r="H4477" i="1"/>
  <c r="K4477" i="1"/>
  <c r="G4477" i="1"/>
  <c r="C4477" i="1"/>
  <c r="AF4477" i="1"/>
  <c r="M4477" i="1"/>
  <c r="Y4477" i="1" s="1"/>
  <c r="I4477" i="1"/>
  <c r="E4477" i="1"/>
  <c r="J4477" i="1"/>
  <c r="AJ4477" i="1"/>
  <c r="AC4476" i="1"/>
  <c r="AJ4510" i="1"/>
  <c r="AJ4545" i="1"/>
  <c r="AC4510" i="1"/>
  <c r="AC4546" i="1"/>
  <c r="AJ4547" i="1"/>
  <c r="AC4545" i="1"/>
  <c r="AJ4546" i="1"/>
  <c r="AJ4582" i="1"/>
  <c r="AC4580" i="1"/>
  <c r="AJ4580" i="1"/>
  <c r="AJ4581" i="1"/>
  <c r="AC4581" i="1"/>
  <c r="AJ4616" i="1"/>
  <c r="AJ4615" i="1"/>
  <c r="AJ4617" i="1"/>
  <c r="AC4615" i="1"/>
  <c r="AC4616" i="1"/>
  <c r="AJ4651" i="1"/>
  <c r="AC4650" i="1"/>
  <c r="AC4651" i="1"/>
  <c r="AJ4652" i="1"/>
  <c r="AJ4650" i="1"/>
  <c r="N2486" i="1" l="1"/>
  <c r="N1488" i="1"/>
  <c r="I987" i="1"/>
  <c r="E987" i="1"/>
  <c r="J987" i="1"/>
  <c r="L4092" i="1"/>
  <c r="N2490" i="1"/>
  <c r="N1489" i="1"/>
  <c r="N991" i="1"/>
  <c r="G992" i="1"/>
  <c r="L992" i="1"/>
  <c r="N2327" i="1"/>
  <c r="N2324" i="1"/>
  <c r="N2494" i="1"/>
  <c r="N1486" i="1"/>
  <c r="N985" i="1"/>
  <c r="N987" i="1"/>
  <c r="J1489" i="1"/>
  <c r="K1489" i="1"/>
  <c r="E1489" i="1"/>
  <c r="N2328" i="1"/>
  <c r="N1493" i="1"/>
  <c r="N821" i="1"/>
  <c r="N983" i="1"/>
  <c r="K1654" i="1"/>
  <c r="F1654" i="1"/>
  <c r="G984" i="1"/>
  <c r="L984" i="1"/>
  <c r="L4477" i="1"/>
  <c r="AA2627" i="1"/>
  <c r="AN2627" i="1" s="1"/>
  <c r="AA2635" i="1"/>
  <c r="AN2635" i="1" s="1"/>
  <c r="AA2629" i="1"/>
  <c r="AN2629" i="1" s="1"/>
  <c r="AA2631" i="1"/>
  <c r="AN2631" i="1" s="1"/>
  <c r="AA2625" i="1"/>
  <c r="AN2625" i="1" s="1"/>
  <c r="AA2633" i="1"/>
  <c r="AN2633" i="1" s="1"/>
  <c r="AB1641" i="1"/>
  <c r="AO1641" i="1" s="1"/>
  <c r="AB1647" i="1"/>
  <c r="AO1647" i="1" s="1"/>
  <c r="AB1639" i="1"/>
  <c r="AO1639" i="1" s="1"/>
  <c r="AB1637" i="1"/>
  <c r="AO1637" i="1" s="1"/>
  <c r="AB1645" i="1"/>
  <c r="AO1645" i="1" s="1"/>
  <c r="AB1643" i="1"/>
  <c r="AO1643" i="1" s="1"/>
  <c r="V1806" i="1"/>
  <c r="AI1806" i="1" s="1"/>
  <c r="V1812" i="1"/>
  <c r="AI1812" i="1" s="1"/>
  <c r="V1808" i="1"/>
  <c r="AI1808" i="1" s="1"/>
  <c r="V1814" i="1"/>
  <c r="AI1814" i="1" s="1"/>
  <c r="V1810" i="1"/>
  <c r="AI1810" i="1" s="1"/>
  <c r="V1804" i="1"/>
  <c r="AI1804" i="1" s="1"/>
  <c r="AA1466" i="1"/>
  <c r="AN1466" i="1" s="1"/>
  <c r="AA1464" i="1"/>
  <c r="AN1464" i="1" s="1"/>
  <c r="AA1462" i="1"/>
  <c r="AN1462" i="1" s="1"/>
  <c r="AA1460" i="1"/>
  <c r="AN1460" i="1" s="1"/>
  <c r="AA1458" i="1"/>
  <c r="AN1458" i="1" s="1"/>
  <c r="AA1456" i="1"/>
  <c r="AN1456" i="1" s="1"/>
  <c r="AA1457" i="1"/>
  <c r="AN1457" i="1" s="1"/>
  <c r="AA1459" i="1"/>
  <c r="AN1459" i="1" s="1"/>
  <c r="AA1465" i="1"/>
  <c r="AN1465" i="1" s="1"/>
  <c r="AA1461" i="1"/>
  <c r="AN1461" i="1" s="1"/>
  <c r="AA1463" i="1"/>
  <c r="AN1463" i="1" s="1"/>
  <c r="U1144" i="1"/>
  <c r="AH1144" i="1" s="1"/>
  <c r="U1138" i="1"/>
  <c r="AH1138" i="1" s="1"/>
  <c r="U1146" i="1"/>
  <c r="AH1146" i="1" s="1"/>
  <c r="U1140" i="1"/>
  <c r="AH1140" i="1" s="1"/>
  <c r="U1136" i="1"/>
  <c r="AH1136" i="1" s="1"/>
  <c r="U1142" i="1"/>
  <c r="AH1142" i="1" s="1"/>
  <c r="Z1124" i="1"/>
  <c r="AM1124" i="1" s="1"/>
  <c r="Z1132" i="1"/>
  <c r="AM1132" i="1" s="1"/>
  <c r="Z1128" i="1"/>
  <c r="AM1128" i="1" s="1"/>
  <c r="Z1130" i="1"/>
  <c r="AM1130" i="1" s="1"/>
  <c r="Z1126" i="1"/>
  <c r="AM1126" i="1" s="1"/>
  <c r="Z1122" i="1"/>
  <c r="AM1122" i="1" s="1"/>
  <c r="V470" i="1"/>
  <c r="AI470" i="1" s="1"/>
  <c r="V474" i="1"/>
  <c r="AI474" i="1" s="1"/>
  <c r="V478" i="1"/>
  <c r="AI478" i="1" s="1"/>
  <c r="V479" i="1"/>
  <c r="AI479" i="1" s="1"/>
  <c r="V476" i="1"/>
  <c r="AI476" i="1" s="1"/>
  <c r="V468" i="1"/>
  <c r="AI468" i="1" s="1"/>
  <c r="V472" i="1"/>
  <c r="AI472" i="1" s="1"/>
  <c r="T2778" i="1"/>
  <c r="T2780" i="1"/>
  <c r="T2784" i="1"/>
  <c r="T2788" i="1"/>
  <c r="T2782" i="1"/>
  <c r="T2786" i="1"/>
  <c r="W1641" i="1"/>
  <c r="AJ1641" i="1" s="1"/>
  <c r="W1637" i="1"/>
  <c r="AJ1637" i="1" s="1"/>
  <c r="W1639" i="1"/>
  <c r="AJ1639" i="1" s="1"/>
  <c r="W1647" i="1"/>
  <c r="AJ1647" i="1" s="1"/>
  <c r="W1645" i="1"/>
  <c r="AJ1645" i="1" s="1"/>
  <c r="W1643" i="1"/>
  <c r="AJ1643" i="1" s="1"/>
  <c r="Y2112" i="1"/>
  <c r="AL2112" i="1" s="1"/>
  <c r="Y2114" i="1"/>
  <c r="AL2114" i="1" s="1"/>
  <c r="Y2116" i="1"/>
  <c r="AL2116" i="1" s="1"/>
  <c r="Y2118" i="1"/>
  <c r="AL2118" i="1" s="1"/>
  <c r="Y2120" i="1"/>
  <c r="AL2120" i="1" s="1"/>
  <c r="Y1138" i="1"/>
  <c r="AL1138" i="1" s="1"/>
  <c r="Y1146" i="1"/>
  <c r="AL1146" i="1" s="1"/>
  <c r="Y1140" i="1"/>
  <c r="AL1140" i="1" s="1"/>
  <c r="Y1136" i="1"/>
  <c r="AL1136" i="1" s="1"/>
  <c r="Y1142" i="1"/>
  <c r="AL1142" i="1" s="1"/>
  <c r="Y1144" i="1"/>
  <c r="AL1144" i="1" s="1"/>
  <c r="U965" i="1"/>
  <c r="AH965" i="1" s="1"/>
  <c r="U963" i="1"/>
  <c r="AH963" i="1" s="1"/>
  <c r="U961" i="1"/>
  <c r="AH961" i="1" s="1"/>
  <c r="U955" i="1"/>
  <c r="AH955" i="1" s="1"/>
  <c r="U957" i="1"/>
  <c r="AH957" i="1" s="1"/>
  <c r="AB440" i="1"/>
  <c r="AO440" i="1" s="1"/>
  <c r="AB444" i="1"/>
  <c r="AO444" i="1" s="1"/>
  <c r="AB448" i="1"/>
  <c r="AO448" i="1" s="1"/>
  <c r="AB442" i="1"/>
  <c r="AO442" i="1" s="1"/>
  <c r="AB446" i="1"/>
  <c r="AO446" i="1" s="1"/>
  <c r="AB450" i="1"/>
  <c r="AO450" i="1" s="1"/>
  <c r="AB1804" i="1"/>
  <c r="AO1804" i="1" s="1"/>
  <c r="AB1812" i="1"/>
  <c r="AO1812" i="1" s="1"/>
  <c r="AB1810" i="1"/>
  <c r="AO1810" i="1" s="1"/>
  <c r="AB1814" i="1"/>
  <c r="AO1814" i="1" s="1"/>
  <c r="AB1470" i="1"/>
  <c r="AO1470" i="1" s="1"/>
  <c r="Y961" i="1"/>
  <c r="AL961" i="1" s="1"/>
  <c r="Y955" i="1"/>
  <c r="AL955" i="1" s="1"/>
  <c r="Y959" i="1"/>
  <c r="AL959" i="1" s="1"/>
  <c r="Y957" i="1"/>
  <c r="AL957" i="1" s="1"/>
  <c r="Y963" i="1"/>
  <c r="AL963" i="1" s="1"/>
  <c r="Y965" i="1"/>
  <c r="AL965" i="1" s="1"/>
  <c r="O4266" i="1"/>
  <c r="AA2962" i="1"/>
  <c r="AN2962" i="1" s="1"/>
  <c r="AA2960" i="1"/>
  <c r="AN2960" i="1" s="1"/>
  <c r="AA2966" i="1"/>
  <c r="AN2966" i="1" s="1"/>
  <c r="AA2970" i="1"/>
  <c r="AN2970" i="1" s="1"/>
  <c r="AA2959" i="1"/>
  <c r="AN2959" i="1" s="1"/>
  <c r="AA2964" i="1"/>
  <c r="AN2964" i="1" s="1"/>
  <c r="AA2963" i="1"/>
  <c r="AN2963" i="1" s="1"/>
  <c r="AA2961" i="1"/>
  <c r="AN2961" i="1" s="1"/>
  <c r="AA2968" i="1"/>
  <c r="AN2968" i="1" s="1"/>
  <c r="AA2965" i="1"/>
  <c r="AN2965" i="1" s="1"/>
  <c r="Z2292" i="1"/>
  <c r="AM2292" i="1" s="1"/>
  <c r="Z2291" i="1"/>
  <c r="AM2291" i="1" s="1"/>
  <c r="Z2293" i="1"/>
  <c r="AM2293" i="1" s="1"/>
  <c r="Z2298" i="1"/>
  <c r="AM2298" i="1" s="1"/>
  <c r="Z2299" i="1"/>
  <c r="AM2299" i="1" s="1"/>
  <c r="Z2297" i="1"/>
  <c r="AM2297" i="1" s="1"/>
  <c r="Z2302" i="1"/>
  <c r="AM2302" i="1" s="1"/>
  <c r="Z2296" i="1"/>
  <c r="AM2296" i="1" s="1"/>
  <c r="Z2300" i="1"/>
  <c r="AM2300" i="1" s="1"/>
  <c r="Z2294" i="1"/>
  <c r="AM2294" i="1" s="1"/>
  <c r="X1450" i="1"/>
  <c r="AK1450" i="1" s="1"/>
  <c r="X1444" i="1"/>
  <c r="AK1444" i="1" s="1"/>
  <c r="X1446" i="1"/>
  <c r="AK1446" i="1" s="1"/>
  <c r="X1448" i="1"/>
  <c r="AK1448" i="1" s="1"/>
  <c r="X1442" i="1"/>
  <c r="AK1442" i="1" s="1"/>
  <c r="X1452" i="1"/>
  <c r="AK1452" i="1" s="1"/>
  <c r="D4405" i="1"/>
  <c r="Y4125" i="1"/>
  <c r="L3777" i="1"/>
  <c r="L3497" i="1"/>
  <c r="Y3215" i="1"/>
  <c r="J2992" i="1"/>
  <c r="F2992" i="1"/>
  <c r="M2992" i="1"/>
  <c r="I2992" i="1"/>
  <c r="E2992" i="1"/>
  <c r="L2992" i="1"/>
  <c r="H2992" i="1"/>
  <c r="Q2992" i="1"/>
  <c r="K2992" i="1"/>
  <c r="G2992" i="1"/>
  <c r="N2984" i="1"/>
  <c r="T2984" i="1"/>
  <c r="N2980" i="1"/>
  <c r="T2980" i="1"/>
  <c r="N2976" i="1"/>
  <c r="T2976" i="1"/>
  <c r="C2823" i="1"/>
  <c r="A2823" i="1"/>
  <c r="Y2792" i="1"/>
  <c r="AL2792" i="1" s="1"/>
  <c r="J2804" i="1"/>
  <c r="J2791" i="1"/>
  <c r="H2651" i="1"/>
  <c r="H2638" i="1"/>
  <c r="W2639" i="1"/>
  <c r="AJ2639" i="1" s="1"/>
  <c r="N2635" i="1"/>
  <c r="AB2633" i="1"/>
  <c r="AO2633" i="1" s="1"/>
  <c r="N2631" i="1"/>
  <c r="N2627" i="1"/>
  <c r="M2624" i="1"/>
  <c r="AB2629" i="1" s="1"/>
  <c r="AO2629" i="1" s="1"/>
  <c r="M2637" i="1"/>
  <c r="AB2625" i="1"/>
  <c r="AO2625" i="1" s="1"/>
  <c r="N2491" i="1"/>
  <c r="J2457" i="1"/>
  <c r="N2302" i="1"/>
  <c r="N2296" i="1"/>
  <c r="X2977" i="1"/>
  <c r="AK2977" i="1" s="1"/>
  <c r="I2985" i="1"/>
  <c r="I2972" i="1"/>
  <c r="X2981" i="1" s="1"/>
  <c r="AK2981" i="1" s="1"/>
  <c r="Z2968" i="1"/>
  <c r="AM2968" i="1" s="1"/>
  <c r="K2958" i="1"/>
  <c r="V2950" i="1"/>
  <c r="AI2950" i="1" s="1"/>
  <c r="Z2956" i="1"/>
  <c r="AM2956" i="1" s="1"/>
  <c r="Z2948" i="1"/>
  <c r="AM2948" i="1" s="1"/>
  <c r="Y2802" i="1"/>
  <c r="AL2802" i="1" s="1"/>
  <c r="L2804" i="1"/>
  <c r="AA2792" i="1"/>
  <c r="AN2792" i="1" s="1"/>
  <c r="L2791" i="1"/>
  <c r="AA2798" i="1" s="1"/>
  <c r="AN2798" i="1" s="1"/>
  <c r="Y2779" i="1"/>
  <c r="AL2779" i="1" s="1"/>
  <c r="E2790" i="1"/>
  <c r="A2658" i="1"/>
  <c r="C2658" i="1"/>
  <c r="W2644" i="1"/>
  <c r="AJ2644" i="1" s="1"/>
  <c r="N2643" i="1"/>
  <c r="N2640" i="1"/>
  <c r="N2616" i="1"/>
  <c r="L2610" i="1"/>
  <c r="AA2612" i="1" s="1"/>
  <c r="AN2612" i="1" s="1"/>
  <c r="N2473" i="1"/>
  <c r="V2459" i="1"/>
  <c r="AI2459" i="1" s="1"/>
  <c r="L2470" i="1"/>
  <c r="L2457" i="1"/>
  <c r="AA2465" i="1" s="1"/>
  <c r="AN2465" i="1" s="1"/>
  <c r="M2443" i="1"/>
  <c r="M2456" i="1"/>
  <c r="AB2444" i="1"/>
  <c r="AO2444" i="1" s="1"/>
  <c r="L2322" i="1"/>
  <c r="H2322" i="1"/>
  <c r="I2322" i="1"/>
  <c r="M2322" i="1"/>
  <c r="G2322" i="1"/>
  <c r="Q2322" i="1"/>
  <c r="J2322" i="1"/>
  <c r="E2322" i="1"/>
  <c r="K2322" i="1"/>
  <c r="F2322" i="1"/>
  <c r="N2982" i="1"/>
  <c r="T2982" i="1"/>
  <c r="T2977" i="1"/>
  <c r="N2977" i="1"/>
  <c r="J2985" i="1"/>
  <c r="J2972" i="1"/>
  <c r="Y2974" i="1" s="1"/>
  <c r="AL2974" i="1" s="1"/>
  <c r="Z2955" i="1"/>
  <c r="AM2955" i="1" s="1"/>
  <c r="N2950" i="1"/>
  <c r="AB2946" i="1"/>
  <c r="AO2946" i="1" s="1"/>
  <c r="M2944" i="1"/>
  <c r="AB2950" i="1" s="1"/>
  <c r="AO2950" i="1" s="1"/>
  <c r="C2826" i="1"/>
  <c r="A2826" i="1"/>
  <c r="X2816" i="1"/>
  <c r="AK2816" i="1" s="1"/>
  <c r="N2815" i="1"/>
  <c r="N2810" i="1"/>
  <c r="X2808" i="1"/>
  <c r="AK2808" i="1" s="1"/>
  <c r="N2807" i="1"/>
  <c r="I2805" i="1"/>
  <c r="X2806" i="1" s="1"/>
  <c r="AK2806" i="1" s="1"/>
  <c r="I2818" i="1"/>
  <c r="N2803" i="1"/>
  <c r="N2800" i="1"/>
  <c r="AA2794" i="1"/>
  <c r="AN2794" i="1" s="1"/>
  <c r="X2782" i="1"/>
  <c r="AK2782" i="1" s="1"/>
  <c r="I2790" i="1"/>
  <c r="X2778" i="1"/>
  <c r="AK2778" i="1" s="1"/>
  <c r="I2777" i="1"/>
  <c r="X2785" i="1" s="1"/>
  <c r="AK2785" i="1" s="1"/>
  <c r="C2659" i="1"/>
  <c r="A2659" i="1"/>
  <c r="N2642" i="1"/>
  <c r="K2638" i="1"/>
  <c r="Z2639" i="1" s="1"/>
  <c r="AM2639" i="1" s="1"/>
  <c r="K2651" i="1"/>
  <c r="AB2632" i="1"/>
  <c r="AO2632" i="1" s="1"/>
  <c r="AA2617" i="1"/>
  <c r="AN2617" i="1" s="1"/>
  <c r="E2471" i="1"/>
  <c r="N2467" i="1"/>
  <c r="AA2461" i="1"/>
  <c r="AN2461" i="1" s="1"/>
  <c r="G2457" i="1"/>
  <c r="V2458" i="1" s="1"/>
  <c r="AI2458" i="1" s="1"/>
  <c r="G2470" i="1"/>
  <c r="V2448" i="1"/>
  <c r="AI2448" i="1" s="1"/>
  <c r="G2456" i="1"/>
  <c r="V2444" i="1"/>
  <c r="AI2444" i="1" s="1"/>
  <c r="G2443" i="1"/>
  <c r="V2455" i="1" s="1"/>
  <c r="AI2455" i="1" s="1"/>
  <c r="N2989" i="1"/>
  <c r="L2985" i="1"/>
  <c r="AA2973" i="1"/>
  <c r="AN2973" i="1" s="1"/>
  <c r="L2972" i="1"/>
  <c r="AA2974" i="1" s="1"/>
  <c r="AN2974" i="1" s="1"/>
  <c r="N2970" i="1"/>
  <c r="Y2969" i="1"/>
  <c r="AL2969" i="1" s="1"/>
  <c r="N2967" i="1"/>
  <c r="N2962" i="1"/>
  <c r="Y2961" i="1"/>
  <c r="AL2961" i="1" s="1"/>
  <c r="J2958" i="1"/>
  <c r="Y2959" i="1" s="1"/>
  <c r="AL2959" i="1" s="1"/>
  <c r="J2971" i="1"/>
  <c r="AB2956" i="1"/>
  <c r="AO2956" i="1" s="1"/>
  <c r="N2952" i="1"/>
  <c r="H2944" i="1"/>
  <c r="W2955" i="1" s="1"/>
  <c r="AJ2955" i="1" s="1"/>
  <c r="H2957" i="1"/>
  <c r="G2818" i="1"/>
  <c r="V2806" i="1"/>
  <c r="AI2806" i="1" s="1"/>
  <c r="G2805" i="1"/>
  <c r="V2809" i="1" s="1"/>
  <c r="AI2809" i="1" s="1"/>
  <c r="N2797" i="1"/>
  <c r="W2786" i="1"/>
  <c r="AJ2786" i="1" s="1"/>
  <c r="U2783" i="1"/>
  <c r="AH2783" i="1" s="1"/>
  <c r="H2777" i="1"/>
  <c r="W2787" i="1" s="1"/>
  <c r="AJ2787" i="1" s="1"/>
  <c r="H2790" i="1"/>
  <c r="A2662" i="1"/>
  <c r="C2662" i="1"/>
  <c r="C2657" i="1"/>
  <c r="A2657" i="1"/>
  <c r="Z2649" i="1"/>
  <c r="AM2649" i="1" s="1"/>
  <c r="J2651" i="1"/>
  <c r="J2638" i="1"/>
  <c r="Y2642" i="1" s="1"/>
  <c r="AL2642" i="1" s="1"/>
  <c r="Y2621" i="1"/>
  <c r="AL2621" i="1" s="1"/>
  <c r="J2623" i="1"/>
  <c r="J2610" i="1"/>
  <c r="Y2611" i="1"/>
  <c r="AL2611" i="1" s="1"/>
  <c r="U2481" i="1"/>
  <c r="AH2481" i="1" s="1"/>
  <c r="U2473" i="1"/>
  <c r="AH2473" i="1" s="1"/>
  <c r="Y2464" i="1"/>
  <c r="AL2464" i="1" s="1"/>
  <c r="N2461" i="1"/>
  <c r="K2457" i="1"/>
  <c r="Z2458" i="1" s="1"/>
  <c r="AM2458" i="1" s="1"/>
  <c r="K2470" i="1"/>
  <c r="AB2451" i="1"/>
  <c r="AO2451" i="1" s="1"/>
  <c r="H2317" i="1"/>
  <c r="H2304" i="1"/>
  <c r="W2307" i="1" s="1"/>
  <c r="AJ2307" i="1" s="1"/>
  <c r="U2299" i="1"/>
  <c r="AH2299" i="1" s="1"/>
  <c r="N2299" i="1"/>
  <c r="F2290" i="1"/>
  <c r="U2291" i="1" s="1"/>
  <c r="AH2291" i="1" s="1"/>
  <c r="F2303" i="1"/>
  <c r="M2275" i="1"/>
  <c r="I2275" i="1"/>
  <c r="E2275" i="1"/>
  <c r="K2274" i="1"/>
  <c r="Z2295" i="1" s="1"/>
  <c r="AM2295" i="1" s="1"/>
  <c r="G2274" i="1"/>
  <c r="J2275" i="1"/>
  <c r="I2274" i="1"/>
  <c r="H2275" i="1"/>
  <c r="L2274" i="1"/>
  <c r="E2274" i="1"/>
  <c r="G2275" i="1"/>
  <c r="J2274" i="1"/>
  <c r="L2275" i="1"/>
  <c r="F2275" i="1"/>
  <c r="H2274" i="1"/>
  <c r="K2275" i="1"/>
  <c r="M2274" i="1"/>
  <c r="F2274" i="1"/>
  <c r="N1980" i="1"/>
  <c r="G1121" i="1"/>
  <c r="V1131" i="1" s="1"/>
  <c r="AI1131" i="1" s="1"/>
  <c r="N950" i="1"/>
  <c r="N942" i="1"/>
  <c r="G940" i="1"/>
  <c r="V2956" i="1"/>
  <c r="AI2956" i="1" s="1"/>
  <c r="N2784" i="1"/>
  <c r="Y2478" i="1"/>
  <c r="AL2478" i="1" s="1"/>
  <c r="N2455" i="1"/>
  <c r="N2447" i="1"/>
  <c r="U2300" i="1"/>
  <c r="AH2300" i="1" s="1"/>
  <c r="X2285" i="1"/>
  <c r="AK2285" i="1" s="1"/>
  <c r="I2289" i="1"/>
  <c r="X2277" i="1"/>
  <c r="AK2277" i="1" s="1"/>
  <c r="I2276" i="1"/>
  <c r="N2148" i="1"/>
  <c r="N2144" i="1"/>
  <c r="N2140" i="1"/>
  <c r="N2128" i="1"/>
  <c r="M2108" i="1"/>
  <c r="I2108" i="1"/>
  <c r="E2108" i="1"/>
  <c r="K2107" i="1"/>
  <c r="G2107" i="1"/>
  <c r="J2108" i="1"/>
  <c r="I2107" i="1"/>
  <c r="H2108" i="1"/>
  <c r="M2107" i="1"/>
  <c r="H2107" i="1"/>
  <c r="L2108" i="1"/>
  <c r="G2108" i="1"/>
  <c r="L2107" i="1"/>
  <c r="F2107" i="1"/>
  <c r="K2108" i="1"/>
  <c r="F2108" i="1"/>
  <c r="J2107" i="1"/>
  <c r="Y2110" i="1" s="1"/>
  <c r="AL2110" i="1" s="1"/>
  <c r="E2107" i="1"/>
  <c r="N1981" i="1"/>
  <c r="N1975" i="1"/>
  <c r="N1972" i="1"/>
  <c r="M1970" i="1"/>
  <c r="AB1971" i="1" s="1"/>
  <c r="AO1971" i="1" s="1"/>
  <c r="M1983" i="1"/>
  <c r="N1962" i="1"/>
  <c r="Y1959" i="1"/>
  <c r="AL1959" i="1" s="1"/>
  <c r="J1969" i="1"/>
  <c r="Y1957" i="1"/>
  <c r="AL1957" i="1" s="1"/>
  <c r="J1956" i="1"/>
  <c r="Y1964" i="1" s="1"/>
  <c r="AL1964" i="1" s="1"/>
  <c r="U1953" i="1"/>
  <c r="AH1953" i="1" s="1"/>
  <c r="U1949" i="1"/>
  <c r="AH1949" i="1" s="1"/>
  <c r="U1947" i="1"/>
  <c r="AH1947" i="1" s="1"/>
  <c r="U1945" i="1"/>
  <c r="AH1945" i="1" s="1"/>
  <c r="F1942" i="1"/>
  <c r="U1951" i="1" s="1"/>
  <c r="AH1951" i="1" s="1"/>
  <c r="F1955" i="1"/>
  <c r="U1943" i="1"/>
  <c r="AH1943" i="1" s="1"/>
  <c r="AB1787" i="1"/>
  <c r="AO1787" i="1" s="1"/>
  <c r="AB1779" i="1"/>
  <c r="AO1779" i="1" s="1"/>
  <c r="W1648" i="1"/>
  <c r="AJ1648" i="1" s="1"/>
  <c r="N1645" i="1"/>
  <c r="AB1644" i="1"/>
  <c r="AO1644" i="1" s="1"/>
  <c r="W1642" i="1"/>
  <c r="AJ1642" i="1" s="1"/>
  <c r="N1640" i="1"/>
  <c r="I1636" i="1"/>
  <c r="X1646" i="1" s="1"/>
  <c r="AK1646" i="1" s="1"/>
  <c r="E1649" i="1"/>
  <c r="N1637" i="1"/>
  <c r="E1636" i="1"/>
  <c r="T1637" i="1" s="1"/>
  <c r="U2786" i="1"/>
  <c r="AH2786" i="1" s="1"/>
  <c r="U2782" i="1"/>
  <c r="AH2782" i="1" s="1"/>
  <c r="AA2483" i="1"/>
  <c r="AN2483" i="1" s="1"/>
  <c r="AA2479" i="1"/>
  <c r="AN2479" i="1" s="1"/>
  <c r="AA2475" i="1"/>
  <c r="AN2475" i="1" s="1"/>
  <c r="AA2454" i="1"/>
  <c r="AN2454" i="1" s="1"/>
  <c r="AA2446" i="1"/>
  <c r="AN2446" i="1" s="1"/>
  <c r="L2317" i="1"/>
  <c r="AA2305" i="1"/>
  <c r="AN2305" i="1" s="1"/>
  <c r="L2304" i="1"/>
  <c r="AA2313" i="1" s="1"/>
  <c r="AN2313" i="1" s="1"/>
  <c r="AA2314" i="1"/>
  <c r="AN2314" i="1" s="1"/>
  <c r="X2146" i="1"/>
  <c r="AK2146" i="1" s="1"/>
  <c r="I2137" i="1"/>
  <c r="I2150" i="1"/>
  <c r="X2138" i="1"/>
  <c r="AK2138" i="1" s="1"/>
  <c r="G2109" i="1"/>
  <c r="G2122" i="1"/>
  <c r="V2110" i="1"/>
  <c r="AI2110" i="1" s="1"/>
  <c r="C1989" i="1"/>
  <c r="A1989" i="1"/>
  <c r="L1969" i="1"/>
  <c r="L1956" i="1"/>
  <c r="AA1958" i="1" s="1"/>
  <c r="AN1958" i="1" s="1"/>
  <c r="X1954" i="1"/>
  <c r="AK1954" i="1" s="1"/>
  <c r="N1953" i="1"/>
  <c r="W1950" i="1"/>
  <c r="AJ1950" i="1" s="1"/>
  <c r="N1948" i="1"/>
  <c r="X1946" i="1"/>
  <c r="AK1946" i="1" s="1"/>
  <c r="N1945" i="1"/>
  <c r="N1654" i="1"/>
  <c r="Z2952" i="1"/>
  <c r="AM2952" i="1" s="1"/>
  <c r="Y2784" i="1"/>
  <c r="AL2784" i="1" s="1"/>
  <c r="AA2316" i="1"/>
  <c r="AN2316" i="1" s="1"/>
  <c r="AA2309" i="1"/>
  <c r="AN2309" i="1" s="1"/>
  <c r="AA2306" i="1"/>
  <c r="AN2306" i="1" s="1"/>
  <c r="K2303" i="1"/>
  <c r="M2303" i="1"/>
  <c r="N2282" i="1"/>
  <c r="F2137" i="1"/>
  <c r="F2150" i="1"/>
  <c r="U2138" i="1"/>
  <c r="AH2138" i="1" s="1"/>
  <c r="A1988" i="1"/>
  <c r="C1988" i="1"/>
  <c r="N1961" i="1"/>
  <c r="AA1960" i="1"/>
  <c r="AN1960" i="1" s="1"/>
  <c r="Z2946" i="1"/>
  <c r="AM2946" i="1" s="1"/>
  <c r="AA2789" i="1"/>
  <c r="AN2789" i="1" s="1"/>
  <c r="AA2785" i="1"/>
  <c r="AN2785" i="1" s="1"/>
  <c r="AA2781" i="1"/>
  <c r="AN2781" i="1" s="1"/>
  <c r="N2632" i="1"/>
  <c r="U2480" i="1"/>
  <c r="AH2480" i="1" s="1"/>
  <c r="U2476" i="1"/>
  <c r="AH2476" i="1" s="1"/>
  <c r="U2472" i="1"/>
  <c r="AH2472" i="1" s="1"/>
  <c r="AA2453" i="1"/>
  <c r="AN2453" i="1" s="1"/>
  <c r="AA2445" i="1"/>
  <c r="AN2445" i="1" s="1"/>
  <c r="L2320" i="1"/>
  <c r="H2320" i="1"/>
  <c r="Q2320" i="1"/>
  <c r="J2320" i="1"/>
  <c r="E2320" i="1"/>
  <c r="K2320" i="1"/>
  <c r="F2320" i="1"/>
  <c r="I2320" i="1"/>
  <c r="G2320" i="1"/>
  <c r="M2320" i="1"/>
  <c r="N2307" i="1"/>
  <c r="H2289" i="1"/>
  <c r="H2276" i="1"/>
  <c r="W2282" i="1" s="1"/>
  <c r="AJ2282" i="1" s="1"/>
  <c r="C2157" i="1"/>
  <c r="A2157" i="1"/>
  <c r="N2152" i="1"/>
  <c r="T2135" i="1"/>
  <c r="N2135" i="1"/>
  <c r="E2123" i="1"/>
  <c r="T2125" i="1" s="1"/>
  <c r="N2125" i="1"/>
  <c r="AA2135" i="1"/>
  <c r="AN2135" i="1" s="1"/>
  <c r="AA2133" i="1"/>
  <c r="AN2133" i="1" s="1"/>
  <c r="AA2131" i="1"/>
  <c r="AN2131" i="1" s="1"/>
  <c r="AA2129" i="1"/>
  <c r="AN2129" i="1" s="1"/>
  <c r="AA2127" i="1"/>
  <c r="AN2127" i="1" s="1"/>
  <c r="AA2125" i="1"/>
  <c r="AN2125" i="1" s="1"/>
  <c r="Y2121" i="1"/>
  <c r="AL2121" i="1" s="1"/>
  <c r="N2114" i="1"/>
  <c r="Y2113" i="1"/>
  <c r="AL2113" i="1" s="1"/>
  <c r="A1985" i="1"/>
  <c r="C1985" i="1"/>
  <c r="W1953" i="1"/>
  <c r="AJ1953" i="1" s="1"/>
  <c r="W1951" i="1"/>
  <c r="AJ1951" i="1" s="1"/>
  <c r="W1947" i="1"/>
  <c r="AJ1947" i="1" s="1"/>
  <c r="W1945" i="1"/>
  <c r="AJ1945" i="1" s="1"/>
  <c r="W1943" i="1"/>
  <c r="AJ1943" i="1" s="1"/>
  <c r="H1942" i="1"/>
  <c r="W1949" i="1" s="1"/>
  <c r="AJ1949" i="1" s="1"/>
  <c r="H1955" i="1"/>
  <c r="A1819" i="1"/>
  <c r="C1819" i="1"/>
  <c r="X1799" i="1"/>
  <c r="AK1799" i="1" s="1"/>
  <c r="F1636" i="1"/>
  <c r="U1637" i="1" s="1"/>
  <c r="AH1637" i="1" s="1"/>
  <c r="F1649" i="1"/>
  <c r="AA2134" i="1"/>
  <c r="AN2134" i="1" s="1"/>
  <c r="C1826" i="1"/>
  <c r="A1826" i="1"/>
  <c r="N1657" i="1"/>
  <c r="W1450" i="1"/>
  <c r="AJ1450" i="1" s="1"/>
  <c r="W1442" i="1"/>
  <c r="AJ1442" i="1" s="1"/>
  <c r="H1441" i="1"/>
  <c r="W1446" i="1" s="1"/>
  <c r="AJ1446" i="1" s="1"/>
  <c r="H1454" i="1"/>
  <c r="X1304" i="1"/>
  <c r="AK1304" i="1" s="1"/>
  <c r="G1288" i="1"/>
  <c r="V1289" i="1" s="1"/>
  <c r="AI1289" i="1" s="1"/>
  <c r="G1301" i="1"/>
  <c r="N1282" i="1"/>
  <c r="N1279" i="1"/>
  <c r="W784" i="1"/>
  <c r="AJ784" i="1" s="1"/>
  <c r="W782" i="1"/>
  <c r="AJ782" i="1" s="1"/>
  <c r="W778" i="1"/>
  <c r="AJ778" i="1" s="1"/>
  <c r="W776" i="1"/>
  <c r="AJ776" i="1" s="1"/>
  <c r="W774" i="1"/>
  <c r="AJ774" i="1" s="1"/>
  <c r="H773" i="1"/>
  <c r="H786" i="1"/>
  <c r="Z2132" i="1"/>
  <c r="AM2132" i="1" s="1"/>
  <c r="Z2124" i="1"/>
  <c r="AM2124" i="1" s="1"/>
  <c r="I1942" i="1"/>
  <c r="Z1777" i="1"/>
  <c r="AM1777" i="1" s="1"/>
  <c r="Z1785" i="1"/>
  <c r="AM1785" i="1" s="1"/>
  <c r="AA1805" i="1"/>
  <c r="AN1805" i="1" s="1"/>
  <c r="V1811" i="1"/>
  <c r="AI1811" i="1" s="1"/>
  <c r="AA1813" i="1"/>
  <c r="AN1813" i="1" s="1"/>
  <c r="AA1814" i="1"/>
  <c r="AN1814" i="1" s="1"/>
  <c r="X1812" i="1"/>
  <c r="AK1812" i="1" s="1"/>
  <c r="AA1812" i="1"/>
  <c r="AN1812" i="1" s="1"/>
  <c r="AA1810" i="1"/>
  <c r="AN1810" i="1" s="1"/>
  <c r="X1808" i="1"/>
  <c r="AK1808" i="1" s="1"/>
  <c r="AA1808" i="1"/>
  <c r="AN1808" i="1" s="1"/>
  <c r="AA1806" i="1"/>
  <c r="AN1806" i="1" s="1"/>
  <c r="I1816" i="1"/>
  <c r="X1804" i="1"/>
  <c r="AK1804" i="1" s="1"/>
  <c r="I1803" i="1"/>
  <c r="X1809" i="1" s="1"/>
  <c r="AK1809" i="1" s="1"/>
  <c r="AA1804" i="1"/>
  <c r="AN1804" i="1" s="1"/>
  <c r="L1803" i="1"/>
  <c r="L1816" i="1"/>
  <c r="X1798" i="1"/>
  <c r="AK1798" i="1" s="1"/>
  <c r="N1796" i="1"/>
  <c r="J1789" i="1"/>
  <c r="J1802" i="1"/>
  <c r="Y1790" i="1"/>
  <c r="AL1790" i="1" s="1"/>
  <c r="I1802" i="1"/>
  <c r="X1790" i="1"/>
  <c r="AK1790" i="1" s="1"/>
  <c r="I1789" i="1"/>
  <c r="L1788" i="1"/>
  <c r="L1775" i="1"/>
  <c r="AA1786" i="1" s="1"/>
  <c r="AN1786" i="1" s="1"/>
  <c r="K1775" i="1"/>
  <c r="Z1786" i="1" s="1"/>
  <c r="AM1786" i="1" s="1"/>
  <c r="K1788" i="1"/>
  <c r="Z1640" i="1"/>
  <c r="AM1640" i="1" s="1"/>
  <c r="N1617" i="1"/>
  <c r="F1608" i="1"/>
  <c r="U1611" i="1" s="1"/>
  <c r="AH1611" i="1" s="1"/>
  <c r="F1621" i="1"/>
  <c r="M1621" i="1"/>
  <c r="AB1609" i="1"/>
  <c r="AO1609" i="1" s="1"/>
  <c r="M1608" i="1"/>
  <c r="AB1610" i="1" s="1"/>
  <c r="AO1610" i="1" s="1"/>
  <c r="AB1480" i="1"/>
  <c r="AO1480" i="1" s="1"/>
  <c r="AB1476" i="1"/>
  <c r="AO1476" i="1" s="1"/>
  <c r="AB1474" i="1"/>
  <c r="AO1474" i="1" s="1"/>
  <c r="C1324" i="1"/>
  <c r="A1324" i="1"/>
  <c r="U1311" i="1"/>
  <c r="AH1311" i="1" s="1"/>
  <c r="F1302" i="1"/>
  <c r="U1303" i="1" s="1"/>
  <c r="AH1303" i="1" s="1"/>
  <c r="F1315" i="1"/>
  <c r="V1298" i="1"/>
  <c r="AI1298" i="1" s="1"/>
  <c r="N1297" i="1"/>
  <c r="V1294" i="1"/>
  <c r="AI1294" i="1" s="1"/>
  <c r="N1293" i="1"/>
  <c r="V1290" i="1"/>
  <c r="AI1290" i="1" s="1"/>
  <c r="N1289" i="1"/>
  <c r="E1288" i="1"/>
  <c r="E1301" i="1"/>
  <c r="T1289" i="1"/>
  <c r="C1156" i="1"/>
  <c r="A1156" i="1"/>
  <c r="N1145" i="1"/>
  <c r="N1141" i="1"/>
  <c r="N1137" i="1"/>
  <c r="L1148" i="1"/>
  <c r="AA1136" i="1"/>
  <c r="AN1136" i="1" s="1"/>
  <c r="L1135" i="1"/>
  <c r="AA1144" i="1" s="1"/>
  <c r="AN1144" i="1" s="1"/>
  <c r="N1132" i="1"/>
  <c r="W1128" i="1"/>
  <c r="AJ1128" i="1" s="1"/>
  <c r="N1125" i="1"/>
  <c r="H1121" i="1"/>
  <c r="H1134" i="1"/>
  <c r="W1122" i="1"/>
  <c r="AJ1122" i="1" s="1"/>
  <c r="W1118" i="1"/>
  <c r="AJ1118" i="1" s="1"/>
  <c r="N1117" i="1"/>
  <c r="N1111" i="1"/>
  <c r="H1120" i="1"/>
  <c r="W1108" i="1"/>
  <c r="AJ1108" i="1" s="1"/>
  <c r="H1107" i="1"/>
  <c r="W1112" i="1" s="1"/>
  <c r="AJ1112" i="1" s="1"/>
  <c r="H967" i="1"/>
  <c r="H954" i="1"/>
  <c r="W955" i="1" s="1"/>
  <c r="AJ955" i="1" s="1"/>
  <c r="N951" i="1"/>
  <c r="N947" i="1"/>
  <c r="N943" i="1"/>
  <c r="M953" i="1"/>
  <c r="M940" i="1"/>
  <c r="AB945" i="1" s="1"/>
  <c r="AO945" i="1" s="1"/>
  <c r="H814" i="1"/>
  <c r="H801" i="1"/>
  <c r="W804" i="1" s="1"/>
  <c r="AJ804" i="1" s="1"/>
  <c r="AB1806" i="1"/>
  <c r="AO1806" i="1" s="1"/>
  <c r="M1816" i="1"/>
  <c r="M1775" i="1"/>
  <c r="U1615" i="1"/>
  <c r="AH1615" i="1" s="1"/>
  <c r="AB1615" i="1"/>
  <c r="AO1615" i="1" s="1"/>
  <c r="N1467" i="1"/>
  <c r="AB1465" i="1"/>
  <c r="AO1465" i="1" s="1"/>
  <c r="N1463" i="1"/>
  <c r="N1459" i="1"/>
  <c r="AB1457" i="1"/>
  <c r="AO1457" i="1" s="1"/>
  <c r="M1455" i="1"/>
  <c r="W1449" i="1"/>
  <c r="AJ1449" i="1" s="1"/>
  <c r="F1441" i="1"/>
  <c r="Z2134" i="1"/>
  <c r="AM2134" i="1" s="1"/>
  <c r="N1813" i="1"/>
  <c r="N1805" i="1"/>
  <c r="N1795" i="1"/>
  <c r="N1785" i="1"/>
  <c r="N1777" i="1"/>
  <c r="M1652" i="1"/>
  <c r="I1652" i="1"/>
  <c r="E1652" i="1"/>
  <c r="K1652" i="1"/>
  <c r="F1652" i="1"/>
  <c r="Q1652" i="1"/>
  <c r="J1652" i="1"/>
  <c r="L1652" i="1"/>
  <c r="G1652" i="1"/>
  <c r="H1652" i="1"/>
  <c r="Z1647" i="1"/>
  <c r="AM1647" i="1" s="1"/>
  <c r="Z1641" i="1"/>
  <c r="AM1641" i="1" s="1"/>
  <c r="U1627" i="1"/>
  <c r="AH1627" i="1" s="1"/>
  <c r="F1635" i="1"/>
  <c r="U1623" i="1"/>
  <c r="AH1623" i="1" s="1"/>
  <c r="F1622" i="1"/>
  <c r="U1631" i="1" s="1"/>
  <c r="AH1631" i="1" s="1"/>
  <c r="J1635" i="1"/>
  <c r="J1622" i="1"/>
  <c r="Y1628" i="1" s="1"/>
  <c r="AL1628" i="1" s="1"/>
  <c r="N1476" i="1"/>
  <c r="X1475" i="1"/>
  <c r="AK1475" i="1" s="1"/>
  <c r="I1469" i="1"/>
  <c r="X1473" i="1" s="1"/>
  <c r="AK1473" i="1" s="1"/>
  <c r="X1470" i="1"/>
  <c r="AK1470" i="1" s="1"/>
  <c r="I1482" i="1"/>
  <c r="J1482" i="1"/>
  <c r="J1469" i="1"/>
  <c r="Y1470" i="1"/>
  <c r="AL1470" i="1" s="1"/>
  <c r="M1440" i="1"/>
  <c r="I1440" i="1"/>
  <c r="E1440" i="1"/>
  <c r="K1439" i="1"/>
  <c r="G1439" i="1"/>
  <c r="H1440" i="1"/>
  <c r="M1439" i="1"/>
  <c r="AB1478" i="1" s="1"/>
  <c r="AO1478" i="1" s="1"/>
  <c r="H1439" i="1"/>
  <c r="L1440" i="1"/>
  <c r="G1440" i="1"/>
  <c r="L1439" i="1"/>
  <c r="F1439" i="1"/>
  <c r="K1440" i="1"/>
  <c r="F1440" i="1"/>
  <c r="J1439" i="1"/>
  <c r="Y1478" i="1" s="1"/>
  <c r="AL1478" i="1" s="1"/>
  <c r="E1439" i="1"/>
  <c r="J1440" i="1"/>
  <c r="I1439" i="1"/>
  <c r="X1478" i="1" s="1"/>
  <c r="AK1478" i="1" s="1"/>
  <c r="X1313" i="1"/>
  <c r="AK1313" i="1" s="1"/>
  <c r="N1312" i="1"/>
  <c r="N1307" i="1"/>
  <c r="X1305" i="1"/>
  <c r="AK1305" i="1" s="1"/>
  <c r="N1304" i="1"/>
  <c r="I1315" i="1"/>
  <c r="X1303" i="1"/>
  <c r="AK1303" i="1" s="1"/>
  <c r="I1302" i="1"/>
  <c r="X1314" i="1" s="1"/>
  <c r="AK1314" i="1" s="1"/>
  <c r="T1298" i="1"/>
  <c r="N1298" i="1"/>
  <c r="T1290" i="1"/>
  <c r="N1290" i="1"/>
  <c r="J1288" i="1"/>
  <c r="Y1297" i="1" s="1"/>
  <c r="AL1297" i="1" s="1"/>
  <c r="J1301" i="1"/>
  <c r="H1274" i="1"/>
  <c r="C1152" i="1"/>
  <c r="A1152" i="1"/>
  <c r="U1147" i="1"/>
  <c r="AH1147" i="1" s="1"/>
  <c r="N1142" i="1"/>
  <c r="Y1141" i="1"/>
  <c r="AL1141" i="1" s="1"/>
  <c r="U1139" i="1"/>
  <c r="AH1139" i="1" s="1"/>
  <c r="W1133" i="1"/>
  <c r="AJ1133" i="1" s="1"/>
  <c r="W1129" i="1"/>
  <c r="AJ1129" i="1" s="1"/>
  <c r="W1127" i="1"/>
  <c r="AJ1127" i="1" s="1"/>
  <c r="W1125" i="1"/>
  <c r="AJ1125" i="1" s="1"/>
  <c r="W1123" i="1"/>
  <c r="AJ1123" i="1" s="1"/>
  <c r="N1116" i="1"/>
  <c r="W1113" i="1"/>
  <c r="AJ1113" i="1" s="1"/>
  <c r="N1108" i="1"/>
  <c r="E1107" i="1"/>
  <c r="T1116" i="1" s="1"/>
  <c r="E1120" i="1"/>
  <c r="N980" i="1"/>
  <c r="N979" i="1"/>
  <c r="N976" i="1"/>
  <c r="X970" i="1"/>
  <c r="AK970" i="1" s="1"/>
  <c r="I968" i="1"/>
  <c r="U966" i="1"/>
  <c r="AH966" i="1" s="1"/>
  <c r="N961" i="1"/>
  <c r="Y960" i="1"/>
  <c r="AL960" i="1" s="1"/>
  <c r="U958" i="1"/>
  <c r="AH958" i="1" s="1"/>
  <c r="N819" i="1"/>
  <c r="N810" i="1"/>
  <c r="W807" i="1"/>
  <c r="AJ807" i="1" s="1"/>
  <c r="N802" i="1"/>
  <c r="E801" i="1"/>
  <c r="T810" i="1" s="1"/>
  <c r="E814" i="1"/>
  <c r="N645" i="1"/>
  <c r="W643" i="1"/>
  <c r="AJ643" i="1" s="1"/>
  <c r="N637" i="1"/>
  <c r="H634" i="1"/>
  <c r="H647" i="1"/>
  <c r="Y631" i="1"/>
  <c r="AL631" i="1" s="1"/>
  <c r="Y627" i="1"/>
  <c r="AL627" i="1" s="1"/>
  <c r="Y623" i="1"/>
  <c r="AL623" i="1" s="1"/>
  <c r="J633" i="1"/>
  <c r="Y621" i="1"/>
  <c r="AL621" i="1" s="1"/>
  <c r="J620" i="1"/>
  <c r="Y625" i="1" s="1"/>
  <c r="AL625" i="1" s="1"/>
  <c r="V1632" i="1"/>
  <c r="AI1632" i="1" s="1"/>
  <c r="K1107" i="1"/>
  <c r="Z1113" i="1" s="1"/>
  <c r="AM1113" i="1" s="1"/>
  <c r="L800" i="1"/>
  <c r="AA788" i="1"/>
  <c r="AN788" i="1" s="1"/>
  <c r="L787" i="1"/>
  <c r="AA794" i="1" s="1"/>
  <c r="AN794" i="1" s="1"/>
  <c r="AA798" i="1"/>
  <c r="AN798" i="1" s="1"/>
  <c r="N807" i="1"/>
  <c r="T811" i="1"/>
  <c r="N811" i="1"/>
  <c r="W788" i="1"/>
  <c r="AJ788" i="1" s="1"/>
  <c r="H787" i="1"/>
  <c r="H800" i="1"/>
  <c r="W792" i="1"/>
  <c r="AJ792" i="1" s="1"/>
  <c r="W798" i="1"/>
  <c r="AJ798" i="1" s="1"/>
  <c r="N825" i="1"/>
  <c r="L486" i="1"/>
  <c r="H486" i="1"/>
  <c r="M486" i="1"/>
  <c r="G486" i="1"/>
  <c r="J486" i="1"/>
  <c r="Q486" i="1"/>
  <c r="I486" i="1"/>
  <c r="F486" i="1"/>
  <c r="K486" i="1"/>
  <c r="E486" i="1"/>
  <c r="G466" i="1"/>
  <c r="M452" i="1"/>
  <c r="L1134" i="1"/>
  <c r="N984" i="1"/>
  <c r="AA977" i="1"/>
  <c r="AN977" i="1" s="1"/>
  <c r="Z948" i="1"/>
  <c r="AM948" i="1" s="1"/>
  <c r="Z950" i="1"/>
  <c r="AM950" i="1" s="1"/>
  <c r="Z942" i="1"/>
  <c r="AM942" i="1" s="1"/>
  <c r="Z952" i="1"/>
  <c r="AM952" i="1" s="1"/>
  <c r="Z944" i="1"/>
  <c r="AM944" i="1" s="1"/>
  <c r="Z946" i="1"/>
  <c r="AM946" i="1" s="1"/>
  <c r="AA799" i="1"/>
  <c r="AN799" i="1" s="1"/>
  <c r="T799" i="1"/>
  <c r="N799" i="1"/>
  <c r="W779" i="1"/>
  <c r="AJ779" i="1" s="1"/>
  <c r="N611" i="1"/>
  <c r="N636" i="1"/>
  <c r="N640" i="1"/>
  <c r="N644" i="1"/>
  <c r="A649" i="1"/>
  <c r="C649" i="1"/>
  <c r="A491" i="1"/>
  <c r="C491" i="1"/>
  <c r="E323" i="1"/>
  <c r="E315" i="1"/>
  <c r="L294" i="1"/>
  <c r="H294" i="1"/>
  <c r="K294" i="1"/>
  <c r="G294" i="1"/>
  <c r="J294" i="1"/>
  <c r="F294" i="1"/>
  <c r="Q294" i="1"/>
  <c r="M294" i="1"/>
  <c r="I294" i="1"/>
  <c r="E294" i="1"/>
  <c r="N1460" i="1"/>
  <c r="Z971" i="1"/>
  <c r="AM971" i="1" s="1"/>
  <c r="Z951" i="1"/>
  <c r="AM951" i="1" s="1"/>
  <c r="AA952" i="1"/>
  <c r="AN952" i="1" s="1"/>
  <c r="AA950" i="1"/>
  <c r="AN950" i="1" s="1"/>
  <c r="AA948" i="1"/>
  <c r="AN948" i="1" s="1"/>
  <c r="AA946" i="1"/>
  <c r="AN946" i="1" s="1"/>
  <c r="AA944" i="1"/>
  <c r="AN944" i="1" s="1"/>
  <c r="AA942" i="1"/>
  <c r="AN942" i="1" s="1"/>
  <c r="L823" i="1"/>
  <c r="H823" i="1"/>
  <c r="K823" i="1"/>
  <c r="F823" i="1"/>
  <c r="Q823" i="1"/>
  <c r="J823" i="1"/>
  <c r="E823" i="1"/>
  <c r="M823" i="1"/>
  <c r="G823" i="1"/>
  <c r="I823" i="1"/>
  <c r="G814" i="1"/>
  <c r="G801" i="1"/>
  <c r="V805" i="1" s="1"/>
  <c r="AI805" i="1" s="1"/>
  <c r="U782" i="1"/>
  <c r="AH782" i="1" s="1"/>
  <c r="U774" i="1"/>
  <c r="AH774" i="1" s="1"/>
  <c r="K633" i="1"/>
  <c r="W474" i="1"/>
  <c r="AJ474" i="1" s="1"/>
  <c r="H480" i="1"/>
  <c r="H467" i="1"/>
  <c r="W468" i="1"/>
  <c r="AJ468" i="1" s="1"/>
  <c r="U464" i="1"/>
  <c r="AH464" i="1" s="1"/>
  <c r="U460" i="1"/>
  <c r="AH460" i="1" s="1"/>
  <c r="U456" i="1"/>
  <c r="AH456" i="1" s="1"/>
  <c r="F453" i="1"/>
  <c r="U462" i="1" s="1"/>
  <c r="AH462" i="1" s="1"/>
  <c r="U454" i="1"/>
  <c r="AH454" i="1" s="1"/>
  <c r="F466" i="1"/>
  <c r="M466" i="1"/>
  <c r="M453" i="1"/>
  <c r="AB462" i="1" s="1"/>
  <c r="AO462" i="1" s="1"/>
  <c r="N448" i="1"/>
  <c r="T448" i="1"/>
  <c r="N440" i="1"/>
  <c r="E439" i="1"/>
  <c r="T440" i="1"/>
  <c r="E452" i="1"/>
  <c r="Q321" i="1"/>
  <c r="K321" i="1"/>
  <c r="G321" i="1"/>
  <c r="I321" i="1"/>
  <c r="M321" i="1"/>
  <c r="H321" i="1"/>
  <c r="L321" i="1"/>
  <c r="F321" i="1"/>
  <c r="J321" i="1"/>
  <c r="E321" i="1"/>
  <c r="Q312" i="1"/>
  <c r="M312" i="1"/>
  <c r="I312" i="1"/>
  <c r="E312" i="1"/>
  <c r="K312" i="1"/>
  <c r="F312" i="1"/>
  <c r="J312" i="1"/>
  <c r="H312" i="1"/>
  <c r="L312" i="1"/>
  <c r="G312" i="1"/>
  <c r="E304" i="1"/>
  <c r="L282" i="1"/>
  <c r="H282" i="1"/>
  <c r="K282" i="1"/>
  <c r="G282" i="1"/>
  <c r="J282" i="1"/>
  <c r="F282" i="1"/>
  <c r="Q282" i="1"/>
  <c r="X4406" i="1" s="1"/>
  <c r="M282" i="1"/>
  <c r="I282" i="1"/>
  <c r="E282" i="1"/>
  <c r="L274" i="1"/>
  <c r="H274" i="1"/>
  <c r="K274" i="1"/>
  <c r="G274" i="1"/>
  <c r="J274" i="1"/>
  <c r="F274" i="1"/>
  <c r="Q274" i="1"/>
  <c r="M274" i="1"/>
  <c r="I274" i="1"/>
  <c r="E274" i="1"/>
  <c r="K309" i="1"/>
  <c r="G309" i="1"/>
  <c r="Q309" i="1"/>
  <c r="X4371" i="1" s="1"/>
  <c r="L309" i="1"/>
  <c r="F309" i="1"/>
  <c r="J309" i="1"/>
  <c r="E309" i="1"/>
  <c r="I309" i="1"/>
  <c r="M309" i="1"/>
  <c r="H309" i="1"/>
  <c r="V1630" i="1"/>
  <c r="AI1630" i="1" s="1"/>
  <c r="K1468" i="1"/>
  <c r="M1274" i="1"/>
  <c r="AA973" i="1"/>
  <c r="AN973" i="1" s="1"/>
  <c r="AA951" i="1"/>
  <c r="AN951" i="1" s="1"/>
  <c r="Z945" i="1"/>
  <c r="AM945" i="1" s="1"/>
  <c r="G953" i="1"/>
  <c r="T798" i="1"/>
  <c r="N798" i="1"/>
  <c r="Z783" i="1"/>
  <c r="AM783" i="1" s="1"/>
  <c r="N781" i="1"/>
  <c r="U779" i="1"/>
  <c r="AH779" i="1" s="1"/>
  <c r="N777" i="1"/>
  <c r="N776" i="1"/>
  <c r="E786" i="1"/>
  <c r="A650" i="1"/>
  <c r="C650" i="1"/>
  <c r="A658" i="1"/>
  <c r="C658" i="1"/>
  <c r="X632" i="1"/>
  <c r="AK632" i="1" s="1"/>
  <c r="N630" i="1"/>
  <c r="X629" i="1"/>
  <c r="AK629" i="1" s="1"/>
  <c r="Y628" i="1"/>
  <c r="AL628" i="1" s="1"/>
  <c r="N622" i="1"/>
  <c r="I620" i="1"/>
  <c r="X624" i="1" s="1"/>
  <c r="AK624" i="1" s="1"/>
  <c r="I633" i="1"/>
  <c r="X621" i="1"/>
  <c r="AK621" i="1" s="1"/>
  <c r="N618" i="1"/>
  <c r="X617" i="1"/>
  <c r="AK617" i="1" s="1"/>
  <c r="N616" i="1"/>
  <c r="N614" i="1"/>
  <c r="X613" i="1"/>
  <c r="AK613" i="1" s="1"/>
  <c r="N612" i="1"/>
  <c r="N610" i="1"/>
  <c r="X609" i="1"/>
  <c r="AK609" i="1" s="1"/>
  <c r="N608" i="1"/>
  <c r="I619" i="1"/>
  <c r="X607" i="1"/>
  <c r="AK607" i="1" s="1"/>
  <c r="I606" i="1"/>
  <c r="X611" i="1" s="1"/>
  <c r="AK611" i="1" s="1"/>
  <c r="V475" i="1"/>
  <c r="AI475" i="1" s="1"/>
  <c r="U465" i="1"/>
  <c r="AH465" i="1" s="1"/>
  <c r="U457" i="1"/>
  <c r="AH457" i="1" s="1"/>
  <c r="N449" i="1"/>
  <c r="N445" i="1"/>
  <c r="N441" i="1"/>
  <c r="K283" i="1"/>
  <c r="G281" i="1"/>
  <c r="K275" i="1"/>
  <c r="G273" i="1"/>
  <c r="G283" i="1"/>
  <c r="K277" i="1"/>
  <c r="G275" i="1"/>
  <c r="K281" i="1"/>
  <c r="K273" i="1"/>
  <c r="M319" i="1"/>
  <c r="H315" i="1"/>
  <c r="H304" i="1"/>
  <c r="J295" i="1"/>
  <c r="F295" i="1"/>
  <c r="Q295" i="1"/>
  <c r="M295" i="1"/>
  <c r="I295" i="1"/>
  <c r="E295" i="1"/>
  <c r="L295" i="1"/>
  <c r="H295" i="1"/>
  <c r="K295" i="1"/>
  <c r="G295" i="1"/>
  <c r="J287" i="1"/>
  <c r="F287" i="1"/>
  <c r="Q287" i="1"/>
  <c r="M287" i="1"/>
  <c r="I287" i="1"/>
  <c r="E287" i="1"/>
  <c r="L287" i="1"/>
  <c r="H287" i="1"/>
  <c r="K287" i="1"/>
  <c r="G287" i="1"/>
  <c r="K302" i="1"/>
  <c r="I277" i="1"/>
  <c r="J277" i="1"/>
  <c r="V629" i="1"/>
  <c r="AI629" i="1" s="1"/>
  <c r="Y615" i="1"/>
  <c r="AL615" i="1" s="1"/>
  <c r="H279" i="1"/>
  <c r="M279" i="1"/>
  <c r="Y611" i="1"/>
  <c r="AL611" i="1" s="1"/>
  <c r="G480" i="1"/>
  <c r="J315" i="1"/>
  <c r="I281" i="1"/>
  <c r="J281" i="1"/>
  <c r="I273" i="1"/>
  <c r="J273" i="1"/>
  <c r="J117" i="1"/>
  <c r="F117" i="1"/>
  <c r="Q117" i="1"/>
  <c r="M117" i="1"/>
  <c r="I117" i="1"/>
  <c r="E117" i="1"/>
  <c r="L117" i="1"/>
  <c r="H117" i="1"/>
  <c r="G117" i="1"/>
  <c r="K117" i="1"/>
  <c r="Q123" i="1"/>
  <c r="M3950" i="1" s="1"/>
  <c r="M123" i="1"/>
  <c r="I123" i="1"/>
  <c r="E123" i="1"/>
  <c r="L123" i="1"/>
  <c r="H123" i="1"/>
  <c r="K123" i="1"/>
  <c r="G123" i="1"/>
  <c r="J123" i="1"/>
  <c r="F123" i="1"/>
  <c r="Q131" i="1"/>
  <c r="M3285" i="1" s="1"/>
  <c r="M131" i="1"/>
  <c r="I131" i="1"/>
  <c r="E131" i="1"/>
  <c r="L131" i="1"/>
  <c r="H131" i="1"/>
  <c r="K131" i="1"/>
  <c r="G131" i="1"/>
  <c r="J131" i="1"/>
  <c r="F131" i="1"/>
  <c r="L108" i="1"/>
  <c r="H108" i="1"/>
  <c r="K108" i="1"/>
  <c r="G108" i="1"/>
  <c r="J108" i="1"/>
  <c r="F108" i="1"/>
  <c r="M108" i="1"/>
  <c r="I108" i="1"/>
  <c r="E108" i="1"/>
  <c r="Q108" i="1"/>
  <c r="M3145" i="1" s="1"/>
  <c r="L116" i="1"/>
  <c r="H116" i="1"/>
  <c r="K116" i="1"/>
  <c r="G116" i="1"/>
  <c r="J116" i="1"/>
  <c r="F116" i="1"/>
  <c r="M116" i="1"/>
  <c r="I116" i="1"/>
  <c r="E116" i="1"/>
  <c r="Q116" i="1"/>
  <c r="L139" i="1"/>
  <c r="H139" i="1"/>
  <c r="K139" i="1"/>
  <c r="G139" i="1"/>
  <c r="J139" i="1"/>
  <c r="F139" i="1"/>
  <c r="I139" i="1"/>
  <c r="E139" i="1"/>
  <c r="Q139" i="1"/>
  <c r="M3880" i="1" s="1"/>
  <c r="M139" i="1"/>
  <c r="L152" i="1"/>
  <c r="H152" i="1"/>
  <c r="Q152" i="1"/>
  <c r="K152" i="1"/>
  <c r="G152" i="1"/>
  <c r="J152" i="1"/>
  <c r="F152" i="1"/>
  <c r="E152" i="1"/>
  <c r="M152" i="1"/>
  <c r="I152" i="1"/>
  <c r="M104" i="1"/>
  <c r="I104" i="1"/>
  <c r="E104" i="1"/>
  <c r="K103" i="1"/>
  <c r="G103" i="1"/>
  <c r="L104" i="1"/>
  <c r="H104" i="1"/>
  <c r="J103" i="1"/>
  <c r="F103" i="1"/>
  <c r="K104" i="1"/>
  <c r="G104" i="1"/>
  <c r="M103" i="1"/>
  <c r="I103" i="1"/>
  <c r="E103" i="1"/>
  <c r="L103" i="1"/>
  <c r="H103" i="1"/>
  <c r="J104" i="1"/>
  <c r="F104" i="1"/>
  <c r="K126" i="1"/>
  <c r="G126" i="1"/>
  <c r="J126" i="1"/>
  <c r="F126" i="1"/>
  <c r="Q126" i="1"/>
  <c r="M3565" i="1" s="1"/>
  <c r="M126" i="1"/>
  <c r="I126" i="1"/>
  <c r="E126" i="1"/>
  <c r="H126" i="1"/>
  <c r="L126" i="1"/>
  <c r="J150" i="1"/>
  <c r="F150" i="1"/>
  <c r="M150" i="1"/>
  <c r="I150" i="1"/>
  <c r="E150" i="1"/>
  <c r="N150" i="1" s="1"/>
  <c r="L150" i="1"/>
  <c r="H150" i="1"/>
  <c r="G150" i="1"/>
  <c r="Q150" i="1"/>
  <c r="K150" i="1"/>
  <c r="H23" i="1"/>
  <c r="H20" i="1"/>
  <c r="H17" i="1"/>
  <c r="H14" i="1"/>
  <c r="H24" i="1"/>
  <c r="H21" i="1"/>
  <c r="H18" i="1"/>
  <c r="H15" i="1"/>
  <c r="H13" i="1"/>
  <c r="G24" i="1"/>
  <c r="G23" i="1"/>
  <c r="G22" i="1"/>
  <c r="G21" i="1"/>
  <c r="G20" i="1"/>
  <c r="G19" i="1"/>
  <c r="G18" i="1"/>
  <c r="G17" i="1"/>
  <c r="G16" i="1"/>
  <c r="G15" i="1"/>
  <c r="G14" i="1"/>
  <c r="G13" i="1"/>
  <c r="H22" i="1"/>
  <c r="H19" i="1"/>
  <c r="H16" i="1"/>
  <c r="J1607" i="1"/>
  <c r="F1607" i="1"/>
  <c r="L1606" i="1"/>
  <c r="H1606" i="1"/>
  <c r="K1607" i="1"/>
  <c r="E1607" i="1"/>
  <c r="J1606" i="1"/>
  <c r="E1606" i="1"/>
  <c r="L1607" i="1"/>
  <c r="G1607" i="1"/>
  <c r="G1606" i="1"/>
  <c r="M1607" i="1"/>
  <c r="M1606" i="1"/>
  <c r="AB1611" i="1" s="1"/>
  <c r="AO1611" i="1" s="1"/>
  <c r="F1606" i="1"/>
  <c r="I1607" i="1"/>
  <c r="K1606" i="1"/>
  <c r="H1607" i="1"/>
  <c r="I1606" i="1"/>
  <c r="K1774" i="1"/>
  <c r="G1774" i="1"/>
  <c r="M1773" i="1"/>
  <c r="I1773" i="1"/>
  <c r="E1773" i="1"/>
  <c r="J1774" i="1"/>
  <c r="E1774" i="1"/>
  <c r="J1773" i="1"/>
  <c r="I1774" i="1"/>
  <c r="H1773" i="1"/>
  <c r="L1774" i="1"/>
  <c r="F1774" i="1"/>
  <c r="K1773" i="1"/>
  <c r="F1773" i="1"/>
  <c r="M1774" i="1"/>
  <c r="H1774" i="1"/>
  <c r="L1773" i="1"/>
  <c r="G1773" i="1"/>
  <c r="V627" i="1"/>
  <c r="AI627" i="1" s="1"/>
  <c r="H283" i="1"/>
  <c r="M283" i="1"/>
  <c r="G279" i="1"/>
  <c r="I275" i="1"/>
  <c r="J275" i="1"/>
  <c r="E144" i="1"/>
  <c r="F144" i="1"/>
  <c r="L136" i="1"/>
  <c r="Q136" i="1"/>
  <c r="M3915" i="1" s="1"/>
  <c r="H111" i="1"/>
  <c r="M111" i="1"/>
  <c r="G107" i="1"/>
  <c r="K140" i="1"/>
  <c r="K279" i="1"/>
  <c r="Y4266" i="1"/>
  <c r="AD4092" i="1"/>
  <c r="AK4092" i="1"/>
  <c r="V2815" i="1"/>
  <c r="AI2815" i="1" s="1"/>
  <c r="V2807" i="1"/>
  <c r="AI2807" i="1" s="1"/>
  <c r="V2626" i="1"/>
  <c r="AI2626" i="1" s="1"/>
  <c r="V2453" i="1"/>
  <c r="AI2453" i="1" s="1"/>
  <c r="V2445" i="1"/>
  <c r="AI2445" i="1" s="1"/>
  <c r="AA2977" i="1"/>
  <c r="AN2977" i="1" s="1"/>
  <c r="J2990" i="1"/>
  <c r="F2990" i="1"/>
  <c r="M2990" i="1"/>
  <c r="I2990" i="1"/>
  <c r="E2990" i="1"/>
  <c r="L2990" i="1"/>
  <c r="H2990" i="1"/>
  <c r="Q2990" i="1"/>
  <c r="K2990" i="1"/>
  <c r="G2990" i="1"/>
  <c r="X2984" i="1"/>
  <c r="AK2984" i="1" s="1"/>
  <c r="Y2984" i="1"/>
  <c r="AL2984" i="1" s="1"/>
  <c r="X2980" i="1"/>
  <c r="AK2980" i="1" s="1"/>
  <c r="Y2980" i="1"/>
  <c r="AL2980" i="1" s="1"/>
  <c r="X2976" i="1"/>
  <c r="AK2976" i="1" s="1"/>
  <c r="Y2976" i="1"/>
  <c r="AL2976" i="1" s="1"/>
  <c r="W2950" i="1"/>
  <c r="AJ2950" i="1" s="1"/>
  <c r="C2825" i="1"/>
  <c r="A2825" i="1"/>
  <c r="Y2800" i="1"/>
  <c r="AL2800" i="1" s="1"/>
  <c r="M2791" i="1"/>
  <c r="AB2792" i="1" s="1"/>
  <c r="AO2792" i="1" s="1"/>
  <c r="M2804" i="1"/>
  <c r="Y2650" i="1"/>
  <c r="AL2650" i="1" s="1"/>
  <c r="W2647" i="1"/>
  <c r="AJ2647" i="1" s="1"/>
  <c r="L2651" i="1"/>
  <c r="L2638" i="1"/>
  <c r="AA2639" i="1" s="1"/>
  <c r="AN2639" i="1" s="1"/>
  <c r="W2629" i="1"/>
  <c r="AJ2629" i="1" s="1"/>
  <c r="H2624" i="1"/>
  <c r="W2634" i="1" s="1"/>
  <c r="AJ2634" i="1" s="1"/>
  <c r="H2637" i="1"/>
  <c r="W2625" i="1"/>
  <c r="AJ2625" i="1" s="1"/>
  <c r="Y2613" i="1"/>
  <c r="AL2613" i="1" s="1"/>
  <c r="Y2467" i="1"/>
  <c r="AL2467" i="1" s="1"/>
  <c r="W2312" i="1"/>
  <c r="AJ2312" i="1" s="1"/>
  <c r="U2307" i="1"/>
  <c r="AH2307" i="1" s="1"/>
  <c r="N2300" i="1"/>
  <c r="N2294" i="1"/>
  <c r="W2292" i="1"/>
  <c r="AJ2292" i="1" s="1"/>
  <c r="AB2952" i="1"/>
  <c r="AO2952" i="1" s="1"/>
  <c r="U2817" i="1"/>
  <c r="AH2817" i="1" s="1"/>
  <c r="F2805" i="1"/>
  <c r="U2813" i="1"/>
  <c r="AH2813" i="1" s="1"/>
  <c r="AB2802" i="1"/>
  <c r="AO2802" i="1" s="1"/>
  <c r="G2804" i="1"/>
  <c r="G2791" i="1"/>
  <c r="V2797" i="1" s="1"/>
  <c r="AI2797" i="1" s="1"/>
  <c r="T2787" i="1"/>
  <c r="N2787" i="1"/>
  <c r="T2783" i="1"/>
  <c r="N2783" i="1"/>
  <c r="W2779" i="1"/>
  <c r="AJ2779" i="1" s="1"/>
  <c r="L2655" i="1"/>
  <c r="H2655" i="1"/>
  <c r="I2655" i="1"/>
  <c r="M2655" i="1"/>
  <c r="G2655" i="1"/>
  <c r="K2655" i="1"/>
  <c r="F2655" i="1"/>
  <c r="Q2655" i="1"/>
  <c r="J2655" i="1"/>
  <c r="E2655" i="1"/>
  <c r="N2648" i="1"/>
  <c r="Z2645" i="1"/>
  <c r="AM2645" i="1" s="1"/>
  <c r="W2641" i="1"/>
  <c r="AJ2641" i="1" s="1"/>
  <c r="G2638" i="1"/>
  <c r="V2650" i="1" s="1"/>
  <c r="AI2650" i="1" s="1"/>
  <c r="G2651" i="1"/>
  <c r="V2629" i="1"/>
  <c r="AI2629" i="1" s="1"/>
  <c r="G2637" i="1"/>
  <c r="V2625" i="1"/>
  <c r="AI2625" i="1" s="1"/>
  <c r="G2624" i="1"/>
  <c r="V2636" i="1" s="1"/>
  <c r="AI2636" i="1" s="1"/>
  <c r="AA2622" i="1"/>
  <c r="AN2622" i="1" s="1"/>
  <c r="Y2614" i="1"/>
  <c r="AL2614" i="1" s="1"/>
  <c r="K2610" i="1"/>
  <c r="Z2620" i="1" s="1"/>
  <c r="AM2620" i="1" s="1"/>
  <c r="K2623" i="1"/>
  <c r="T2483" i="1"/>
  <c r="N2483" i="1"/>
  <c r="T2479" i="1"/>
  <c r="N2479" i="1"/>
  <c r="T2475" i="1"/>
  <c r="N2475" i="1"/>
  <c r="AA2467" i="1"/>
  <c r="AN2467" i="1" s="1"/>
  <c r="Y2461" i="1"/>
  <c r="AL2461" i="1" s="1"/>
  <c r="AB2454" i="1"/>
  <c r="AO2454" i="1" s="1"/>
  <c r="N2452" i="1"/>
  <c r="AB2450" i="1"/>
  <c r="AO2450" i="1" s="1"/>
  <c r="N2448" i="1"/>
  <c r="AB2446" i="1"/>
  <c r="AO2446" i="1" s="1"/>
  <c r="H2443" i="1"/>
  <c r="W2452" i="1" s="1"/>
  <c r="AJ2452" i="1" s="1"/>
  <c r="H2456" i="1"/>
  <c r="X2982" i="1"/>
  <c r="AK2982" i="1" s="1"/>
  <c r="Y2982" i="1"/>
  <c r="AL2982" i="1" s="1"/>
  <c r="AA2978" i="1"/>
  <c r="AN2978" i="1" s="1"/>
  <c r="N2974" i="1"/>
  <c r="T2974" i="1"/>
  <c r="M2985" i="1"/>
  <c r="M2972" i="1"/>
  <c r="AB2973" i="1" s="1"/>
  <c r="AO2973" i="1" s="1"/>
  <c r="Y2968" i="1"/>
  <c r="AL2968" i="1" s="1"/>
  <c r="Y2966" i="1"/>
  <c r="AL2966" i="1" s="1"/>
  <c r="W2951" i="1"/>
  <c r="AJ2951" i="1" s="1"/>
  <c r="W2946" i="1"/>
  <c r="AJ2946" i="1" s="1"/>
  <c r="N2817" i="1"/>
  <c r="N2812" i="1"/>
  <c r="X2810" i="1"/>
  <c r="AK2810" i="1" s="1"/>
  <c r="N2809" i="1"/>
  <c r="M2818" i="1"/>
  <c r="AB2806" i="1"/>
  <c r="AO2806" i="1" s="1"/>
  <c r="M2805" i="1"/>
  <c r="AB2814" i="1" s="1"/>
  <c r="AO2814" i="1" s="1"/>
  <c r="AA2802" i="1"/>
  <c r="AN2802" i="1" s="1"/>
  <c r="V2799" i="1"/>
  <c r="AI2799" i="1" s="1"/>
  <c r="Y2796" i="1"/>
  <c r="AL2796" i="1" s="1"/>
  <c r="V2794" i="1"/>
  <c r="AI2794" i="1" s="1"/>
  <c r="AA2793" i="1"/>
  <c r="AN2793" i="1" s="1"/>
  <c r="A2656" i="1"/>
  <c r="C2656" i="1"/>
  <c r="W2646" i="1"/>
  <c r="AJ2646" i="1" s="1"/>
  <c r="T2645" i="1"/>
  <c r="N2645" i="1"/>
  <c r="W2643" i="1"/>
  <c r="AJ2643" i="1" s="1"/>
  <c r="F2651" i="1"/>
  <c r="F2638" i="1"/>
  <c r="U2643" i="1" s="1"/>
  <c r="AH2643" i="1" s="1"/>
  <c r="W2632" i="1"/>
  <c r="AJ2632" i="1" s="1"/>
  <c r="AB2630" i="1"/>
  <c r="AO2630" i="1" s="1"/>
  <c r="Y2619" i="1"/>
  <c r="AL2619" i="1" s="1"/>
  <c r="N2613" i="1"/>
  <c r="K2609" i="1"/>
  <c r="G2609" i="1"/>
  <c r="M2608" i="1"/>
  <c r="I2608" i="1"/>
  <c r="E2608" i="1"/>
  <c r="L2609" i="1"/>
  <c r="F2609" i="1"/>
  <c r="K2608" i="1"/>
  <c r="F2608" i="1"/>
  <c r="J2609" i="1"/>
  <c r="E2609" i="1"/>
  <c r="J2608" i="1"/>
  <c r="I2609" i="1"/>
  <c r="H2608" i="1"/>
  <c r="M2609" i="1"/>
  <c r="H2609" i="1"/>
  <c r="L2608" i="1"/>
  <c r="G2608" i="1"/>
  <c r="N2492" i="1"/>
  <c r="AA2469" i="1"/>
  <c r="AN2469" i="1" s="1"/>
  <c r="V2466" i="1"/>
  <c r="AI2466" i="1" s="1"/>
  <c r="U2464" i="1"/>
  <c r="AH2464" i="1" s="1"/>
  <c r="Y2463" i="1"/>
  <c r="AL2463" i="1" s="1"/>
  <c r="V2461" i="1"/>
  <c r="AI2461" i="1" s="1"/>
  <c r="AA2460" i="1"/>
  <c r="AN2460" i="1" s="1"/>
  <c r="J2996" i="1"/>
  <c r="F2996" i="1"/>
  <c r="M2996" i="1"/>
  <c r="I2996" i="1"/>
  <c r="E2996" i="1"/>
  <c r="L2996" i="1"/>
  <c r="H2996" i="1"/>
  <c r="Q2996" i="1"/>
  <c r="K2996" i="1"/>
  <c r="G2996" i="1"/>
  <c r="N2987" i="1"/>
  <c r="V2973" i="1"/>
  <c r="AI2973" i="1" s="1"/>
  <c r="G2985" i="1"/>
  <c r="G2972" i="1"/>
  <c r="V2974" i="1" s="1"/>
  <c r="AI2974" i="1" s="1"/>
  <c r="T2969" i="1"/>
  <c r="N2969" i="1"/>
  <c r="AB2968" i="1"/>
  <c r="AO2968" i="1" s="1"/>
  <c r="T2964" i="1"/>
  <c r="N2964" i="1"/>
  <c r="Y2963" i="1"/>
  <c r="AL2963" i="1" s="1"/>
  <c r="T2961" i="1"/>
  <c r="N2961" i="1"/>
  <c r="AB2960" i="1"/>
  <c r="AO2960" i="1" s="1"/>
  <c r="M2958" i="1"/>
  <c r="E2971" i="1"/>
  <c r="T2959" i="1"/>
  <c r="N2959" i="1"/>
  <c r="E2958" i="1"/>
  <c r="W2956" i="1"/>
  <c r="AJ2956" i="1" s="1"/>
  <c r="N2955" i="1"/>
  <c r="V2951" i="1"/>
  <c r="AI2951" i="1" s="1"/>
  <c r="AB2948" i="1"/>
  <c r="AO2948" i="1" s="1"/>
  <c r="L2957" i="1"/>
  <c r="L2944" i="1"/>
  <c r="AA2945" i="1" s="1"/>
  <c r="AN2945" i="1" s="1"/>
  <c r="X2817" i="1"/>
  <c r="AK2817" i="1" s="1"/>
  <c r="X2813" i="1"/>
  <c r="AK2813" i="1" s="1"/>
  <c r="X2809" i="1"/>
  <c r="AK2809" i="1" s="1"/>
  <c r="N2802" i="1"/>
  <c r="AA2796" i="1"/>
  <c r="AN2796" i="1" s="1"/>
  <c r="AA2795" i="1"/>
  <c r="AN2795" i="1" s="1"/>
  <c r="I2791" i="1"/>
  <c r="X2803" i="1" s="1"/>
  <c r="AK2803" i="1" s="1"/>
  <c r="I2804" i="1"/>
  <c r="U2789" i="1"/>
  <c r="AH2789" i="1" s="1"/>
  <c r="Z2787" i="1"/>
  <c r="AM2787" i="1" s="1"/>
  <c r="Z2786" i="1"/>
  <c r="AM2786" i="1" s="1"/>
  <c r="W2784" i="1"/>
  <c r="AJ2784" i="1" s="1"/>
  <c r="U2781" i="1"/>
  <c r="AH2781" i="1" s="1"/>
  <c r="Z2779" i="1"/>
  <c r="AM2779" i="1" s="1"/>
  <c r="Z2778" i="1"/>
  <c r="AM2778" i="1" s="1"/>
  <c r="K2777" i="1"/>
  <c r="Z2780" i="1" s="1"/>
  <c r="AM2780" i="1" s="1"/>
  <c r="K2790" i="1"/>
  <c r="A2654" i="1"/>
  <c r="C2654" i="1"/>
  <c r="Y2648" i="1"/>
  <c r="AL2648" i="1" s="1"/>
  <c r="V2646" i="1"/>
  <c r="AI2646" i="1" s="1"/>
  <c r="Z2644" i="1"/>
  <c r="AM2644" i="1" s="1"/>
  <c r="W2640" i="1"/>
  <c r="AJ2640" i="1" s="1"/>
  <c r="T2639" i="1"/>
  <c r="N2639" i="1"/>
  <c r="E2651" i="1"/>
  <c r="E2638" i="1"/>
  <c r="Y2635" i="1"/>
  <c r="AL2635" i="1" s="1"/>
  <c r="Y2633" i="1"/>
  <c r="AL2633" i="1" s="1"/>
  <c r="Y2631" i="1"/>
  <c r="AL2631" i="1" s="1"/>
  <c r="Y2627" i="1"/>
  <c r="AL2627" i="1" s="1"/>
  <c r="J2637" i="1"/>
  <c r="Y2625" i="1"/>
  <c r="AL2625" i="1" s="1"/>
  <c r="J2624" i="1"/>
  <c r="AB2621" i="1"/>
  <c r="AO2621" i="1" s="1"/>
  <c r="Y2620" i="1"/>
  <c r="AL2620" i="1" s="1"/>
  <c r="N2617" i="1"/>
  <c r="AA2616" i="1"/>
  <c r="AN2616" i="1" s="1"/>
  <c r="M2610" i="1"/>
  <c r="AB2611" i="1"/>
  <c r="AO2611" i="1" s="1"/>
  <c r="M2623" i="1"/>
  <c r="U2479" i="1"/>
  <c r="AH2479" i="1" s="1"/>
  <c r="M2484" i="1"/>
  <c r="M2471" i="1"/>
  <c r="AB2482" i="1" s="1"/>
  <c r="AO2482" i="1" s="1"/>
  <c r="Z2469" i="1"/>
  <c r="AM2469" i="1" s="1"/>
  <c r="N2464" i="1"/>
  <c r="F2470" i="1"/>
  <c r="U2458" i="1"/>
  <c r="AH2458" i="1" s="1"/>
  <c r="F2457" i="1"/>
  <c r="W2451" i="1"/>
  <c r="AJ2451" i="1" s="1"/>
  <c r="AB2449" i="1"/>
  <c r="AO2449" i="1" s="1"/>
  <c r="W2310" i="1"/>
  <c r="AJ2310" i="1" s="1"/>
  <c r="F2317" i="1"/>
  <c r="U2305" i="1"/>
  <c r="AH2305" i="1" s="1"/>
  <c r="F2304" i="1"/>
  <c r="U2301" i="1"/>
  <c r="AH2301" i="1" s="1"/>
  <c r="U2293" i="1"/>
  <c r="AH2293" i="1" s="1"/>
  <c r="X2283" i="1"/>
  <c r="AK2283" i="1" s="1"/>
  <c r="W2278" i="1"/>
  <c r="AJ2278" i="1" s="1"/>
  <c r="V1129" i="1"/>
  <c r="AI1129" i="1" s="1"/>
  <c r="V948" i="1"/>
  <c r="AI948" i="1" s="1"/>
  <c r="N948" i="1"/>
  <c r="Y2782" i="1"/>
  <c r="AL2782" i="1" s="1"/>
  <c r="M2638" i="1"/>
  <c r="AB2640" i="1" s="1"/>
  <c r="AO2640" i="1" s="1"/>
  <c r="N2493" i="1"/>
  <c r="N2476" i="1"/>
  <c r="U2302" i="1"/>
  <c r="AH2302" i="1" s="1"/>
  <c r="H2290" i="1"/>
  <c r="W2287" i="1"/>
  <c r="AJ2287" i="1" s="1"/>
  <c r="W2284" i="1"/>
  <c r="AJ2284" i="1" s="1"/>
  <c r="W2279" i="1"/>
  <c r="AJ2279" i="1" s="1"/>
  <c r="M2276" i="1"/>
  <c r="AB2286" i="1" s="1"/>
  <c r="AO2286" i="1" s="1"/>
  <c r="Z2146" i="1"/>
  <c r="AM2146" i="1" s="1"/>
  <c r="Z2142" i="1"/>
  <c r="AM2142" i="1" s="1"/>
  <c r="K2137" i="1"/>
  <c r="K2150" i="1"/>
  <c r="Z2138" i="1"/>
  <c r="AM2138" i="1" s="1"/>
  <c r="A1991" i="1"/>
  <c r="C1991" i="1"/>
  <c r="N1977" i="1"/>
  <c r="N1974" i="1"/>
  <c r="AB1973" i="1"/>
  <c r="AO1973" i="1" s="1"/>
  <c r="H1970" i="1"/>
  <c r="W1971" i="1" s="1"/>
  <c r="AJ1971" i="1" s="1"/>
  <c r="H1983" i="1"/>
  <c r="Y1966" i="1"/>
  <c r="AL1966" i="1" s="1"/>
  <c r="N1964" i="1"/>
  <c r="Y1961" i="1"/>
  <c r="AL1961" i="1" s="1"/>
  <c r="M1956" i="1"/>
  <c r="AB1958" i="1" s="1"/>
  <c r="AO1958" i="1" s="1"/>
  <c r="M1969" i="1"/>
  <c r="AB1957" i="1"/>
  <c r="AO1957" i="1" s="1"/>
  <c r="A1825" i="1"/>
  <c r="C1825" i="1"/>
  <c r="U1809" i="1"/>
  <c r="AH1809" i="1" s="1"/>
  <c r="T1648" i="1"/>
  <c r="N1648" i="1"/>
  <c r="T1647" i="1"/>
  <c r="N1647" i="1"/>
  <c r="AB1646" i="1"/>
  <c r="AO1646" i="1" s="1"/>
  <c r="W1644" i="1"/>
  <c r="AJ1644" i="1" s="1"/>
  <c r="T1642" i="1"/>
  <c r="N1642" i="1"/>
  <c r="X1640" i="1"/>
  <c r="AK1640" i="1" s="1"/>
  <c r="T1639" i="1"/>
  <c r="N1639" i="1"/>
  <c r="AB1638" i="1"/>
  <c r="AO1638" i="1" s="1"/>
  <c r="AB1620" i="1"/>
  <c r="AO1620" i="1" s="1"/>
  <c r="Z1616" i="1"/>
  <c r="AM1616" i="1" s="1"/>
  <c r="AB1612" i="1"/>
  <c r="AO1612" i="1" s="1"/>
  <c r="W1475" i="1"/>
  <c r="AJ1475" i="1" s="1"/>
  <c r="H1469" i="1"/>
  <c r="W1477" i="1" s="1"/>
  <c r="AJ1477" i="1" s="1"/>
  <c r="T2973" i="1"/>
  <c r="Z2945" i="1"/>
  <c r="AM2945" i="1" s="1"/>
  <c r="Y2789" i="1"/>
  <c r="AL2789" i="1" s="1"/>
  <c r="Y2785" i="1"/>
  <c r="AL2785" i="1" s="1"/>
  <c r="Y2781" i="1"/>
  <c r="AL2781" i="1" s="1"/>
  <c r="N2630" i="1"/>
  <c r="L2637" i="1"/>
  <c r="U2482" i="1"/>
  <c r="AH2482" i="1" s="1"/>
  <c r="U2478" i="1"/>
  <c r="AH2478" i="1" s="1"/>
  <c r="E2303" i="1"/>
  <c r="N2291" i="1"/>
  <c r="E2290" i="1"/>
  <c r="T2300" i="1" s="1"/>
  <c r="N2295" i="1"/>
  <c r="N2301" i="1"/>
  <c r="N2316" i="1"/>
  <c r="N2314" i="1"/>
  <c r="W2288" i="1"/>
  <c r="AJ2288" i="1" s="1"/>
  <c r="V2116" i="1"/>
  <c r="AI2116" i="1" s="1"/>
  <c r="H2109" i="1"/>
  <c r="W2120" i="1" s="1"/>
  <c r="AJ2120" i="1" s="1"/>
  <c r="H2122" i="1"/>
  <c r="L1970" i="1"/>
  <c r="AA1980" i="1" s="1"/>
  <c r="AN1980" i="1" s="1"/>
  <c r="L1983" i="1"/>
  <c r="AA1967" i="1"/>
  <c r="AN1967" i="1" s="1"/>
  <c r="AA1965" i="1"/>
  <c r="AN1965" i="1" s="1"/>
  <c r="AA1963" i="1"/>
  <c r="AN1963" i="1" s="1"/>
  <c r="AA1961" i="1"/>
  <c r="AN1961" i="1" s="1"/>
  <c r="AA1959" i="1"/>
  <c r="AN1959" i="1" s="1"/>
  <c r="G1956" i="1"/>
  <c r="V1958" i="1" s="1"/>
  <c r="AI1958" i="1" s="1"/>
  <c r="G1969" i="1"/>
  <c r="W1952" i="1"/>
  <c r="AJ1952" i="1" s="1"/>
  <c r="N1950" i="1"/>
  <c r="X1948" i="1"/>
  <c r="AK1948" i="1" s="1"/>
  <c r="N1947" i="1"/>
  <c r="W1944" i="1"/>
  <c r="AJ1944" i="1" s="1"/>
  <c r="L2971" i="1"/>
  <c r="N2782" i="1"/>
  <c r="Y2480" i="1"/>
  <c r="AL2480" i="1" s="1"/>
  <c r="Y2472" i="1"/>
  <c r="AL2472" i="1" s="1"/>
  <c r="AA2451" i="1"/>
  <c r="AN2451" i="1" s="1"/>
  <c r="N2309" i="1"/>
  <c r="N2306" i="1"/>
  <c r="M2289" i="1"/>
  <c r="U2144" i="1"/>
  <c r="AH2144" i="1" s="1"/>
  <c r="J2137" i="1"/>
  <c r="Y2138" i="1" s="1"/>
  <c r="AL2138" i="1" s="1"/>
  <c r="J2150" i="1"/>
  <c r="C1990" i="1"/>
  <c r="A1990" i="1"/>
  <c r="AB1968" i="1"/>
  <c r="AO1968" i="1" s="1"/>
  <c r="AA1966" i="1"/>
  <c r="AN1966" i="1" s="1"/>
  <c r="AB1960" i="1"/>
  <c r="AO1960" i="1" s="1"/>
  <c r="V2945" i="1"/>
  <c r="AI2945" i="1" s="1"/>
  <c r="U2788" i="1"/>
  <c r="AH2788" i="1" s="1"/>
  <c r="U2784" i="1"/>
  <c r="AH2784" i="1" s="1"/>
  <c r="Y2483" i="1"/>
  <c r="AL2483" i="1" s="1"/>
  <c r="Y2479" i="1"/>
  <c r="AL2479" i="1" s="1"/>
  <c r="Y2475" i="1"/>
  <c r="AL2475" i="1" s="1"/>
  <c r="N2453" i="1"/>
  <c r="N2445" i="1"/>
  <c r="N2319" i="1"/>
  <c r="N2285" i="1"/>
  <c r="X2284" i="1"/>
  <c r="AK2284" i="1" s="1"/>
  <c r="K2276" i="1"/>
  <c r="Z2281" i="1" s="1"/>
  <c r="AM2281" i="1" s="1"/>
  <c r="K2289" i="1"/>
  <c r="L2276" i="1"/>
  <c r="AA2285" i="1" s="1"/>
  <c r="AN2285" i="1" s="1"/>
  <c r="L2289" i="1"/>
  <c r="C2159" i="1"/>
  <c r="A2159" i="1"/>
  <c r="M2156" i="1"/>
  <c r="I2156" i="1"/>
  <c r="E2156" i="1"/>
  <c r="Q2156" i="1"/>
  <c r="J2156" i="1"/>
  <c r="G2156" i="1"/>
  <c r="L2156" i="1"/>
  <c r="F2156" i="1"/>
  <c r="K2156" i="1"/>
  <c r="H2156" i="1"/>
  <c r="N2149" i="1"/>
  <c r="N2141" i="1"/>
  <c r="L2150" i="1"/>
  <c r="L2137" i="1"/>
  <c r="AA2146" i="1" s="1"/>
  <c r="AN2146" i="1" s="1"/>
  <c r="T2131" i="1"/>
  <c r="N2131" i="1"/>
  <c r="T2127" i="1"/>
  <c r="N2127" i="1"/>
  <c r="X2125" i="1"/>
  <c r="AK2125" i="1" s="1"/>
  <c r="I2123" i="1"/>
  <c r="Y2134" i="1"/>
  <c r="AL2134" i="1" s="1"/>
  <c r="Y2130" i="1"/>
  <c r="AL2130" i="1" s="1"/>
  <c r="Y2128" i="1"/>
  <c r="AL2128" i="1" s="1"/>
  <c r="Y2126" i="1"/>
  <c r="AL2126" i="1" s="1"/>
  <c r="Y2124" i="1"/>
  <c r="AL2124" i="1" s="1"/>
  <c r="N2120" i="1"/>
  <c r="Y2119" i="1"/>
  <c r="AL2119" i="1" s="1"/>
  <c r="W2115" i="1"/>
  <c r="AJ2115" i="1" s="1"/>
  <c r="N2112" i="1"/>
  <c r="Y2111" i="1"/>
  <c r="AL2111" i="1" s="1"/>
  <c r="J1983" i="1"/>
  <c r="Y1971" i="1"/>
  <c r="AL1971" i="1" s="1"/>
  <c r="J1970" i="1"/>
  <c r="Y1977" i="1" s="1"/>
  <c r="AL1977" i="1" s="1"/>
  <c r="X1961" i="1"/>
  <c r="AK1961" i="1" s="1"/>
  <c r="I1956" i="1"/>
  <c r="X1959" i="1" s="1"/>
  <c r="AK1959" i="1" s="1"/>
  <c r="I1969" i="1"/>
  <c r="K1955" i="1"/>
  <c r="K1942" i="1"/>
  <c r="Z1947" i="1" s="1"/>
  <c r="AM1947" i="1" s="1"/>
  <c r="X1815" i="1"/>
  <c r="AK1815" i="1" s="1"/>
  <c r="X1807" i="1"/>
  <c r="AK1807" i="1" s="1"/>
  <c r="X1797" i="1"/>
  <c r="AK1797" i="1" s="1"/>
  <c r="U1647" i="1"/>
  <c r="AH1647" i="1" s="1"/>
  <c r="U1639" i="1"/>
  <c r="AH1639" i="1" s="1"/>
  <c r="Y2131" i="1"/>
  <c r="AL2131" i="1" s="1"/>
  <c r="N1619" i="1"/>
  <c r="Z1611" i="1"/>
  <c r="AM1611" i="1" s="1"/>
  <c r="J1484" i="1"/>
  <c r="F1484" i="1"/>
  <c r="Q1484" i="1"/>
  <c r="I1484" i="1"/>
  <c r="K1484" i="1"/>
  <c r="H1484" i="1"/>
  <c r="M1484" i="1"/>
  <c r="G1484" i="1"/>
  <c r="L1484" i="1"/>
  <c r="E1484" i="1"/>
  <c r="N1484" i="1" s="1"/>
  <c r="N1473" i="1"/>
  <c r="F1468" i="1"/>
  <c r="N1451" i="1"/>
  <c r="AA1450" i="1"/>
  <c r="AN1450" i="1" s="1"/>
  <c r="N1447" i="1"/>
  <c r="AA1446" i="1"/>
  <c r="AN1446" i="1" s="1"/>
  <c r="N1443" i="1"/>
  <c r="N1454" i="1" s="1"/>
  <c r="AA1442" i="1"/>
  <c r="AN1442" i="1" s="1"/>
  <c r="L1441" i="1"/>
  <c r="AA1445" i="1" s="1"/>
  <c r="AN1445" i="1" s="1"/>
  <c r="L1454" i="1"/>
  <c r="X1306" i="1"/>
  <c r="AK1306" i="1" s="1"/>
  <c r="L1302" i="1"/>
  <c r="AA1311" i="1" s="1"/>
  <c r="AN1311" i="1" s="1"/>
  <c r="L1315" i="1"/>
  <c r="W1286" i="1"/>
  <c r="AJ1286" i="1" s="1"/>
  <c r="N1284" i="1"/>
  <c r="N1281" i="1"/>
  <c r="AB1280" i="1"/>
  <c r="AO1280" i="1" s="1"/>
  <c r="W1278" i="1"/>
  <c r="AJ1278" i="1" s="1"/>
  <c r="N1276" i="1"/>
  <c r="J1274" i="1"/>
  <c r="Y1275" i="1" s="1"/>
  <c r="AL1275" i="1" s="1"/>
  <c r="J1287" i="1"/>
  <c r="N1129" i="1"/>
  <c r="N1127" i="1"/>
  <c r="N1115" i="1"/>
  <c r="N1113" i="1"/>
  <c r="J940" i="1"/>
  <c r="Y943" i="1" s="1"/>
  <c r="AL943" i="1" s="1"/>
  <c r="J953" i="1"/>
  <c r="Y941" i="1"/>
  <c r="AL941" i="1" s="1"/>
  <c r="U811" i="1"/>
  <c r="AH811" i="1" s="1"/>
  <c r="U807" i="1"/>
  <c r="AH807" i="1" s="1"/>
  <c r="N805" i="1"/>
  <c r="K800" i="1"/>
  <c r="K787" i="1"/>
  <c r="Z794" i="1" s="1"/>
  <c r="AM794" i="1" s="1"/>
  <c r="L786" i="1"/>
  <c r="L773" i="1"/>
  <c r="AA785" i="1" s="1"/>
  <c r="AN785" i="1" s="1"/>
  <c r="Y2129" i="1"/>
  <c r="AL2129" i="1" s="1"/>
  <c r="X1791" i="1"/>
  <c r="AK1791" i="1" s="1"/>
  <c r="Z1783" i="1"/>
  <c r="AM1783" i="1" s="1"/>
  <c r="U1791" i="1"/>
  <c r="AH1791" i="1" s="1"/>
  <c r="U1799" i="1"/>
  <c r="AH1799" i="1" s="1"/>
  <c r="V1809" i="1"/>
  <c r="AI1809" i="1" s="1"/>
  <c r="AA1811" i="1"/>
  <c r="AN1811" i="1" s="1"/>
  <c r="U1814" i="1"/>
  <c r="AH1814" i="1" s="1"/>
  <c r="N1814" i="1"/>
  <c r="N1812" i="1"/>
  <c r="U1810" i="1"/>
  <c r="AH1810" i="1" s="1"/>
  <c r="N1810" i="1"/>
  <c r="N1808" i="1"/>
  <c r="U1806" i="1"/>
  <c r="AH1806" i="1" s="1"/>
  <c r="N1806" i="1"/>
  <c r="F1816" i="1"/>
  <c r="U1804" i="1"/>
  <c r="AH1804" i="1" s="1"/>
  <c r="F1803" i="1"/>
  <c r="U1813" i="1" s="1"/>
  <c r="AH1813" i="1" s="1"/>
  <c r="N1804" i="1"/>
  <c r="E1803" i="1"/>
  <c r="T1805" i="1" s="1"/>
  <c r="E1816" i="1"/>
  <c r="U1798" i="1"/>
  <c r="AH1798" i="1" s="1"/>
  <c r="Y1796" i="1"/>
  <c r="AL1796" i="1" s="1"/>
  <c r="X1796" i="1"/>
  <c r="AK1796" i="1" s="1"/>
  <c r="N1794" i="1"/>
  <c r="F1789" i="1"/>
  <c r="U1792" i="1" s="1"/>
  <c r="AH1792" i="1" s="1"/>
  <c r="F1802" i="1"/>
  <c r="M1802" i="1"/>
  <c r="M1789" i="1"/>
  <c r="AB1801" i="1" s="1"/>
  <c r="AO1801" i="1" s="1"/>
  <c r="F1775" i="1"/>
  <c r="U1781" i="1" s="1"/>
  <c r="AH1781" i="1" s="1"/>
  <c r="F1788" i="1"/>
  <c r="K1621" i="1"/>
  <c r="Z1609" i="1"/>
  <c r="AM1609" i="1" s="1"/>
  <c r="K1608" i="1"/>
  <c r="Z1619" i="1" s="1"/>
  <c r="AM1619" i="1" s="1"/>
  <c r="N1471" i="1"/>
  <c r="X1451" i="1"/>
  <c r="AK1451" i="1" s="1"/>
  <c r="X1447" i="1"/>
  <c r="AK1447" i="1" s="1"/>
  <c r="X1443" i="1"/>
  <c r="AK1443" i="1" s="1"/>
  <c r="A1318" i="1"/>
  <c r="C1318" i="1"/>
  <c r="A1326" i="1"/>
  <c r="C1326" i="1"/>
  <c r="U1309" i="1"/>
  <c r="AH1309" i="1" s="1"/>
  <c r="AB1300" i="1"/>
  <c r="AO1300" i="1" s="1"/>
  <c r="AB1292" i="1"/>
  <c r="AO1292" i="1" s="1"/>
  <c r="A1153" i="1"/>
  <c r="C1153" i="1"/>
  <c r="M1135" i="1"/>
  <c r="AB1140" i="1" s="1"/>
  <c r="AO1140" i="1" s="1"/>
  <c r="M1148" i="1"/>
  <c r="T1131" i="1"/>
  <c r="N1131" i="1"/>
  <c r="N1128" i="1"/>
  <c r="W1124" i="1"/>
  <c r="AJ1124" i="1" s="1"/>
  <c r="E1121" i="1"/>
  <c r="E1134" i="1"/>
  <c r="T1122" i="1"/>
  <c r="N1122" i="1"/>
  <c r="F1120" i="1"/>
  <c r="F1107" i="1"/>
  <c r="U1119" i="1" s="1"/>
  <c r="AH1119" i="1" s="1"/>
  <c r="Z978" i="1"/>
  <c r="AM978" i="1" s="1"/>
  <c r="Z974" i="1"/>
  <c r="AM974" i="1" s="1"/>
  <c r="Z970" i="1"/>
  <c r="AM970" i="1" s="1"/>
  <c r="AA963" i="1"/>
  <c r="AN963" i="1" s="1"/>
  <c r="W961" i="1"/>
  <c r="AJ961" i="1" s="1"/>
  <c r="L967" i="1"/>
  <c r="AA955" i="1"/>
  <c r="AN955" i="1" s="1"/>
  <c r="L954" i="1"/>
  <c r="H940" i="1"/>
  <c r="W945" i="1" s="1"/>
  <c r="AJ945" i="1" s="1"/>
  <c r="H953" i="1"/>
  <c r="U804" i="1"/>
  <c r="AH804" i="1" s="1"/>
  <c r="F814" i="1"/>
  <c r="U802" i="1"/>
  <c r="AH802" i="1" s="1"/>
  <c r="F801" i="1"/>
  <c r="U806" i="1" s="1"/>
  <c r="AH806" i="1" s="1"/>
  <c r="F2109" i="1"/>
  <c r="U2117" i="1" s="1"/>
  <c r="AH2117" i="1" s="1"/>
  <c r="Z1642" i="1"/>
  <c r="AM1642" i="1" s="1"/>
  <c r="Z1615" i="1"/>
  <c r="AM1615" i="1" s="1"/>
  <c r="W1465" i="1"/>
  <c r="AJ1465" i="1" s="1"/>
  <c r="W1461" i="1"/>
  <c r="AJ1461" i="1" s="1"/>
  <c r="W1457" i="1"/>
  <c r="AJ1457" i="1" s="1"/>
  <c r="H1455" i="1"/>
  <c r="U1449" i="1"/>
  <c r="AH1449" i="1" s="1"/>
  <c r="W1447" i="1"/>
  <c r="AJ1447" i="1" s="1"/>
  <c r="AA2130" i="1"/>
  <c r="AN2130" i="1" s="1"/>
  <c r="N1958" i="1"/>
  <c r="N1969" i="1" s="1"/>
  <c r="N1811" i="1"/>
  <c r="N1801" i="1"/>
  <c r="N1793" i="1"/>
  <c r="N1783" i="1"/>
  <c r="N1633" i="1"/>
  <c r="W1631" i="1"/>
  <c r="AJ1631" i="1" s="1"/>
  <c r="N1629" i="1"/>
  <c r="Z1627" i="1"/>
  <c r="AM1627" i="1" s="1"/>
  <c r="N1625" i="1"/>
  <c r="K1622" i="1"/>
  <c r="Z1631" i="1" s="1"/>
  <c r="AM1631" i="1" s="1"/>
  <c r="K1635" i="1"/>
  <c r="H1635" i="1"/>
  <c r="H1622" i="1"/>
  <c r="W1627" i="1" s="1"/>
  <c r="AJ1627" i="1" s="1"/>
  <c r="U1613" i="1"/>
  <c r="AH1613" i="1" s="1"/>
  <c r="AB1613" i="1"/>
  <c r="AO1613" i="1" s="1"/>
  <c r="J1492" i="1"/>
  <c r="F1492" i="1"/>
  <c r="Q1492" i="1"/>
  <c r="I1492" i="1"/>
  <c r="H1492" i="1"/>
  <c r="M1492" i="1"/>
  <c r="G1492" i="1"/>
  <c r="L1492" i="1"/>
  <c r="E1492" i="1"/>
  <c r="K1492" i="1"/>
  <c r="N1490" i="1"/>
  <c r="X1480" i="1"/>
  <c r="AK1480" i="1" s="1"/>
  <c r="Y1480" i="1"/>
  <c r="AL1480" i="1" s="1"/>
  <c r="N1478" i="1"/>
  <c r="X1477" i="1"/>
  <c r="AK1477" i="1" s="1"/>
  <c r="X1472" i="1"/>
  <c r="AK1472" i="1" s="1"/>
  <c r="Y1472" i="1"/>
  <c r="AL1472" i="1" s="1"/>
  <c r="N1470" i="1"/>
  <c r="E1469" i="1"/>
  <c r="T1476" i="1" s="1"/>
  <c r="E1482" i="1"/>
  <c r="I1468" i="1"/>
  <c r="AA1447" i="1"/>
  <c r="AN1447" i="1" s="1"/>
  <c r="M1325" i="1"/>
  <c r="I1325" i="1"/>
  <c r="E1325" i="1"/>
  <c r="K1325" i="1"/>
  <c r="F1325" i="1"/>
  <c r="Q1325" i="1"/>
  <c r="J1325" i="1"/>
  <c r="H1325" i="1"/>
  <c r="L1325" i="1"/>
  <c r="G1325" i="1"/>
  <c r="N1314" i="1"/>
  <c r="AB1313" i="1"/>
  <c r="AO1313" i="1" s="1"/>
  <c r="N1309" i="1"/>
  <c r="X1307" i="1"/>
  <c r="AK1307" i="1" s="1"/>
  <c r="N1306" i="1"/>
  <c r="AB1305" i="1"/>
  <c r="AO1305" i="1" s="1"/>
  <c r="M1302" i="1"/>
  <c r="AB1304" i="1" s="1"/>
  <c r="AO1304" i="1" s="1"/>
  <c r="M1315" i="1"/>
  <c r="AB1297" i="1"/>
  <c r="AO1297" i="1" s="1"/>
  <c r="T1296" i="1"/>
  <c r="N1296" i="1"/>
  <c r="Y1295" i="1"/>
  <c r="AL1295" i="1" s="1"/>
  <c r="M1288" i="1"/>
  <c r="AB1299" i="1" s="1"/>
  <c r="AO1299" i="1" s="1"/>
  <c r="M1301" i="1"/>
  <c r="AB1289" i="1"/>
  <c r="AO1289" i="1" s="1"/>
  <c r="Y1147" i="1"/>
  <c r="AL1147" i="1" s="1"/>
  <c r="U1145" i="1"/>
  <c r="AH1145" i="1" s="1"/>
  <c r="N1140" i="1"/>
  <c r="Y1139" i="1"/>
  <c r="AL1139" i="1" s="1"/>
  <c r="U1137" i="1"/>
  <c r="AH1137" i="1" s="1"/>
  <c r="Z1133" i="1"/>
  <c r="AM1133" i="1" s="1"/>
  <c r="Z1131" i="1"/>
  <c r="AM1131" i="1" s="1"/>
  <c r="Z1129" i="1"/>
  <c r="AM1129" i="1" s="1"/>
  <c r="Z1127" i="1"/>
  <c r="AM1127" i="1" s="1"/>
  <c r="Z1125" i="1"/>
  <c r="AM1125" i="1" s="1"/>
  <c r="Z1123" i="1"/>
  <c r="AM1123" i="1" s="1"/>
  <c r="W1119" i="1"/>
  <c r="AJ1119" i="1" s="1"/>
  <c r="N1114" i="1"/>
  <c r="T1114" i="1"/>
  <c r="W1111" i="1"/>
  <c r="AJ1111" i="1" s="1"/>
  <c r="G1107" i="1"/>
  <c r="V1119" i="1" s="1"/>
  <c r="AI1119" i="1" s="1"/>
  <c r="X980" i="1"/>
  <c r="AK980" i="1" s="1"/>
  <c r="X976" i="1"/>
  <c r="AK976" i="1" s="1"/>
  <c r="N972" i="1"/>
  <c r="M968" i="1"/>
  <c r="AB978" i="1" s="1"/>
  <c r="AO978" i="1" s="1"/>
  <c r="E981" i="1"/>
  <c r="U964" i="1"/>
  <c r="AH964" i="1" s="1"/>
  <c r="W962" i="1"/>
  <c r="AJ962" i="1" s="1"/>
  <c r="N959" i="1"/>
  <c r="Y958" i="1"/>
  <c r="AL958" i="1" s="1"/>
  <c r="U956" i="1"/>
  <c r="AH956" i="1" s="1"/>
  <c r="W813" i="1"/>
  <c r="AJ813" i="1" s="1"/>
  <c r="V811" i="1"/>
  <c r="AI811" i="1" s="1"/>
  <c r="N808" i="1"/>
  <c r="T808" i="1"/>
  <c r="W805" i="1"/>
  <c r="AJ805" i="1" s="1"/>
  <c r="V803" i="1"/>
  <c r="AI803" i="1" s="1"/>
  <c r="I800" i="1"/>
  <c r="I787" i="1"/>
  <c r="X788" i="1" s="1"/>
  <c r="AK788" i="1" s="1"/>
  <c r="N643" i="1"/>
  <c r="W641" i="1"/>
  <c r="AJ641" i="1" s="1"/>
  <c r="E647" i="1"/>
  <c r="N635" i="1"/>
  <c r="E634" i="1"/>
  <c r="T637" i="1" s="1"/>
  <c r="M620" i="1"/>
  <c r="AB625" i="1" s="1"/>
  <c r="AO625" i="1" s="1"/>
  <c r="M633" i="1"/>
  <c r="Z457" i="1"/>
  <c r="AM457" i="1" s="1"/>
  <c r="N1815" i="1"/>
  <c r="H1621" i="1"/>
  <c r="E1454" i="1"/>
  <c r="H1287" i="1"/>
  <c r="Z977" i="1"/>
  <c r="AM977" i="1" s="1"/>
  <c r="U980" i="1"/>
  <c r="AH980" i="1" s="1"/>
  <c r="U976" i="1"/>
  <c r="AH976" i="1" s="1"/>
  <c r="U974" i="1"/>
  <c r="AH974" i="1" s="1"/>
  <c r="U972" i="1"/>
  <c r="AH972" i="1" s="1"/>
  <c r="U970" i="1"/>
  <c r="AH970" i="1" s="1"/>
  <c r="U978" i="1"/>
  <c r="AH978" i="1" s="1"/>
  <c r="AA796" i="1"/>
  <c r="AN796" i="1" s="1"/>
  <c r="M800" i="1"/>
  <c r="M787" i="1"/>
  <c r="AB794" i="1" s="1"/>
  <c r="AO794" i="1" s="1"/>
  <c r="K814" i="1"/>
  <c r="N792" i="1"/>
  <c r="AG790" i="1"/>
  <c r="AG788" i="1"/>
  <c r="F467" i="1"/>
  <c r="L1824" i="1"/>
  <c r="H1824" i="1"/>
  <c r="K1824" i="1"/>
  <c r="F1824" i="1"/>
  <c r="Q1824" i="1"/>
  <c r="J1824" i="1"/>
  <c r="E1824" i="1"/>
  <c r="M1824" i="1"/>
  <c r="G1824" i="1"/>
  <c r="I1824" i="1"/>
  <c r="V1626" i="1"/>
  <c r="AI1626" i="1" s="1"/>
  <c r="L1121" i="1"/>
  <c r="Z973" i="1"/>
  <c r="AM973" i="1" s="1"/>
  <c r="Y799" i="1"/>
  <c r="AL799" i="1" s="1"/>
  <c r="AA797" i="1"/>
  <c r="AN797" i="1" s="1"/>
  <c r="T797" i="1"/>
  <c r="N797" i="1"/>
  <c r="Z795" i="1"/>
  <c r="AM795" i="1" s="1"/>
  <c r="W781" i="1"/>
  <c r="AJ781" i="1" s="1"/>
  <c r="J786" i="1"/>
  <c r="N609" i="1"/>
  <c r="AA639" i="1"/>
  <c r="AN639" i="1" s="1"/>
  <c r="L634" i="1"/>
  <c r="AA646" i="1" s="1"/>
  <c r="AN646" i="1" s="1"/>
  <c r="L647" i="1"/>
  <c r="L633" i="1"/>
  <c r="L620" i="1"/>
  <c r="AA624" i="1" s="1"/>
  <c r="AN624" i="1" s="1"/>
  <c r="L605" i="1"/>
  <c r="H605" i="1"/>
  <c r="J604" i="1"/>
  <c r="F604" i="1"/>
  <c r="M605" i="1"/>
  <c r="G605" i="1"/>
  <c r="L604" i="1"/>
  <c r="G604" i="1"/>
  <c r="I605" i="1"/>
  <c r="K604" i="1"/>
  <c r="F605" i="1"/>
  <c r="I604" i="1"/>
  <c r="K605" i="1"/>
  <c r="E605" i="1"/>
  <c r="H604" i="1"/>
  <c r="W635" i="1" s="1"/>
  <c r="AJ635" i="1" s="1"/>
  <c r="J605" i="1"/>
  <c r="M604" i="1"/>
  <c r="E604" i="1"/>
  <c r="N604" i="1" s="1"/>
  <c r="L490" i="1"/>
  <c r="H490" i="1"/>
  <c r="Q490" i="1"/>
  <c r="J490" i="1"/>
  <c r="E490" i="1"/>
  <c r="K490" i="1"/>
  <c r="I490" i="1"/>
  <c r="G490" i="1"/>
  <c r="M490" i="1"/>
  <c r="F490" i="1"/>
  <c r="Z479" i="1"/>
  <c r="AM479" i="1" s="1"/>
  <c r="Z471" i="1"/>
  <c r="AM471" i="1" s="1"/>
  <c r="K467" i="1"/>
  <c r="Z469" i="1" s="1"/>
  <c r="AM469" i="1" s="1"/>
  <c r="Z468" i="1"/>
  <c r="AM468" i="1" s="1"/>
  <c r="K480" i="1"/>
  <c r="M320" i="1"/>
  <c r="I320" i="1"/>
  <c r="E320" i="1"/>
  <c r="H320" i="1"/>
  <c r="L320" i="1"/>
  <c r="G320" i="1"/>
  <c r="K320" i="1"/>
  <c r="F320" i="1"/>
  <c r="Q320" i="1"/>
  <c r="J320" i="1"/>
  <c r="Q310" i="1"/>
  <c r="M310" i="1"/>
  <c r="I310" i="1"/>
  <c r="E310" i="1"/>
  <c r="J310" i="1"/>
  <c r="H310" i="1"/>
  <c r="L310" i="1"/>
  <c r="G310" i="1"/>
  <c r="K310" i="1"/>
  <c r="F310" i="1"/>
  <c r="L292" i="1"/>
  <c r="H292" i="1"/>
  <c r="K292" i="1"/>
  <c r="G292" i="1"/>
  <c r="J292" i="1"/>
  <c r="F292" i="1"/>
  <c r="Q292" i="1"/>
  <c r="M292" i="1"/>
  <c r="I292" i="1"/>
  <c r="E292" i="1"/>
  <c r="Z1285" i="1"/>
  <c r="AM1285" i="1" s="1"/>
  <c r="Z1281" i="1"/>
  <c r="AM1281" i="1" s="1"/>
  <c r="Z1277" i="1"/>
  <c r="AM1277" i="1" s="1"/>
  <c r="G1134" i="1"/>
  <c r="U975" i="1"/>
  <c r="AH975" i="1" s="1"/>
  <c r="AA949" i="1"/>
  <c r="AN949" i="1" s="1"/>
  <c r="Z943" i="1"/>
  <c r="AM943" i="1" s="1"/>
  <c r="Y798" i="1"/>
  <c r="AL798" i="1" s="1"/>
  <c r="AA793" i="1"/>
  <c r="AN793" i="1" s="1"/>
  <c r="T793" i="1"/>
  <c r="N793" i="1"/>
  <c r="U780" i="1"/>
  <c r="AH780" i="1" s="1"/>
  <c r="N483" i="1"/>
  <c r="N478" i="1"/>
  <c r="W476" i="1"/>
  <c r="AJ476" i="1" s="1"/>
  <c r="X474" i="1"/>
  <c r="AK474" i="1" s="1"/>
  <c r="N472" i="1"/>
  <c r="W470" i="1"/>
  <c r="AJ470" i="1" s="1"/>
  <c r="I480" i="1"/>
  <c r="I467" i="1"/>
  <c r="X468" i="1"/>
  <c r="AK468" i="1" s="1"/>
  <c r="L467" i="1"/>
  <c r="L480" i="1"/>
  <c r="Z464" i="1"/>
  <c r="AM464" i="1" s="1"/>
  <c r="Z462" i="1"/>
  <c r="AM462" i="1" s="1"/>
  <c r="Z456" i="1"/>
  <c r="AM456" i="1" s="1"/>
  <c r="K466" i="1"/>
  <c r="Z454" i="1"/>
  <c r="AM454" i="1" s="1"/>
  <c r="K453" i="1"/>
  <c r="Z459" i="1" s="1"/>
  <c r="AM459" i="1" s="1"/>
  <c r="N450" i="1"/>
  <c r="T450" i="1"/>
  <c r="N442" i="1"/>
  <c r="T442" i="1"/>
  <c r="K439" i="1"/>
  <c r="Z448" i="1" s="1"/>
  <c r="AM448" i="1" s="1"/>
  <c r="K452" i="1"/>
  <c r="AJ3146" i="1"/>
  <c r="I319" i="1"/>
  <c r="K308" i="1"/>
  <c r="Q303" i="1"/>
  <c r="X3916" i="1" s="1"/>
  <c r="M303" i="1"/>
  <c r="I303" i="1"/>
  <c r="E303" i="1"/>
  <c r="L303" i="1"/>
  <c r="H303" i="1"/>
  <c r="K303" i="1"/>
  <c r="G303" i="1"/>
  <c r="J303" i="1"/>
  <c r="F303" i="1"/>
  <c r="E302" i="1"/>
  <c r="L280" i="1"/>
  <c r="H280" i="1"/>
  <c r="K280" i="1"/>
  <c r="G280" i="1"/>
  <c r="J280" i="1"/>
  <c r="F280" i="1"/>
  <c r="M280" i="1"/>
  <c r="I280" i="1"/>
  <c r="E280" i="1"/>
  <c r="Q280" i="1"/>
  <c r="X3216" i="1" s="1"/>
  <c r="K311" i="1"/>
  <c r="G311" i="1"/>
  <c r="M311" i="1"/>
  <c r="H311" i="1"/>
  <c r="Q311" i="1"/>
  <c r="L311" i="1"/>
  <c r="F311" i="1"/>
  <c r="J311" i="1"/>
  <c r="E311" i="1"/>
  <c r="I311" i="1"/>
  <c r="AA971" i="1"/>
  <c r="AN971" i="1" s="1"/>
  <c r="Z969" i="1"/>
  <c r="AM969" i="1" s="1"/>
  <c r="AA943" i="1"/>
  <c r="AN943" i="1" s="1"/>
  <c r="T796" i="1"/>
  <c r="N796" i="1"/>
  <c r="J787" i="1"/>
  <c r="Y790" i="1" s="1"/>
  <c r="AL790" i="1" s="1"/>
  <c r="Y788" i="1"/>
  <c r="AL788" i="1" s="1"/>
  <c r="J800" i="1"/>
  <c r="AA783" i="1"/>
  <c r="AN783" i="1" s="1"/>
  <c r="U783" i="1"/>
  <c r="AH783" i="1" s="1"/>
  <c r="Z781" i="1"/>
  <c r="AM781" i="1" s="1"/>
  <c r="Z777" i="1"/>
  <c r="AM777" i="1" s="1"/>
  <c r="N775" i="1"/>
  <c r="N786" i="1" s="1"/>
  <c r="T775" i="1"/>
  <c r="E773" i="1"/>
  <c r="A655" i="1"/>
  <c r="C655" i="1"/>
  <c r="A652" i="1"/>
  <c r="C652" i="1"/>
  <c r="A657" i="1"/>
  <c r="C657" i="1"/>
  <c r="AA638" i="1"/>
  <c r="AN638" i="1" s="1"/>
  <c r="N632" i="1"/>
  <c r="X631" i="1"/>
  <c r="AK631" i="1" s="1"/>
  <c r="Y630" i="1"/>
  <c r="AL630" i="1" s="1"/>
  <c r="X626" i="1"/>
  <c r="AK626" i="1" s="1"/>
  <c r="AA626" i="1"/>
  <c r="AN626" i="1" s="1"/>
  <c r="N624" i="1"/>
  <c r="X623" i="1"/>
  <c r="AK623" i="1" s="1"/>
  <c r="Y622" i="1"/>
  <c r="AL622" i="1" s="1"/>
  <c r="X618" i="1"/>
  <c r="AK618" i="1" s="1"/>
  <c r="Z617" i="1"/>
  <c r="AM617" i="1" s="1"/>
  <c r="X616" i="1"/>
  <c r="AK616" i="1" s="1"/>
  <c r="Z615" i="1"/>
  <c r="AM615" i="1" s="1"/>
  <c r="X614" i="1"/>
  <c r="AK614" i="1" s="1"/>
  <c r="Z613" i="1"/>
  <c r="AM613" i="1" s="1"/>
  <c r="X612" i="1"/>
  <c r="AK612" i="1" s="1"/>
  <c r="Z611" i="1"/>
  <c r="AM611" i="1" s="1"/>
  <c r="X610" i="1"/>
  <c r="AK610" i="1" s="1"/>
  <c r="Z609" i="1"/>
  <c r="AM609" i="1" s="1"/>
  <c r="X608" i="1"/>
  <c r="AK608" i="1" s="1"/>
  <c r="K619" i="1"/>
  <c r="K606" i="1"/>
  <c r="Z607" i="1"/>
  <c r="AM607" i="1" s="1"/>
  <c r="V473" i="1"/>
  <c r="AI473" i="1" s="1"/>
  <c r="U463" i="1"/>
  <c r="AH463" i="1" s="1"/>
  <c r="U455" i="1"/>
  <c r="AH455" i="1" s="1"/>
  <c r="M323" i="1"/>
  <c r="H319" i="1"/>
  <c r="J308" i="1"/>
  <c r="L302" i="1"/>
  <c r="J293" i="1"/>
  <c r="F293" i="1"/>
  <c r="Q293" i="1"/>
  <c r="M293" i="1"/>
  <c r="I293" i="1"/>
  <c r="E293" i="1"/>
  <c r="L293" i="1"/>
  <c r="H293" i="1"/>
  <c r="K293" i="1"/>
  <c r="G293" i="1"/>
  <c r="K271" i="1"/>
  <c r="G271" i="1"/>
  <c r="M270" i="1"/>
  <c r="I270" i="1"/>
  <c r="E270" i="1"/>
  <c r="J271" i="1"/>
  <c r="F271" i="1"/>
  <c r="L270" i="1"/>
  <c r="H270" i="1"/>
  <c r="M271" i="1"/>
  <c r="I271" i="1"/>
  <c r="E271" i="1"/>
  <c r="K270" i="1"/>
  <c r="G270" i="1"/>
  <c r="J270" i="1"/>
  <c r="L271" i="1"/>
  <c r="F270" i="1"/>
  <c r="H271" i="1"/>
  <c r="N463" i="1"/>
  <c r="G453" i="1"/>
  <c r="V463" i="1" s="1"/>
  <c r="AI463" i="1" s="1"/>
  <c r="H452" i="1"/>
  <c r="H277" i="1"/>
  <c r="M277" i="1"/>
  <c r="V623" i="1"/>
  <c r="AI623" i="1" s="1"/>
  <c r="Y613" i="1"/>
  <c r="AL613" i="1" s="1"/>
  <c r="N465" i="1"/>
  <c r="L279" i="1"/>
  <c r="Q279" i="1"/>
  <c r="X3181" i="1" s="1"/>
  <c r="H453" i="1"/>
  <c r="W459" i="1" s="1"/>
  <c r="AJ459" i="1" s="1"/>
  <c r="H281" i="1"/>
  <c r="M281" i="1"/>
  <c r="H273" i="1"/>
  <c r="M273" i="1"/>
  <c r="J154" i="1"/>
  <c r="F154" i="1"/>
  <c r="M154" i="1"/>
  <c r="I154" i="1"/>
  <c r="E154" i="1"/>
  <c r="L154" i="1"/>
  <c r="H154" i="1"/>
  <c r="K154" i="1"/>
  <c r="G154" i="1"/>
  <c r="Q154" i="1"/>
  <c r="J109" i="1"/>
  <c r="F109" i="1"/>
  <c r="Q109" i="1"/>
  <c r="M109" i="1"/>
  <c r="I109" i="1"/>
  <c r="E109" i="1"/>
  <c r="L109" i="1"/>
  <c r="H109" i="1"/>
  <c r="G109" i="1"/>
  <c r="K109" i="1"/>
  <c r="Q125" i="1"/>
  <c r="M125" i="1"/>
  <c r="I125" i="1"/>
  <c r="E125" i="1"/>
  <c r="L125" i="1"/>
  <c r="H125" i="1"/>
  <c r="K125" i="1"/>
  <c r="G125" i="1"/>
  <c r="J125" i="1"/>
  <c r="F125" i="1"/>
  <c r="L149" i="1"/>
  <c r="H149" i="1"/>
  <c r="Q149" i="1"/>
  <c r="K149" i="1"/>
  <c r="G149" i="1"/>
  <c r="J149" i="1"/>
  <c r="F149" i="1"/>
  <c r="E149" i="1"/>
  <c r="M149" i="1"/>
  <c r="I149" i="1"/>
  <c r="L110" i="1"/>
  <c r="H110" i="1"/>
  <c r="K110" i="1"/>
  <c r="G110" i="1"/>
  <c r="J110" i="1"/>
  <c r="F110" i="1"/>
  <c r="Q110" i="1"/>
  <c r="M110" i="1"/>
  <c r="I110" i="1"/>
  <c r="E110" i="1"/>
  <c r="L141" i="1"/>
  <c r="H141" i="1"/>
  <c r="K141" i="1"/>
  <c r="G141" i="1"/>
  <c r="J141" i="1"/>
  <c r="F141" i="1"/>
  <c r="M141" i="1"/>
  <c r="I141" i="1"/>
  <c r="E141" i="1"/>
  <c r="Q141" i="1"/>
  <c r="M3740" i="1" s="1"/>
  <c r="L156" i="1"/>
  <c r="H156" i="1"/>
  <c r="Q156" i="1"/>
  <c r="K156" i="1"/>
  <c r="G156" i="1"/>
  <c r="J156" i="1"/>
  <c r="F156" i="1"/>
  <c r="I156" i="1"/>
  <c r="E156" i="1"/>
  <c r="N156" i="1" s="1"/>
  <c r="M156" i="1"/>
  <c r="K120" i="1"/>
  <c r="G120" i="1"/>
  <c r="J120" i="1"/>
  <c r="F120" i="1"/>
  <c r="Q120" i="1"/>
  <c r="M3355" i="1" s="1"/>
  <c r="M120" i="1"/>
  <c r="I120" i="1"/>
  <c r="E120" i="1"/>
  <c r="L120" i="1"/>
  <c r="H120" i="1"/>
  <c r="K128" i="1"/>
  <c r="G128" i="1"/>
  <c r="J128" i="1"/>
  <c r="F128" i="1"/>
  <c r="Q128" i="1"/>
  <c r="M3670" i="1" s="1"/>
  <c r="M128" i="1"/>
  <c r="I128" i="1"/>
  <c r="E128" i="1"/>
  <c r="L128" i="1"/>
  <c r="H128" i="1"/>
  <c r="Q153" i="1"/>
  <c r="K153" i="1"/>
  <c r="G153" i="1"/>
  <c r="J153" i="1"/>
  <c r="F153" i="1"/>
  <c r="M153" i="1"/>
  <c r="I153" i="1"/>
  <c r="E153" i="1"/>
  <c r="H153" i="1"/>
  <c r="L153" i="1"/>
  <c r="L1273" i="1"/>
  <c r="H1273" i="1"/>
  <c r="J1272" i="1"/>
  <c r="F1272" i="1"/>
  <c r="K1273" i="1"/>
  <c r="F1273" i="1"/>
  <c r="K1272" i="1"/>
  <c r="E1272" i="1"/>
  <c r="J1273" i="1"/>
  <c r="E1273" i="1"/>
  <c r="I1272" i="1"/>
  <c r="I1273" i="1"/>
  <c r="M1272" i="1"/>
  <c r="H1272" i="1"/>
  <c r="M1273" i="1"/>
  <c r="G1273" i="1"/>
  <c r="L1272" i="1"/>
  <c r="G1272" i="1"/>
  <c r="J2442" i="1"/>
  <c r="F2442" i="1"/>
  <c r="L2441" i="1"/>
  <c r="H2441" i="1"/>
  <c r="I2442" i="1"/>
  <c r="I2441" i="1"/>
  <c r="M2442" i="1"/>
  <c r="H2442" i="1"/>
  <c r="M2441" i="1"/>
  <c r="AB2478" i="1" s="1"/>
  <c r="AO2478" i="1" s="1"/>
  <c r="G2441" i="1"/>
  <c r="V2460" i="1" s="1"/>
  <c r="AI2460" i="1" s="1"/>
  <c r="L2442" i="1"/>
  <c r="G2442" i="1"/>
  <c r="K2441" i="1"/>
  <c r="K2442" i="1"/>
  <c r="E2442" i="1"/>
  <c r="J2441" i="1"/>
  <c r="E2441" i="1"/>
  <c r="N2441" i="1" s="1"/>
  <c r="F2441" i="1"/>
  <c r="M467" i="1"/>
  <c r="AB475" i="1" s="1"/>
  <c r="AO475" i="1" s="1"/>
  <c r="L283" i="1"/>
  <c r="Q283" i="1"/>
  <c r="H275" i="1"/>
  <c r="M275" i="1"/>
  <c r="AJ3145" i="1"/>
  <c r="I144" i="1"/>
  <c r="J144" i="1"/>
  <c r="E136" i="1"/>
  <c r="F136" i="1"/>
  <c r="L111" i="1"/>
  <c r="Q111" i="1"/>
  <c r="M3110" i="1" s="1"/>
  <c r="K115" i="1"/>
  <c r="G138" i="1"/>
  <c r="L3847" i="1"/>
  <c r="V2981" i="1"/>
  <c r="AI2981" i="1" s="1"/>
  <c r="Y2981" i="1"/>
  <c r="AL2981" i="1" s="1"/>
  <c r="Y2977" i="1"/>
  <c r="AL2977" i="1" s="1"/>
  <c r="V2813" i="1"/>
  <c r="AI2813" i="1" s="1"/>
  <c r="V2632" i="1"/>
  <c r="AI2632" i="1" s="1"/>
  <c r="V2451" i="1"/>
  <c r="AI2451" i="1" s="1"/>
  <c r="W2975" i="1"/>
  <c r="AJ2975" i="1" s="1"/>
  <c r="W2983" i="1"/>
  <c r="AJ2983" i="1" s="1"/>
  <c r="J2988" i="1"/>
  <c r="F2988" i="1"/>
  <c r="M2988" i="1"/>
  <c r="I2988" i="1"/>
  <c r="E2988" i="1"/>
  <c r="L2988" i="1"/>
  <c r="H2988" i="1"/>
  <c r="Q2988" i="1"/>
  <c r="K2988" i="1"/>
  <c r="G2988" i="1"/>
  <c r="AB2984" i="1"/>
  <c r="AO2984" i="1" s="1"/>
  <c r="N2983" i="1"/>
  <c r="W2980" i="1"/>
  <c r="AJ2980" i="1" s="1"/>
  <c r="AB2980" i="1"/>
  <c r="AO2980" i="1" s="1"/>
  <c r="N2979" i="1"/>
  <c r="AB2976" i="1"/>
  <c r="AO2976" i="1" s="1"/>
  <c r="N2975" i="1"/>
  <c r="U2950" i="1"/>
  <c r="AH2950" i="1" s="1"/>
  <c r="A2827" i="1"/>
  <c r="C2827" i="1"/>
  <c r="AB2800" i="1"/>
  <c r="AO2800" i="1" s="1"/>
  <c r="AA2797" i="1"/>
  <c r="AN2797" i="1" s="1"/>
  <c r="H2804" i="1"/>
  <c r="W2792" i="1"/>
  <c r="AJ2792" i="1" s="1"/>
  <c r="H2791" i="1"/>
  <c r="W2795" i="1" s="1"/>
  <c r="AJ2795" i="1" s="1"/>
  <c r="AB2650" i="1"/>
  <c r="AO2650" i="1" s="1"/>
  <c r="AA2647" i="1"/>
  <c r="AN2647" i="1" s="1"/>
  <c r="W2642" i="1"/>
  <c r="AJ2642" i="1" s="1"/>
  <c r="AB2635" i="1"/>
  <c r="AO2635" i="1" s="1"/>
  <c r="T2633" i="1"/>
  <c r="N2633" i="1"/>
  <c r="AB2631" i="1"/>
  <c r="AO2631" i="1" s="1"/>
  <c r="T2629" i="1"/>
  <c r="N2629" i="1"/>
  <c r="AB2627" i="1"/>
  <c r="AO2627" i="1" s="1"/>
  <c r="E2637" i="1"/>
  <c r="T2625" i="1"/>
  <c r="N2625" i="1"/>
  <c r="E2624" i="1"/>
  <c r="AA2620" i="1"/>
  <c r="AN2620" i="1" s="1"/>
  <c r="AB2613" i="1"/>
  <c r="AO2613" i="1" s="1"/>
  <c r="AB2467" i="1"/>
  <c r="AO2467" i="1" s="1"/>
  <c r="AA2464" i="1"/>
  <c r="AN2464" i="1" s="1"/>
  <c r="J2470" i="1"/>
  <c r="AA2312" i="1"/>
  <c r="AN2312" i="1" s="1"/>
  <c r="W2298" i="1"/>
  <c r="AJ2298" i="1" s="1"/>
  <c r="AB2296" i="1"/>
  <c r="AO2296" i="1" s="1"/>
  <c r="T2292" i="1"/>
  <c r="N2292" i="1"/>
  <c r="Z2983" i="1"/>
  <c r="AM2983" i="1" s="1"/>
  <c r="Z2975" i="1"/>
  <c r="AM2975" i="1" s="1"/>
  <c r="M2971" i="1"/>
  <c r="V2955" i="1"/>
  <c r="AI2955" i="1" s="1"/>
  <c r="W2952" i="1"/>
  <c r="AJ2952" i="1" s="1"/>
  <c r="N2951" i="1"/>
  <c r="V2947" i="1"/>
  <c r="AI2947" i="1" s="1"/>
  <c r="F2957" i="1"/>
  <c r="AA2800" i="1"/>
  <c r="AN2800" i="1" s="1"/>
  <c r="W2799" i="1"/>
  <c r="AJ2799" i="1" s="1"/>
  <c r="Y2794" i="1"/>
  <c r="AL2794" i="1" s="1"/>
  <c r="W2789" i="1"/>
  <c r="AJ2789" i="1" s="1"/>
  <c r="X2787" i="1"/>
  <c r="AK2787" i="1" s="1"/>
  <c r="W2785" i="1"/>
  <c r="AJ2785" i="1" s="1"/>
  <c r="X2783" i="1"/>
  <c r="AK2783" i="1" s="1"/>
  <c r="W2781" i="1"/>
  <c r="AJ2781" i="1" s="1"/>
  <c r="T2779" i="1"/>
  <c r="N2779" i="1"/>
  <c r="C2661" i="1"/>
  <c r="A2661" i="1"/>
  <c r="C2653" i="1"/>
  <c r="A2653" i="1"/>
  <c r="V2647" i="1"/>
  <c r="AI2647" i="1" s="1"/>
  <c r="U2645" i="1"/>
  <c r="AH2645" i="1" s="1"/>
  <c r="Y2644" i="1"/>
  <c r="AL2644" i="1" s="1"/>
  <c r="V2642" i="1"/>
  <c r="AI2642" i="1" s="1"/>
  <c r="AA2641" i="1"/>
  <c r="AN2641" i="1" s="1"/>
  <c r="N2622" i="1"/>
  <c r="Z2621" i="1"/>
  <c r="AM2621" i="1" s="1"/>
  <c r="Y2617" i="1"/>
  <c r="AL2617" i="1" s="1"/>
  <c r="W2615" i="1"/>
  <c r="AJ2615" i="1" s="1"/>
  <c r="N2614" i="1"/>
  <c r="N2611" i="1"/>
  <c r="E2610" i="1"/>
  <c r="E2623" i="1"/>
  <c r="T2611" i="1"/>
  <c r="AB2473" i="1"/>
  <c r="AO2473" i="1" s="1"/>
  <c r="E2484" i="1"/>
  <c r="U2469" i="1"/>
  <c r="AH2469" i="1" s="1"/>
  <c r="V2467" i="1"/>
  <c r="AI2467" i="1" s="1"/>
  <c r="AA2466" i="1"/>
  <c r="AN2466" i="1" s="1"/>
  <c r="AB2461" i="1"/>
  <c r="AO2461" i="1" s="1"/>
  <c r="I2470" i="1"/>
  <c r="I2457" i="1"/>
  <c r="X2468" i="1" s="1"/>
  <c r="AK2468" i="1" s="1"/>
  <c r="W2454" i="1"/>
  <c r="AJ2454" i="1" s="1"/>
  <c r="W2450" i="1"/>
  <c r="AJ2450" i="1" s="1"/>
  <c r="W2446" i="1"/>
  <c r="AJ2446" i="1" s="1"/>
  <c r="E2443" i="1"/>
  <c r="T2448" i="1" s="1"/>
  <c r="E2456" i="1"/>
  <c r="N2444" i="1"/>
  <c r="AB2982" i="1"/>
  <c r="AO2982" i="1" s="1"/>
  <c r="T2981" i="1"/>
  <c r="N2981" i="1"/>
  <c r="N2985" i="1" s="1"/>
  <c r="N2978" i="1"/>
  <c r="T2978" i="1"/>
  <c r="Z2974" i="1"/>
  <c r="AM2974" i="1" s="1"/>
  <c r="K2972" i="1"/>
  <c r="Z2981" i="1" s="1"/>
  <c r="AM2981" i="1" s="1"/>
  <c r="X2974" i="1"/>
  <c r="AK2974" i="1" s="1"/>
  <c r="H2985" i="1"/>
  <c r="W2973" i="1"/>
  <c r="AJ2973" i="1" s="1"/>
  <c r="H2972" i="1"/>
  <c r="W2977" i="1" s="1"/>
  <c r="AJ2977" i="1" s="1"/>
  <c r="F2958" i="1"/>
  <c r="U2970" i="1" s="1"/>
  <c r="AH2970" i="1" s="1"/>
  <c r="AB2954" i="1"/>
  <c r="AO2954" i="1" s="1"/>
  <c r="AA2951" i="1"/>
  <c r="AN2951" i="1" s="1"/>
  <c r="Z2947" i="1"/>
  <c r="AM2947" i="1" s="1"/>
  <c r="U2946" i="1"/>
  <c r="AH2946" i="1" s="1"/>
  <c r="F2944" i="1"/>
  <c r="E2944" i="1"/>
  <c r="T2955" i="1" s="1"/>
  <c r="N2814" i="1"/>
  <c r="X2812" i="1"/>
  <c r="AK2812" i="1" s="1"/>
  <c r="N2811" i="1"/>
  <c r="AB2810" i="1"/>
  <c r="AO2810" i="1" s="1"/>
  <c r="H2805" i="1"/>
  <c r="H2818" i="1"/>
  <c r="W2806" i="1"/>
  <c r="AJ2806" i="1" s="1"/>
  <c r="V2802" i="1"/>
  <c r="AI2802" i="1" s="1"/>
  <c r="AA2801" i="1"/>
  <c r="AN2801" i="1" s="1"/>
  <c r="X2798" i="1"/>
  <c r="AK2798" i="1" s="1"/>
  <c r="AB2796" i="1"/>
  <c r="AO2796" i="1" s="1"/>
  <c r="Y2795" i="1"/>
  <c r="AL2795" i="1" s="1"/>
  <c r="N2793" i="1"/>
  <c r="K2804" i="1"/>
  <c r="K2791" i="1"/>
  <c r="Z2792" i="1" s="1"/>
  <c r="AM2792" i="1" s="1"/>
  <c r="X2788" i="1"/>
  <c r="AK2788" i="1" s="1"/>
  <c r="X2784" i="1"/>
  <c r="AK2784" i="1" s="1"/>
  <c r="X2780" i="1"/>
  <c r="AK2780" i="1" s="1"/>
  <c r="Z2650" i="1"/>
  <c r="AM2650" i="1" s="1"/>
  <c r="Z2647" i="1"/>
  <c r="AM2647" i="1" s="1"/>
  <c r="U2646" i="1"/>
  <c r="AH2646" i="1" s="1"/>
  <c r="AA2644" i="1"/>
  <c r="AN2644" i="1" s="1"/>
  <c r="AA2643" i="1"/>
  <c r="AN2643" i="1" s="1"/>
  <c r="AB2636" i="1"/>
  <c r="AO2636" i="1" s="1"/>
  <c r="W2630" i="1"/>
  <c r="AJ2630" i="1" s="1"/>
  <c r="AB2628" i="1"/>
  <c r="AO2628" i="1" s="1"/>
  <c r="K2637" i="1"/>
  <c r="K2624" i="1"/>
  <c r="Z2628" i="1" s="1"/>
  <c r="AM2628" i="1" s="1"/>
  <c r="AB2619" i="1"/>
  <c r="AO2619" i="1" s="1"/>
  <c r="Y2618" i="1"/>
  <c r="AL2618" i="1" s="1"/>
  <c r="W2614" i="1"/>
  <c r="AJ2614" i="1" s="1"/>
  <c r="V2612" i="1"/>
  <c r="AI2612" i="1" s="1"/>
  <c r="G2610" i="1"/>
  <c r="N2488" i="1"/>
  <c r="V2469" i="1"/>
  <c r="AI2469" i="1" s="1"/>
  <c r="AA2468" i="1"/>
  <c r="AN2468" i="1" s="1"/>
  <c r="X2465" i="1"/>
  <c r="AK2465" i="1" s="1"/>
  <c r="Y2462" i="1"/>
  <c r="AL2462" i="1" s="1"/>
  <c r="N2460" i="1"/>
  <c r="Z2459" i="1"/>
  <c r="AM2459" i="1" s="1"/>
  <c r="V2454" i="1"/>
  <c r="AI2454" i="1" s="1"/>
  <c r="V2450" i="1"/>
  <c r="AI2450" i="1" s="1"/>
  <c r="V2446" i="1"/>
  <c r="AI2446" i="1" s="1"/>
  <c r="N2993" i="1"/>
  <c r="V2984" i="1"/>
  <c r="AI2984" i="1" s="1"/>
  <c r="V2980" i="1"/>
  <c r="AI2980" i="1" s="1"/>
  <c r="V2976" i="1"/>
  <c r="AI2976" i="1" s="1"/>
  <c r="H2971" i="1"/>
  <c r="AB2970" i="1"/>
  <c r="AO2970" i="1" s="1"/>
  <c r="T2966" i="1"/>
  <c r="N2966" i="1"/>
  <c r="Y2965" i="1"/>
  <c r="AL2965" i="1" s="1"/>
  <c r="T2963" i="1"/>
  <c r="N2963" i="1"/>
  <c r="AB2962" i="1"/>
  <c r="AO2962" i="1" s="1"/>
  <c r="H2958" i="1"/>
  <c r="W2966" i="1" s="1"/>
  <c r="AJ2966" i="1" s="1"/>
  <c r="U2956" i="1"/>
  <c r="AH2956" i="1" s="1"/>
  <c r="AA2954" i="1"/>
  <c r="AN2954" i="1" s="1"/>
  <c r="W2953" i="1"/>
  <c r="AJ2953" i="1" s="1"/>
  <c r="W2948" i="1"/>
  <c r="AJ2948" i="1" s="1"/>
  <c r="T2947" i="1"/>
  <c r="N2947" i="1"/>
  <c r="N2945" i="1"/>
  <c r="N2957" i="1" s="1"/>
  <c r="V2816" i="1"/>
  <c r="AI2816" i="1" s="1"/>
  <c r="V2812" i="1"/>
  <c r="AI2812" i="1" s="1"/>
  <c r="V2808" i="1"/>
  <c r="AI2808" i="1" s="1"/>
  <c r="W2803" i="1"/>
  <c r="AJ2803" i="1" s="1"/>
  <c r="V2801" i="1"/>
  <c r="AI2801" i="1" s="1"/>
  <c r="Y2798" i="1"/>
  <c r="AL2798" i="1" s="1"/>
  <c r="V2796" i="1"/>
  <c r="AI2796" i="1" s="1"/>
  <c r="U2787" i="1"/>
  <c r="AH2787" i="1" s="1"/>
  <c r="Z2785" i="1"/>
  <c r="AM2785" i="1" s="1"/>
  <c r="Z2784" i="1"/>
  <c r="AM2784" i="1" s="1"/>
  <c r="W2782" i="1"/>
  <c r="AJ2782" i="1" s="1"/>
  <c r="U2779" i="1"/>
  <c r="AH2779" i="1" s="1"/>
  <c r="AB2648" i="1"/>
  <c r="AO2648" i="1" s="1"/>
  <c r="Y2647" i="1"/>
  <c r="AL2647" i="1" s="1"/>
  <c r="N2644" i="1"/>
  <c r="T2644" i="1"/>
  <c r="Z2641" i="1"/>
  <c r="AM2641" i="1" s="1"/>
  <c r="U2640" i="1"/>
  <c r="AH2640" i="1" s="1"/>
  <c r="T2620" i="1"/>
  <c r="N2620" i="1"/>
  <c r="W2618" i="1"/>
  <c r="AJ2618" i="1" s="1"/>
  <c r="AB2616" i="1"/>
  <c r="AO2616" i="1" s="1"/>
  <c r="Z2615" i="1"/>
  <c r="AM2615" i="1" s="1"/>
  <c r="H2623" i="1"/>
  <c r="W2611" i="1"/>
  <c r="AJ2611" i="1" s="1"/>
  <c r="H2610" i="1"/>
  <c r="W2622" i="1" s="1"/>
  <c r="AJ2622" i="1" s="1"/>
  <c r="U2477" i="1"/>
  <c r="AH2477" i="1" s="1"/>
  <c r="H2471" i="1"/>
  <c r="W2483" i="1" s="1"/>
  <c r="AJ2483" i="1" s="1"/>
  <c r="H2484" i="1"/>
  <c r="N2469" i="1"/>
  <c r="Z2466" i="1"/>
  <c r="AM2466" i="1" s="1"/>
  <c r="U2465" i="1"/>
  <c r="AH2465" i="1" s="1"/>
  <c r="AA2463" i="1"/>
  <c r="AN2463" i="1" s="1"/>
  <c r="AA2462" i="1"/>
  <c r="AN2462" i="1" s="1"/>
  <c r="X2459" i="1"/>
  <c r="AK2459" i="1" s="1"/>
  <c r="AB2455" i="1"/>
  <c r="AO2455" i="1" s="1"/>
  <c r="Z2451" i="1"/>
  <c r="AM2451" i="1" s="1"/>
  <c r="W2449" i="1"/>
  <c r="AJ2449" i="1" s="1"/>
  <c r="AB2447" i="1"/>
  <c r="AO2447" i="1" s="1"/>
  <c r="K2456" i="1"/>
  <c r="K2443" i="1"/>
  <c r="Z2454" i="1" s="1"/>
  <c r="AM2454" i="1" s="1"/>
  <c r="AA2310" i="1"/>
  <c r="AN2310" i="1" s="1"/>
  <c r="J2304" i="1"/>
  <c r="Y2311" i="1" s="1"/>
  <c r="AL2311" i="1" s="1"/>
  <c r="J2317" i="1"/>
  <c r="U2295" i="1"/>
  <c r="AH2295" i="1" s="1"/>
  <c r="W2286" i="1"/>
  <c r="AJ2286" i="1" s="1"/>
  <c r="W2283" i="1"/>
  <c r="AJ2283" i="1" s="1"/>
  <c r="G2136" i="1"/>
  <c r="G2123" i="1"/>
  <c r="V2132" i="1" s="1"/>
  <c r="AI2132" i="1" s="1"/>
  <c r="V1976" i="1"/>
  <c r="AI1976" i="1" s="1"/>
  <c r="G1942" i="1"/>
  <c r="V1953" i="1" s="1"/>
  <c r="AI1953" i="1" s="1"/>
  <c r="G1955" i="1"/>
  <c r="V1637" i="1"/>
  <c r="AI1637" i="1" s="1"/>
  <c r="G1636" i="1"/>
  <c r="V1648" i="1" s="1"/>
  <c r="AI1648" i="1" s="1"/>
  <c r="G1649" i="1"/>
  <c r="V1464" i="1"/>
  <c r="AI1464" i="1" s="1"/>
  <c r="G1468" i="1"/>
  <c r="V1456" i="1"/>
  <c r="AI1456" i="1" s="1"/>
  <c r="G1455" i="1"/>
  <c r="V1458" i="1" s="1"/>
  <c r="AI1458" i="1" s="1"/>
  <c r="V1283" i="1"/>
  <c r="AI1283" i="1" s="1"/>
  <c r="V1275" i="1"/>
  <c r="AI1275" i="1" s="1"/>
  <c r="G1274" i="1"/>
  <c r="V1279" i="1" s="1"/>
  <c r="AI1279" i="1" s="1"/>
  <c r="G1287" i="1"/>
  <c r="V1127" i="1"/>
  <c r="AI1127" i="1" s="1"/>
  <c r="V977" i="1"/>
  <c r="AI977" i="1" s="1"/>
  <c r="G981" i="1"/>
  <c r="V969" i="1"/>
  <c r="AI969" i="1" s="1"/>
  <c r="G968" i="1"/>
  <c r="V971" i="1" s="1"/>
  <c r="AI971" i="1" s="1"/>
  <c r="V946" i="1"/>
  <c r="AI946" i="1" s="1"/>
  <c r="N946" i="1"/>
  <c r="V796" i="1"/>
  <c r="AI796" i="1" s="1"/>
  <c r="G800" i="1"/>
  <c r="G787" i="1"/>
  <c r="V797" i="1" s="1"/>
  <c r="AI797" i="1" s="1"/>
  <c r="G619" i="1"/>
  <c r="G606" i="1"/>
  <c r="V609" i="1" s="1"/>
  <c r="AI609" i="1" s="1"/>
  <c r="V459" i="1"/>
  <c r="AI459" i="1" s="1"/>
  <c r="V2952" i="1"/>
  <c r="AI2952" i="1" s="1"/>
  <c r="N2788" i="1"/>
  <c r="N2780" i="1"/>
  <c r="M2651" i="1"/>
  <c r="Y2482" i="1"/>
  <c r="AL2482" i="1" s="1"/>
  <c r="Y2474" i="1"/>
  <c r="AL2474" i="1" s="1"/>
  <c r="AA2307" i="1"/>
  <c r="AN2307" i="1" s="1"/>
  <c r="AB2301" i="1"/>
  <c r="AO2301" i="1" s="1"/>
  <c r="AA2287" i="1"/>
  <c r="AN2287" i="1" s="1"/>
  <c r="N2281" i="1"/>
  <c r="N2279" i="1"/>
  <c r="AA2279" i="1"/>
  <c r="AN2279" i="1" s="1"/>
  <c r="F2276" i="1"/>
  <c r="U2280" i="1" s="1"/>
  <c r="AH2280" i="1" s="1"/>
  <c r="AA2149" i="1"/>
  <c r="AN2149" i="1" s="1"/>
  <c r="V2147" i="1"/>
  <c r="AI2147" i="1" s="1"/>
  <c r="N2146" i="1"/>
  <c r="AA2145" i="1"/>
  <c r="AN2145" i="1" s="1"/>
  <c r="V2143" i="1"/>
  <c r="AI2143" i="1" s="1"/>
  <c r="N2142" i="1"/>
  <c r="AA2141" i="1"/>
  <c r="AN2141" i="1" s="1"/>
  <c r="V2139" i="1"/>
  <c r="AI2139" i="1" s="1"/>
  <c r="N2138" i="1"/>
  <c r="E2137" i="1"/>
  <c r="E2150" i="1"/>
  <c r="T2138" i="1"/>
  <c r="N1982" i="1"/>
  <c r="AB1981" i="1"/>
  <c r="AO1981" i="1" s="1"/>
  <c r="T1979" i="1"/>
  <c r="N1979" i="1"/>
  <c r="Y1978" i="1"/>
  <c r="AL1978" i="1" s="1"/>
  <c r="T1976" i="1"/>
  <c r="N1976" i="1"/>
  <c r="AB1975" i="1"/>
  <c r="AO1975" i="1" s="1"/>
  <c r="W1973" i="1"/>
  <c r="AJ1973" i="1" s="1"/>
  <c r="E1983" i="1"/>
  <c r="N1971" i="1"/>
  <c r="E1970" i="1"/>
  <c r="T1981" i="1" s="1"/>
  <c r="Y1968" i="1"/>
  <c r="AL1968" i="1" s="1"/>
  <c r="N1966" i="1"/>
  <c r="Y1963" i="1"/>
  <c r="AL1963" i="1" s="1"/>
  <c r="AB1961" i="1"/>
  <c r="AO1961" i="1" s="1"/>
  <c r="Y1960" i="1"/>
  <c r="AL1960" i="1" s="1"/>
  <c r="W1959" i="1"/>
  <c r="AJ1959" i="1" s="1"/>
  <c r="H1969" i="1"/>
  <c r="W1957" i="1"/>
  <c r="AJ1957" i="1" s="1"/>
  <c r="H1956" i="1"/>
  <c r="W1966" i="1" s="1"/>
  <c r="AJ1966" i="1" s="1"/>
  <c r="C1820" i="1"/>
  <c r="A1820" i="1"/>
  <c r="Y1815" i="1"/>
  <c r="AL1815" i="1" s="1"/>
  <c r="Y1811" i="1"/>
  <c r="AL1811" i="1" s="1"/>
  <c r="Y1807" i="1"/>
  <c r="AL1807" i="1" s="1"/>
  <c r="AB1793" i="1"/>
  <c r="AO1793" i="1" s="1"/>
  <c r="X1648" i="1"/>
  <c r="AK1648" i="1" s="1"/>
  <c r="W1646" i="1"/>
  <c r="AJ1646" i="1" s="1"/>
  <c r="T1644" i="1"/>
  <c r="N1644" i="1"/>
  <c r="X1642" i="1"/>
  <c r="AK1642" i="1" s="1"/>
  <c r="T1641" i="1"/>
  <c r="N1641" i="1"/>
  <c r="AB1640" i="1"/>
  <c r="AO1640" i="1" s="1"/>
  <c r="W1638" i="1"/>
  <c r="AJ1638" i="1" s="1"/>
  <c r="W1634" i="1"/>
  <c r="AJ1634" i="1" s="1"/>
  <c r="W1632" i="1"/>
  <c r="AJ1632" i="1" s="1"/>
  <c r="W1630" i="1"/>
  <c r="AJ1630" i="1" s="1"/>
  <c r="W1628" i="1"/>
  <c r="AJ1628" i="1" s="1"/>
  <c r="W1626" i="1"/>
  <c r="AJ1626" i="1" s="1"/>
  <c r="W1624" i="1"/>
  <c r="AJ1624" i="1" s="1"/>
  <c r="Z1618" i="1"/>
  <c r="AM1618" i="1" s="1"/>
  <c r="AB1614" i="1"/>
  <c r="AO1614" i="1" s="1"/>
  <c r="Z1610" i="1"/>
  <c r="AM1610" i="1" s="1"/>
  <c r="Z2954" i="1"/>
  <c r="AM2954" i="1" s="1"/>
  <c r="E2957" i="1"/>
  <c r="N2822" i="1"/>
  <c r="L2818" i="1"/>
  <c r="AA2788" i="1"/>
  <c r="AN2788" i="1" s="1"/>
  <c r="AA2784" i="1"/>
  <c r="AN2784" i="1" s="1"/>
  <c r="AA2780" i="1"/>
  <c r="AN2780" i="1" s="1"/>
  <c r="Y2481" i="1"/>
  <c r="AL2481" i="1" s="1"/>
  <c r="Y2477" i="1"/>
  <c r="AL2477" i="1" s="1"/>
  <c r="AA2472" i="1"/>
  <c r="AN2472" i="1" s="1"/>
  <c r="AA2449" i="1"/>
  <c r="AN2449" i="1" s="1"/>
  <c r="J2290" i="1"/>
  <c r="J2303" i="1"/>
  <c r="Y2301" i="1"/>
  <c r="AL2301" i="1" s="1"/>
  <c r="U2314" i="1"/>
  <c r="AH2314" i="1" s="1"/>
  <c r="Y2314" i="1"/>
  <c r="AL2314" i="1" s="1"/>
  <c r="N2311" i="1"/>
  <c r="X2288" i="1"/>
  <c r="AK2288" i="1" s="1"/>
  <c r="W2280" i="1"/>
  <c r="AJ2280" i="1" s="1"/>
  <c r="X2148" i="1"/>
  <c r="AK2148" i="1" s="1"/>
  <c r="X2144" i="1"/>
  <c r="AK2144" i="1" s="1"/>
  <c r="X2140" i="1"/>
  <c r="AK2140" i="1" s="1"/>
  <c r="N2119" i="1"/>
  <c r="W2116" i="1"/>
  <c r="AJ2116" i="1" s="1"/>
  <c r="V2114" i="1"/>
  <c r="AI2114" i="1" s="1"/>
  <c r="N2111" i="1"/>
  <c r="L2122" i="1"/>
  <c r="L2109" i="1"/>
  <c r="AA2118" i="1" s="1"/>
  <c r="AN2118" i="1" s="1"/>
  <c r="AA1981" i="1"/>
  <c r="AN1981" i="1" s="1"/>
  <c r="V1979" i="1"/>
  <c r="AI1979" i="1" s="1"/>
  <c r="AA1973" i="1"/>
  <c r="AN1973" i="1" s="1"/>
  <c r="G1983" i="1"/>
  <c r="V1971" i="1"/>
  <c r="AI1971" i="1" s="1"/>
  <c r="G1970" i="1"/>
  <c r="V1975" i="1" s="1"/>
  <c r="AI1975" i="1" s="1"/>
  <c r="V1967" i="1"/>
  <c r="AI1967" i="1" s="1"/>
  <c r="V1965" i="1"/>
  <c r="AI1965" i="1" s="1"/>
  <c r="V1963" i="1"/>
  <c r="AI1963" i="1" s="1"/>
  <c r="V1961" i="1"/>
  <c r="AI1961" i="1" s="1"/>
  <c r="V1959" i="1"/>
  <c r="AI1959" i="1" s="1"/>
  <c r="W1954" i="1"/>
  <c r="AJ1954" i="1" s="1"/>
  <c r="N1952" i="1"/>
  <c r="X1950" i="1"/>
  <c r="AK1950" i="1" s="1"/>
  <c r="N1949" i="1"/>
  <c r="W1946" i="1"/>
  <c r="AJ1946" i="1" s="1"/>
  <c r="N1944" i="1"/>
  <c r="J1942" i="1"/>
  <c r="Y1947" i="1" s="1"/>
  <c r="AL1947" i="1" s="1"/>
  <c r="J1955" i="1"/>
  <c r="Y1943" i="1"/>
  <c r="AL1943" i="1" s="1"/>
  <c r="V2948" i="1"/>
  <c r="AI2948" i="1" s="1"/>
  <c r="Y2788" i="1"/>
  <c r="AL2788" i="1" s="1"/>
  <c r="Y2780" i="1"/>
  <c r="AL2780" i="1" s="1"/>
  <c r="N2478" i="1"/>
  <c r="M2457" i="1"/>
  <c r="N2451" i="1"/>
  <c r="N2315" i="1"/>
  <c r="U2306" i="1"/>
  <c r="AH2306" i="1" s="1"/>
  <c r="E2304" i="1"/>
  <c r="T2316" i="1" s="1"/>
  <c r="M2290" i="1"/>
  <c r="U2282" i="1"/>
  <c r="AH2282" i="1" s="1"/>
  <c r="Y2144" i="1"/>
  <c r="AL2144" i="1" s="1"/>
  <c r="U2142" i="1"/>
  <c r="AH2142" i="1" s="1"/>
  <c r="M2137" i="1"/>
  <c r="AB2142" i="1" s="1"/>
  <c r="AO2142" i="1" s="1"/>
  <c r="M2150" i="1"/>
  <c r="F2122" i="1"/>
  <c r="C1992" i="1"/>
  <c r="A1992" i="1"/>
  <c r="V1968" i="1"/>
  <c r="AI1968" i="1" s="1"/>
  <c r="AB1966" i="1"/>
  <c r="AO1966" i="1" s="1"/>
  <c r="N1965" i="1"/>
  <c r="AA1964" i="1"/>
  <c r="AN1964" i="1" s="1"/>
  <c r="W1962" i="1"/>
  <c r="AJ1962" i="1" s="1"/>
  <c r="V1960" i="1"/>
  <c r="AI1960" i="1" s="1"/>
  <c r="I2958" i="1"/>
  <c r="X2970" i="1" s="1"/>
  <c r="AK2970" i="1" s="1"/>
  <c r="M2828" i="1"/>
  <c r="I2828" i="1"/>
  <c r="E2828" i="1"/>
  <c r="Q2828" i="1"/>
  <c r="J2828" i="1"/>
  <c r="H2828" i="1"/>
  <c r="L2828" i="1"/>
  <c r="G2828" i="1"/>
  <c r="K2828" i="1"/>
  <c r="F2828" i="1"/>
  <c r="Y2787" i="1"/>
  <c r="AL2787" i="1" s="1"/>
  <c r="Y2783" i="1"/>
  <c r="AL2783" i="1" s="1"/>
  <c r="AA2778" i="1"/>
  <c r="AN2778" i="1" s="1"/>
  <c r="N2636" i="1"/>
  <c r="N2628" i="1"/>
  <c r="AA2482" i="1"/>
  <c r="AN2482" i="1" s="1"/>
  <c r="AA2478" i="1"/>
  <c r="AN2478" i="1" s="1"/>
  <c r="AA2474" i="1"/>
  <c r="AN2474" i="1" s="1"/>
  <c r="AA2450" i="1"/>
  <c r="AN2450" i="1" s="1"/>
  <c r="L2326" i="1"/>
  <c r="H2326" i="1"/>
  <c r="K2326" i="1"/>
  <c r="F2326" i="1"/>
  <c r="Q2326" i="1"/>
  <c r="J2326" i="1"/>
  <c r="E2326" i="1"/>
  <c r="M2326" i="1"/>
  <c r="G2326" i="1"/>
  <c r="I2326" i="1"/>
  <c r="J2323" i="1"/>
  <c r="F2323" i="1"/>
  <c r="K2323" i="1"/>
  <c r="E2323" i="1"/>
  <c r="Q2323" i="1"/>
  <c r="I2323" i="1"/>
  <c r="L2323" i="1"/>
  <c r="G2323" i="1"/>
  <c r="M2323" i="1"/>
  <c r="H2323" i="1"/>
  <c r="AA2315" i="1"/>
  <c r="AN2315" i="1" s="1"/>
  <c r="N2310" i="1"/>
  <c r="W2308" i="1"/>
  <c r="AJ2308" i="1" s="1"/>
  <c r="N2288" i="1"/>
  <c r="E2276" i="1"/>
  <c r="T2281" i="1" s="1"/>
  <c r="N2277" i="1"/>
  <c r="E2289" i="1"/>
  <c r="C2158" i="1"/>
  <c r="A2158" i="1"/>
  <c r="C2161" i="1"/>
  <c r="A2161" i="1"/>
  <c r="N2160" i="1"/>
  <c r="M2154" i="1"/>
  <c r="I2154" i="1"/>
  <c r="E2154" i="1"/>
  <c r="K2154" i="1"/>
  <c r="F2154" i="1"/>
  <c r="G2154" i="1"/>
  <c r="L2154" i="1"/>
  <c r="J2154" i="1"/>
  <c r="Q2154" i="1"/>
  <c r="H2154" i="1"/>
  <c r="AA2148" i="1"/>
  <c r="AN2148" i="1" s="1"/>
  <c r="V2146" i="1"/>
  <c r="AI2146" i="1" s="1"/>
  <c r="N2143" i="1"/>
  <c r="AA2140" i="1"/>
  <c r="AN2140" i="1" s="1"/>
  <c r="G2150" i="1"/>
  <c r="V2138" i="1"/>
  <c r="AI2138" i="1" s="1"/>
  <c r="G2137" i="1"/>
  <c r="V2149" i="1" s="1"/>
  <c r="AI2149" i="1" s="1"/>
  <c r="AB2135" i="1"/>
  <c r="AO2135" i="1" s="1"/>
  <c r="T2133" i="1"/>
  <c r="N2133" i="1"/>
  <c r="Y2132" i="1"/>
  <c r="AL2132" i="1" s="1"/>
  <c r="X2131" i="1"/>
  <c r="AK2131" i="1" s="1"/>
  <c r="X2127" i="1"/>
  <c r="AK2127" i="1" s="1"/>
  <c r="Y2125" i="1"/>
  <c r="AL2125" i="1" s="1"/>
  <c r="AB2125" i="1"/>
  <c r="AO2125" i="1" s="1"/>
  <c r="M2123" i="1"/>
  <c r="W2121" i="1"/>
  <c r="AJ2121" i="1" s="1"/>
  <c r="N2118" i="1"/>
  <c r="Y2117" i="1"/>
  <c r="AL2117" i="1" s="1"/>
  <c r="U2115" i="1"/>
  <c r="AH2115" i="1" s="1"/>
  <c r="W2113" i="1"/>
  <c r="AJ2113" i="1" s="1"/>
  <c r="N2110" i="1"/>
  <c r="E2109" i="1"/>
  <c r="T2114" i="1" s="1"/>
  <c r="E2122" i="1"/>
  <c r="AA1982" i="1"/>
  <c r="AN1982" i="1" s="1"/>
  <c r="AA1978" i="1"/>
  <c r="AN1978" i="1" s="1"/>
  <c r="AA1976" i="1"/>
  <c r="AN1976" i="1" s="1"/>
  <c r="AA1974" i="1"/>
  <c r="AN1974" i="1" s="1"/>
  <c r="AA1972" i="1"/>
  <c r="AN1972" i="1" s="1"/>
  <c r="X1963" i="1"/>
  <c r="AK1963" i="1" s="1"/>
  <c r="U1954" i="1"/>
  <c r="AH1954" i="1" s="1"/>
  <c r="U1952" i="1"/>
  <c r="AH1952" i="1" s="1"/>
  <c r="U1950" i="1"/>
  <c r="AH1950" i="1" s="1"/>
  <c r="U1948" i="1"/>
  <c r="AH1948" i="1" s="1"/>
  <c r="U1946" i="1"/>
  <c r="AH1946" i="1" s="1"/>
  <c r="U1944" i="1"/>
  <c r="AH1944" i="1" s="1"/>
  <c r="A1827" i="1"/>
  <c r="C1827" i="1"/>
  <c r="X1813" i="1"/>
  <c r="AK1813" i="1" s="1"/>
  <c r="X1805" i="1"/>
  <c r="AK1805" i="1" s="1"/>
  <c r="X1795" i="1"/>
  <c r="AK1795" i="1" s="1"/>
  <c r="U1641" i="1"/>
  <c r="AH1641" i="1" s="1"/>
  <c r="X1624" i="1"/>
  <c r="AK1624" i="1" s="1"/>
  <c r="I1622" i="1"/>
  <c r="AA2128" i="1"/>
  <c r="AN2128" i="1" s="1"/>
  <c r="J2122" i="1"/>
  <c r="C1818" i="1"/>
  <c r="A1818" i="1"/>
  <c r="N1653" i="1"/>
  <c r="I1649" i="1"/>
  <c r="I1635" i="1"/>
  <c r="V1611" i="1"/>
  <c r="AI1611" i="1" s="1"/>
  <c r="N1611" i="1"/>
  <c r="W1480" i="1"/>
  <c r="AJ1480" i="1" s="1"/>
  <c r="W1476" i="1"/>
  <c r="AJ1476" i="1" s="1"/>
  <c r="H1482" i="1"/>
  <c r="U1467" i="1"/>
  <c r="AH1467" i="1" s="1"/>
  <c r="U1459" i="1"/>
  <c r="AH1459" i="1" s="1"/>
  <c r="W1452" i="1"/>
  <c r="AJ1452" i="1" s="1"/>
  <c r="W1448" i="1"/>
  <c r="AJ1448" i="1" s="1"/>
  <c r="W1444" i="1"/>
  <c r="AJ1444" i="1" s="1"/>
  <c r="M1441" i="1"/>
  <c r="AB1452" i="1" s="1"/>
  <c r="AO1452" i="1" s="1"/>
  <c r="M1454" i="1"/>
  <c r="AA1313" i="1"/>
  <c r="AN1313" i="1" s="1"/>
  <c r="X1308" i="1"/>
  <c r="AK1308" i="1" s="1"/>
  <c r="AA1305" i="1"/>
  <c r="AN1305" i="1" s="1"/>
  <c r="G1315" i="1"/>
  <c r="G1302" i="1"/>
  <c r="V1304" i="1" s="1"/>
  <c r="AI1304" i="1" s="1"/>
  <c r="T1286" i="1"/>
  <c r="N1286" i="1"/>
  <c r="Y1285" i="1"/>
  <c r="AL1285" i="1" s="1"/>
  <c r="T1283" i="1"/>
  <c r="N1283" i="1"/>
  <c r="AB1282" i="1"/>
  <c r="AO1282" i="1" s="1"/>
  <c r="W1280" i="1"/>
  <c r="AJ1280" i="1" s="1"/>
  <c r="T1278" i="1"/>
  <c r="N1278" i="1"/>
  <c r="Y1277" i="1"/>
  <c r="AL1277" i="1" s="1"/>
  <c r="E1287" i="1"/>
  <c r="N1275" i="1"/>
  <c r="E1274" i="1"/>
  <c r="T1282" i="1" s="1"/>
  <c r="C1158" i="1"/>
  <c r="A1158" i="1"/>
  <c r="C1150" i="1"/>
  <c r="A1150" i="1"/>
  <c r="X1136" i="1"/>
  <c r="AK1136" i="1" s="1"/>
  <c r="I1135" i="1"/>
  <c r="I1148" i="1"/>
  <c r="J1121" i="1"/>
  <c r="Y1128" i="1" s="1"/>
  <c r="AL1128" i="1" s="1"/>
  <c r="J1134" i="1"/>
  <c r="I1107" i="1"/>
  <c r="X1114" i="1" s="1"/>
  <c r="AK1114" i="1" s="1"/>
  <c r="I1120" i="1"/>
  <c r="Y947" i="1"/>
  <c r="AL947" i="1" s="1"/>
  <c r="M786" i="1"/>
  <c r="M773" i="1"/>
  <c r="AB781" i="1" s="1"/>
  <c r="AO781" i="1" s="1"/>
  <c r="Y2135" i="1"/>
  <c r="AL2135" i="1" s="1"/>
  <c r="AA2126" i="1"/>
  <c r="AN2126" i="1" s="1"/>
  <c r="X1793" i="1"/>
  <c r="AK1793" i="1" s="1"/>
  <c r="U1779" i="1"/>
  <c r="AH1779" i="1" s="1"/>
  <c r="Z1781" i="1"/>
  <c r="AM1781" i="1" s="1"/>
  <c r="U1787" i="1"/>
  <c r="AH1787" i="1" s="1"/>
  <c r="U1797" i="1"/>
  <c r="AH1797" i="1" s="1"/>
  <c r="V1807" i="1"/>
  <c r="AI1807" i="1" s="1"/>
  <c r="AA1809" i="1"/>
  <c r="AN1809" i="1" s="1"/>
  <c r="V1815" i="1"/>
  <c r="AI1815" i="1" s="1"/>
  <c r="Y1814" i="1"/>
  <c r="AL1814" i="1" s="1"/>
  <c r="Y1810" i="1"/>
  <c r="AL1810" i="1" s="1"/>
  <c r="Y1806" i="1"/>
  <c r="AL1806" i="1" s="1"/>
  <c r="K1803" i="1"/>
  <c r="Z1815" i="1" s="1"/>
  <c r="AM1815" i="1" s="1"/>
  <c r="K1816" i="1"/>
  <c r="J1816" i="1"/>
  <c r="Y1804" i="1"/>
  <c r="AL1804" i="1" s="1"/>
  <c r="J1803" i="1"/>
  <c r="Y1813" i="1" s="1"/>
  <c r="AL1813" i="1" s="1"/>
  <c r="N1800" i="1"/>
  <c r="Z1798" i="1"/>
  <c r="AM1798" i="1" s="1"/>
  <c r="U1796" i="1"/>
  <c r="AH1796" i="1" s="1"/>
  <c r="AB1796" i="1"/>
  <c r="AO1796" i="1" s="1"/>
  <c r="Y1794" i="1"/>
  <c r="AL1794" i="1" s="1"/>
  <c r="X1794" i="1"/>
  <c r="AK1794" i="1" s="1"/>
  <c r="N1792" i="1"/>
  <c r="G1802" i="1"/>
  <c r="G1789" i="1"/>
  <c r="V1799" i="1" s="1"/>
  <c r="AI1799" i="1" s="1"/>
  <c r="K1802" i="1"/>
  <c r="Z1790" i="1"/>
  <c r="AM1790" i="1" s="1"/>
  <c r="K1789" i="1"/>
  <c r="Z1801" i="1" s="1"/>
  <c r="AM1801" i="1" s="1"/>
  <c r="X1786" i="1"/>
  <c r="AK1786" i="1" s="1"/>
  <c r="Y1784" i="1"/>
  <c r="AL1784" i="1" s="1"/>
  <c r="X1782" i="1"/>
  <c r="AK1782" i="1" s="1"/>
  <c r="Y1780" i="1"/>
  <c r="AL1780" i="1" s="1"/>
  <c r="X1778" i="1"/>
  <c r="AK1778" i="1" s="1"/>
  <c r="I1775" i="1"/>
  <c r="X1779" i="1" s="1"/>
  <c r="AK1779" i="1" s="1"/>
  <c r="I1788" i="1"/>
  <c r="X1776" i="1"/>
  <c r="AK1776" i="1" s="1"/>
  <c r="J1775" i="1"/>
  <c r="J1788" i="1"/>
  <c r="Y1776" i="1"/>
  <c r="AL1776" i="1" s="1"/>
  <c r="N1618" i="1"/>
  <c r="U1617" i="1"/>
  <c r="AH1617" i="1" s="1"/>
  <c r="AB1617" i="1"/>
  <c r="AO1617" i="1" s="1"/>
  <c r="G1621" i="1"/>
  <c r="V1609" i="1"/>
  <c r="AI1609" i="1" s="1"/>
  <c r="G1608" i="1"/>
  <c r="V1618" i="1" s="1"/>
  <c r="AI1618" i="1" s="1"/>
  <c r="E1608" i="1"/>
  <c r="T1617" i="1" s="1"/>
  <c r="N1609" i="1"/>
  <c r="E1621" i="1"/>
  <c r="Z1481" i="1"/>
  <c r="AM1481" i="1" s="1"/>
  <c r="Z1477" i="1"/>
  <c r="AM1477" i="1" s="1"/>
  <c r="AB1472" i="1"/>
  <c r="AO1472" i="1" s="1"/>
  <c r="G1482" i="1"/>
  <c r="Y1461" i="1"/>
  <c r="AL1461" i="1" s="1"/>
  <c r="F1455" i="1"/>
  <c r="K1441" i="1"/>
  <c r="Z1451" i="1" s="1"/>
  <c r="AM1451" i="1" s="1"/>
  <c r="C1320" i="1"/>
  <c r="A1320" i="1"/>
  <c r="W1310" i="1"/>
  <c r="AJ1310" i="1" s="1"/>
  <c r="AB1308" i="1"/>
  <c r="AO1308" i="1" s="1"/>
  <c r="U1307" i="1"/>
  <c r="AH1307" i="1" s="1"/>
  <c r="V1300" i="1"/>
  <c r="AI1300" i="1" s="1"/>
  <c r="N1299" i="1"/>
  <c r="T1299" i="1"/>
  <c r="V1296" i="1"/>
  <c r="AI1296" i="1" s="1"/>
  <c r="N1295" i="1"/>
  <c r="T1295" i="1"/>
  <c r="V1292" i="1"/>
  <c r="AI1292" i="1" s="1"/>
  <c r="N1291" i="1"/>
  <c r="T1291" i="1"/>
  <c r="V1286" i="1"/>
  <c r="AI1286" i="1" s="1"/>
  <c r="V1278" i="1"/>
  <c r="AI1278" i="1" s="1"/>
  <c r="I1287" i="1"/>
  <c r="I1274" i="1"/>
  <c r="X1279" i="1" s="1"/>
  <c r="AK1279" i="1" s="1"/>
  <c r="N1147" i="1"/>
  <c r="AA1146" i="1"/>
  <c r="AN1146" i="1" s="1"/>
  <c r="N1143" i="1"/>
  <c r="N1139" i="1"/>
  <c r="AA1138" i="1"/>
  <c r="AN1138" i="1" s="1"/>
  <c r="G1135" i="1"/>
  <c r="V1143" i="1" s="1"/>
  <c r="AI1143" i="1" s="1"/>
  <c r="G1148" i="1"/>
  <c r="V1136" i="1"/>
  <c r="AI1136" i="1" s="1"/>
  <c r="T1133" i="1"/>
  <c r="N1133" i="1"/>
  <c r="W1130" i="1"/>
  <c r="AJ1130" i="1" s="1"/>
  <c r="W1126" i="1"/>
  <c r="AJ1126" i="1" s="1"/>
  <c r="T1124" i="1"/>
  <c r="N1124" i="1"/>
  <c r="I1121" i="1"/>
  <c r="X1130" i="1" s="1"/>
  <c r="AK1130" i="1" s="1"/>
  <c r="I1134" i="1"/>
  <c r="X1122" i="1"/>
  <c r="AK1122" i="1" s="1"/>
  <c r="T1119" i="1"/>
  <c r="N1119" i="1"/>
  <c r="W1116" i="1"/>
  <c r="AJ1116" i="1" s="1"/>
  <c r="W1110" i="1"/>
  <c r="AJ1110" i="1" s="1"/>
  <c r="T1109" i="1"/>
  <c r="N1109" i="1"/>
  <c r="J1107" i="1"/>
  <c r="Y1116" i="1" s="1"/>
  <c r="AL1116" i="1" s="1"/>
  <c r="J1120" i="1"/>
  <c r="Y1108" i="1"/>
  <c r="AL1108" i="1" s="1"/>
  <c r="AA961" i="1"/>
  <c r="AN961" i="1" s="1"/>
  <c r="W959" i="1"/>
  <c r="AJ959" i="1" s="1"/>
  <c r="M967" i="1"/>
  <c r="M954" i="1"/>
  <c r="AB962" i="1" s="1"/>
  <c r="AO962" i="1" s="1"/>
  <c r="AB951" i="1"/>
  <c r="AO951" i="1" s="1"/>
  <c r="N949" i="1"/>
  <c r="AB947" i="1"/>
  <c r="AO947" i="1" s="1"/>
  <c r="N945" i="1"/>
  <c r="AB943" i="1"/>
  <c r="AO943" i="1" s="1"/>
  <c r="E940" i="1"/>
  <c r="T945" i="1" s="1"/>
  <c r="E953" i="1"/>
  <c r="N941" i="1"/>
  <c r="Y804" i="1"/>
  <c r="AL804" i="1" s="1"/>
  <c r="J801" i="1"/>
  <c r="Y805" i="1" s="1"/>
  <c r="AL805" i="1" s="1"/>
  <c r="J814" i="1"/>
  <c r="Y802" i="1"/>
  <c r="AL802" i="1" s="1"/>
  <c r="Y2133" i="1"/>
  <c r="AL2133" i="1" s="1"/>
  <c r="AB1808" i="1"/>
  <c r="AO1808" i="1" s="1"/>
  <c r="N1659" i="1"/>
  <c r="M1656" i="1"/>
  <c r="I1656" i="1"/>
  <c r="E1656" i="1"/>
  <c r="K1656" i="1"/>
  <c r="F1656" i="1"/>
  <c r="Q1656" i="1"/>
  <c r="J1656" i="1"/>
  <c r="L1656" i="1"/>
  <c r="G1656" i="1"/>
  <c r="H1656" i="1"/>
  <c r="V1615" i="1"/>
  <c r="AI1615" i="1" s="1"/>
  <c r="T1615" i="1"/>
  <c r="N1615" i="1"/>
  <c r="V1467" i="1"/>
  <c r="AI1467" i="1" s="1"/>
  <c r="AB1467" i="1"/>
  <c r="AO1467" i="1" s="1"/>
  <c r="N1465" i="1"/>
  <c r="AB1463" i="1"/>
  <c r="AO1463" i="1" s="1"/>
  <c r="N1461" i="1"/>
  <c r="AB1459" i="1"/>
  <c r="AO1459" i="1" s="1"/>
  <c r="N1457" i="1"/>
  <c r="J1455" i="1"/>
  <c r="Y1463" i="1" s="1"/>
  <c r="AL1463" i="1" s="1"/>
  <c r="W1453" i="1"/>
  <c r="AJ1453" i="1" s="1"/>
  <c r="AB1451" i="1"/>
  <c r="AO1451" i="1" s="1"/>
  <c r="U1447" i="1"/>
  <c r="AH1447" i="1" s="1"/>
  <c r="W1445" i="1"/>
  <c r="AJ1445" i="1" s="1"/>
  <c r="AB1443" i="1"/>
  <c r="AO1443" i="1" s="1"/>
  <c r="N1319" i="1"/>
  <c r="Z2128" i="1"/>
  <c r="AM2128" i="1" s="1"/>
  <c r="K1956" i="1"/>
  <c r="Y1958" i="1"/>
  <c r="AL1958" i="1" s="1"/>
  <c r="N1809" i="1"/>
  <c r="T1809" i="1"/>
  <c r="N1799" i="1"/>
  <c r="N1791" i="1"/>
  <c r="N1781" i="1"/>
  <c r="Z1648" i="1"/>
  <c r="AM1648" i="1" s="1"/>
  <c r="M1649" i="1"/>
  <c r="U1633" i="1"/>
  <c r="AH1633" i="1" s="1"/>
  <c r="Y1633" i="1"/>
  <c r="AL1633" i="1" s="1"/>
  <c r="AA1631" i="1"/>
  <c r="AN1631" i="1" s="1"/>
  <c r="U1629" i="1"/>
  <c r="AH1629" i="1" s="1"/>
  <c r="Y1629" i="1"/>
  <c r="AL1629" i="1" s="1"/>
  <c r="U1625" i="1"/>
  <c r="AH1625" i="1" s="1"/>
  <c r="Y1625" i="1"/>
  <c r="AL1625" i="1" s="1"/>
  <c r="AA1623" i="1"/>
  <c r="AN1623" i="1" s="1"/>
  <c r="L1622" i="1"/>
  <c r="L1635" i="1"/>
  <c r="Z1613" i="1"/>
  <c r="AM1613" i="1" s="1"/>
  <c r="L1491" i="1"/>
  <c r="H1491" i="1"/>
  <c r="M1491" i="1"/>
  <c r="G1491" i="1"/>
  <c r="Q1491" i="1"/>
  <c r="I1491" i="1"/>
  <c r="F1491" i="1"/>
  <c r="K1491" i="1"/>
  <c r="E1491" i="1"/>
  <c r="N1491" i="1" s="1"/>
  <c r="J1491" i="1"/>
  <c r="N1485" i="1"/>
  <c r="N1480" i="1"/>
  <c r="T1480" i="1"/>
  <c r="X1479" i="1"/>
  <c r="AK1479" i="1" s="1"/>
  <c r="Z1478" i="1"/>
  <c r="AM1478" i="1" s="1"/>
  <c r="X1474" i="1"/>
  <c r="AK1474" i="1" s="1"/>
  <c r="Y1474" i="1"/>
  <c r="AL1474" i="1" s="1"/>
  <c r="N1472" i="1"/>
  <c r="T1472" i="1"/>
  <c r="X1471" i="1"/>
  <c r="AK1471" i="1" s="1"/>
  <c r="K1469" i="1"/>
  <c r="Z1473" i="1" s="1"/>
  <c r="AM1473" i="1" s="1"/>
  <c r="Z1470" i="1"/>
  <c r="AM1470" i="1" s="1"/>
  <c r="K1482" i="1"/>
  <c r="V1465" i="1"/>
  <c r="AI1465" i="1" s="1"/>
  <c r="V1461" i="1"/>
  <c r="AI1461" i="1" s="1"/>
  <c r="V1457" i="1"/>
  <c r="AI1457" i="1" s="1"/>
  <c r="K1455" i="1"/>
  <c r="Z1459" i="1" s="1"/>
  <c r="AM1459" i="1" s="1"/>
  <c r="N1452" i="1"/>
  <c r="AA1449" i="1"/>
  <c r="AN1449" i="1" s="1"/>
  <c r="N1444" i="1"/>
  <c r="W1313" i="1"/>
  <c r="AJ1313" i="1" s="1"/>
  <c r="N1311" i="1"/>
  <c r="X1309" i="1"/>
  <c r="AK1309" i="1" s="1"/>
  <c r="N1308" i="1"/>
  <c r="AB1307" i="1"/>
  <c r="AO1307" i="1" s="1"/>
  <c r="W1305" i="1"/>
  <c r="AJ1305" i="1" s="1"/>
  <c r="H1302" i="1"/>
  <c r="W1311" i="1" s="1"/>
  <c r="AJ1311" i="1" s="1"/>
  <c r="H1315" i="1"/>
  <c r="W1303" i="1"/>
  <c r="AJ1303" i="1" s="1"/>
  <c r="AB1295" i="1"/>
  <c r="AO1295" i="1" s="1"/>
  <c r="T1294" i="1"/>
  <c r="N1294" i="1"/>
  <c r="Y1293" i="1"/>
  <c r="AL1293" i="1" s="1"/>
  <c r="H1301" i="1"/>
  <c r="W1289" i="1"/>
  <c r="AJ1289" i="1" s="1"/>
  <c r="H1288" i="1"/>
  <c r="W1290" i="1" s="1"/>
  <c r="AJ1290" i="1" s="1"/>
  <c r="AA1277" i="1"/>
  <c r="AN1277" i="1" s="1"/>
  <c r="L1274" i="1"/>
  <c r="AA1281" i="1" s="1"/>
  <c r="AN1281" i="1" s="1"/>
  <c r="L1287" i="1"/>
  <c r="A1157" i="1"/>
  <c r="C1157" i="1"/>
  <c r="AB1147" i="1"/>
  <c r="AO1147" i="1" s="1"/>
  <c r="N1146" i="1"/>
  <c r="Y1145" i="1"/>
  <c r="AL1145" i="1" s="1"/>
  <c r="U1143" i="1"/>
  <c r="AH1143" i="1" s="1"/>
  <c r="AB1139" i="1"/>
  <c r="AO1139" i="1" s="1"/>
  <c r="N1138" i="1"/>
  <c r="Y1137" i="1"/>
  <c r="AL1137" i="1" s="1"/>
  <c r="U1132" i="1"/>
  <c r="AH1132" i="1" s="1"/>
  <c r="U1128" i="1"/>
  <c r="AH1128" i="1" s="1"/>
  <c r="U1124" i="1"/>
  <c r="AH1124" i="1" s="1"/>
  <c r="F1134" i="1"/>
  <c r="U1122" i="1"/>
  <c r="AH1122" i="1" s="1"/>
  <c r="F1121" i="1"/>
  <c r="U1133" i="1" s="1"/>
  <c r="AH1133" i="1" s="1"/>
  <c r="W1117" i="1"/>
  <c r="AJ1117" i="1" s="1"/>
  <c r="V1115" i="1"/>
  <c r="AI1115" i="1" s="1"/>
  <c r="N1112" i="1"/>
  <c r="T1112" i="1"/>
  <c r="W1109" i="1"/>
  <c r="AJ1109" i="1" s="1"/>
  <c r="AB980" i="1"/>
  <c r="AO980" i="1" s="1"/>
  <c r="N978" i="1"/>
  <c r="AB976" i="1"/>
  <c r="AO976" i="1" s="1"/>
  <c r="N974" i="1"/>
  <c r="X972" i="1"/>
  <c r="AK972" i="1" s="1"/>
  <c r="W970" i="1"/>
  <c r="AJ970" i="1" s="1"/>
  <c r="H968" i="1"/>
  <c r="N965" i="1"/>
  <c r="Y964" i="1"/>
  <c r="AL964" i="1" s="1"/>
  <c r="U962" i="1"/>
  <c r="AH962" i="1" s="1"/>
  <c r="W960" i="1"/>
  <c r="AJ960" i="1" s="1"/>
  <c r="AB958" i="1"/>
  <c r="AO958" i="1" s="1"/>
  <c r="N957" i="1"/>
  <c r="Y956" i="1"/>
  <c r="AL956" i="1" s="1"/>
  <c r="N822" i="1"/>
  <c r="W811" i="1"/>
  <c r="AJ811" i="1" s="1"/>
  <c r="V809" i="1"/>
  <c r="AI809" i="1" s="1"/>
  <c r="N806" i="1"/>
  <c r="T806" i="1"/>
  <c r="W803" i="1"/>
  <c r="AJ803" i="1" s="1"/>
  <c r="X794" i="1"/>
  <c r="AK794" i="1" s="1"/>
  <c r="M772" i="1"/>
  <c r="I772" i="1"/>
  <c r="E772" i="1"/>
  <c r="K771" i="1"/>
  <c r="G771" i="1"/>
  <c r="H772" i="1"/>
  <c r="M771" i="1"/>
  <c r="H771" i="1"/>
  <c r="J772" i="1"/>
  <c r="I771" i="1"/>
  <c r="K772" i="1"/>
  <c r="J771" i="1"/>
  <c r="G772" i="1"/>
  <c r="F771" i="1"/>
  <c r="U785" i="1" s="1"/>
  <c r="AH785" i="1" s="1"/>
  <c r="F772" i="1"/>
  <c r="E771" i="1"/>
  <c r="L772" i="1"/>
  <c r="L771" i="1"/>
  <c r="T641" i="1"/>
  <c r="N641" i="1"/>
  <c r="W639" i="1"/>
  <c r="AJ639" i="1" s="1"/>
  <c r="I647" i="1"/>
  <c r="I634" i="1"/>
  <c r="X639" i="1" s="1"/>
  <c r="AK639" i="1" s="1"/>
  <c r="X635" i="1"/>
  <c r="AK635" i="1" s="1"/>
  <c r="H633" i="1"/>
  <c r="H620" i="1"/>
  <c r="W629" i="1" s="1"/>
  <c r="AJ629" i="1" s="1"/>
  <c r="W479" i="1"/>
  <c r="AJ479" i="1" s="1"/>
  <c r="W475" i="1"/>
  <c r="AJ475" i="1" s="1"/>
  <c r="W473" i="1"/>
  <c r="AJ473" i="1" s="1"/>
  <c r="W471" i="1"/>
  <c r="AJ471" i="1" s="1"/>
  <c r="W469" i="1"/>
  <c r="AJ469" i="1" s="1"/>
  <c r="Z463" i="1"/>
  <c r="AM463" i="1" s="1"/>
  <c r="Z455" i="1"/>
  <c r="AM455" i="1" s="1"/>
  <c r="AA449" i="1"/>
  <c r="AN449" i="1" s="1"/>
  <c r="AA445" i="1"/>
  <c r="AN445" i="1" s="1"/>
  <c r="AA441" i="1"/>
  <c r="AN441" i="1" s="1"/>
  <c r="V1624" i="1"/>
  <c r="AI1624" i="1" s="1"/>
  <c r="H1608" i="1"/>
  <c r="W1618" i="1" s="1"/>
  <c r="AJ1618" i="1" s="1"/>
  <c r="J1148" i="1"/>
  <c r="K1134" i="1"/>
  <c r="K1120" i="1"/>
  <c r="F967" i="1"/>
  <c r="AA792" i="1"/>
  <c r="AN792" i="1" s="1"/>
  <c r="T803" i="1"/>
  <c r="N803" i="1"/>
  <c r="T809" i="1"/>
  <c r="N809" i="1"/>
  <c r="T813" i="1"/>
  <c r="N813" i="1"/>
  <c r="N818" i="1"/>
  <c r="W790" i="1"/>
  <c r="AJ790" i="1" s="1"/>
  <c r="W796" i="1"/>
  <c r="AJ796" i="1" s="1"/>
  <c r="U803" i="1"/>
  <c r="AH803" i="1" s="1"/>
  <c r="AG792" i="1"/>
  <c r="G647" i="1"/>
  <c r="V1634" i="1"/>
  <c r="AI1634" i="1" s="1"/>
  <c r="N992" i="1"/>
  <c r="U977" i="1"/>
  <c r="AH977" i="1" s="1"/>
  <c r="J820" i="1"/>
  <c r="F820" i="1"/>
  <c r="K820" i="1"/>
  <c r="E820" i="1"/>
  <c r="Q820" i="1"/>
  <c r="I820" i="1"/>
  <c r="L820" i="1"/>
  <c r="G820" i="1"/>
  <c r="H820" i="1"/>
  <c r="M820" i="1"/>
  <c r="L814" i="1"/>
  <c r="AA802" i="1"/>
  <c r="AN802" i="1" s="1"/>
  <c r="L801" i="1"/>
  <c r="AB799" i="1"/>
  <c r="AO799" i="1" s="1"/>
  <c r="Y797" i="1"/>
  <c r="AL797" i="1" s="1"/>
  <c r="X797" i="1"/>
  <c r="AK797" i="1" s="1"/>
  <c r="AA795" i="1"/>
  <c r="AN795" i="1" s="1"/>
  <c r="T795" i="1"/>
  <c r="N795" i="1"/>
  <c r="W783" i="1"/>
  <c r="AJ783" i="1" s="1"/>
  <c r="I786" i="1"/>
  <c r="F606" i="1"/>
  <c r="U611" i="1" s="1"/>
  <c r="AH611" i="1" s="1"/>
  <c r="U607" i="1"/>
  <c r="AH607" i="1" s="1"/>
  <c r="F619" i="1"/>
  <c r="U615" i="1"/>
  <c r="AH615" i="1" s="1"/>
  <c r="T638" i="1"/>
  <c r="N638" i="1"/>
  <c r="T642" i="1"/>
  <c r="N642" i="1"/>
  <c r="T646" i="1"/>
  <c r="N646" i="1"/>
  <c r="AA637" i="1"/>
  <c r="AN637" i="1" s="1"/>
  <c r="X640" i="1"/>
  <c r="AK640" i="1" s="1"/>
  <c r="AA645" i="1"/>
  <c r="AN645" i="1" s="1"/>
  <c r="U640" i="1"/>
  <c r="AH640" i="1" s="1"/>
  <c r="F634" i="1"/>
  <c r="U636" i="1" s="1"/>
  <c r="AH636" i="1" s="1"/>
  <c r="F647" i="1"/>
  <c r="U635" i="1"/>
  <c r="AH635" i="1" s="1"/>
  <c r="N631" i="1"/>
  <c r="N629" i="1"/>
  <c r="N627" i="1"/>
  <c r="N625" i="1"/>
  <c r="N623" i="1"/>
  <c r="N621" i="1"/>
  <c r="E620" i="1"/>
  <c r="T630" i="1" s="1"/>
  <c r="E633" i="1"/>
  <c r="M619" i="1"/>
  <c r="M606" i="1"/>
  <c r="AB613" i="1" s="1"/>
  <c r="AO613" i="1" s="1"/>
  <c r="C484" i="1"/>
  <c r="A484" i="1"/>
  <c r="AB455" i="1"/>
  <c r="AO455" i="1" s="1"/>
  <c r="AB459" i="1"/>
  <c r="AO459" i="1" s="1"/>
  <c r="AB463" i="1"/>
  <c r="AO463" i="1" s="1"/>
  <c r="L488" i="1"/>
  <c r="H488" i="1"/>
  <c r="K488" i="1"/>
  <c r="F488" i="1"/>
  <c r="J488" i="1"/>
  <c r="Q488" i="1"/>
  <c r="I488" i="1"/>
  <c r="G488" i="1"/>
  <c r="M488" i="1"/>
  <c r="E488" i="1"/>
  <c r="Z478" i="1"/>
  <c r="AM478" i="1" s="1"/>
  <c r="Z473" i="1"/>
  <c r="AM473" i="1" s="1"/>
  <c r="Z470" i="1"/>
  <c r="AM470" i="1" s="1"/>
  <c r="AA460" i="1"/>
  <c r="AN460" i="1" s="1"/>
  <c r="L453" i="1"/>
  <c r="AA454" i="1"/>
  <c r="AN454" i="1" s="1"/>
  <c r="L466" i="1"/>
  <c r="L452" i="1"/>
  <c r="AA440" i="1"/>
  <c r="AN440" i="1" s="1"/>
  <c r="L439" i="1"/>
  <c r="AA444" i="1" s="1"/>
  <c r="AN444" i="1" s="1"/>
  <c r="E319" i="1"/>
  <c r="G308" i="1"/>
  <c r="L298" i="1"/>
  <c r="H298" i="1"/>
  <c r="K298" i="1"/>
  <c r="G298" i="1"/>
  <c r="J298" i="1"/>
  <c r="F298" i="1"/>
  <c r="Q298" i="1"/>
  <c r="X3286" i="1" s="1"/>
  <c r="M298" i="1"/>
  <c r="I298" i="1"/>
  <c r="E298" i="1"/>
  <c r="L290" i="1"/>
  <c r="H290" i="1"/>
  <c r="K290" i="1"/>
  <c r="G290" i="1"/>
  <c r="J290" i="1"/>
  <c r="F290" i="1"/>
  <c r="Q290" i="1"/>
  <c r="M290" i="1"/>
  <c r="I290" i="1"/>
  <c r="E290" i="1"/>
  <c r="H1802" i="1"/>
  <c r="H1775" i="1"/>
  <c r="W1787" i="1" s="1"/>
  <c r="AJ1787" i="1" s="1"/>
  <c r="Y1613" i="1"/>
  <c r="AL1613" i="1" s="1"/>
  <c r="G1469" i="1"/>
  <c r="J1441" i="1"/>
  <c r="Y1451" i="1" s="1"/>
  <c r="AL1451" i="1" s="1"/>
  <c r="N973" i="1"/>
  <c r="AA941" i="1"/>
  <c r="AN941" i="1" s="1"/>
  <c r="V804" i="1"/>
  <c r="AI804" i="1" s="1"/>
  <c r="Y796" i="1"/>
  <c r="AL796" i="1" s="1"/>
  <c r="Y793" i="1"/>
  <c r="AL793" i="1" s="1"/>
  <c r="X793" i="1"/>
  <c r="AK793" i="1" s="1"/>
  <c r="AA791" i="1"/>
  <c r="AN791" i="1" s="1"/>
  <c r="T791" i="1"/>
  <c r="N791" i="1"/>
  <c r="V789" i="1"/>
  <c r="AI789" i="1" s="1"/>
  <c r="Z789" i="1"/>
  <c r="AM789" i="1" s="1"/>
  <c r="U778" i="1"/>
  <c r="AH778" i="1" s="1"/>
  <c r="C651" i="1"/>
  <c r="A651" i="1"/>
  <c r="Y643" i="1"/>
  <c r="AL643" i="1" s="1"/>
  <c r="K647" i="1"/>
  <c r="K634" i="1"/>
  <c r="Z643" i="1" s="1"/>
  <c r="AM643" i="1" s="1"/>
  <c r="Z628" i="1"/>
  <c r="AM628" i="1" s="1"/>
  <c r="X479" i="1"/>
  <c r="AK479" i="1" s="1"/>
  <c r="X476" i="1"/>
  <c r="AK476" i="1" s="1"/>
  <c r="AA476" i="1"/>
  <c r="AN476" i="1" s="1"/>
  <c r="N474" i="1"/>
  <c r="X473" i="1"/>
  <c r="AK473" i="1" s="1"/>
  <c r="X470" i="1"/>
  <c r="AK470" i="1" s="1"/>
  <c r="AA470" i="1"/>
  <c r="AN470" i="1" s="1"/>
  <c r="E480" i="1"/>
  <c r="N468" i="1"/>
  <c r="E467" i="1"/>
  <c r="T468" i="1" s="1"/>
  <c r="N464" i="1"/>
  <c r="N462" i="1"/>
  <c r="T462" i="1"/>
  <c r="N460" i="1"/>
  <c r="N458" i="1"/>
  <c r="T458" i="1"/>
  <c r="N456" i="1"/>
  <c r="T456" i="1"/>
  <c r="N454" i="1"/>
  <c r="E466" i="1"/>
  <c r="E453" i="1"/>
  <c r="Z450" i="1"/>
  <c r="AM450" i="1" s="1"/>
  <c r="U448" i="1"/>
  <c r="AH448" i="1" s="1"/>
  <c r="N444" i="1"/>
  <c r="T444" i="1"/>
  <c r="Z442" i="1"/>
  <c r="AM442" i="1" s="1"/>
  <c r="F439" i="1"/>
  <c r="U446" i="1" s="1"/>
  <c r="AH446" i="1" s="1"/>
  <c r="F452" i="1"/>
  <c r="AJ3636" i="1"/>
  <c r="Q317" i="1"/>
  <c r="K317" i="1"/>
  <c r="G317" i="1"/>
  <c r="I317" i="1"/>
  <c r="M317" i="1"/>
  <c r="H317" i="1"/>
  <c r="L317" i="1"/>
  <c r="F317" i="1"/>
  <c r="J317" i="1"/>
  <c r="E317" i="1"/>
  <c r="F308" i="1"/>
  <c r="Q301" i="1"/>
  <c r="M301" i="1"/>
  <c r="I301" i="1"/>
  <c r="E301" i="1"/>
  <c r="L301" i="1"/>
  <c r="H301" i="1"/>
  <c r="K301" i="1"/>
  <c r="G301" i="1"/>
  <c r="J301" i="1"/>
  <c r="F301" i="1"/>
  <c r="L278" i="1"/>
  <c r="H278" i="1"/>
  <c r="K278" i="1"/>
  <c r="G278" i="1"/>
  <c r="J278" i="1"/>
  <c r="F278" i="1"/>
  <c r="I278" i="1"/>
  <c r="E278" i="1"/>
  <c r="Q278" i="1"/>
  <c r="M278" i="1"/>
  <c r="K305" i="1"/>
  <c r="G305" i="1"/>
  <c r="I305" i="1"/>
  <c r="M305" i="1"/>
  <c r="H305" i="1"/>
  <c r="Q305" i="1"/>
  <c r="X4161" i="1" s="1"/>
  <c r="L305" i="1"/>
  <c r="F305" i="1"/>
  <c r="J305" i="1"/>
  <c r="E305" i="1"/>
  <c r="N988" i="1"/>
  <c r="Z979" i="1"/>
  <c r="AM979" i="1" s="1"/>
  <c r="N971" i="1"/>
  <c r="AB785" i="1"/>
  <c r="AO785" i="1" s="1"/>
  <c r="N785" i="1"/>
  <c r="T785" i="1"/>
  <c r="T784" i="1"/>
  <c r="N784" i="1"/>
  <c r="AA781" i="1"/>
  <c r="AN781" i="1" s="1"/>
  <c r="U781" i="1"/>
  <c r="AH781" i="1" s="1"/>
  <c r="AB779" i="1"/>
  <c r="AO779" i="1" s="1"/>
  <c r="N779" i="1"/>
  <c r="T779" i="1"/>
  <c r="AA777" i="1"/>
  <c r="AN777" i="1" s="1"/>
  <c r="U777" i="1"/>
  <c r="AH777" i="1" s="1"/>
  <c r="Z775" i="1"/>
  <c r="AM775" i="1" s="1"/>
  <c r="C653" i="1"/>
  <c r="A653" i="1"/>
  <c r="C654" i="1"/>
  <c r="A654" i="1"/>
  <c r="U643" i="1"/>
  <c r="AH643" i="1" s="1"/>
  <c r="AA640" i="1"/>
  <c r="AN640" i="1" s="1"/>
  <c r="Z638" i="1"/>
  <c r="AM638" i="1" s="1"/>
  <c r="J647" i="1"/>
  <c r="Y635" i="1"/>
  <c r="AL635" i="1" s="1"/>
  <c r="J634" i="1"/>
  <c r="Y636" i="1" s="1"/>
  <c r="AL636" i="1" s="1"/>
  <c r="Y632" i="1"/>
  <c r="AL632" i="1" s="1"/>
  <c r="X628" i="1"/>
  <c r="AK628" i="1" s="1"/>
  <c r="AA628" i="1"/>
  <c r="AN628" i="1" s="1"/>
  <c r="N626" i="1"/>
  <c r="X625" i="1"/>
  <c r="AK625" i="1" s="1"/>
  <c r="Y624" i="1"/>
  <c r="AL624" i="1" s="1"/>
  <c r="W622" i="1"/>
  <c r="AJ622" i="1" s="1"/>
  <c r="W618" i="1"/>
  <c r="AJ618" i="1" s="1"/>
  <c r="AB618" i="1"/>
  <c r="AO618" i="1" s="1"/>
  <c r="W616" i="1"/>
  <c r="AJ616" i="1" s="1"/>
  <c r="AB616" i="1"/>
  <c r="AO616" i="1" s="1"/>
  <c r="W614" i="1"/>
  <c r="AJ614" i="1" s="1"/>
  <c r="AB614" i="1"/>
  <c r="AO614" i="1" s="1"/>
  <c r="W612" i="1"/>
  <c r="AJ612" i="1" s="1"/>
  <c r="AB612" i="1"/>
  <c r="AO612" i="1" s="1"/>
  <c r="W610" i="1"/>
  <c r="AJ610" i="1" s="1"/>
  <c r="AB610" i="1"/>
  <c r="AO610" i="1" s="1"/>
  <c r="W608" i="1"/>
  <c r="AJ608" i="1" s="1"/>
  <c r="AB608" i="1"/>
  <c r="AO608" i="1" s="1"/>
  <c r="V471" i="1"/>
  <c r="AI471" i="1" s="1"/>
  <c r="U461" i="1"/>
  <c r="AH461" i="1" s="1"/>
  <c r="H323" i="1"/>
  <c r="M318" i="1"/>
  <c r="I318" i="1"/>
  <c r="E318" i="1"/>
  <c r="K318" i="1"/>
  <c r="F318" i="1"/>
  <c r="Q318" i="1"/>
  <c r="J318" i="1"/>
  <c r="H318" i="1"/>
  <c r="L318" i="1"/>
  <c r="G318" i="1"/>
  <c r="Q306" i="1"/>
  <c r="M306" i="1"/>
  <c r="I306" i="1"/>
  <c r="E306" i="1"/>
  <c r="L306" i="1"/>
  <c r="G306" i="1"/>
  <c r="K306" i="1"/>
  <c r="F306" i="1"/>
  <c r="J306" i="1"/>
  <c r="H306" i="1"/>
  <c r="H302" i="1"/>
  <c r="J291" i="1"/>
  <c r="F291" i="1"/>
  <c r="Q291" i="1"/>
  <c r="X3321" i="1" s="1"/>
  <c r="M291" i="1"/>
  <c r="I291" i="1"/>
  <c r="E291" i="1"/>
  <c r="L291" i="1"/>
  <c r="H291" i="1"/>
  <c r="K291" i="1"/>
  <c r="G291" i="1"/>
  <c r="Y609" i="1"/>
  <c r="AL609" i="1" s="1"/>
  <c r="J323" i="1"/>
  <c r="L277" i="1"/>
  <c r="Q277" i="1"/>
  <c r="X3251" i="1" s="1"/>
  <c r="K620" i="1"/>
  <c r="Y607" i="1"/>
  <c r="AL607" i="1" s="1"/>
  <c r="E279" i="1"/>
  <c r="F279" i="1"/>
  <c r="N457" i="1"/>
  <c r="L281" i="1"/>
  <c r="Q281" i="1"/>
  <c r="L273" i="1"/>
  <c r="Q273" i="1"/>
  <c r="J142" i="1"/>
  <c r="F142" i="1"/>
  <c r="Q142" i="1"/>
  <c r="M142" i="1"/>
  <c r="I142" i="1"/>
  <c r="E142" i="1"/>
  <c r="L142" i="1"/>
  <c r="H142" i="1"/>
  <c r="G142" i="1"/>
  <c r="K142" i="1"/>
  <c r="Q127" i="1"/>
  <c r="M4020" i="1" s="1"/>
  <c r="M127" i="1"/>
  <c r="I127" i="1"/>
  <c r="E127" i="1"/>
  <c r="L127" i="1"/>
  <c r="H127" i="1"/>
  <c r="K127" i="1"/>
  <c r="G127" i="1"/>
  <c r="J127" i="1"/>
  <c r="F127" i="1"/>
  <c r="M151" i="1"/>
  <c r="I151" i="1"/>
  <c r="E151" i="1"/>
  <c r="L151" i="1"/>
  <c r="H151" i="1"/>
  <c r="Q151" i="1"/>
  <c r="K151" i="1"/>
  <c r="G151" i="1"/>
  <c r="F151" i="1"/>
  <c r="J151" i="1"/>
  <c r="L112" i="1"/>
  <c r="H112" i="1"/>
  <c r="K112" i="1"/>
  <c r="G112" i="1"/>
  <c r="J112" i="1"/>
  <c r="F112" i="1"/>
  <c r="E112" i="1"/>
  <c r="Q112" i="1"/>
  <c r="M112" i="1"/>
  <c r="I112" i="1"/>
  <c r="L135" i="1"/>
  <c r="H135" i="1"/>
  <c r="K135" i="1"/>
  <c r="G135" i="1"/>
  <c r="J135" i="1"/>
  <c r="F135" i="1"/>
  <c r="Q135" i="1"/>
  <c r="M4055" i="1" s="1"/>
  <c r="M135" i="1"/>
  <c r="I135" i="1"/>
  <c r="E135" i="1"/>
  <c r="L143" i="1"/>
  <c r="H143" i="1"/>
  <c r="K143" i="1"/>
  <c r="G143" i="1"/>
  <c r="J143" i="1"/>
  <c r="F143" i="1"/>
  <c r="Q143" i="1"/>
  <c r="M3460" i="1" s="1"/>
  <c r="M143" i="1"/>
  <c r="I143" i="1"/>
  <c r="E143" i="1"/>
  <c r="K122" i="1"/>
  <c r="G122" i="1"/>
  <c r="J122" i="1"/>
  <c r="F122" i="1"/>
  <c r="Q122" i="1"/>
  <c r="M3600" i="1" s="1"/>
  <c r="M122" i="1"/>
  <c r="I122" i="1"/>
  <c r="E122" i="1"/>
  <c r="H122" i="1"/>
  <c r="L122" i="1"/>
  <c r="K130" i="1"/>
  <c r="G130" i="1"/>
  <c r="J130" i="1"/>
  <c r="F130" i="1"/>
  <c r="Q130" i="1"/>
  <c r="M3705" i="1" s="1"/>
  <c r="M130" i="1"/>
  <c r="I130" i="1"/>
  <c r="E130" i="1"/>
  <c r="H130" i="1"/>
  <c r="L130" i="1"/>
  <c r="Q157" i="1"/>
  <c r="K157" i="1"/>
  <c r="G157" i="1"/>
  <c r="J157" i="1"/>
  <c r="F157" i="1"/>
  <c r="M157" i="1"/>
  <c r="I157" i="1"/>
  <c r="E157" i="1"/>
  <c r="N157" i="1" s="1"/>
  <c r="L157" i="1"/>
  <c r="H157" i="1"/>
  <c r="J939" i="1"/>
  <c r="F939" i="1"/>
  <c r="L938" i="1"/>
  <c r="H938" i="1"/>
  <c r="I939" i="1"/>
  <c r="I938" i="1"/>
  <c r="M939" i="1"/>
  <c r="H939" i="1"/>
  <c r="M938" i="1"/>
  <c r="G938" i="1"/>
  <c r="V942" i="1" s="1"/>
  <c r="AI942" i="1" s="1"/>
  <c r="K939" i="1"/>
  <c r="E939" i="1"/>
  <c r="J938" i="1"/>
  <c r="Y966" i="1" s="1"/>
  <c r="AL966" i="1" s="1"/>
  <c r="E938" i="1"/>
  <c r="L939" i="1"/>
  <c r="G939" i="1"/>
  <c r="K938" i="1"/>
  <c r="F938" i="1"/>
  <c r="U959" i="1" s="1"/>
  <c r="AH959" i="1" s="1"/>
  <c r="E283" i="1"/>
  <c r="F283" i="1"/>
  <c r="L275" i="1"/>
  <c r="Q275" i="1"/>
  <c r="X3146" i="1" s="1"/>
  <c r="H144" i="1"/>
  <c r="M144" i="1"/>
  <c r="G140" i="1"/>
  <c r="N140" i="1" s="1"/>
  <c r="I136" i="1"/>
  <c r="J136" i="1"/>
  <c r="E111" i="1"/>
  <c r="F111" i="1"/>
  <c r="L3917" i="1"/>
  <c r="Y3741" i="1"/>
  <c r="V2979" i="1"/>
  <c r="AI2979" i="1" s="1"/>
  <c r="U2977" i="1"/>
  <c r="AH2977" i="1" s="1"/>
  <c r="G2971" i="1"/>
  <c r="G2958" i="1"/>
  <c r="V2967" i="1" s="1"/>
  <c r="AI2967" i="1" s="1"/>
  <c r="V2811" i="1"/>
  <c r="AI2811" i="1" s="1"/>
  <c r="V2786" i="1"/>
  <c r="AI2786" i="1" s="1"/>
  <c r="G2777" i="1"/>
  <c r="O2786" i="1" s="1"/>
  <c r="P2786" i="1" s="1"/>
  <c r="G2790" i="1"/>
  <c r="V2630" i="1"/>
  <c r="AI2630" i="1" s="1"/>
  <c r="V2472" i="1"/>
  <c r="AI2472" i="1" s="1"/>
  <c r="G2471" i="1"/>
  <c r="V2478" i="1" s="1"/>
  <c r="AI2478" i="1" s="1"/>
  <c r="G2484" i="1"/>
  <c r="V2449" i="1"/>
  <c r="AI2449" i="1" s="1"/>
  <c r="G2290" i="1"/>
  <c r="V2297" i="1" s="1"/>
  <c r="AI2297" i="1" s="1"/>
  <c r="G2303" i="1"/>
  <c r="AA2975" i="1"/>
  <c r="AN2975" i="1" s="1"/>
  <c r="AA2979" i="1"/>
  <c r="AN2979" i="1" s="1"/>
  <c r="AA2983" i="1"/>
  <c r="AN2983" i="1" s="1"/>
  <c r="J2994" i="1"/>
  <c r="F2994" i="1"/>
  <c r="M2994" i="1"/>
  <c r="I2994" i="1"/>
  <c r="E2994" i="1"/>
  <c r="L2994" i="1"/>
  <c r="H2994" i="1"/>
  <c r="Q2994" i="1"/>
  <c r="K2994" i="1"/>
  <c r="G2994" i="1"/>
  <c r="AA2984" i="1"/>
  <c r="AN2984" i="1" s="1"/>
  <c r="T2983" i="1"/>
  <c r="AA2980" i="1"/>
  <c r="AN2980" i="1" s="1"/>
  <c r="AA2976" i="1"/>
  <c r="AN2976" i="1" s="1"/>
  <c r="T2975" i="1"/>
  <c r="E2985" i="1"/>
  <c r="X2955" i="1"/>
  <c r="AK2955" i="1" s="1"/>
  <c r="W2947" i="1"/>
  <c r="AJ2947" i="1" s="1"/>
  <c r="C2821" i="1"/>
  <c r="A2821" i="1"/>
  <c r="C2829" i="1"/>
  <c r="A2829" i="1"/>
  <c r="W2800" i="1"/>
  <c r="AJ2800" i="1" s="1"/>
  <c r="F2804" i="1"/>
  <c r="F2791" i="1"/>
  <c r="U2800" i="1" s="1"/>
  <c r="AH2800" i="1" s="1"/>
  <c r="U2792" i="1"/>
  <c r="AH2792" i="1" s="1"/>
  <c r="W2650" i="1"/>
  <c r="AJ2650" i="1" s="1"/>
  <c r="U2642" i="1"/>
  <c r="AH2642" i="1" s="1"/>
  <c r="I2638" i="1"/>
  <c r="X2641" i="1" s="1"/>
  <c r="AK2641" i="1" s="1"/>
  <c r="X2639" i="1"/>
  <c r="AK2639" i="1" s="1"/>
  <c r="I2651" i="1"/>
  <c r="W2635" i="1"/>
  <c r="AJ2635" i="1" s="1"/>
  <c r="W2631" i="1"/>
  <c r="AJ2631" i="1" s="1"/>
  <c r="W2627" i="1"/>
  <c r="AJ2627" i="1" s="1"/>
  <c r="I2624" i="1"/>
  <c r="X2631" i="1" s="1"/>
  <c r="AK2631" i="1" s="1"/>
  <c r="I2637" i="1"/>
  <c r="N2619" i="1"/>
  <c r="W2613" i="1"/>
  <c r="AJ2613" i="1" s="1"/>
  <c r="N2495" i="1"/>
  <c r="U2459" i="1"/>
  <c r="AH2459" i="1" s="1"/>
  <c r="W2302" i="1"/>
  <c r="AJ2302" i="1" s="1"/>
  <c r="AB2300" i="1"/>
  <c r="AO2300" i="1" s="1"/>
  <c r="T2298" i="1"/>
  <c r="N2298" i="1"/>
  <c r="W2296" i="1"/>
  <c r="AJ2296" i="1" s="1"/>
  <c r="AB2294" i="1"/>
  <c r="AO2294" i="1" s="1"/>
  <c r="I2290" i="1"/>
  <c r="X2302" i="1" s="1"/>
  <c r="AK2302" i="1" s="1"/>
  <c r="X2292" i="1"/>
  <c r="AK2292" i="1" s="1"/>
  <c r="V2982" i="1"/>
  <c r="AI2982" i="1" s="1"/>
  <c r="V2978" i="1"/>
  <c r="AI2978" i="1" s="1"/>
  <c r="U2974" i="1"/>
  <c r="AH2974" i="1" s="1"/>
  <c r="Z2970" i="1"/>
  <c r="AM2970" i="1" s="1"/>
  <c r="Z2969" i="1"/>
  <c r="AM2969" i="1" s="1"/>
  <c r="U2952" i="1"/>
  <c r="AH2952" i="1" s="1"/>
  <c r="AA2950" i="1"/>
  <c r="AN2950" i="1" s="1"/>
  <c r="W2949" i="1"/>
  <c r="AJ2949" i="1" s="1"/>
  <c r="C2820" i="1"/>
  <c r="A2820" i="1"/>
  <c r="U2802" i="1"/>
  <c r="AH2802" i="1" s="1"/>
  <c r="V2800" i="1"/>
  <c r="AI2800" i="1" s="1"/>
  <c r="AA2799" i="1"/>
  <c r="AN2799" i="1" s="1"/>
  <c r="AB2794" i="1"/>
  <c r="AO2794" i="1" s="1"/>
  <c r="T2789" i="1"/>
  <c r="N2789" i="1"/>
  <c r="T2785" i="1"/>
  <c r="N2785" i="1"/>
  <c r="T2781" i="1"/>
  <c r="N2781" i="1"/>
  <c r="X2779" i="1"/>
  <c r="AK2779" i="1" s="1"/>
  <c r="AA2650" i="1"/>
  <c r="AN2650" i="1" s="1"/>
  <c r="W2649" i="1"/>
  <c r="AJ2649" i="1" s="1"/>
  <c r="X2646" i="1"/>
  <c r="AK2646" i="1" s="1"/>
  <c r="AB2644" i="1"/>
  <c r="AO2644" i="1" s="1"/>
  <c r="Y2643" i="1"/>
  <c r="AL2643" i="1" s="1"/>
  <c r="N2641" i="1"/>
  <c r="Z2640" i="1"/>
  <c r="AM2640" i="1" s="1"/>
  <c r="V2635" i="1"/>
  <c r="AI2635" i="1" s="1"/>
  <c r="V2631" i="1"/>
  <c r="AI2631" i="1" s="1"/>
  <c r="V2627" i="1"/>
  <c r="AI2627" i="1" s="1"/>
  <c r="N2621" i="1"/>
  <c r="T2621" i="1"/>
  <c r="AB2617" i="1"/>
  <c r="AO2617" i="1" s="1"/>
  <c r="Y2616" i="1"/>
  <c r="AL2616" i="1" s="1"/>
  <c r="U2615" i="1"/>
  <c r="AH2615" i="1" s="1"/>
  <c r="AA2613" i="1"/>
  <c r="AN2613" i="1" s="1"/>
  <c r="W2612" i="1"/>
  <c r="AJ2612" i="1" s="1"/>
  <c r="AB2483" i="1"/>
  <c r="AO2483" i="1" s="1"/>
  <c r="T2481" i="1"/>
  <c r="N2481" i="1"/>
  <c r="AB2479" i="1"/>
  <c r="AO2479" i="1" s="1"/>
  <c r="T2477" i="1"/>
  <c r="N2477" i="1"/>
  <c r="AB2475" i="1"/>
  <c r="AO2475" i="1" s="1"/>
  <c r="W2473" i="1"/>
  <c r="AJ2473" i="1" s="1"/>
  <c r="Y2469" i="1"/>
  <c r="AL2469" i="1" s="1"/>
  <c r="N2466" i="1"/>
  <c r="AA2459" i="1"/>
  <c r="AN2459" i="1" s="1"/>
  <c r="H2470" i="1"/>
  <c r="H2457" i="1"/>
  <c r="W2468" i="1" s="1"/>
  <c r="AJ2468" i="1" s="1"/>
  <c r="T2454" i="1"/>
  <c r="N2454" i="1"/>
  <c r="AB2452" i="1"/>
  <c r="AO2452" i="1" s="1"/>
  <c r="T2450" i="1"/>
  <c r="N2450" i="1"/>
  <c r="AB2448" i="1"/>
  <c r="AO2448" i="1" s="1"/>
  <c r="T2446" i="1"/>
  <c r="N2446" i="1"/>
  <c r="I2443" i="1"/>
  <c r="X2452" i="1" s="1"/>
  <c r="AK2452" i="1" s="1"/>
  <c r="I2456" i="1"/>
  <c r="X2444" i="1"/>
  <c r="AK2444" i="1" s="1"/>
  <c r="N2995" i="1"/>
  <c r="AA2982" i="1"/>
  <c r="AN2982" i="1" s="1"/>
  <c r="AB2979" i="1"/>
  <c r="AO2979" i="1" s="1"/>
  <c r="X2978" i="1"/>
  <c r="AK2978" i="1" s="1"/>
  <c r="Y2978" i="1"/>
  <c r="AL2978" i="1" s="1"/>
  <c r="W2974" i="1"/>
  <c r="AJ2974" i="1" s="1"/>
  <c r="AB2974" i="1"/>
  <c r="AO2974" i="1" s="1"/>
  <c r="F2985" i="1"/>
  <c r="F2972" i="1"/>
  <c r="U2976" i="1" s="1"/>
  <c r="AH2976" i="1" s="1"/>
  <c r="U2973" i="1"/>
  <c r="AH2973" i="1" s="1"/>
  <c r="AA2969" i="1"/>
  <c r="AN2969" i="1" s="1"/>
  <c r="AA2967" i="1"/>
  <c r="AN2967" i="1" s="1"/>
  <c r="W2954" i="1"/>
  <c r="AJ2954" i="1" s="1"/>
  <c r="Z2950" i="1"/>
  <c r="AM2950" i="1" s="1"/>
  <c r="U2947" i="1"/>
  <c r="AH2947" i="1" s="1"/>
  <c r="Y2946" i="1"/>
  <c r="AL2946" i="1" s="1"/>
  <c r="J2944" i="1"/>
  <c r="M2943" i="1"/>
  <c r="I2943" i="1"/>
  <c r="E2943" i="1"/>
  <c r="K2942" i="1"/>
  <c r="Z2953" i="1" s="1"/>
  <c r="AM2953" i="1" s="1"/>
  <c r="G2942" i="1"/>
  <c r="V2946" i="1" s="1"/>
  <c r="AI2946" i="1" s="1"/>
  <c r="L2943" i="1"/>
  <c r="G2943" i="1"/>
  <c r="L2942" i="1"/>
  <c r="AA2981" i="1" s="1"/>
  <c r="AN2981" i="1" s="1"/>
  <c r="F2942" i="1"/>
  <c r="K2943" i="1"/>
  <c r="F2943" i="1"/>
  <c r="J2942" i="1"/>
  <c r="Y2973" i="1" s="1"/>
  <c r="AL2973" i="1" s="1"/>
  <c r="E2942" i="1"/>
  <c r="J2943" i="1"/>
  <c r="I2942" i="1"/>
  <c r="H2943" i="1"/>
  <c r="M2942" i="1"/>
  <c r="AB2969" i="1" s="1"/>
  <c r="AO2969" i="1" s="1"/>
  <c r="H2942" i="1"/>
  <c r="N2816" i="1"/>
  <c r="Y2815" i="1"/>
  <c r="AL2815" i="1" s="1"/>
  <c r="X2814" i="1"/>
  <c r="AK2814" i="1" s="1"/>
  <c r="N2813" i="1"/>
  <c r="AB2812" i="1"/>
  <c r="AO2812" i="1" s="1"/>
  <c r="W2810" i="1"/>
  <c r="AJ2810" i="1" s="1"/>
  <c r="N2808" i="1"/>
  <c r="Y2807" i="1"/>
  <c r="AL2807" i="1" s="1"/>
  <c r="J2805" i="1"/>
  <c r="Y2812" i="1" s="1"/>
  <c r="AL2812" i="1" s="1"/>
  <c r="E2805" i="1"/>
  <c r="E2818" i="1"/>
  <c r="N2806" i="1"/>
  <c r="N2818" i="1" s="1"/>
  <c r="Y2803" i="1"/>
  <c r="AL2803" i="1" s="1"/>
  <c r="N2801" i="1"/>
  <c r="Z2800" i="1"/>
  <c r="AM2800" i="1" s="1"/>
  <c r="W2796" i="1"/>
  <c r="AJ2796" i="1" s="1"/>
  <c r="N2795" i="1"/>
  <c r="X2793" i="1"/>
  <c r="AK2793" i="1" s="1"/>
  <c r="N2792" i="1"/>
  <c r="E2791" i="1"/>
  <c r="T2802" i="1" s="1"/>
  <c r="E2804" i="1"/>
  <c r="V2787" i="1"/>
  <c r="AI2787" i="1" s="1"/>
  <c r="V2783" i="1"/>
  <c r="AI2783" i="1" s="1"/>
  <c r="N2660" i="1"/>
  <c r="N2650" i="1"/>
  <c r="T2650" i="1"/>
  <c r="U2647" i="1"/>
  <c r="AH2647" i="1" s="1"/>
  <c r="Y2646" i="1"/>
  <c r="AL2646" i="1" s="1"/>
  <c r="V2644" i="1"/>
  <c r="AI2644" i="1" s="1"/>
  <c r="Z2642" i="1"/>
  <c r="AM2642" i="1" s="1"/>
  <c r="W2636" i="1"/>
  <c r="AJ2636" i="1" s="1"/>
  <c r="AB2634" i="1"/>
  <c r="AO2634" i="1" s="1"/>
  <c r="Z2631" i="1"/>
  <c r="AM2631" i="1" s="1"/>
  <c r="Z2630" i="1"/>
  <c r="AM2630" i="1" s="1"/>
  <c r="W2628" i="1"/>
  <c r="AJ2628" i="1" s="1"/>
  <c r="AB2626" i="1"/>
  <c r="AO2626" i="1" s="1"/>
  <c r="F2624" i="1"/>
  <c r="U2630" i="1" s="1"/>
  <c r="AH2630" i="1" s="1"/>
  <c r="F2637" i="1"/>
  <c r="W2619" i="1"/>
  <c r="AJ2619" i="1" s="1"/>
  <c r="T2618" i="1"/>
  <c r="N2618" i="1"/>
  <c r="AA2615" i="1"/>
  <c r="AN2615" i="1" s="1"/>
  <c r="AA2614" i="1"/>
  <c r="AN2614" i="1" s="1"/>
  <c r="I2610" i="1"/>
  <c r="X2611" i="1" s="1"/>
  <c r="AK2611" i="1" s="1"/>
  <c r="I2623" i="1"/>
  <c r="X2476" i="1"/>
  <c r="AK2476" i="1" s="1"/>
  <c r="I2484" i="1"/>
  <c r="X2472" i="1"/>
  <c r="AK2472" i="1" s="1"/>
  <c r="I2471" i="1"/>
  <c r="X2477" i="1" s="1"/>
  <c r="AK2477" i="1" s="1"/>
  <c r="N2468" i="1"/>
  <c r="Z2467" i="1"/>
  <c r="AM2467" i="1" s="1"/>
  <c r="W2463" i="1"/>
  <c r="AJ2463" i="1" s="1"/>
  <c r="N2462" i="1"/>
  <c r="X2460" i="1"/>
  <c r="AK2460" i="1" s="1"/>
  <c r="N2459" i="1"/>
  <c r="N2470" i="1" s="1"/>
  <c r="E2457" i="1"/>
  <c r="T2469" i="1" s="1"/>
  <c r="N2991" i="1"/>
  <c r="X2983" i="1"/>
  <c r="AK2983" i="1" s="1"/>
  <c r="X2979" i="1"/>
  <c r="AK2979" i="1" s="1"/>
  <c r="X2975" i="1"/>
  <c r="AK2975" i="1" s="1"/>
  <c r="W2970" i="1"/>
  <c r="AJ2970" i="1" s="1"/>
  <c r="T2968" i="1"/>
  <c r="N2968" i="1"/>
  <c r="Y2967" i="1"/>
  <c r="AL2967" i="1" s="1"/>
  <c r="X2966" i="1"/>
  <c r="AK2966" i="1" s="1"/>
  <c r="T2965" i="1"/>
  <c r="N2965" i="1"/>
  <c r="AB2964" i="1"/>
  <c r="AO2964" i="1" s="1"/>
  <c r="W2962" i="1"/>
  <c r="AJ2962" i="1" s="1"/>
  <c r="T2960" i="1"/>
  <c r="N2960" i="1"/>
  <c r="M2957" i="1"/>
  <c r="Y2956" i="1"/>
  <c r="AL2956" i="1" s="1"/>
  <c r="V2954" i="1"/>
  <c r="AI2954" i="1" s="1"/>
  <c r="AA2953" i="1"/>
  <c r="AN2953" i="1" s="1"/>
  <c r="Z2949" i="1"/>
  <c r="AM2949" i="1" s="1"/>
  <c r="U2948" i="1"/>
  <c r="AH2948" i="1" s="1"/>
  <c r="AA2946" i="1"/>
  <c r="AN2946" i="1" s="1"/>
  <c r="X2945" i="1"/>
  <c r="AK2945" i="1" s="1"/>
  <c r="I2957" i="1"/>
  <c r="I2944" i="1"/>
  <c r="A2824" i="1"/>
  <c r="C2824" i="1"/>
  <c r="X2815" i="1"/>
  <c r="AK2815" i="1" s="1"/>
  <c r="X2811" i="1"/>
  <c r="AK2811" i="1" s="1"/>
  <c r="X2807" i="1"/>
  <c r="AK2807" i="1" s="1"/>
  <c r="AA2803" i="1"/>
  <c r="AN2803" i="1" s="1"/>
  <c r="X2800" i="1"/>
  <c r="AK2800" i="1" s="1"/>
  <c r="AB2798" i="1"/>
  <c r="AO2798" i="1" s="1"/>
  <c r="Y2797" i="1"/>
  <c r="AL2797" i="1" s="1"/>
  <c r="X2795" i="1"/>
  <c r="AK2795" i="1" s="1"/>
  <c r="N2794" i="1"/>
  <c r="F2790" i="1"/>
  <c r="W2788" i="1"/>
  <c r="AJ2788" i="1" s="1"/>
  <c r="AB2786" i="1"/>
  <c r="AO2786" i="1" s="1"/>
  <c r="U2785" i="1"/>
  <c r="AH2785" i="1" s="1"/>
  <c r="Z2783" i="1"/>
  <c r="AM2783" i="1" s="1"/>
  <c r="Z2782" i="1"/>
  <c r="AM2782" i="1" s="1"/>
  <c r="W2780" i="1"/>
  <c r="AJ2780" i="1" s="1"/>
  <c r="M2790" i="1"/>
  <c r="AB2778" i="1"/>
  <c r="AO2778" i="1" s="1"/>
  <c r="M2777" i="1"/>
  <c r="AB2789" i="1" s="1"/>
  <c r="AO2789" i="1" s="1"/>
  <c r="L2776" i="1"/>
  <c r="H2776" i="1"/>
  <c r="J2775" i="1"/>
  <c r="F2775" i="1"/>
  <c r="U2815" i="1" s="1"/>
  <c r="AH2815" i="1" s="1"/>
  <c r="M2776" i="1"/>
  <c r="G2776" i="1"/>
  <c r="L2775" i="1"/>
  <c r="G2775" i="1"/>
  <c r="V2810" i="1" s="1"/>
  <c r="AI2810" i="1" s="1"/>
  <c r="K2776" i="1"/>
  <c r="F2776" i="1"/>
  <c r="K2775" i="1"/>
  <c r="E2775" i="1"/>
  <c r="J2776" i="1"/>
  <c r="E2776" i="1"/>
  <c r="I2775" i="1"/>
  <c r="I2776" i="1"/>
  <c r="M2775" i="1"/>
  <c r="H2775" i="1"/>
  <c r="W2648" i="1"/>
  <c r="AJ2648" i="1" s="1"/>
  <c r="T2647" i="1"/>
  <c r="N2647" i="1"/>
  <c r="W2645" i="1"/>
  <c r="AJ2645" i="1" s="1"/>
  <c r="V2643" i="1"/>
  <c r="AI2643" i="1" s="1"/>
  <c r="U2641" i="1"/>
  <c r="AH2641" i="1" s="1"/>
  <c r="Y2640" i="1"/>
  <c r="AL2640" i="1" s="1"/>
  <c r="AA2636" i="1"/>
  <c r="AN2636" i="1" s="1"/>
  <c r="AA2634" i="1"/>
  <c r="AN2634" i="1" s="1"/>
  <c r="AA2632" i="1"/>
  <c r="AN2632" i="1" s="1"/>
  <c r="AA2630" i="1"/>
  <c r="AN2630" i="1" s="1"/>
  <c r="AA2628" i="1"/>
  <c r="AN2628" i="1" s="1"/>
  <c r="AA2626" i="1"/>
  <c r="AN2626" i="1" s="1"/>
  <c r="Z2622" i="1"/>
  <c r="AM2622" i="1" s="1"/>
  <c r="U2621" i="1"/>
  <c r="AH2621" i="1" s="1"/>
  <c r="AA2619" i="1"/>
  <c r="AN2619" i="1" s="1"/>
  <c r="AA2618" i="1"/>
  <c r="AN2618" i="1" s="1"/>
  <c r="V2616" i="1"/>
  <c r="AI2616" i="1" s="1"/>
  <c r="N2615" i="1"/>
  <c r="T2615" i="1"/>
  <c r="Z2612" i="1"/>
  <c r="AM2612" i="1" s="1"/>
  <c r="F2610" i="1"/>
  <c r="U2617" i="1" s="1"/>
  <c r="AH2617" i="1" s="1"/>
  <c r="U2611" i="1"/>
  <c r="AH2611" i="1" s="1"/>
  <c r="F2623" i="1"/>
  <c r="U2483" i="1"/>
  <c r="AH2483" i="1" s="1"/>
  <c r="Z2480" i="1"/>
  <c r="AM2480" i="1" s="1"/>
  <c r="W2478" i="1"/>
  <c r="AJ2478" i="1" s="1"/>
  <c r="AB2476" i="1"/>
  <c r="AO2476" i="1" s="1"/>
  <c r="U2475" i="1"/>
  <c r="AH2475" i="1" s="1"/>
  <c r="Z2473" i="1"/>
  <c r="AM2473" i="1" s="1"/>
  <c r="K2471" i="1"/>
  <c r="Z2478" i="1" s="1"/>
  <c r="AM2478" i="1" s="1"/>
  <c r="K2484" i="1"/>
  <c r="V2468" i="1"/>
  <c r="AI2468" i="1" s="1"/>
  <c r="U2466" i="1"/>
  <c r="AH2466" i="1" s="1"/>
  <c r="Y2465" i="1"/>
  <c r="AL2465" i="1" s="1"/>
  <c r="V2463" i="1"/>
  <c r="AI2463" i="1" s="1"/>
  <c r="Z2461" i="1"/>
  <c r="AM2461" i="1" s="1"/>
  <c r="W2455" i="1"/>
  <c r="AJ2455" i="1" s="1"/>
  <c r="AB2453" i="1"/>
  <c r="AO2453" i="1" s="1"/>
  <c r="Z2450" i="1"/>
  <c r="AM2450" i="1" s="1"/>
  <c r="Z2449" i="1"/>
  <c r="AM2449" i="1" s="1"/>
  <c r="W2447" i="1"/>
  <c r="AJ2447" i="1" s="1"/>
  <c r="AB2445" i="1"/>
  <c r="AO2445" i="1" s="1"/>
  <c r="F2456" i="1"/>
  <c r="F2443" i="1"/>
  <c r="U2452" i="1" s="1"/>
  <c r="AH2452" i="1" s="1"/>
  <c r="N2325" i="1"/>
  <c r="AB2313" i="1"/>
  <c r="AO2313" i="1" s="1"/>
  <c r="T2312" i="1"/>
  <c r="N2312" i="1"/>
  <c r="M2304" i="1"/>
  <c r="AB2307" i="1" s="1"/>
  <c r="AO2307" i="1" s="1"/>
  <c r="M2317" i="1"/>
  <c r="AA2299" i="1"/>
  <c r="AN2299" i="1" s="1"/>
  <c r="U2297" i="1"/>
  <c r="AH2297" i="1" s="1"/>
  <c r="AA2291" i="1"/>
  <c r="AN2291" i="1" s="1"/>
  <c r="L2290" i="1"/>
  <c r="L2303" i="1"/>
  <c r="U2286" i="1"/>
  <c r="AH2286" i="1" s="1"/>
  <c r="AA2283" i="1"/>
  <c r="AN2283" i="1" s="1"/>
  <c r="V2130" i="1"/>
  <c r="AI2130" i="1" s="1"/>
  <c r="V1982" i="1"/>
  <c r="AI1982" i="1" s="1"/>
  <c r="V1974" i="1"/>
  <c r="AI1974" i="1" s="1"/>
  <c r="V1949" i="1"/>
  <c r="AI1949" i="1" s="1"/>
  <c r="V1801" i="1"/>
  <c r="AI1801" i="1" s="1"/>
  <c r="V1793" i="1"/>
  <c r="AI1793" i="1" s="1"/>
  <c r="V1643" i="1"/>
  <c r="AI1643" i="1" s="1"/>
  <c r="V1620" i="1"/>
  <c r="AI1620" i="1" s="1"/>
  <c r="V1612" i="1"/>
  <c r="AI1612" i="1" s="1"/>
  <c r="V1462" i="1"/>
  <c r="AI1462" i="1" s="1"/>
  <c r="V1314" i="1"/>
  <c r="AI1314" i="1" s="1"/>
  <c r="V1306" i="1"/>
  <c r="AI1306" i="1" s="1"/>
  <c r="V1281" i="1"/>
  <c r="AI1281" i="1" s="1"/>
  <c r="V1133" i="1"/>
  <c r="AI1133" i="1" s="1"/>
  <c r="V1125" i="1"/>
  <c r="AI1125" i="1" s="1"/>
  <c r="V975" i="1"/>
  <c r="AI975" i="1" s="1"/>
  <c r="V952" i="1"/>
  <c r="AI952" i="1" s="1"/>
  <c r="N952" i="1"/>
  <c r="V944" i="1"/>
  <c r="AI944" i="1" s="1"/>
  <c r="N944" i="1"/>
  <c r="V794" i="1"/>
  <c r="AI794" i="1" s="1"/>
  <c r="V613" i="1"/>
  <c r="AI613" i="1" s="1"/>
  <c r="V465" i="1"/>
  <c r="AI465" i="1" s="1"/>
  <c r="V457" i="1"/>
  <c r="AI457" i="1" s="1"/>
  <c r="Z2951" i="1"/>
  <c r="AM2951" i="1" s="1"/>
  <c r="Y2786" i="1"/>
  <c r="AL2786" i="1" s="1"/>
  <c r="N2489" i="1"/>
  <c r="N2480" i="1"/>
  <c r="N2472" i="1"/>
  <c r="N2484" i="1" s="1"/>
  <c r="I2317" i="1"/>
  <c r="Z2301" i="1"/>
  <c r="AM2301" i="1" s="1"/>
  <c r="H2303" i="1"/>
  <c r="Z2287" i="1"/>
  <c r="AM2287" i="1" s="1"/>
  <c r="AB2282" i="1"/>
  <c r="AO2282" i="1" s="1"/>
  <c r="Z2279" i="1"/>
  <c r="AM2279" i="1" s="1"/>
  <c r="AB2149" i="1"/>
  <c r="AO2149" i="1" s="1"/>
  <c r="Z2148" i="1"/>
  <c r="AM2148" i="1" s="1"/>
  <c r="AB2145" i="1"/>
  <c r="AO2145" i="1" s="1"/>
  <c r="Z2144" i="1"/>
  <c r="AM2144" i="1" s="1"/>
  <c r="AB2141" i="1"/>
  <c r="AO2141" i="1" s="1"/>
  <c r="Z2140" i="1"/>
  <c r="AM2140" i="1" s="1"/>
  <c r="W2139" i="1"/>
  <c r="AJ2139" i="1" s="1"/>
  <c r="X2132" i="1"/>
  <c r="AK2132" i="1" s="1"/>
  <c r="N2126" i="1"/>
  <c r="N2124" i="1"/>
  <c r="X2110" i="1"/>
  <c r="AK2110" i="1" s="1"/>
  <c r="I2109" i="1"/>
  <c r="I2122" i="1"/>
  <c r="W1981" i="1"/>
  <c r="AJ1981" i="1" s="1"/>
  <c r="T1978" i="1"/>
  <c r="N1978" i="1"/>
  <c r="AB1977" i="1"/>
  <c r="AO1977" i="1" s="1"/>
  <c r="W1975" i="1"/>
  <c r="AJ1975" i="1" s="1"/>
  <c r="T1973" i="1"/>
  <c r="N1973" i="1"/>
  <c r="Y1972" i="1"/>
  <c r="AL1972" i="1" s="1"/>
  <c r="I1970" i="1"/>
  <c r="X1980" i="1" s="1"/>
  <c r="AK1980" i="1" s="1"/>
  <c r="I1983" i="1"/>
  <c r="N1968" i="1"/>
  <c r="Y1965" i="1"/>
  <c r="AL1965" i="1" s="1"/>
  <c r="AB1963" i="1"/>
  <c r="AO1963" i="1" s="1"/>
  <c r="Y1962" i="1"/>
  <c r="AL1962" i="1" s="1"/>
  <c r="W1961" i="1"/>
  <c r="AJ1961" i="1" s="1"/>
  <c r="N1960" i="1"/>
  <c r="U1959" i="1"/>
  <c r="AH1959" i="1" s="1"/>
  <c r="F1969" i="1"/>
  <c r="U1957" i="1"/>
  <c r="AH1957" i="1" s="1"/>
  <c r="F1956" i="1"/>
  <c r="U1961" i="1" s="1"/>
  <c r="AH1961" i="1" s="1"/>
  <c r="AA1953" i="1"/>
  <c r="AN1953" i="1" s="1"/>
  <c r="AA1945" i="1"/>
  <c r="AN1945" i="1" s="1"/>
  <c r="L1942" i="1"/>
  <c r="AA1947" i="1" s="1"/>
  <c r="AN1947" i="1" s="1"/>
  <c r="L1955" i="1"/>
  <c r="AB1815" i="1"/>
  <c r="AO1815" i="1" s="1"/>
  <c r="AB1813" i="1"/>
  <c r="AO1813" i="1" s="1"/>
  <c r="AB1811" i="1"/>
  <c r="AO1811" i="1" s="1"/>
  <c r="AB1809" i="1"/>
  <c r="AO1809" i="1" s="1"/>
  <c r="AB1807" i="1"/>
  <c r="AO1807" i="1" s="1"/>
  <c r="AB1805" i="1"/>
  <c r="AO1805" i="1" s="1"/>
  <c r="Z1799" i="1"/>
  <c r="AM1799" i="1" s="1"/>
  <c r="AB1795" i="1"/>
  <c r="AO1795" i="1" s="1"/>
  <c r="Z1791" i="1"/>
  <c r="AM1791" i="1" s="1"/>
  <c r="AA1787" i="1"/>
  <c r="AN1787" i="1" s="1"/>
  <c r="AA1785" i="1"/>
  <c r="AN1785" i="1" s="1"/>
  <c r="AA1783" i="1"/>
  <c r="AN1783" i="1" s="1"/>
  <c r="AA1781" i="1"/>
  <c r="AN1781" i="1" s="1"/>
  <c r="AA1779" i="1"/>
  <c r="AN1779" i="1" s="1"/>
  <c r="AA1777" i="1"/>
  <c r="AN1777" i="1" s="1"/>
  <c r="AB1648" i="1"/>
  <c r="AO1648" i="1" s="1"/>
  <c r="T1646" i="1"/>
  <c r="N1646" i="1"/>
  <c r="X1644" i="1"/>
  <c r="AK1644" i="1" s="1"/>
  <c r="T1643" i="1"/>
  <c r="N1643" i="1"/>
  <c r="AB1642" i="1"/>
  <c r="AO1642" i="1" s="1"/>
  <c r="W1640" i="1"/>
  <c r="AJ1640" i="1" s="1"/>
  <c r="T1638" i="1"/>
  <c r="N1638" i="1"/>
  <c r="J1636" i="1"/>
  <c r="Y1641" i="1" s="1"/>
  <c r="AL1641" i="1" s="1"/>
  <c r="J1649" i="1"/>
  <c r="U1634" i="1"/>
  <c r="AH1634" i="1" s="1"/>
  <c r="U1632" i="1"/>
  <c r="AH1632" i="1" s="1"/>
  <c r="U1630" i="1"/>
  <c r="AH1630" i="1" s="1"/>
  <c r="U1628" i="1"/>
  <c r="AH1628" i="1" s="1"/>
  <c r="U1626" i="1"/>
  <c r="AH1626" i="1" s="1"/>
  <c r="U1624" i="1"/>
  <c r="AH1624" i="1" s="1"/>
  <c r="Z1620" i="1"/>
  <c r="AM1620" i="1" s="1"/>
  <c r="AB1616" i="1"/>
  <c r="AO1616" i="1" s="1"/>
  <c r="W1614" i="1"/>
  <c r="AJ1614" i="1" s="1"/>
  <c r="Z1612" i="1"/>
  <c r="AM1612" i="1" s="1"/>
  <c r="AB1481" i="1"/>
  <c r="AO1481" i="1" s="1"/>
  <c r="AB1479" i="1"/>
  <c r="AO1479" i="1" s="1"/>
  <c r="AB1477" i="1"/>
  <c r="AO1477" i="1" s="1"/>
  <c r="AB1475" i="1"/>
  <c r="AO1475" i="1" s="1"/>
  <c r="AB1473" i="1"/>
  <c r="AO1473" i="1" s="1"/>
  <c r="AB1471" i="1"/>
  <c r="AO1471" i="1" s="1"/>
  <c r="V2953" i="1"/>
  <c r="AI2953" i="1" s="1"/>
  <c r="L2805" i="1"/>
  <c r="AA2787" i="1"/>
  <c r="AN2787" i="1" s="1"/>
  <c r="AA2783" i="1"/>
  <c r="AN2783" i="1" s="1"/>
  <c r="AA2779" i="1"/>
  <c r="AN2779" i="1" s="1"/>
  <c r="N2634" i="1"/>
  <c r="N2626" i="1"/>
  <c r="AA2480" i="1"/>
  <c r="AN2480" i="1" s="1"/>
  <c r="AA2476" i="1"/>
  <c r="AN2476" i="1" s="1"/>
  <c r="AA2455" i="1"/>
  <c r="AN2455" i="1" s="1"/>
  <c r="N2449" i="1"/>
  <c r="T2293" i="1"/>
  <c r="N2293" i="1"/>
  <c r="T2297" i="1"/>
  <c r="N2297" i="1"/>
  <c r="G2304" i="1"/>
  <c r="V2309" i="1" s="1"/>
  <c r="AI2309" i="1" s="1"/>
  <c r="G2317" i="1"/>
  <c r="Z2314" i="1"/>
  <c r="AM2314" i="1" s="1"/>
  <c r="W2314" i="1"/>
  <c r="AJ2314" i="1" s="1"/>
  <c r="V2311" i="1"/>
  <c r="AI2311" i="1" s="1"/>
  <c r="I2304" i="1"/>
  <c r="X2310" i="1" s="1"/>
  <c r="AK2310" i="1" s="1"/>
  <c r="G2289" i="1"/>
  <c r="AB2288" i="1"/>
  <c r="AO2288" i="1" s="1"/>
  <c r="N2284" i="1"/>
  <c r="AA2282" i="1"/>
  <c r="AN2282" i="1" s="1"/>
  <c r="AB2281" i="1"/>
  <c r="AO2281" i="1" s="1"/>
  <c r="X2280" i="1"/>
  <c r="AK2280" i="1" s="1"/>
  <c r="G2276" i="1"/>
  <c r="Z2135" i="1"/>
  <c r="AM2135" i="1" s="1"/>
  <c r="Z2131" i="1"/>
  <c r="AM2131" i="1" s="1"/>
  <c r="Z2127" i="1"/>
  <c r="AM2127" i="1" s="1"/>
  <c r="M2136" i="1"/>
  <c r="V2120" i="1"/>
  <c r="AI2120" i="1" s="1"/>
  <c r="AB2118" i="1"/>
  <c r="AO2118" i="1" s="1"/>
  <c r="N2117" i="1"/>
  <c r="AA2116" i="1"/>
  <c r="AN2116" i="1" s="1"/>
  <c r="W2114" i="1"/>
  <c r="AJ2114" i="1" s="1"/>
  <c r="V2112" i="1"/>
  <c r="AI2112" i="1" s="1"/>
  <c r="AB2110" i="1"/>
  <c r="AO2110" i="1" s="1"/>
  <c r="M2109" i="1"/>
  <c r="AB2112" i="1" s="1"/>
  <c r="AO2112" i="1" s="1"/>
  <c r="M2122" i="1"/>
  <c r="V1981" i="1"/>
  <c r="AI1981" i="1" s="1"/>
  <c r="X1978" i="1"/>
  <c r="AK1978" i="1" s="1"/>
  <c r="AA1975" i="1"/>
  <c r="AN1975" i="1" s="1"/>
  <c r="V1973" i="1"/>
  <c r="AI1973" i="1" s="1"/>
  <c r="X1968" i="1"/>
  <c r="AK1968" i="1" s="1"/>
  <c r="X1966" i="1"/>
  <c r="AK1966" i="1" s="1"/>
  <c r="X1964" i="1"/>
  <c r="AK1964" i="1" s="1"/>
  <c r="X1962" i="1"/>
  <c r="AK1962" i="1" s="1"/>
  <c r="X1960" i="1"/>
  <c r="AK1960" i="1" s="1"/>
  <c r="T1954" i="1"/>
  <c r="N1954" i="1"/>
  <c r="Y1953" i="1"/>
  <c r="AL1953" i="1" s="1"/>
  <c r="X1952" i="1"/>
  <c r="AK1952" i="1" s="1"/>
  <c r="T1951" i="1"/>
  <c r="N1951" i="1"/>
  <c r="W1948" i="1"/>
  <c r="AJ1948" i="1" s="1"/>
  <c r="T1946" i="1"/>
  <c r="N1946" i="1"/>
  <c r="Y1945" i="1"/>
  <c r="AL1945" i="1" s="1"/>
  <c r="X1944" i="1"/>
  <c r="AK1944" i="1" s="1"/>
  <c r="E1955" i="1"/>
  <c r="N1943" i="1"/>
  <c r="N1955" i="1" s="1"/>
  <c r="E1942" i="1"/>
  <c r="T1953" i="1" s="1"/>
  <c r="N1658" i="1"/>
  <c r="N2786" i="1"/>
  <c r="N2778" i="1"/>
  <c r="N2790" i="1" s="1"/>
  <c r="M2470" i="1"/>
  <c r="AB2316" i="1"/>
  <c r="AO2316" i="1" s="1"/>
  <c r="W2316" i="1"/>
  <c r="AJ2316" i="1" s="1"/>
  <c r="X2309" i="1"/>
  <c r="AK2309" i="1" s="1"/>
  <c r="K2304" i="1"/>
  <c r="Z2308" i="1" s="1"/>
  <c r="AM2308" i="1" s="1"/>
  <c r="Z2306" i="1"/>
  <c r="AM2306" i="1" s="1"/>
  <c r="W2306" i="1"/>
  <c r="AJ2306" i="1" s="1"/>
  <c r="N2305" i="1"/>
  <c r="N2317" i="1" s="1"/>
  <c r="N2286" i="1"/>
  <c r="X2282" i="1"/>
  <c r="AK2282" i="1" s="1"/>
  <c r="N2278" i="1"/>
  <c r="F2289" i="1"/>
  <c r="U2148" i="1"/>
  <c r="AH2148" i="1" s="1"/>
  <c r="AB2144" i="1"/>
  <c r="AO2144" i="1" s="1"/>
  <c r="Y2142" i="1"/>
  <c r="AL2142" i="1" s="1"/>
  <c r="U2140" i="1"/>
  <c r="AH2140" i="1" s="1"/>
  <c r="H2150" i="1"/>
  <c r="W2138" i="1"/>
  <c r="AJ2138" i="1" s="1"/>
  <c r="H2137" i="1"/>
  <c r="W2147" i="1" s="1"/>
  <c r="AJ2147" i="1" s="1"/>
  <c r="C1986" i="1"/>
  <c r="A1986" i="1"/>
  <c r="C1994" i="1"/>
  <c r="A1994" i="1"/>
  <c r="W1968" i="1"/>
  <c r="AJ1968" i="1" s="1"/>
  <c r="V1966" i="1"/>
  <c r="AI1966" i="1" s="1"/>
  <c r="AB1964" i="1"/>
  <c r="AO1964" i="1" s="1"/>
  <c r="N1963" i="1"/>
  <c r="AA1962" i="1"/>
  <c r="AN1962" i="1" s="1"/>
  <c r="W1960" i="1"/>
  <c r="AJ1960" i="1" s="1"/>
  <c r="K2971" i="1"/>
  <c r="AA2786" i="1"/>
  <c r="AN2786" i="1" s="1"/>
  <c r="AA2481" i="1"/>
  <c r="AN2481" i="1" s="1"/>
  <c r="AA2477" i="1"/>
  <c r="AN2477" i="1" s="1"/>
  <c r="AB2312" i="1"/>
  <c r="AO2312" i="1" s="1"/>
  <c r="U2308" i="1"/>
  <c r="AH2308" i="1" s="1"/>
  <c r="AA2308" i="1"/>
  <c r="AN2308" i="1" s="1"/>
  <c r="N2287" i="1"/>
  <c r="T2287" i="1"/>
  <c r="W2285" i="1"/>
  <c r="AJ2285" i="1" s="1"/>
  <c r="AA2284" i="1"/>
  <c r="AN2284" i="1" s="1"/>
  <c r="N2280" i="1"/>
  <c r="T2280" i="1"/>
  <c r="J2289" i="1"/>
  <c r="Y2277" i="1"/>
  <c r="AL2277" i="1" s="1"/>
  <c r="J2276" i="1"/>
  <c r="Y2283" i="1" s="1"/>
  <c r="AL2283" i="1" s="1"/>
  <c r="A2155" i="1"/>
  <c r="C2155" i="1"/>
  <c r="Q2153" i="1"/>
  <c r="K2153" i="1"/>
  <c r="G2153" i="1"/>
  <c r="I2153" i="1"/>
  <c r="M2153" i="1"/>
  <c r="F2153" i="1"/>
  <c r="L2153" i="1"/>
  <c r="E2153" i="1"/>
  <c r="J2153" i="1"/>
  <c r="H2153" i="1"/>
  <c r="V2148" i="1"/>
  <c r="AI2148" i="1" s="1"/>
  <c r="N2145" i="1"/>
  <c r="AA2142" i="1"/>
  <c r="AN2142" i="1" s="1"/>
  <c r="V2140" i="1"/>
  <c r="AI2140" i="1" s="1"/>
  <c r="W2135" i="1"/>
  <c r="AJ2135" i="1" s="1"/>
  <c r="X2133" i="1"/>
  <c r="AK2133" i="1" s="1"/>
  <c r="T2132" i="1"/>
  <c r="N2132" i="1"/>
  <c r="AB2131" i="1"/>
  <c r="AO2131" i="1" s="1"/>
  <c r="T2129" i="1"/>
  <c r="N2129" i="1"/>
  <c r="AB2127" i="1"/>
  <c r="AO2127" i="1" s="1"/>
  <c r="W2125" i="1"/>
  <c r="AJ2125" i="1" s="1"/>
  <c r="H2123" i="1"/>
  <c r="W2131" i="1" s="1"/>
  <c r="AJ2131" i="1" s="1"/>
  <c r="E2136" i="1"/>
  <c r="U2121" i="1"/>
  <c r="AH2121" i="1" s="1"/>
  <c r="W2119" i="1"/>
  <c r="AJ2119" i="1" s="1"/>
  <c r="AB2117" i="1"/>
  <c r="AO2117" i="1" s="1"/>
  <c r="T2116" i="1"/>
  <c r="N2116" i="1"/>
  <c r="Y2115" i="1"/>
  <c r="AL2115" i="1" s="1"/>
  <c r="U2113" i="1"/>
  <c r="AH2113" i="1" s="1"/>
  <c r="W2111" i="1"/>
  <c r="AJ2111" i="1" s="1"/>
  <c r="M1987" i="1"/>
  <c r="I1987" i="1"/>
  <c r="E1987" i="1"/>
  <c r="K1987" i="1"/>
  <c r="F1987" i="1"/>
  <c r="Q1987" i="1"/>
  <c r="J1987" i="1"/>
  <c r="H1987" i="1"/>
  <c r="L1987" i="1"/>
  <c r="G1987" i="1"/>
  <c r="F1970" i="1"/>
  <c r="U1976" i="1" s="1"/>
  <c r="AH1976" i="1" s="1"/>
  <c r="X1965" i="1"/>
  <c r="AK1965" i="1" s="1"/>
  <c r="Z1962" i="1"/>
  <c r="AM1962" i="1" s="1"/>
  <c r="U1960" i="1"/>
  <c r="AH1960" i="1" s="1"/>
  <c r="M1955" i="1"/>
  <c r="M1942" i="1"/>
  <c r="AB1952" i="1" s="1"/>
  <c r="AO1952" i="1" s="1"/>
  <c r="C1822" i="1"/>
  <c r="A1822" i="1"/>
  <c r="X1811" i="1"/>
  <c r="AK1811" i="1" s="1"/>
  <c r="X1801" i="1"/>
  <c r="AK1801" i="1" s="1"/>
  <c r="U1643" i="1"/>
  <c r="AH1643" i="1" s="1"/>
  <c r="L1636" i="1"/>
  <c r="AA1639" i="1" s="1"/>
  <c r="AN1639" i="1" s="1"/>
  <c r="L1649" i="1"/>
  <c r="Z2126" i="1"/>
  <c r="AM2126" i="1" s="1"/>
  <c r="K1969" i="1"/>
  <c r="A1823" i="1"/>
  <c r="C1823" i="1"/>
  <c r="X1643" i="1"/>
  <c r="AK1643" i="1" s="1"/>
  <c r="N1651" i="1"/>
  <c r="Z1639" i="1"/>
  <c r="AM1639" i="1" s="1"/>
  <c r="Z1637" i="1"/>
  <c r="AM1637" i="1" s="1"/>
  <c r="N1620" i="1"/>
  <c r="U1619" i="1"/>
  <c r="AH1619" i="1" s="1"/>
  <c r="AB1619" i="1"/>
  <c r="AO1619" i="1" s="1"/>
  <c r="X1611" i="1"/>
  <c r="AK1611" i="1" s="1"/>
  <c r="W1472" i="1"/>
  <c r="AJ1472" i="1" s="1"/>
  <c r="L1469" i="1"/>
  <c r="AA1481" i="1" s="1"/>
  <c r="AN1481" i="1" s="1"/>
  <c r="AB1466" i="1"/>
  <c r="AO1466" i="1" s="1"/>
  <c r="Z1463" i="1"/>
  <c r="AM1463" i="1" s="1"/>
  <c r="U1461" i="1"/>
  <c r="AH1461" i="1" s="1"/>
  <c r="N1453" i="1"/>
  <c r="AA1452" i="1"/>
  <c r="AN1452" i="1" s="1"/>
  <c r="N1449" i="1"/>
  <c r="AA1448" i="1"/>
  <c r="AN1448" i="1" s="1"/>
  <c r="N1445" i="1"/>
  <c r="AA1444" i="1"/>
  <c r="AN1444" i="1" s="1"/>
  <c r="G1441" i="1"/>
  <c r="V1451" i="1" s="1"/>
  <c r="AI1451" i="1" s="1"/>
  <c r="V1442" i="1"/>
  <c r="AI1442" i="1" s="1"/>
  <c r="G1454" i="1"/>
  <c r="A1321" i="1"/>
  <c r="C1321" i="1"/>
  <c r="V1313" i="1"/>
  <c r="AI1313" i="1" s="1"/>
  <c r="X1310" i="1"/>
  <c r="AK1310" i="1" s="1"/>
  <c r="AA1307" i="1"/>
  <c r="AN1307" i="1" s="1"/>
  <c r="V1305" i="1"/>
  <c r="AI1305" i="1" s="1"/>
  <c r="I1301" i="1"/>
  <c r="V1299" i="1"/>
  <c r="AI1299" i="1" s="1"/>
  <c r="V1297" i="1"/>
  <c r="AI1297" i="1" s="1"/>
  <c r="V1295" i="1"/>
  <c r="AI1295" i="1" s="1"/>
  <c r="V1293" i="1"/>
  <c r="AI1293" i="1" s="1"/>
  <c r="V1291" i="1"/>
  <c r="AI1291" i="1" s="1"/>
  <c r="L1301" i="1"/>
  <c r="L1288" i="1"/>
  <c r="AA1300" i="1" s="1"/>
  <c r="AN1300" i="1" s="1"/>
  <c r="X1286" i="1"/>
  <c r="AK1286" i="1" s="1"/>
  <c r="T1285" i="1"/>
  <c r="N1285" i="1"/>
  <c r="AB1284" i="1"/>
  <c r="AO1284" i="1" s="1"/>
  <c r="W1282" i="1"/>
  <c r="AJ1282" i="1" s="1"/>
  <c r="T1280" i="1"/>
  <c r="N1280" i="1"/>
  <c r="Y1279" i="1"/>
  <c r="AL1279" i="1" s="1"/>
  <c r="X1278" i="1"/>
  <c r="AK1278" i="1" s="1"/>
  <c r="T1277" i="1"/>
  <c r="N1277" i="1"/>
  <c r="AB1276" i="1"/>
  <c r="AO1276" i="1" s="1"/>
  <c r="A1155" i="1"/>
  <c r="C1155" i="1"/>
  <c r="AA1147" i="1"/>
  <c r="AN1147" i="1" s="1"/>
  <c r="AA1145" i="1"/>
  <c r="AN1145" i="1" s="1"/>
  <c r="AA1143" i="1"/>
  <c r="AN1143" i="1" s="1"/>
  <c r="AA1141" i="1"/>
  <c r="AN1141" i="1" s="1"/>
  <c r="AA1139" i="1"/>
  <c r="AN1139" i="1" s="1"/>
  <c r="AA1137" i="1"/>
  <c r="AN1137" i="1" s="1"/>
  <c r="N990" i="1"/>
  <c r="N986" i="1"/>
  <c r="I954" i="1"/>
  <c r="X963" i="1" s="1"/>
  <c r="AK963" i="1" s="1"/>
  <c r="I967" i="1"/>
  <c r="Y945" i="1"/>
  <c r="AL945" i="1" s="1"/>
  <c r="I801" i="1"/>
  <c r="X812" i="1" s="1"/>
  <c r="AK812" i="1" s="1"/>
  <c r="I814" i="1"/>
  <c r="Z792" i="1"/>
  <c r="AM792" i="1" s="1"/>
  <c r="G773" i="1"/>
  <c r="V778" i="1" s="1"/>
  <c r="AI778" i="1" s="1"/>
  <c r="G786" i="1"/>
  <c r="AA2132" i="1"/>
  <c r="AN2132" i="1" s="1"/>
  <c r="H2136" i="1"/>
  <c r="N1959" i="1"/>
  <c r="E1956" i="1"/>
  <c r="T1968" i="1" s="1"/>
  <c r="L1941" i="1"/>
  <c r="H1941" i="1"/>
  <c r="J1940" i="1"/>
  <c r="F1940" i="1"/>
  <c r="M1941" i="1"/>
  <c r="G1941" i="1"/>
  <c r="L1940" i="1"/>
  <c r="G1940" i="1"/>
  <c r="K1941" i="1"/>
  <c r="F1941" i="1"/>
  <c r="K1940" i="1"/>
  <c r="E1940" i="1"/>
  <c r="I1941" i="1"/>
  <c r="M1940" i="1"/>
  <c r="H1940" i="1"/>
  <c r="I1940" i="1"/>
  <c r="J1941" i="1"/>
  <c r="E1941" i="1"/>
  <c r="X1777" i="1"/>
  <c r="AK1777" i="1" s="1"/>
  <c r="X1785" i="1"/>
  <c r="AK1785" i="1" s="1"/>
  <c r="U1777" i="1"/>
  <c r="AH1777" i="1" s="1"/>
  <c r="Z1779" i="1"/>
  <c r="AM1779" i="1" s="1"/>
  <c r="U1785" i="1"/>
  <c r="AH1785" i="1" s="1"/>
  <c r="Z1787" i="1"/>
  <c r="AM1787" i="1" s="1"/>
  <c r="U1795" i="1"/>
  <c r="AH1795" i="1" s="1"/>
  <c r="V1805" i="1"/>
  <c r="AI1805" i="1" s="1"/>
  <c r="AA1807" i="1"/>
  <c r="AN1807" i="1" s="1"/>
  <c r="V1813" i="1"/>
  <c r="AI1813" i="1" s="1"/>
  <c r="AA1815" i="1"/>
  <c r="AN1815" i="1" s="1"/>
  <c r="H1816" i="1"/>
  <c r="H1803" i="1"/>
  <c r="W1811" i="1" s="1"/>
  <c r="AJ1811" i="1" s="1"/>
  <c r="Y1800" i="1"/>
  <c r="AL1800" i="1" s="1"/>
  <c r="X1800" i="1"/>
  <c r="AK1800" i="1" s="1"/>
  <c r="T1798" i="1"/>
  <c r="N1798" i="1"/>
  <c r="V1796" i="1"/>
  <c r="AI1796" i="1" s="1"/>
  <c r="Z1796" i="1"/>
  <c r="AM1796" i="1" s="1"/>
  <c r="U1794" i="1"/>
  <c r="AH1794" i="1" s="1"/>
  <c r="AB1794" i="1"/>
  <c r="AO1794" i="1" s="1"/>
  <c r="Y1792" i="1"/>
  <c r="AL1792" i="1" s="1"/>
  <c r="X1792" i="1"/>
  <c r="AK1792" i="1" s="1"/>
  <c r="L1789" i="1"/>
  <c r="AA1794" i="1" s="1"/>
  <c r="AN1794" i="1" s="1"/>
  <c r="L1802" i="1"/>
  <c r="E1789" i="1"/>
  <c r="T1795" i="1" s="1"/>
  <c r="E1802" i="1"/>
  <c r="N1790" i="1"/>
  <c r="N1786" i="1"/>
  <c r="N1784" i="1"/>
  <c r="T1784" i="1"/>
  <c r="N1782" i="1"/>
  <c r="N1780" i="1"/>
  <c r="N1778" i="1"/>
  <c r="G1788" i="1"/>
  <c r="G1775" i="1"/>
  <c r="V1781" i="1" s="1"/>
  <c r="AI1781" i="1" s="1"/>
  <c r="N1776" i="1"/>
  <c r="E1775" i="1"/>
  <c r="T1782" i="1" s="1"/>
  <c r="E1788" i="1"/>
  <c r="T1776" i="1"/>
  <c r="M1660" i="1"/>
  <c r="I1660" i="1"/>
  <c r="E1660" i="1"/>
  <c r="K1660" i="1"/>
  <c r="F1660" i="1"/>
  <c r="Q1660" i="1"/>
  <c r="J1660" i="1"/>
  <c r="L1660" i="1"/>
  <c r="G1660" i="1"/>
  <c r="H1660" i="1"/>
  <c r="Z1646" i="1"/>
  <c r="AM1646" i="1" s="1"/>
  <c r="Z1638" i="1"/>
  <c r="AM1638" i="1" s="1"/>
  <c r="H1649" i="1"/>
  <c r="Z1617" i="1"/>
  <c r="AM1617" i="1" s="1"/>
  <c r="N1610" i="1"/>
  <c r="L1608" i="1"/>
  <c r="AA1617" i="1" s="1"/>
  <c r="AN1617" i="1" s="1"/>
  <c r="L1621" i="1"/>
  <c r="I1621" i="1"/>
  <c r="X1609" i="1"/>
  <c r="AK1609" i="1" s="1"/>
  <c r="I1608" i="1"/>
  <c r="N1481" i="1"/>
  <c r="T1481" i="1"/>
  <c r="N1479" i="1"/>
  <c r="T1479" i="1"/>
  <c r="N1477" i="1"/>
  <c r="T1477" i="1"/>
  <c r="N1475" i="1"/>
  <c r="T1475" i="1"/>
  <c r="V1472" i="1"/>
  <c r="AI1472" i="1" s="1"/>
  <c r="M1482" i="1"/>
  <c r="Z1467" i="1"/>
  <c r="AM1467" i="1" s="1"/>
  <c r="Y1459" i="1"/>
  <c r="AL1459" i="1" s="1"/>
  <c r="X1453" i="1"/>
  <c r="AK1453" i="1" s="1"/>
  <c r="X1449" i="1"/>
  <c r="AK1449" i="1" s="1"/>
  <c r="X1445" i="1"/>
  <c r="AK1445" i="1" s="1"/>
  <c r="C1322" i="1"/>
  <c r="A1322" i="1"/>
  <c r="AB1314" i="1"/>
  <c r="AO1314" i="1" s="1"/>
  <c r="U1313" i="1"/>
  <c r="AH1313" i="1" s="1"/>
  <c r="W1308" i="1"/>
  <c r="AJ1308" i="1" s="1"/>
  <c r="AB1306" i="1"/>
  <c r="AO1306" i="1" s="1"/>
  <c r="U1305" i="1"/>
  <c r="AH1305" i="1" s="1"/>
  <c r="K1315" i="1"/>
  <c r="K1302" i="1"/>
  <c r="Z1312" i="1" s="1"/>
  <c r="AM1312" i="1" s="1"/>
  <c r="W1300" i="1"/>
  <c r="AJ1300" i="1" s="1"/>
  <c r="AB1298" i="1"/>
  <c r="AO1298" i="1" s="1"/>
  <c r="Z1297" i="1"/>
  <c r="AM1297" i="1" s="1"/>
  <c r="W1296" i="1"/>
  <c r="AJ1296" i="1" s="1"/>
  <c r="AB1294" i="1"/>
  <c r="AO1294" i="1" s="1"/>
  <c r="Z1293" i="1"/>
  <c r="AM1293" i="1" s="1"/>
  <c r="W1292" i="1"/>
  <c r="AJ1292" i="1" s="1"/>
  <c r="AB1290" i="1"/>
  <c r="AO1290" i="1" s="1"/>
  <c r="K1288" i="1"/>
  <c r="K1301" i="1"/>
  <c r="Z1289" i="1"/>
  <c r="AM1289" i="1" s="1"/>
  <c r="X1285" i="1"/>
  <c r="AK1285" i="1" s="1"/>
  <c r="AA1282" i="1"/>
  <c r="AN1282" i="1" s="1"/>
  <c r="V1280" i="1"/>
  <c r="AI1280" i="1" s="1"/>
  <c r="X1277" i="1"/>
  <c r="AK1277" i="1" s="1"/>
  <c r="AB1146" i="1"/>
  <c r="AO1146" i="1" s="1"/>
  <c r="W1144" i="1"/>
  <c r="AJ1144" i="1" s="1"/>
  <c r="AB1142" i="1"/>
  <c r="AO1142" i="1" s="1"/>
  <c r="Z1141" i="1"/>
  <c r="AM1141" i="1" s="1"/>
  <c r="AB1138" i="1"/>
  <c r="AO1138" i="1" s="1"/>
  <c r="W1136" i="1"/>
  <c r="AJ1136" i="1" s="1"/>
  <c r="H1135" i="1"/>
  <c r="W1137" i="1" s="1"/>
  <c r="AJ1137" i="1" s="1"/>
  <c r="H1148" i="1"/>
  <c r="W1132" i="1"/>
  <c r="AJ1132" i="1" s="1"/>
  <c r="T1130" i="1"/>
  <c r="N1130" i="1"/>
  <c r="AB1128" i="1"/>
  <c r="AO1128" i="1" s="1"/>
  <c r="T1126" i="1"/>
  <c r="N1126" i="1"/>
  <c r="Y1125" i="1"/>
  <c r="AL1125" i="1" s="1"/>
  <c r="T1123" i="1"/>
  <c r="N1123" i="1"/>
  <c r="M1134" i="1"/>
  <c r="AB1122" i="1"/>
  <c r="AO1122" i="1" s="1"/>
  <c r="M1121" i="1"/>
  <c r="AB1133" i="1" s="1"/>
  <c r="AO1133" i="1" s="1"/>
  <c r="AB1118" i="1"/>
  <c r="AO1118" i="1" s="1"/>
  <c r="Y1117" i="1"/>
  <c r="AL1117" i="1" s="1"/>
  <c r="U1116" i="1"/>
  <c r="AH1116" i="1" s="1"/>
  <c r="W1114" i="1"/>
  <c r="AJ1114" i="1" s="1"/>
  <c r="AB1112" i="1"/>
  <c r="AO1112" i="1" s="1"/>
  <c r="M1107" i="1"/>
  <c r="AB1117" i="1" s="1"/>
  <c r="AO1117" i="1" s="1"/>
  <c r="M1120" i="1"/>
  <c r="Z980" i="1"/>
  <c r="AM980" i="1" s="1"/>
  <c r="Z976" i="1"/>
  <c r="AM976" i="1" s="1"/>
  <c r="Z972" i="1"/>
  <c r="AM972" i="1" s="1"/>
  <c r="W965" i="1"/>
  <c r="AJ965" i="1" s="1"/>
  <c r="AB961" i="1"/>
  <c r="AO961" i="1" s="1"/>
  <c r="AA959" i="1"/>
  <c r="AN959" i="1" s="1"/>
  <c r="W957" i="1"/>
  <c r="AJ957" i="1" s="1"/>
  <c r="G954" i="1"/>
  <c r="V959" i="1" s="1"/>
  <c r="AI959" i="1" s="1"/>
  <c r="G967" i="1"/>
  <c r="V955" i="1"/>
  <c r="AI955" i="1" s="1"/>
  <c r="W951" i="1"/>
  <c r="AJ951" i="1" s="1"/>
  <c r="W947" i="1"/>
  <c r="AJ947" i="1" s="1"/>
  <c r="X945" i="1"/>
  <c r="AK945" i="1" s="1"/>
  <c r="W943" i="1"/>
  <c r="AJ943" i="1" s="1"/>
  <c r="I940" i="1"/>
  <c r="X941" i="1" s="1"/>
  <c r="AK941" i="1" s="1"/>
  <c r="I953" i="1"/>
  <c r="W812" i="1"/>
  <c r="AJ812" i="1" s="1"/>
  <c r="W810" i="1"/>
  <c r="AJ810" i="1" s="1"/>
  <c r="W808" i="1"/>
  <c r="AJ808" i="1" s="1"/>
  <c r="W806" i="1"/>
  <c r="AJ806" i="1" s="1"/>
  <c r="M801" i="1"/>
  <c r="AB811" i="1" s="1"/>
  <c r="AO811" i="1" s="1"/>
  <c r="M814" i="1"/>
  <c r="AB802" i="1"/>
  <c r="AO802" i="1" s="1"/>
  <c r="M1993" i="1"/>
  <c r="I1993" i="1"/>
  <c r="E1993" i="1"/>
  <c r="L1993" i="1"/>
  <c r="G1993" i="1"/>
  <c r="K1993" i="1"/>
  <c r="F1993" i="1"/>
  <c r="Q1993" i="1"/>
  <c r="J1993" i="1"/>
  <c r="H1993" i="1"/>
  <c r="Z1811" i="1"/>
  <c r="AM1811" i="1" s="1"/>
  <c r="Z1807" i="1"/>
  <c r="AM1807" i="1" s="1"/>
  <c r="M1788" i="1"/>
  <c r="X1615" i="1"/>
  <c r="AK1615" i="1" s="1"/>
  <c r="AA1467" i="1"/>
  <c r="AN1467" i="1" s="1"/>
  <c r="W1463" i="1"/>
  <c r="AJ1463" i="1" s="1"/>
  <c r="X1461" i="1"/>
  <c r="AK1461" i="1" s="1"/>
  <c r="W1459" i="1"/>
  <c r="AJ1459" i="1" s="1"/>
  <c r="I1455" i="1"/>
  <c r="X1457" i="1"/>
  <c r="AK1457" i="1" s="1"/>
  <c r="U1453" i="1"/>
  <c r="AH1453" i="1" s="1"/>
  <c r="W1451" i="1"/>
  <c r="AJ1451" i="1" s="1"/>
  <c r="AB1449" i="1"/>
  <c r="AO1449" i="1" s="1"/>
  <c r="Y1447" i="1"/>
  <c r="AL1447" i="1" s="1"/>
  <c r="U1445" i="1"/>
  <c r="AH1445" i="1" s="1"/>
  <c r="W1443" i="1"/>
  <c r="AJ1443" i="1" s="1"/>
  <c r="J1454" i="1"/>
  <c r="I1288" i="1"/>
  <c r="X1296" i="1" s="1"/>
  <c r="AK1296" i="1" s="1"/>
  <c r="Z1284" i="1"/>
  <c r="AM1284" i="1" s="1"/>
  <c r="Z1280" i="1"/>
  <c r="AM1280" i="1" s="1"/>
  <c r="Z1276" i="1"/>
  <c r="AM1276" i="1" s="1"/>
  <c r="K1135" i="1"/>
  <c r="Z1139" i="1" s="1"/>
  <c r="AM1139" i="1" s="1"/>
  <c r="J2136" i="1"/>
  <c r="W1958" i="1"/>
  <c r="AJ1958" i="1" s="1"/>
  <c r="A1821" i="1"/>
  <c r="C1821" i="1"/>
  <c r="N1807" i="1"/>
  <c r="T1807" i="1"/>
  <c r="N1797" i="1"/>
  <c r="T1787" i="1"/>
  <c r="N1787" i="1"/>
  <c r="N1779" i="1"/>
  <c r="N1655" i="1"/>
  <c r="Z1633" i="1"/>
  <c r="AM1633" i="1" s="1"/>
  <c r="W1633" i="1"/>
  <c r="AJ1633" i="1" s="1"/>
  <c r="T1631" i="1"/>
  <c r="N1631" i="1"/>
  <c r="Z1629" i="1"/>
  <c r="AM1629" i="1" s="1"/>
  <c r="W1629" i="1"/>
  <c r="AJ1629" i="1" s="1"/>
  <c r="T1627" i="1"/>
  <c r="N1627" i="1"/>
  <c r="Z1625" i="1"/>
  <c r="AM1625" i="1" s="1"/>
  <c r="W1625" i="1"/>
  <c r="AJ1625" i="1" s="1"/>
  <c r="M1635" i="1"/>
  <c r="M1622" i="1"/>
  <c r="AB1634" i="1" s="1"/>
  <c r="AO1634" i="1" s="1"/>
  <c r="T1623" i="1"/>
  <c r="N1623" i="1"/>
  <c r="N1635" i="1" s="1"/>
  <c r="E1622" i="1"/>
  <c r="E1635" i="1"/>
  <c r="V1613" i="1"/>
  <c r="AI1613" i="1" s="1"/>
  <c r="T1613" i="1"/>
  <c r="N1613" i="1"/>
  <c r="X1481" i="1"/>
  <c r="AK1481" i="1" s="1"/>
  <c r="Z1480" i="1"/>
  <c r="AM1480" i="1" s="1"/>
  <c r="U1478" i="1"/>
  <c r="AH1478" i="1" s="1"/>
  <c r="X1476" i="1"/>
  <c r="AK1476" i="1" s="1"/>
  <c r="Y1476" i="1"/>
  <c r="AL1476" i="1" s="1"/>
  <c r="N1474" i="1"/>
  <c r="T1474" i="1"/>
  <c r="Z1472" i="1"/>
  <c r="AM1472" i="1" s="1"/>
  <c r="F1469" i="1"/>
  <c r="U1476" i="1" s="1"/>
  <c r="AH1476" i="1" s="1"/>
  <c r="F1482" i="1"/>
  <c r="X1460" i="1"/>
  <c r="AK1460" i="1" s="1"/>
  <c r="E1455" i="1"/>
  <c r="T1463" i="1" s="1"/>
  <c r="AA1451" i="1"/>
  <c r="AN1451" i="1" s="1"/>
  <c r="V1449" i="1"/>
  <c r="AI1449" i="1" s="1"/>
  <c r="N1446" i="1"/>
  <c r="AA1443" i="1"/>
  <c r="AN1443" i="1" s="1"/>
  <c r="E1441" i="1"/>
  <c r="T1451" i="1" s="1"/>
  <c r="M1317" i="1"/>
  <c r="I1317" i="1"/>
  <c r="E1317" i="1"/>
  <c r="K1317" i="1"/>
  <c r="F1317" i="1"/>
  <c r="Q1317" i="1"/>
  <c r="J1317" i="1"/>
  <c r="H1317" i="1"/>
  <c r="L1317" i="1"/>
  <c r="G1317" i="1"/>
  <c r="N1313" i="1"/>
  <c r="Y1312" i="1"/>
  <c r="AL1312" i="1" s="1"/>
  <c r="X1311" i="1"/>
  <c r="AK1311" i="1" s="1"/>
  <c r="N1310" i="1"/>
  <c r="AB1309" i="1"/>
  <c r="AO1309" i="1" s="1"/>
  <c r="W1307" i="1"/>
  <c r="AJ1307" i="1" s="1"/>
  <c r="N1305" i="1"/>
  <c r="Y1304" i="1"/>
  <c r="AL1304" i="1" s="1"/>
  <c r="J1302" i="1"/>
  <c r="E1302" i="1"/>
  <c r="T1314" i="1" s="1"/>
  <c r="E1315" i="1"/>
  <c r="T1303" i="1"/>
  <c r="N1303" i="1"/>
  <c r="T1300" i="1"/>
  <c r="N1300" i="1"/>
  <c r="Y1299" i="1"/>
  <c r="AL1299" i="1" s="1"/>
  <c r="W1295" i="1"/>
  <c r="AJ1295" i="1" s="1"/>
  <c r="AB1293" i="1"/>
  <c r="AO1293" i="1" s="1"/>
  <c r="T1292" i="1"/>
  <c r="N1292" i="1"/>
  <c r="Y1291" i="1"/>
  <c r="AL1291" i="1" s="1"/>
  <c r="F1288" i="1"/>
  <c r="U1299" i="1" s="1"/>
  <c r="AH1299" i="1" s="1"/>
  <c r="F1301" i="1"/>
  <c r="U1285" i="1"/>
  <c r="AH1285" i="1" s="1"/>
  <c r="AA1279" i="1"/>
  <c r="AN1279" i="1" s="1"/>
  <c r="U1277" i="1"/>
  <c r="AH1277" i="1" s="1"/>
  <c r="F1274" i="1"/>
  <c r="U1275" i="1"/>
  <c r="AH1275" i="1" s="1"/>
  <c r="F1287" i="1"/>
  <c r="L1154" i="1"/>
  <c r="H1154" i="1"/>
  <c r="K1154" i="1"/>
  <c r="F1154" i="1"/>
  <c r="Q1154" i="1"/>
  <c r="J1154" i="1"/>
  <c r="E1154" i="1"/>
  <c r="I1154" i="1"/>
  <c r="M1154" i="1"/>
  <c r="G1154" i="1"/>
  <c r="W1147" i="1"/>
  <c r="AJ1147" i="1" s="1"/>
  <c r="AB1145" i="1"/>
  <c r="AO1145" i="1" s="1"/>
  <c r="N1144" i="1"/>
  <c r="Y1143" i="1"/>
  <c r="AL1143" i="1" s="1"/>
  <c r="U1141" i="1"/>
  <c r="AH1141" i="1" s="1"/>
  <c r="W1139" i="1"/>
  <c r="AJ1139" i="1" s="1"/>
  <c r="AB1137" i="1"/>
  <c r="AO1137" i="1" s="1"/>
  <c r="N1136" i="1"/>
  <c r="N1148" i="1" s="1"/>
  <c r="E1135" i="1"/>
  <c r="T1138" i="1" s="1"/>
  <c r="E1148" i="1"/>
  <c r="AB1131" i="1"/>
  <c r="AO1131" i="1" s="1"/>
  <c r="AB1129" i="1"/>
  <c r="AO1129" i="1" s="1"/>
  <c r="AB1127" i="1"/>
  <c r="AO1127" i="1" s="1"/>
  <c r="AB1123" i="1"/>
  <c r="AO1123" i="1" s="1"/>
  <c r="AB1119" i="1"/>
  <c r="AO1119" i="1" s="1"/>
  <c r="N1118" i="1"/>
  <c r="T1118" i="1"/>
  <c r="W1115" i="1"/>
  <c r="AJ1115" i="1" s="1"/>
  <c r="V1113" i="1"/>
  <c r="AI1113" i="1" s="1"/>
  <c r="N1110" i="1"/>
  <c r="T1110" i="1"/>
  <c r="AA1109" i="1"/>
  <c r="AN1109" i="1" s="1"/>
  <c r="L1107" i="1"/>
  <c r="W980" i="1"/>
  <c r="AJ980" i="1" s="1"/>
  <c r="X978" i="1"/>
  <c r="AK978" i="1" s="1"/>
  <c r="W976" i="1"/>
  <c r="AJ976" i="1" s="1"/>
  <c r="X974" i="1"/>
  <c r="AK974" i="1" s="1"/>
  <c r="AB972" i="1"/>
  <c r="AO972" i="1" s="1"/>
  <c r="E968" i="1"/>
  <c r="T974" i="1" s="1"/>
  <c r="T970" i="1"/>
  <c r="N970" i="1"/>
  <c r="J968" i="1"/>
  <c r="W966" i="1"/>
  <c r="AJ966" i="1" s="1"/>
  <c r="AB964" i="1"/>
  <c r="AO964" i="1" s="1"/>
  <c r="N963" i="1"/>
  <c r="Y962" i="1"/>
  <c r="AL962" i="1" s="1"/>
  <c r="U960" i="1"/>
  <c r="AH960" i="1" s="1"/>
  <c r="W958" i="1"/>
  <c r="AJ958" i="1" s="1"/>
  <c r="AB956" i="1"/>
  <c r="AO956" i="1" s="1"/>
  <c r="T955" i="1"/>
  <c r="N955" i="1"/>
  <c r="N967" i="1" s="1"/>
  <c r="E954" i="1"/>
  <c r="E967" i="1"/>
  <c r="U945" i="1"/>
  <c r="AH945" i="1" s="1"/>
  <c r="F953" i="1"/>
  <c r="U941" i="1"/>
  <c r="AH941" i="1" s="1"/>
  <c r="F940" i="1"/>
  <c r="U943" i="1" s="1"/>
  <c r="AH943" i="1" s="1"/>
  <c r="AB813" i="1"/>
  <c r="AO813" i="1" s="1"/>
  <c r="N812" i="1"/>
  <c r="T812" i="1"/>
  <c r="AA811" i="1"/>
  <c r="AN811" i="1" s="1"/>
  <c r="W809" i="1"/>
  <c r="AJ809" i="1" s="1"/>
  <c r="V807" i="1"/>
  <c r="AI807" i="1" s="1"/>
  <c r="AB805" i="1"/>
  <c r="AO805" i="1" s="1"/>
  <c r="N804" i="1"/>
  <c r="T804" i="1"/>
  <c r="AA803" i="1"/>
  <c r="AN803" i="1" s="1"/>
  <c r="X792" i="1"/>
  <c r="AK792" i="1" s="1"/>
  <c r="W645" i="1"/>
  <c r="AJ645" i="1" s="1"/>
  <c r="AB643" i="1"/>
  <c r="AO643" i="1" s="1"/>
  <c r="X641" i="1"/>
  <c r="AK641" i="1" s="1"/>
  <c r="T639" i="1"/>
  <c r="N639" i="1"/>
  <c r="W637" i="1"/>
  <c r="AJ637" i="1" s="1"/>
  <c r="M634" i="1"/>
  <c r="AB644" i="1" s="1"/>
  <c r="AO644" i="1" s="1"/>
  <c r="AB635" i="1"/>
  <c r="AO635" i="1" s="1"/>
  <c r="M647" i="1"/>
  <c r="U631" i="1"/>
  <c r="AH631" i="1" s="1"/>
  <c r="U627" i="1"/>
  <c r="AH627" i="1" s="1"/>
  <c r="U625" i="1"/>
  <c r="AH625" i="1" s="1"/>
  <c r="U623" i="1"/>
  <c r="AH623" i="1" s="1"/>
  <c r="F620" i="1"/>
  <c r="U626" i="1" s="1"/>
  <c r="AH626" i="1" s="1"/>
  <c r="U621" i="1"/>
  <c r="AH621" i="1" s="1"/>
  <c r="F633" i="1"/>
  <c r="U479" i="1"/>
  <c r="AH479" i="1" s="1"/>
  <c r="U477" i="1"/>
  <c r="AH477" i="1" s="1"/>
  <c r="U475" i="1"/>
  <c r="AH475" i="1" s="1"/>
  <c r="U473" i="1"/>
  <c r="AH473" i="1" s="1"/>
  <c r="U471" i="1"/>
  <c r="AH471" i="1" s="1"/>
  <c r="U469" i="1"/>
  <c r="AH469" i="1" s="1"/>
  <c r="Z461" i="1"/>
  <c r="AM461" i="1" s="1"/>
  <c r="AB451" i="1"/>
  <c r="AO451" i="1" s="1"/>
  <c r="AB449" i="1"/>
  <c r="AO449" i="1" s="1"/>
  <c r="AB447" i="1"/>
  <c r="AO447" i="1" s="1"/>
  <c r="AB445" i="1"/>
  <c r="AO445" i="1" s="1"/>
  <c r="AB443" i="1"/>
  <c r="AO443" i="1" s="1"/>
  <c r="AB441" i="1"/>
  <c r="AO441" i="1" s="1"/>
  <c r="N1464" i="1"/>
  <c r="M1323" i="1"/>
  <c r="I1323" i="1"/>
  <c r="E1323" i="1"/>
  <c r="L1323" i="1"/>
  <c r="G1323" i="1"/>
  <c r="K1323" i="1"/>
  <c r="F1323" i="1"/>
  <c r="Q1323" i="1"/>
  <c r="J1323" i="1"/>
  <c r="H1323" i="1"/>
  <c r="J981" i="1"/>
  <c r="AA974" i="1"/>
  <c r="AN974" i="1" s="1"/>
  <c r="AA972" i="1"/>
  <c r="AN972" i="1" s="1"/>
  <c r="AA970" i="1"/>
  <c r="AN970" i="1" s="1"/>
  <c r="AA978" i="1"/>
  <c r="AN978" i="1" s="1"/>
  <c r="AA980" i="1"/>
  <c r="AN980" i="1" s="1"/>
  <c r="AA976" i="1"/>
  <c r="AN976" i="1" s="1"/>
  <c r="N969" i="1"/>
  <c r="N981" i="1" s="1"/>
  <c r="F787" i="1"/>
  <c r="U794" i="1" s="1"/>
  <c r="AH794" i="1" s="1"/>
  <c r="F800" i="1"/>
  <c r="AA790" i="1"/>
  <c r="AN790" i="1" s="1"/>
  <c r="U798" i="1"/>
  <c r="AH798" i="1" s="1"/>
  <c r="Y803" i="1"/>
  <c r="AL803" i="1" s="1"/>
  <c r="Y809" i="1"/>
  <c r="AL809" i="1" s="1"/>
  <c r="Y813" i="1"/>
  <c r="AL813" i="1" s="1"/>
  <c r="AB790" i="1"/>
  <c r="AO790" i="1" s="1"/>
  <c r="AB796" i="1"/>
  <c r="AO796" i="1" s="1"/>
  <c r="Z803" i="1"/>
  <c r="AM803" i="1" s="1"/>
  <c r="K801" i="1"/>
  <c r="Z813" i="1" s="1"/>
  <c r="AM813" i="1" s="1"/>
  <c r="AG794" i="1"/>
  <c r="O794" i="1"/>
  <c r="O799" i="1"/>
  <c r="P799" i="1" s="1"/>
  <c r="O791" i="1"/>
  <c r="J487" i="1"/>
  <c r="F487" i="1"/>
  <c r="Q487" i="1"/>
  <c r="I487" i="1"/>
  <c r="K487" i="1"/>
  <c r="H487" i="1"/>
  <c r="M487" i="1"/>
  <c r="G487" i="1"/>
  <c r="L487" i="1"/>
  <c r="E487" i="1"/>
  <c r="N485" i="1"/>
  <c r="F480" i="1"/>
  <c r="G452" i="1"/>
  <c r="N1456" i="1"/>
  <c r="N1468" i="1" s="1"/>
  <c r="U979" i="1"/>
  <c r="AH979" i="1" s="1"/>
  <c r="Z949" i="1"/>
  <c r="AM949" i="1" s="1"/>
  <c r="X798" i="1"/>
  <c r="AK798" i="1" s="1"/>
  <c r="N817" i="1"/>
  <c r="V799" i="1"/>
  <c r="AI799" i="1" s="1"/>
  <c r="Z799" i="1"/>
  <c r="AM799" i="1" s="1"/>
  <c r="AB797" i="1"/>
  <c r="AO797" i="1" s="1"/>
  <c r="Y795" i="1"/>
  <c r="AL795" i="1" s="1"/>
  <c r="X795" i="1"/>
  <c r="AK795" i="1" s="1"/>
  <c r="W785" i="1"/>
  <c r="AJ785" i="1" s="1"/>
  <c r="Y782" i="1"/>
  <c r="AL782" i="1" s="1"/>
  <c r="J773" i="1"/>
  <c r="I773" i="1"/>
  <c r="X782" i="1" s="1"/>
  <c r="AK782" i="1" s="1"/>
  <c r="L606" i="1"/>
  <c r="AA616" i="1" s="1"/>
  <c r="AN616" i="1" s="1"/>
  <c r="AA607" i="1"/>
  <c r="AN607" i="1" s="1"/>
  <c r="L619" i="1"/>
  <c r="U613" i="1"/>
  <c r="AH613" i="1" s="1"/>
  <c r="AA615" i="1"/>
  <c r="AN615" i="1" s="1"/>
  <c r="Y638" i="1"/>
  <c r="AL638" i="1" s="1"/>
  <c r="Y642" i="1"/>
  <c r="AL642" i="1" s="1"/>
  <c r="Y646" i="1"/>
  <c r="AL646" i="1" s="1"/>
  <c r="X638" i="1"/>
  <c r="AK638" i="1" s="1"/>
  <c r="AA643" i="1"/>
  <c r="AN643" i="1" s="1"/>
  <c r="X646" i="1"/>
  <c r="AK646" i="1" s="1"/>
  <c r="U642" i="1"/>
  <c r="AH642" i="1" s="1"/>
  <c r="Z639" i="1"/>
  <c r="AM639" i="1" s="1"/>
  <c r="AB632" i="1"/>
  <c r="AO632" i="1" s="1"/>
  <c r="AB630" i="1"/>
  <c r="AO630" i="1" s="1"/>
  <c r="AB628" i="1"/>
  <c r="AO628" i="1" s="1"/>
  <c r="AB626" i="1"/>
  <c r="AO626" i="1" s="1"/>
  <c r="AB624" i="1"/>
  <c r="AO624" i="1" s="1"/>
  <c r="AB622" i="1"/>
  <c r="AO622" i="1" s="1"/>
  <c r="N617" i="1"/>
  <c r="N615" i="1"/>
  <c r="N613" i="1"/>
  <c r="E619" i="1"/>
  <c r="N607" i="1"/>
  <c r="E606" i="1"/>
  <c r="T618" i="1" s="1"/>
  <c r="A489" i="1"/>
  <c r="C489" i="1"/>
  <c r="W457" i="1"/>
  <c r="AJ457" i="1" s="1"/>
  <c r="W461" i="1"/>
  <c r="AJ461" i="1" s="1"/>
  <c r="W465" i="1"/>
  <c r="AJ465" i="1" s="1"/>
  <c r="Z475" i="1"/>
  <c r="AM475" i="1" s="1"/>
  <c r="Z472" i="1"/>
  <c r="AM472" i="1" s="1"/>
  <c r="Y465" i="1"/>
  <c r="AL465" i="1" s="1"/>
  <c r="AA462" i="1"/>
  <c r="AN462" i="1" s="1"/>
  <c r="Y457" i="1"/>
  <c r="AL457" i="1" s="1"/>
  <c r="Y449" i="1"/>
  <c r="AL449" i="1" s="1"/>
  <c r="AA446" i="1"/>
  <c r="AN446" i="1" s="1"/>
  <c r="AA442" i="1"/>
  <c r="AN442" i="1" s="1"/>
  <c r="M324" i="1"/>
  <c r="I324" i="1"/>
  <c r="E324" i="1"/>
  <c r="H324" i="1"/>
  <c r="L324" i="1"/>
  <c r="G324" i="1"/>
  <c r="K324" i="1"/>
  <c r="F324" i="1"/>
  <c r="Q324" i="1"/>
  <c r="J324" i="1"/>
  <c r="M316" i="1"/>
  <c r="I316" i="1"/>
  <c r="E316" i="1"/>
  <c r="H316" i="1"/>
  <c r="L316" i="1"/>
  <c r="G316" i="1"/>
  <c r="K316" i="1"/>
  <c r="F316" i="1"/>
  <c r="Q316" i="1"/>
  <c r="J316" i="1"/>
  <c r="L296" i="1"/>
  <c r="H296" i="1"/>
  <c r="K296" i="1"/>
  <c r="G296" i="1"/>
  <c r="J296" i="1"/>
  <c r="F296" i="1"/>
  <c r="Q296" i="1"/>
  <c r="X3391" i="1" s="1"/>
  <c r="M296" i="1"/>
  <c r="I296" i="1"/>
  <c r="E296" i="1"/>
  <c r="L288" i="1"/>
  <c r="H288" i="1"/>
  <c r="K288" i="1"/>
  <c r="G288" i="1"/>
  <c r="J288" i="1"/>
  <c r="F288" i="1"/>
  <c r="Q288" i="1"/>
  <c r="M288" i="1"/>
  <c r="I288" i="1"/>
  <c r="E288" i="1"/>
  <c r="H1789" i="1"/>
  <c r="W1791" i="1" s="1"/>
  <c r="AJ1791" i="1" s="1"/>
  <c r="I1454" i="1"/>
  <c r="Z1283" i="1"/>
  <c r="AM1283" i="1" s="1"/>
  <c r="Z1279" i="1"/>
  <c r="AM1279" i="1" s="1"/>
  <c r="AA975" i="1"/>
  <c r="AN975" i="1" s="1"/>
  <c r="U973" i="1"/>
  <c r="AH973" i="1" s="1"/>
  <c r="J967" i="1"/>
  <c r="N824" i="1"/>
  <c r="X803" i="1"/>
  <c r="AK803" i="1" s="1"/>
  <c r="AB793" i="1"/>
  <c r="AO793" i="1" s="1"/>
  <c r="Y791" i="1"/>
  <c r="AL791" i="1" s="1"/>
  <c r="X791" i="1"/>
  <c r="AK791" i="1" s="1"/>
  <c r="AA789" i="1"/>
  <c r="AN789" i="1" s="1"/>
  <c r="T789" i="1"/>
  <c r="N789" i="1"/>
  <c r="N800" i="1" s="1"/>
  <c r="U784" i="1"/>
  <c r="AH784" i="1" s="1"/>
  <c r="AB646" i="1"/>
  <c r="AO646" i="1" s="1"/>
  <c r="AB642" i="1"/>
  <c r="AO642" i="1" s="1"/>
  <c r="AB638" i="1"/>
  <c r="AO638" i="1" s="1"/>
  <c r="Z630" i="1"/>
  <c r="AM630" i="1" s="1"/>
  <c r="W478" i="1"/>
  <c r="AJ478" i="1" s="1"/>
  <c r="T476" i="1"/>
  <c r="N476" i="1"/>
  <c r="X475" i="1"/>
  <c r="AK475" i="1" s="1"/>
  <c r="W472" i="1"/>
  <c r="AJ472" i="1" s="1"/>
  <c r="T470" i="1"/>
  <c r="N470" i="1"/>
  <c r="X469" i="1"/>
  <c r="AK469" i="1" s="1"/>
  <c r="J480" i="1"/>
  <c r="J467" i="1"/>
  <c r="Y475" i="1" s="1"/>
  <c r="AL475" i="1" s="1"/>
  <c r="Y464" i="1"/>
  <c r="AL464" i="1" s="1"/>
  <c r="X464" i="1"/>
  <c r="AK464" i="1" s="1"/>
  <c r="X462" i="1"/>
  <c r="AK462" i="1" s="1"/>
  <c r="Y460" i="1"/>
  <c r="AL460" i="1" s="1"/>
  <c r="X460" i="1"/>
  <c r="AK460" i="1" s="1"/>
  <c r="X458" i="1"/>
  <c r="AK458" i="1" s="1"/>
  <c r="Y456" i="1"/>
  <c r="AL456" i="1" s="1"/>
  <c r="X456" i="1"/>
  <c r="AK456" i="1" s="1"/>
  <c r="J453" i="1"/>
  <c r="Y461" i="1" s="1"/>
  <c r="AL461" i="1" s="1"/>
  <c r="Y454" i="1"/>
  <c r="AL454" i="1" s="1"/>
  <c r="J466" i="1"/>
  <c r="I466" i="1"/>
  <c r="I453" i="1"/>
  <c r="X457" i="1" s="1"/>
  <c r="AK457" i="1" s="1"/>
  <c r="X454" i="1"/>
  <c r="AK454" i="1" s="1"/>
  <c r="U450" i="1"/>
  <c r="AH450" i="1" s="1"/>
  <c r="N446" i="1"/>
  <c r="T446" i="1"/>
  <c r="Z444" i="1"/>
  <c r="AM444" i="1" s="1"/>
  <c r="U442" i="1"/>
  <c r="AH442" i="1" s="1"/>
  <c r="I439" i="1"/>
  <c r="X450" i="1" s="1"/>
  <c r="AK450" i="1" s="1"/>
  <c r="I452" i="1"/>
  <c r="J439" i="1"/>
  <c r="Y440" i="1"/>
  <c r="AL440" i="1" s="1"/>
  <c r="J452" i="1"/>
  <c r="AJ3111" i="1"/>
  <c r="I323" i="1"/>
  <c r="I315" i="1"/>
  <c r="I304" i="1"/>
  <c r="L284" i="1"/>
  <c r="H284" i="1"/>
  <c r="K284" i="1"/>
  <c r="G284" i="1"/>
  <c r="J284" i="1"/>
  <c r="F284" i="1"/>
  <c r="E284" i="1"/>
  <c r="Q284" i="1"/>
  <c r="X4441" i="1" s="1"/>
  <c r="M284" i="1"/>
  <c r="I284" i="1"/>
  <c r="L276" i="1"/>
  <c r="H276" i="1"/>
  <c r="K276" i="1"/>
  <c r="G276" i="1"/>
  <c r="J276" i="1"/>
  <c r="F276" i="1"/>
  <c r="E276" i="1"/>
  <c r="Q276" i="1"/>
  <c r="X4336" i="1" s="1"/>
  <c r="M276" i="1"/>
  <c r="I276" i="1"/>
  <c r="K307" i="1"/>
  <c r="G307" i="1"/>
  <c r="J307" i="1"/>
  <c r="E307" i="1"/>
  <c r="I307" i="1"/>
  <c r="M307" i="1"/>
  <c r="H307" i="1"/>
  <c r="Q307" i="1"/>
  <c r="L307" i="1"/>
  <c r="F307" i="1"/>
  <c r="G1816" i="1"/>
  <c r="N1462" i="1"/>
  <c r="H1468" i="1"/>
  <c r="U971" i="1"/>
  <c r="AH971" i="1" s="1"/>
  <c r="Z964" i="1"/>
  <c r="AM964" i="1" s="1"/>
  <c r="Z956" i="1"/>
  <c r="AM956" i="1" s="1"/>
  <c r="Z962" i="1"/>
  <c r="AM962" i="1" s="1"/>
  <c r="Z960" i="1"/>
  <c r="AM960" i="1" s="1"/>
  <c r="Z966" i="1"/>
  <c r="AM966" i="1" s="1"/>
  <c r="Z958" i="1"/>
  <c r="AM958" i="1" s="1"/>
  <c r="N816" i="1"/>
  <c r="AA806" i="1"/>
  <c r="AN806" i="1" s="1"/>
  <c r="Y792" i="1"/>
  <c r="AL792" i="1" s="1"/>
  <c r="V785" i="1"/>
  <c r="AI785" i="1" s="1"/>
  <c r="Z785" i="1"/>
  <c r="AM785" i="1" s="1"/>
  <c r="AB783" i="1"/>
  <c r="AO783" i="1" s="1"/>
  <c r="N783" i="1"/>
  <c r="T783" i="1"/>
  <c r="T782" i="1"/>
  <c r="N782" i="1"/>
  <c r="Y781" i="1"/>
  <c r="AL781" i="1" s="1"/>
  <c r="V779" i="1"/>
  <c r="AI779" i="1" s="1"/>
  <c r="Z779" i="1"/>
  <c r="AM779" i="1" s="1"/>
  <c r="Y777" i="1"/>
  <c r="AL777" i="1" s="1"/>
  <c r="AA775" i="1"/>
  <c r="AN775" i="1" s="1"/>
  <c r="U775" i="1"/>
  <c r="AH775" i="1" s="1"/>
  <c r="C656" i="1"/>
  <c r="A656" i="1"/>
  <c r="U645" i="1"/>
  <c r="AH645" i="1" s="1"/>
  <c r="AA642" i="1"/>
  <c r="AN642" i="1" s="1"/>
  <c r="Z640" i="1"/>
  <c r="AM640" i="1" s="1"/>
  <c r="U637" i="1"/>
  <c r="AH637" i="1" s="1"/>
  <c r="W632" i="1"/>
  <c r="AJ632" i="1" s="1"/>
  <c r="X630" i="1"/>
  <c r="AK630" i="1" s="1"/>
  <c r="AA630" i="1"/>
  <c r="AN630" i="1" s="1"/>
  <c r="N628" i="1"/>
  <c r="T628" i="1"/>
  <c r="X627" i="1"/>
  <c r="AK627" i="1" s="1"/>
  <c r="Y626" i="1"/>
  <c r="AL626" i="1" s="1"/>
  <c r="W624" i="1"/>
  <c r="AJ624" i="1" s="1"/>
  <c r="X622" i="1"/>
  <c r="AK622" i="1" s="1"/>
  <c r="AA622" i="1"/>
  <c r="AN622" i="1" s="1"/>
  <c r="Y618" i="1"/>
  <c r="AL618" i="1" s="1"/>
  <c r="Y616" i="1"/>
  <c r="AL616" i="1" s="1"/>
  <c r="Y614" i="1"/>
  <c r="AL614" i="1" s="1"/>
  <c r="Y612" i="1"/>
  <c r="AL612" i="1" s="1"/>
  <c r="Y610" i="1"/>
  <c r="AL610" i="1" s="1"/>
  <c r="Y608" i="1"/>
  <c r="AL608" i="1" s="1"/>
  <c r="V477" i="1"/>
  <c r="AI477" i="1" s="1"/>
  <c r="V469" i="1"/>
  <c r="AI469" i="1" s="1"/>
  <c r="U451" i="1"/>
  <c r="AH451" i="1" s="1"/>
  <c r="U447" i="1"/>
  <c r="AH447" i="1" s="1"/>
  <c r="M322" i="1"/>
  <c r="I322" i="1"/>
  <c r="E322" i="1"/>
  <c r="K322" i="1"/>
  <c r="F322" i="1"/>
  <c r="Q322" i="1"/>
  <c r="J322" i="1"/>
  <c r="H322" i="1"/>
  <c r="L322" i="1"/>
  <c r="G322" i="1"/>
  <c r="M315" i="1"/>
  <c r="L304" i="1"/>
  <c r="J297" i="1"/>
  <c r="F297" i="1"/>
  <c r="Q297" i="1"/>
  <c r="M297" i="1"/>
  <c r="I297" i="1"/>
  <c r="E297" i="1"/>
  <c r="L297" i="1"/>
  <c r="H297" i="1"/>
  <c r="K297" i="1"/>
  <c r="G297" i="1"/>
  <c r="J289" i="1"/>
  <c r="F289" i="1"/>
  <c r="Q289" i="1"/>
  <c r="M289" i="1"/>
  <c r="I289" i="1"/>
  <c r="E289" i="1"/>
  <c r="L289" i="1"/>
  <c r="H289" i="1"/>
  <c r="K289" i="1"/>
  <c r="G289" i="1"/>
  <c r="V625" i="1"/>
  <c r="AI625" i="1" s="1"/>
  <c r="H439" i="1"/>
  <c r="L308" i="1"/>
  <c r="E277" i="1"/>
  <c r="F277" i="1"/>
  <c r="G634" i="1"/>
  <c r="V635" i="1" s="1"/>
  <c r="AI635" i="1" s="1"/>
  <c r="L482" i="1"/>
  <c r="H482" i="1"/>
  <c r="Q482" i="1"/>
  <c r="J482" i="1"/>
  <c r="E482" i="1"/>
  <c r="I482" i="1"/>
  <c r="G482" i="1"/>
  <c r="M482" i="1"/>
  <c r="F482" i="1"/>
  <c r="K482" i="1"/>
  <c r="J304" i="1"/>
  <c r="I279" i="1"/>
  <c r="J279" i="1"/>
  <c r="V621" i="1"/>
  <c r="AI621" i="1" s="1"/>
  <c r="G439" i="1"/>
  <c r="V451" i="1" s="1"/>
  <c r="AI451" i="1" s="1"/>
  <c r="E281" i="1"/>
  <c r="F281" i="1"/>
  <c r="E273" i="1"/>
  <c r="F273" i="1"/>
  <c r="J134" i="1"/>
  <c r="F134" i="1"/>
  <c r="Q134" i="1"/>
  <c r="M4090" i="1" s="1"/>
  <c r="M134" i="1"/>
  <c r="I134" i="1"/>
  <c r="E134" i="1"/>
  <c r="L134" i="1"/>
  <c r="H134" i="1"/>
  <c r="G134" i="1"/>
  <c r="K134" i="1"/>
  <c r="Q121" i="1"/>
  <c r="M3810" i="1" s="1"/>
  <c r="M121" i="1"/>
  <c r="I121" i="1"/>
  <c r="E121" i="1"/>
  <c r="L121" i="1"/>
  <c r="H121" i="1"/>
  <c r="K121" i="1"/>
  <c r="G121" i="1"/>
  <c r="J121" i="1"/>
  <c r="F121" i="1"/>
  <c r="Q129" i="1"/>
  <c r="M129" i="1"/>
  <c r="I129" i="1"/>
  <c r="E129" i="1"/>
  <c r="L129" i="1"/>
  <c r="H129" i="1"/>
  <c r="K129" i="1"/>
  <c r="G129" i="1"/>
  <c r="J129" i="1"/>
  <c r="F129" i="1"/>
  <c r="M155" i="1"/>
  <c r="I155" i="1"/>
  <c r="E155" i="1"/>
  <c r="L155" i="1"/>
  <c r="H155" i="1"/>
  <c r="Q155" i="1"/>
  <c r="K155" i="1"/>
  <c r="G155" i="1"/>
  <c r="J155" i="1"/>
  <c r="F155" i="1"/>
  <c r="AA4665" i="1"/>
  <c r="S4665" i="1"/>
  <c r="O4665" i="1"/>
  <c r="K4662" i="1"/>
  <c r="L4662" i="1" s="1"/>
  <c r="G4662" i="1"/>
  <c r="C4662" i="1"/>
  <c r="AA4661" i="1"/>
  <c r="S4661" i="1"/>
  <c r="O4661" i="1"/>
  <c r="D4666" i="1"/>
  <c r="AF4665" i="1"/>
  <c r="X4665" i="1"/>
  <c r="Y4665" i="1" s="1"/>
  <c r="T4665" i="1"/>
  <c r="P4665" i="1"/>
  <c r="Z4663" i="1"/>
  <c r="V4663" i="1"/>
  <c r="W4663" i="1" s="1"/>
  <c r="R4663" i="1"/>
  <c r="N4663" i="1"/>
  <c r="AA4662" i="1"/>
  <c r="H4662" i="1"/>
  <c r="D4662" i="1"/>
  <c r="AF4661" i="1"/>
  <c r="X4661" i="1"/>
  <c r="Y4661" i="1" s="1"/>
  <c r="T4661" i="1"/>
  <c r="P4661" i="1"/>
  <c r="R4659" i="1"/>
  <c r="Z4658" i="1"/>
  <c r="G4658" i="1"/>
  <c r="X4657" i="1"/>
  <c r="Y4657" i="1" s="1"/>
  <c r="T4657" i="1"/>
  <c r="P4657" i="1"/>
  <c r="Z4655" i="1"/>
  <c r="V4655" i="1"/>
  <c r="W4655" i="1" s="1"/>
  <c r="R4655" i="1"/>
  <c r="N4655" i="1"/>
  <c r="AF4653" i="1"/>
  <c r="X4653" i="1"/>
  <c r="Y4653" i="1" s="1"/>
  <c r="T4653" i="1"/>
  <c r="P4653" i="1"/>
  <c r="N4659" i="1"/>
  <c r="D4658" i="1"/>
  <c r="F4660" i="1"/>
  <c r="Z4659" i="1"/>
  <c r="K4658" i="1"/>
  <c r="L4658" i="1" s="1"/>
  <c r="C4658" i="1"/>
  <c r="AF4657" i="1"/>
  <c r="Z4657" i="1"/>
  <c r="V4657" i="1"/>
  <c r="W4657" i="1" s="1"/>
  <c r="R4657" i="1"/>
  <c r="N4657" i="1"/>
  <c r="AA4656" i="1"/>
  <c r="H4656" i="1"/>
  <c r="D4656" i="1"/>
  <c r="AF4655" i="1"/>
  <c r="X4655" i="1"/>
  <c r="Y4655" i="1" s="1"/>
  <c r="V4659" i="1"/>
  <c r="W4659" i="1" s="1"/>
  <c r="AA4658" i="1"/>
  <c r="H4658" i="1"/>
  <c r="AA4655" i="1"/>
  <c r="S4655" i="1"/>
  <c r="O4655" i="1"/>
  <c r="AA4651" i="1"/>
  <c r="S4651" i="1"/>
  <c r="O4651" i="1"/>
  <c r="P4655" i="1"/>
  <c r="V4653" i="1"/>
  <c r="W4653" i="1" s="1"/>
  <c r="AC4652" i="1"/>
  <c r="D4652" i="1"/>
  <c r="AF4651" i="1"/>
  <c r="X4651" i="1"/>
  <c r="P4651" i="1"/>
  <c r="AF4632" i="1"/>
  <c r="X4632" i="1"/>
  <c r="Y4632" i="1" s="1"/>
  <c r="P4632" i="1"/>
  <c r="R4653" i="1"/>
  <c r="V4651" i="1"/>
  <c r="N4651" i="1"/>
  <c r="V4632" i="1"/>
  <c r="W4632" i="1" s="1"/>
  <c r="N4632" i="1"/>
  <c r="AA4628" i="1"/>
  <c r="S4628" i="1"/>
  <c r="O4628" i="1"/>
  <c r="AA4624" i="1"/>
  <c r="S4624" i="1"/>
  <c r="O4624" i="1"/>
  <c r="N4653" i="1"/>
  <c r="AA4652" i="1"/>
  <c r="H4652" i="1"/>
  <c r="T4651" i="1"/>
  <c r="F4650" i="1"/>
  <c r="T4632" i="1"/>
  <c r="T4655" i="1"/>
  <c r="Z4653" i="1"/>
  <c r="Z4651" i="1"/>
  <c r="R4651" i="1"/>
  <c r="Z4632" i="1"/>
  <c r="R4632" i="1"/>
  <c r="Z4630" i="1"/>
  <c r="R4630" i="1"/>
  <c r="V4628" i="1"/>
  <c r="W4628" i="1" s="1"/>
  <c r="N4628" i="1"/>
  <c r="F4627" i="1"/>
  <c r="Z4626" i="1"/>
  <c r="R4626" i="1"/>
  <c r="V4624" i="1"/>
  <c r="W4624" i="1" s="1"/>
  <c r="N4624" i="1"/>
  <c r="AA4623" i="1"/>
  <c r="J4623" i="1"/>
  <c r="E4623" i="1"/>
  <c r="Z4621" i="1"/>
  <c r="K4621" i="1"/>
  <c r="L4621" i="1" s="1"/>
  <c r="G4621" i="1"/>
  <c r="C4621" i="1"/>
  <c r="AA4620" i="1"/>
  <c r="S4620" i="1"/>
  <c r="O4620" i="1"/>
  <c r="AF4619" i="1"/>
  <c r="M4619" i="1"/>
  <c r="Y4619" i="1" s="1"/>
  <c r="I4619" i="1"/>
  <c r="E4619" i="1"/>
  <c r="Z4617" i="1"/>
  <c r="K4617" i="1"/>
  <c r="L4617" i="1" s="1"/>
  <c r="G4617" i="1"/>
  <c r="C4617" i="1"/>
  <c r="AA4616" i="1"/>
  <c r="S4616" i="1"/>
  <c r="O4616" i="1"/>
  <c r="AF4615" i="1"/>
  <c r="M4615" i="1"/>
  <c r="I4615" i="1"/>
  <c r="E4615" i="1"/>
  <c r="AF4630" i="1"/>
  <c r="X4630" i="1"/>
  <c r="Y4630" i="1" s="1"/>
  <c r="P4630" i="1"/>
  <c r="T4628" i="1"/>
  <c r="AF4626" i="1"/>
  <c r="X4626" i="1"/>
  <c r="Y4626" i="1" s="1"/>
  <c r="P4626" i="1"/>
  <c r="T4624" i="1"/>
  <c r="F4631" i="1"/>
  <c r="V4630" i="1"/>
  <c r="W4630" i="1" s="1"/>
  <c r="N4630" i="1"/>
  <c r="Z4628" i="1"/>
  <c r="R4628" i="1"/>
  <c r="V4626" i="1"/>
  <c r="W4626" i="1" s="1"/>
  <c r="N4626" i="1"/>
  <c r="Z4624" i="1"/>
  <c r="R4624" i="1"/>
  <c r="AF4621" i="1"/>
  <c r="M4621" i="1"/>
  <c r="Y4621" i="1" s="1"/>
  <c r="I4621" i="1"/>
  <c r="E4621" i="1"/>
  <c r="Z4619" i="1"/>
  <c r="K4619" i="1"/>
  <c r="L4619" i="1" s="1"/>
  <c r="G4619" i="1"/>
  <c r="C4619" i="1"/>
  <c r="AF4617" i="1"/>
  <c r="M4617" i="1"/>
  <c r="Y4617" i="1" s="1"/>
  <c r="I4617" i="1"/>
  <c r="E4617" i="1"/>
  <c r="Z4615" i="1"/>
  <c r="K4615" i="1"/>
  <c r="G4615" i="1"/>
  <c r="C4615" i="1"/>
  <c r="T4630" i="1"/>
  <c r="AF4628" i="1"/>
  <c r="X4628" i="1"/>
  <c r="Y4628" i="1" s="1"/>
  <c r="P4628" i="1"/>
  <c r="T4626" i="1"/>
  <c r="AF4624" i="1"/>
  <c r="X4624" i="1"/>
  <c r="Y4624" i="1" s="1"/>
  <c r="P4624" i="1"/>
  <c r="AA4621" i="1"/>
  <c r="H4621" i="1"/>
  <c r="D4621" i="1"/>
  <c r="AA4617" i="1"/>
  <c r="H4617" i="1"/>
  <c r="D4617" i="1"/>
  <c r="AA4596" i="1"/>
  <c r="H4596" i="1"/>
  <c r="D4596" i="1"/>
  <c r="AA4592" i="1"/>
  <c r="H4592" i="1"/>
  <c r="D4592" i="1"/>
  <c r="Q4597" i="1"/>
  <c r="Z4596" i="1"/>
  <c r="G4596" i="1"/>
  <c r="K4594" i="1"/>
  <c r="L4594" i="1" s="1"/>
  <c r="C4594" i="1"/>
  <c r="Q4593" i="1"/>
  <c r="Z4592" i="1"/>
  <c r="G4592" i="1"/>
  <c r="I4590" i="1"/>
  <c r="C4590" i="1"/>
  <c r="AA4589" i="1"/>
  <c r="S4589" i="1"/>
  <c r="O4589" i="1"/>
  <c r="AF4588" i="1"/>
  <c r="M4588" i="1"/>
  <c r="Y4588" i="1" s="1"/>
  <c r="I4588" i="1"/>
  <c r="E4588" i="1"/>
  <c r="Z4586" i="1"/>
  <c r="K4586" i="1"/>
  <c r="L4586" i="1" s="1"/>
  <c r="G4586" i="1"/>
  <c r="C4586" i="1"/>
  <c r="AA4585" i="1"/>
  <c r="S4585" i="1"/>
  <c r="O4585" i="1"/>
  <c r="AF4584" i="1"/>
  <c r="M4584" i="1"/>
  <c r="Y4584" i="1" s="1"/>
  <c r="I4584" i="1"/>
  <c r="E4584" i="1"/>
  <c r="AF4596" i="1"/>
  <c r="M4596" i="1"/>
  <c r="Y4596" i="1" s="1"/>
  <c r="E4596" i="1"/>
  <c r="I4594" i="1"/>
  <c r="AF4592" i="1"/>
  <c r="M4592" i="1"/>
  <c r="Y4592" i="1" s="1"/>
  <c r="E4592" i="1"/>
  <c r="H4588" i="1"/>
  <c r="D4588" i="1"/>
  <c r="AA4580" i="1"/>
  <c r="H4580" i="1"/>
  <c r="D4580" i="1"/>
  <c r="K4596" i="1"/>
  <c r="L4596" i="1" s="1"/>
  <c r="C4596" i="1"/>
  <c r="Z4594" i="1"/>
  <c r="G4594" i="1"/>
  <c r="K4592" i="1"/>
  <c r="L4592" i="1" s="1"/>
  <c r="C4592" i="1"/>
  <c r="K4590" i="1"/>
  <c r="L4590" i="1" s="1"/>
  <c r="F4590" i="1"/>
  <c r="Z4588" i="1"/>
  <c r="K4588" i="1"/>
  <c r="L4588" i="1" s="1"/>
  <c r="G4588" i="1"/>
  <c r="C4588" i="1"/>
  <c r="AF4586" i="1"/>
  <c r="M4586" i="1"/>
  <c r="Y4586" i="1" s="1"/>
  <c r="I4586" i="1"/>
  <c r="E4586" i="1"/>
  <c r="Z4584" i="1"/>
  <c r="K4584" i="1"/>
  <c r="L4584" i="1" s="1"/>
  <c r="G4584" i="1"/>
  <c r="C4584" i="1"/>
  <c r="AF4582" i="1"/>
  <c r="M4582" i="1"/>
  <c r="Y4582" i="1" s="1"/>
  <c r="I4582" i="1"/>
  <c r="E4582" i="1"/>
  <c r="I4596" i="1"/>
  <c r="AF4594" i="1"/>
  <c r="M4594" i="1"/>
  <c r="Y4594" i="1" s="1"/>
  <c r="E4594" i="1"/>
  <c r="I4592" i="1"/>
  <c r="Z4582" i="1"/>
  <c r="AA4581" i="1"/>
  <c r="K4580" i="1"/>
  <c r="C4580" i="1"/>
  <c r="K4561" i="1"/>
  <c r="L4561" i="1" s="1"/>
  <c r="C4561" i="1"/>
  <c r="Z4559" i="1"/>
  <c r="G4559" i="1"/>
  <c r="K4557" i="1"/>
  <c r="L4557" i="1" s="1"/>
  <c r="C4557" i="1"/>
  <c r="Z4555" i="1"/>
  <c r="G4555" i="1"/>
  <c r="Z4553" i="1"/>
  <c r="K4553" i="1"/>
  <c r="L4553" i="1" s="1"/>
  <c r="G4553" i="1"/>
  <c r="C4553" i="1"/>
  <c r="S4552" i="1"/>
  <c r="O4552" i="1"/>
  <c r="AF4551" i="1"/>
  <c r="M4551" i="1"/>
  <c r="Y4551" i="1" s="1"/>
  <c r="I4551" i="1"/>
  <c r="E4551" i="1"/>
  <c r="Z4549" i="1"/>
  <c r="K4549" i="1"/>
  <c r="L4549" i="1" s="1"/>
  <c r="G4549" i="1"/>
  <c r="C4549" i="1"/>
  <c r="AF4547" i="1"/>
  <c r="M4547" i="1"/>
  <c r="Y4547" i="1" s="1"/>
  <c r="I4547" i="1"/>
  <c r="E4547" i="1"/>
  <c r="Z4545" i="1"/>
  <c r="K4545" i="1"/>
  <c r="G4545" i="1"/>
  <c r="C4545" i="1"/>
  <c r="K4582" i="1"/>
  <c r="L4582" i="1" s="1"/>
  <c r="I4580" i="1"/>
  <c r="I4561" i="1"/>
  <c r="AF4559" i="1"/>
  <c r="M4559" i="1"/>
  <c r="Y4559" i="1" s="1"/>
  <c r="E4559" i="1"/>
  <c r="I4557" i="1"/>
  <c r="AF4555" i="1"/>
  <c r="M4555" i="1"/>
  <c r="Y4555" i="1" s="1"/>
  <c r="E4555" i="1"/>
  <c r="AA4551" i="1"/>
  <c r="H4551" i="1"/>
  <c r="D4551" i="1"/>
  <c r="AA4547" i="1"/>
  <c r="H4547" i="1"/>
  <c r="D4547" i="1"/>
  <c r="G4582" i="1"/>
  <c r="S4581" i="1"/>
  <c r="Z4580" i="1"/>
  <c r="G4580" i="1"/>
  <c r="Z4561" i="1"/>
  <c r="G4561" i="1"/>
  <c r="K4559" i="1"/>
  <c r="L4559" i="1" s="1"/>
  <c r="C4559" i="1"/>
  <c r="Q4558" i="1"/>
  <c r="Z4557" i="1"/>
  <c r="G4557" i="1"/>
  <c r="K4555" i="1"/>
  <c r="L4555" i="1" s="1"/>
  <c r="C4555" i="1"/>
  <c r="Q4554" i="1"/>
  <c r="M4553" i="1"/>
  <c r="Y4553" i="1" s="1"/>
  <c r="I4553" i="1"/>
  <c r="E4553" i="1"/>
  <c r="Z4551" i="1"/>
  <c r="K4551" i="1"/>
  <c r="L4551" i="1" s="1"/>
  <c r="G4551" i="1"/>
  <c r="C4551" i="1"/>
  <c r="AF4549" i="1"/>
  <c r="M4549" i="1"/>
  <c r="Y4549" i="1" s="1"/>
  <c r="I4549" i="1"/>
  <c r="E4549" i="1"/>
  <c r="Z4547" i="1"/>
  <c r="K4547" i="1"/>
  <c r="L4547" i="1" s="1"/>
  <c r="G4547" i="1"/>
  <c r="C4547" i="1"/>
  <c r="S4546" i="1"/>
  <c r="O4546" i="1"/>
  <c r="AF4545" i="1"/>
  <c r="M4545" i="1"/>
  <c r="I4545" i="1"/>
  <c r="E4545" i="1"/>
  <c r="C4582" i="1"/>
  <c r="O4581" i="1"/>
  <c r="AF4580" i="1"/>
  <c r="M4580" i="1"/>
  <c r="E4580" i="1"/>
  <c r="AF4561" i="1"/>
  <c r="M4561" i="1"/>
  <c r="Y4561" i="1" s="1"/>
  <c r="E4561" i="1"/>
  <c r="I4559" i="1"/>
  <c r="AF4557" i="1"/>
  <c r="M4557" i="1"/>
  <c r="Y4557" i="1" s="1"/>
  <c r="E4557" i="1"/>
  <c r="I4555" i="1"/>
  <c r="O4527" i="1"/>
  <c r="AF4526" i="1"/>
  <c r="M4526" i="1"/>
  <c r="Y4526" i="1" s="1"/>
  <c r="E4526" i="1"/>
  <c r="AA4525" i="1"/>
  <c r="S4525" i="1"/>
  <c r="I4524" i="1"/>
  <c r="O4523" i="1"/>
  <c r="AF4522" i="1"/>
  <c r="M4522" i="1"/>
  <c r="Y4522" i="1" s="1"/>
  <c r="E4522" i="1"/>
  <c r="AA4521" i="1"/>
  <c r="S4521" i="1"/>
  <c r="I4520" i="1"/>
  <c r="Z4519" i="1"/>
  <c r="V4519" i="1"/>
  <c r="W4519" i="1" s="1"/>
  <c r="R4519" i="1"/>
  <c r="N4519" i="1"/>
  <c r="AF4517" i="1"/>
  <c r="X4517" i="1"/>
  <c r="Y4517" i="1" s="1"/>
  <c r="T4517" i="1"/>
  <c r="P4517" i="1"/>
  <c r="Z4515" i="1"/>
  <c r="V4515" i="1"/>
  <c r="W4515" i="1" s="1"/>
  <c r="R4515" i="1"/>
  <c r="N4515" i="1"/>
  <c r="AF4513" i="1"/>
  <c r="X4513" i="1"/>
  <c r="Y4513" i="1" s="1"/>
  <c r="T4513" i="1"/>
  <c r="P4513" i="1"/>
  <c r="Z4511" i="1"/>
  <c r="V4511" i="1"/>
  <c r="R4511" i="1"/>
  <c r="N4511" i="1"/>
  <c r="AF4492" i="1"/>
  <c r="X4492" i="1"/>
  <c r="Y4492" i="1" s="1"/>
  <c r="T4492" i="1"/>
  <c r="P4492" i="1"/>
  <c r="V4490" i="1"/>
  <c r="R4490" i="1"/>
  <c r="N4490" i="1"/>
  <c r="AF4488" i="1"/>
  <c r="X4488" i="1"/>
  <c r="Y4488" i="1" s="1"/>
  <c r="T4488" i="1"/>
  <c r="P4488" i="1"/>
  <c r="V4486" i="1"/>
  <c r="R4486" i="1"/>
  <c r="N4486" i="1"/>
  <c r="AF4484" i="1"/>
  <c r="X4484" i="1"/>
  <c r="Y4484" i="1" s="1"/>
  <c r="K4526" i="1"/>
  <c r="L4526" i="1" s="1"/>
  <c r="C4526" i="1"/>
  <c r="Z4524" i="1"/>
  <c r="G4524" i="1"/>
  <c r="K4522" i="1"/>
  <c r="L4522" i="1" s="1"/>
  <c r="C4522" i="1"/>
  <c r="Z4520" i="1"/>
  <c r="G4520" i="1"/>
  <c r="AA4527" i="1"/>
  <c r="S4527" i="1"/>
  <c r="I4526" i="1"/>
  <c r="O4525" i="1"/>
  <c r="AF4524" i="1"/>
  <c r="M4524" i="1"/>
  <c r="Y4524" i="1" s="1"/>
  <c r="E4524" i="1"/>
  <c r="AA4523" i="1"/>
  <c r="S4523" i="1"/>
  <c r="I4522" i="1"/>
  <c r="O4521" i="1"/>
  <c r="AF4520" i="1"/>
  <c r="M4520" i="1"/>
  <c r="Y4520" i="1" s="1"/>
  <c r="E4520" i="1"/>
  <c r="AF4519" i="1"/>
  <c r="X4519" i="1"/>
  <c r="Y4519" i="1" s="1"/>
  <c r="T4519" i="1"/>
  <c r="P4519" i="1"/>
  <c r="Z4517" i="1"/>
  <c r="V4517" i="1"/>
  <c r="W4517" i="1" s="1"/>
  <c r="R4517" i="1"/>
  <c r="N4517" i="1"/>
  <c r="AA4516" i="1"/>
  <c r="H4516" i="1"/>
  <c r="D4516" i="1"/>
  <c r="AF4515" i="1"/>
  <c r="X4515" i="1"/>
  <c r="Y4515" i="1" s="1"/>
  <c r="T4515" i="1"/>
  <c r="P4515" i="1"/>
  <c r="Z4513" i="1"/>
  <c r="V4513" i="1"/>
  <c r="W4513" i="1" s="1"/>
  <c r="R4513" i="1"/>
  <c r="N4513" i="1"/>
  <c r="AA4512" i="1"/>
  <c r="H4512" i="1"/>
  <c r="D4512" i="1"/>
  <c r="AF4511" i="1"/>
  <c r="X4511" i="1"/>
  <c r="T4511" i="1"/>
  <c r="P4511" i="1"/>
  <c r="V4492" i="1"/>
  <c r="R4492" i="1"/>
  <c r="N4492" i="1"/>
  <c r="H4491" i="1"/>
  <c r="D4491" i="1"/>
  <c r="AF4490" i="1"/>
  <c r="X4490" i="1"/>
  <c r="Y4490" i="1" s="1"/>
  <c r="T4490" i="1"/>
  <c r="P4490" i="1"/>
  <c r="V4488" i="1"/>
  <c r="R4488" i="1"/>
  <c r="N4488" i="1"/>
  <c r="H4487" i="1"/>
  <c r="D4487" i="1"/>
  <c r="AF4486" i="1"/>
  <c r="Q4527" i="1"/>
  <c r="Z4526" i="1"/>
  <c r="G4526" i="1"/>
  <c r="K4524" i="1"/>
  <c r="L4524" i="1" s="1"/>
  <c r="C4524" i="1"/>
  <c r="Q4523" i="1"/>
  <c r="Z4522" i="1"/>
  <c r="G4522" i="1"/>
  <c r="K4520" i="1"/>
  <c r="L4520" i="1" s="1"/>
  <c r="C4520" i="1"/>
  <c r="AA4519" i="1"/>
  <c r="S4519" i="1"/>
  <c r="O4519" i="1"/>
  <c r="AA4515" i="1"/>
  <c r="S4515" i="1"/>
  <c r="O4515" i="1"/>
  <c r="AA4511" i="1"/>
  <c r="S4511" i="1"/>
  <c r="O4511" i="1"/>
  <c r="S4482" i="1"/>
  <c r="O4482" i="1"/>
  <c r="S4478" i="1"/>
  <c r="O4478" i="1"/>
  <c r="S4453" i="1"/>
  <c r="T4484" i="1"/>
  <c r="D4483" i="1"/>
  <c r="AF4482" i="1"/>
  <c r="X4482" i="1"/>
  <c r="Y4482" i="1" s="1"/>
  <c r="P4482" i="1"/>
  <c r="H4481" i="1"/>
  <c r="T4480" i="1"/>
  <c r="D4479" i="1"/>
  <c r="AF4478" i="1"/>
  <c r="X4478" i="1"/>
  <c r="Y4478" i="1" s="1"/>
  <c r="P4478" i="1"/>
  <c r="V4476" i="1"/>
  <c r="N4476" i="1"/>
  <c r="V4457" i="1"/>
  <c r="N4457" i="1"/>
  <c r="F4456" i="1"/>
  <c r="R4455" i="1"/>
  <c r="V4453" i="1"/>
  <c r="O4453" i="1"/>
  <c r="K4452" i="1"/>
  <c r="G4452" i="1"/>
  <c r="C4452" i="1"/>
  <c r="S4451" i="1"/>
  <c r="O4451" i="1"/>
  <c r="AF4450" i="1"/>
  <c r="M4450" i="1"/>
  <c r="Y4450" i="1" s="1"/>
  <c r="I4450" i="1"/>
  <c r="E4450" i="1"/>
  <c r="K4448" i="1"/>
  <c r="G4448" i="1"/>
  <c r="C4448" i="1"/>
  <c r="S4447" i="1"/>
  <c r="O4447" i="1"/>
  <c r="AF4446" i="1"/>
  <c r="M4446" i="1"/>
  <c r="Y4446" i="1" s="1"/>
  <c r="I4446" i="1"/>
  <c r="E4446" i="1"/>
  <c r="K4444" i="1"/>
  <c r="G4444" i="1"/>
  <c r="C4444" i="1"/>
  <c r="S4443" i="1"/>
  <c r="O4443" i="1"/>
  <c r="AF4442" i="1"/>
  <c r="M4442" i="1"/>
  <c r="Y4442" i="1" s="1"/>
  <c r="I4442" i="1"/>
  <c r="E4442" i="1"/>
  <c r="K4440" i="1"/>
  <c r="G4440" i="1"/>
  <c r="C4440" i="1"/>
  <c r="X4486" i="1"/>
  <c r="Y4486" i="1" s="1"/>
  <c r="R4484" i="1"/>
  <c r="V4482" i="1"/>
  <c r="N4482" i="1"/>
  <c r="R4480" i="1"/>
  <c r="V4478" i="1"/>
  <c r="N4478" i="1"/>
  <c r="T4476" i="1"/>
  <c r="T4457" i="1"/>
  <c r="AF4455" i="1"/>
  <c r="X4455" i="1"/>
  <c r="Y4455" i="1" s="1"/>
  <c r="P4455" i="1"/>
  <c r="T4453" i="1"/>
  <c r="N4453" i="1"/>
  <c r="T4486" i="1"/>
  <c r="F4485" i="1"/>
  <c r="P4484" i="1"/>
  <c r="H4483" i="1"/>
  <c r="T4482" i="1"/>
  <c r="D4481" i="1"/>
  <c r="AF4480" i="1"/>
  <c r="X4480" i="1"/>
  <c r="Y4480" i="1" s="1"/>
  <c r="P4480" i="1"/>
  <c r="H4479" i="1"/>
  <c r="T4478" i="1"/>
  <c r="R4476" i="1"/>
  <c r="AC4475" i="1"/>
  <c r="R4457" i="1"/>
  <c r="V4455" i="1"/>
  <c r="N4455" i="1"/>
  <c r="R4453" i="1"/>
  <c r="M4452" i="1"/>
  <c r="Y4452" i="1" s="1"/>
  <c r="I4452" i="1"/>
  <c r="E4452" i="1"/>
  <c r="K4450" i="1"/>
  <c r="G4450" i="1"/>
  <c r="C4450" i="1"/>
  <c r="AF4448" i="1"/>
  <c r="M4448" i="1"/>
  <c r="Y4448" i="1" s="1"/>
  <c r="I4448" i="1"/>
  <c r="E4448" i="1"/>
  <c r="K4446" i="1"/>
  <c r="G4446" i="1"/>
  <c r="C4446" i="1"/>
  <c r="AF4444" i="1"/>
  <c r="M4444" i="1"/>
  <c r="Y4444" i="1" s="1"/>
  <c r="I4444" i="1"/>
  <c r="E4444" i="1"/>
  <c r="K4442" i="1"/>
  <c r="G4442" i="1"/>
  <c r="C4442" i="1"/>
  <c r="AF4440" i="1"/>
  <c r="M4440" i="1"/>
  <c r="I4440" i="1"/>
  <c r="E4440" i="1"/>
  <c r="P4486" i="1"/>
  <c r="V4484" i="1"/>
  <c r="N4484" i="1"/>
  <c r="F4483" i="1"/>
  <c r="R4482" i="1"/>
  <c r="V4480" i="1"/>
  <c r="N4480" i="1"/>
  <c r="F4479" i="1"/>
  <c r="R4478" i="1"/>
  <c r="AF4476" i="1"/>
  <c r="X4476" i="1"/>
  <c r="P4476" i="1"/>
  <c r="AF4457" i="1"/>
  <c r="X4457" i="1"/>
  <c r="Y4457" i="1" s="1"/>
  <c r="P4457" i="1"/>
  <c r="T4455" i="1"/>
  <c r="AF4453" i="1"/>
  <c r="X4453" i="1"/>
  <c r="Y4453" i="1" s="1"/>
  <c r="P4453" i="1"/>
  <c r="H4452" i="1"/>
  <c r="D4452" i="1"/>
  <c r="H4448" i="1"/>
  <c r="D4448" i="1"/>
  <c r="D4444" i="1"/>
  <c r="H4440" i="1"/>
  <c r="D4440" i="1"/>
  <c r="D4411" i="1"/>
  <c r="H4407" i="1"/>
  <c r="D4407" i="1"/>
  <c r="G4421" i="1"/>
  <c r="K4419" i="1"/>
  <c r="C4419" i="1"/>
  <c r="G4417" i="1"/>
  <c r="K4415" i="1"/>
  <c r="C4415" i="1"/>
  <c r="G4413" i="1"/>
  <c r="K4411" i="1"/>
  <c r="C4411" i="1"/>
  <c r="G4409" i="1"/>
  <c r="K4407" i="1"/>
  <c r="C4407" i="1"/>
  <c r="S4406" i="1"/>
  <c r="I4405" i="1"/>
  <c r="K4386" i="1"/>
  <c r="G4386" i="1"/>
  <c r="C4386" i="1"/>
  <c r="AF4384" i="1"/>
  <c r="M4384" i="1"/>
  <c r="Y4384" i="1" s="1"/>
  <c r="I4384" i="1"/>
  <c r="E4384" i="1"/>
  <c r="K4382" i="1"/>
  <c r="G4382" i="1"/>
  <c r="C4382" i="1"/>
  <c r="AF4380" i="1"/>
  <c r="M4380" i="1"/>
  <c r="Y4380" i="1" s="1"/>
  <c r="I4380" i="1"/>
  <c r="E4380" i="1"/>
  <c r="K4378" i="1"/>
  <c r="G4378" i="1"/>
  <c r="C4378" i="1"/>
  <c r="AF4376" i="1"/>
  <c r="M4376" i="1"/>
  <c r="Y4376" i="1" s="1"/>
  <c r="I4376" i="1"/>
  <c r="E4376" i="1"/>
  <c r="K4374" i="1"/>
  <c r="G4374" i="1"/>
  <c r="C4374" i="1"/>
  <c r="AF4372" i="1"/>
  <c r="M4372" i="1"/>
  <c r="Y4372" i="1" s="1"/>
  <c r="I4372" i="1"/>
  <c r="E4372" i="1"/>
  <c r="K4370" i="1"/>
  <c r="G4370" i="1"/>
  <c r="C4370" i="1"/>
  <c r="AF4351" i="1"/>
  <c r="M4351" i="1"/>
  <c r="Y4351" i="1" s="1"/>
  <c r="I4351" i="1"/>
  <c r="E4351" i="1"/>
  <c r="S4422" i="1"/>
  <c r="AF4421" i="1"/>
  <c r="M4421" i="1"/>
  <c r="Y4421" i="1" s="1"/>
  <c r="E4421" i="1"/>
  <c r="I4419" i="1"/>
  <c r="AF4417" i="1"/>
  <c r="M4417" i="1"/>
  <c r="Y4417" i="1" s="1"/>
  <c r="E4417" i="1"/>
  <c r="I4415" i="1"/>
  <c r="AF4413" i="1"/>
  <c r="M4413" i="1"/>
  <c r="Y4413" i="1" s="1"/>
  <c r="E4413" i="1"/>
  <c r="I4411" i="1"/>
  <c r="AF4409" i="1"/>
  <c r="M4409" i="1"/>
  <c r="Y4409" i="1" s="1"/>
  <c r="E4409" i="1"/>
  <c r="I4407" i="1"/>
  <c r="G4405" i="1"/>
  <c r="H4372" i="1"/>
  <c r="D4372" i="1"/>
  <c r="O4422" i="1"/>
  <c r="K4421" i="1"/>
  <c r="C4421" i="1"/>
  <c r="G4419" i="1"/>
  <c r="K4417" i="1"/>
  <c r="C4417" i="1"/>
  <c r="Q4416" i="1"/>
  <c r="G4415" i="1"/>
  <c r="K4413" i="1"/>
  <c r="C4413" i="1"/>
  <c r="Q4412" i="1"/>
  <c r="G4411" i="1"/>
  <c r="K4409" i="1"/>
  <c r="C4409" i="1"/>
  <c r="Q4408" i="1"/>
  <c r="G4407" i="1"/>
  <c r="AC4406" i="1"/>
  <c r="O4406" i="1"/>
  <c r="AF4405" i="1"/>
  <c r="M4405" i="1"/>
  <c r="AF4386" i="1"/>
  <c r="M4386" i="1"/>
  <c r="Y4386" i="1" s="1"/>
  <c r="I4386" i="1"/>
  <c r="E4386" i="1"/>
  <c r="K4384" i="1"/>
  <c r="G4384" i="1"/>
  <c r="C4384" i="1"/>
  <c r="AF4382" i="1"/>
  <c r="M4382" i="1"/>
  <c r="Y4382" i="1" s="1"/>
  <c r="I4382" i="1"/>
  <c r="E4382" i="1"/>
  <c r="K4380" i="1"/>
  <c r="G4380" i="1"/>
  <c r="C4380" i="1"/>
  <c r="S4379" i="1"/>
  <c r="O4379" i="1"/>
  <c r="AF4378" i="1"/>
  <c r="M4378" i="1"/>
  <c r="Y4378" i="1" s="1"/>
  <c r="I4378" i="1"/>
  <c r="E4378" i="1"/>
  <c r="K4376" i="1"/>
  <c r="G4376" i="1"/>
  <c r="C4376" i="1"/>
  <c r="S4375" i="1"/>
  <c r="O4375" i="1"/>
  <c r="AF4374" i="1"/>
  <c r="M4374" i="1"/>
  <c r="Y4374" i="1" s="1"/>
  <c r="I4374" i="1"/>
  <c r="E4374" i="1"/>
  <c r="K4372" i="1"/>
  <c r="G4372" i="1"/>
  <c r="C4372" i="1"/>
  <c r="S4371" i="1"/>
  <c r="O4371" i="1"/>
  <c r="AF4370" i="1"/>
  <c r="M4370" i="1"/>
  <c r="I4370" i="1"/>
  <c r="E4370" i="1"/>
  <c r="I4421" i="1"/>
  <c r="AF4419" i="1"/>
  <c r="M4419" i="1"/>
  <c r="Y4419" i="1" s="1"/>
  <c r="E4419" i="1"/>
  <c r="I4417" i="1"/>
  <c r="AF4415" i="1"/>
  <c r="M4415" i="1"/>
  <c r="Y4415" i="1" s="1"/>
  <c r="E4415" i="1"/>
  <c r="I4413" i="1"/>
  <c r="AF4411" i="1"/>
  <c r="M4411" i="1"/>
  <c r="Y4411" i="1" s="1"/>
  <c r="E4411" i="1"/>
  <c r="I4409" i="1"/>
  <c r="AF4407" i="1"/>
  <c r="M4407" i="1"/>
  <c r="Y4407" i="1" s="1"/>
  <c r="E4407" i="1"/>
  <c r="K4405" i="1"/>
  <c r="C4405" i="1"/>
  <c r="H4341" i="1"/>
  <c r="D4341" i="1"/>
  <c r="H4337" i="1"/>
  <c r="D4337" i="1"/>
  <c r="G4351" i="1"/>
  <c r="S4350" i="1"/>
  <c r="I4349" i="1"/>
  <c r="O4348" i="1"/>
  <c r="AF4347" i="1"/>
  <c r="M4347" i="1"/>
  <c r="Y4347" i="1" s="1"/>
  <c r="E4347" i="1"/>
  <c r="S4346" i="1"/>
  <c r="I4345" i="1"/>
  <c r="O4344" i="1"/>
  <c r="AF4343" i="1"/>
  <c r="M4343" i="1"/>
  <c r="Y4343" i="1" s="1"/>
  <c r="E4343" i="1"/>
  <c r="S4342" i="1"/>
  <c r="I4341" i="1"/>
  <c r="O4340" i="1"/>
  <c r="AF4339" i="1"/>
  <c r="M4339" i="1"/>
  <c r="Y4339" i="1" s="1"/>
  <c r="E4339" i="1"/>
  <c r="S4338" i="1"/>
  <c r="I4337" i="1"/>
  <c r="G4335" i="1"/>
  <c r="S4317" i="1"/>
  <c r="N4317" i="1"/>
  <c r="Z4316" i="1"/>
  <c r="K4316" i="1"/>
  <c r="L4316" i="1" s="1"/>
  <c r="G4316" i="1"/>
  <c r="C4316" i="1"/>
  <c r="AF4314" i="1"/>
  <c r="M4314" i="1"/>
  <c r="Y4314" i="1" s="1"/>
  <c r="I4314" i="1"/>
  <c r="E4314" i="1"/>
  <c r="Z4312" i="1"/>
  <c r="K4312" i="1"/>
  <c r="L4312" i="1" s="1"/>
  <c r="G4312" i="1"/>
  <c r="C4312" i="1"/>
  <c r="AF4310" i="1"/>
  <c r="M4310" i="1"/>
  <c r="Y4310" i="1" s="1"/>
  <c r="I4310" i="1"/>
  <c r="E4310" i="1"/>
  <c r="Z4308" i="1"/>
  <c r="K4308" i="1"/>
  <c r="L4308" i="1" s="1"/>
  <c r="G4308" i="1"/>
  <c r="C4308" i="1"/>
  <c r="AF4306" i="1"/>
  <c r="M4306" i="1"/>
  <c r="Y4306" i="1" s="1"/>
  <c r="I4306" i="1"/>
  <c r="E4306" i="1"/>
  <c r="Z4304" i="1"/>
  <c r="K4304" i="1"/>
  <c r="L4304" i="1" s="1"/>
  <c r="G4304" i="1"/>
  <c r="C4304" i="1"/>
  <c r="AF4302" i="1"/>
  <c r="M4302" i="1"/>
  <c r="Y4302" i="1" s="1"/>
  <c r="I4302" i="1"/>
  <c r="E4302" i="1"/>
  <c r="Z4300" i="1"/>
  <c r="K4300" i="1"/>
  <c r="G4300" i="1"/>
  <c r="C4300" i="1"/>
  <c r="AF4281" i="1"/>
  <c r="M4281" i="1"/>
  <c r="Y4281" i="1" s="1"/>
  <c r="I4281" i="1"/>
  <c r="E4281" i="1"/>
  <c r="K4279" i="1"/>
  <c r="G4279" i="1"/>
  <c r="C4279" i="1"/>
  <c r="AF4277" i="1"/>
  <c r="M4277" i="1"/>
  <c r="Y4277" i="1" s="1"/>
  <c r="I4277" i="1"/>
  <c r="E4277" i="1"/>
  <c r="K4275" i="1"/>
  <c r="C4351" i="1"/>
  <c r="G4349" i="1"/>
  <c r="K4347" i="1"/>
  <c r="C4347" i="1"/>
  <c r="G4345" i="1"/>
  <c r="K4343" i="1"/>
  <c r="C4343" i="1"/>
  <c r="G4341" i="1"/>
  <c r="K4339" i="1"/>
  <c r="C4339" i="1"/>
  <c r="G4337" i="1"/>
  <c r="AF4335" i="1"/>
  <c r="M4335" i="1"/>
  <c r="E4335" i="1"/>
  <c r="AA4306" i="1"/>
  <c r="H4306" i="1"/>
  <c r="D4306" i="1"/>
  <c r="O4350" i="1"/>
  <c r="AF4349" i="1"/>
  <c r="M4349" i="1"/>
  <c r="Y4349" i="1" s="1"/>
  <c r="E4349" i="1"/>
  <c r="S4348" i="1"/>
  <c r="I4347" i="1"/>
  <c r="O4346" i="1"/>
  <c r="AF4345" i="1"/>
  <c r="M4345" i="1"/>
  <c r="Y4345" i="1" s="1"/>
  <c r="E4345" i="1"/>
  <c r="S4344" i="1"/>
  <c r="I4343" i="1"/>
  <c r="O4342" i="1"/>
  <c r="AF4341" i="1"/>
  <c r="M4341" i="1"/>
  <c r="Y4341" i="1" s="1"/>
  <c r="E4341" i="1"/>
  <c r="S4340" i="1"/>
  <c r="I4339" i="1"/>
  <c r="O4338" i="1"/>
  <c r="AF4337" i="1"/>
  <c r="M4337" i="1"/>
  <c r="Y4337" i="1" s="1"/>
  <c r="E4337" i="1"/>
  <c r="K4335" i="1"/>
  <c r="C4335" i="1"/>
  <c r="AC4317" i="1"/>
  <c r="V4317" i="1"/>
  <c r="W4317" i="1" s="1"/>
  <c r="Q4317" i="1"/>
  <c r="AF4316" i="1"/>
  <c r="M4316" i="1"/>
  <c r="Y4316" i="1" s="1"/>
  <c r="I4316" i="1"/>
  <c r="E4316" i="1"/>
  <c r="Z4314" i="1"/>
  <c r="K4314" i="1"/>
  <c r="L4314" i="1" s="1"/>
  <c r="G4314" i="1"/>
  <c r="C4314" i="1"/>
  <c r="AA4313" i="1"/>
  <c r="S4313" i="1"/>
  <c r="O4313" i="1"/>
  <c r="AF4312" i="1"/>
  <c r="M4312" i="1"/>
  <c r="Y4312" i="1" s="1"/>
  <c r="I4312" i="1"/>
  <c r="E4312" i="1"/>
  <c r="Z4310" i="1"/>
  <c r="K4310" i="1"/>
  <c r="L4310" i="1" s="1"/>
  <c r="G4310" i="1"/>
  <c r="C4310" i="1"/>
  <c r="AA4309" i="1"/>
  <c r="S4309" i="1"/>
  <c r="O4309" i="1"/>
  <c r="AF4308" i="1"/>
  <c r="M4308" i="1"/>
  <c r="Y4308" i="1" s="1"/>
  <c r="I4308" i="1"/>
  <c r="E4308" i="1"/>
  <c r="Z4306" i="1"/>
  <c r="K4306" i="1"/>
  <c r="L4306" i="1" s="1"/>
  <c r="G4306" i="1"/>
  <c r="C4306" i="1"/>
  <c r="AA4305" i="1"/>
  <c r="S4305" i="1"/>
  <c r="O4305" i="1"/>
  <c r="AF4304" i="1"/>
  <c r="M4304" i="1"/>
  <c r="Y4304" i="1" s="1"/>
  <c r="I4304" i="1"/>
  <c r="E4304" i="1"/>
  <c r="Z4302" i="1"/>
  <c r="K4302" i="1"/>
  <c r="L4302" i="1" s="1"/>
  <c r="G4302" i="1"/>
  <c r="C4302" i="1"/>
  <c r="AA4301" i="1"/>
  <c r="S4301" i="1"/>
  <c r="O4301" i="1"/>
  <c r="AF4300" i="1"/>
  <c r="M4300" i="1"/>
  <c r="I4300" i="1"/>
  <c r="E4300" i="1"/>
  <c r="K4281" i="1"/>
  <c r="G4281" i="1"/>
  <c r="C4281" i="1"/>
  <c r="S4280" i="1"/>
  <c r="O4280" i="1"/>
  <c r="AF4279" i="1"/>
  <c r="M4279" i="1"/>
  <c r="Y4279" i="1" s="1"/>
  <c r="I4279" i="1"/>
  <c r="E4279" i="1"/>
  <c r="K4351" i="1"/>
  <c r="K4349" i="1"/>
  <c r="C4349" i="1"/>
  <c r="Q4348" i="1"/>
  <c r="G4347" i="1"/>
  <c r="K4345" i="1"/>
  <c r="C4345" i="1"/>
  <c r="Q4344" i="1"/>
  <c r="G4343" i="1"/>
  <c r="K4341" i="1"/>
  <c r="C4341" i="1"/>
  <c r="Q4340" i="1"/>
  <c r="G4339" i="1"/>
  <c r="K4337" i="1"/>
  <c r="C4337" i="1"/>
  <c r="I4335" i="1"/>
  <c r="I4275" i="1"/>
  <c r="O4274" i="1"/>
  <c r="AF4273" i="1"/>
  <c r="M4273" i="1"/>
  <c r="Y4273" i="1" s="1"/>
  <c r="E4273" i="1"/>
  <c r="S4272" i="1"/>
  <c r="I4271" i="1"/>
  <c r="O4270" i="1"/>
  <c r="AF4269" i="1"/>
  <c r="M4269" i="1"/>
  <c r="Y4269" i="1" s="1"/>
  <c r="E4269" i="1"/>
  <c r="S4268" i="1"/>
  <c r="I4267" i="1"/>
  <c r="Z4246" i="1"/>
  <c r="G4246" i="1"/>
  <c r="AF4244" i="1"/>
  <c r="M4244" i="1"/>
  <c r="Y4244" i="1" s="1"/>
  <c r="I4244" i="1"/>
  <c r="E4244" i="1"/>
  <c r="Z4242" i="1"/>
  <c r="K4242" i="1"/>
  <c r="L4242" i="1" s="1"/>
  <c r="G4242" i="1"/>
  <c r="C4242" i="1"/>
  <c r="AF4240" i="1"/>
  <c r="M4240" i="1"/>
  <c r="Y4240" i="1" s="1"/>
  <c r="I4240" i="1"/>
  <c r="E4240" i="1"/>
  <c r="Z4238" i="1"/>
  <c r="K4238" i="1"/>
  <c r="L4238" i="1" s="1"/>
  <c r="G4238" i="1"/>
  <c r="C4238" i="1"/>
  <c r="AF4236" i="1"/>
  <c r="M4236" i="1"/>
  <c r="Y4236" i="1" s="1"/>
  <c r="I4236" i="1"/>
  <c r="E4236" i="1"/>
  <c r="Z4234" i="1"/>
  <c r="K4234" i="1"/>
  <c r="L4234" i="1" s="1"/>
  <c r="G4234" i="1"/>
  <c r="C4234" i="1"/>
  <c r="AF4232" i="1"/>
  <c r="M4232" i="1"/>
  <c r="Y4232" i="1" s="1"/>
  <c r="I4232" i="1"/>
  <c r="E4232" i="1"/>
  <c r="Z4230" i="1"/>
  <c r="K4230" i="1"/>
  <c r="G4230" i="1"/>
  <c r="C4230" i="1"/>
  <c r="AF4211" i="1"/>
  <c r="M4211" i="1"/>
  <c r="Y4211" i="1" s="1"/>
  <c r="I4211" i="1"/>
  <c r="E4211" i="1"/>
  <c r="Z4209" i="1"/>
  <c r="K4209" i="1"/>
  <c r="L4209" i="1" s="1"/>
  <c r="G4209" i="1"/>
  <c r="C4209" i="1"/>
  <c r="AF4207" i="1"/>
  <c r="M4207" i="1"/>
  <c r="Y4207" i="1" s="1"/>
  <c r="I4207" i="1"/>
  <c r="E4207" i="1"/>
  <c r="Z4205" i="1"/>
  <c r="K4205" i="1"/>
  <c r="L4205" i="1" s="1"/>
  <c r="G4205" i="1"/>
  <c r="C4205" i="1"/>
  <c r="AF4203" i="1"/>
  <c r="M4203" i="1"/>
  <c r="Y4203" i="1" s="1"/>
  <c r="I4203" i="1"/>
  <c r="E4203" i="1"/>
  <c r="Z4201" i="1"/>
  <c r="K4201" i="1"/>
  <c r="L4201" i="1" s="1"/>
  <c r="G4201" i="1"/>
  <c r="C4201" i="1"/>
  <c r="AF4199" i="1"/>
  <c r="M4199" i="1"/>
  <c r="Y4199" i="1" s="1"/>
  <c r="I4199" i="1"/>
  <c r="E4199" i="1"/>
  <c r="Z4197" i="1"/>
  <c r="K4197" i="1"/>
  <c r="L4197" i="1" s="1"/>
  <c r="G4197" i="1"/>
  <c r="C4197" i="1"/>
  <c r="AF4195" i="1"/>
  <c r="M4195" i="1"/>
  <c r="I4195" i="1"/>
  <c r="E4195" i="1"/>
  <c r="K4176" i="1"/>
  <c r="G4176" i="1"/>
  <c r="C4176" i="1"/>
  <c r="AF4174" i="1"/>
  <c r="M4174" i="1"/>
  <c r="Y4174" i="1" s="1"/>
  <c r="I4174" i="1"/>
  <c r="E4174" i="1"/>
  <c r="K4172" i="1"/>
  <c r="G4172" i="1"/>
  <c r="C4172" i="1"/>
  <c r="K4277" i="1"/>
  <c r="S4276" i="1"/>
  <c r="AF4275" i="1"/>
  <c r="G4275" i="1"/>
  <c r="K4273" i="1"/>
  <c r="C4273" i="1"/>
  <c r="Q4272" i="1"/>
  <c r="G4271" i="1"/>
  <c r="K4269" i="1"/>
  <c r="C4269" i="1"/>
  <c r="Q4268" i="1"/>
  <c r="G4267" i="1"/>
  <c r="AF4265" i="1"/>
  <c r="AF4246" i="1"/>
  <c r="M4246" i="1"/>
  <c r="Y4246" i="1" s="1"/>
  <c r="E4246" i="1"/>
  <c r="G4277" i="1"/>
  <c r="O4276" i="1"/>
  <c r="E4275" i="1"/>
  <c r="S4274" i="1"/>
  <c r="I4273" i="1"/>
  <c r="O4272" i="1"/>
  <c r="AF4271" i="1"/>
  <c r="M4271" i="1"/>
  <c r="Y4271" i="1" s="1"/>
  <c r="E4271" i="1"/>
  <c r="S4270" i="1"/>
  <c r="I4269" i="1"/>
  <c r="O4268" i="1"/>
  <c r="AF4267" i="1"/>
  <c r="M4267" i="1"/>
  <c r="Y4267" i="1" s="1"/>
  <c r="E4267" i="1"/>
  <c r="K4246" i="1"/>
  <c r="L4246" i="1" s="1"/>
  <c r="C4246" i="1"/>
  <c r="Z4244" i="1"/>
  <c r="K4244" i="1"/>
  <c r="L4244" i="1" s="1"/>
  <c r="G4244" i="1"/>
  <c r="C4244" i="1"/>
  <c r="AA4243" i="1"/>
  <c r="S4243" i="1"/>
  <c r="O4243" i="1"/>
  <c r="AF4242" i="1"/>
  <c r="M4242" i="1"/>
  <c r="Y4242" i="1" s="1"/>
  <c r="I4242" i="1"/>
  <c r="E4242" i="1"/>
  <c r="Z4240" i="1"/>
  <c r="K4240" i="1"/>
  <c r="L4240" i="1" s="1"/>
  <c r="G4240" i="1"/>
  <c r="C4240" i="1"/>
  <c r="AA4239" i="1"/>
  <c r="S4239" i="1"/>
  <c r="O4239" i="1"/>
  <c r="AF4238" i="1"/>
  <c r="M4238" i="1"/>
  <c r="Y4238" i="1" s="1"/>
  <c r="I4238" i="1"/>
  <c r="E4238" i="1"/>
  <c r="Z4236" i="1"/>
  <c r="K4236" i="1"/>
  <c r="L4236" i="1" s="1"/>
  <c r="G4236" i="1"/>
  <c r="C4236" i="1"/>
  <c r="AA4235" i="1"/>
  <c r="S4235" i="1"/>
  <c r="O4235" i="1"/>
  <c r="AF4234" i="1"/>
  <c r="M4234" i="1"/>
  <c r="Y4234" i="1" s="1"/>
  <c r="I4234" i="1"/>
  <c r="E4234" i="1"/>
  <c r="Z4232" i="1"/>
  <c r="K4232" i="1"/>
  <c r="L4232" i="1" s="1"/>
  <c r="G4232" i="1"/>
  <c r="C4232" i="1"/>
  <c r="AA4231" i="1"/>
  <c r="S4231" i="1"/>
  <c r="O4231" i="1"/>
  <c r="AF4230" i="1"/>
  <c r="M4230" i="1"/>
  <c r="I4230" i="1"/>
  <c r="E4230" i="1"/>
  <c r="Z4211" i="1"/>
  <c r="K4211" i="1"/>
  <c r="L4211" i="1" s="1"/>
  <c r="G4211" i="1"/>
  <c r="C4211" i="1"/>
  <c r="AA4210" i="1"/>
  <c r="S4210" i="1"/>
  <c r="O4210" i="1"/>
  <c r="AF4209" i="1"/>
  <c r="M4209" i="1"/>
  <c r="Y4209" i="1" s="1"/>
  <c r="I4209" i="1"/>
  <c r="E4209" i="1"/>
  <c r="Z4207" i="1"/>
  <c r="K4207" i="1"/>
  <c r="L4207" i="1" s="1"/>
  <c r="G4207" i="1"/>
  <c r="C4207" i="1"/>
  <c r="AA4206" i="1"/>
  <c r="S4206" i="1"/>
  <c r="O4206" i="1"/>
  <c r="AF4205" i="1"/>
  <c r="M4205" i="1"/>
  <c r="Y4205" i="1" s="1"/>
  <c r="I4205" i="1"/>
  <c r="E4205" i="1"/>
  <c r="Z4203" i="1"/>
  <c r="K4203" i="1"/>
  <c r="L4203" i="1" s="1"/>
  <c r="G4203" i="1"/>
  <c r="C4203" i="1"/>
  <c r="AA4202" i="1"/>
  <c r="S4202" i="1"/>
  <c r="O4202" i="1"/>
  <c r="AF4201" i="1"/>
  <c r="M4201" i="1"/>
  <c r="Y4201" i="1" s="1"/>
  <c r="I4201" i="1"/>
  <c r="E4201" i="1"/>
  <c r="Z4199" i="1"/>
  <c r="K4199" i="1"/>
  <c r="L4199" i="1" s="1"/>
  <c r="G4199" i="1"/>
  <c r="C4199" i="1"/>
  <c r="AA4198" i="1"/>
  <c r="S4198" i="1"/>
  <c r="O4198" i="1"/>
  <c r="AF4197" i="1"/>
  <c r="M4197" i="1"/>
  <c r="Y4197" i="1" s="1"/>
  <c r="I4197" i="1"/>
  <c r="E4197" i="1"/>
  <c r="Z4195" i="1"/>
  <c r="L4222" i="1" s="1"/>
  <c r="K4195" i="1"/>
  <c r="G4195" i="1"/>
  <c r="C4195" i="1"/>
  <c r="C4277" i="1"/>
  <c r="M4275" i="1"/>
  <c r="Y4275" i="1" s="1"/>
  <c r="C4275" i="1"/>
  <c r="G4273" i="1"/>
  <c r="K4271" i="1"/>
  <c r="C4271" i="1"/>
  <c r="G4269" i="1"/>
  <c r="K4267" i="1"/>
  <c r="L4267" i="1" s="1"/>
  <c r="C4267" i="1"/>
  <c r="I4246" i="1"/>
  <c r="D4242" i="1"/>
  <c r="H4176" i="1"/>
  <c r="D4176" i="1"/>
  <c r="H4160" i="1"/>
  <c r="D4160" i="1"/>
  <c r="I4176" i="1"/>
  <c r="Q4175" i="1"/>
  <c r="I4172" i="1"/>
  <c r="G4170" i="1"/>
  <c r="K4168" i="1"/>
  <c r="C4168" i="1"/>
  <c r="G4166" i="1"/>
  <c r="K4164" i="1"/>
  <c r="C4164" i="1"/>
  <c r="G4162" i="1"/>
  <c r="AC4161" i="1"/>
  <c r="O4161" i="1"/>
  <c r="AF4160" i="1"/>
  <c r="M4160" i="1"/>
  <c r="E4160" i="1"/>
  <c r="O4142" i="1"/>
  <c r="AF4141" i="1"/>
  <c r="M4141" i="1"/>
  <c r="Y4141" i="1" s="1"/>
  <c r="E4141" i="1"/>
  <c r="S4140" i="1"/>
  <c r="V4138" i="1"/>
  <c r="R4138" i="1"/>
  <c r="N4138" i="1"/>
  <c r="AF4136" i="1"/>
  <c r="X4136" i="1"/>
  <c r="Y4136" i="1" s="1"/>
  <c r="T4136" i="1"/>
  <c r="P4136" i="1"/>
  <c r="V4134" i="1"/>
  <c r="R4134" i="1"/>
  <c r="N4134" i="1"/>
  <c r="AF4132" i="1"/>
  <c r="X4132" i="1"/>
  <c r="Y4132" i="1" s="1"/>
  <c r="T4132" i="1"/>
  <c r="P4132" i="1"/>
  <c r="V4130" i="1"/>
  <c r="R4130" i="1"/>
  <c r="N4130" i="1"/>
  <c r="AF4128" i="1"/>
  <c r="X4128" i="1"/>
  <c r="Y4128" i="1" s="1"/>
  <c r="T4128" i="1"/>
  <c r="P4128" i="1"/>
  <c r="V4126" i="1"/>
  <c r="R4126" i="1"/>
  <c r="N4126" i="1"/>
  <c r="AF4107" i="1"/>
  <c r="X4107" i="1"/>
  <c r="Y4107" i="1" s="1"/>
  <c r="T4107" i="1"/>
  <c r="P4107" i="1"/>
  <c r="V4105" i="1"/>
  <c r="R4105" i="1"/>
  <c r="N4105" i="1"/>
  <c r="AF4103" i="1"/>
  <c r="X4103" i="1"/>
  <c r="Y4103" i="1" s="1"/>
  <c r="T4103" i="1"/>
  <c r="P4103" i="1"/>
  <c r="V4101" i="1"/>
  <c r="R4101" i="1"/>
  <c r="N4101" i="1"/>
  <c r="AF4099" i="1"/>
  <c r="X4099" i="1"/>
  <c r="Y4099" i="1" s="1"/>
  <c r="T4099" i="1"/>
  <c r="P4099" i="1"/>
  <c r="V4097" i="1"/>
  <c r="R4097" i="1"/>
  <c r="N4097" i="1"/>
  <c r="AF4095" i="1"/>
  <c r="X4095" i="1"/>
  <c r="Y4095" i="1" s="1"/>
  <c r="T4095" i="1"/>
  <c r="P4095" i="1"/>
  <c r="V4093" i="1"/>
  <c r="R4093" i="1"/>
  <c r="N4093" i="1"/>
  <c r="AF4091" i="1"/>
  <c r="X4091" i="1"/>
  <c r="T4091" i="1"/>
  <c r="P4091" i="1"/>
  <c r="V4072" i="1"/>
  <c r="R4072" i="1"/>
  <c r="N4072" i="1"/>
  <c r="AF4070" i="1"/>
  <c r="X4070" i="1"/>
  <c r="Y4070" i="1" s="1"/>
  <c r="T4070" i="1"/>
  <c r="P4070" i="1"/>
  <c r="V4068" i="1"/>
  <c r="R4068" i="1"/>
  <c r="N4068" i="1"/>
  <c r="AF4066" i="1"/>
  <c r="X4066" i="1"/>
  <c r="Y4066" i="1" s="1"/>
  <c r="T4066" i="1"/>
  <c r="P4066" i="1"/>
  <c r="V4064" i="1"/>
  <c r="R4064" i="1"/>
  <c r="N4064" i="1"/>
  <c r="AF4062" i="1"/>
  <c r="S4177" i="1"/>
  <c r="AF4176" i="1"/>
  <c r="E4176" i="1"/>
  <c r="K4174" i="1"/>
  <c r="S4173" i="1"/>
  <c r="AF4172" i="1"/>
  <c r="E4172" i="1"/>
  <c r="AF4170" i="1"/>
  <c r="M4170" i="1"/>
  <c r="Y4170" i="1" s="1"/>
  <c r="E4170" i="1"/>
  <c r="I4168" i="1"/>
  <c r="AF4166" i="1"/>
  <c r="M4166" i="1"/>
  <c r="Y4166" i="1" s="1"/>
  <c r="E4166" i="1"/>
  <c r="I4164" i="1"/>
  <c r="AF4162" i="1"/>
  <c r="M4162" i="1"/>
  <c r="Y4162" i="1" s="1"/>
  <c r="E4162" i="1"/>
  <c r="K4160" i="1"/>
  <c r="C4160" i="1"/>
  <c r="K4141" i="1"/>
  <c r="C4141" i="1"/>
  <c r="Q4140" i="1"/>
  <c r="S4136" i="1"/>
  <c r="O4136" i="1"/>
  <c r="S4132" i="1"/>
  <c r="O4132" i="1"/>
  <c r="S4128" i="1"/>
  <c r="O4128" i="1"/>
  <c r="O4095" i="1"/>
  <c r="O4177" i="1"/>
  <c r="G4174" i="1"/>
  <c r="O4173" i="1"/>
  <c r="K4170" i="1"/>
  <c r="C4170" i="1"/>
  <c r="Q4169" i="1"/>
  <c r="G4168" i="1"/>
  <c r="K4166" i="1"/>
  <c r="C4166" i="1"/>
  <c r="Q4165" i="1"/>
  <c r="G4164" i="1"/>
  <c r="K4162" i="1"/>
  <c r="C4162" i="1"/>
  <c r="S4161" i="1"/>
  <c r="S4142" i="1"/>
  <c r="I4141" i="1"/>
  <c r="O4140" i="1"/>
  <c r="AF4139" i="1"/>
  <c r="H4139" i="1"/>
  <c r="D4139" i="1"/>
  <c r="AF4138" i="1"/>
  <c r="X4138" i="1"/>
  <c r="Y4138" i="1" s="1"/>
  <c r="T4138" i="1"/>
  <c r="P4138" i="1"/>
  <c r="V4136" i="1"/>
  <c r="R4136" i="1"/>
  <c r="N4136" i="1"/>
  <c r="H4135" i="1"/>
  <c r="D4135" i="1"/>
  <c r="AF4134" i="1"/>
  <c r="X4134" i="1"/>
  <c r="Y4134" i="1" s="1"/>
  <c r="T4134" i="1"/>
  <c r="P4134" i="1"/>
  <c r="V4132" i="1"/>
  <c r="R4132" i="1"/>
  <c r="N4132" i="1"/>
  <c r="H4131" i="1"/>
  <c r="D4131" i="1"/>
  <c r="AF4130" i="1"/>
  <c r="X4130" i="1"/>
  <c r="Y4130" i="1" s="1"/>
  <c r="T4130" i="1"/>
  <c r="P4130" i="1"/>
  <c r="V4128" i="1"/>
  <c r="R4128" i="1"/>
  <c r="N4128" i="1"/>
  <c r="H4127" i="1"/>
  <c r="D4127" i="1"/>
  <c r="L4127" i="1" s="1"/>
  <c r="AF4126" i="1"/>
  <c r="X4126" i="1"/>
  <c r="T4126" i="1"/>
  <c r="P4126" i="1"/>
  <c r="V4107" i="1"/>
  <c r="R4107" i="1"/>
  <c r="N4107" i="1"/>
  <c r="H4106" i="1"/>
  <c r="D4106" i="1"/>
  <c r="AF4105" i="1"/>
  <c r="X4105" i="1"/>
  <c r="Y4105" i="1" s="1"/>
  <c r="T4105" i="1"/>
  <c r="P4105" i="1"/>
  <c r="V4103" i="1"/>
  <c r="R4103" i="1"/>
  <c r="N4103" i="1"/>
  <c r="H4102" i="1"/>
  <c r="D4102" i="1"/>
  <c r="AF4101" i="1"/>
  <c r="X4101" i="1"/>
  <c r="Y4101" i="1" s="1"/>
  <c r="T4101" i="1"/>
  <c r="P4101" i="1"/>
  <c r="V4099" i="1"/>
  <c r="R4099" i="1"/>
  <c r="N4099" i="1"/>
  <c r="H4098" i="1"/>
  <c r="D4098" i="1"/>
  <c r="AF4097" i="1"/>
  <c r="X4097" i="1"/>
  <c r="Y4097" i="1" s="1"/>
  <c r="T4097" i="1"/>
  <c r="P4097" i="1"/>
  <c r="V4095" i="1"/>
  <c r="R4095" i="1"/>
  <c r="N4095" i="1"/>
  <c r="H4094" i="1"/>
  <c r="D4094" i="1"/>
  <c r="AF4093" i="1"/>
  <c r="X4093" i="1"/>
  <c r="Y4093" i="1" s="1"/>
  <c r="T4093" i="1"/>
  <c r="P4093" i="1"/>
  <c r="V4091" i="1"/>
  <c r="R4091" i="1"/>
  <c r="N4091" i="1"/>
  <c r="H4090" i="1"/>
  <c r="D4090" i="1"/>
  <c r="AF4072" i="1"/>
  <c r="X4072" i="1"/>
  <c r="Y4072" i="1" s="1"/>
  <c r="T4072" i="1"/>
  <c r="P4072" i="1"/>
  <c r="V4070" i="1"/>
  <c r="R4070" i="1"/>
  <c r="N4070" i="1"/>
  <c r="H4069" i="1"/>
  <c r="D4069" i="1"/>
  <c r="AF4068" i="1"/>
  <c r="X4068" i="1"/>
  <c r="Y4068" i="1" s="1"/>
  <c r="M4176" i="1"/>
  <c r="Y4176" i="1" s="1"/>
  <c r="C4174" i="1"/>
  <c r="M4172" i="1"/>
  <c r="Y4172" i="1" s="1"/>
  <c r="I4170" i="1"/>
  <c r="AF4168" i="1"/>
  <c r="M4168" i="1"/>
  <c r="Y4168" i="1" s="1"/>
  <c r="E4168" i="1"/>
  <c r="I4166" i="1"/>
  <c r="AF4164" i="1"/>
  <c r="M4164" i="1"/>
  <c r="Y4164" i="1" s="1"/>
  <c r="E4164" i="1"/>
  <c r="I4162" i="1"/>
  <c r="G4160" i="1"/>
  <c r="G4141" i="1"/>
  <c r="O4072" i="1"/>
  <c r="S4060" i="1"/>
  <c r="O4060" i="1"/>
  <c r="S4056" i="1"/>
  <c r="O4056" i="1"/>
  <c r="J4067" i="1"/>
  <c r="N4066" i="1"/>
  <c r="X4064" i="1"/>
  <c r="Y4064" i="1" s="1"/>
  <c r="J4063" i="1"/>
  <c r="V4062" i="1"/>
  <c r="N4062" i="1"/>
  <c r="F4061" i="1"/>
  <c r="R4060" i="1"/>
  <c r="V4058" i="1"/>
  <c r="N4058" i="1"/>
  <c r="H4057" i="1"/>
  <c r="T4056" i="1"/>
  <c r="F4055" i="1"/>
  <c r="T4037" i="1"/>
  <c r="AF4035" i="1"/>
  <c r="X4035" i="1"/>
  <c r="Y4035" i="1" s="1"/>
  <c r="P4035" i="1"/>
  <c r="H4034" i="1"/>
  <c r="T4033" i="1"/>
  <c r="AF4031" i="1"/>
  <c r="X4031" i="1"/>
  <c r="Y4031" i="1" s="1"/>
  <c r="P4031" i="1"/>
  <c r="H4030" i="1"/>
  <c r="T4029" i="1"/>
  <c r="AF4027" i="1"/>
  <c r="X4027" i="1"/>
  <c r="Y4027" i="1" s="1"/>
  <c r="P4027" i="1"/>
  <c r="H4026" i="1"/>
  <c r="V4025" i="1"/>
  <c r="P4025" i="1"/>
  <c r="H4022" i="1"/>
  <c r="D4022" i="1"/>
  <c r="AF4021" i="1"/>
  <c r="X4021" i="1"/>
  <c r="T4021" i="1"/>
  <c r="P4021" i="1"/>
  <c r="AA4001" i="1"/>
  <c r="H4001" i="1"/>
  <c r="D4001" i="1"/>
  <c r="AF4000" i="1"/>
  <c r="X4000" i="1"/>
  <c r="Y4000" i="1" s="1"/>
  <c r="T4000" i="1"/>
  <c r="P4000" i="1"/>
  <c r="AA3997" i="1"/>
  <c r="H3997" i="1"/>
  <c r="D3997" i="1"/>
  <c r="AF3996" i="1"/>
  <c r="X3996" i="1"/>
  <c r="Y3996" i="1" s="1"/>
  <c r="T3996" i="1"/>
  <c r="P3996" i="1"/>
  <c r="AA3993" i="1"/>
  <c r="H3993" i="1"/>
  <c r="D3993" i="1"/>
  <c r="AF3992" i="1"/>
  <c r="X3992" i="1"/>
  <c r="Y3992" i="1" s="1"/>
  <c r="T3992" i="1"/>
  <c r="P3992" i="1"/>
  <c r="AA3989" i="1"/>
  <c r="H3989" i="1"/>
  <c r="D3989" i="1"/>
  <c r="AF3988" i="1"/>
  <c r="X3988" i="1"/>
  <c r="Y3988" i="1" s="1"/>
  <c r="T3988" i="1"/>
  <c r="P3988" i="1"/>
  <c r="N3986" i="1"/>
  <c r="AA3985" i="1"/>
  <c r="H3985" i="1"/>
  <c r="D3985" i="1"/>
  <c r="AF3967" i="1"/>
  <c r="X3967" i="1"/>
  <c r="Y3967" i="1" s="1"/>
  <c r="T3967" i="1"/>
  <c r="P3967" i="1"/>
  <c r="V3965" i="1"/>
  <c r="R3965" i="1"/>
  <c r="N3965" i="1"/>
  <c r="H3964" i="1"/>
  <c r="D3964" i="1"/>
  <c r="AF3963" i="1"/>
  <c r="X3963" i="1"/>
  <c r="Y3963" i="1" s="1"/>
  <c r="T3963" i="1"/>
  <c r="P3963" i="1"/>
  <c r="V3961" i="1"/>
  <c r="R3961" i="1"/>
  <c r="N3961" i="1"/>
  <c r="H3960" i="1"/>
  <c r="D3960" i="1"/>
  <c r="AF3959" i="1"/>
  <c r="X3959" i="1"/>
  <c r="Y3959" i="1" s="1"/>
  <c r="T3959" i="1"/>
  <c r="P3959" i="1"/>
  <c r="V3957" i="1"/>
  <c r="R3957" i="1"/>
  <c r="N3957" i="1"/>
  <c r="H3956" i="1"/>
  <c r="D3956" i="1"/>
  <c r="AF3955" i="1"/>
  <c r="X3955" i="1"/>
  <c r="Y3955" i="1" s="1"/>
  <c r="T3955" i="1"/>
  <c r="P3955" i="1"/>
  <c r="V3953" i="1"/>
  <c r="R3953" i="1"/>
  <c r="N3953" i="1"/>
  <c r="H3952" i="1"/>
  <c r="D3952" i="1"/>
  <c r="AF3951" i="1"/>
  <c r="X3951" i="1"/>
  <c r="T3951" i="1"/>
  <c r="P3951" i="1"/>
  <c r="V3932" i="1"/>
  <c r="R3932" i="1"/>
  <c r="N3932" i="1"/>
  <c r="H3931" i="1"/>
  <c r="D3931" i="1"/>
  <c r="AF3930" i="1"/>
  <c r="X3930" i="1"/>
  <c r="Y3930" i="1" s="1"/>
  <c r="T3930" i="1"/>
  <c r="P3930" i="1"/>
  <c r="V3928" i="1"/>
  <c r="R3928" i="1"/>
  <c r="N3928" i="1"/>
  <c r="H3927" i="1"/>
  <c r="D3927" i="1"/>
  <c r="AF3926" i="1"/>
  <c r="X3926" i="1"/>
  <c r="Y3926" i="1" s="1"/>
  <c r="T3926" i="1"/>
  <c r="P3926" i="1"/>
  <c r="V3924" i="1"/>
  <c r="R3924" i="1"/>
  <c r="N3924" i="1"/>
  <c r="H3923" i="1"/>
  <c r="D3923" i="1"/>
  <c r="AF3922" i="1"/>
  <c r="X3922" i="1"/>
  <c r="Y3922" i="1" s="1"/>
  <c r="T3922" i="1"/>
  <c r="P3922" i="1"/>
  <c r="V3920" i="1"/>
  <c r="R3920" i="1"/>
  <c r="N3920" i="1"/>
  <c r="H3919" i="1"/>
  <c r="D3919" i="1"/>
  <c r="AF3918" i="1"/>
  <c r="X3918" i="1"/>
  <c r="Y3918" i="1" s="1"/>
  <c r="T3918" i="1"/>
  <c r="P3918" i="1"/>
  <c r="V3916" i="1"/>
  <c r="R3916" i="1"/>
  <c r="N3916" i="1"/>
  <c r="H3915" i="1"/>
  <c r="D3915" i="1"/>
  <c r="AF3897" i="1"/>
  <c r="T4068" i="1"/>
  <c r="F4067" i="1"/>
  <c r="T4064" i="1"/>
  <c r="F4063" i="1"/>
  <c r="T4062" i="1"/>
  <c r="D4061" i="1"/>
  <c r="AF4060" i="1"/>
  <c r="X4060" i="1"/>
  <c r="Y4060" i="1" s="1"/>
  <c r="P4060" i="1"/>
  <c r="H4059" i="1"/>
  <c r="T4058" i="1"/>
  <c r="F4057" i="1"/>
  <c r="L4057" i="1" s="1"/>
  <c r="R4056" i="1"/>
  <c r="AC4055" i="1"/>
  <c r="D4055" i="1"/>
  <c r="R4037" i="1"/>
  <c r="V4035" i="1"/>
  <c r="N4035" i="1"/>
  <c r="F4034" i="1"/>
  <c r="R4033" i="1"/>
  <c r="V4031" i="1"/>
  <c r="N4031" i="1"/>
  <c r="F4030" i="1"/>
  <c r="R4029" i="1"/>
  <c r="V4027" i="1"/>
  <c r="N4027" i="1"/>
  <c r="F4026" i="1"/>
  <c r="T4025" i="1"/>
  <c r="O4025" i="1"/>
  <c r="K4022" i="1"/>
  <c r="G4022" i="1"/>
  <c r="C4022" i="1"/>
  <c r="S4021" i="1"/>
  <c r="O4021" i="1"/>
  <c r="Z4001" i="1"/>
  <c r="K4001" i="1"/>
  <c r="L4001" i="1" s="1"/>
  <c r="G4001" i="1"/>
  <c r="C4001" i="1"/>
  <c r="AA4000" i="1"/>
  <c r="S4000" i="1"/>
  <c r="O4000" i="1"/>
  <c r="Z3997" i="1"/>
  <c r="K3997" i="1"/>
  <c r="L3997" i="1" s="1"/>
  <c r="G3997" i="1"/>
  <c r="C3997" i="1"/>
  <c r="AA3996" i="1"/>
  <c r="S3996" i="1"/>
  <c r="O3996" i="1"/>
  <c r="Z3993" i="1"/>
  <c r="K3993" i="1"/>
  <c r="L3993" i="1" s="1"/>
  <c r="G3993" i="1"/>
  <c r="C3993" i="1"/>
  <c r="AA3992" i="1"/>
  <c r="S3992" i="1"/>
  <c r="O3992" i="1"/>
  <c r="Z3989" i="1"/>
  <c r="K3989" i="1"/>
  <c r="L3989" i="1" s="1"/>
  <c r="G3989" i="1"/>
  <c r="C3989" i="1"/>
  <c r="AA3988" i="1"/>
  <c r="S3988" i="1"/>
  <c r="O3988" i="1"/>
  <c r="Z3985" i="1"/>
  <c r="K3985" i="1"/>
  <c r="G3985" i="1"/>
  <c r="C3985" i="1"/>
  <c r="S3967" i="1"/>
  <c r="O3967" i="1"/>
  <c r="K3964" i="1"/>
  <c r="G3964" i="1"/>
  <c r="C3964" i="1"/>
  <c r="S3963" i="1"/>
  <c r="O3963" i="1"/>
  <c r="K3960" i="1"/>
  <c r="G3960" i="1"/>
  <c r="C3960" i="1"/>
  <c r="S3959" i="1"/>
  <c r="O3959" i="1"/>
  <c r="K3956" i="1"/>
  <c r="G3956" i="1"/>
  <c r="C3956" i="1"/>
  <c r="S3955" i="1"/>
  <c r="O3955" i="1"/>
  <c r="K3952" i="1"/>
  <c r="G3952" i="1"/>
  <c r="C3952" i="1"/>
  <c r="S3951" i="1"/>
  <c r="O3951" i="1"/>
  <c r="K3931" i="1"/>
  <c r="G3931" i="1"/>
  <c r="C3931" i="1"/>
  <c r="S3930" i="1"/>
  <c r="O3930" i="1"/>
  <c r="K3927" i="1"/>
  <c r="G3927" i="1"/>
  <c r="C3927" i="1"/>
  <c r="S3926" i="1"/>
  <c r="O3926" i="1"/>
  <c r="K3923" i="1"/>
  <c r="G3923" i="1"/>
  <c r="C3923" i="1"/>
  <c r="S3922" i="1"/>
  <c r="O3922" i="1"/>
  <c r="K3919" i="1"/>
  <c r="G3919" i="1"/>
  <c r="C3919" i="1"/>
  <c r="S3918" i="1"/>
  <c r="O3918" i="1"/>
  <c r="G3915" i="1"/>
  <c r="C3915" i="1"/>
  <c r="S3897" i="1"/>
  <c r="O3897" i="1"/>
  <c r="P4068" i="1"/>
  <c r="V4066" i="1"/>
  <c r="H4065" i="1"/>
  <c r="AF4064" i="1"/>
  <c r="P4064" i="1"/>
  <c r="R4062" i="1"/>
  <c r="V4060" i="1"/>
  <c r="N4060" i="1"/>
  <c r="R4058" i="1"/>
  <c r="AF4056" i="1"/>
  <c r="X4056" i="1"/>
  <c r="P4056" i="1"/>
  <c r="AF4037" i="1"/>
  <c r="X4037" i="1"/>
  <c r="Y4037" i="1" s="1"/>
  <c r="P4037" i="1"/>
  <c r="T4035" i="1"/>
  <c r="D4034" i="1"/>
  <c r="AF4033" i="1"/>
  <c r="X4033" i="1"/>
  <c r="Y4033" i="1" s="1"/>
  <c r="P4033" i="1"/>
  <c r="T4031" i="1"/>
  <c r="D4030" i="1"/>
  <c r="AF4029" i="1"/>
  <c r="X4029" i="1"/>
  <c r="Y4029" i="1" s="1"/>
  <c r="P4029" i="1"/>
  <c r="T4027" i="1"/>
  <c r="D4026" i="1"/>
  <c r="AF4025" i="1"/>
  <c r="X4025" i="1"/>
  <c r="Y4025" i="1" s="1"/>
  <c r="S4025" i="1"/>
  <c r="N4025" i="1"/>
  <c r="V4021" i="1"/>
  <c r="R4021" i="1"/>
  <c r="N4021" i="1"/>
  <c r="Z4000" i="1"/>
  <c r="V4000" i="1"/>
  <c r="W4000" i="1" s="1"/>
  <c r="R4000" i="1"/>
  <c r="N4000" i="1"/>
  <c r="Z3996" i="1"/>
  <c r="V3996" i="1"/>
  <c r="W3996" i="1" s="1"/>
  <c r="R3996" i="1"/>
  <c r="N3996" i="1"/>
  <c r="Z3992" i="1"/>
  <c r="V3992" i="1"/>
  <c r="W3992" i="1" s="1"/>
  <c r="R3992" i="1"/>
  <c r="N3992" i="1"/>
  <c r="Z3988" i="1"/>
  <c r="V3988" i="1"/>
  <c r="W3988" i="1" s="1"/>
  <c r="R3988" i="1"/>
  <c r="N3988" i="1"/>
  <c r="V3967" i="1"/>
  <c r="R3967" i="1"/>
  <c r="N3967" i="1"/>
  <c r="V3963" i="1"/>
  <c r="R3963" i="1"/>
  <c r="N3963" i="1"/>
  <c r="V3959" i="1"/>
  <c r="R3959" i="1"/>
  <c r="N3959" i="1"/>
  <c r="V3955" i="1"/>
  <c r="R3955" i="1"/>
  <c r="N3955" i="1"/>
  <c r="V3951" i="1"/>
  <c r="R3951" i="1"/>
  <c r="N3951" i="1"/>
  <c r="V3930" i="1"/>
  <c r="R3930" i="1"/>
  <c r="N3930" i="1"/>
  <c r="V3926" i="1"/>
  <c r="R3926" i="1"/>
  <c r="N3926" i="1"/>
  <c r="V3922" i="1"/>
  <c r="R3922" i="1"/>
  <c r="N3922" i="1"/>
  <c r="V3918" i="1"/>
  <c r="R3918" i="1"/>
  <c r="N3918" i="1"/>
  <c r="V3897" i="1"/>
  <c r="R3897" i="1"/>
  <c r="N3897" i="1"/>
  <c r="V3893" i="1"/>
  <c r="R3893" i="1"/>
  <c r="N3893" i="1"/>
  <c r="V3889" i="1"/>
  <c r="R3889" i="1"/>
  <c r="N3889" i="1"/>
  <c r="V3885" i="1"/>
  <c r="R3885" i="1"/>
  <c r="N3885" i="1"/>
  <c r="V3881" i="1"/>
  <c r="R3881" i="1"/>
  <c r="N3881" i="1"/>
  <c r="R4066" i="1"/>
  <c r="D4065" i="1"/>
  <c r="X4062" i="1"/>
  <c r="Y4062" i="1" s="1"/>
  <c r="P4062" i="1"/>
  <c r="T4060" i="1"/>
  <c r="AF4058" i="1"/>
  <c r="X4058" i="1"/>
  <c r="Y4058" i="1" s="1"/>
  <c r="P4058" i="1"/>
  <c r="V4056" i="1"/>
  <c r="N4056" i="1"/>
  <c r="V4037" i="1"/>
  <c r="N4037" i="1"/>
  <c r="R4035" i="1"/>
  <c r="V4033" i="1"/>
  <c r="N4033" i="1"/>
  <c r="R4031" i="1"/>
  <c r="V4029" i="1"/>
  <c r="N4029" i="1"/>
  <c r="R4027" i="1"/>
  <c r="R4025" i="1"/>
  <c r="X3897" i="1"/>
  <c r="Y3897" i="1" s="1"/>
  <c r="J3896" i="1"/>
  <c r="N3895" i="1"/>
  <c r="K3894" i="1"/>
  <c r="C3894" i="1"/>
  <c r="AF3893" i="1"/>
  <c r="X3893" i="1"/>
  <c r="Y3893" i="1" s="1"/>
  <c r="P3893" i="1"/>
  <c r="I3892" i="1"/>
  <c r="K3890" i="1"/>
  <c r="C3890" i="1"/>
  <c r="AF3889" i="1"/>
  <c r="X3889" i="1"/>
  <c r="Y3889" i="1" s="1"/>
  <c r="P3889" i="1"/>
  <c r="I3888" i="1"/>
  <c r="K3886" i="1"/>
  <c r="C3886" i="1"/>
  <c r="AF3885" i="1"/>
  <c r="X3885" i="1"/>
  <c r="Y3885" i="1" s="1"/>
  <c r="P3885" i="1"/>
  <c r="I3884" i="1"/>
  <c r="D3882" i="1"/>
  <c r="S3881" i="1"/>
  <c r="Q3862" i="1"/>
  <c r="G3861" i="1"/>
  <c r="X3860" i="1"/>
  <c r="Y3860" i="1" s="1"/>
  <c r="S3860" i="1"/>
  <c r="N3860" i="1"/>
  <c r="S3858" i="1"/>
  <c r="O3858" i="1"/>
  <c r="AF3857" i="1"/>
  <c r="M3857" i="1"/>
  <c r="Y3857" i="1" s="1"/>
  <c r="I3857" i="1"/>
  <c r="E3857" i="1"/>
  <c r="S3854" i="1"/>
  <c r="O3854" i="1"/>
  <c r="AF3853" i="1"/>
  <c r="M3853" i="1"/>
  <c r="Y3853" i="1" s="1"/>
  <c r="I3853" i="1"/>
  <c r="E3853" i="1"/>
  <c r="S3850" i="1"/>
  <c r="O3850" i="1"/>
  <c r="AF3849" i="1"/>
  <c r="M3849" i="1"/>
  <c r="Y3849" i="1" s="1"/>
  <c r="I3849" i="1"/>
  <c r="E3849" i="1"/>
  <c r="S3846" i="1"/>
  <c r="O3846" i="1"/>
  <c r="AF3845" i="1"/>
  <c r="M3845" i="1"/>
  <c r="I3845" i="1"/>
  <c r="E3845" i="1"/>
  <c r="S3825" i="1"/>
  <c r="O3825" i="1"/>
  <c r="AF3824" i="1"/>
  <c r="M3824" i="1"/>
  <c r="Y3824" i="1" s="1"/>
  <c r="I3824" i="1"/>
  <c r="E3824" i="1"/>
  <c r="S3821" i="1"/>
  <c r="O3821" i="1"/>
  <c r="AF3820" i="1"/>
  <c r="M3820" i="1"/>
  <c r="Y3820" i="1" s="1"/>
  <c r="I3820" i="1"/>
  <c r="E3820" i="1"/>
  <c r="S3817" i="1"/>
  <c r="O3817" i="1"/>
  <c r="AF3816" i="1"/>
  <c r="M3816" i="1"/>
  <c r="Y3816" i="1" s="1"/>
  <c r="I3816" i="1"/>
  <c r="E3816" i="1"/>
  <c r="S3813" i="1"/>
  <c r="O3813" i="1"/>
  <c r="AF3812" i="1"/>
  <c r="M3812" i="1"/>
  <c r="Y3812" i="1" s="1"/>
  <c r="I3812" i="1"/>
  <c r="E3812" i="1"/>
  <c r="S3792" i="1"/>
  <c r="O3792" i="1"/>
  <c r="AF3791" i="1"/>
  <c r="M3791" i="1"/>
  <c r="Y3791" i="1" s="1"/>
  <c r="I3791" i="1"/>
  <c r="E3791" i="1"/>
  <c r="S3788" i="1"/>
  <c r="O3788" i="1"/>
  <c r="AF3787" i="1"/>
  <c r="M3787" i="1"/>
  <c r="Y3787" i="1" s="1"/>
  <c r="I3787" i="1"/>
  <c r="E3787" i="1"/>
  <c r="S3784" i="1"/>
  <c r="O3784" i="1"/>
  <c r="AF3783" i="1"/>
  <c r="M3783" i="1"/>
  <c r="Y3783" i="1" s="1"/>
  <c r="I3783" i="1"/>
  <c r="E3783" i="1"/>
  <c r="S3780" i="1"/>
  <c r="O3780" i="1"/>
  <c r="AF3779" i="1"/>
  <c r="M3779" i="1"/>
  <c r="Y3779" i="1" s="1"/>
  <c r="I3779" i="1"/>
  <c r="E3779" i="1"/>
  <c r="S3776" i="1"/>
  <c r="O3776" i="1"/>
  <c r="AF3775" i="1"/>
  <c r="M3775" i="1"/>
  <c r="I3775" i="1"/>
  <c r="E3775" i="1"/>
  <c r="S3755" i="1"/>
  <c r="O3755" i="1"/>
  <c r="AF3754" i="1"/>
  <c r="M3754" i="1"/>
  <c r="Y3754" i="1" s="1"/>
  <c r="I3754" i="1"/>
  <c r="E3754" i="1"/>
  <c r="S3751" i="1"/>
  <c r="O3751" i="1"/>
  <c r="AF3750" i="1"/>
  <c r="M3750" i="1"/>
  <c r="Y3750" i="1" s="1"/>
  <c r="I3750" i="1"/>
  <c r="E3750" i="1"/>
  <c r="S3747" i="1"/>
  <c r="O3747" i="1"/>
  <c r="AF3746" i="1"/>
  <c r="M3746" i="1"/>
  <c r="Y3746" i="1" s="1"/>
  <c r="I3746" i="1"/>
  <c r="E3746" i="1"/>
  <c r="T3897" i="1"/>
  <c r="F3896" i="1"/>
  <c r="H3894" i="1"/>
  <c r="O3893" i="1"/>
  <c r="F3892" i="1"/>
  <c r="R3891" i="1"/>
  <c r="H3890" i="1"/>
  <c r="O3889" i="1"/>
  <c r="F3888" i="1"/>
  <c r="R3887" i="1"/>
  <c r="H3886" i="1"/>
  <c r="O3885" i="1"/>
  <c r="F3884" i="1"/>
  <c r="R3883" i="1"/>
  <c r="K3882" i="1"/>
  <c r="C3882" i="1"/>
  <c r="AF3881" i="1"/>
  <c r="X3881" i="1"/>
  <c r="P3881" i="1"/>
  <c r="I3880" i="1"/>
  <c r="V3862" i="1"/>
  <c r="N3862" i="1"/>
  <c r="D3861" i="1"/>
  <c r="R3860" i="1"/>
  <c r="V3858" i="1"/>
  <c r="R3858" i="1"/>
  <c r="N3858" i="1"/>
  <c r="H3857" i="1"/>
  <c r="D3857" i="1"/>
  <c r="AF3856" i="1"/>
  <c r="X3856" i="1"/>
  <c r="Y3856" i="1" s="1"/>
  <c r="T3856" i="1"/>
  <c r="P3856" i="1"/>
  <c r="V3854" i="1"/>
  <c r="R3854" i="1"/>
  <c r="N3854" i="1"/>
  <c r="H3853" i="1"/>
  <c r="D3853" i="1"/>
  <c r="AF3852" i="1"/>
  <c r="X3852" i="1"/>
  <c r="Y3852" i="1" s="1"/>
  <c r="T3852" i="1"/>
  <c r="P3852" i="1"/>
  <c r="V3850" i="1"/>
  <c r="R3850" i="1"/>
  <c r="N3850" i="1"/>
  <c r="H3849" i="1"/>
  <c r="D3849" i="1"/>
  <c r="AF3848" i="1"/>
  <c r="X3848" i="1"/>
  <c r="Y3848" i="1" s="1"/>
  <c r="T3848" i="1"/>
  <c r="P3848" i="1"/>
  <c r="V3846" i="1"/>
  <c r="R3846" i="1"/>
  <c r="N3846" i="1"/>
  <c r="H3845" i="1"/>
  <c r="D3845" i="1"/>
  <c r="AF3827" i="1"/>
  <c r="X3827" i="1"/>
  <c r="Y3827" i="1" s="1"/>
  <c r="T3827" i="1"/>
  <c r="P3827" i="1"/>
  <c r="V3825" i="1"/>
  <c r="R3825" i="1"/>
  <c r="N3825" i="1"/>
  <c r="H3824" i="1"/>
  <c r="D3824" i="1"/>
  <c r="AF3823" i="1"/>
  <c r="X3823" i="1"/>
  <c r="Y3823" i="1" s="1"/>
  <c r="T3823" i="1"/>
  <c r="P3823" i="1"/>
  <c r="V3821" i="1"/>
  <c r="R3821" i="1"/>
  <c r="N3821" i="1"/>
  <c r="H3820" i="1"/>
  <c r="D3820" i="1"/>
  <c r="AF3819" i="1"/>
  <c r="X3819" i="1"/>
  <c r="Y3819" i="1" s="1"/>
  <c r="T3819" i="1"/>
  <c r="P3819" i="1"/>
  <c r="V3817" i="1"/>
  <c r="R3817" i="1"/>
  <c r="N3817" i="1"/>
  <c r="H3816" i="1"/>
  <c r="D3816" i="1"/>
  <c r="AF3815" i="1"/>
  <c r="X3815" i="1"/>
  <c r="Y3815" i="1" s="1"/>
  <c r="T3815" i="1"/>
  <c r="P3815" i="1"/>
  <c r="V3813" i="1"/>
  <c r="R3813" i="1"/>
  <c r="N3813" i="1"/>
  <c r="H3812" i="1"/>
  <c r="D3812" i="1"/>
  <c r="L3812" i="1" s="1"/>
  <c r="AF3811" i="1"/>
  <c r="X3811" i="1"/>
  <c r="T3811" i="1"/>
  <c r="P3811" i="1"/>
  <c r="V3792" i="1"/>
  <c r="R3792" i="1"/>
  <c r="N3792" i="1"/>
  <c r="H3791" i="1"/>
  <c r="D3791" i="1"/>
  <c r="AF3790" i="1"/>
  <c r="X3790" i="1"/>
  <c r="Y3790" i="1" s="1"/>
  <c r="T3790" i="1"/>
  <c r="P3790" i="1"/>
  <c r="V3788" i="1"/>
  <c r="R3788" i="1"/>
  <c r="N3788" i="1"/>
  <c r="H3787" i="1"/>
  <c r="D3787" i="1"/>
  <c r="AF3786" i="1"/>
  <c r="X3786" i="1"/>
  <c r="Y3786" i="1" s="1"/>
  <c r="T3786" i="1"/>
  <c r="P3786" i="1"/>
  <c r="V3784" i="1"/>
  <c r="R3784" i="1"/>
  <c r="N3784" i="1"/>
  <c r="H3783" i="1"/>
  <c r="D3783" i="1"/>
  <c r="AF3782" i="1"/>
  <c r="X3782" i="1"/>
  <c r="Y3782" i="1" s="1"/>
  <c r="T3782" i="1"/>
  <c r="P3782" i="1"/>
  <c r="V3780" i="1"/>
  <c r="R3780" i="1"/>
  <c r="N3780" i="1"/>
  <c r="H3779" i="1"/>
  <c r="D3779" i="1"/>
  <c r="AF3778" i="1"/>
  <c r="X3778" i="1"/>
  <c r="Y3778" i="1" s="1"/>
  <c r="T3778" i="1"/>
  <c r="P3778" i="1"/>
  <c r="V3776" i="1"/>
  <c r="R3776" i="1"/>
  <c r="N3776" i="1"/>
  <c r="H3775" i="1"/>
  <c r="D3775" i="1"/>
  <c r="AF3757" i="1"/>
  <c r="X3757" i="1"/>
  <c r="Y3757" i="1" s="1"/>
  <c r="T3757" i="1"/>
  <c r="P3897" i="1"/>
  <c r="V3895" i="1"/>
  <c r="G3894" i="1"/>
  <c r="T3893" i="1"/>
  <c r="G3890" i="1"/>
  <c r="T3889" i="1"/>
  <c r="G3886" i="1"/>
  <c r="T3885" i="1"/>
  <c r="H3882" i="1"/>
  <c r="O3881" i="1"/>
  <c r="K3861" i="1"/>
  <c r="C3861" i="1"/>
  <c r="AF3860" i="1"/>
  <c r="V3860" i="1"/>
  <c r="P3860" i="1"/>
  <c r="R3895" i="1"/>
  <c r="D3894" i="1"/>
  <c r="S3893" i="1"/>
  <c r="D3890" i="1"/>
  <c r="S3889" i="1"/>
  <c r="D3886" i="1"/>
  <c r="S3885" i="1"/>
  <c r="G3882" i="1"/>
  <c r="T3881" i="1"/>
  <c r="R3862" i="1"/>
  <c r="H3861" i="1"/>
  <c r="T3860" i="1"/>
  <c r="O3860" i="1"/>
  <c r="AF3858" i="1"/>
  <c r="X3858" i="1"/>
  <c r="Y3858" i="1" s="1"/>
  <c r="T3858" i="1"/>
  <c r="P3858" i="1"/>
  <c r="AF3854" i="1"/>
  <c r="X3854" i="1"/>
  <c r="Y3854" i="1" s="1"/>
  <c r="T3854" i="1"/>
  <c r="P3854" i="1"/>
  <c r="AF3850" i="1"/>
  <c r="X3850" i="1"/>
  <c r="Y3850" i="1" s="1"/>
  <c r="T3850" i="1"/>
  <c r="P3850" i="1"/>
  <c r="AF3846" i="1"/>
  <c r="X3846" i="1"/>
  <c r="T3846" i="1"/>
  <c r="P3846" i="1"/>
  <c r="AF3825" i="1"/>
  <c r="X3825" i="1"/>
  <c r="Y3825" i="1" s="1"/>
  <c r="T3825" i="1"/>
  <c r="P3825" i="1"/>
  <c r="AF3821" i="1"/>
  <c r="X3821" i="1"/>
  <c r="Y3821" i="1" s="1"/>
  <c r="T3821" i="1"/>
  <c r="P3821" i="1"/>
  <c r="AF3817" i="1"/>
  <c r="X3817" i="1"/>
  <c r="Y3817" i="1" s="1"/>
  <c r="T3817" i="1"/>
  <c r="P3817" i="1"/>
  <c r="AF3813" i="1"/>
  <c r="X3813" i="1"/>
  <c r="Y3813" i="1" s="1"/>
  <c r="T3813" i="1"/>
  <c r="P3813" i="1"/>
  <c r="AF3792" i="1"/>
  <c r="X3792" i="1"/>
  <c r="Y3792" i="1" s="1"/>
  <c r="T3792" i="1"/>
  <c r="P3792" i="1"/>
  <c r="AF3788" i="1"/>
  <c r="X3788" i="1"/>
  <c r="Y3788" i="1" s="1"/>
  <c r="T3788" i="1"/>
  <c r="P3788" i="1"/>
  <c r="AF3784" i="1"/>
  <c r="X3784" i="1"/>
  <c r="Y3784" i="1" s="1"/>
  <c r="T3784" i="1"/>
  <c r="P3784" i="1"/>
  <c r="AF3780" i="1"/>
  <c r="X3780" i="1"/>
  <c r="Y3780" i="1" s="1"/>
  <c r="T3780" i="1"/>
  <c r="P3780" i="1"/>
  <c r="AF3776" i="1"/>
  <c r="X3776" i="1"/>
  <c r="T3776" i="1"/>
  <c r="P3776" i="1"/>
  <c r="AF3755" i="1"/>
  <c r="X3755" i="1"/>
  <c r="Y3755" i="1" s="1"/>
  <c r="T3755" i="1"/>
  <c r="P3755" i="1"/>
  <c r="AF3751" i="1"/>
  <c r="X3751" i="1"/>
  <c r="Y3751" i="1" s="1"/>
  <c r="T3751" i="1"/>
  <c r="P3751" i="1"/>
  <c r="AF3747" i="1"/>
  <c r="X3747" i="1"/>
  <c r="Y3747" i="1" s="1"/>
  <c r="T3747" i="1"/>
  <c r="P3747" i="1"/>
  <c r="AF3743" i="1"/>
  <c r="X3743" i="1"/>
  <c r="Y3743" i="1" s="1"/>
  <c r="T3743" i="1"/>
  <c r="P3743" i="1"/>
  <c r="AF3722" i="1"/>
  <c r="X3722" i="1"/>
  <c r="Y3722" i="1" s="1"/>
  <c r="T3722" i="1"/>
  <c r="P3722" i="1"/>
  <c r="AF3718" i="1"/>
  <c r="X3718" i="1"/>
  <c r="Y3718" i="1" s="1"/>
  <c r="T3718" i="1"/>
  <c r="P3718" i="1"/>
  <c r="AF3714" i="1"/>
  <c r="X3714" i="1"/>
  <c r="Y3714" i="1" s="1"/>
  <c r="T3714" i="1"/>
  <c r="P3714" i="1"/>
  <c r="AF3710" i="1"/>
  <c r="X3710" i="1"/>
  <c r="Y3710" i="1" s="1"/>
  <c r="T3710" i="1"/>
  <c r="T3753" i="1"/>
  <c r="T3749" i="1"/>
  <c r="T3745" i="1"/>
  <c r="G3744" i="1"/>
  <c r="S3743" i="1"/>
  <c r="D3742" i="1"/>
  <c r="L3742" i="1" s="1"/>
  <c r="S3722" i="1"/>
  <c r="D3721" i="1"/>
  <c r="G3719" i="1"/>
  <c r="S3718" i="1"/>
  <c r="D3717" i="1"/>
  <c r="G3715" i="1"/>
  <c r="S3714" i="1"/>
  <c r="D3713" i="1"/>
  <c r="G3711" i="1"/>
  <c r="S3710" i="1"/>
  <c r="N3710" i="1"/>
  <c r="V3708" i="1"/>
  <c r="Q3708" i="1"/>
  <c r="V3706" i="1"/>
  <c r="R3706" i="1"/>
  <c r="N3706" i="1"/>
  <c r="AF3687" i="1"/>
  <c r="X3687" i="1"/>
  <c r="Y3687" i="1" s="1"/>
  <c r="T3687" i="1"/>
  <c r="P3687" i="1"/>
  <c r="V3685" i="1"/>
  <c r="R3685" i="1"/>
  <c r="N3685" i="1"/>
  <c r="AF3683" i="1"/>
  <c r="X3683" i="1"/>
  <c r="Y3683" i="1" s="1"/>
  <c r="T3683" i="1"/>
  <c r="P3683" i="1"/>
  <c r="V3681" i="1"/>
  <c r="R3681" i="1"/>
  <c r="N3681" i="1"/>
  <c r="AF3679" i="1"/>
  <c r="X3679" i="1"/>
  <c r="Y3679" i="1" s="1"/>
  <c r="T3679" i="1"/>
  <c r="P3679" i="1"/>
  <c r="V3677" i="1"/>
  <c r="R3677" i="1"/>
  <c r="N3677" i="1"/>
  <c r="AF3675" i="1"/>
  <c r="X3675" i="1"/>
  <c r="Y3675" i="1" s="1"/>
  <c r="T3675" i="1"/>
  <c r="P3675" i="1"/>
  <c r="V3673" i="1"/>
  <c r="R3673" i="1"/>
  <c r="N3673" i="1"/>
  <c r="AF3671" i="1"/>
  <c r="X3671" i="1"/>
  <c r="T3671" i="1"/>
  <c r="P3671" i="1"/>
  <c r="V3652" i="1"/>
  <c r="R3652" i="1"/>
  <c r="N3652" i="1"/>
  <c r="AF3650" i="1"/>
  <c r="X3650" i="1"/>
  <c r="Y3650" i="1" s="1"/>
  <c r="T3650" i="1"/>
  <c r="P3650" i="1"/>
  <c r="V3648" i="1"/>
  <c r="R3648" i="1"/>
  <c r="N3648" i="1"/>
  <c r="AF3646" i="1"/>
  <c r="X3646" i="1"/>
  <c r="Y3646" i="1" s="1"/>
  <c r="T3646" i="1"/>
  <c r="P3646" i="1"/>
  <c r="V3644" i="1"/>
  <c r="R3644" i="1"/>
  <c r="N3644" i="1"/>
  <c r="AF3642" i="1"/>
  <c r="X3642" i="1"/>
  <c r="Y3642" i="1" s="1"/>
  <c r="T3642" i="1"/>
  <c r="P3642" i="1"/>
  <c r="V3640" i="1"/>
  <c r="R3640" i="1"/>
  <c r="N3640" i="1"/>
  <c r="AF3638" i="1"/>
  <c r="X3638" i="1"/>
  <c r="Y3638" i="1" s="1"/>
  <c r="T3638" i="1"/>
  <c r="P3638" i="1"/>
  <c r="V3636" i="1"/>
  <c r="R3636" i="1"/>
  <c r="N3636" i="1"/>
  <c r="AF3617" i="1"/>
  <c r="X3617" i="1"/>
  <c r="Y3617" i="1" s="1"/>
  <c r="T3617" i="1"/>
  <c r="P3617" i="1"/>
  <c r="V3615" i="1"/>
  <c r="R3615" i="1"/>
  <c r="N3615" i="1"/>
  <c r="AF3613" i="1"/>
  <c r="X3613" i="1"/>
  <c r="Y3613" i="1" s="1"/>
  <c r="T3613" i="1"/>
  <c r="P3613" i="1"/>
  <c r="V3611" i="1"/>
  <c r="R3611" i="1"/>
  <c r="N3611" i="1"/>
  <c r="P3757" i="1"/>
  <c r="V3755" i="1"/>
  <c r="H3754" i="1"/>
  <c r="AF3753" i="1"/>
  <c r="P3753" i="1"/>
  <c r="V3751" i="1"/>
  <c r="H3750" i="1"/>
  <c r="AF3749" i="1"/>
  <c r="P3749" i="1"/>
  <c r="V3747" i="1"/>
  <c r="H3746" i="1"/>
  <c r="AF3745" i="1"/>
  <c r="P3745" i="1"/>
  <c r="F3744" i="1"/>
  <c r="R3743" i="1"/>
  <c r="I3742" i="1"/>
  <c r="R3722" i="1"/>
  <c r="I3721" i="1"/>
  <c r="F3719" i="1"/>
  <c r="R3718" i="1"/>
  <c r="I3717" i="1"/>
  <c r="F3715" i="1"/>
  <c r="R3714" i="1"/>
  <c r="I3713" i="1"/>
  <c r="F3711" i="1"/>
  <c r="R3710" i="1"/>
  <c r="AF3708" i="1"/>
  <c r="U3708" i="1"/>
  <c r="P3708" i="1"/>
  <c r="S3687" i="1"/>
  <c r="O3687" i="1"/>
  <c r="S3683" i="1"/>
  <c r="O3683" i="1"/>
  <c r="S3679" i="1"/>
  <c r="O3679" i="1"/>
  <c r="S3675" i="1"/>
  <c r="O3675" i="1"/>
  <c r="S3671" i="1"/>
  <c r="O3671" i="1"/>
  <c r="N3755" i="1"/>
  <c r="X3753" i="1"/>
  <c r="Y3753" i="1" s="1"/>
  <c r="N3751" i="1"/>
  <c r="X3749" i="1"/>
  <c r="Y3749" i="1" s="1"/>
  <c r="N3747" i="1"/>
  <c r="X3745" i="1"/>
  <c r="Y3745" i="1" s="1"/>
  <c r="V3743" i="1"/>
  <c r="N3743" i="1"/>
  <c r="AF3742" i="1"/>
  <c r="M3742" i="1"/>
  <c r="Y3742" i="1" s="1"/>
  <c r="E3742" i="1"/>
  <c r="V3722" i="1"/>
  <c r="N3722" i="1"/>
  <c r="AF3721" i="1"/>
  <c r="M3721" i="1"/>
  <c r="Y3721" i="1" s="1"/>
  <c r="E3721" i="1"/>
  <c r="V3718" i="1"/>
  <c r="N3718" i="1"/>
  <c r="AF3717" i="1"/>
  <c r="M3717" i="1"/>
  <c r="Y3717" i="1" s="1"/>
  <c r="E3717" i="1"/>
  <c r="V3714" i="1"/>
  <c r="N3714" i="1"/>
  <c r="AF3713" i="1"/>
  <c r="M3713" i="1"/>
  <c r="Y3713" i="1" s="1"/>
  <c r="E3713" i="1"/>
  <c r="V3710" i="1"/>
  <c r="O3710" i="1"/>
  <c r="S3648" i="1"/>
  <c r="O3648" i="1"/>
  <c r="S3644" i="1"/>
  <c r="O3644" i="1"/>
  <c r="S3640" i="1"/>
  <c r="O3640" i="1"/>
  <c r="S3636" i="1"/>
  <c r="O3636" i="1"/>
  <c r="S3615" i="1"/>
  <c r="O3615" i="1"/>
  <c r="S3611" i="1"/>
  <c r="O3611" i="1"/>
  <c r="S3607" i="1"/>
  <c r="O3607" i="1"/>
  <c r="S3603" i="1"/>
  <c r="O3603" i="1"/>
  <c r="S3582" i="1"/>
  <c r="O3582" i="1"/>
  <c r="S3578" i="1"/>
  <c r="O3578" i="1"/>
  <c r="D3754" i="1"/>
  <c r="D3746" i="1"/>
  <c r="K3719" i="1"/>
  <c r="K3715" i="1"/>
  <c r="K3711" i="1"/>
  <c r="AF3709" i="1"/>
  <c r="T3708" i="1"/>
  <c r="H3707" i="1"/>
  <c r="AF3706" i="1"/>
  <c r="P3706" i="1"/>
  <c r="N3687" i="1"/>
  <c r="X3685" i="1"/>
  <c r="Y3685" i="1" s="1"/>
  <c r="N3683" i="1"/>
  <c r="X3681" i="1"/>
  <c r="Y3681" i="1" s="1"/>
  <c r="N3679" i="1"/>
  <c r="X3677" i="1"/>
  <c r="Y3677" i="1" s="1"/>
  <c r="N3675" i="1"/>
  <c r="X3673" i="1"/>
  <c r="Y3673" i="1" s="1"/>
  <c r="X3652" i="1"/>
  <c r="Y3652" i="1" s="1"/>
  <c r="N3650" i="1"/>
  <c r="X3648" i="1"/>
  <c r="Y3648" i="1" s="1"/>
  <c r="N3646" i="1"/>
  <c r="X3644" i="1"/>
  <c r="Y3644" i="1" s="1"/>
  <c r="N3642" i="1"/>
  <c r="X3640" i="1"/>
  <c r="Y3640" i="1" s="1"/>
  <c r="N3638" i="1"/>
  <c r="D3637" i="1"/>
  <c r="L3637" i="1" s="1"/>
  <c r="T3615" i="1"/>
  <c r="T3611" i="1"/>
  <c r="AF3609" i="1"/>
  <c r="X3609" i="1"/>
  <c r="Y3609" i="1" s="1"/>
  <c r="P3609" i="1"/>
  <c r="H3608" i="1"/>
  <c r="T3607" i="1"/>
  <c r="AF3605" i="1"/>
  <c r="X3605" i="1"/>
  <c r="Y3605" i="1" s="1"/>
  <c r="P3605" i="1"/>
  <c r="H3604" i="1"/>
  <c r="T3603" i="1"/>
  <c r="R3601" i="1"/>
  <c r="R3582" i="1"/>
  <c r="V3580" i="1"/>
  <c r="N3580" i="1"/>
  <c r="R3578" i="1"/>
  <c r="R3574" i="1"/>
  <c r="F3573" i="1"/>
  <c r="R3570" i="1"/>
  <c r="F3569" i="1"/>
  <c r="X3566" i="1"/>
  <c r="S3566" i="1"/>
  <c r="N3566" i="1"/>
  <c r="AF3545" i="1"/>
  <c r="X3545" i="1"/>
  <c r="Y3545" i="1" s="1"/>
  <c r="T3545" i="1"/>
  <c r="P3545" i="1"/>
  <c r="AF3541" i="1"/>
  <c r="X3541" i="1"/>
  <c r="Y3541" i="1" s="1"/>
  <c r="T3541" i="1"/>
  <c r="P3541" i="1"/>
  <c r="AF3537" i="1"/>
  <c r="X3537" i="1"/>
  <c r="Y3537" i="1" s="1"/>
  <c r="T3537" i="1"/>
  <c r="P3537" i="1"/>
  <c r="AF3533" i="1"/>
  <c r="X3533" i="1"/>
  <c r="Y3533" i="1" s="1"/>
  <c r="T3533" i="1"/>
  <c r="P3533" i="1"/>
  <c r="AF3512" i="1"/>
  <c r="X3512" i="1"/>
  <c r="Y3512" i="1" s="1"/>
  <c r="T3512" i="1"/>
  <c r="P3512" i="1"/>
  <c r="AF3508" i="1"/>
  <c r="X3508" i="1"/>
  <c r="Y3508" i="1" s="1"/>
  <c r="T3508" i="1"/>
  <c r="P3508" i="1"/>
  <c r="AF3504" i="1"/>
  <c r="X3504" i="1"/>
  <c r="Y3504" i="1" s="1"/>
  <c r="T3504" i="1"/>
  <c r="P3504" i="1"/>
  <c r="AF3500" i="1"/>
  <c r="X3500" i="1"/>
  <c r="Y3500" i="1" s="1"/>
  <c r="T3500" i="1"/>
  <c r="P3500" i="1"/>
  <c r="AF3496" i="1"/>
  <c r="X3496" i="1"/>
  <c r="T3496" i="1"/>
  <c r="P3496" i="1"/>
  <c r="AF3475" i="1"/>
  <c r="X3475" i="1"/>
  <c r="Y3475" i="1" s="1"/>
  <c r="T3475" i="1"/>
  <c r="P3475" i="1"/>
  <c r="AF3471" i="1"/>
  <c r="X3471" i="1"/>
  <c r="Y3471" i="1" s="1"/>
  <c r="T3471" i="1"/>
  <c r="P3471" i="1"/>
  <c r="AF3467" i="1"/>
  <c r="X3467" i="1"/>
  <c r="Y3467" i="1" s="1"/>
  <c r="T3467" i="1"/>
  <c r="P3467" i="1"/>
  <c r="AF3463" i="1"/>
  <c r="X3463" i="1"/>
  <c r="Y3463" i="1" s="1"/>
  <c r="T3463" i="1"/>
  <c r="P3463" i="1"/>
  <c r="AF3442" i="1"/>
  <c r="X3442" i="1"/>
  <c r="Y3442" i="1" s="1"/>
  <c r="T3442" i="1"/>
  <c r="P3442" i="1"/>
  <c r="AF3438" i="1"/>
  <c r="X3438" i="1"/>
  <c r="Y3438" i="1" s="1"/>
  <c r="T3438" i="1"/>
  <c r="P3438" i="1"/>
  <c r="D3750" i="1"/>
  <c r="C3744" i="1"/>
  <c r="O3743" i="1"/>
  <c r="G3740" i="1"/>
  <c r="J3709" i="1"/>
  <c r="X3706" i="1"/>
  <c r="V3687" i="1"/>
  <c r="H3686" i="1"/>
  <c r="AF3685" i="1"/>
  <c r="P3685" i="1"/>
  <c r="V3683" i="1"/>
  <c r="H3682" i="1"/>
  <c r="AF3681" i="1"/>
  <c r="P3681" i="1"/>
  <c r="V3679" i="1"/>
  <c r="H3678" i="1"/>
  <c r="AF3677" i="1"/>
  <c r="P3677" i="1"/>
  <c r="V3675" i="1"/>
  <c r="H3674" i="1"/>
  <c r="AF3673" i="1"/>
  <c r="P3673" i="1"/>
  <c r="J3672" i="1"/>
  <c r="L3672" i="1" s="1"/>
  <c r="R3671" i="1"/>
  <c r="H3670" i="1"/>
  <c r="AF3652" i="1"/>
  <c r="P3652" i="1"/>
  <c r="V3650" i="1"/>
  <c r="H3649" i="1"/>
  <c r="AF3648" i="1"/>
  <c r="P3648" i="1"/>
  <c r="V3646" i="1"/>
  <c r="H3645" i="1"/>
  <c r="AF3644" i="1"/>
  <c r="P3644" i="1"/>
  <c r="V3642" i="1"/>
  <c r="H3641" i="1"/>
  <c r="AF3640" i="1"/>
  <c r="P3640" i="1"/>
  <c r="V3638" i="1"/>
  <c r="T3636" i="1"/>
  <c r="R3617" i="1"/>
  <c r="D3616" i="1"/>
  <c r="R3613" i="1"/>
  <c r="D3612" i="1"/>
  <c r="T3609" i="1"/>
  <c r="D3608" i="1"/>
  <c r="AF3607" i="1"/>
  <c r="X3607" i="1"/>
  <c r="Y3607" i="1" s="1"/>
  <c r="P3607" i="1"/>
  <c r="T3605" i="1"/>
  <c r="D3604" i="1"/>
  <c r="AF3603" i="1"/>
  <c r="X3603" i="1"/>
  <c r="Y3603" i="1" s="1"/>
  <c r="P3603" i="1"/>
  <c r="V3601" i="1"/>
  <c r="N3601" i="1"/>
  <c r="V3582" i="1"/>
  <c r="N3582" i="1"/>
  <c r="F3581" i="1"/>
  <c r="R3580" i="1"/>
  <c r="V3578" i="1"/>
  <c r="N3578" i="1"/>
  <c r="F3577" i="1"/>
  <c r="T3574" i="1"/>
  <c r="O3574" i="1"/>
  <c r="I3573" i="1"/>
  <c r="D3573" i="1"/>
  <c r="T3570" i="1"/>
  <c r="O3570" i="1"/>
  <c r="I3569" i="1"/>
  <c r="D3569" i="1"/>
  <c r="AF3566" i="1"/>
  <c r="V3566" i="1"/>
  <c r="P3566" i="1"/>
  <c r="AF3565" i="1"/>
  <c r="J3565" i="1"/>
  <c r="E3565" i="1"/>
  <c r="J3546" i="1"/>
  <c r="D3546" i="1"/>
  <c r="V3545" i="1"/>
  <c r="R3545" i="1"/>
  <c r="N3545" i="1"/>
  <c r="H3544" i="1"/>
  <c r="D3544" i="1"/>
  <c r="V3541" i="1"/>
  <c r="R3541" i="1"/>
  <c r="N3541" i="1"/>
  <c r="H3540" i="1"/>
  <c r="D3540" i="1"/>
  <c r="V3537" i="1"/>
  <c r="R3537" i="1"/>
  <c r="N3537" i="1"/>
  <c r="H3536" i="1"/>
  <c r="D3536" i="1"/>
  <c r="V3533" i="1"/>
  <c r="R3533" i="1"/>
  <c r="N3533" i="1"/>
  <c r="R3751" i="1"/>
  <c r="H3742" i="1"/>
  <c r="E3709" i="1"/>
  <c r="T3706" i="1"/>
  <c r="R3687" i="1"/>
  <c r="D3686" i="1"/>
  <c r="R3683" i="1"/>
  <c r="D3682" i="1"/>
  <c r="R3679" i="1"/>
  <c r="D3678" i="1"/>
  <c r="R3675" i="1"/>
  <c r="D3674" i="1"/>
  <c r="N3671" i="1"/>
  <c r="D3670" i="1"/>
  <c r="R3650" i="1"/>
  <c r="D3649" i="1"/>
  <c r="R3646" i="1"/>
  <c r="D3645" i="1"/>
  <c r="R3642" i="1"/>
  <c r="D3641" i="1"/>
  <c r="R3638" i="1"/>
  <c r="H3637" i="1"/>
  <c r="AF3636" i="1"/>
  <c r="P3636" i="1"/>
  <c r="N3617" i="1"/>
  <c r="X3615" i="1"/>
  <c r="Y3615" i="1" s="1"/>
  <c r="N3613" i="1"/>
  <c r="X3611" i="1"/>
  <c r="Y3611" i="1" s="1"/>
  <c r="R3609" i="1"/>
  <c r="V3607" i="1"/>
  <c r="N3607" i="1"/>
  <c r="R3605" i="1"/>
  <c r="V3603" i="1"/>
  <c r="N3603" i="1"/>
  <c r="T3601" i="1"/>
  <c r="T3582" i="1"/>
  <c r="AF3580" i="1"/>
  <c r="X3580" i="1"/>
  <c r="Y3580" i="1" s="1"/>
  <c r="P3580" i="1"/>
  <c r="T3578" i="1"/>
  <c r="X3574" i="1"/>
  <c r="Y3574" i="1" s="1"/>
  <c r="S3574" i="1"/>
  <c r="N3574" i="1"/>
  <c r="X3570" i="1"/>
  <c r="Y3570" i="1" s="1"/>
  <c r="S3570" i="1"/>
  <c r="N3570" i="1"/>
  <c r="T3566" i="1"/>
  <c r="O3566" i="1"/>
  <c r="R3747" i="1"/>
  <c r="K3744" i="1"/>
  <c r="AC3705" i="1"/>
  <c r="T3681" i="1"/>
  <c r="T3673" i="1"/>
  <c r="V3671" i="1"/>
  <c r="F3647" i="1"/>
  <c r="F3639" i="1"/>
  <c r="P3615" i="1"/>
  <c r="V3613" i="1"/>
  <c r="V3609" i="1"/>
  <c r="V3605" i="1"/>
  <c r="D3602" i="1"/>
  <c r="L3602" i="1" s="1"/>
  <c r="X3601" i="1"/>
  <c r="AF3582" i="1"/>
  <c r="AF3578" i="1"/>
  <c r="N3576" i="1"/>
  <c r="E3573" i="1"/>
  <c r="P3570" i="1"/>
  <c r="N3568" i="1"/>
  <c r="AC3567" i="1"/>
  <c r="C3567" i="1"/>
  <c r="L3567" i="1" s="1"/>
  <c r="F3546" i="1"/>
  <c r="M3544" i="1"/>
  <c r="Y3544" i="1" s="1"/>
  <c r="C3542" i="1"/>
  <c r="M3540" i="1"/>
  <c r="Y3540" i="1" s="1"/>
  <c r="C3538" i="1"/>
  <c r="M3536" i="1"/>
  <c r="Y3536" i="1" s="1"/>
  <c r="C3534" i="1"/>
  <c r="H3532" i="1"/>
  <c r="O3512" i="1"/>
  <c r="H3511" i="1"/>
  <c r="O3508" i="1"/>
  <c r="H3507" i="1"/>
  <c r="O3504" i="1"/>
  <c r="H3503" i="1"/>
  <c r="O3500" i="1"/>
  <c r="H3499" i="1"/>
  <c r="V3496" i="1"/>
  <c r="N3496" i="1"/>
  <c r="AF3495" i="1"/>
  <c r="M3495" i="1"/>
  <c r="E3495" i="1"/>
  <c r="O3475" i="1"/>
  <c r="H3474" i="1"/>
  <c r="O3471" i="1"/>
  <c r="H3470" i="1"/>
  <c r="O3467" i="1"/>
  <c r="H3466" i="1"/>
  <c r="O3463" i="1"/>
  <c r="H3462" i="1"/>
  <c r="O3442" i="1"/>
  <c r="H3441" i="1"/>
  <c r="O3438" i="1"/>
  <c r="H3437" i="1"/>
  <c r="R3434" i="1"/>
  <c r="R3430" i="1"/>
  <c r="X3426" i="1"/>
  <c r="S3426" i="1"/>
  <c r="N3426" i="1"/>
  <c r="O3722" i="1"/>
  <c r="U3720" i="1"/>
  <c r="O3718" i="1"/>
  <c r="U3716" i="1"/>
  <c r="O3714" i="1"/>
  <c r="U3712" i="1"/>
  <c r="P3710" i="1"/>
  <c r="AC3707" i="1"/>
  <c r="F3684" i="1"/>
  <c r="F3676" i="1"/>
  <c r="T3648" i="1"/>
  <c r="T3640" i="1"/>
  <c r="X3636" i="1"/>
  <c r="H3616" i="1"/>
  <c r="AF3611" i="1"/>
  <c r="J3610" i="1"/>
  <c r="N3609" i="1"/>
  <c r="F3608" i="1"/>
  <c r="R3607" i="1"/>
  <c r="J3606" i="1"/>
  <c r="N3605" i="1"/>
  <c r="F3604" i="1"/>
  <c r="R3603" i="1"/>
  <c r="AC3602" i="1"/>
  <c r="P3601" i="1"/>
  <c r="J3600" i="1"/>
  <c r="X3582" i="1"/>
  <c r="Y3582" i="1" s="1"/>
  <c r="X3578" i="1"/>
  <c r="Y3578" i="1" s="1"/>
  <c r="G3575" i="1"/>
  <c r="V3574" i="1"/>
  <c r="AF3573" i="1"/>
  <c r="T3572" i="1"/>
  <c r="AC3571" i="1"/>
  <c r="AF3570" i="1"/>
  <c r="J3569" i="1"/>
  <c r="R3566" i="1"/>
  <c r="AC3547" i="1"/>
  <c r="I3544" i="1"/>
  <c r="Q3543" i="1"/>
  <c r="I3540" i="1"/>
  <c r="Q3539" i="1"/>
  <c r="I3536" i="1"/>
  <c r="Q3535" i="1"/>
  <c r="M3532" i="1"/>
  <c r="Y3532" i="1" s="1"/>
  <c r="E3532" i="1"/>
  <c r="T3531" i="1"/>
  <c r="V3512" i="1"/>
  <c r="N3512" i="1"/>
  <c r="AF3511" i="1"/>
  <c r="M3511" i="1"/>
  <c r="Y3511" i="1" s="1"/>
  <c r="E3511" i="1"/>
  <c r="T3510" i="1"/>
  <c r="V3508" i="1"/>
  <c r="N3508" i="1"/>
  <c r="AF3507" i="1"/>
  <c r="M3507" i="1"/>
  <c r="Y3507" i="1" s="1"/>
  <c r="E3507" i="1"/>
  <c r="T3506" i="1"/>
  <c r="V3504" i="1"/>
  <c r="N3504" i="1"/>
  <c r="AF3503" i="1"/>
  <c r="M3503" i="1"/>
  <c r="Y3503" i="1" s="1"/>
  <c r="E3503" i="1"/>
  <c r="T3502" i="1"/>
  <c r="V3500" i="1"/>
  <c r="N3500" i="1"/>
  <c r="AF3499" i="1"/>
  <c r="M3499" i="1"/>
  <c r="Y3499" i="1" s="1"/>
  <c r="E3499" i="1"/>
  <c r="T3498" i="1"/>
  <c r="D3495" i="1"/>
  <c r="T3477" i="1"/>
  <c r="V3475" i="1"/>
  <c r="N3475" i="1"/>
  <c r="AF3474" i="1"/>
  <c r="M3474" i="1"/>
  <c r="Y3474" i="1" s="1"/>
  <c r="E3474" i="1"/>
  <c r="T3473" i="1"/>
  <c r="V3471" i="1"/>
  <c r="N3471" i="1"/>
  <c r="AF3470" i="1"/>
  <c r="M3470" i="1"/>
  <c r="Y3470" i="1" s="1"/>
  <c r="E3470" i="1"/>
  <c r="T3469" i="1"/>
  <c r="V3467" i="1"/>
  <c r="N3467" i="1"/>
  <c r="AF3466" i="1"/>
  <c r="M3466" i="1"/>
  <c r="Y3466" i="1" s="1"/>
  <c r="E3466" i="1"/>
  <c r="T3465" i="1"/>
  <c r="V3463" i="1"/>
  <c r="N3463" i="1"/>
  <c r="AF3462" i="1"/>
  <c r="M3462" i="1"/>
  <c r="Y3462" i="1" s="1"/>
  <c r="E3462" i="1"/>
  <c r="T3461" i="1"/>
  <c r="V3442" i="1"/>
  <c r="N3442" i="1"/>
  <c r="AF3441" i="1"/>
  <c r="M3441" i="1"/>
  <c r="Y3441" i="1" s="1"/>
  <c r="E3441" i="1"/>
  <c r="T3440" i="1"/>
  <c r="V3438" i="1"/>
  <c r="N3438" i="1"/>
  <c r="AF3437" i="1"/>
  <c r="M3437" i="1"/>
  <c r="Y3437" i="1" s="1"/>
  <c r="E3437" i="1"/>
  <c r="T3436" i="1"/>
  <c r="N3436" i="1"/>
  <c r="AF3434" i="1"/>
  <c r="V3434" i="1"/>
  <c r="P3434" i="1"/>
  <c r="T3432" i="1"/>
  <c r="N3432" i="1"/>
  <c r="AF3430" i="1"/>
  <c r="V3430" i="1"/>
  <c r="P3430" i="1"/>
  <c r="T3428" i="1"/>
  <c r="N3428" i="1"/>
  <c r="AC3427" i="1"/>
  <c r="H3427" i="1"/>
  <c r="C3427" i="1"/>
  <c r="R3426" i="1"/>
  <c r="F3425" i="1"/>
  <c r="T3405" i="1"/>
  <c r="O3405" i="1"/>
  <c r="I3404" i="1"/>
  <c r="D3404" i="1"/>
  <c r="T3401" i="1"/>
  <c r="O3401" i="1"/>
  <c r="I3400" i="1"/>
  <c r="D3400" i="1"/>
  <c r="T3397" i="1"/>
  <c r="O3397" i="1"/>
  <c r="I3396" i="1"/>
  <c r="D3396" i="1"/>
  <c r="T3393" i="1"/>
  <c r="O3393" i="1"/>
  <c r="I3392" i="1"/>
  <c r="D3392" i="1"/>
  <c r="L3392" i="1" s="1"/>
  <c r="K3390" i="1"/>
  <c r="G3390" i="1"/>
  <c r="C3390" i="1"/>
  <c r="K3369" i="1"/>
  <c r="G3369" i="1"/>
  <c r="C3369" i="1"/>
  <c r="K3365" i="1"/>
  <c r="G3365" i="1"/>
  <c r="C3365" i="1"/>
  <c r="K3361" i="1"/>
  <c r="G3361" i="1"/>
  <c r="C3361" i="1"/>
  <c r="K3357" i="1"/>
  <c r="G3357" i="1"/>
  <c r="C3357" i="1"/>
  <c r="K3336" i="1"/>
  <c r="G3336" i="1"/>
  <c r="C3336" i="1"/>
  <c r="K3332" i="1"/>
  <c r="G3332" i="1"/>
  <c r="C3332" i="1"/>
  <c r="K3328" i="1"/>
  <c r="G3328" i="1"/>
  <c r="C3328" i="1"/>
  <c r="K3324" i="1"/>
  <c r="G3324" i="1"/>
  <c r="C3324" i="1"/>
  <c r="R3755" i="1"/>
  <c r="N3708" i="1"/>
  <c r="F3705" i="1"/>
  <c r="T3685" i="1"/>
  <c r="T3677" i="1"/>
  <c r="F3651" i="1"/>
  <c r="F3643" i="1"/>
  <c r="V3617" i="1"/>
  <c r="P3611" i="1"/>
  <c r="AF3601" i="1"/>
  <c r="P3582" i="1"/>
  <c r="H3581" i="1"/>
  <c r="T3580" i="1"/>
  <c r="D3579" i="1"/>
  <c r="P3578" i="1"/>
  <c r="H3577" i="1"/>
  <c r="P3574" i="1"/>
  <c r="N3572" i="1"/>
  <c r="E3569" i="1"/>
  <c r="F3565" i="1"/>
  <c r="X3547" i="1"/>
  <c r="Y3547" i="1" s="1"/>
  <c r="S3545" i="1"/>
  <c r="AF3544" i="1"/>
  <c r="E3544" i="1"/>
  <c r="K3542" i="1"/>
  <c r="S3541" i="1"/>
  <c r="AF3540" i="1"/>
  <c r="E3540" i="1"/>
  <c r="K3538" i="1"/>
  <c r="S3537" i="1"/>
  <c r="AF3536" i="1"/>
  <c r="E3536" i="1"/>
  <c r="K3534" i="1"/>
  <c r="S3533" i="1"/>
  <c r="AF3532" i="1"/>
  <c r="D3532" i="1"/>
  <c r="L3532" i="1" s="1"/>
  <c r="Q3531" i="1"/>
  <c r="S3512" i="1"/>
  <c r="D3511" i="1"/>
  <c r="Q3510" i="1"/>
  <c r="S3508" i="1"/>
  <c r="D3507" i="1"/>
  <c r="Q3506" i="1"/>
  <c r="S3504" i="1"/>
  <c r="D3503" i="1"/>
  <c r="Q3502" i="1"/>
  <c r="S3500" i="1"/>
  <c r="D3499" i="1"/>
  <c r="Q3498" i="1"/>
  <c r="I3495" i="1"/>
  <c r="Q3477" i="1"/>
  <c r="S3475" i="1"/>
  <c r="D3474" i="1"/>
  <c r="Q3473" i="1"/>
  <c r="S3471" i="1"/>
  <c r="D3470" i="1"/>
  <c r="Q3469" i="1"/>
  <c r="S3467" i="1"/>
  <c r="D3466" i="1"/>
  <c r="Q3465" i="1"/>
  <c r="S3463" i="1"/>
  <c r="D3462" i="1"/>
  <c r="L3462" i="1" s="1"/>
  <c r="Q3461" i="1"/>
  <c r="S3442" i="1"/>
  <c r="D3441" i="1"/>
  <c r="Q3440" i="1"/>
  <c r="S3438" i="1"/>
  <c r="D3437" i="1"/>
  <c r="T3434" i="1"/>
  <c r="O3434" i="1"/>
  <c r="T3430" i="1"/>
  <c r="O3430" i="1"/>
  <c r="AF3426" i="1"/>
  <c r="V3426" i="1"/>
  <c r="P3426" i="1"/>
  <c r="AF3425" i="1"/>
  <c r="X3405" i="1"/>
  <c r="Y3405" i="1" s="1"/>
  <c r="S3405" i="1"/>
  <c r="N3405" i="1"/>
  <c r="X3401" i="1"/>
  <c r="Y3401" i="1" s="1"/>
  <c r="S3401" i="1"/>
  <c r="N3401" i="1"/>
  <c r="X3397" i="1"/>
  <c r="Y3397" i="1" s="1"/>
  <c r="S3397" i="1"/>
  <c r="N3397" i="1"/>
  <c r="X3393" i="1"/>
  <c r="Y3393" i="1" s="1"/>
  <c r="S3393" i="1"/>
  <c r="N3393" i="1"/>
  <c r="H3717" i="1"/>
  <c r="AC3575" i="1"/>
  <c r="J3573" i="1"/>
  <c r="G3571" i="1"/>
  <c r="AF3569" i="1"/>
  <c r="O3541" i="1"/>
  <c r="O3533" i="1"/>
  <c r="P3531" i="1"/>
  <c r="AF3510" i="1"/>
  <c r="AF3506" i="1"/>
  <c r="AF3502" i="1"/>
  <c r="AF3498" i="1"/>
  <c r="P3477" i="1"/>
  <c r="F3476" i="1"/>
  <c r="R3475" i="1"/>
  <c r="I3474" i="1"/>
  <c r="P3473" i="1"/>
  <c r="F3472" i="1"/>
  <c r="R3471" i="1"/>
  <c r="I3470" i="1"/>
  <c r="P3469" i="1"/>
  <c r="F3468" i="1"/>
  <c r="R3467" i="1"/>
  <c r="I3466" i="1"/>
  <c r="P3465" i="1"/>
  <c r="F3464" i="1"/>
  <c r="R3463" i="1"/>
  <c r="I3462" i="1"/>
  <c r="X3461" i="1"/>
  <c r="J3435" i="1"/>
  <c r="H3433" i="1"/>
  <c r="V3432" i="1"/>
  <c r="S3430" i="1"/>
  <c r="AC3429" i="1"/>
  <c r="U3407" i="1"/>
  <c r="C3406" i="1"/>
  <c r="R3405" i="1"/>
  <c r="T3403" i="1"/>
  <c r="C3402" i="1"/>
  <c r="R3401" i="1"/>
  <c r="T3399" i="1"/>
  <c r="C3398" i="1"/>
  <c r="R3397" i="1"/>
  <c r="T3395" i="1"/>
  <c r="C3394" i="1"/>
  <c r="R3393" i="1"/>
  <c r="U3391" i="1"/>
  <c r="D3390" i="1"/>
  <c r="T3372" i="1"/>
  <c r="V3370" i="1"/>
  <c r="N3370" i="1"/>
  <c r="AF3369" i="1"/>
  <c r="M3369" i="1"/>
  <c r="Y3369" i="1" s="1"/>
  <c r="E3369" i="1"/>
  <c r="T3368" i="1"/>
  <c r="V3366" i="1"/>
  <c r="N3366" i="1"/>
  <c r="AF3365" i="1"/>
  <c r="M3365" i="1"/>
  <c r="Y3365" i="1" s="1"/>
  <c r="E3365" i="1"/>
  <c r="T3364" i="1"/>
  <c r="V3362" i="1"/>
  <c r="N3362" i="1"/>
  <c r="AF3361" i="1"/>
  <c r="M3361" i="1"/>
  <c r="Y3361" i="1" s="1"/>
  <c r="E3361" i="1"/>
  <c r="T3360" i="1"/>
  <c r="V3358" i="1"/>
  <c r="N3358" i="1"/>
  <c r="AF3357" i="1"/>
  <c r="M3357" i="1"/>
  <c r="Y3357" i="1" s="1"/>
  <c r="E3357" i="1"/>
  <c r="T3356" i="1"/>
  <c r="AC3355" i="1"/>
  <c r="K3355" i="1"/>
  <c r="C3355" i="1"/>
  <c r="S3337" i="1"/>
  <c r="D3336" i="1"/>
  <c r="G3334" i="1"/>
  <c r="S3333" i="1"/>
  <c r="D3332" i="1"/>
  <c r="G3330" i="1"/>
  <c r="S3329" i="1"/>
  <c r="D3328" i="1"/>
  <c r="G3326" i="1"/>
  <c r="S3325" i="1"/>
  <c r="D3324" i="1"/>
  <c r="O3321" i="1"/>
  <c r="K3301" i="1"/>
  <c r="F3301" i="1"/>
  <c r="M3299" i="1"/>
  <c r="Y3299" i="1" s="1"/>
  <c r="H3299" i="1"/>
  <c r="C3299" i="1"/>
  <c r="K3297" i="1"/>
  <c r="F3297" i="1"/>
  <c r="M3295" i="1"/>
  <c r="Y3295" i="1" s="1"/>
  <c r="H3295" i="1"/>
  <c r="C3295" i="1"/>
  <c r="K3293" i="1"/>
  <c r="F3293" i="1"/>
  <c r="M3291" i="1"/>
  <c r="Y3291" i="1" s="1"/>
  <c r="H3291" i="1"/>
  <c r="C3291" i="1"/>
  <c r="K3289" i="1"/>
  <c r="F3289" i="1"/>
  <c r="M3287" i="1"/>
  <c r="Y3287" i="1" s="1"/>
  <c r="H3287" i="1"/>
  <c r="C3287" i="1"/>
  <c r="K3285" i="1"/>
  <c r="F3285" i="1"/>
  <c r="S3267" i="1"/>
  <c r="N3267" i="1"/>
  <c r="G3266" i="1"/>
  <c r="Q3265" i="1"/>
  <c r="AF3264" i="1"/>
  <c r="J3264" i="1"/>
  <c r="E3264" i="1"/>
  <c r="S3263" i="1"/>
  <c r="N3263" i="1"/>
  <c r="G3262" i="1"/>
  <c r="Q3261" i="1"/>
  <c r="AF3260" i="1"/>
  <c r="J3260" i="1"/>
  <c r="E3260" i="1"/>
  <c r="S3259" i="1"/>
  <c r="N3259" i="1"/>
  <c r="G3258" i="1"/>
  <c r="Q3257" i="1"/>
  <c r="AF3256" i="1"/>
  <c r="J3256" i="1"/>
  <c r="E3256" i="1"/>
  <c r="S3255" i="1"/>
  <c r="N3255" i="1"/>
  <c r="G3254" i="1"/>
  <c r="Q3253" i="1"/>
  <c r="AF3252" i="1"/>
  <c r="J3252" i="1"/>
  <c r="E3252" i="1"/>
  <c r="L3252" i="1" s="1"/>
  <c r="U3251" i="1"/>
  <c r="O3251" i="1"/>
  <c r="M3250" i="1"/>
  <c r="H3250" i="1"/>
  <c r="C3250" i="1"/>
  <c r="Q3232" i="1"/>
  <c r="AF3231" i="1"/>
  <c r="J3231" i="1"/>
  <c r="E3231" i="1"/>
  <c r="S3230" i="1"/>
  <c r="N3230" i="1"/>
  <c r="G3229" i="1"/>
  <c r="Q3228" i="1"/>
  <c r="AF3227" i="1"/>
  <c r="J3227" i="1"/>
  <c r="E3227" i="1"/>
  <c r="S3226" i="1"/>
  <c r="N3226" i="1"/>
  <c r="G3225" i="1"/>
  <c r="Q3224" i="1"/>
  <c r="AF3223" i="1"/>
  <c r="J3223" i="1"/>
  <c r="E3223" i="1"/>
  <c r="S3222" i="1"/>
  <c r="N3222" i="1"/>
  <c r="G3221" i="1"/>
  <c r="Q3220" i="1"/>
  <c r="AF3219" i="1"/>
  <c r="J3219" i="1"/>
  <c r="E3219" i="1"/>
  <c r="S3218" i="1"/>
  <c r="N3218" i="1"/>
  <c r="G3217" i="1"/>
  <c r="Q3216" i="1"/>
  <c r="AF3215" i="1"/>
  <c r="J3215" i="1"/>
  <c r="E3215" i="1"/>
  <c r="AF3196" i="1"/>
  <c r="K3196" i="1"/>
  <c r="E3196" i="1"/>
  <c r="AF3195" i="1"/>
  <c r="U3195" i="1"/>
  <c r="P3195" i="1"/>
  <c r="I3194" i="1"/>
  <c r="C3194" i="1"/>
  <c r="AF3192" i="1"/>
  <c r="K3192" i="1"/>
  <c r="E3192" i="1"/>
  <c r="AF3191" i="1"/>
  <c r="U3191" i="1"/>
  <c r="P3191" i="1"/>
  <c r="I3190" i="1"/>
  <c r="C3190" i="1"/>
  <c r="AF3188" i="1"/>
  <c r="K3188" i="1"/>
  <c r="E3188" i="1"/>
  <c r="AF3187" i="1"/>
  <c r="U3187" i="1"/>
  <c r="P3187" i="1"/>
  <c r="I3186" i="1"/>
  <c r="C3186" i="1"/>
  <c r="AF3184" i="1"/>
  <c r="K3184" i="1"/>
  <c r="E3184" i="1"/>
  <c r="AF3183" i="1"/>
  <c r="U3183" i="1"/>
  <c r="P3183" i="1"/>
  <c r="I3182" i="1"/>
  <c r="C3182" i="1"/>
  <c r="AC3181" i="1"/>
  <c r="S3181" i="1"/>
  <c r="N3181" i="1"/>
  <c r="G3180" i="1"/>
  <c r="AF3162" i="1"/>
  <c r="U3162" i="1"/>
  <c r="P3162" i="1"/>
  <c r="I3161" i="1"/>
  <c r="C3161" i="1"/>
  <c r="AF3159" i="1"/>
  <c r="C3719" i="1"/>
  <c r="C3711" i="1"/>
  <c r="D3707" i="1"/>
  <c r="L3707" i="1" s="1"/>
  <c r="T3644" i="1"/>
  <c r="R3547" i="1"/>
  <c r="G3542" i="1"/>
  <c r="G3534" i="1"/>
  <c r="AF3531" i="1"/>
  <c r="X3510" i="1"/>
  <c r="Y3510" i="1" s="1"/>
  <c r="X3506" i="1"/>
  <c r="Y3506" i="1" s="1"/>
  <c r="X3502" i="1"/>
  <c r="Y3502" i="1" s="1"/>
  <c r="X3498" i="1"/>
  <c r="Y3498" i="1" s="1"/>
  <c r="O3496" i="1"/>
  <c r="P3461" i="1"/>
  <c r="AF3440" i="1"/>
  <c r="AF3436" i="1"/>
  <c r="D3435" i="1"/>
  <c r="X3434" i="1"/>
  <c r="Y3434" i="1" s="1"/>
  <c r="Q3432" i="1"/>
  <c r="N3430" i="1"/>
  <c r="T3426" i="1"/>
  <c r="D3425" i="1"/>
  <c r="P3407" i="1"/>
  <c r="P3405" i="1"/>
  <c r="AF3404" i="1"/>
  <c r="J3404" i="1"/>
  <c r="P3403" i="1"/>
  <c r="P3401" i="1"/>
  <c r="AF3400" i="1"/>
  <c r="J3400" i="1"/>
  <c r="P3399" i="1"/>
  <c r="P3397" i="1"/>
  <c r="AF3396" i="1"/>
  <c r="J3396" i="1"/>
  <c r="P3395" i="1"/>
  <c r="P3393" i="1"/>
  <c r="AF3392" i="1"/>
  <c r="J3392" i="1"/>
  <c r="T3391" i="1"/>
  <c r="I3390" i="1"/>
  <c r="Q3372" i="1"/>
  <c r="S3370" i="1"/>
  <c r="D3369" i="1"/>
  <c r="Q3368" i="1"/>
  <c r="S3366" i="1"/>
  <c r="D3365" i="1"/>
  <c r="Q3364" i="1"/>
  <c r="S3362" i="1"/>
  <c r="D3361" i="1"/>
  <c r="S3358" i="1"/>
  <c r="D3357" i="1"/>
  <c r="R3337" i="1"/>
  <c r="I3336" i="1"/>
  <c r="R3333" i="1"/>
  <c r="I3332" i="1"/>
  <c r="R3329" i="1"/>
  <c r="I3328" i="1"/>
  <c r="R3325" i="1"/>
  <c r="I3324" i="1"/>
  <c r="V3321" i="1"/>
  <c r="N3321" i="1"/>
  <c r="AF3320" i="1"/>
  <c r="G3299" i="1"/>
  <c r="G3295" i="1"/>
  <c r="G3291" i="1"/>
  <c r="G3287" i="1"/>
  <c r="AF3266" i="1"/>
  <c r="K3266" i="1"/>
  <c r="E3266" i="1"/>
  <c r="AF3262" i="1"/>
  <c r="K3262" i="1"/>
  <c r="E3262" i="1"/>
  <c r="AF3258" i="1"/>
  <c r="K3258" i="1"/>
  <c r="E3258" i="1"/>
  <c r="AF3254" i="1"/>
  <c r="K3254" i="1"/>
  <c r="E3254" i="1"/>
  <c r="G3250" i="1"/>
  <c r="AF3229" i="1"/>
  <c r="K3229" i="1"/>
  <c r="E3229" i="1"/>
  <c r="AF3225" i="1"/>
  <c r="K3225" i="1"/>
  <c r="E3225" i="1"/>
  <c r="AF3221" i="1"/>
  <c r="K3221" i="1"/>
  <c r="E3221" i="1"/>
  <c r="AF3217" i="1"/>
  <c r="K3217" i="1"/>
  <c r="E3217" i="1"/>
  <c r="I3196" i="1"/>
  <c r="D3196" i="1"/>
  <c r="I3192" i="1"/>
  <c r="D3192" i="1"/>
  <c r="I3188" i="1"/>
  <c r="D3188" i="1"/>
  <c r="I3184" i="1"/>
  <c r="D3184" i="1"/>
  <c r="AF3180" i="1"/>
  <c r="K3180" i="1"/>
  <c r="E3180" i="1"/>
  <c r="I3159" i="1"/>
  <c r="D3159" i="1"/>
  <c r="T3158" i="1"/>
  <c r="O3158" i="1"/>
  <c r="I3155" i="1"/>
  <c r="D3155" i="1"/>
  <c r="T3154" i="1"/>
  <c r="O3154" i="1"/>
  <c r="I3151" i="1"/>
  <c r="D3151" i="1"/>
  <c r="T3150" i="1"/>
  <c r="O3150" i="1"/>
  <c r="I3147" i="1"/>
  <c r="D3147" i="1"/>
  <c r="T3146" i="1"/>
  <c r="U3127" i="1"/>
  <c r="O3127" i="1"/>
  <c r="M3126" i="1"/>
  <c r="Y3126" i="1" s="1"/>
  <c r="H3126" i="1"/>
  <c r="C3126" i="1"/>
  <c r="U3123" i="1"/>
  <c r="O3123" i="1"/>
  <c r="K3120" i="1"/>
  <c r="G3120" i="1"/>
  <c r="C3120" i="1"/>
  <c r="S3119" i="1"/>
  <c r="O3119" i="1"/>
  <c r="K3116" i="1"/>
  <c r="G3116" i="1"/>
  <c r="C3116" i="1"/>
  <c r="S3115" i="1"/>
  <c r="O3115" i="1"/>
  <c r="K3112" i="1"/>
  <c r="G3112" i="1"/>
  <c r="C3112" i="1"/>
  <c r="S3111" i="1"/>
  <c r="O3111" i="1"/>
  <c r="H3721" i="1"/>
  <c r="H3713" i="1"/>
  <c r="F3680" i="1"/>
  <c r="AF3615" i="1"/>
  <c r="H3612" i="1"/>
  <c r="T3576" i="1"/>
  <c r="AF3574" i="1"/>
  <c r="V3570" i="1"/>
  <c r="T3568" i="1"/>
  <c r="O3545" i="1"/>
  <c r="O3537" i="1"/>
  <c r="R3512" i="1"/>
  <c r="I3511" i="1"/>
  <c r="P3510" i="1"/>
  <c r="F3509" i="1"/>
  <c r="R3508" i="1"/>
  <c r="I3507" i="1"/>
  <c r="P3506" i="1"/>
  <c r="F3505" i="1"/>
  <c r="R3504" i="1"/>
  <c r="I3503" i="1"/>
  <c r="P3502" i="1"/>
  <c r="F3501" i="1"/>
  <c r="R3500" i="1"/>
  <c r="I3499" i="1"/>
  <c r="P3498" i="1"/>
  <c r="H3495" i="1"/>
  <c r="AF3477" i="1"/>
  <c r="AF3473" i="1"/>
  <c r="AF3469" i="1"/>
  <c r="AF3465" i="1"/>
  <c r="AF3461" i="1"/>
  <c r="J3460" i="1"/>
  <c r="X3440" i="1"/>
  <c r="Y3440" i="1" s="1"/>
  <c r="X3436" i="1"/>
  <c r="Y3436" i="1" s="1"/>
  <c r="S3434" i="1"/>
  <c r="AC3433" i="1"/>
  <c r="J3431" i="1"/>
  <c r="H3429" i="1"/>
  <c r="V3428" i="1"/>
  <c r="K3427" i="1"/>
  <c r="O3426" i="1"/>
  <c r="AF3407" i="1"/>
  <c r="N3407" i="1"/>
  <c r="H3406" i="1"/>
  <c r="F3404" i="1"/>
  <c r="N3403" i="1"/>
  <c r="H3402" i="1"/>
  <c r="F3400" i="1"/>
  <c r="N3399" i="1"/>
  <c r="H3398" i="1"/>
  <c r="F3396" i="1"/>
  <c r="N3395" i="1"/>
  <c r="H3394" i="1"/>
  <c r="F3392" i="1"/>
  <c r="P3391" i="1"/>
  <c r="H3390" i="1"/>
  <c r="AF3372" i="1"/>
  <c r="X3372" i="1"/>
  <c r="Y3372" i="1" s="1"/>
  <c r="P3372" i="1"/>
  <c r="F3371" i="1"/>
  <c r="R3370" i="1"/>
  <c r="I3369" i="1"/>
  <c r="AF3368" i="1"/>
  <c r="X3368" i="1"/>
  <c r="Y3368" i="1" s="1"/>
  <c r="P3368" i="1"/>
  <c r="F3367" i="1"/>
  <c r="R3366" i="1"/>
  <c r="I3365" i="1"/>
  <c r="AF3364" i="1"/>
  <c r="X3364" i="1"/>
  <c r="Y3364" i="1" s="1"/>
  <c r="P3364" i="1"/>
  <c r="F3363" i="1"/>
  <c r="R3362" i="1"/>
  <c r="I3361" i="1"/>
  <c r="AF3360" i="1"/>
  <c r="X3360" i="1"/>
  <c r="Y3360" i="1" s="1"/>
  <c r="P3360" i="1"/>
  <c r="F3359" i="1"/>
  <c r="R3358" i="1"/>
  <c r="I3357" i="1"/>
  <c r="AF3356" i="1"/>
  <c r="X3356" i="1"/>
  <c r="P3356" i="1"/>
  <c r="G3355" i="1"/>
  <c r="O3337" i="1"/>
  <c r="H3336" i="1"/>
  <c r="K3334" i="1"/>
  <c r="C3334" i="1"/>
  <c r="O3333" i="1"/>
  <c r="H3332" i="1"/>
  <c r="K3330" i="1"/>
  <c r="C3330" i="1"/>
  <c r="O3329" i="1"/>
  <c r="H3328" i="1"/>
  <c r="K3326" i="1"/>
  <c r="C3326" i="1"/>
  <c r="O3325" i="1"/>
  <c r="H3324" i="1"/>
  <c r="F3322" i="1"/>
  <c r="L3322" i="1" s="1"/>
  <c r="S3321" i="1"/>
  <c r="AF3302" i="1"/>
  <c r="U3302" i="1"/>
  <c r="P3302" i="1"/>
  <c r="I3301" i="1"/>
  <c r="C3301" i="1"/>
  <c r="AF3299" i="1"/>
  <c r="K3299" i="1"/>
  <c r="E3299" i="1"/>
  <c r="AF3298" i="1"/>
  <c r="U3298" i="1"/>
  <c r="P3298" i="1"/>
  <c r="I3297" i="1"/>
  <c r="C3297" i="1"/>
  <c r="AF3295" i="1"/>
  <c r="K3295" i="1"/>
  <c r="E3295" i="1"/>
  <c r="AF3294" i="1"/>
  <c r="U3294" i="1"/>
  <c r="P3294" i="1"/>
  <c r="I3293" i="1"/>
  <c r="C3293" i="1"/>
  <c r="AF3291" i="1"/>
  <c r="K3291" i="1"/>
  <c r="E3291" i="1"/>
  <c r="AF3290" i="1"/>
  <c r="U3290" i="1"/>
  <c r="P3290" i="1"/>
  <c r="I3289" i="1"/>
  <c r="C3289" i="1"/>
  <c r="AF3287" i="1"/>
  <c r="K3287" i="1"/>
  <c r="E3287" i="1"/>
  <c r="I3285" i="1"/>
  <c r="C3285" i="1"/>
  <c r="V3267" i="1"/>
  <c r="Q3267" i="1"/>
  <c r="I3266" i="1"/>
  <c r="D3266" i="1"/>
  <c r="T3265" i="1"/>
  <c r="O3265" i="1"/>
  <c r="V3263" i="1"/>
  <c r="Q3263" i="1"/>
  <c r="I3262" i="1"/>
  <c r="D3262" i="1"/>
  <c r="T3261" i="1"/>
  <c r="O3261" i="1"/>
  <c r="V3259" i="1"/>
  <c r="Q3259" i="1"/>
  <c r="I3258" i="1"/>
  <c r="D3258" i="1"/>
  <c r="T3257" i="1"/>
  <c r="O3257" i="1"/>
  <c r="V3255" i="1"/>
  <c r="Q3255" i="1"/>
  <c r="I3254" i="1"/>
  <c r="D3254" i="1"/>
  <c r="T3253" i="1"/>
  <c r="O3253" i="1"/>
  <c r="AF3250" i="1"/>
  <c r="K3250" i="1"/>
  <c r="E3250" i="1"/>
  <c r="T3232" i="1"/>
  <c r="O3232" i="1"/>
  <c r="V3230" i="1"/>
  <c r="Q3230" i="1"/>
  <c r="I3229" i="1"/>
  <c r="D3229" i="1"/>
  <c r="T3228" i="1"/>
  <c r="O3228" i="1"/>
  <c r="V3226" i="1"/>
  <c r="Q3226" i="1"/>
  <c r="I3225" i="1"/>
  <c r="D3225" i="1"/>
  <c r="T3224" i="1"/>
  <c r="O3224" i="1"/>
  <c r="V3222" i="1"/>
  <c r="Q3222" i="1"/>
  <c r="I3221" i="1"/>
  <c r="D3221" i="1"/>
  <c r="T3220" i="1"/>
  <c r="O3220" i="1"/>
  <c r="V3218" i="1"/>
  <c r="Q3218" i="1"/>
  <c r="I3217" i="1"/>
  <c r="D3217" i="1"/>
  <c r="T3216" i="1"/>
  <c r="O3216" i="1"/>
  <c r="M3196" i="1"/>
  <c r="Y3196" i="1" s="1"/>
  <c r="H3196" i="1"/>
  <c r="C3196" i="1"/>
  <c r="K3194" i="1"/>
  <c r="F3194" i="1"/>
  <c r="M3192" i="1"/>
  <c r="Y3192" i="1" s="1"/>
  <c r="H3192" i="1"/>
  <c r="C3192" i="1"/>
  <c r="K3190" i="1"/>
  <c r="F3190" i="1"/>
  <c r="M3188" i="1"/>
  <c r="Y3188" i="1" s="1"/>
  <c r="H3188" i="1"/>
  <c r="C3188" i="1"/>
  <c r="K3186" i="1"/>
  <c r="F3186" i="1"/>
  <c r="M3184" i="1"/>
  <c r="Y3184" i="1" s="1"/>
  <c r="H3184" i="1"/>
  <c r="C3184" i="1"/>
  <c r="K3182" i="1"/>
  <c r="F3182" i="1"/>
  <c r="V3181" i="1"/>
  <c r="Q3181" i="1"/>
  <c r="I3180" i="1"/>
  <c r="D3180" i="1"/>
  <c r="K3161" i="1"/>
  <c r="F3161" i="1"/>
  <c r="M3159" i="1"/>
  <c r="Y3159" i="1" s="1"/>
  <c r="H3159" i="1"/>
  <c r="C3159" i="1"/>
  <c r="M3155" i="1"/>
  <c r="Y3155" i="1" s="1"/>
  <c r="H3155" i="1"/>
  <c r="C3155" i="1"/>
  <c r="M3151" i="1"/>
  <c r="Y3151" i="1" s="1"/>
  <c r="H3151" i="1"/>
  <c r="C3151" i="1"/>
  <c r="M3147" i="1"/>
  <c r="Y3147" i="1" s="1"/>
  <c r="H3147" i="1"/>
  <c r="C3147" i="1"/>
  <c r="S3127" i="1"/>
  <c r="N3127" i="1"/>
  <c r="G3126" i="1"/>
  <c r="S3123" i="1"/>
  <c r="N3123" i="1"/>
  <c r="V3119" i="1"/>
  <c r="R3119" i="1"/>
  <c r="N3119" i="1"/>
  <c r="V3115" i="1"/>
  <c r="R3115" i="1"/>
  <c r="N3115" i="1"/>
  <c r="V3111" i="1"/>
  <c r="R3111" i="1"/>
  <c r="N3111" i="1"/>
  <c r="C3715" i="1"/>
  <c r="T3652" i="1"/>
  <c r="H3567" i="1"/>
  <c r="K3546" i="1"/>
  <c r="G3538" i="1"/>
  <c r="I3532" i="1"/>
  <c r="X3531" i="1"/>
  <c r="X3477" i="1"/>
  <c r="Y3477" i="1" s="1"/>
  <c r="X3473" i="1"/>
  <c r="Y3473" i="1" s="1"/>
  <c r="X3469" i="1"/>
  <c r="Y3469" i="1" s="1"/>
  <c r="X3465" i="1"/>
  <c r="Y3465" i="1" s="1"/>
  <c r="R3442" i="1"/>
  <c r="I3441" i="1"/>
  <c r="P3440" i="1"/>
  <c r="F3439" i="1"/>
  <c r="R3438" i="1"/>
  <c r="I3437" i="1"/>
  <c r="Q3436" i="1"/>
  <c r="N3434" i="1"/>
  <c r="M3433" i="1"/>
  <c r="Y3433" i="1" s="1"/>
  <c r="D3431" i="1"/>
  <c r="X3430" i="1"/>
  <c r="Y3430" i="1" s="1"/>
  <c r="Q3428" i="1"/>
  <c r="F3427" i="1"/>
  <c r="G3406" i="1"/>
  <c r="AF3405" i="1"/>
  <c r="V3405" i="1"/>
  <c r="E3404" i="1"/>
  <c r="AF3403" i="1"/>
  <c r="U3403" i="1"/>
  <c r="AF3401" i="1"/>
  <c r="V3401" i="1"/>
  <c r="E3400" i="1"/>
  <c r="AF3399" i="1"/>
  <c r="U3399" i="1"/>
  <c r="AF3397" i="1"/>
  <c r="V3397" i="1"/>
  <c r="E3396" i="1"/>
  <c r="AF3395" i="1"/>
  <c r="U3395" i="1"/>
  <c r="AF3393" i="1"/>
  <c r="V3393" i="1"/>
  <c r="E3392" i="1"/>
  <c r="AF3391" i="1"/>
  <c r="N3391" i="1"/>
  <c r="AF3390" i="1"/>
  <c r="M3390" i="1"/>
  <c r="E3390" i="1"/>
  <c r="O3370" i="1"/>
  <c r="H3369" i="1"/>
  <c r="O3366" i="1"/>
  <c r="H3365" i="1"/>
  <c r="O3362" i="1"/>
  <c r="H3361" i="1"/>
  <c r="O3358" i="1"/>
  <c r="H3357" i="1"/>
  <c r="V3337" i="1"/>
  <c r="N3337" i="1"/>
  <c r="AF3336" i="1"/>
  <c r="M3336" i="1"/>
  <c r="Y3336" i="1" s="1"/>
  <c r="E3336" i="1"/>
  <c r="V3333" i="1"/>
  <c r="N3333" i="1"/>
  <c r="AF3332" i="1"/>
  <c r="M3332" i="1"/>
  <c r="Y3332" i="1" s="1"/>
  <c r="E3332" i="1"/>
  <c r="V3329" i="1"/>
  <c r="N3329" i="1"/>
  <c r="AF3328" i="1"/>
  <c r="M3328" i="1"/>
  <c r="Y3328" i="1" s="1"/>
  <c r="E3328" i="1"/>
  <c r="V3325" i="1"/>
  <c r="N3325" i="1"/>
  <c r="AF3324" i="1"/>
  <c r="M3324" i="1"/>
  <c r="Y3324" i="1" s="1"/>
  <c r="E3324" i="1"/>
  <c r="R3321" i="1"/>
  <c r="I3299" i="1"/>
  <c r="D3299" i="1"/>
  <c r="I3295" i="1"/>
  <c r="D3295" i="1"/>
  <c r="I3291" i="1"/>
  <c r="D3291" i="1"/>
  <c r="I3287" i="1"/>
  <c r="D3287" i="1"/>
  <c r="U3267" i="1"/>
  <c r="O3267" i="1"/>
  <c r="M3266" i="1"/>
  <c r="Y3266" i="1" s="1"/>
  <c r="H3266" i="1"/>
  <c r="C3266" i="1"/>
  <c r="U3263" i="1"/>
  <c r="O3263" i="1"/>
  <c r="M3262" i="1"/>
  <c r="Y3262" i="1" s="1"/>
  <c r="H3262" i="1"/>
  <c r="C3262" i="1"/>
  <c r="U3259" i="1"/>
  <c r="O3259" i="1"/>
  <c r="M3258" i="1"/>
  <c r="Y3258" i="1" s="1"/>
  <c r="H3258" i="1"/>
  <c r="C3258" i="1"/>
  <c r="U3255" i="1"/>
  <c r="O3255" i="1"/>
  <c r="M3254" i="1"/>
  <c r="Y3254" i="1" s="1"/>
  <c r="H3254" i="1"/>
  <c r="C3254" i="1"/>
  <c r="I3250" i="1"/>
  <c r="D3250" i="1"/>
  <c r="U3230" i="1"/>
  <c r="O3230" i="1"/>
  <c r="M3229" i="1"/>
  <c r="Y3229" i="1" s="1"/>
  <c r="H3229" i="1"/>
  <c r="C3229" i="1"/>
  <c r="U3226" i="1"/>
  <c r="O3226" i="1"/>
  <c r="M3225" i="1"/>
  <c r="Y3225" i="1" s="1"/>
  <c r="H3225" i="1"/>
  <c r="C3225" i="1"/>
  <c r="U3222" i="1"/>
  <c r="O3222" i="1"/>
  <c r="M3221" i="1"/>
  <c r="Y3221" i="1" s="1"/>
  <c r="H3221" i="1"/>
  <c r="C3221" i="1"/>
  <c r="U3218" i="1"/>
  <c r="O3218" i="1"/>
  <c r="M3217" i="1"/>
  <c r="Y3217" i="1" s="1"/>
  <c r="H3217" i="1"/>
  <c r="C3217" i="1"/>
  <c r="G3196" i="1"/>
  <c r="AF3194" i="1"/>
  <c r="J3194" i="1"/>
  <c r="E3194" i="1"/>
  <c r="G3192" i="1"/>
  <c r="AF3190" i="1"/>
  <c r="J3190" i="1"/>
  <c r="E3190" i="1"/>
  <c r="G3188" i="1"/>
  <c r="AF3186" i="1"/>
  <c r="J3186" i="1"/>
  <c r="E3186" i="1"/>
  <c r="G3184" i="1"/>
  <c r="AF3182" i="1"/>
  <c r="J3182" i="1"/>
  <c r="E3182" i="1"/>
  <c r="U3181" i="1"/>
  <c r="O3181" i="1"/>
  <c r="M3180" i="1"/>
  <c r="H3180" i="1"/>
  <c r="C3180" i="1"/>
  <c r="AF3161" i="1"/>
  <c r="J3161" i="1"/>
  <c r="E3161" i="1"/>
  <c r="G3159" i="1"/>
  <c r="G3155" i="1"/>
  <c r="G3151" i="1"/>
  <c r="G3147" i="1"/>
  <c r="AF3126" i="1"/>
  <c r="K3126" i="1"/>
  <c r="E3126" i="1"/>
  <c r="P3158" i="1"/>
  <c r="E3155" i="1"/>
  <c r="C3153" i="1"/>
  <c r="P3150" i="1"/>
  <c r="I3145" i="1"/>
  <c r="Q3127" i="1"/>
  <c r="O3125" i="1"/>
  <c r="N3121" i="1"/>
  <c r="X3119" i="1"/>
  <c r="Y3119" i="1" s="1"/>
  <c r="N3117" i="1"/>
  <c r="X3115" i="1"/>
  <c r="Y3115" i="1" s="1"/>
  <c r="N3113" i="1"/>
  <c r="D3112" i="1"/>
  <c r="K3159" i="1"/>
  <c r="AF3158" i="1"/>
  <c r="I3157" i="1"/>
  <c r="AF3155" i="1"/>
  <c r="U3154" i="1"/>
  <c r="K3151" i="1"/>
  <c r="AF3150" i="1"/>
  <c r="I3149" i="1"/>
  <c r="K3147" i="1"/>
  <c r="U3146" i="1"/>
  <c r="C3145" i="1"/>
  <c r="I3126" i="1"/>
  <c r="V3123" i="1"/>
  <c r="T3119" i="1"/>
  <c r="T3115" i="1"/>
  <c r="X3111" i="1"/>
  <c r="E3159" i="1"/>
  <c r="C3157" i="1"/>
  <c r="P3154" i="1"/>
  <c r="E3151" i="1"/>
  <c r="C3149" i="1"/>
  <c r="AF3147" i="1"/>
  <c r="E3147" i="1"/>
  <c r="AF3146" i="1"/>
  <c r="P3146" i="1"/>
  <c r="D3126" i="1"/>
  <c r="Q3123" i="1"/>
  <c r="V3121" i="1"/>
  <c r="H3120" i="1"/>
  <c r="AF3119" i="1"/>
  <c r="P3119" i="1"/>
  <c r="V3117" i="1"/>
  <c r="H3116" i="1"/>
  <c r="AF3115" i="1"/>
  <c r="P3115" i="1"/>
  <c r="V3113" i="1"/>
  <c r="T3111" i="1"/>
  <c r="J3110" i="1"/>
  <c r="U3158" i="1"/>
  <c r="R3156" i="1"/>
  <c r="K3155" i="1"/>
  <c r="AF3154" i="1"/>
  <c r="I3153" i="1"/>
  <c r="AF3151" i="1"/>
  <c r="U3150" i="1"/>
  <c r="V3127" i="1"/>
  <c r="T3125" i="1"/>
  <c r="R3121" i="1"/>
  <c r="D3120" i="1"/>
  <c r="R3117" i="1"/>
  <c r="D3116" i="1"/>
  <c r="R3113" i="1"/>
  <c r="H3112" i="1"/>
  <c r="AF3111" i="1"/>
  <c r="P3111" i="1"/>
  <c r="L106" i="1"/>
  <c r="H106" i="1"/>
  <c r="K106" i="1"/>
  <c r="G106" i="1"/>
  <c r="J106" i="1"/>
  <c r="F106" i="1"/>
  <c r="I106" i="1"/>
  <c r="E106" i="1"/>
  <c r="Q106" i="1"/>
  <c r="M4475" i="1" s="1"/>
  <c r="M106" i="1"/>
  <c r="L114" i="1"/>
  <c r="H114" i="1"/>
  <c r="K114" i="1"/>
  <c r="G114" i="1"/>
  <c r="J114" i="1"/>
  <c r="F114" i="1"/>
  <c r="I114" i="1"/>
  <c r="E114" i="1"/>
  <c r="Q114" i="1"/>
  <c r="M3635" i="1" s="1"/>
  <c r="M114" i="1"/>
  <c r="L137" i="1"/>
  <c r="H137" i="1"/>
  <c r="K137" i="1"/>
  <c r="G137" i="1"/>
  <c r="J137" i="1"/>
  <c r="F137" i="1"/>
  <c r="E137" i="1"/>
  <c r="Q137" i="1"/>
  <c r="M4265" i="1" s="1"/>
  <c r="M137" i="1"/>
  <c r="I137" i="1"/>
  <c r="L145" i="1"/>
  <c r="H145" i="1"/>
  <c r="K145" i="1"/>
  <c r="G145" i="1"/>
  <c r="J145" i="1"/>
  <c r="F145" i="1"/>
  <c r="E145" i="1"/>
  <c r="Q145" i="1"/>
  <c r="M3530" i="1" s="1"/>
  <c r="M145" i="1"/>
  <c r="I145" i="1"/>
  <c r="K124" i="1"/>
  <c r="G124" i="1"/>
  <c r="J124" i="1"/>
  <c r="F124" i="1"/>
  <c r="Q124" i="1"/>
  <c r="M3320" i="1" s="1"/>
  <c r="M124" i="1"/>
  <c r="I124" i="1"/>
  <c r="E124" i="1"/>
  <c r="L124" i="1"/>
  <c r="H124" i="1"/>
  <c r="J148" i="1"/>
  <c r="F148" i="1"/>
  <c r="M148" i="1"/>
  <c r="I148" i="1"/>
  <c r="E148" i="1"/>
  <c r="N148" i="1" s="1"/>
  <c r="L148" i="1"/>
  <c r="H148" i="1"/>
  <c r="G148" i="1"/>
  <c r="Q148" i="1"/>
  <c r="K148" i="1"/>
  <c r="K144" i="1"/>
  <c r="I3425" i="1" s="1"/>
  <c r="K136" i="1"/>
  <c r="K111" i="1"/>
  <c r="G144" i="1"/>
  <c r="K138" i="1"/>
  <c r="N138" i="1" s="1"/>
  <c r="G136" i="1"/>
  <c r="K113" i="1"/>
  <c r="N113" i="1" s="1"/>
  <c r="G111" i="1"/>
  <c r="K438" i="1"/>
  <c r="G438" i="1"/>
  <c r="M437" i="1"/>
  <c r="I437" i="1"/>
  <c r="E437" i="1"/>
  <c r="J438" i="1"/>
  <c r="E438" i="1"/>
  <c r="J437" i="1"/>
  <c r="M438" i="1"/>
  <c r="F438" i="1"/>
  <c r="H437" i="1"/>
  <c r="W477" i="1" s="1"/>
  <c r="AJ477" i="1" s="1"/>
  <c r="L438" i="1"/>
  <c r="G437" i="1"/>
  <c r="I438" i="1"/>
  <c r="L437" i="1"/>
  <c r="F437" i="1"/>
  <c r="U443" i="1" s="1"/>
  <c r="AH443" i="1" s="1"/>
  <c r="H438" i="1"/>
  <c r="K437" i="1"/>
  <c r="Z460" i="1" s="1"/>
  <c r="AM460" i="1" s="1"/>
  <c r="K1106" i="1"/>
  <c r="G1106" i="1"/>
  <c r="M1105" i="1"/>
  <c r="I1105" i="1"/>
  <c r="X1124" i="1" s="1"/>
  <c r="AK1124" i="1" s="1"/>
  <c r="E1105" i="1"/>
  <c r="I1106" i="1"/>
  <c r="H1105" i="1"/>
  <c r="W1131" i="1" s="1"/>
  <c r="AJ1131" i="1" s="1"/>
  <c r="M1106" i="1"/>
  <c r="H1106" i="1"/>
  <c r="L1105" i="1"/>
  <c r="AA1117" i="1" s="1"/>
  <c r="AN1117" i="1" s="1"/>
  <c r="G1105" i="1"/>
  <c r="J1106" i="1"/>
  <c r="E1106" i="1"/>
  <c r="J1105" i="1"/>
  <c r="Y1111" i="1" s="1"/>
  <c r="AL1111" i="1" s="1"/>
  <c r="L1106" i="1"/>
  <c r="F1106" i="1"/>
  <c r="K1105" i="1"/>
  <c r="F1105" i="1"/>
  <c r="U1110" i="1" s="1"/>
  <c r="AH1110" i="1" s="1"/>
  <c r="N461" i="1"/>
  <c r="J319" i="1"/>
  <c r="I283" i="1"/>
  <c r="R3496" i="1" s="1"/>
  <c r="J283" i="1"/>
  <c r="E275" i="1"/>
  <c r="F275" i="1"/>
  <c r="L144" i="1"/>
  <c r="Q144" i="1"/>
  <c r="M3425" i="1" s="1"/>
  <c r="H136" i="1"/>
  <c r="M136" i="1"/>
  <c r="K3915" i="1" s="1"/>
  <c r="G115" i="1"/>
  <c r="I111" i="1"/>
  <c r="J111" i="1"/>
  <c r="G277" i="1"/>
  <c r="K107" i="1"/>
  <c r="AG974" i="1" l="1"/>
  <c r="AG1782" i="1"/>
  <c r="AG1968" i="1"/>
  <c r="AD3567" i="1"/>
  <c r="AK3567" i="1"/>
  <c r="AK3637" i="1"/>
  <c r="AD3637" i="1"/>
  <c r="AD3812" i="1"/>
  <c r="AK3812" i="1"/>
  <c r="AD4057" i="1"/>
  <c r="AK4057" i="1"/>
  <c r="AG1314" i="1"/>
  <c r="AG1451" i="1"/>
  <c r="AG468" i="1"/>
  <c r="AG1617" i="1"/>
  <c r="AG2114" i="1"/>
  <c r="AG2281" i="1"/>
  <c r="AG2316" i="1"/>
  <c r="AG637" i="1"/>
  <c r="AG2125" i="1"/>
  <c r="AD3392" i="1"/>
  <c r="AK3392" i="1"/>
  <c r="AG1138" i="1"/>
  <c r="AG1795" i="1"/>
  <c r="AG1953" i="1"/>
  <c r="Y3320" i="1"/>
  <c r="H4292" i="1"/>
  <c r="G4292" i="1"/>
  <c r="F4292" i="1"/>
  <c r="M4283" i="1"/>
  <c r="E4292" i="1" s="1"/>
  <c r="Y4265" i="1"/>
  <c r="AK3252" i="1"/>
  <c r="AD3252" i="1"/>
  <c r="AK3462" i="1"/>
  <c r="AD3462" i="1"/>
  <c r="AD3602" i="1"/>
  <c r="AK3602" i="1"/>
  <c r="AD3672" i="1"/>
  <c r="AK3672" i="1"/>
  <c r="AK4127" i="1"/>
  <c r="AD4127" i="1"/>
  <c r="AG1463" i="1"/>
  <c r="AG945" i="1"/>
  <c r="AG1805" i="1"/>
  <c r="AG1116" i="1"/>
  <c r="AG1637" i="1"/>
  <c r="AG1282" i="1"/>
  <c r="AG1981" i="1"/>
  <c r="AG2955" i="1"/>
  <c r="AG2448" i="1"/>
  <c r="AG810" i="1"/>
  <c r="AG618" i="1"/>
  <c r="AD3322" i="1"/>
  <c r="AK3322" i="1"/>
  <c r="AK3707" i="1"/>
  <c r="AD3707" i="1"/>
  <c r="AK3532" i="1"/>
  <c r="AD3532" i="1"/>
  <c r="AD3742" i="1"/>
  <c r="AK3742" i="1"/>
  <c r="AG2469" i="1"/>
  <c r="AG2802" i="1"/>
  <c r="AG630" i="1"/>
  <c r="AG1476" i="1"/>
  <c r="AG2300" i="1"/>
  <c r="V124" i="1"/>
  <c r="AI124" i="1" s="1"/>
  <c r="I4125" i="1"/>
  <c r="G3110" i="1"/>
  <c r="Y3425" i="1"/>
  <c r="E3110" i="1"/>
  <c r="N124" i="1"/>
  <c r="U124" i="1"/>
  <c r="AH124" i="1" s="1"/>
  <c r="G3530" i="1"/>
  <c r="D3530" i="1"/>
  <c r="F3530" i="1"/>
  <c r="K3635" i="1"/>
  <c r="D3635" i="1"/>
  <c r="W114" i="1"/>
  <c r="AJ114" i="1" s="1"/>
  <c r="F3635" i="1"/>
  <c r="F118" i="1"/>
  <c r="F105" i="1"/>
  <c r="U109" i="1" s="1"/>
  <c r="AH109" i="1" s="1"/>
  <c r="H118" i="1"/>
  <c r="W106" i="1"/>
  <c r="AJ106" i="1" s="1"/>
  <c r="H105" i="1"/>
  <c r="F4475" i="1"/>
  <c r="L3147" i="1"/>
  <c r="Y3180" i="1"/>
  <c r="I3198" i="1"/>
  <c r="I3199" i="1"/>
  <c r="I3304" i="1"/>
  <c r="I3303" i="1"/>
  <c r="K3198" i="1"/>
  <c r="K3199" i="1"/>
  <c r="L3217" i="1"/>
  <c r="E3320" i="1"/>
  <c r="E3233" i="1"/>
  <c r="E3234" i="1"/>
  <c r="Q3233" i="1"/>
  <c r="Q3234" i="1"/>
  <c r="O3268" i="1"/>
  <c r="O3269" i="1"/>
  <c r="K3303" i="1"/>
  <c r="K3304" i="1"/>
  <c r="Y3495" i="1"/>
  <c r="T3619" i="1"/>
  <c r="T3618" i="1"/>
  <c r="Y3706" i="1"/>
  <c r="T3513" i="1"/>
  <c r="T3514" i="1"/>
  <c r="R3619" i="1"/>
  <c r="R3618" i="1"/>
  <c r="R3654" i="1"/>
  <c r="R3653" i="1"/>
  <c r="T3689" i="1"/>
  <c r="T3688" i="1"/>
  <c r="T3829" i="1"/>
  <c r="T3828" i="1"/>
  <c r="L3882" i="1"/>
  <c r="Y3845" i="1"/>
  <c r="R3899" i="1"/>
  <c r="R3898" i="1"/>
  <c r="R3969" i="1"/>
  <c r="R3968" i="1"/>
  <c r="L3952" i="1"/>
  <c r="L3985" i="1"/>
  <c r="AD4001" i="1"/>
  <c r="AK4001" i="1"/>
  <c r="AG4001" i="1"/>
  <c r="G4179" i="1"/>
  <c r="G4178" i="1"/>
  <c r="R4109" i="1"/>
  <c r="R4108" i="1"/>
  <c r="I4160" i="1"/>
  <c r="L4162" i="1"/>
  <c r="T4109" i="1"/>
  <c r="T4108" i="1"/>
  <c r="AK4267" i="1"/>
  <c r="AD4267" i="1"/>
  <c r="C4214" i="1"/>
  <c r="L4214" i="1" s="1"/>
  <c r="R4219" i="1" s="1"/>
  <c r="C4213" i="1"/>
  <c r="AD4203" i="1"/>
  <c r="AK4203" i="1"/>
  <c r="AG4203" i="1"/>
  <c r="E4249" i="1"/>
  <c r="E4248" i="1"/>
  <c r="AD4236" i="1"/>
  <c r="AK4236" i="1"/>
  <c r="AG4236" i="1"/>
  <c r="E4265" i="1"/>
  <c r="L4257" i="1"/>
  <c r="I4318" i="1"/>
  <c r="I4319" i="1"/>
  <c r="AD4302" i="1"/>
  <c r="AK4302" i="1"/>
  <c r="AG4302" i="1"/>
  <c r="AD4317" i="1"/>
  <c r="AG4317" i="1"/>
  <c r="AK4317" i="1"/>
  <c r="L4327" i="1"/>
  <c r="K4424" i="1"/>
  <c r="K4423" i="1"/>
  <c r="G4397" i="1"/>
  <c r="H4397" i="1"/>
  <c r="F4397" i="1"/>
  <c r="M4388" i="1"/>
  <c r="E4397" i="1" s="1"/>
  <c r="Y4370" i="1"/>
  <c r="H4432" i="1"/>
  <c r="G4432" i="1"/>
  <c r="F4432" i="1"/>
  <c r="M4423" i="1"/>
  <c r="E4432" i="1" s="1"/>
  <c r="Y4405" i="1"/>
  <c r="H4505" i="1"/>
  <c r="G4505" i="1"/>
  <c r="F4505" i="1"/>
  <c r="X4493" i="1"/>
  <c r="E4505" i="1" s="1"/>
  <c r="Y4476" i="1"/>
  <c r="R4494" i="1"/>
  <c r="R4493" i="1"/>
  <c r="AK4520" i="1"/>
  <c r="AG4520" i="1"/>
  <c r="AD4520" i="1"/>
  <c r="AD4517" i="1"/>
  <c r="AK4517" i="1"/>
  <c r="AG4517" i="1"/>
  <c r="W4511" i="1"/>
  <c r="AD4515" i="1"/>
  <c r="AK4515" i="1"/>
  <c r="AG4515" i="1"/>
  <c r="AD4519" i="1"/>
  <c r="AK4519" i="1"/>
  <c r="AG4519" i="1"/>
  <c r="AK4555" i="1"/>
  <c r="AG4555" i="1"/>
  <c r="AD4555" i="1"/>
  <c r="C4564" i="1"/>
  <c r="L4564" i="1" s="1"/>
  <c r="R4569" i="1" s="1"/>
  <c r="C4563" i="1"/>
  <c r="AK4553" i="1"/>
  <c r="AG4553" i="1"/>
  <c r="AD4553" i="1"/>
  <c r="AK4590" i="1"/>
  <c r="AG4590" i="1"/>
  <c r="AD4590" i="1"/>
  <c r="AD4586" i="1"/>
  <c r="AK4586" i="1"/>
  <c r="AG4586" i="1"/>
  <c r="AD4621" i="1"/>
  <c r="AK4621" i="1"/>
  <c r="AG4621" i="1"/>
  <c r="X129" i="1"/>
  <c r="AK129" i="1" s="1"/>
  <c r="H3810" i="1"/>
  <c r="J3810" i="1"/>
  <c r="Y3810" i="1"/>
  <c r="L146" i="1"/>
  <c r="L133" i="1"/>
  <c r="AA135" i="1" s="1"/>
  <c r="AN135" i="1" s="1"/>
  <c r="J4090" i="1"/>
  <c r="Y4090" i="1"/>
  <c r="N273" i="1"/>
  <c r="E272" i="1"/>
  <c r="T274" i="1" s="1"/>
  <c r="E285" i="1"/>
  <c r="W448" i="1"/>
  <c r="AJ448" i="1" s="1"/>
  <c r="W450" i="1"/>
  <c r="AJ450" i="1" s="1"/>
  <c r="W442" i="1"/>
  <c r="AJ442" i="1" s="1"/>
  <c r="W444" i="1"/>
  <c r="AJ444" i="1" s="1"/>
  <c r="W446" i="1"/>
  <c r="AJ446" i="1" s="1"/>
  <c r="W440" i="1"/>
  <c r="AJ440" i="1" s="1"/>
  <c r="Q3601" i="1"/>
  <c r="V297" i="1"/>
  <c r="AI297" i="1" s="1"/>
  <c r="N297" i="1"/>
  <c r="O3706" i="1"/>
  <c r="Q656" i="1"/>
  <c r="K656" i="1"/>
  <c r="G656" i="1"/>
  <c r="I656" i="1"/>
  <c r="J656" i="1"/>
  <c r="E656" i="1"/>
  <c r="M656" i="1"/>
  <c r="L656" i="1"/>
  <c r="H656" i="1"/>
  <c r="F656" i="1"/>
  <c r="AB307" i="1"/>
  <c r="AO307" i="1" s="1"/>
  <c r="Y4336" i="1"/>
  <c r="P4336" i="1"/>
  <c r="R4441" i="1"/>
  <c r="O4441" i="1"/>
  <c r="Q4441" i="1"/>
  <c r="Y443" i="1"/>
  <c r="AL443" i="1" s="1"/>
  <c r="Y445" i="1"/>
  <c r="AL445" i="1" s="1"/>
  <c r="Y448" i="1"/>
  <c r="AL448" i="1" s="1"/>
  <c r="Y458" i="1"/>
  <c r="AL458" i="1" s="1"/>
  <c r="Y462" i="1"/>
  <c r="AL462" i="1" s="1"/>
  <c r="Y468" i="1"/>
  <c r="AL468" i="1" s="1"/>
  <c r="AG470" i="1"/>
  <c r="N288" i="1"/>
  <c r="N3811" i="1"/>
  <c r="O3811" i="1"/>
  <c r="Q3811" i="1"/>
  <c r="V3391" i="1"/>
  <c r="V296" i="1"/>
  <c r="AI296" i="1" s="1"/>
  <c r="J489" i="1"/>
  <c r="F489" i="1"/>
  <c r="M489" i="1"/>
  <c r="H489" i="1"/>
  <c r="K489" i="1"/>
  <c r="I489" i="1"/>
  <c r="Q489" i="1"/>
  <c r="G489" i="1"/>
  <c r="L489" i="1"/>
  <c r="E489" i="1"/>
  <c r="T615" i="1"/>
  <c r="Y780" i="1"/>
  <c r="AL780" i="1" s="1"/>
  <c r="Y778" i="1"/>
  <c r="AL778" i="1" s="1"/>
  <c r="Y774" i="1"/>
  <c r="AL774" i="1" s="1"/>
  <c r="Y776" i="1"/>
  <c r="AL776" i="1" s="1"/>
  <c r="O789" i="1"/>
  <c r="P789" i="1" s="1"/>
  <c r="O797" i="1"/>
  <c r="P797" i="1" s="1"/>
  <c r="O792" i="1"/>
  <c r="U629" i="1"/>
  <c r="AH629" i="1" s="1"/>
  <c r="O965" i="1"/>
  <c r="O963" i="1"/>
  <c r="O961" i="1"/>
  <c r="O959" i="1"/>
  <c r="O957" i="1"/>
  <c r="O955" i="1"/>
  <c r="O962" i="1"/>
  <c r="O960" i="1"/>
  <c r="O966" i="1"/>
  <c r="O958" i="1"/>
  <c r="O964" i="1"/>
  <c r="O956" i="1"/>
  <c r="P956" i="1" s="1"/>
  <c r="T958" i="1"/>
  <c r="T956" i="1"/>
  <c r="T966" i="1"/>
  <c r="T964" i="1"/>
  <c r="T960" i="1"/>
  <c r="T962" i="1"/>
  <c r="T963" i="1"/>
  <c r="AA1114" i="1"/>
  <c r="AN1114" i="1" s="1"/>
  <c r="AA1108" i="1"/>
  <c r="AN1108" i="1" s="1"/>
  <c r="AA1116" i="1"/>
  <c r="AN1116" i="1" s="1"/>
  <c r="AA1110" i="1"/>
  <c r="AN1110" i="1" s="1"/>
  <c r="AA1118" i="1"/>
  <c r="AN1118" i="1" s="1"/>
  <c r="AA1112" i="1"/>
  <c r="AN1112" i="1" s="1"/>
  <c r="AB1111" i="1"/>
  <c r="AO1111" i="1" s="1"/>
  <c r="AG1118" i="1"/>
  <c r="AB1125" i="1"/>
  <c r="AO1125" i="1" s="1"/>
  <c r="U1278" i="1"/>
  <c r="AH1278" i="1" s="1"/>
  <c r="U1282" i="1"/>
  <c r="AH1282" i="1" s="1"/>
  <c r="U1286" i="1"/>
  <c r="AH1286" i="1" s="1"/>
  <c r="U1276" i="1"/>
  <c r="AH1276" i="1" s="1"/>
  <c r="U1280" i="1"/>
  <c r="AH1280" i="1" s="1"/>
  <c r="U1284" i="1"/>
  <c r="AH1284" i="1" s="1"/>
  <c r="U1289" i="1"/>
  <c r="AH1289" i="1" s="1"/>
  <c r="U1297" i="1"/>
  <c r="AH1297" i="1" s="1"/>
  <c r="N1315" i="1"/>
  <c r="Y1305" i="1"/>
  <c r="AL1305" i="1" s="1"/>
  <c r="Y1309" i="1"/>
  <c r="AL1309" i="1" s="1"/>
  <c r="Y1313" i="1"/>
  <c r="AL1313" i="1" s="1"/>
  <c r="Y1303" i="1"/>
  <c r="AL1303" i="1" s="1"/>
  <c r="Y1307" i="1"/>
  <c r="AL1307" i="1" s="1"/>
  <c r="Y1311" i="1"/>
  <c r="AL1311" i="1" s="1"/>
  <c r="O1633" i="1"/>
  <c r="O1631" i="1"/>
  <c r="O1629" i="1"/>
  <c r="O1627" i="1"/>
  <c r="O1625" i="1"/>
  <c r="O1623" i="1"/>
  <c r="O1634" i="1"/>
  <c r="P1634" i="1" s="1"/>
  <c r="AA3294" i="1" s="1"/>
  <c r="O1632" i="1"/>
  <c r="O1630" i="1"/>
  <c r="O1628" i="1"/>
  <c r="O1626" i="1"/>
  <c r="O1624" i="1"/>
  <c r="P1624" i="1" s="1"/>
  <c r="T1626" i="1"/>
  <c r="T1630" i="1"/>
  <c r="T1634" i="1"/>
  <c r="T1624" i="1"/>
  <c r="T1628" i="1"/>
  <c r="T1632" i="1"/>
  <c r="AB1623" i="1"/>
  <c r="AO1623" i="1" s="1"/>
  <c r="T1779" i="1"/>
  <c r="T1797" i="1"/>
  <c r="J1821" i="1"/>
  <c r="F1821" i="1"/>
  <c r="K1821" i="1"/>
  <c r="E1821" i="1"/>
  <c r="Q1821" i="1"/>
  <c r="I1821" i="1"/>
  <c r="L1821" i="1"/>
  <c r="G1821" i="1"/>
  <c r="M1821" i="1"/>
  <c r="H1821" i="1"/>
  <c r="X1464" i="1"/>
  <c r="AK1464" i="1" s="1"/>
  <c r="X1456" i="1"/>
  <c r="AK1456" i="1" s="1"/>
  <c r="X1465" i="1"/>
  <c r="AK1465" i="1" s="1"/>
  <c r="AB804" i="1"/>
  <c r="AO804" i="1" s="1"/>
  <c r="AB1108" i="1"/>
  <c r="AO1108" i="1" s="1"/>
  <c r="W1140" i="1"/>
  <c r="AJ1140" i="1" s="1"/>
  <c r="Z1145" i="1"/>
  <c r="AM1145" i="1" s="1"/>
  <c r="Z1290" i="1"/>
  <c r="AM1290" i="1" s="1"/>
  <c r="Z1294" i="1"/>
  <c r="AM1294" i="1" s="1"/>
  <c r="Z1298" i="1"/>
  <c r="AM1298" i="1" s="1"/>
  <c r="Z1292" i="1"/>
  <c r="AM1292" i="1" s="1"/>
  <c r="Z1296" i="1"/>
  <c r="AM1296" i="1" s="1"/>
  <c r="Z1300" i="1"/>
  <c r="AM1300" i="1" s="1"/>
  <c r="Z1311" i="1"/>
  <c r="AM1311" i="1" s="1"/>
  <c r="AG1475" i="1"/>
  <c r="AG1479" i="1"/>
  <c r="X1612" i="1"/>
  <c r="AK1612" i="1" s="1"/>
  <c r="X1620" i="1"/>
  <c r="AK1620" i="1" s="1"/>
  <c r="X1614" i="1"/>
  <c r="AK1614" i="1" s="1"/>
  <c r="X1616" i="1"/>
  <c r="AK1616" i="1" s="1"/>
  <c r="X1610" i="1"/>
  <c r="AK1610" i="1" s="1"/>
  <c r="X1618" i="1"/>
  <c r="AK1618" i="1" s="1"/>
  <c r="N1788" i="1"/>
  <c r="T1778" i="1"/>
  <c r="V1782" i="1"/>
  <c r="AI1782" i="1" s="1"/>
  <c r="T1786" i="1"/>
  <c r="T1790" i="1"/>
  <c r="W1806" i="1"/>
  <c r="AJ1806" i="1" s="1"/>
  <c r="W1814" i="1"/>
  <c r="AJ1814" i="1" s="1"/>
  <c r="V780" i="1"/>
  <c r="AI780" i="1" s="1"/>
  <c r="X802" i="1"/>
  <c r="AK802" i="1" s="1"/>
  <c r="AA1289" i="1"/>
  <c r="AN1289" i="1" s="1"/>
  <c r="V1446" i="1"/>
  <c r="AI1446" i="1" s="1"/>
  <c r="V1450" i="1"/>
  <c r="AI1450" i="1" s="1"/>
  <c r="AA1611" i="1"/>
  <c r="AN1611" i="1" s="1"/>
  <c r="AA1645" i="1"/>
  <c r="AN1645" i="1" s="1"/>
  <c r="AB1945" i="1"/>
  <c r="AO1945" i="1" s="1"/>
  <c r="AB1953" i="1"/>
  <c r="AO1953" i="1" s="1"/>
  <c r="U1968" i="1"/>
  <c r="AH1968" i="1" s="1"/>
  <c r="Q1986" i="1"/>
  <c r="K1986" i="1"/>
  <c r="G1986" i="1"/>
  <c r="I1986" i="1"/>
  <c r="M1986" i="1"/>
  <c r="H1986" i="1"/>
  <c r="L1986" i="1"/>
  <c r="F1986" i="1"/>
  <c r="J1986" i="1"/>
  <c r="E1986" i="1"/>
  <c r="W2146" i="1"/>
  <c r="AJ2146" i="1" s="1"/>
  <c r="Y2282" i="1"/>
  <c r="AL2282" i="1" s="1"/>
  <c r="T1943" i="1"/>
  <c r="V2280" i="1"/>
  <c r="AI2280" i="1" s="1"/>
  <c r="V2287" i="1"/>
  <c r="AI2287" i="1" s="1"/>
  <c r="V2288" i="1"/>
  <c r="AI2288" i="1" s="1"/>
  <c r="V2277" i="1"/>
  <c r="AI2277" i="1" s="1"/>
  <c r="V2285" i="1"/>
  <c r="AI2285" i="1" s="1"/>
  <c r="V2278" i="1"/>
  <c r="AI2278" i="1" s="1"/>
  <c r="V2283" i="1"/>
  <c r="AI2283" i="1" s="1"/>
  <c r="V2286" i="1"/>
  <c r="AI2286" i="1" s="1"/>
  <c r="V2279" i="1"/>
  <c r="AI2279" i="1" s="1"/>
  <c r="Z2311" i="1"/>
  <c r="AM2311" i="1" s="1"/>
  <c r="V2305" i="1"/>
  <c r="AI2305" i="1" s="1"/>
  <c r="AG2297" i="1"/>
  <c r="AA2808" i="1"/>
  <c r="AN2808" i="1" s="1"/>
  <c r="AA2812" i="1"/>
  <c r="AN2812" i="1" s="1"/>
  <c r="AA2814" i="1"/>
  <c r="AN2814" i="1" s="1"/>
  <c r="AA2807" i="1"/>
  <c r="AN2807" i="1" s="1"/>
  <c r="AA2806" i="1"/>
  <c r="AN2806" i="1" s="1"/>
  <c r="AA2810" i="1"/>
  <c r="AN2810" i="1" s="1"/>
  <c r="AA2816" i="1"/>
  <c r="AN2816" i="1" s="1"/>
  <c r="AA2809" i="1"/>
  <c r="AN2809" i="1" s="1"/>
  <c r="AA2811" i="1"/>
  <c r="AN2811" i="1" s="1"/>
  <c r="W1793" i="1"/>
  <c r="AJ1793" i="1" s="1"/>
  <c r="AA1943" i="1"/>
  <c r="AN1943" i="1" s="1"/>
  <c r="AA1951" i="1"/>
  <c r="AN1951" i="1" s="1"/>
  <c r="U1967" i="1"/>
  <c r="AH1967" i="1" s="1"/>
  <c r="AG1973" i="1"/>
  <c r="AG1978" i="1"/>
  <c r="X2115" i="1"/>
  <c r="AK2115" i="1" s="1"/>
  <c r="X2117" i="1"/>
  <c r="AK2117" i="1" s="1"/>
  <c r="X2119" i="1"/>
  <c r="AK2119" i="1" s="1"/>
  <c r="X2121" i="1"/>
  <c r="AK2121" i="1" s="1"/>
  <c r="X2111" i="1"/>
  <c r="AK2111" i="1" s="1"/>
  <c r="X2113" i="1"/>
  <c r="AK2113" i="1" s="1"/>
  <c r="W2143" i="1"/>
  <c r="AJ2143" i="1" s="1"/>
  <c r="Y2278" i="1"/>
  <c r="AL2278" i="1" s="1"/>
  <c r="AA2292" i="1"/>
  <c r="AN2292" i="1" s="1"/>
  <c r="AA2296" i="1"/>
  <c r="AN2296" i="1" s="1"/>
  <c r="AA2300" i="1"/>
  <c r="AN2300" i="1" s="1"/>
  <c r="AA2294" i="1"/>
  <c r="AN2294" i="1" s="1"/>
  <c r="AA2298" i="1"/>
  <c r="AN2298" i="1" s="1"/>
  <c r="AA2302" i="1"/>
  <c r="AN2302" i="1" s="1"/>
  <c r="AB2305" i="1"/>
  <c r="AO2305" i="1" s="1"/>
  <c r="AG2312" i="1"/>
  <c r="U2444" i="1"/>
  <c r="AH2444" i="1" s="1"/>
  <c r="Z2472" i="1"/>
  <c r="AM2472" i="1" s="1"/>
  <c r="AG2615" i="1"/>
  <c r="T2794" i="1"/>
  <c r="X2956" i="1"/>
  <c r="AK2956" i="1" s="1"/>
  <c r="X2948" i="1"/>
  <c r="AK2948" i="1" s="1"/>
  <c r="X2952" i="1"/>
  <c r="AK2952" i="1" s="1"/>
  <c r="V2779" i="1"/>
  <c r="AI2779" i="1" s="1"/>
  <c r="T2792" i="1"/>
  <c r="Y2953" i="1"/>
  <c r="AL2953" i="1" s="1"/>
  <c r="Y2945" i="1"/>
  <c r="AL2945" i="1" s="1"/>
  <c r="Y2949" i="1"/>
  <c r="AL2949" i="1" s="1"/>
  <c r="AG2450" i="1"/>
  <c r="W2458" i="1"/>
  <c r="AJ2458" i="1" s="1"/>
  <c r="W2461" i="1"/>
  <c r="AJ2461" i="1" s="1"/>
  <c r="AG2621" i="1"/>
  <c r="AB2783" i="1"/>
  <c r="AO2783" i="1" s="1"/>
  <c r="X2946" i="1"/>
  <c r="AK2946" i="1" s="1"/>
  <c r="X2954" i="1"/>
  <c r="AK2954" i="1" s="1"/>
  <c r="W2467" i="1"/>
  <c r="AJ2467" i="1" s="1"/>
  <c r="X2625" i="1"/>
  <c r="AK2625" i="1" s="1"/>
  <c r="X2629" i="1"/>
  <c r="AK2629" i="1" s="1"/>
  <c r="N2994" i="1"/>
  <c r="V2480" i="1"/>
  <c r="AI2480" i="1" s="1"/>
  <c r="V2778" i="1"/>
  <c r="AI2778" i="1" s="1"/>
  <c r="V2959" i="1"/>
  <c r="AI2959" i="1" s="1"/>
  <c r="U2981" i="1"/>
  <c r="AH2981" i="1" s="1"/>
  <c r="X3758" i="1"/>
  <c r="E3770" i="1" s="1"/>
  <c r="N283" i="1"/>
  <c r="T283" i="1"/>
  <c r="G3705" i="1"/>
  <c r="H3705" i="1"/>
  <c r="F3600" i="1"/>
  <c r="Y3600" i="1"/>
  <c r="I3600" i="1"/>
  <c r="Y3460" i="1"/>
  <c r="I3460" i="1"/>
  <c r="G4055" i="1"/>
  <c r="H4055" i="1"/>
  <c r="J4055" i="1"/>
  <c r="N112" i="1"/>
  <c r="I4020" i="1"/>
  <c r="X127" i="1"/>
  <c r="AK127" i="1" s="1"/>
  <c r="G4020" i="1"/>
  <c r="Y142" i="1"/>
  <c r="AL142" i="1" s="1"/>
  <c r="H4370" i="1"/>
  <c r="U3636" i="1"/>
  <c r="Z624" i="1"/>
  <c r="AM624" i="1" s="1"/>
  <c r="Z626" i="1"/>
  <c r="AM626" i="1" s="1"/>
  <c r="Z625" i="1"/>
  <c r="AM625" i="1" s="1"/>
  <c r="Z622" i="1"/>
  <c r="AM622" i="1" s="1"/>
  <c r="Z621" i="1"/>
  <c r="AM621" i="1" s="1"/>
  <c r="Z623" i="1"/>
  <c r="AM623" i="1" s="1"/>
  <c r="AA277" i="1"/>
  <c r="AN277" i="1" s="1"/>
  <c r="T3321" i="1"/>
  <c r="Y291" i="1"/>
  <c r="AL291" i="1" s="1"/>
  <c r="N306" i="1"/>
  <c r="T626" i="1"/>
  <c r="W630" i="1"/>
  <c r="AJ630" i="1" s="1"/>
  <c r="Z646" i="1"/>
  <c r="AM646" i="1" s="1"/>
  <c r="AG784" i="1"/>
  <c r="Q4161" i="1"/>
  <c r="Z305" i="1"/>
  <c r="AM305" i="1" s="1"/>
  <c r="T4161" i="1"/>
  <c r="J313" i="1"/>
  <c r="J300" i="1"/>
  <c r="Y302" i="1" s="1"/>
  <c r="AL302" i="1" s="1"/>
  <c r="S4091" i="1"/>
  <c r="L300" i="1"/>
  <c r="AA308" i="1" s="1"/>
  <c r="AN308" i="1" s="1"/>
  <c r="L313" i="1"/>
  <c r="U4091" i="1"/>
  <c r="X446" i="1"/>
  <c r="AK446" i="1" s="1"/>
  <c r="O465" i="1"/>
  <c r="O463" i="1"/>
  <c r="O461" i="1"/>
  <c r="O459" i="1"/>
  <c r="O457" i="1"/>
  <c r="O455" i="1"/>
  <c r="O464" i="1"/>
  <c r="O462" i="1"/>
  <c r="O460" i="1"/>
  <c r="O458" i="1"/>
  <c r="O456" i="1"/>
  <c r="O454" i="1"/>
  <c r="T455" i="1"/>
  <c r="T459" i="1"/>
  <c r="T463" i="1"/>
  <c r="T457" i="1"/>
  <c r="T461" i="1"/>
  <c r="T465" i="1"/>
  <c r="X455" i="1"/>
  <c r="AK455" i="1" s="1"/>
  <c r="X461" i="1"/>
  <c r="AK461" i="1" s="1"/>
  <c r="T464" i="1"/>
  <c r="N480" i="1"/>
  <c r="T474" i="1"/>
  <c r="Z635" i="1"/>
  <c r="AM635" i="1" s="1"/>
  <c r="M651" i="1"/>
  <c r="I651" i="1"/>
  <c r="E651" i="1"/>
  <c r="Q651" i="1"/>
  <c r="J651" i="1"/>
  <c r="K651" i="1"/>
  <c r="F651" i="1"/>
  <c r="H651" i="1"/>
  <c r="G651" i="1"/>
  <c r="L651" i="1"/>
  <c r="Z810" i="1"/>
  <c r="AM810" i="1" s="1"/>
  <c r="V1470" i="1"/>
  <c r="AI1470" i="1" s="1"/>
  <c r="V1478" i="1"/>
  <c r="AI1478" i="1" s="1"/>
  <c r="N290" i="1"/>
  <c r="U290" i="1"/>
  <c r="AH290" i="1" s="1"/>
  <c r="Q3951" i="1"/>
  <c r="V3286" i="1"/>
  <c r="P3286" i="1"/>
  <c r="P3741" i="1"/>
  <c r="AA459" i="1"/>
  <c r="AN459" i="1" s="1"/>
  <c r="AA457" i="1"/>
  <c r="AN457" i="1" s="1"/>
  <c r="AA463" i="1"/>
  <c r="AN463" i="1" s="1"/>
  <c r="AA461" i="1"/>
  <c r="AN461" i="1" s="1"/>
  <c r="AA455" i="1"/>
  <c r="AN455" i="1" s="1"/>
  <c r="AA465" i="1"/>
  <c r="AN465" i="1" s="1"/>
  <c r="Z637" i="1"/>
  <c r="AM637" i="1" s="1"/>
  <c r="V643" i="1"/>
  <c r="AI643" i="1" s="1"/>
  <c r="AG646" i="1"/>
  <c r="AG638" i="1"/>
  <c r="AA808" i="1"/>
  <c r="AN808" i="1" s="1"/>
  <c r="AG809" i="1"/>
  <c r="U790" i="1"/>
  <c r="AA443" i="1"/>
  <c r="AN443" i="1" s="1"/>
  <c r="AA451" i="1"/>
  <c r="AN451" i="1" s="1"/>
  <c r="W623" i="1"/>
  <c r="AJ623" i="1" s="1"/>
  <c r="W631" i="1"/>
  <c r="AJ631" i="1" s="1"/>
  <c r="AB637" i="1"/>
  <c r="AO637" i="1" s="1"/>
  <c r="X643" i="1"/>
  <c r="AK643" i="1" s="1"/>
  <c r="N771" i="1"/>
  <c r="Z774" i="1"/>
  <c r="AM774" i="1" s="1"/>
  <c r="AA813" i="1"/>
  <c r="AN813" i="1" s="1"/>
  <c r="T957" i="1"/>
  <c r="W973" i="1"/>
  <c r="AJ973" i="1" s="1"/>
  <c r="W971" i="1"/>
  <c r="AJ971" i="1" s="1"/>
  <c r="W969" i="1"/>
  <c r="AJ969" i="1" s="1"/>
  <c r="W977" i="1"/>
  <c r="AJ977" i="1" s="1"/>
  <c r="W979" i="1"/>
  <c r="AJ979" i="1" s="1"/>
  <c r="W975" i="1"/>
  <c r="AJ975" i="1" s="1"/>
  <c r="T978" i="1"/>
  <c r="AG1112" i="1"/>
  <c r="U1130" i="1"/>
  <c r="AH1130" i="1" s="1"/>
  <c r="AA1275" i="1"/>
  <c r="AN1275" i="1" s="1"/>
  <c r="W1297" i="1"/>
  <c r="AJ1297" i="1" s="1"/>
  <c r="T1308" i="1"/>
  <c r="T1311" i="1"/>
  <c r="AA1628" i="1"/>
  <c r="AN1628" i="1" s="1"/>
  <c r="AA1630" i="1"/>
  <c r="AN1630" i="1" s="1"/>
  <c r="AA1624" i="1"/>
  <c r="AN1624" i="1" s="1"/>
  <c r="AA1632" i="1"/>
  <c r="AN1632" i="1" s="1"/>
  <c r="AA1626" i="1"/>
  <c r="AN1626" i="1" s="1"/>
  <c r="AA1634" i="1"/>
  <c r="AN1634" i="1" s="1"/>
  <c r="AA1627" i="1"/>
  <c r="AN1627" i="1" s="1"/>
  <c r="Y1449" i="1"/>
  <c r="AL1449" i="1" s="1"/>
  <c r="T1461" i="1"/>
  <c r="N1656" i="1"/>
  <c r="AB810" i="1"/>
  <c r="AO810" i="1" s="1"/>
  <c r="V957" i="1"/>
  <c r="AI957" i="1" s="1"/>
  <c r="V965" i="1"/>
  <c r="AI965" i="1" s="1"/>
  <c r="AB1114" i="1"/>
  <c r="AO1114" i="1" s="1"/>
  <c r="AG1119" i="1"/>
  <c r="Y1123" i="1"/>
  <c r="AL1123" i="1" s="1"/>
  <c r="X1128" i="1"/>
  <c r="AK1128" i="1" s="1"/>
  <c r="AG1133" i="1"/>
  <c r="AA1142" i="1"/>
  <c r="AN1142" i="1" s="1"/>
  <c r="X1275" i="1"/>
  <c r="AK1275" i="1" s="1"/>
  <c r="X1283" i="1"/>
  <c r="AK1283" i="1" s="1"/>
  <c r="Z1313" i="1"/>
  <c r="AM1313" i="1" s="1"/>
  <c r="U1462" i="1"/>
  <c r="AH1462" i="1" s="1"/>
  <c r="U1460" i="1"/>
  <c r="AH1460" i="1" s="1"/>
  <c r="U1458" i="1"/>
  <c r="AH1458" i="1" s="1"/>
  <c r="U1464" i="1"/>
  <c r="AH1464" i="1" s="1"/>
  <c r="U1466" i="1"/>
  <c r="AH1466" i="1" s="1"/>
  <c r="U1456" i="1"/>
  <c r="AH1456" i="1" s="1"/>
  <c r="Z1475" i="1"/>
  <c r="AM1475" i="1" s="1"/>
  <c r="T1609" i="1"/>
  <c r="Y1779" i="1"/>
  <c r="AL1779" i="1" s="1"/>
  <c r="Y1783" i="1"/>
  <c r="AL1783" i="1" s="1"/>
  <c r="Y1787" i="1"/>
  <c r="AL1787" i="1" s="1"/>
  <c r="Y1777" i="1"/>
  <c r="AL1777" i="1" s="1"/>
  <c r="Y1781" i="1"/>
  <c r="AL1781" i="1" s="1"/>
  <c r="Y1785" i="1"/>
  <c r="AL1785" i="1" s="1"/>
  <c r="Y1778" i="1"/>
  <c r="AL1778" i="1" s="1"/>
  <c r="Y1782" i="1"/>
  <c r="AL1782" i="1" s="1"/>
  <c r="Y1786" i="1"/>
  <c r="AL1786" i="1" s="1"/>
  <c r="V1798" i="1"/>
  <c r="AI1798" i="1" s="1"/>
  <c r="Z1804" i="1"/>
  <c r="AM1804" i="1" s="1"/>
  <c r="Y1808" i="1"/>
  <c r="AL1808" i="1" s="1"/>
  <c r="Y1812" i="1"/>
  <c r="AL1812" i="1" s="1"/>
  <c r="AB776" i="1"/>
  <c r="AO776" i="1" s="1"/>
  <c r="AB784" i="1"/>
  <c r="AO784" i="1" s="1"/>
  <c r="X810" i="1"/>
  <c r="AK810" i="1" s="1"/>
  <c r="X1139" i="1"/>
  <c r="AK1139" i="1" s="1"/>
  <c r="X1143" i="1"/>
  <c r="AK1143" i="1" s="1"/>
  <c r="X1147" i="1"/>
  <c r="AK1147" i="1" s="1"/>
  <c r="X1137" i="1"/>
  <c r="AK1137" i="1" s="1"/>
  <c r="X1141" i="1"/>
  <c r="AK1141" i="1" s="1"/>
  <c r="X1145" i="1"/>
  <c r="AK1145" i="1" s="1"/>
  <c r="L1158" i="1"/>
  <c r="H1158" i="1"/>
  <c r="I1158" i="1"/>
  <c r="M1158" i="1"/>
  <c r="G1158" i="1"/>
  <c r="K1158" i="1"/>
  <c r="F1158" i="1"/>
  <c r="Q1158" i="1"/>
  <c r="J1158" i="1"/>
  <c r="E1158" i="1"/>
  <c r="N1158" i="1" s="1"/>
  <c r="T1275" i="1"/>
  <c r="AA1295" i="1"/>
  <c r="AN1295" i="1" s="1"/>
  <c r="V1303" i="1"/>
  <c r="AI1303" i="1" s="1"/>
  <c r="V1311" i="1"/>
  <c r="AI1311" i="1" s="1"/>
  <c r="AB1442" i="1"/>
  <c r="AO1442" i="1" s="1"/>
  <c r="Z1453" i="1"/>
  <c r="AM1453" i="1" s="1"/>
  <c r="AA1619" i="1"/>
  <c r="AN1619" i="1" s="1"/>
  <c r="L1818" i="1"/>
  <c r="H1818" i="1"/>
  <c r="Q1818" i="1"/>
  <c r="J1818" i="1"/>
  <c r="E1818" i="1"/>
  <c r="I1818" i="1"/>
  <c r="K1818" i="1"/>
  <c r="F1818" i="1"/>
  <c r="M1818" i="1"/>
  <c r="G1818" i="1"/>
  <c r="X1632" i="1"/>
  <c r="AK1632" i="1" s="1"/>
  <c r="X1627" i="1"/>
  <c r="AK1627" i="1" s="1"/>
  <c r="X1633" i="1"/>
  <c r="AK1633" i="1" s="1"/>
  <c r="X1623" i="1"/>
  <c r="AK1623" i="1" s="1"/>
  <c r="X1634" i="1"/>
  <c r="AK1634" i="1" s="1"/>
  <c r="X1625" i="1"/>
  <c r="AK1625" i="1" s="1"/>
  <c r="X1629" i="1"/>
  <c r="AK1629" i="1" s="1"/>
  <c r="X1630" i="1"/>
  <c r="AK1630" i="1" s="1"/>
  <c r="X1631" i="1"/>
  <c r="AK1631" i="1" s="1"/>
  <c r="X1628" i="1"/>
  <c r="AK1628" i="1" s="1"/>
  <c r="J1827" i="1"/>
  <c r="F1827" i="1"/>
  <c r="L1827" i="1"/>
  <c r="G1827" i="1"/>
  <c r="K1827" i="1"/>
  <c r="E1827" i="1"/>
  <c r="M1827" i="1"/>
  <c r="H1827" i="1"/>
  <c r="Q1827" i="1"/>
  <c r="I1827" i="1"/>
  <c r="AB2111" i="1"/>
  <c r="AO2111" i="1" s="1"/>
  <c r="AB2124" i="1"/>
  <c r="AO2124" i="1" s="1"/>
  <c r="AB2128" i="1"/>
  <c r="AO2128" i="1" s="1"/>
  <c r="AB2132" i="1"/>
  <c r="AO2132" i="1" s="1"/>
  <c r="AB2126" i="1"/>
  <c r="AO2126" i="1" s="1"/>
  <c r="AB2130" i="1"/>
  <c r="AO2130" i="1" s="1"/>
  <c r="AB2134" i="1"/>
  <c r="AO2134" i="1" s="1"/>
  <c r="W2129" i="1"/>
  <c r="AJ2129" i="1" s="1"/>
  <c r="AG2133" i="1"/>
  <c r="N2154" i="1"/>
  <c r="Q2161" i="1"/>
  <c r="K2161" i="1"/>
  <c r="G2161" i="1"/>
  <c r="I2161" i="1"/>
  <c r="H2161" i="1"/>
  <c r="M2161" i="1"/>
  <c r="F2161" i="1"/>
  <c r="L2161" i="1"/>
  <c r="E2161" i="1"/>
  <c r="J2161" i="1"/>
  <c r="T2277" i="1"/>
  <c r="Y2284" i="1"/>
  <c r="AL2284" i="1" s="1"/>
  <c r="N2323" i="1"/>
  <c r="Q1992" i="1"/>
  <c r="K1992" i="1"/>
  <c r="G1992" i="1"/>
  <c r="J1992" i="1"/>
  <c r="E1992" i="1"/>
  <c r="I1992" i="1"/>
  <c r="M1992" i="1"/>
  <c r="H1992" i="1"/>
  <c r="L1992" i="1"/>
  <c r="F1992" i="1"/>
  <c r="AB2291" i="1"/>
  <c r="AO2291" i="1" s="1"/>
  <c r="AB2295" i="1"/>
  <c r="AO2295" i="1" s="1"/>
  <c r="AB2299" i="1"/>
  <c r="AO2299" i="1" s="1"/>
  <c r="AB2293" i="1"/>
  <c r="AO2293" i="1" s="1"/>
  <c r="AB2297" i="1"/>
  <c r="AO2297" i="1" s="1"/>
  <c r="Z2309" i="1"/>
  <c r="AM2309" i="1" s="1"/>
  <c r="AB2466" i="1"/>
  <c r="AO2466" i="1" s="1"/>
  <c r="AB2462" i="1"/>
  <c r="AO2462" i="1" s="1"/>
  <c r="AB2468" i="1"/>
  <c r="AO2468" i="1" s="1"/>
  <c r="AB2458" i="1"/>
  <c r="AO2458" i="1" s="1"/>
  <c r="AB2460" i="1"/>
  <c r="AO2460" i="1" s="1"/>
  <c r="AB2464" i="1"/>
  <c r="AO2464" i="1" s="1"/>
  <c r="X1976" i="1"/>
  <c r="AK1976" i="1" s="1"/>
  <c r="AA2110" i="1"/>
  <c r="AN2110" i="1" s="1"/>
  <c r="AB2120" i="1"/>
  <c r="AO2120" i="1" s="1"/>
  <c r="T2311" i="1"/>
  <c r="AA1477" i="1"/>
  <c r="AN1477" i="1" s="1"/>
  <c r="W1612" i="1"/>
  <c r="AJ1612" i="1" s="1"/>
  <c r="W1777" i="1"/>
  <c r="AJ1777" i="1" s="1"/>
  <c r="W1785" i="1"/>
  <c r="AJ1785" i="1" s="1"/>
  <c r="Z1797" i="1"/>
  <c r="AM1797" i="1" s="1"/>
  <c r="Y1809" i="1"/>
  <c r="AL1809" i="1" s="1"/>
  <c r="L1820" i="1"/>
  <c r="H1820" i="1"/>
  <c r="I1820" i="1"/>
  <c r="M1820" i="1"/>
  <c r="G1820" i="1"/>
  <c r="Q1820" i="1"/>
  <c r="J1820" i="1"/>
  <c r="E1820" i="1"/>
  <c r="K1820" i="1"/>
  <c r="F1820" i="1"/>
  <c r="W1967" i="1"/>
  <c r="AJ1967" i="1" s="1"/>
  <c r="T1971" i="1"/>
  <c r="T1982" i="1"/>
  <c r="U2279" i="1"/>
  <c r="AH2279" i="1" s="1"/>
  <c r="U2287" i="1"/>
  <c r="AH2287" i="1" s="1"/>
  <c r="V788" i="1"/>
  <c r="AI788" i="1" s="1"/>
  <c r="V1614" i="1"/>
  <c r="AI1614" i="1" s="1"/>
  <c r="V1645" i="1"/>
  <c r="AI1645" i="1" s="1"/>
  <c r="V1943" i="1"/>
  <c r="AI1943" i="1" s="1"/>
  <c r="V2124" i="1"/>
  <c r="AI2124" i="1" s="1"/>
  <c r="Y2313" i="1"/>
  <c r="AL2313" i="1" s="1"/>
  <c r="U2446" i="1"/>
  <c r="AH2446" i="1" s="1"/>
  <c r="Z2452" i="1"/>
  <c r="AM2452" i="1" s="1"/>
  <c r="W2472" i="1"/>
  <c r="AJ2472" i="1" s="1"/>
  <c r="W2621" i="1"/>
  <c r="AJ2621" i="1" s="1"/>
  <c r="X2650" i="1"/>
  <c r="AK2650" i="1" s="1"/>
  <c r="Z2794" i="1"/>
  <c r="AM2794" i="1" s="1"/>
  <c r="AB2463" i="1"/>
  <c r="AO2463" i="1" s="1"/>
  <c r="V2473" i="1"/>
  <c r="AI2473" i="1" s="1"/>
  <c r="V2618" i="1"/>
  <c r="AI2618" i="1" s="1"/>
  <c r="V2611" i="1"/>
  <c r="AI2611" i="1" s="1"/>
  <c r="V2621" i="1"/>
  <c r="AI2621" i="1" s="1"/>
  <c r="Z2625" i="1"/>
  <c r="AM2625" i="1" s="1"/>
  <c r="U2951" i="1"/>
  <c r="AH2951" i="1" s="1"/>
  <c r="U2945" i="1"/>
  <c r="AH2945" i="1" s="1"/>
  <c r="U2953" i="1"/>
  <c r="AH2953" i="1" s="1"/>
  <c r="U2978" i="1"/>
  <c r="AH2978" i="1" s="1"/>
  <c r="AG2981" i="1"/>
  <c r="T2444" i="1"/>
  <c r="X2448" i="1"/>
  <c r="AK2448" i="1" s="1"/>
  <c r="X2458" i="1"/>
  <c r="AK2458" i="1" s="1"/>
  <c r="W2481" i="1"/>
  <c r="AJ2481" i="1" s="1"/>
  <c r="O2622" i="1"/>
  <c r="O2617" i="1"/>
  <c r="P2617" i="1" s="1"/>
  <c r="AA3195" i="1" s="1"/>
  <c r="O2615" i="1"/>
  <c r="P2615" i="1" s="1"/>
  <c r="O2612" i="1"/>
  <c r="O2619" i="1"/>
  <c r="O2616" i="1"/>
  <c r="P2616" i="1" s="1"/>
  <c r="O2614" i="1"/>
  <c r="P2614" i="1" s="1"/>
  <c r="O2621" i="1"/>
  <c r="P2621" i="1" s="1"/>
  <c r="O2618" i="1"/>
  <c r="O2611" i="1"/>
  <c r="O2620" i="1"/>
  <c r="P2620" i="1" s="1"/>
  <c r="O2613" i="1"/>
  <c r="T2619" i="1"/>
  <c r="T2612" i="1"/>
  <c r="T2622" i="1"/>
  <c r="T2614" i="1"/>
  <c r="L2661" i="1"/>
  <c r="H2661" i="1"/>
  <c r="Q2661" i="1"/>
  <c r="J2661" i="1"/>
  <c r="E2661" i="1"/>
  <c r="I2661" i="1"/>
  <c r="M2661" i="1"/>
  <c r="G2661" i="1"/>
  <c r="K2661" i="1"/>
  <c r="F2661" i="1"/>
  <c r="W2802" i="1"/>
  <c r="AJ2802" i="1" s="1"/>
  <c r="T2951" i="1"/>
  <c r="W2969" i="1"/>
  <c r="AJ2969" i="1" s="1"/>
  <c r="O2636" i="1"/>
  <c r="O2634" i="1"/>
  <c r="O2632" i="1"/>
  <c r="O2630" i="1"/>
  <c r="O2628" i="1"/>
  <c r="O2626" i="1"/>
  <c r="O2635" i="1"/>
  <c r="P2635" i="1" s="1"/>
  <c r="O2633" i="1"/>
  <c r="O2631" i="1"/>
  <c r="O2629" i="1"/>
  <c r="P2629" i="1" s="1"/>
  <c r="O2627" i="1"/>
  <c r="O2625" i="1"/>
  <c r="T2628" i="1"/>
  <c r="T2632" i="1"/>
  <c r="T2636" i="1"/>
  <c r="T2626" i="1"/>
  <c r="T2630" i="1"/>
  <c r="T2634" i="1"/>
  <c r="Q2827" i="1"/>
  <c r="K2827" i="1"/>
  <c r="G2827" i="1"/>
  <c r="M2827" i="1"/>
  <c r="H2827" i="1"/>
  <c r="L2827" i="1"/>
  <c r="F2827" i="1"/>
  <c r="J2827" i="1"/>
  <c r="E2827" i="1"/>
  <c r="I2827" i="1"/>
  <c r="W2984" i="1"/>
  <c r="AJ2984" i="1" s="1"/>
  <c r="W2979" i="1"/>
  <c r="AJ2979" i="1" s="1"/>
  <c r="V2780" i="1"/>
  <c r="AI2780" i="1" s="1"/>
  <c r="V2969" i="1"/>
  <c r="AI2969" i="1" s="1"/>
  <c r="L3775" i="1"/>
  <c r="AA283" i="1"/>
  <c r="AN283" i="1" s="1"/>
  <c r="U3496" i="1"/>
  <c r="N153" i="1"/>
  <c r="F3670" i="1"/>
  <c r="K3670" i="1"/>
  <c r="E3670" i="1"/>
  <c r="E132" i="1"/>
  <c r="N120" i="1"/>
  <c r="E119" i="1"/>
  <c r="T129" i="1" s="1"/>
  <c r="F119" i="1"/>
  <c r="F132" i="1"/>
  <c r="U120" i="1"/>
  <c r="AH120" i="1" s="1"/>
  <c r="D3355" i="1"/>
  <c r="E3740" i="1"/>
  <c r="T110" i="1"/>
  <c r="N110" i="1"/>
  <c r="W110" i="1"/>
  <c r="AJ110" i="1" s="1"/>
  <c r="F3250" i="1"/>
  <c r="N149" i="1"/>
  <c r="U125" i="1"/>
  <c r="AH125" i="1" s="1"/>
  <c r="F3845" i="1"/>
  <c r="K3845" i="1"/>
  <c r="W109" i="1"/>
  <c r="AJ109" i="1" s="1"/>
  <c r="F4335" i="1"/>
  <c r="N270" i="1"/>
  <c r="U3566" i="1"/>
  <c r="Y308" i="1"/>
  <c r="AL308" i="1" s="1"/>
  <c r="S3741" i="1"/>
  <c r="U445" i="1"/>
  <c r="AH445" i="1" s="1"/>
  <c r="T632" i="1"/>
  <c r="U641" i="1"/>
  <c r="AH641" i="1" s="1"/>
  <c r="O785" i="1"/>
  <c r="O783" i="1"/>
  <c r="O781" i="1"/>
  <c r="O779" i="1"/>
  <c r="P779" i="1" s="1"/>
  <c r="O777" i="1"/>
  <c r="O775" i="1"/>
  <c r="O784" i="1"/>
  <c r="O782" i="1"/>
  <c r="P782" i="1" s="1"/>
  <c r="O780" i="1"/>
  <c r="O778" i="1"/>
  <c r="O776" i="1"/>
  <c r="P776" i="1" s="1"/>
  <c r="O774" i="1"/>
  <c r="T774" i="1"/>
  <c r="T778" i="1"/>
  <c r="T780" i="1"/>
  <c r="V781" i="1"/>
  <c r="AI781" i="1" s="1"/>
  <c r="AG796" i="1"/>
  <c r="T280" i="1"/>
  <c r="N280" i="1"/>
  <c r="N3216" i="1"/>
  <c r="S3216" i="1"/>
  <c r="U3216" i="1"/>
  <c r="P3916" i="1"/>
  <c r="N303" i="1"/>
  <c r="T3741" i="1"/>
  <c r="Z440" i="1"/>
  <c r="AM440" i="1" s="1"/>
  <c r="Z458" i="1"/>
  <c r="AM458" i="1" s="1"/>
  <c r="X471" i="1"/>
  <c r="AK471" i="1" s="1"/>
  <c r="X477" i="1"/>
  <c r="AK477" i="1" s="1"/>
  <c r="T472" i="1"/>
  <c r="AB636" i="1"/>
  <c r="AO636" i="1" s="1"/>
  <c r="AB789" i="1"/>
  <c r="AO789" i="1" s="1"/>
  <c r="Z806" i="1"/>
  <c r="AM806" i="1" s="1"/>
  <c r="N292" i="1"/>
  <c r="Q3846" i="1"/>
  <c r="N310" i="1"/>
  <c r="N3461" i="1"/>
  <c r="AA450" i="1"/>
  <c r="AN450" i="1" s="1"/>
  <c r="Z476" i="1"/>
  <c r="AM476" i="1" s="1"/>
  <c r="W463" i="1"/>
  <c r="AJ463" i="1" s="1"/>
  <c r="U614" i="1"/>
  <c r="AH614" i="1" s="1"/>
  <c r="AA621" i="1"/>
  <c r="AN621" i="1" s="1"/>
  <c r="AA627" i="1"/>
  <c r="AN627" i="1" s="1"/>
  <c r="AA635" i="1"/>
  <c r="AN635" i="1" s="1"/>
  <c r="U646" i="1"/>
  <c r="AH646" i="1" s="1"/>
  <c r="V637" i="1"/>
  <c r="AI637" i="1" s="1"/>
  <c r="U617" i="1"/>
  <c r="AH617" i="1" s="1"/>
  <c r="V795" i="1"/>
  <c r="AI795" i="1" s="1"/>
  <c r="X799" i="1"/>
  <c r="AK799" i="1" s="1"/>
  <c r="AA1122" i="1"/>
  <c r="AN1122" i="1" s="1"/>
  <c r="AA1128" i="1"/>
  <c r="AN1128" i="1" s="1"/>
  <c r="AA1124" i="1"/>
  <c r="AN1124" i="1" s="1"/>
  <c r="AA1132" i="1"/>
  <c r="AN1132" i="1" s="1"/>
  <c r="AA1126" i="1"/>
  <c r="AN1126" i="1" s="1"/>
  <c r="AA1130" i="1"/>
  <c r="AN1130" i="1" s="1"/>
  <c r="AB788" i="1"/>
  <c r="AO788" i="1" s="1"/>
  <c r="W447" i="1"/>
  <c r="AJ447" i="1" s="1"/>
  <c r="Z465" i="1"/>
  <c r="AM465" i="1" s="1"/>
  <c r="AB621" i="1"/>
  <c r="AO621" i="1" s="1"/>
  <c r="AB627" i="1"/>
  <c r="AO627" i="1" s="1"/>
  <c r="N647" i="1"/>
  <c r="AB639" i="1"/>
  <c r="AO639" i="1" s="1"/>
  <c r="X645" i="1"/>
  <c r="AK645" i="1" s="1"/>
  <c r="X796" i="1"/>
  <c r="AK796" i="1" s="1"/>
  <c r="AG808" i="1"/>
  <c r="AB960" i="1"/>
  <c r="AO960" i="1" s="1"/>
  <c r="T972" i="1"/>
  <c r="AA1113" i="1"/>
  <c r="AN1113" i="1" s="1"/>
  <c r="V1117" i="1"/>
  <c r="AI1117" i="1" s="1"/>
  <c r="AB1141" i="1"/>
  <c r="AO1141" i="1" s="1"/>
  <c r="U1281" i="1"/>
  <c r="AH1281" i="1" s="1"/>
  <c r="AB1303" i="1"/>
  <c r="AO1303" i="1" s="1"/>
  <c r="V1445" i="1"/>
  <c r="AI1445" i="1" s="1"/>
  <c r="X1458" i="1"/>
  <c r="AK1458" i="1" s="1"/>
  <c r="T1470" i="1"/>
  <c r="T1478" i="1"/>
  <c r="Z1623" i="1"/>
  <c r="AM1623" i="1" s="1"/>
  <c r="T1625" i="1"/>
  <c r="Y1443" i="1"/>
  <c r="AL1443" i="1" s="1"/>
  <c r="X1459" i="1"/>
  <c r="AK1459" i="1" s="1"/>
  <c r="X1467" i="1"/>
  <c r="AK1467" i="1" s="1"/>
  <c r="Z1805" i="1"/>
  <c r="AM1805" i="1" s="1"/>
  <c r="Y806" i="1"/>
  <c r="AL806" i="1" s="1"/>
  <c r="W941" i="1"/>
  <c r="AJ941" i="1" s="1"/>
  <c r="AA956" i="1"/>
  <c r="AN956" i="1" s="1"/>
  <c r="AA960" i="1"/>
  <c r="AN960" i="1" s="1"/>
  <c r="AA964" i="1"/>
  <c r="AN964" i="1" s="1"/>
  <c r="AA958" i="1"/>
  <c r="AN958" i="1" s="1"/>
  <c r="AA962" i="1"/>
  <c r="AN962" i="1" s="1"/>
  <c r="AA966" i="1"/>
  <c r="AN966" i="1" s="1"/>
  <c r="U1108" i="1"/>
  <c r="AH1108" i="1" s="1"/>
  <c r="U1112" i="1"/>
  <c r="AH1112" i="1" s="1"/>
  <c r="Y1119" i="1"/>
  <c r="AL1119" i="1" s="1"/>
  <c r="O1133" i="1"/>
  <c r="O1131" i="1"/>
  <c r="O1129" i="1"/>
  <c r="P1129" i="1" s="1"/>
  <c r="AA4026" i="1" s="1"/>
  <c r="O1127" i="1"/>
  <c r="P1127" i="1" s="1"/>
  <c r="O1125" i="1"/>
  <c r="O1123" i="1"/>
  <c r="P1123" i="1" s="1"/>
  <c r="AA3816" i="1" s="1"/>
  <c r="O1132" i="1"/>
  <c r="O1130" i="1"/>
  <c r="P1130" i="1" s="1"/>
  <c r="O1128" i="1"/>
  <c r="O1126" i="1"/>
  <c r="O1124" i="1"/>
  <c r="O1122" i="1"/>
  <c r="T1129" i="1"/>
  <c r="T1127" i="1"/>
  <c r="T1128" i="1"/>
  <c r="X1132" i="1"/>
  <c r="AK1132" i="1" s="1"/>
  <c r="AB1136" i="1"/>
  <c r="AO1136" i="1" s="1"/>
  <c r="W1142" i="1"/>
  <c r="AJ1142" i="1" s="1"/>
  <c r="X1281" i="1"/>
  <c r="AK1281" i="1" s="1"/>
  <c r="Z1291" i="1"/>
  <c r="AM1291" i="1" s="1"/>
  <c r="AB1296" i="1"/>
  <c r="AO1296" i="1" s="1"/>
  <c r="W1304" i="1"/>
  <c r="AJ1304" i="1" s="1"/>
  <c r="AB1310" i="1"/>
  <c r="AO1310" i="1" s="1"/>
  <c r="Q1326" i="1"/>
  <c r="K1326" i="1"/>
  <c r="G1326" i="1"/>
  <c r="M1326" i="1"/>
  <c r="H1326" i="1"/>
  <c r="L1326" i="1"/>
  <c r="F1326" i="1"/>
  <c r="J1326" i="1"/>
  <c r="E1326" i="1"/>
  <c r="I1326" i="1"/>
  <c r="U1778" i="1"/>
  <c r="AH1778" i="1" s="1"/>
  <c r="U1786" i="1"/>
  <c r="AH1786" i="1" s="1"/>
  <c r="U1790" i="1"/>
  <c r="AH1790" i="1" s="1"/>
  <c r="V1792" i="1"/>
  <c r="AI1792" i="1" s="1"/>
  <c r="Z1800" i="1"/>
  <c r="AM1800" i="1" s="1"/>
  <c r="N1816" i="1"/>
  <c r="T1810" i="1"/>
  <c r="U1812" i="1"/>
  <c r="AH1812" i="1" s="1"/>
  <c r="AA1793" i="1"/>
  <c r="AN1793" i="1" s="1"/>
  <c r="AA774" i="1"/>
  <c r="AN774" i="1" s="1"/>
  <c r="AA780" i="1"/>
  <c r="AN780" i="1" s="1"/>
  <c r="Z788" i="1"/>
  <c r="AM788" i="1" s="1"/>
  <c r="U805" i="1"/>
  <c r="AH805" i="1" s="1"/>
  <c r="U813" i="1"/>
  <c r="AH813" i="1" s="1"/>
  <c r="Y949" i="1"/>
  <c r="AL949" i="1" s="1"/>
  <c r="U1109" i="1"/>
  <c r="AH1109" i="1" s="1"/>
  <c r="U1123" i="1"/>
  <c r="AH1123" i="1" s="1"/>
  <c r="X1138" i="1"/>
  <c r="AK1138" i="1" s="1"/>
  <c r="X1146" i="1"/>
  <c r="AK1146" i="1" s="1"/>
  <c r="T1443" i="1"/>
  <c r="T1447" i="1"/>
  <c r="U1457" i="1"/>
  <c r="AH1457" i="1" s="1"/>
  <c r="U1477" i="1"/>
  <c r="AH1477" i="1" s="1"/>
  <c r="T1619" i="1"/>
  <c r="Z1943" i="1"/>
  <c r="AM1943" i="1" s="1"/>
  <c r="X1957" i="1"/>
  <c r="AK1957" i="1" s="1"/>
  <c r="U1964" i="1"/>
  <c r="AH1964" i="1" s="1"/>
  <c r="AB2113" i="1"/>
  <c r="AO2113" i="1" s="1"/>
  <c r="X2130" i="1"/>
  <c r="AK2130" i="1" s="1"/>
  <c r="X2128" i="1"/>
  <c r="AK2128" i="1" s="1"/>
  <c r="X2134" i="1"/>
  <c r="AK2134" i="1" s="1"/>
  <c r="X2124" i="1"/>
  <c r="AK2124" i="1" s="1"/>
  <c r="X2126" i="1"/>
  <c r="AK2126" i="1" s="1"/>
  <c r="AB2129" i="1"/>
  <c r="AO2129" i="1" s="1"/>
  <c r="X2135" i="1"/>
  <c r="AK2135" i="1" s="1"/>
  <c r="T2285" i="1"/>
  <c r="W2142" i="1"/>
  <c r="AJ2142" i="1" s="1"/>
  <c r="Y2309" i="1"/>
  <c r="AL2309" i="1" s="1"/>
  <c r="T1947" i="1"/>
  <c r="T1950" i="1"/>
  <c r="AA1979" i="1"/>
  <c r="AN1979" i="1" s="1"/>
  <c r="W2110" i="1"/>
  <c r="AJ2110" i="1" s="1"/>
  <c r="W2118" i="1"/>
  <c r="AJ2118" i="1" s="1"/>
  <c r="Y2281" i="1"/>
  <c r="AL2281" i="1" s="1"/>
  <c r="T2295" i="1"/>
  <c r="W1473" i="1"/>
  <c r="AJ1473" i="1" s="1"/>
  <c r="W1481" i="1"/>
  <c r="AJ1481" i="1" s="1"/>
  <c r="AB1628" i="1"/>
  <c r="AO1628" i="1" s="1"/>
  <c r="AG1648" i="1"/>
  <c r="V1783" i="1"/>
  <c r="AI1783" i="1" s="1"/>
  <c r="Z1795" i="1"/>
  <c r="AM1795" i="1" s="1"/>
  <c r="U1807" i="1"/>
  <c r="AH1807" i="1" s="1"/>
  <c r="U1815" i="1"/>
  <c r="AH1815" i="1" s="1"/>
  <c r="Y1946" i="1"/>
  <c r="AL1946" i="1" s="1"/>
  <c r="Y1954" i="1"/>
  <c r="AL1954" i="1" s="1"/>
  <c r="AB1959" i="1"/>
  <c r="AO1959" i="1" s="1"/>
  <c r="T1964" i="1"/>
  <c r="Z2139" i="1"/>
  <c r="AM2139" i="1" s="1"/>
  <c r="Z2149" i="1"/>
  <c r="AM2149" i="1" s="1"/>
  <c r="Z2145" i="1"/>
  <c r="AM2145" i="1" s="1"/>
  <c r="Z2147" i="1"/>
  <c r="AM2147" i="1" s="1"/>
  <c r="Z2141" i="1"/>
  <c r="AM2141" i="1" s="1"/>
  <c r="Z2143" i="1"/>
  <c r="AM2143" i="1" s="1"/>
  <c r="AB2143" i="1"/>
  <c r="AO2143" i="1" s="1"/>
  <c r="W2149" i="1"/>
  <c r="AJ2149" i="1" s="1"/>
  <c r="W2299" i="1"/>
  <c r="AJ2299" i="1" s="1"/>
  <c r="W2301" i="1"/>
  <c r="AJ2301" i="1" s="1"/>
  <c r="W2295" i="1"/>
  <c r="AJ2295" i="1" s="1"/>
  <c r="W2291" i="1"/>
  <c r="AJ2291" i="1" s="1"/>
  <c r="W2293" i="1"/>
  <c r="AJ2293" i="1" s="1"/>
  <c r="W2297" i="1"/>
  <c r="AJ2297" i="1" s="1"/>
  <c r="X2315" i="1"/>
  <c r="AK2315" i="1" s="1"/>
  <c r="V642" i="1"/>
  <c r="AI642" i="1" s="1"/>
  <c r="V1277" i="1"/>
  <c r="AI1277" i="1" s="1"/>
  <c r="V1466" i="1"/>
  <c r="AI1466" i="1" s="1"/>
  <c r="V1797" i="1"/>
  <c r="AI1797" i="1" s="1"/>
  <c r="V2126" i="1"/>
  <c r="AI2126" i="1" s="1"/>
  <c r="U2310" i="1"/>
  <c r="AH2310" i="1" s="1"/>
  <c r="U2312" i="1"/>
  <c r="AH2312" i="1" s="1"/>
  <c r="U2313" i="1"/>
  <c r="AH2313" i="1" s="1"/>
  <c r="U2462" i="1"/>
  <c r="AH2462" i="1" s="1"/>
  <c r="U2468" i="1"/>
  <c r="AH2468" i="1" s="1"/>
  <c r="U2460" i="1"/>
  <c r="AH2460" i="1" s="1"/>
  <c r="W2462" i="1"/>
  <c r="AJ2462" i="1" s="1"/>
  <c r="W2474" i="1"/>
  <c r="AJ2474" i="1" s="1"/>
  <c r="AB2480" i="1"/>
  <c r="AO2480" i="1" s="1"/>
  <c r="AB2614" i="1"/>
  <c r="AO2614" i="1" s="1"/>
  <c r="AB2620" i="1"/>
  <c r="AO2620" i="1" s="1"/>
  <c r="AB2622" i="1"/>
  <c r="AO2622" i="1" s="1"/>
  <c r="AB2612" i="1"/>
  <c r="AO2612" i="1" s="1"/>
  <c r="AB2618" i="1"/>
  <c r="AO2618" i="1" s="1"/>
  <c r="Y2636" i="1"/>
  <c r="AL2636" i="1" s="1"/>
  <c r="Y2634" i="1"/>
  <c r="AL2634" i="1" s="1"/>
  <c r="Y2628" i="1"/>
  <c r="AL2628" i="1" s="1"/>
  <c r="Y2626" i="1"/>
  <c r="AL2626" i="1" s="1"/>
  <c r="Y2632" i="1"/>
  <c r="AL2632" i="1" s="1"/>
  <c r="Y2630" i="1"/>
  <c r="AL2630" i="1" s="1"/>
  <c r="Y2629" i="1"/>
  <c r="AL2629" i="1" s="1"/>
  <c r="O2649" i="1"/>
  <c r="O2644" i="1"/>
  <c r="O2641" i="1"/>
  <c r="O2646" i="1"/>
  <c r="O2643" i="1"/>
  <c r="O2648" i="1"/>
  <c r="O2645" i="1"/>
  <c r="P2645" i="1" s="1"/>
  <c r="O2640" i="1"/>
  <c r="O2650" i="1"/>
  <c r="O2647" i="1"/>
  <c r="P2647" i="1" s="1"/>
  <c r="O2642" i="1"/>
  <c r="P2642" i="1" s="1"/>
  <c r="AA4280" i="1" s="1"/>
  <c r="O2639" i="1"/>
  <c r="T2646" i="1"/>
  <c r="T2641" i="1"/>
  <c r="T2649" i="1"/>
  <c r="U2649" i="1"/>
  <c r="AH2649" i="1" s="1"/>
  <c r="AB2782" i="1"/>
  <c r="AO2782" i="1" s="1"/>
  <c r="X2953" i="1"/>
  <c r="AK2953" i="1" s="1"/>
  <c r="O2969" i="1"/>
  <c r="O2967" i="1"/>
  <c r="O2965" i="1"/>
  <c r="O2963" i="1"/>
  <c r="O2961" i="1"/>
  <c r="O2959" i="1"/>
  <c r="O2970" i="1"/>
  <c r="O2968" i="1"/>
  <c r="O2966" i="1"/>
  <c r="O2964" i="1"/>
  <c r="O2962" i="1"/>
  <c r="O2960" i="1"/>
  <c r="P2960" i="1" s="1"/>
  <c r="AA3827" i="1" s="1"/>
  <c r="AB2961" i="1"/>
  <c r="AO2961" i="1" s="1"/>
  <c r="AB2965" i="1"/>
  <c r="AO2965" i="1" s="1"/>
  <c r="AB2959" i="1"/>
  <c r="AO2959" i="1" s="1"/>
  <c r="AB2963" i="1"/>
  <c r="AO2963" i="1" s="1"/>
  <c r="AB2967" i="1"/>
  <c r="AO2967" i="1" s="1"/>
  <c r="X2962" i="1"/>
  <c r="AK2962" i="1" s="1"/>
  <c r="Z2977" i="1"/>
  <c r="AM2977" i="1" s="1"/>
  <c r="N2996" i="1"/>
  <c r="U2620" i="1"/>
  <c r="AH2620" i="1" s="1"/>
  <c r="U2629" i="1"/>
  <c r="AH2629" i="1" s="1"/>
  <c r="Z2635" i="1"/>
  <c r="AM2635" i="1" s="1"/>
  <c r="V2641" i="1"/>
  <c r="AI2641" i="1" s="1"/>
  <c r="V2785" i="1"/>
  <c r="AI2785" i="1" s="1"/>
  <c r="AB2808" i="1"/>
  <c r="AO2808" i="1" s="1"/>
  <c r="Y2811" i="1"/>
  <c r="AL2811" i="1" s="1"/>
  <c r="AB2816" i="1"/>
  <c r="AO2816" i="1" s="1"/>
  <c r="W2444" i="1"/>
  <c r="AJ2444" i="1" s="1"/>
  <c r="T2452" i="1"/>
  <c r="W2466" i="1"/>
  <c r="AJ2466" i="1" s="1"/>
  <c r="AG2479" i="1"/>
  <c r="AB2615" i="1"/>
  <c r="AO2615" i="1" s="1"/>
  <c r="V2633" i="1"/>
  <c r="AI2633" i="1" s="1"/>
  <c r="T2648" i="1"/>
  <c r="AB2785" i="1"/>
  <c r="AO2785" i="1" s="1"/>
  <c r="V2792" i="1"/>
  <c r="AI2792" i="1" s="1"/>
  <c r="U2808" i="1"/>
  <c r="AH2808" i="1" s="1"/>
  <c r="U2814" i="1"/>
  <c r="AH2814" i="1" s="1"/>
  <c r="U2806" i="1"/>
  <c r="AH2806" i="1" s="1"/>
  <c r="U2810" i="1"/>
  <c r="AH2810" i="1" s="1"/>
  <c r="U2809" i="1"/>
  <c r="AH2809" i="1" s="1"/>
  <c r="U2812" i="1"/>
  <c r="AH2812" i="1" s="1"/>
  <c r="U2816" i="1"/>
  <c r="AH2816" i="1" s="1"/>
  <c r="U2807" i="1"/>
  <c r="AH2807" i="1" s="1"/>
  <c r="U2811" i="1"/>
  <c r="AH2811" i="1" s="1"/>
  <c r="T2294" i="1"/>
  <c r="U2315" i="1"/>
  <c r="AH2315" i="1" s="1"/>
  <c r="W2633" i="1"/>
  <c r="AJ2633" i="1" s="1"/>
  <c r="AA2955" i="1"/>
  <c r="AN2955" i="1" s="1"/>
  <c r="O2976" i="1"/>
  <c r="P2976" i="1" s="1"/>
  <c r="O2975" i="1"/>
  <c r="O2983" i="1"/>
  <c r="N2990" i="1"/>
  <c r="V2634" i="1"/>
  <c r="AI2634" i="1" s="1"/>
  <c r="V2963" i="1"/>
  <c r="AI2963" i="1" s="1"/>
  <c r="Y3915" i="1"/>
  <c r="S3146" i="1"/>
  <c r="Q3496" i="1"/>
  <c r="L14" i="1"/>
  <c r="T16" i="1"/>
  <c r="P21" i="1"/>
  <c r="J13" i="1"/>
  <c r="J14" i="1"/>
  <c r="J15" i="1"/>
  <c r="J16" i="1"/>
  <c r="J17" i="1"/>
  <c r="J18" i="1"/>
  <c r="J19" i="1"/>
  <c r="J20" i="1"/>
  <c r="J21" i="1"/>
  <c r="J22" i="1"/>
  <c r="J23" i="1"/>
  <c r="J24" i="1"/>
  <c r="H25" i="1"/>
  <c r="X25" i="1"/>
  <c r="V26" i="1"/>
  <c r="T27" i="1"/>
  <c r="R28" i="1"/>
  <c r="P29" i="1"/>
  <c r="N30" i="1"/>
  <c r="L31" i="1"/>
  <c r="J32" i="1"/>
  <c r="W13" i="1"/>
  <c r="S14" i="1"/>
  <c r="O15" i="1"/>
  <c r="K16" i="1"/>
  <c r="W17" i="1"/>
  <c r="S18" i="1"/>
  <c r="O19" i="1"/>
  <c r="K20" i="1"/>
  <c r="W21" i="1"/>
  <c r="S22" i="1"/>
  <c r="O23" i="1"/>
  <c r="K24" i="1"/>
  <c r="I25" i="1"/>
  <c r="G26" i="1"/>
  <c r="W26" i="1"/>
  <c r="U27" i="1"/>
  <c r="S28" i="1"/>
  <c r="Q29" i="1"/>
  <c r="O30" i="1"/>
  <c r="M31" i="1"/>
  <c r="K32" i="1"/>
  <c r="T15" i="1"/>
  <c r="P20" i="1"/>
  <c r="X22" i="1"/>
  <c r="L24" i="1"/>
  <c r="N25" i="1"/>
  <c r="L26" i="1"/>
  <c r="J27" i="1"/>
  <c r="H28" i="1"/>
  <c r="X28" i="1"/>
  <c r="V29" i="1"/>
  <c r="T30" i="1"/>
  <c r="R31" i="1"/>
  <c r="P32" i="1"/>
  <c r="P16" i="1"/>
  <c r="X18" i="1"/>
  <c r="L21" i="1"/>
  <c r="P23" i="1"/>
  <c r="Q13" i="1"/>
  <c r="Q14" i="1"/>
  <c r="Q15" i="1"/>
  <c r="Q16" i="1"/>
  <c r="Q17" i="1"/>
  <c r="Q18" i="1"/>
  <c r="Q19" i="1"/>
  <c r="Q20" i="1"/>
  <c r="Q21" i="1"/>
  <c r="Q22" i="1"/>
  <c r="Q23" i="1"/>
  <c r="Q24" i="1"/>
  <c r="O25" i="1"/>
  <c r="M26" i="1"/>
  <c r="K27" i="1"/>
  <c r="I28" i="1"/>
  <c r="G29" i="1"/>
  <c r="W29" i="1"/>
  <c r="U30" i="1"/>
  <c r="S31" i="1"/>
  <c r="Q32" i="1"/>
  <c r="K3565" i="1"/>
  <c r="N139" i="1"/>
  <c r="C3880" i="1"/>
  <c r="E3880" i="1"/>
  <c r="W116" i="1"/>
  <c r="AJ116" i="1" s="1"/>
  <c r="F3495" i="1"/>
  <c r="G3145" i="1"/>
  <c r="V108" i="1"/>
  <c r="AI108" i="1" s="1"/>
  <c r="E3145" i="1"/>
  <c r="U131" i="1"/>
  <c r="AH131" i="1" s="1"/>
  <c r="D3285" i="1"/>
  <c r="W131" i="1"/>
  <c r="AJ131" i="1" s="1"/>
  <c r="E3950" i="1"/>
  <c r="T123" i="1"/>
  <c r="N123" i="1"/>
  <c r="C3950" i="1"/>
  <c r="N117" i="1"/>
  <c r="G299" i="1"/>
  <c r="G286" i="1"/>
  <c r="V298" i="1" s="1"/>
  <c r="AI298" i="1" s="1"/>
  <c r="N287" i="1"/>
  <c r="E299" i="1"/>
  <c r="E286" i="1"/>
  <c r="T288" i="1" s="1"/>
  <c r="N3356" i="1"/>
  <c r="F299" i="1"/>
  <c r="F286" i="1"/>
  <c r="U287" i="1" s="1"/>
  <c r="AH287" i="1" s="1"/>
  <c r="O3356" i="1"/>
  <c r="Q3671" i="1"/>
  <c r="Q4266" i="1"/>
  <c r="G285" i="1"/>
  <c r="G272" i="1"/>
  <c r="V275" i="1" s="1"/>
  <c r="AI275" i="1" s="1"/>
  <c r="T610" i="1"/>
  <c r="X615" i="1"/>
  <c r="AK615" i="1" s="1"/>
  <c r="AA636" i="1"/>
  <c r="AN636" i="1" s="1"/>
  <c r="T777" i="1"/>
  <c r="AA779" i="1"/>
  <c r="AN779" i="1" s="1"/>
  <c r="AB1277" i="1"/>
  <c r="AO1277" i="1" s="1"/>
  <c r="AB1281" i="1"/>
  <c r="AO1281" i="1" s="1"/>
  <c r="AB1285" i="1"/>
  <c r="AO1285" i="1" s="1"/>
  <c r="AB1275" i="1"/>
  <c r="AO1275" i="1" s="1"/>
  <c r="AB1279" i="1"/>
  <c r="AO1279" i="1" s="1"/>
  <c r="AB1283" i="1"/>
  <c r="AO1283" i="1" s="1"/>
  <c r="AB309" i="1"/>
  <c r="AO309" i="1" s="1"/>
  <c r="V4371" i="1"/>
  <c r="T4371" i="1"/>
  <c r="R4406" i="1"/>
  <c r="U4406" i="1"/>
  <c r="T312" i="1"/>
  <c r="N312" i="1"/>
  <c r="N3531" i="1"/>
  <c r="N321" i="1"/>
  <c r="O451" i="1"/>
  <c r="O449" i="1"/>
  <c r="O447" i="1"/>
  <c r="O445" i="1"/>
  <c r="O443" i="1"/>
  <c r="O441" i="1"/>
  <c r="O450" i="1"/>
  <c r="O448" i="1"/>
  <c r="O446" i="1"/>
  <c r="O444" i="1"/>
  <c r="O442" i="1"/>
  <c r="O440" i="1"/>
  <c r="T449" i="1"/>
  <c r="T441" i="1"/>
  <c r="T451" i="1"/>
  <c r="T445" i="1"/>
  <c r="T443" i="1"/>
  <c r="T447" i="1"/>
  <c r="U444" i="1"/>
  <c r="AH444" i="1" s="1"/>
  <c r="AB454" i="1"/>
  <c r="AO454" i="1" s="1"/>
  <c r="U458" i="1"/>
  <c r="AH458" i="1" s="1"/>
  <c r="X472" i="1"/>
  <c r="AK472" i="1" s="1"/>
  <c r="X478" i="1"/>
  <c r="AK478" i="1" s="1"/>
  <c r="Y637" i="1"/>
  <c r="AL637" i="1" s="1"/>
  <c r="U791" i="1"/>
  <c r="AH791" i="1" s="1"/>
  <c r="V802" i="1"/>
  <c r="AI802" i="1" s="1"/>
  <c r="V294" i="1"/>
  <c r="AI294" i="1" s="1"/>
  <c r="N315" i="1"/>
  <c r="AA456" i="1"/>
  <c r="AN456" i="1" s="1"/>
  <c r="Z474" i="1"/>
  <c r="AM474" i="1" s="1"/>
  <c r="AB465" i="1"/>
  <c r="AO465" i="1" s="1"/>
  <c r="AA610" i="1"/>
  <c r="AN610" i="1" s="1"/>
  <c r="AA618" i="1"/>
  <c r="AN618" i="1" s="1"/>
  <c r="U628" i="1"/>
  <c r="AH628" i="1" s="1"/>
  <c r="Z641" i="1"/>
  <c r="AM641" i="1" s="1"/>
  <c r="X644" i="1"/>
  <c r="AK644" i="1" s="1"/>
  <c r="AB795" i="1"/>
  <c r="AO795" i="1" s="1"/>
  <c r="W794" i="1"/>
  <c r="W797" i="1"/>
  <c r="AJ797" i="1" s="1"/>
  <c r="W791" i="1"/>
  <c r="AJ791" i="1" s="1"/>
  <c r="W799" i="1"/>
  <c r="AJ799" i="1" s="1"/>
  <c r="W789" i="1"/>
  <c r="AJ789" i="1" s="1"/>
  <c r="W795" i="1"/>
  <c r="AJ795" i="1" s="1"/>
  <c r="W793" i="1"/>
  <c r="AJ793" i="1" s="1"/>
  <c r="V447" i="1"/>
  <c r="AI447" i="1" s="1"/>
  <c r="Y469" i="1"/>
  <c r="AL469" i="1" s="1"/>
  <c r="Y477" i="1"/>
  <c r="AL477" i="1" s="1"/>
  <c r="Y629" i="1"/>
  <c r="AL629" i="1" s="1"/>
  <c r="W642" i="1"/>
  <c r="AJ642" i="1" s="1"/>
  <c r="W638" i="1"/>
  <c r="AJ638" i="1" s="1"/>
  <c r="W640" i="1"/>
  <c r="AJ640" i="1" s="1"/>
  <c r="W636" i="1"/>
  <c r="AJ636" i="1" s="1"/>
  <c r="W646" i="1"/>
  <c r="AJ646" i="1" s="1"/>
  <c r="W644" i="1"/>
  <c r="AJ644" i="1" s="1"/>
  <c r="AB641" i="1"/>
  <c r="AO641" i="1" s="1"/>
  <c r="X790" i="1"/>
  <c r="AK790" i="1" s="1"/>
  <c r="N814" i="1"/>
  <c r="AA809" i="1"/>
  <c r="AN809" i="1" s="1"/>
  <c r="V813" i="1"/>
  <c r="AI813" i="1" s="1"/>
  <c r="W964" i="1"/>
  <c r="AJ964" i="1" s="1"/>
  <c r="W972" i="1"/>
  <c r="AJ972" i="1" s="1"/>
  <c r="T980" i="1"/>
  <c r="N1120" i="1"/>
  <c r="AA1115" i="1"/>
  <c r="AN1115" i="1" s="1"/>
  <c r="AB1143" i="1"/>
  <c r="AO1143" i="1" s="1"/>
  <c r="Y1289" i="1"/>
  <c r="AL1289" i="1" s="1"/>
  <c r="AG1290" i="1"/>
  <c r="T1304" i="1"/>
  <c r="T1307" i="1"/>
  <c r="T1312" i="1"/>
  <c r="AA1453" i="1"/>
  <c r="AN1453" i="1" s="1"/>
  <c r="Y1471" i="1"/>
  <c r="AL1471" i="1" s="1"/>
  <c r="Y1475" i="1"/>
  <c r="AL1475" i="1" s="1"/>
  <c r="Y1479" i="1"/>
  <c r="AL1479" i="1" s="1"/>
  <c r="Y1473" i="1"/>
  <c r="AL1473" i="1" s="1"/>
  <c r="Y1477" i="1"/>
  <c r="AL1477" i="1" s="1"/>
  <c r="Y1481" i="1"/>
  <c r="AL1481" i="1" s="1"/>
  <c r="U1480" i="1"/>
  <c r="AH1480" i="1" s="1"/>
  <c r="Y1623" i="1"/>
  <c r="AL1623" i="1" s="1"/>
  <c r="AA1629" i="1"/>
  <c r="AN1629" i="1" s="1"/>
  <c r="T1813" i="1"/>
  <c r="AB1447" i="1"/>
  <c r="AO1447" i="1" s="1"/>
  <c r="AB1456" i="1"/>
  <c r="AO1456" i="1" s="1"/>
  <c r="AB1458" i="1"/>
  <c r="AO1458" i="1" s="1"/>
  <c r="AB1464" i="1"/>
  <c r="AO1464" i="1" s="1"/>
  <c r="AB1462" i="1"/>
  <c r="AO1462" i="1" s="1"/>
  <c r="AB1460" i="1"/>
  <c r="AO1460" i="1" s="1"/>
  <c r="AB1461" i="1"/>
  <c r="AO1461" i="1" s="1"/>
  <c r="T1467" i="1"/>
  <c r="AB1776" i="1"/>
  <c r="AO1776" i="1" s="1"/>
  <c r="AB1780" i="1"/>
  <c r="AO1780" i="1" s="1"/>
  <c r="AB1784" i="1"/>
  <c r="AO1784" i="1" s="1"/>
  <c r="AB1778" i="1"/>
  <c r="AO1778" i="1" s="1"/>
  <c r="AB1782" i="1"/>
  <c r="AO1782" i="1" s="1"/>
  <c r="AB1786" i="1"/>
  <c r="AO1786" i="1" s="1"/>
  <c r="W802" i="1"/>
  <c r="AJ802" i="1" s="1"/>
  <c r="U808" i="1"/>
  <c r="AH808" i="1" s="1"/>
  <c r="AB941" i="1"/>
  <c r="AO941" i="1" s="1"/>
  <c r="W963" i="1"/>
  <c r="AJ963" i="1" s="1"/>
  <c r="T1117" i="1"/>
  <c r="X1126" i="1"/>
  <c r="AK1126" i="1" s="1"/>
  <c r="AA1140" i="1"/>
  <c r="AN1140" i="1" s="1"/>
  <c r="L1156" i="1"/>
  <c r="H1156" i="1"/>
  <c r="Q1156" i="1"/>
  <c r="J1156" i="1"/>
  <c r="E1156" i="1"/>
  <c r="I1156" i="1"/>
  <c r="M1156" i="1"/>
  <c r="G1156" i="1"/>
  <c r="K1156" i="1"/>
  <c r="F1156" i="1"/>
  <c r="V1282" i="1"/>
  <c r="AI1282" i="1" s="1"/>
  <c r="O1299" i="1"/>
  <c r="P1299" i="1" s="1"/>
  <c r="O1297" i="1"/>
  <c r="O1295" i="1"/>
  <c r="O1293" i="1"/>
  <c r="P1293" i="1" s="1"/>
  <c r="O1291" i="1"/>
  <c r="O1289" i="1"/>
  <c r="O1300" i="1"/>
  <c r="P1300" i="1" s="1"/>
  <c r="O1298" i="1"/>
  <c r="O1296" i="1"/>
  <c r="O1294" i="1"/>
  <c r="P1294" i="1" s="1"/>
  <c r="O1292" i="1"/>
  <c r="O1290" i="1"/>
  <c r="T1293" i="1"/>
  <c r="T1297" i="1"/>
  <c r="W1306" i="1"/>
  <c r="AJ1306" i="1" s="1"/>
  <c r="AB1312" i="1"/>
  <c r="AO1312" i="1" s="1"/>
  <c r="Y1457" i="1"/>
  <c r="AL1457" i="1" s="1"/>
  <c r="Z1776" i="1"/>
  <c r="AM1776" i="1" s="1"/>
  <c r="AA1776" i="1"/>
  <c r="AN1776" i="1" s="1"/>
  <c r="Z1780" i="1"/>
  <c r="AM1780" i="1" s="1"/>
  <c r="Z1784" i="1"/>
  <c r="AM1784" i="1" s="1"/>
  <c r="Z1794" i="1"/>
  <c r="AM1794" i="1" s="1"/>
  <c r="AA1796" i="1"/>
  <c r="AN1796" i="1" s="1"/>
  <c r="U1800" i="1"/>
  <c r="AH1800" i="1" s="1"/>
  <c r="X1806" i="1"/>
  <c r="AK1806" i="1" s="1"/>
  <c r="X1810" i="1"/>
  <c r="AK1810" i="1" s="1"/>
  <c r="X1814" i="1"/>
  <c r="AK1814" i="1" s="1"/>
  <c r="U1801" i="1"/>
  <c r="AH1801" i="1" s="1"/>
  <c r="U1783" i="1"/>
  <c r="AH1783" i="1" s="1"/>
  <c r="X1945" i="1"/>
  <c r="AK1945" i="1" s="1"/>
  <c r="X1949" i="1"/>
  <c r="AK1949" i="1" s="1"/>
  <c r="X1953" i="1"/>
  <c r="AK1953" i="1" s="1"/>
  <c r="X1943" i="1"/>
  <c r="AK1943" i="1" s="1"/>
  <c r="X1947" i="1"/>
  <c r="AK1947" i="1" s="1"/>
  <c r="X1951" i="1"/>
  <c r="AK1951" i="1" s="1"/>
  <c r="W777" i="1"/>
  <c r="AJ777" i="1" s="1"/>
  <c r="W775" i="1"/>
  <c r="AJ775" i="1" s="1"/>
  <c r="W780" i="1"/>
  <c r="AJ780" i="1" s="1"/>
  <c r="Z798" i="1"/>
  <c r="AM798" i="1" s="1"/>
  <c r="Z811" i="1"/>
  <c r="AM811" i="1" s="1"/>
  <c r="Z1109" i="1"/>
  <c r="AM1109" i="1" s="1"/>
  <c r="Z1117" i="1"/>
  <c r="AM1117" i="1" s="1"/>
  <c r="AA1127" i="1"/>
  <c r="AN1127" i="1" s="1"/>
  <c r="V1137" i="1"/>
  <c r="AI1137" i="1" s="1"/>
  <c r="V1145" i="1"/>
  <c r="AI1145" i="1" s="1"/>
  <c r="X1292" i="1"/>
  <c r="AK1292" i="1" s="1"/>
  <c r="X1300" i="1"/>
  <c r="AK1300" i="1" s="1"/>
  <c r="X1312" i="1"/>
  <c r="AK1312" i="1" s="1"/>
  <c r="Z1443" i="1"/>
  <c r="AM1443" i="1" s="1"/>
  <c r="AB1448" i="1"/>
  <c r="AO1448" i="1" s="1"/>
  <c r="Z1457" i="1"/>
  <c r="AM1457" i="1" s="1"/>
  <c r="W1474" i="1"/>
  <c r="AJ1474" i="1" s="1"/>
  <c r="U1962" i="1"/>
  <c r="AH1962" i="1" s="1"/>
  <c r="Y1975" i="1"/>
  <c r="AL1975" i="1" s="1"/>
  <c r="M1985" i="1"/>
  <c r="I1985" i="1"/>
  <c r="E1985" i="1"/>
  <c r="L1985" i="1"/>
  <c r="G1985" i="1"/>
  <c r="K1985" i="1"/>
  <c r="F1985" i="1"/>
  <c r="Q1985" i="1"/>
  <c r="J1985" i="1"/>
  <c r="H1985" i="1"/>
  <c r="V2142" i="1"/>
  <c r="AI2142" i="1" s="1"/>
  <c r="AA1968" i="1"/>
  <c r="AN1968" i="1" s="1"/>
  <c r="W2144" i="1"/>
  <c r="AJ2144" i="1" s="1"/>
  <c r="U2309" i="1"/>
  <c r="AH2309" i="1" s="1"/>
  <c r="AA1957" i="1"/>
  <c r="AN1957" i="1" s="1"/>
  <c r="AA1977" i="1"/>
  <c r="AN1977" i="1" s="1"/>
  <c r="AB2116" i="1"/>
  <c r="AO2116" i="1" s="1"/>
  <c r="AA2311" i="1"/>
  <c r="AN2311" i="1" s="1"/>
  <c r="U2778" i="1"/>
  <c r="AH2778" i="1" s="1"/>
  <c r="V1473" i="1"/>
  <c r="AI1473" i="1" s="1"/>
  <c r="V1481" i="1"/>
  <c r="AI1481" i="1" s="1"/>
  <c r="AB1618" i="1"/>
  <c r="AO1618" i="1" s="1"/>
  <c r="Y1630" i="1"/>
  <c r="AL1630" i="1" s="1"/>
  <c r="N1649" i="1"/>
  <c r="X1638" i="1"/>
  <c r="AK1638" i="1" s="1"/>
  <c r="AB1781" i="1"/>
  <c r="AO1781" i="1" s="1"/>
  <c r="Z1793" i="1"/>
  <c r="AM1793" i="1" s="1"/>
  <c r="W1805" i="1"/>
  <c r="AJ1805" i="1" s="1"/>
  <c r="W1813" i="1"/>
  <c r="AJ1813" i="1" s="1"/>
  <c r="T1962" i="1"/>
  <c r="Y1967" i="1"/>
  <c r="AL1967" i="1" s="1"/>
  <c r="X2112" i="1"/>
  <c r="AK2112" i="1" s="1"/>
  <c r="AA2139" i="1"/>
  <c r="AN2139" i="1" s="1"/>
  <c r="AA2143" i="1"/>
  <c r="AN2143" i="1" s="1"/>
  <c r="AA2147" i="1"/>
  <c r="AN2147" i="1" s="1"/>
  <c r="X2286" i="1"/>
  <c r="AK2286" i="1" s="1"/>
  <c r="X2278" i="1"/>
  <c r="AK2278" i="1" s="1"/>
  <c r="X2287" i="1"/>
  <c r="AK2287" i="1" s="1"/>
  <c r="X2279" i="1"/>
  <c r="AK2279" i="1" s="1"/>
  <c r="X2281" i="1"/>
  <c r="AK2281" i="1" s="1"/>
  <c r="V2282" i="1"/>
  <c r="AI2282" i="1" s="1"/>
  <c r="V792" i="1"/>
  <c r="AI792" i="1" s="1"/>
  <c r="V1123" i="1"/>
  <c r="AI1123" i="1" s="1"/>
  <c r="V1312" i="1"/>
  <c r="AI1312" i="1" s="1"/>
  <c r="V1641" i="1"/>
  <c r="AI1641" i="1" s="1"/>
  <c r="V1972" i="1"/>
  <c r="AI1972" i="1" s="1"/>
  <c r="N2274" i="1"/>
  <c r="W2305" i="1"/>
  <c r="AJ2305" i="1" s="1"/>
  <c r="W2445" i="1"/>
  <c r="AJ2445" i="1" s="1"/>
  <c r="X2462" i="1"/>
  <c r="AK2462" i="1" s="1"/>
  <c r="Z2479" i="1"/>
  <c r="AM2479" i="1" s="1"/>
  <c r="Y2612" i="1"/>
  <c r="AL2612" i="1" s="1"/>
  <c r="Y2622" i="1"/>
  <c r="AL2622" i="1" s="1"/>
  <c r="W2616" i="1"/>
  <c r="AJ2616" i="1" s="1"/>
  <c r="U2622" i="1"/>
  <c r="AH2622" i="1" s="1"/>
  <c r="U2632" i="1"/>
  <c r="AH2632" i="1" s="1"/>
  <c r="Y2639" i="1"/>
  <c r="AL2639" i="1" s="1"/>
  <c r="AA2645" i="1"/>
  <c r="AN2645" i="1" s="1"/>
  <c r="L2657" i="1"/>
  <c r="H2657" i="1"/>
  <c r="M2657" i="1"/>
  <c r="G2657" i="1"/>
  <c r="K2657" i="1"/>
  <c r="F2657" i="1"/>
  <c r="Q2657" i="1"/>
  <c r="J2657" i="1"/>
  <c r="E2657" i="1"/>
  <c r="I2657" i="1"/>
  <c r="Z2781" i="1"/>
  <c r="AM2781" i="1" s="1"/>
  <c r="Z2788" i="1"/>
  <c r="AM2788" i="1" s="1"/>
  <c r="V2814" i="1"/>
  <c r="AI2814" i="1" s="1"/>
  <c r="U2463" i="1"/>
  <c r="AH2463" i="1" s="1"/>
  <c r="V2483" i="1"/>
  <c r="AI2483" i="1" s="1"/>
  <c r="U2619" i="1"/>
  <c r="AH2619" i="1" s="1"/>
  <c r="Z2629" i="1"/>
  <c r="AM2629" i="1" s="1"/>
  <c r="Z2636" i="1"/>
  <c r="AM2636" i="1" s="1"/>
  <c r="T2642" i="1"/>
  <c r="AB2646" i="1"/>
  <c r="AO2646" i="1" s="1"/>
  <c r="X2786" i="1"/>
  <c r="AK2786" i="1" s="1"/>
  <c r="Z2797" i="1"/>
  <c r="AM2797" i="1" s="1"/>
  <c r="Y2809" i="1"/>
  <c r="AL2809" i="1" s="1"/>
  <c r="M2826" i="1"/>
  <c r="I2826" i="1"/>
  <c r="E2826" i="1"/>
  <c r="K2826" i="1"/>
  <c r="F2826" i="1"/>
  <c r="Q2826" i="1"/>
  <c r="J2826" i="1"/>
  <c r="H2826" i="1"/>
  <c r="L2826" i="1"/>
  <c r="G2826" i="1"/>
  <c r="T2950" i="1"/>
  <c r="AG2977" i="1"/>
  <c r="AG2982" i="1"/>
  <c r="N2322" i="1"/>
  <c r="W2448" i="1"/>
  <c r="AJ2448" i="1" s="1"/>
  <c r="U2461" i="1"/>
  <c r="AH2461" i="1" s="1"/>
  <c r="W2479" i="1"/>
  <c r="AJ2479" i="1" s="1"/>
  <c r="T2616" i="1"/>
  <c r="X2626" i="1"/>
  <c r="AK2626" i="1" s="1"/>
  <c r="J2658" i="1"/>
  <c r="F2658" i="1"/>
  <c r="Q2658" i="1"/>
  <c r="I2658" i="1"/>
  <c r="M2658" i="1"/>
  <c r="H2658" i="1"/>
  <c r="L2658" i="1"/>
  <c r="G2658" i="1"/>
  <c r="K2658" i="1"/>
  <c r="E2658" i="1"/>
  <c r="X2781" i="1"/>
  <c r="AK2781" i="1" s="1"/>
  <c r="X2789" i="1"/>
  <c r="AK2789" i="1" s="1"/>
  <c r="W2794" i="1"/>
  <c r="AJ2794" i="1" s="1"/>
  <c r="AA2817" i="1"/>
  <c r="AN2817" i="1" s="1"/>
  <c r="W2315" i="1"/>
  <c r="AJ2315" i="1" s="1"/>
  <c r="U2467" i="1"/>
  <c r="AH2467" i="1" s="1"/>
  <c r="T2627" i="1"/>
  <c r="U2650" i="1"/>
  <c r="AH2650" i="1" s="1"/>
  <c r="X2797" i="1"/>
  <c r="AK2797" i="1" s="1"/>
  <c r="AA2947" i="1"/>
  <c r="AN2947" i="1" s="1"/>
  <c r="AG2976" i="1"/>
  <c r="V2628" i="1"/>
  <c r="AI2628" i="1" s="1"/>
  <c r="V2817" i="1"/>
  <c r="AI2817" i="1" s="1"/>
  <c r="Y2983" i="1"/>
  <c r="AL2983" i="1" s="1"/>
  <c r="AD3777" i="1"/>
  <c r="AK3777" i="1"/>
  <c r="AG2782" i="1"/>
  <c r="AG2778" i="1"/>
  <c r="O2785" i="1"/>
  <c r="O2780" i="1"/>
  <c r="O2788" i="1"/>
  <c r="P2788" i="1" s="1"/>
  <c r="AA3511" i="1" s="1"/>
  <c r="N1105" i="1"/>
  <c r="I3110" i="1"/>
  <c r="H3530" i="1"/>
  <c r="N137" i="1"/>
  <c r="H3635" i="1"/>
  <c r="Y3111" i="1"/>
  <c r="I3163" i="1"/>
  <c r="I3164" i="1"/>
  <c r="N3408" i="1"/>
  <c r="N3409" i="1"/>
  <c r="Y3531" i="1"/>
  <c r="O3234" i="1"/>
  <c r="O3233" i="1"/>
  <c r="D3320" i="1"/>
  <c r="H3320" i="1"/>
  <c r="E3425" i="1"/>
  <c r="C3320" i="1"/>
  <c r="S3496" i="1"/>
  <c r="P3619" i="1"/>
  <c r="P3618" i="1"/>
  <c r="F3665" i="1"/>
  <c r="X3653" i="1"/>
  <c r="E3665" i="1" s="1"/>
  <c r="Y3636" i="1"/>
  <c r="G3665" i="1"/>
  <c r="H3665" i="1"/>
  <c r="N3619" i="1"/>
  <c r="N3618" i="1"/>
  <c r="T3654" i="1"/>
  <c r="T3653" i="1"/>
  <c r="H3525" i="1"/>
  <c r="Y3496" i="1"/>
  <c r="G3525" i="1"/>
  <c r="X3513" i="1"/>
  <c r="E3525" i="1" s="1"/>
  <c r="F3525" i="1"/>
  <c r="Y3566" i="1"/>
  <c r="V3654" i="1"/>
  <c r="V3653" i="1"/>
  <c r="H3700" i="1"/>
  <c r="G3700" i="1"/>
  <c r="Y3671" i="1"/>
  <c r="F3700" i="1"/>
  <c r="X3688" i="1"/>
  <c r="E3700" i="1" s="1"/>
  <c r="P3794" i="1"/>
  <c r="P3793" i="1"/>
  <c r="Y3811" i="1"/>
  <c r="H3840" i="1"/>
  <c r="G3840" i="1"/>
  <c r="F3840" i="1"/>
  <c r="X3828" i="1"/>
  <c r="E3840" i="1" s="1"/>
  <c r="Y3881" i="1"/>
  <c r="Y3775" i="1"/>
  <c r="N4074" i="1"/>
  <c r="N4073" i="1"/>
  <c r="V3969" i="1"/>
  <c r="V3968" i="1"/>
  <c r="AD3988" i="1"/>
  <c r="AK3988" i="1"/>
  <c r="AG3988" i="1"/>
  <c r="AD3992" i="1"/>
  <c r="AK3992" i="1"/>
  <c r="AG3992" i="1"/>
  <c r="AD3996" i="1"/>
  <c r="AK3996" i="1"/>
  <c r="AG3996" i="1"/>
  <c r="AD4000" i="1"/>
  <c r="AK4000" i="1"/>
  <c r="AG4000" i="1"/>
  <c r="AD3997" i="1"/>
  <c r="AK3997" i="1"/>
  <c r="AG3997" i="1"/>
  <c r="R4074" i="1"/>
  <c r="R4073" i="1"/>
  <c r="N3934" i="1"/>
  <c r="N3933" i="1"/>
  <c r="T4074" i="1"/>
  <c r="T4073" i="1"/>
  <c r="V4109" i="1"/>
  <c r="V4108" i="1"/>
  <c r="Y4126" i="1"/>
  <c r="H4120" i="1"/>
  <c r="G4120" i="1"/>
  <c r="F4120" i="1"/>
  <c r="X4108" i="1"/>
  <c r="E4120" i="1" s="1"/>
  <c r="Y4091" i="1"/>
  <c r="E4179" i="1"/>
  <c r="E4178" i="1"/>
  <c r="G4214" i="1"/>
  <c r="G4213" i="1"/>
  <c r="AD4199" i="1"/>
  <c r="AK4199" i="1"/>
  <c r="AG4199" i="1"/>
  <c r="I4248" i="1"/>
  <c r="I4249" i="1"/>
  <c r="AD4232" i="1"/>
  <c r="AK4232" i="1"/>
  <c r="AG4232" i="1"/>
  <c r="AK4246" i="1"/>
  <c r="AG4246" i="1"/>
  <c r="AD4246" i="1"/>
  <c r="E4214" i="1"/>
  <c r="E4213" i="1"/>
  <c r="C4248" i="1"/>
  <c r="C4249" i="1"/>
  <c r="L4249" i="1" s="1"/>
  <c r="R4254" i="1" s="1"/>
  <c r="I4354" i="1"/>
  <c r="I4353" i="1"/>
  <c r="M4318" i="1"/>
  <c r="E4327" i="1" s="1"/>
  <c r="G4327" i="1"/>
  <c r="F4327" i="1"/>
  <c r="Y4300" i="1"/>
  <c r="H4327" i="1"/>
  <c r="AD4314" i="1"/>
  <c r="AK4314" i="1"/>
  <c r="AG4314" i="1"/>
  <c r="E4354" i="1"/>
  <c r="E4353" i="1"/>
  <c r="C4318" i="1"/>
  <c r="C4319" i="1"/>
  <c r="L4319" i="1" s="1"/>
  <c r="R4324" i="1" s="1"/>
  <c r="C4389" i="1"/>
  <c r="C4388" i="1"/>
  <c r="I4424" i="1"/>
  <c r="I4423" i="1"/>
  <c r="L4407" i="1"/>
  <c r="N4494" i="1"/>
  <c r="N4493" i="1"/>
  <c r="AK4524" i="1"/>
  <c r="AG4524" i="1"/>
  <c r="AD4524" i="1"/>
  <c r="AD4513" i="1"/>
  <c r="AK4513" i="1"/>
  <c r="AG4513" i="1"/>
  <c r="Y4580" i="1"/>
  <c r="E4563" i="1"/>
  <c r="E4564" i="1"/>
  <c r="AD4547" i="1"/>
  <c r="AK4547" i="1"/>
  <c r="AG4547" i="1"/>
  <c r="AD4551" i="1"/>
  <c r="AK4551" i="1"/>
  <c r="AG4551" i="1"/>
  <c r="AK4559" i="1"/>
  <c r="AG4559" i="1"/>
  <c r="AD4559" i="1"/>
  <c r="G4563" i="1"/>
  <c r="G4564" i="1"/>
  <c r="AK4557" i="1"/>
  <c r="AG4557" i="1"/>
  <c r="AD4557" i="1"/>
  <c r="AK4561" i="1"/>
  <c r="AG4561" i="1"/>
  <c r="AD4561" i="1"/>
  <c r="AD4584" i="1"/>
  <c r="AK4584" i="1"/>
  <c r="AG4584" i="1"/>
  <c r="AD4588" i="1"/>
  <c r="AK4588" i="1"/>
  <c r="AG4588" i="1"/>
  <c r="L4615" i="1"/>
  <c r="AD4619" i="1"/>
  <c r="AK4619" i="1"/>
  <c r="AG4619" i="1"/>
  <c r="AD4617" i="1"/>
  <c r="AK4617" i="1"/>
  <c r="AG4617" i="1"/>
  <c r="AK4632" i="1"/>
  <c r="AG4632" i="1"/>
  <c r="AD4632" i="1"/>
  <c r="Y4651" i="1"/>
  <c r="AK4653" i="1"/>
  <c r="AG4653" i="1"/>
  <c r="AD4653" i="1"/>
  <c r="U129" i="1"/>
  <c r="AH129" i="1" s="1"/>
  <c r="F3390" i="1"/>
  <c r="AB129" i="1"/>
  <c r="AO129" i="1" s="1"/>
  <c r="E3810" i="1"/>
  <c r="N121" i="1"/>
  <c r="C3810" i="1"/>
  <c r="K146" i="1"/>
  <c r="K133" i="1"/>
  <c r="Z139" i="1" s="1"/>
  <c r="AM139" i="1" s="1"/>
  <c r="I4090" i="1"/>
  <c r="N134" i="1"/>
  <c r="E133" i="1"/>
  <c r="E146" i="1"/>
  <c r="C4090" i="1"/>
  <c r="F146" i="1"/>
  <c r="U134" i="1"/>
  <c r="AH134" i="1" s="1"/>
  <c r="F133" i="1"/>
  <c r="U145" i="1" s="1"/>
  <c r="AH145" i="1" s="1"/>
  <c r="N482" i="1"/>
  <c r="U3601" i="1"/>
  <c r="Z297" i="1"/>
  <c r="AM297" i="1" s="1"/>
  <c r="S3706" i="1"/>
  <c r="U459" i="1"/>
  <c r="AH459" i="1" s="1"/>
  <c r="AG782" i="1"/>
  <c r="U3776" i="1"/>
  <c r="N276" i="1"/>
  <c r="N4336" i="1"/>
  <c r="T4336" i="1"/>
  <c r="AB284" i="1"/>
  <c r="AO284" i="1" s="1"/>
  <c r="V4441" i="1"/>
  <c r="S4441" i="1"/>
  <c r="AA284" i="1"/>
  <c r="AN284" i="1" s="1"/>
  <c r="U4441" i="1"/>
  <c r="X440" i="1"/>
  <c r="AK440" i="1" s="1"/>
  <c r="X448" i="1"/>
  <c r="AK448" i="1" s="1"/>
  <c r="AG476" i="1"/>
  <c r="AG789" i="1"/>
  <c r="X288" i="1"/>
  <c r="AK288" i="1" s="1"/>
  <c r="R3811" i="1"/>
  <c r="S3811" i="1"/>
  <c r="U3811" i="1"/>
  <c r="Y3391" i="1"/>
  <c r="N324" i="1"/>
  <c r="O617" i="1"/>
  <c r="P617" i="1" s="1"/>
  <c r="O615" i="1"/>
  <c r="O613" i="1"/>
  <c r="P613" i="1" s="1"/>
  <c r="AA3183" i="1" s="1"/>
  <c r="O611" i="1"/>
  <c r="P611" i="1" s="1"/>
  <c r="O609" i="1"/>
  <c r="P609" i="1" s="1"/>
  <c r="O607" i="1"/>
  <c r="O618" i="1"/>
  <c r="P618" i="1" s="1"/>
  <c r="AA4443" i="1" s="1"/>
  <c r="O616" i="1"/>
  <c r="P616" i="1" s="1"/>
  <c r="O614" i="1"/>
  <c r="O612" i="1"/>
  <c r="O610" i="1"/>
  <c r="P610" i="1" s="1"/>
  <c r="AA4338" i="1" s="1"/>
  <c r="O608" i="1"/>
  <c r="T609" i="1"/>
  <c r="T611" i="1"/>
  <c r="V641" i="1"/>
  <c r="AI641" i="1" s="1"/>
  <c r="N1323" i="1"/>
  <c r="AG804" i="1"/>
  <c r="AG970" i="1"/>
  <c r="O1147" i="1"/>
  <c r="P1147" i="1" s="1"/>
  <c r="AA3536" i="1" s="1"/>
  <c r="O1145" i="1"/>
  <c r="P1145" i="1" s="1"/>
  <c r="AA3466" i="1" s="1"/>
  <c r="O1143" i="1"/>
  <c r="P1143" i="1" s="1"/>
  <c r="AA3746" i="1" s="1"/>
  <c r="O1141" i="1"/>
  <c r="O1139" i="1"/>
  <c r="O1137" i="1"/>
  <c r="P1137" i="1" s="1"/>
  <c r="O1146" i="1"/>
  <c r="O1144" i="1"/>
  <c r="O1142" i="1"/>
  <c r="O1140" i="1"/>
  <c r="O1138" i="1"/>
  <c r="P1138" i="1" s="1"/>
  <c r="O1136" i="1"/>
  <c r="T1144" i="1"/>
  <c r="AG1292" i="1"/>
  <c r="AG1303" i="1"/>
  <c r="AG1474" i="1"/>
  <c r="AG1613" i="1"/>
  <c r="AG1627" i="1"/>
  <c r="AG1807" i="1"/>
  <c r="AG1130" i="1"/>
  <c r="AA1614" i="1"/>
  <c r="AN1614" i="1" s="1"/>
  <c r="AA1612" i="1"/>
  <c r="AN1612" i="1" s="1"/>
  <c r="AA1618" i="1"/>
  <c r="AN1618" i="1" s="1"/>
  <c r="AA1616" i="1"/>
  <c r="AN1616" i="1" s="1"/>
  <c r="AA1610" i="1"/>
  <c r="AN1610" i="1" s="1"/>
  <c r="AA1620" i="1"/>
  <c r="AN1620" i="1" s="1"/>
  <c r="AG1776" i="1"/>
  <c r="V1780" i="1"/>
  <c r="AI1780" i="1" s="1"/>
  <c r="AG1784" i="1"/>
  <c r="AG1798" i="1"/>
  <c r="W1808" i="1"/>
  <c r="AJ1808" i="1" s="1"/>
  <c r="AA1797" i="1"/>
  <c r="AN1797" i="1" s="1"/>
  <c r="V782" i="1"/>
  <c r="AI782" i="1" s="1"/>
  <c r="X964" i="1"/>
  <c r="AK964" i="1" s="1"/>
  <c r="X966" i="1"/>
  <c r="AK966" i="1" s="1"/>
  <c r="X962" i="1"/>
  <c r="AK962" i="1" s="1"/>
  <c r="X960" i="1"/>
  <c r="AK960" i="1" s="1"/>
  <c r="X956" i="1"/>
  <c r="AK956" i="1" s="1"/>
  <c r="X958" i="1"/>
  <c r="AK958" i="1" s="1"/>
  <c r="AG1277" i="1"/>
  <c r="AG1280" i="1"/>
  <c r="AG1285" i="1"/>
  <c r="M1321" i="1"/>
  <c r="I1321" i="1"/>
  <c r="E1321" i="1"/>
  <c r="H1321" i="1"/>
  <c r="L1321" i="1"/>
  <c r="G1321" i="1"/>
  <c r="K1321" i="1"/>
  <c r="F1321" i="1"/>
  <c r="Q1321" i="1"/>
  <c r="J1321" i="1"/>
  <c r="U1475" i="1"/>
  <c r="AH1475" i="1" s="1"/>
  <c r="J1823" i="1"/>
  <c r="F1823" i="1"/>
  <c r="Q1823" i="1"/>
  <c r="I1823" i="1"/>
  <c r="M1823" i="1"/>
  <c r="H1823" i="1"/>
  <c r="K1823" i="1"/>
  <c r="E1823" i="1"/>
  <c r="L1823" i="1"/>
  <c r="G1823" i="1"/>
  <c r="AA1644" i="1"/>
  <c r="AN1644" i="1" s="1"/>
  <c r="AA1642" i="1"/>
  <c r="AN1642" i="1" s="1"/>
  <c r="AA1640" i="1"/>
  <c r="AN1640" i="1" s="1"/>
  <c r="AA1638" i="1"/>
  <c r="AN1638" i="1" s="1"/>
  <c r="AA1646" i="1"/>
  <c r="AN1646" i="1" s="1"/>
  <c r="AB1947" i="1"/>
  <c r="AO1947" i="1" s="1"/>
  <c r="U1980" i="1"/>
  <c r="AH1980" i="1" s="1"/>
  <c r="U1973" i="1"/>
  <c r="AH1973" i="1" s="1"/>
  <c r="U1977" i="1"/>
  <c r="AH1977" i="1" s="1"/>
  <c r="U1975" i="1"/>
  <c r="AH1975" i="1" s="1"/>
  <c r="U1979" i="1"/>
  <c r="AH1979" i="1" s="1"/>
  <c r="U1981" i="1"/>
  <c r="AH1981" i="1" s="1"/>
  <c r="U1971" i="1"/>
  <c r="AH1971" i="1" s="1"/>
  <c r="U1978" i="1"/>
  <c r="AH1978" i="1" s="1"/>
  <c r="AG2116" i="1"/>
  <c r="AG2132" i="1"/>
  <c r="AG1946" i="1"/>
  <c r="AG1951" i="1"/>
  <c r="AG1954" i="1"/>
  <c r="Y1647" i="1"/>
  <c r="AL1647" i="1" s="1"/>
  <c r="Y1644" i="1"/>
  <c r="AL1644" i="1" s="1"/>
  <c r="Y1642" i="1"/>
  <c r="AL1642" i="1" s="1"/>
  <c r="Y1640" i="1"/>
  <c r="AL1640" i="1" s="1"/>
  <c r="Y1648" i="1"/>
  <c r="AL1648" i="1" s="1"/>
  <c r="Y1638" i="1"/>
  <c r="AL1638" i="1" s="1"/>
  <c r="Y1646" i="1"/>
  <c r="AL1646" i="1" s="1"/>
  <c r="Y1645" i="1"/>
  <c r="AL1645" i="1" s="1"/>
  <c r="X1979" i="1"/>
  <c r="AK1979" i="1" s="1"/>
  <c r="V638" i="1"/>
  <c r="AI638" i="1" s="1"/>
  <c r="O2469" i="1"/>
  <c r="O2466" i="1"/>
  <c r="O2461" i="1"/>
  <c r="O2458" i="1"/>
  <c r="O2468" i="1"/>
  <c r="O2463" i="1"/>
  <c r="P2463" i="1" s="1"/>
  <c r="O2460" i="1"/>
  <c r="O2465" i="1"/>
  <c r="P2465" i="1" s="1"/>
  <c r="AA4034" i="1" s="1"/>
  <c r="O2462" i="1"/>
  <c r="O2467" i="1"/>
  <c r="P2467" i="1" s="1"/>
  <c r="AA3404" i="1" s="1"/>
  <c r="O2464" i="1"/>
  <c r="P2464" i="1" s="1"/>
  <c r="O2459" i="1"/>
  <c r="P2459" i="1" s="1"/>
  <c r="AA3824" i="1" s="1"/>
  <c r="T2460" i="1"/>
  <c r="T2466" i="1"/>
  <c r="T2465" i="1"/>
  <c r="T2458" i="1"/>
  <c r="T2468" i="1"/>
  <c r="T2463" i="1"/>
  <c r="X2615" i="1"/>
  <c r="AK2615" i="1" s="1"/>
  <c r="X2617" i="1"/>
  <c r="AK2617" i="1" s="1"/>
  <c r="AG2618" i="1"/>
  <c r="AG2650" i="1"/>
  <c r="O2802" i="1"/>
  <c r="O2799" i="1"/>
  <c r="P2799" i="1" s="1"/>
  <c r="O2794" i="1"/>
  <c r="O2801" i="1"/>
  <c r="P2801" i="1" s="1"/>
  <c r="O2796" i="1"/>
  <c r="O2793" i="1"/>
  <c r="P2793" i="1" s="1"/>
  <c r="O2803" i="1"/>
  <c r="O2798" i="1"/>
  <c r="P2798" i="1" s="1"/>
  <c r="AA3581" i="1" s="1"/>
  <c r="O2795" i="1"/>
  <c r="P2795" i="1" s="1"/>
  <c r="O2800" i="1"/>
  <c r="P2800" i="1" s="1"/>
  <c r="AA3686" i="1" s="1"/>
  <c r="O2797" i="1"/>
  <c r="O2792" i="1"/>
  <c r="T2796" i="1"/>
  <c r="T2798" i="1"/>
  <c r="T2793" i="1"/>
  <c r="T2799" i="1"/>
  <c r="T2801" i="1"/>
  <c r="T2795" i="1"/>
  <c r="O2817" i="1"/>
  <c r="O2815" i="1"/>
  <c r="O2813" i="1"/>
  <c r="P2813" i="1" s="1"/>
  <c r="O2811" i="1"/>
  <c r="P2811" i="1" s="1"/>
  <c r="O2809" i="1"/>
  <c r="O2807" i="1"/>
  <c r="P2807" i="1" s="1"/>
  <c r="O2816" i="1"/>
  <c r="P2816" i="1" s="1"/>
  <c r="AA3441" i="1" s="1"/>
  <c r="O2814" i="1"/>
  <c r="O2812" i="1"/>
  <c r="P2812" i="1" s="1"/>
  <c r="AA3791" i="1" s="1"/>
  <c r="O2810" i="1"/>
  <c r="O2808" i="1"/>
  <c r="O2806" i="1"/>
  <c r="T2808" i="1"/>
  <c r="T2813" i="1"/>
  <c r="T2816" i="1"/>
  <c r="AG2446" i="1"/>
  <c r="AG2481" i="1"/>
  <c r="AG2789" i="1"/>
  <c r="Q2829" i="1"/>
  <c r="K2829" i="1"/>
  <c r="G2829" i="1"/>
  <c r="L2829" i="1"/>
  <c r="F2829" i="1"/>
  <c r="J2829" i="1"/>
  <c r="E2829" i="1"/>
  <c r="I2829" i="1"/>
  <c r="M2829" i="1"/>
  <c r="H2829" i="1"/>
  <c r="AG2975" i="1"/>
  <c r="AG2983" i="1"/>
  <c r="V2298" i="1"/>
  <c r="AI2298" i="1" s="1"/>
  <c r="V2292" i="1"/>
  <c r="AI2292" i="1" s="1"/>
  <c r="V2294" i="1"/>
  <c r="AI2294" i="1" s="1"/>
  <c r="V2296" i="1"/>
  <c r="AI2296" i="1" s="1"/>
  <c r="F3770" i="1"/>
  <c r="AK3917" i="1"/>
  <c r="AD3917" i="1"/>
  <c r="Y3146" i="1"/>
  <c r="N938" i="1"/>
  <c r="J3705" i="1"/>
  <c r="K3705" i="1"/>
  <c r="V130" i="1"/>
  <c r="AI130" i="1" s="1"/>
  <c r="E3705" i="1"/>
  <c r="N122" i="1"/>
  <c r="C3600" i="1"/>
  <c r="U122" i="1"/>
  <c r="AH122" i="1" s="1"/>
  <c r="D3600" i="1"/>
  <c r="T143" i="1"/>
  <c r="N143" i="1"/>
  <c r="C3460" i="1"/>
  <c r="U143" i="1"/>
  <c r="AH143" i="1" s="1"/>
  <c r="D3460" i="1"/>
  <c r="W143" i="1"/>
  <c r="AJ143" i="1" s="1"/>
  <c r="F3460" i="1"/>
  <c r="K4055" i="1"/>
  <c r="V135" i="1"/>
  <c r="AI135" i="1" s="1"/>
  <c r="E4055" i="1"/>
  <c r="W112" i="1"/>
  <c r="AJ112" i="1" s="1"/>
  <c r="F3180" i="1"/>
  <c r="U127" i="1"/>
  <c r="AH127" i="1" s="1"/>
  <c r="D4020" i="1"/>
  <c r="W127" i="1"/>
  <c r="AJ127" i="1" s="1"/>
  <c r="F4020" i="1"/>
  <c r="K4020" i="1"/>
  <c r="W142" i="1"/>
  <c r="AJ142" i="1" s="1"/>
  <c r="F4370" i="1"/>
  <c r="N115" i="1"/>
  <c r="U279" i="1"/>
  <c r="AH279" i="1" s="1"/>
  <c r="Q3321" i="1"/>
  <c r="W302" i="1"/>
  <c r="AJ302" i="1" s="1"/>
  <c r="Q4056" i="1"/>
  <c r="Q654" i="1"/>
  <c r="K654" i="1"/>
  <c r="G654" i="1"/>
  <c r="J654" i="1"/>
  <c r="E654" i="1"/>
  <c r="L654" i="1"/>
  <c r="F654" i="1"/>
  <c r="I654" i="1"/>
  <c r="H654" i="1"/>
  <c r="M654" i="1"/>
  <c r="AG779" i="1"/>
  <c r="AG785" i="1"/>
  <c r="V4161" i="1"/>
  <c r="Q3111" i="1"/>
  <c r="G300" i="1"/>
  <c r="V308" i="1" s="1"/>
  <c r="AI308" i="1" s="1"/>
  <c r="G313" i="1"/>
  <c r="E313" i="1"/>
  <c r="N301" i="1"/>
  <c r="E300" i="1"/>
  <c r="U308" i="1"/>
  <c r="AH308" i="1" s="1"/>
  <c r="O3741" i="1"/>
  <c r="AG444" i="1"/>
  <c r="AG456" i="1"/>
  <c r="X459" i="1"/>
  <c r="AK459" i="1" s="1"/>
  <c r="AG462" i="1"/>
  <c r="Y472" i="1"/>
  <c r="AL472" i="1" s="1"/>
  <c r="U3951" i="1"/>
  <c r="W3951" i="1" s="1"/>
  <c r="Y3286" i="1"/>
  <c r="T3286" i="1"/>
  <c r="N319" i="1"/>
  <c r="Y447" i="1"/>
  <c r="AL447" i="1" s="1"/>
  <c r="AB609" i="1"/>
  <c r="AO609" i="1" s="1"/>
  <c r="AB611" i="1"/>
  <c r="AO611" i="1" s="1"/>
  <c r="AB615" i="1"/>
  <c r="AO615" i="1" s="1"/>
  <c r="O632" i="1"/>
  <c r="P632" i="1" s="1"/>
  <c r="O630" i="1"/>
  <c r="O628" i="1"/>
  <c r="P628" i="1" s="1"/>
  <c r="O626" i="1"/>
  <c r="P626" i="1" s="1"/>
  <c r="O624" i="1"/>
  <c r="O622" i="1"/>
  <c r="O631" i="1"/>
  <c r="O629" i="1"/>
  <c r="O627" i="1"/>
  <c r="P627" i="1" s="1"/>
  <c r="O625" i="1"/>
  <c r="P625" i="1" s="1"/>
  <c r="O623" i="1"/>
  <c r="O621" i="1"/>
  <c r="T625" i="1"/>
  <c r="T629" i="1"/>
  <c r="AA617" i="1"/>
  <c r="AN617" i="1" s="1"/>
  <c r="N820" i="1"/>
  <c r="W1611" i="1"/>
  <c r="AJ1611" i="1" s="1"/>
  <c r="W1617" i="1"/>
  <c r="AJ1617" i="1" s="1"/>
  <c r="W1619" i="1"/>
  <c r="AJ1619" i="1" s="1"/>
  <c r="W1613" i="1"/>
  <c r="AJ1613" i="1" s="1"/>
  <c r="W1609" i="1"/>
  <c r="AJ1609" i="1" s="1"/>
  <c r="W625" i="1"/>
  <c r="AJ625" i="1" s="1"/>
  <c r="AB645" i="1"/>
  <c r="AO645" i="1" s="1"/>
  <c r="AB807" i="1"/>
  <c r="AO807" i="1" s="1"/>
  <c r="AA1119" i="1"/>
  <c r="AN1119" i="1" s="1"/>
  <c r="J1157" i="1"/>
  <c r="F1157" i="1"/>
  <c r="L1157" i="1"/>
  <c r="G1157" i="1"/>
  <c r="K1157" i="1"/>
  <c r="E1157" i="1"/>
  <c r="Q1157" i="1"/>
  <c r="I1157" i="1"/>
  <c r="M1157" i="1"/>
  <c r="H1157" i="1"/>
  <c r="AG1480" i="1"/>
  <c r="T1781" i="1"/>
  <c r="T1799" i="1"/>
  <c r="Z1961" i="1"/>
  <c r="AM1961" i="1" s="1"/>
  <c r="Z1963" i="1"/>
  <c r="AM1963" i="1" s="1"/>
  <c r="Z1965" i="1"/>
  <c r="AM1965" i="1" s="1"/>
  <c r="Z1957" i="1"/>
  <c r="AM1957" i="1" s="1"/>
  <c r="Z1967" i="1"/>
  <c r="AM1967" i="1" s="1"/>
  <c r="Z1959" i="1"/>
  <c r="AM1959" i="1" s="1"/>
  <c r="T1457" i="1"/>
  <c r="AB812" i="1"/>
  <c r="AO812" i="1" s="1"/>
  <c r="O952" i="1"/>
  <c r="P952" i="1" s="1"/>
  <c r="O950" i="1"/>
  <c r="P950" i="1" s="1"/>
  <c r="O948" i="1"/>
  <c r="P948" i="1" s="1"/>
  <c r="O946" i="1"/>
  <c r="O944" i="1"/>
  <c r="P944" i="1" s="1"/>
  <c r="AA4340" i="1" s="1"/>
  <c r="O942" i="1"/>
  <c r="O951" i="1"/>
  <c r="O949" i="1"/>
  <c r="O947" i="1"/>
  <c r="P947" i="1" s="1"/>
  <c r="O945" i="1"/>
  <c r="O943" i="1"/>
  <c r="P943" i="1" s="1"/>
  <c r="AA3150" i="1" s="1"/>
  <c r="O941" i="1"/>
  <c r="T944" i="1"/>
  <c r="T948" i="1"/>
  <c r="T952" i="1"/>
  <c r="T942" i="1"/>
  <c r="T946" i="1"/>
  <c r="T950" i="1"/>
  <c r="AG1109" i="1"/>
  <c r="T1139" i="1"/>
  <c r="T1143" i="1"/>
  <c r="T1147" i="1"/>
  <c r="Q1320" i="1"/>
  <c r="K1320" i="1"/>
  <c r="G1320" i="1"/>
  <c r="L1320" i="1"/>
  <c r="F1320" i="1"/>
  <c r="J1320" i="1"/>
  <c r="E1320" i="1"/>
  <c r="I1320" i="1"/>
  <c r="M1320" i="1"/>
  <c r="H1320" i="1"/>
  <c r="T1792" i="1"/>
  <c r="Z1808" i="1"/>
  <c r="AM1808" i="1" s="1"/>
  <c r="Z1812" i="1"/>
  <c r="AM1812" i="1" s="1"/>
  <c r="AA1791" i="1"/>
  <c r="AN1791" i="1" s="1"/>
  <c r="AB778" i="1"/>
  <c r="AO778" i="1" s="1"/>
  <c r="X804" i="1"/>
  <c r="AK804" i="1" s="1"/>
  <c r="X1115" i="1"/>
  <c r="AK1115" i="1" s="1"/>
  <c r="X1109" i="1"/>
  <c r="AK1109" i="1" s="1"/>
  <c r="X1119" i="1"/>
  <c r="AK1119" i="1" s="1"/>
  <c r="X1111" i="1"/>
  <c r="AK1111" i="1" s="1"/>
  <c r="X1117" i="1"/>
  <c r="AK1117" i="1" s="1"/>
  <c r="X1113" i="1"/>
  <c r="AK1113" i="1" s="1"/>
  <c r="X1116" i="1"/>
  <c r="AK1116" i="1" s="1"/>
  <c r="Y1129" i="1"/>
  <c r="AL1129" i="1" s="1"/>
  <c r="Y1127" i="1"/>
  <c r="AL1127" i="1" s="1"/>
  <c r="Y1130" i="1"/>
  <c r="AL1130" i="1" s="1"/>
  <c r="AG1278" i="1"/>
  <c r="AG1283" i="1"/>
  <c r="AG1286" i="1"/>
  <c r="AA1297" i="1"/>
  <c r="AN1297" i="1" s="1"/>
  <c r="Z1449" i="1"/>
  <c r="AM1449" i="1" s="1"/>
  <c r="U1966" i="1"/>
  <c r="AH1966" i="1" s="1"/>
  <c r="O2121" i="1"/>
  <c r="O2119" i="1"/>
  <c r="O2117" i="1"/>
  <c r="O2115" i="1"/>
  <c r="P2115" i="1" s="1"/>
  <c r="O2113" i="1"/>
  <c r="O2111" i="1"/>
  <c r="P2111" i="1" s="1"/>
  <c r="O2120" i="1"/>
  <c r="P2120" i="1" s="1"/>
  <c r="AA3507" i="1" s="1"/>
  <c r="O2118" i="1"/>
  <c r="P2118" i="1" s="1"/>
  <c r="O2116" i="1"/>
  <c r="O2114" i="1"/>
  <c r="O2112" i="1"/>
  <c r="P2112" i="1" s="1"/>
  <c r="O2110" i="1"/>
  <c r="T2113" i="1"/>
  <c r="T2115" i="1"/>
  <c r="T2117" i="1"/>
  <c r="T2119" i="1"/>
  <c r="T2111" i="1"/>
  <c r="T2121" i="1"/>
  <c r="T2118" i="1"/>
  <c r="V2284" i="1"/>
  <c r="AI2284" i="1" s="1"/>
  <c r="V2300" i="1"/>
  <c r="AI2300" i="1" s="1"/>
  <c r="X2959" i="1"/>
  <c r="AK2959" i="1" s="1"/>
  <c r="X2963" i="1"/>
  <c r="AK2963" i="1" s="1"/>
  <c r="X2967" i="1"/>
  <c r="AK2967" i="1" s="1"/>
  <c r="X2961" i="1"/>
  <c r="AK2961" i="1" s="1"/>
  <c r="X2965" i="1"/>
  <c r="AK2965" i="1" s="1"/>
  <c r="X2969" i="1"/>
  <c r="AK2969" i="1" s="1"/>
  <c r="AB2146" i="1"/>
  <c r="AO2146" i="1" s="1"/>
  <c r="O2314" i="1"/>
  <c r="P2314" i="1" s="1"/>
  <c r="O2309" i="1"/>
  <c r="O2306" i="1"/>
  <c r="O2315" i="1"/>
  <c r="O2312" i="1"/>
  <c r="P2312" i="1" s="1"/>
  <c r="O2307" i="1"/>
  <c r="O2311" i="1"/>
  <c r="O2316" i="1"/>
  <c r="O2310" i="1"/>
  <c r="O2308" i="1"/>
  <c r="P2308" i="1" s="1"/>
  <c r="O2313" i="1"/>
  <c r="O2305" i="1"/>
  <c r="T2310" i="1"/>
  <c r="T2313" i="1"/>
  <c r="T2308" i="1"/>
  <c r="T2305" i="1"/>
  <c r="T2315" i="1"/>
  <c r="T1944" i="1"/>
  <c r="T1949" i="1"/>
  <c r="T1952" i="1"/>
  <c r="V2281" i="1"/>
  <c r="AI2281" i="1" s="1"/>
  <c r="Y2299" i="1"/>
  <c r="AL2299" i="1" s="1"/>
  <c r="Y2298" i="1"/>
  <c r="AL2298" i="1" s="1"/>
  <c r="Y2302" i="1"/>
  <c r="AL2302" i="1" s="1"/>
  <c r="Y2296" i="1"/>
  <c r="AL2296" i="1" s="1"/>
  <c r="Y2300" i="1"/>
  <c r="AL2300" i="1" s="1"/>
  <c r="Y2294" i="1"/>
  <c r="AL2294" i="1" s="1"/>
  <c r="Y2292" i="1"/>
  <c r="AL2292" i="1" s="1"/>
  <c r="AA1471" i="1"/>
  <c r="AN1471" i="1" s="1"/>
  <c r="AA1479" i="1"/>
  <c r="AN1479" i="1" s="1"/>
  <c r="AG1641" i="1"/>
  <c r="AG1644" i="1"/>
  <c r="W1779" i="1"/>
  <c r="AJ1779" i="1" s="1"/>
  <c r="W1799" i="1"/>
  <c r="AJ1799" i="1" s="1"/>
  <c r="U1965" i="1"/>
  <c r="AH1965" i="1" s="1"/>
  <c r="AG1976" i="1"/>
  <c r="AG1979" i="1"/>
  <c r="X2114" i="1"/>
  <c r="AK2114" i="1" s="1"/>
  <c r="O2148" i="1"/>
  <c r="P2148" i="1" s="1"/>
  <c r="AA3437" i="1" s="1"/>
  <c r="O2146" i="1"/>
  <c r="O2144" i="1"/>
  <c r="O2142" i="1"/>
  <c r="O2140" i="1"/>
  <c r="O2138" i="1"/>
  <c r="O2149" i="1"/>
  <c r="O2147" i="1"/>
  <c r="P2147" i="1" s="1"/>
  <c r="AA3472" i="1" s="1"/>
  <c r="O2145" i="1"/>
  <c r="P2145" i="1" s="1"/>
  <c r="O2143" i="1"/>
  <c r="P2143" i="1" s="1"/>
  <c r="O2141" i="1"/>
  <c r="O2139" i="1"/>
  <c r="P2139" i="1" s="1"/>
  <c r="T2147" i="1"/>
  <c r="T2149" i="1"/>
  <c r="T2143" i="1"/>
  <c r="T2145" i="1"/>
  <c r="T2139" i="1"/>
  <c r="T2141" i="1"/>
  <c r="T2142" i="1"/>
  <c r="T2146" i="1"/>
  <c r="U2281" i="1"/>
  <c r="AH2281" i="1" s="1"/>
  <c r="U2277" i="1"/>
  <c r="AH2277" i="1" s="1"/>
  <c r="U2283" i="1"/>
  <c r="AH2283" i="1" s="1"/>
  <c r="U2285" i="1"/>
  <c r="AH2285" i="1" s="1"/>
  <c r="V607" i="1"/>
  <c r="AI607" i="1" s="1"/>
  <c r="V1795" i="1"/>
  <c r="AI1795" i="1" s="1"/>
  <c r="V1951" i="1"/>
  <c r="AI1951" i="1" s="1"/>
  <c r="Y2316" i="1"/>
  <c r="AL2316" i="1" s="1"/>
  <c r="Y2310" i="1"/>
  <c r="AL2310" i="1" s="1"/>
  <c r="U2454" i="1"/>
  <c r="AH2454" i="1" s="1"/>
  <c r="Z2474" i="1"/>
  <c r="AM2474" i="1" s="1"/>
  <c r="W2480" i="1"/>
  <c r="AJ2480" i="1" s="1"/>
  <c r="X2645" i="1"/>
  <c r="AK2645" i="1" s="1"/>
  <c r="X2950" i="1"/>
  <c r="AK2950" i="1" s="1"/>
  <c r="W2959" i="1"/>
  <c r="AJ2959" i="1" s="1"/>
  <c r="W2963" i="1"/>
  <c r="AJ2963" i="1" s="1"/>
  <c r="W2961" i="1"/>
  <c r="AJ2961" i="1" s="1"/>
  <c r="W2965" i="1"/>
  <c r="AJ2965" i="1" s="1"/>
  <c r="W2967" i="1"/>
  <c r="AJ2967" i="1" s="1"/>
  <c r="AG2963" i="1"/>
  <c r="AG2966" i="1"/>
  <c r="V2477" i="1"/>
  <c r="AI2477" i="1" s="1"/>
  <c r="Z2632" i="1"/>
  <c r="AM2632" i="1" s="1"/>
  <c r="X2640" i="1"/>
  <c r="AK2640" i="1" s="1"/>
  <c r="W2815" i="1"/>
  <c r="AJ2815" i="1" s="1"/>
  <c r="W2809" i="1"/>
  <c r="AJ2809" i="1" s="1"/>
  <c r="W2813" i="1"/>
  <c r="AJ2813" i="1" s="1"/>
  <c r="W2817" i="1"/>
  <c r="AJ2817" i="1" s="1"/>
  <c r="W2807" i="1"/>
  <c r="AJ2807" i="1" s="1"/>
  <c r="W2811" i="1"/>
  <c r="AJ2811" i="1" s="1"/>
  <c r="T2811" i="1"/>
  <c r="T2814" i="1"/>
  <c r="U2965" i="1"/>
  <c r="AH2965" i="1" s="1"/>
  <c r="U2963" i="1"/>
  <c r="AH2963" i="1" s="1"/>
  <c r="U2961" i="1"/>
  <c r="AH2961" i="1" s="1"/>
  <c r="U2959" i="1"/>
  <c r="AH2959" i="1" s="1"/>
  <c r="U2964" i="1"/>
  <c r="AH2964" i="1" s="1"/>
  <c r="U2968" i="1"/>
  <c r="AH2968" i="1" s="1"/>
  <c r="U2962" i="1"/>
  <c r="AH2962" i="1" s="1"/>
  <c r="U2960" i="1"/>
  <c r="AH2960" i="1" s="1"/>
  <c r="U2966" i="1"/>
  <c r="AH2966" i="1" s="1"/>
  <c r="AG2978" i="1"/>
  <c r="X2461" i="1"/>
  <c r="AK2461" i="1" s="1"/>
  <c r="X2463" i="1"/>
  <c r="AK2463" i="1" s="1"/>
  <c r="X2469" i="1"/>
  <c r="AK2469" i="1" s="1"/>
  <c r="X2475" i="1"/>
  <c r="AK2475" i="1" s="1"/>
  <c r="X2483" i="1"/>
  <c r="AK2483" i="1" s="1"/>
  <c r="N2623" i="1"/>
  <c r="X2628" i="1"/>
  <c r="AK2628" i="1" s="1"/>
  <c r="X2649" i="1"/>
  <c r="AK2649" i="1" s="1"/>
  <c r="AG2292" i="1"/>
  <c r="X2300" i="1"/>
  <c r="AK2300" i="1" s="1"/>
  <c r="Y2315" i="1"/>
  <c r="AL2315" i="1" s="1"/>
  <c r="N2637" i="1"/>
  <c r="AG2633" i="1"/>
  <c r="X2947" i="1"/>
  <c r="AK2947" i="1" s="1"/>
  <c r="V2474" i="1"/>
  <c r="AI2474" i="1" s="1"/>
  <c r="V2788" i="1"/>
  <c r="AI2788" i="1" s="1"/>
  <c r="N136" i="1"/>
  <c r="T136" i="1"/>
  <c r="V3146" i="1"/>
  <c r="AB468" i="1"/>
  <c r="AO468" i="1" s="1"/>
  <c r="AB472" i="1"/>
  <c r="AO472" i="1" s="1"/>
  <c r="AB474" i="1"/>
  <c r="AO474" i="1" s="1"/>
  <c r="AB478" i="1"/>
  <c r="AO478" i="1" s="1"/>
  <c r="AB470" i="1"/>
  <c r="AO470" i="1" s="1"/>
  <c r="AB476" i="1"/>
  <c r="AO476" i="1" s="1"/>
  <c r="AA2444" i="1"/>
  <c r="AN2444" i="1" s="1"/>
  <c r="J3670" i="1"/>
  <c r="Y3670" i="1"/>
  <c r="I3670" i="1"/>
  <c r="I132" i="1"/>
  <c r="I119" i="1"/>
  <c r="X130" i="1" s="1"/>
  <c r="AK130" i="1" s="1"/>
  <c r="J119" i="1"/>
  <c r="Y124" i="1" s="1"/>
  <c r="AL124" i="1" s="1"/>
  <c r="J132" i="1"/>
  <c r="H3355" i="1"/>
  <c r="AB141" i="1"/>
  <c r="AO141" i="1" s="1"/>
  <c r="K3740" i="1"/>
  <c r="I3740" i="1"/>
  <c r="X110" i="1"/>
  <c r="AK110" i="1" s="1"/>
  <c r="J3250" i="1"/>
  <c r="Y125" i="1"/>
  <c r="AL125" i="1" s="1"/>
  <c r="J3845" i="1"/>
  <c r="J4335" i="1"/>
  <c r="N154" i="1"/>
  <c r="Q3636" i="1"/>
  <c r="Y3181" i="1"/>
  <c r="V454" i="1"/>
  <c r="AI454" i="1" s="1"/>
  <c r="V458" i="1"/>
  <c r="AI458" i="1" s="1"/>
  <c r="V462" i="1"/>
  <c r="AI462" i="1" s="1"/>
  <c r="V456" i="1"/>
  <c r="AI456" i="1" s="1"/>
  <c r="V460" i="1"/>
  <c r="AI460" i="1" s="1"/>
  <c r="V464" i="1"/>
  <c r="AI464" i="1" s="1"/>
  <c r="V293" i="1"/>
  <c r="AI293" i="1" s="1"/>
  <c r="N293" i="1"/>
  <c r="T293" i="1"/>
  <c r="U293" i="1"/>
  <c r="AH293" i="1" s="1"/>
  <c r="U449" i="1"/>
  <c r="AH449" i="1" s="1"/>
  <c r="T624" i="1"/>
  <c r="W628" i="1"/>
  <c r="AJ628" i="1" s="1"/>
  <c r="Z644" i="1"/>
  <c r="AM644" i="1" s="1"/>
  <c r="Q652" i="1"/>
  <c r="K652" i="1"/>
  <c r="G652" i="1"/>
  <c r="L652" i="1"/>
  <c r="F652" i="1"/>
  <c r="M652" i="1"/>
  <c r="H652" i="1"/>
  <c r="E652" i="1"/>
  <c r="J652" i="1"/>
  <c r="I652" i="1"/>
  <c r="AG775" i="1"/>
  <c r="V777" i="1"/>
  <c r="AI777" i="1" s="1"/>
  <c r="AA810" i="1"/>
  <c r="AN810" i="1" s="1"/>
  <c r="U3426" i="1"/>
  <c r="R3216" i="1"/>
  <c r="V280" i="1"/>
  <c r="AI280" i="1" s="1"/>
  <c r="P3216" i="1"/>
  <c r="T302" i="1"/>
  <c r="N302" i="1"/>
  <c r="Z303" i="1"/>
  <c r="AM303" i="1" s="1"/>
  <c r="T3916" i="1"/>
  <c r="Z449" i="1"/>
  <c r="AM449" i="1" s="1"/>
  <c r="Z443" i="1"/>
  <c r="AM443" i="1" s="1"/>
  <c r="Z451" i="1"/>
  <c r="AM451" i="1" s="1"/>
  <c r="Z441" i="1"/>
  <c r="AM441" i="1" s="1"/>
  <c r="Z445" i="1"/>
  <c r="AM445" i="1" s="1"/>
  <c r="Z447" i="1"/>
  <c r="AM447" i="1" s="1"/>
  <c r="Y444" i="1"/>
  <c r="AL444" i="1" s="1"/>
  <c r="X449" i="1"/>
  <c r="AK449" i="1" s="1"/>
  <c r="AA469" i="1"/>
  <c r="AN469" i="1" s="1"/>
  <c r="AA471" i="1"/>
  <c r="AN471" i="1" s="1"/>
  <c r="AA473" i="1"/>
  <c r="AN473" i="1" s="1"/>
  <c r="AA475" i="1"/>
  <c r="AN475" i="1" s="1"/>
  <c r="AA477" i="1"/>
  <c r="AN477" i="1" s="1"/>
  <c r="AA479" i="1"/>
  <c r="AN479" i="1" s="1"/>
  <c r="AA474" i="1"/>
  <c r="AN474" i="1" s="1"/>
  <c r="T478" i="1"/>
  <c r="AB640" i="1"/>
  <c r="AO640" i="1" s="1"/>
  <c r="U789" i="1"/>
  <c r="AH789" i="1" s="1"/>
  <c r="AG793" i="1"/>
  <c r="Y292" i="1"/>
  <c r="AL292" i="1" s="1"/>
  <c r="U3846" i="1"/>
  <c r="U3461" i="1"/>
  <c r="R3461" i="1"/>
  <c r="Y455" i="1"/>
  <c r="AL455" i="1" s="1"/>
  <c r="V630" i="1"/>
  <c r="AI630" i="1" s="1"/>
  <c r="U608" i="1"/>
  <c r="AH608" i="1" s="1"/>
  <c r="U616" i="1"/>
  <c r="AH616" i="1" s="1"/>
  <c r="AA629" i="1"/>
  <c r="AN629" i="1" s="1"/>
  <c r="V645" i="1"/>
  <c r="AI645" i="1" s="1"/>
  <c r="Y644" i="1"/>
  <c r="AL644" i="1" s="1"/>
  <c r="AA611" i="1"/>
  <c r="AN611" i="1" s="1"/>
  <c r="N1824" i="1"/>
  <c r="AB798" i="1"/>
  <c r="AO798" i="1" s="1"/>
  <c r="U792" i="1"/>
  <c r="W441" i="1"/>
  <c r="AJ441" i="1" s="1"/>
  <c r="W449" i="1"/>
  <c r="AJ449" i="1" s="1"/>
  <c r="AB469" i="1"/>
  <c r="AO469" i="1" s="1"/>
  <c r="AB477" i="1"/>
  <c r="AO477" i="1" s="1"/>
  <c r="AB629" i="1"/>
  <c r="AO629" i="1" s="1"/>
  <c r="T635" i="1"/>
  <c r="AB969" i="1"/>
  <c r="AO969" i="1" s="1"/>
  <c r="AB973" i="1"/>
  <c r="AO973" i="1" s="1"/>
  <c r="AB977" i="1"/>
  <c r="AO977" i="1" s="1"/>
  <c r="AB971" i="1"/>
  <c r="AO971" i="1" s="1"/>
  <c r="AB975" i="1"/>
  <c r="AO975" i="1" s="1"/>
  <c r="AB979" i="1"/>
  <c r="AO979" i="1" s="1"/>
  <c r="W974" i="1"/>
  <c r="AJ974" i="1" s="1"/>
  <c r="V1108" i="1"/>
  <c r="AI1108" i="1" s="1"/>
  <c r="V1112" i="1"/>
  <c r="AI1112" i="1" s="1"/>
  <c r="V1118" i="1"/>
  <c r="AI1118" i="1" s="1"/>
  <c r="V1110" i="1"/>
  <c r="AI1110" i="1" s="1"/>
  <c r="V1116" i="1"/>
  <c r="AI1116" i="1" s="1"/>
  <c r="V1114" i="1"/>
  <c r="AI1114" i="1" s="1"/>
  <c r="AG1114" i="1"/>
  <c r="W1143" i="1"/>
  <c r="AJ1143" i="1" s="1"/>
  <c r="AA1283" i="1"/>
  <c r="AN1283" i="1" s="1"/>
  <c r="W1291" i="1"/>
  <c r="AJ1291" i="1" s="1"/>
  <c r="AG1296" i="1"/>
  <c r="T1306" i="1"/>
  <c r="T1309" i="1"/>
  <c r="N1325" i="1"/>
  <c r="X1462" i="1"/>
  <c r="AK1462" i="1" s="1"/>
  <c r="O1480" i="1"/>
  <c r="P1480" i="1" s="1"/>
  <c r="AA3433" i="1" s="1"/>
  <c r="O1478" i="1"/>
  <c r="O1476" i="1"/>
  <c r="O1474" i="1"/>
  <c r="O1472" i="1"/>
  <c r="O1470" i="1"/>
  <c r="O1481" i="1"/>
  <c r="O1479" i="1"/>
  <c r="P1479" i="1" s="1"/>
  <c r="O1477" i="1"/>
  <c r="P1477" i="1" s="1"/>
  <c r="O1475" i="1"/>
  <c r="P1475" i="1" s="1"/>
  <c r="O1473" i="1"/>
  <c r="O1471" i="1"/>
  <c r="P1471" i="1" s="1"/>
  <c r="T1473" i="1"/>
  <c r="U1474" i="1"/>
  <c r="AH1474" i="1" s="1"/>
  <c r="AB1625" i="1"/>
  <c r="AO1625" i="1" s="1"/>
  <c r="T1629" i="1"/>
  <c r="T1783" i="1"/>
  <c r="T1801" i="1"/>
  <c r="T1958" i="1"/>
  <c r="AB1445" i="1"/>
  <c r="AO1445" i="1" s="1"/>
  <c r="AB1453" i="1"/>
  <c r="AO1453" i="1" s="1"/>
  <c r="Y1467" i="1"/>
  <c r="AL1467" i="1" s="1"/>
  <c r="Z1809" i="1"/>
  <c r="AM1809" i="1" s="1"/>
  <c r="Y808" i="1"/>
  <c r="AL808" i="1" s="1"/>
  <c r="X947" i="1"/>
  <c r="AK947" i="1" s="1"/>
  <c r="Y1114" i="1"/>
  <c r="AL1114" i="1" s="1"/>
  <c r="N1134" i="1"/>
  <c r="AB1130" i="1"/>
  <c r="AO1130" i="1" s="1"/>
  <c r="Y1133" i="1"/>
  <c r="AL1133" i="1" s="1"/>
  <c r="W1138" i="1"/>
  <c r="AJ1138" i="1" s="1"/>
  <c r="Z1143" i="1"/>
  <c r="AM1143" i="1" s="1"/>
  <c r="J1153" i="1"/>
  <c r="F1153" i="1"/>
  <c r="Q1153" i="1"/>
  <c r="I1153" i="1"/>
  <c r="M1153" i="1"/>
  <c r="H1153" i="1"/>
  <c r="L1153" i="1"/>
  <c r="G1153" i="1"/>
  <c r="K1153" i="1"/>
  <c r="E1153" i="1"/>
  <c r="V1284" i="1"/>
  <c r="AI1284" i="1" s="1"/>
  <c r="W1298" i="1"/>
  <c r="AJ1298" i="1" s="1"/>
  <c r="Z1306" i="1"/>
  <c r="AM1306" i="1" s="1"/>
  <c r="W1312" i="1"/>
  <c r="AJ1312" i="1" s="1"/>
  <c r="V1474" i="1"/>
  <c r="AI1474" i="1" s="1"/>
  <c r="U1776" i="1"/>
  <c r="AH1776" i="1" s="1"/>
  <c r="U1780" i="1"/>
  <c r="AH1780" i="1" s="1"/>
  <c r="V1800" i="1"/>
  <c r="AI1800" i="1" s="1"/>
  <c r="T1804" i="1"/>
  <c r="T1808" i="1"/>
  <c r="X1781" i="1"/>
  <c r="AK1781" i="1" s="1"/>
  <c r="AA782" i="1"/>
  <c r="AN782" i="1" s="1"/>
  <c r="X957" i="1"/>
  <c r="AK957" i="1" s="1"/>
  <c r="U1111" i="1"/>
  <c r="AH1111" i="1" s="1"/>
  <c r="U1115" i="1"/>
  <c r="AH1115" i="1" s="1"/>
  <c r="U1125" i="1"/>
  <c r="AH1125" i="1" s="1"/>
  <c r="U1129" i="1"/>
  <c r="AH1129" i="1" s="1"/>
  <c r="X1140" i="1"/>
  <c r="AK1140" i="1" s="1"/>
  <c r="T1276" i="1"/>
  <c r="T1281" i="1"/>
  <c r="T1284" i="1"/>
  <c r="AA1304" i="1"/>
  <c r="AN1304" i="1" s="1"/>
  <c r="AA1308" i="1"/>
  <c r="AN1308" i="1" s="1"/>
  <c r="AA1312" i="1"/>
  <c r="AN1312" i="1" s="1"/>
  <c r="AA1306" i="1"/>
  <c r="AN1306" i="1" s="1"/>
  <c r="AA1310" i="1"/>
  <c r="AN1310" i="1" s="1"/>
  <c r="AA1314" i="1"/>
  <c r="AN1314" i="1" s="1"/>
  <c r="X1626" i="1"/>
  <c r="AK1626" i="1" s="1"/>
  <c r="Z1950" i="1"/>
  <c r="AM1950" i="1" s="1"/>
  <c r="Z1944" i="1"/>
  <c r="AM1944" i="1" s="1"/>
  <c r="Z1952" i="1"/>
  <c r="AM1952" i="1" s="1"/>
  <c r="Z1946" i="1"/>
  <c r="AM1946" i="1" s="1"/>
  <c r="Z1954" i="1"/>
  <c r="AM1954" i="1" s="1"/>
  <c r="Z1948" i="1"/>
  <c r="AM1948" i="1" s="1"/>
  <c r="Z1949" i="1"/>
  <c r="AM1949" i="1" s="1"/>
  <c r="Z1966" i="1"/>
  <c r="AM1966" i="1" s="1"/>
  <c r="T2120" i="1"/>
  <c r="V2144" i="1"/>
  <c r="AI2144" i="1" s="1"/>
  <c r="AA2288" i="1"/>
  <c r="AN2288" i="1" s="1"/>
  <c r="AA2278" i="1"/>
  <c r="AN2278" i="1" s="1"/>
  <c r="AA2286" i="1"/>
  <c r="AN2286" i="1" s="1"/>
  <c r="AA2280" i="1"/>
  <c r="AN2280" i="1" s="1"/>
  <c r="Z2278" i="1"/>
  <c r="AM2278" i="1" s="1"/>
  <c r="Z2286" i="1"/>
  <c r="AM2286" i="1" s="1"/>
  <c r="Z2284" i="1"/>
  <c r="AM2284" i="1" s="1"/>
  <c r="Z2283" i="1"/>
  <c r="AM2283" i="1" s="1"/>
  <c r="Z2282" i="1"/>
  <c r="AM2282" i="1" s="1"/>
  <c r="T2309" i="1"/>
  <c r="X1982" i="1"/>
  <c r="AK1982" i="1" s="1"/>
  <c r="AA2112" i="1"/>
  <c r="AN2112" i="1" s="1"/>
  <c r="AA2120" i="1"/>
  <c r="AN2120" i="1" s="1"/>
  <c r="Y2288" i="1"/>
  <c r="AL2288" i="1" s="1"/>
  <c r="T2314" i="1"/>
  <c r="O2301" i="1"/>
  <c r="O2299" i="1"/>
  <c r="O2297" i="1"/>
  <c r="O2295" i="1"/>
  <c r="O2293" i="1"/>
  <c r="O2291" i="1"/>
  <c r="O2302" i="1"/>
  <c r="P2302" i="1" s="1"/>
  <c r="AA3298" i="1" s="1"/>
  <c r="O2300" i="1"/>
  <c r="O2298" i="1"/>
  <c r="O2296" i="1"/>
  <c r="O2294" i="1"/>
  <c r="O2292" i="1"/>
  <c r="P2292" i="1" s="1"/>
  <c r="T2299" i="1"/>
  <c r="AG2973" i="1"/>
  <c r="W1610" i="1"/>
  <c r="AJ1610" i="1" s="1"/>
  <c r="AB1630" i="1"/>
  <c r="AO1630" i="1" s="1"/>
  <c r="V1777" i="1"/>
  <c r="AI1777" i="1" s="1"/>
  <c r="V1785" i="1"/>
  <c r="AI1785" i="1" s="1"/>
  <c r="W1797" i="1"/>
  <c r="AJ1797" i="1" s="1"/>
  <c r="Y1948" i="1"/>
  <c r="AL1948" i="1" s="1"/>
  <c r="W1965" i="1"/>
  <c r="AJ1965" i="1" s="1"/>
  <c r="T1974" i="1"/>
  <c r="T1977" i="1"/>
  <c r="M1991" i="1"/>
  <c r="I1991" i="1"/>
  <c r="E1991" i="1"/>
  <c r="H1991" i="1"/>
  <c r="L1991" i="1"/>
  <c r="G1991" i="1"/>
  <c r="K1991" i="1"/>
  <c r="F1991" i="1"/>
  <c r="Q1991" i="1"/>
  <c r="J1991" i="1"/>
  <c r="AB2139" i="1"/>
  <c r="AO2139" i="1" s="1"/>
  <c r="W2145" i="1"/>
  <c r="AJ2145" i="1" s="1"/>
  <c r="AB2284" i="1"/>
  <c r="AO2284" i="1" s="1"/>
  <c r="AB2287" i="1"/>
  <c r="AO2287" i="1" s="1"/>
  <c r="AB2280" i="1"/>
  <c r="AO2280" i="1" s="1"/>
  <c r="AB2285" i="1"/>
  <c r="AO2285" i="1" s="1"/>
  <c r="AB2283" i="1"/>
  <c r="AO2283" i="1" s="1"/>
  <c r="AB2279" i="1"/>
  <c r="AO2279" i="1" s="1"/>
  <c r="AB2277" i="1"/>
  <c r="AO2277" i="1" s="1"/>
  <c r="V461" i="1"/>
  <c r="AI461" i="1" s="1"/>
  <c r="V790" i="1"/>
  <c r="AI790" i="1" s="1"/>
  <c r="V1285" i="1"/>
  <c r="AI1285" i="1" s="1"/>
  <c r="V1616" i="1"/>
  <c r="AI1616" i="1" s="1"/>
  <c r="V1945" i="1"/>
  <c r="AI1945" i="1" s="1"/>
  <c r="V2134" i="1"/>
  <c r="AI2134" i="1" s="1"/>
  <c r="Z2445" i="1"/>
  <c r="AM2445" i="1" s="1"/>
  <c r="Z2476" i="1"/>
  <c r="AM2476" i="1" s="1"/>
  <c r="W2482" i="1"/>
  <c r="AJ2482" i="1" s="1"/>
  <c r="X2613" i="1"/>
  <c r="AK2613" i="1" s="1"/>
  <c r="X2618" i="1"/>
  <c r="AK2618" i="1" s="1"/>
  <c r="Y2947" i="1"/>
  <c r="AL2947" i="1" s="1"/>
  <c r="N2971" i="1"/>
  <c r="X2455" i="1"/>
  <c r="AK2455" i="1" s="1"/>
  <c r="X2474" i="1"/>
  <c r="AK2474" i="1" s="1"/>
  <c r="X2614" i="1"/>
  <c r="AK2614" i="1" s="1"/>
  <c r="V2622" i="1"/>
  <c r="AI2622" i="1" s="1"/>
  <c r="V2789" i="1"/>
  <c r="AI2789" i="1" s="1"/>
  <c r="U2797" i="1"/>
  <c r="AH2797" i="1" s="1"/>
  <c r="AB2807" i="1"/>
  <c r="AO2807" i="1" s="1"/>
  <c r="AB2811" i="1"/>
  <c r="AO2811" i="1" s="1"/>
  <c r="AB2815" i="1"/>
  <c r="AO2815" i="1" s="1"/>
  <c r="AB2809" i="1"/>
  <c r="AO2809" i="1" s="1"/>
  <c r="AB2813" i="1"/>
  <c r="AO2813" i="1" s="1"/>
  <c r="AB2817" i="1"/>
  <c r="AO2817" i="1" s="1"/>
  <c r="Y2954" i="1"/>
  <c r="AL2954" i="1" s="1"/>
  <c r="Y2970" i="1"/>
  <c r="AL2970" i="1" s="1"/>
  <c r="AG2974" i="1"/>
  <c r="S2974" i="1"/>
  <c r="AG2475" i="1"/>
  <c r="AB2481" i="1"/>
  <c r="AO2481" i="1" s="1"/>
  <c r="Z2611" i="1"/>
  <c r="AM2611" i="1" s="1"/>
  <c r="V2639" i="1"/>
  <c r="AI2639" i="1" s="1"/>
  <c r="AA2642" i="1"/>
  <c r="AN2642" i="1" s="1"/>
  <c r="AB2781" i="1"/>
  <c r="AO2781" i="1" s="1"/>
  <c r="V2795" i="1"/>
  <c r="AI2795" i="1" s="1"/>
  <c r="V2803" i="1"/>
  <c r="AI2803" i="1" s="1"/>
  <c r="V2798" i="1"/>
  <c r="AI2798" i="1" s="1"/>
  <c r="X2799" i="1"/>
  <c r="AK2799" i="1" s="1"/>
  <c r="X2296" i="1"/>
  <c r="AK2296" i="1" s="1"/>
  <c r="AB2459" i="1"/>
  <c r="AO2459" i="1" s="1"/>
  <c r="W2620" i="1"/>
  <c r="AJ2620" i="1" s="1"/>
  <c r="X2627" i="1"/>
  <c r="AK2627" i="1" s="1"/>
  <c r="X2635" i="1"/>
  <c r="AK2635" i="1" s="1"/>
  <c r="AB2642" i="1"/>
  <c r="AO2642" i="1" s="1"/>
  <c r="Q2825" i="1"/>
  <c r="K2825" i="1"/>
  <c r="G2825" i="1"/>
  <c r="I2825" i="1"/>
  <c r="M2825" i="1"/>
  <c r="H2825" i="1"/>
  <c r="L2825" i="1"/>
  <c r="F2825" i="1"/>
  <c r="J2825" i="1"/>
  <c r="E2825" i="1"/>
  <c r="O2978" i="1"/>
  <c r="O2980" i="1"/>
  <c r="P2980" i="1" s="1"/>
  <c r="O2977" i="1"/>
  <c r="P2977" i="1" s="1"/>
  <c r="AA4177" i="1" s="1"/>
  <c r="V2782" i="1"/>
  <c r="AI2782" i="1" s="1"/>
  <c r="U2975" i="1"/>
  <c r="AH2975" i="1" s="1"/>
  <c r="V2975" i="1"/>
  <c r="AI2975" i="1" s="1"/>
  <c r="E4125" i="1"/>
  <c r="J3915" i="1"/>
  <c r="R3146" i="1"/>
  <c r="X14" i="1"/>
  <c r="L17" i="1"/>
  <c r="T19" i="1"/>
  <c r="N13" i="1"/>
  <c r="N14" i="1"/>
  <c r="N15" i="1"/>
  <c r="N16" i="1"/>
  <c r="N17" i="1"/>
  <c r="N18" i="1"/>
  <c r="N19" i="1"/>
  <c r="N20" i="1"/>
  <c r="N21" i="1"/>
  <c r="N22" i="1"/>
  <c r="N23" i="1"/>
  <c r="N24" i="1"/>
  <c r="L25" i="1"/>
  <c r="J26" i="1"/>
  <c r="H27" i="1"/>
  <c r="X27" i="1"/>
  <c r="V28" i="1"/>
  <c r="T29" i="1"/>
  <c r="R30" i="1"/>
  <c r="P31" i="1"/>
  <c r="N32" i="1"/>
  <c r="K13" i="1"/>
  <c r="W14" i="1"/>
  <c r="S15" i="1"/>
  <c r="O16" i="1"/>
  <c r="K17" i="1"/>
  <c r="W18" i="1"/>
  <c r="S19" i="1"/>
  <c r="O20" i="1"/>
  <c r="K21" i="1"/>
  <c r="W22" i="1"/>
  <c r="S23" i="1"/>
  <c r="O24" i="1"/>
  <c r="M25" i="1"/>
  <c r="K26" i="1"/>
  <c r="I27" i="1"/>
  <c r="G28" i="1"/>
  <c r="W28" i="1"/>
  <c r="U29" i="1"/>
  <c r="S30" i="1"/>
  <c r="Q31" i="1"/>
  <c r="O32" i="1"/>
  <c r="X13" i="1"/>
  <c r="L16" i="1"/>
  <c r="T18" i="1"/>
  <c r="L23" i="1"/>
  <c r="T24" i="1"/>
  <c r="R25" i="1"/>
  <c r="P26" i="1"/>
  <c r="N27" i="1"/>
  <c r="L28" i="1"/>
  <c r="J29" i="1"/>
  <c r="H30" i="1"/>
  <c r="X30" i="1"/>
  <c r="V31" i="1"/>
  <c r="T32" i="1"/>
  <c r="T14" i="1"/>
  <c r="P19" i="1"/>
  <c r="X21" i="1"/>
  <c r="P24" i="1"/>
  <c r="U13" i="1"/>
  <c r="U14" i="1"/>
  <c r="U15" i="1"/>
  <c r="U16" i="1"/>
  <c r="U17" i="1"/>
  <c r="U18" i="1"/>
  <c r="U19" i="1"/>
  <c r="U20" i="1"/>
  <c r="U21" i="1"/>
  <c r="U22" i="1"/>
  <c r="U23" i="1"/>
  <c r="U24" i="1"/>
  <c r="S25" i="1"/>
  <c r="Q26" i="1"/>
  <c r="O27" i="1"/>
  <c r="M28" i="1"/>
  <c r="K29" i="1"/>
  <c r="I30" i="1"/>
  <c r="G31" i="1"/>
  <c r="W31" i="1"/>
  <c r="U32" i="1"/>
  <c r="Y3565" i="1"/>
  <c r="I3565" i="1"/>
  <c r="G3880" i="1"/>
  <c r="T116" i="1"/>
  <c r="N116" i="1"/>
  <c r="C3495" i="1"/>
  <c r="J3495" i="1"/>
  <c r="K3145" i="1"/>
  <c r="H3285" i="1"/>
  <c r="J3285" i="1"/>
  <c r="Y3285" i="1"/>
  <c r="I3950" i="1"/>
  <c r="X123" i="1"/>
  <c r="AK123" i="1" s="1"/>
  <c r="G3950" i="1"/>
  <c r="V117" i="1"/>
  <c r="AI117" i="1" s="1"/>
  <c r="S3251" i="1"/>
  <c r="K299" i="1"/>
  <c r="K286" i="1"/>
  <c r="Z291" i="1" s="1"/>
  <c r="AM291" i="1" s="1"/>
  <c r="I299" i="1"/>
  <c r="X287" i="1"/>
  <c r="AK287" i="1" s="1"/>
  <c r="I286" i="1"/>
  <c r="X297" i="1" s="1"/>
  <c r="AK297" i="1" s="1"/>
  <c r="R3356" i="1"/>
  <c r="J299" i="1"/>
  <c r="Y287" i="1"/>
  <c r="AL287" i="1" s="1"/>
  <c r="J286" i="1"/>
  <c r="Y297" i="1" s="1"/>
  <c r="AL297" i="1" s="1"/>
  <c r="S3356" i="1"/>
  <c r="U3671" i="1"/>
  <c r="W3671" i="1" s="1"/>
  <c r="T608" i="1"/>
  <c r="T616" i="1"/>
  <c r="T622" i="1"/>
  <c r="W626" i="1"/>
  <c r="AJ626" i="1" s="1"/>
  <c r="U639" i="1"/>
  <c r="AH639" i="1" s="1"/>
  <c r="Q658" i="1"/>
  <c r="K658" i="1"/>
  <c r="G658" i="1"/>
  <c r="M658" i="1"/>
  <c r="H658" i="1"/>
  <c r="I658" i="1"/>
  <c r="F658" i="1"/>
  <c r="E658" i="1"/>
  <c r="L658" i="1"/>
  <c r="J658" i="1"/>
  <c r="Y775" i="1"/>
  <c r="AL775" i="1" s="1"/>
  <c r="T781" i="1"/>
  <c r="V783" i="1"/>
  <c r="AI783" i="1" s="1"/>
  <c r="R4371" i="1"/>
  <c r="U4371" i="1"/>
  <c r="N274" i="1"/>
  <c r="O4126" i="1"/>
  <c r="Q4126" i="1"/>
  <c r="V4406" i="1"/>
  <c r="P4406" i="1"/>
  <c r="T304" i="1"/>
  <c r="N304" i="1"/>
  <c r="N4266" i="1"/>
  <c r="Y312" i="1"/>
  <c r="AL312" i="1" s="1"/>
  <c r="S3531" i="1"/>
  <c r="R3531" i="1"/>
  <c r="N452" i="1"/>
  <c r="Z446" i="1"/>
  <c r="AM446" i="1" s="1"/>
  <c r="Y450" i="1"/>
  <c r="AL450" i="1" s="1"/>
  <c r="AB456" i="1"/>
  <c r="AO456" i="1" s="1"/>
  <c r="AB460" i="1"/>
  <c r="AO460" i="1" s="1"/>
  <c r="AB464" i="1"/>
  <c r="AO464" i="1" s="1"/>
  <c r="Z627" i="1"/>
  <c r="AM627" i="1" s="1"/>
  <c r="Y641" i="1"/>
  <c r="AL641" i="1" s="1"/>
  <c r="X789" i="1"/>
  <c r="AK789" i="1" s="1"/>
  <c r="Z793" i="1"/>
  <c r="AM793" i="1" s="1"/>
  <c r="Z294" i="1"/>
  <c r="AM294" i="1" s="1"/>
  <c r="N323" i="1"/>
  <c r="Y459" i="1"/>
  <c r="AL459" i="1" s="1"/>
  <c r="Z477" i="1"/>
  <c r="AM477" i="1" s="1"/>
  <c r="AB461" i="1"/>
  <c r="AO461" i="1" s="1"/>
  <c r="AA612" i="1"/>
  <c r="AN612" i="1" s="1"/>
  <c r="U622" i="1"/>
  <c r="AH622" i="1" s="1"/>
  <c r="U630" i="1"/>
  <c r="AH630" i="1" s="1"/>
  <c r="U644" i="1"/>
  <c r="AH644" i="1" s="1"/>
  <c r="AA641" i="1"/>
  <c r="AN641" i="1" s="1"/>
  <c r="T644" i="1"/>
  <c r="T636" i="1"/>
  <c r="U795" i="1"/>
  <c r="AH795" i="1" s="1"/>
  <c r="AG799" i="1"/>
  <c r="T807" i="1"/>
  <c r="V441" i="1"/>
  <c r="AI441" i="1" s="1"/>
  <c r="V449" i="1"/>
  <c r="AI449" i="1" s="1"/>
  <c r="Y471" i="1"/>
  <c r="AL471" i="1" s="1"/>
  <c r="Y479" i="1"/>
  <c r="AL479" i="1" s="1"/>
  <c r="T802" i="1"/>
  <c r="AB803" i="1"/>
  <c r="AO803" i="1" s="1"/>
  <c r="AB974" i="1"/>
  <c r="AO974" i="1" s="1"/>
  <c r="T1108" i="1"/>
  <c r="AB1109" i="1"/>
  <c r="AO1109" i="1" s="1"/>
  <c r="W1145" i="1"/>
  <c r="AJ1145" i="1" s="1"/>
  <c r="W1277" i="1"/>
  <c r="AJ1277" i="1" s="1"/>
  <c r="W1281" i="1"/>
  <c r="AJ1281" i="1" s="1"/>
  <c r="W1285" i="1"/>
  <c r="AJ1285" i="1" s="1"/>
  <c r="W1279" i="1"/>
  <c r="AJ1279" i="1" s="1"/>
  <c r="W1283" i="1"/>
  <c r="AJ1283" i="1" s="1"/>
  <c r="W1275" i="1"/>
  <c r="AJ1275" i="1" s="1"/>
  <c r="AB1291" i="1"/>
  <c r="AO1291" i="1" s="1"/>
  <c r="W1309" i="1"/>
  <c r="AJ1309" i="1" s="1"/>
  <c r="N1439" i="1"/>
  <c r="V1443" i="1"/>
  <c r="AI1443" i="1" s="1"/>
  <c r="V1459" i="1"/>
  <c r="AI1459" i="1" s="1"/>
  <c r="U1472" i="1"/>
  <c r="AH1472" i="1" s="1"/>
  <c r="X1613" i="1"/>
  <c r="AK1613" i="1" s="1"/>
  <c r="AA1625" i="1"/>
  <c r="AN1625" i="1" s="1"/>
  <c r="Y1631" i="1"/>
  <c r="AL1631" i="1" s="1"/>
  <c r="N1652" i="1"/>
  <c r="T1777" i="1"/>
  <c r="U1442" i="1"/>
  <c r="AH1442" i="1" s="1"/>
  <c r="U1446" i="1"/>
  <c r="AH1446" i="1" s="1"/>
  <c r="U1450" i="1"/>
  <c r="AH1450" i="1" s="1"/>
  <c r="U1444" i="1"/>
  <c r="AH1444" i="1" s="1"/>
  <c r="U1448" i="1"/>
  <c r="AH1448" i="1" s="1"/>
  <c r="U1452" i="1"/>
  <c r="AH1452" i="1" s="1"/>
  <c r="U810" i="1"/>
  <c r="AH810" i="1" s="1"/>
  <c r="T951" i="1"/>
  <c r="AA957" i="1"/>
  <c r="AN957" i="1" s="1"/>
  <c r="AA965" i="1"/>
  <c r="AN965" i="1" s="1"/>
  <c r="Y1110" i="1"/>
  <c r="AL1110" i="1" s="1"/>
  <c r="U1114" i="1"/>
  <c r="AH1114" i="1" s="1"/>
  <c r="AB1124" i="1"/>
  <c r="AO1124" i="1" s="1"/>
  <c r="T1132" i="1"/>
  <c r="T1137" i="1"/>
  <c r="T1141" i="1"/>
  <c r="T1145" i="1"/>
  <c r="AA1284" i="1"/>
  <c r="AN1284" i="1" s="1"/>
  <c r="N1301" i="1"/>
  <c r="Z1308" i="1"/>
  <c r="AM1308" i="1" s="1"/>
  <c r="W1314" i="1"/>
  <c r="AJ1314" i="1" s="1"/>
  <c r="Y1465" i="1"/>
  <c r="AL1465" i="1" s="1"/>
  <c r="U1609" i="1"/>
  <c r="AH1609" i="1" s="1"/>
  <c r="AA1780" i="1"/>
  <c r="AN1780" i="1" s="1"/>
  <c r="AA1784" i="1"/>
  <c r="AN1784" i="1" s="1"/>
  <c r="Y1797" i="1"/>
  <c r="AL1797" i="1" s="1"/>
  <c r="Y1791" i="1"/>
  <c r="AL1791" i="1" s="1"/>
  <c r="Y1799" i="1"/>
  <c r="AL1799" i="1" s="1"/>
  <c r="Y1793" i="1"/>
  <c r="AL1793" i="1" s="1"/>
  <c r="Y1801" i="1"/>
  <c r="AL1801" i="1" s="1"/>
  <c r="Y1795" i="1"/>
  <c r="AL1795" i="1" s="1"/>
  <c r="V1794" i="1"/>
  <c r="AI1794" i="1" s="1"/>
  <c r="AA1795" i="1"/>
  <c r="AN1795" i="1" s="1"/>
  <c r="Z805" i="1"/>
  <c r="AM805" i="1" s="1"/>
  <c r="Z1111" i="1"/>
  <c r="AM1111" i="1" s="1"/>
  <c r="Z1119" i="1"/>
  <c r="AM1119" i="1" s="1"/>
  <c r="AA1129" i="1"/>
  <c r="AN1129" i="1" s="1"/>
  <c r="V1139" i="1"/>
  <c r="AI1139" i="1" s="1"/>
  <c r="V1147" i="1"/>
  <c r="AI1147" i="1" s="1"/>
  <c r="T1279" i="1"/>
  <c r="X1294" i="1"/>
  <c r="AK1294" i="1" s="1"/>
  <c r="AB1444" i="1"/>
  <c r="AO1444" i="1" s="1"/>
  <c r="U1463" i="1"/>
  <c r="AH1463" i="1" s="1"/>
  <c r="U1645" i="1"/>
  <c r="AH1645" i="1" s="1"/>
  <c r="Z1964" i="1"/>
  <c r="AM1964" i="1" s="1"/>
  <c r="U2111" i="1"/>
  <c r="AH2111" i="1" s="1"/>
  <c r="AB2115" i="1"/>
  <c r="AO2115" i="1" s="1"/>
  <c r="O2134" i="1"/>
  <c r="O2132" i="1"/>
  <c r="P2132" i="1" s="1"/>
  <c r="AA3682" i="1" s="1"/>
  <c r="O2130" i="1"/>
  <c r="P2130" i="1" s="1"/>
  <c r="AA3577" i="1" s="1"/>
  <c r="O2128" i="1"/>
  <c r="O2126" i="1"/>
  <c r="P2126" i="1" s="1"/>
  <c r="AA3612" i="1" s="1"/>
  <c r="O2124" i="1"/>
  <c r="O2135" i="1"/>
  <c r="P2135" i="1" s="1"/>
  <c r="O2133" i="1"/>
  <c r="P2133" i="1" s="1"/>
  <c r="O2131" i="1"/>
  <c r="O2129" i="1"/>
  <c r="P2129" i="1" s="1"/>
  <c r="AA3857" i="1" s="1"/>
  <c r="O2127" i="1"/>
  <c r="P2127" i="1" s="1"/>
  <c r="O2125" i="1"/>
  <c r="P2125" i="1" s="1"/>
  <c r="T2128" i="1"/>
  <c r="T2124" i="1"/>
  <c r="T2126" i="1"/>
  <c r="T2130" i="1"/>
  <c r="T2134" i="1"/>
  <c r="AB2133" i="1"/>
  <c r="AO2133" i="1" s="1"/>
  <c r="AA2144" i="1"/>
  <c r="AN2144" i="1" s="1"/>
  <c r="Z2285" i="1"/>
  <c r="AM2285" i="1" s="1"/>
  <c r="Y2312" i="1"/>
  <c r="AL2312" i="1" s="1"/>
  <c r="AB1962" i="1"/>
  <c r="AO1962" i="1" s="1"/>
  <c r="U2139" i="1"/>
  <c r="AH2139" i="1" s="1"/>
  <c r="U2143" i="1"/>
  <c r="AH2143" i="1" s="1"/>
  <c r="U2147" i="1"/>
  <c r="AH2147" i="1" s="1"/>
  <c r="U2141" i="1"/>
  <c r="AH2141" i="1" s="1"/>
  <c r="U2145" i="1"/>
  <c r="AH2145" i="1" s="1"/>
  <c r="U2149" i="1"/>
  <c r="AH2149" i="1" s="1"/>
  <c r="U2146" i="1"/>
  <c r="AH2146" i="1" s="1"/>
  <c r="T1945" i="1"/>
  <c r="T1948" i="1"/>
  <c r="M1989" i="1"/>
  <c r="I1989" i="1"/>
  <c r="E1989" i="1"/>
  <c r="Q1989" i="1"/>
  <c r="J1989" i="1"/>
  <c r="H1989" i="1"/>
  <c r="L1989" i="1"/>
  <c r="G1989" i="1"/>
  <c r="K1989" i="1"/>
  <c r="F1989" i="1"/>
  <c r="V2121" i="1"/>
  <c r="AI2121" i="1" s="1"/>
  <c r="V2119" i="1"/>
  <c r="AI2119" i="1" s="1"/>
  <c r="V2117" i="1"/>
  <c r="AI2117" i="1" s="1"/>
  <c r="V2115" i="1"/>
  <c r="AI2115" i="1" s="1"/>
  <c r="V2113" i="1"/>
  <c r="AI2113" i="1" s="1"/>
  <c r="V2111" i="1"/>
  <c r="AI2111" i="1" s="1"/>
  <c r="V2118" i="1"/>
  <c r="AI2118" i="1" s="1"/>
  <c r="X2149" i="1"/>
  <c r="AK2149" i="1" s="1"/>
  <c r="X2143" i="1"/>
  <c r="AK2143" i="1" s="1"/>
  <c r="X2145" i="1"/>
  <c r="AK2145" i="1" s="1"/>
  <c r="X2139" i="1"/>
  <c r="AK2139" i="1" s="1"/>
  <c r="X2141" i="1"/>
  <c r="AK2141" i="1" s="1"/>
  <c r="X2147" i="1"/>
  <c r="AK2147" i="1" s="1"/>
  <c r="W2281" i="1"/>
  <c r="AJ2281" i="1" s="1"/>
  <c r="Y2297" i="1"/>
  <c r="AL2297" i="1" s="1"/>
  <c r="V1475" i="1"/>
  <c r="AI1475" i="1" s="1"/>
  <c r="Y1624" i="1"/>
  <c r="AL1624" i="1" s="1"/>
  <c r="Y1632" i="1"/>
  <c r="AL1632" i="1" s="1"/>
  <c r="Y1639" i="1"/>
  <c r="AL1639" i="1" s="1"/>
  <c r="AB1783" i="1"/>
  <c r="AO1783" i="1" s="1"/>
  <c r="W1795" i="1"/>
  <c r="AJ1795" i="1" s="1"/>
  <c r="W1807" i="1"/>
  <c r="AJ1807" i="1" s="1"/>
  <c r="W1815" i="1"/>
  <c r="AJ1815" i="1" s="1"/>
  <c r="W1963" i="1"/>
  <c r="AJ1963" i="1" s="1"/>
  <c r="T1972" i="1"/>
  <c r="T1975" i="1"/>
  <c r="X2116" i="1"/>
  <c r="AK2116" i="1" s="1"/>
  <c r="T2140" i="1"/>
  <c r="T2144" i="1"/>
  <c r="T2148" i="1"/>
  <c r="X2316" i="1"/>
  <c r="AK2316" i="1" s="1"/>
  <c r="V611" i="1"/>
  <c r="AI611" i="1" s="1"/>
  <c r="V941" i="1"/>
  <c r="AI941" i="1" s="1"/>
  <c r="V947" i="1"/>
  <c r="AI947" i="1" s="1"/>
  <c r="V949" i="1"/>
  <c r="AI949" i="1" s="1"/>
  <c r="V945" i="1"/>
  <c r="AI945" i="1" s="1"/>
  <c r="V943" i="1"/>
  <c r="AI943" i="1" s="1"/>
  <c r="V951" i="1"/>
  <c r="AI951" i="1" s="1"/>
  <c r="V950" i="1"/>
  <c r="AI950" i="1" s="1"/>
  <c r="V1460" i="1"/>
  <c r="AI1460" i="1" s="1"/>
  <c r="V1791" i="1"/>
  <c r="AI1791" i="1" s="1"/>
  <c r="Z2447" i="1"/>
  <c r="AM2447" i="1" s="1"/>
  <c r="W2453" i="1"/>
  <c r="AJ2453" i="1" s="1"/>
  <c r="Z2463" i="1"/>
  <c r="AM2463" i="1" s="1"/>
  <c r="Z2462" i="1"/>
  <c r="AM2462" i="1" s="1"/>
  <c r="Z2468" i="1"/>
  <c r="AM2468" i="1" s="1"/>
  <c r="Z2460" i="1"/>
  <c r="AM2460" i="1" s="1"/>
  <c r="Z2465" i="1"/>
  <c r="AM2465" i="1" s="1"/>
  <c r="AB2474" i="1"/>
  <c r="AO2474" i="1" s="1"/>
  <c r="Z2617" i="1"/>
  <c r="AM2617" i="1" s="1"/>
  <c r="U2626" i="1"/>
  <c r="AH2626" i="1" s="1"/>
  <c r="U2634" i="1"/>
  <c r="AH2634" i="1" s="1"/>
  <c r="AA2646" i="1"/>
  <c r="AN2646" i="1" s="1"/>
  <c r="Z2789" i="1"/>
  <c r="AM2789" i="1" s="1"/>
  <c r="T2797" i="1"/>
  <c r="Y2948" i="1"/>
  <c r="AL2948" i="1" s="1"/>
  <c r="Y2955" i="1"/>
  <c r="AL2955" i="1" s="1"/>
  <c r="Y2962" i="1"/>
  <c r="AL2962" i="1" s="1"/>
  <c r="Y2960" i="1"/>
  <c r="AL2960" i="1" s="1"/>
  <c r="Y2964" i="1"/>
  <c r="AL2964" i="1" s="1"/>
  <c r="T2962" i="1"/>
  <c r="T2967" i="1"/>
  <c r="T2970" i="1"/>
  <c r="V2462" i="1"/>
  <c r="AI2462" i="1" s="1"/>
  <c r="V2465" i="1"/>
  <c r="AI2465" i="1" s="1"/>
  <c r="Z2464" i="1"/>
  <c r="AM2464" i="1" s="1"/>
  <c r="O2482" i="1"/>
  <c r="P2482" i="1" s="1"/>
  <c r="O2480" i="1"/>
  <c r="O2478" i="1"/>
  <c r="O2476" i="1"/>
  <c r="O2474" i="1"/>
  <c r="P2474" i="1" s="1"/>
  <c r="O2472" i="1"/>
  <c r="O2483" i="1"/>
  <c r="P2483" i="1" s="1"/>
  <c r="AA3544" i="1" s="1"/>
  <c r="O2481" i="1"/>
  <c r="P2481" i="1" s="1"/>
  <c r="AA3474" i="1" s="1"/>
  <c r="O2479" i="1"/>
  <c r="P2479" i="1" s="1"/>
  <c r="AA3754" i="1" s="1"/>
  <c r="O2477" i="1"/>
  <c r="O2475" i="1"/>
  <c r="O2473" i="1"/>
  <c r="P2473" i="1" s="1"/>
  <c r="AA4069" i="1" s="1"/>
  <c r="T2476" i="1"/>
  <c r="T2480" i="1"/>
  <c r="T2472" i="1"/>
  <c r="T2474" i="1"/>
  <c r="T2478" i="1"/>
  <c r="T2482" i="1"/>
  <c r="Z2613" i="1"/>
  <c r="AM2613" i="1" s="1"/>
  <c r="U2631" i="1"/>
  <c r="AH2631" i="1" s="1"/>
  <c r="V2649" i="1"/>
  <c r="AI2649" i="1" s="1"/>
  <c r="W2793" i="1"/>
  <c r="AJ2793" i="1" s="1"/>
  <c r="T2800" i="1"/>
  <c r="T2803" i="1"/>
  <c r="U2967" i="1"/>
  <c r="AH2967" i="1" s="1"/>
  <c r="AB2978" i="1"/>
  <c r="AO2978" i="1" s="1"/>
  <c r="X2450" i="1"/>
  <c r="AK2450" i="1" s="1"/>
  <c r="V2464" i="1"/>
  <c r="AI2464" i="1" s="1"/>
  <c r="T2473" i="1"/>
  <c r="X2481" i="1"/>
  <c r="AK2481" i="1" s="1"/>
  <c r="V2613" i="1"/>
  <c r="AI2613" i="1" s="1"/>
  <c r="W2617" i="1"/>
  <c r="AJ2617" i="1" s="1"/>
  <c r="X2630" i="1"/>
  <c r="AK2630" i="1" s="1"/>
  <c r="AA2649" i="1"/>
  <c r="AN2649" i="1" s="1"/>
  <c r="W2783" i="1"/>
  <c r="AJ2783" i="1" s="1"/>
  <c r="Y2952" i="1"/>
  <c r="AL2952" i="1" s="1"/>
  <c r="X2973" i="1"/>
  <c r="AK2973" i="1" s="1"/>
  <c r="T2296" i="1"/>
  <c r="T2302" i="1"/>
  <c r="Y2460" i="1"/>
  <c r="AL2460" i="1" s="1"/>
  <c r="Y2466" i="1"/>
  <c r="AL2466" i="1" s="1"/>
  <c r="Y2458" i="1"/>
  <c r="AL2458" i="1" s="1"/>
  <c r="Y2468" i="1"/>
  <c r="AL2468" i="1" s="1"/>
  <c r="Y2793" i="1"/>
  <c r="AL2793" i="1" s="1"/>
  <c r="Y2799" i="1"/>
  <c r="AL2799" i="1" s="1"/>
  <c r="Y2801" i="1"/>
  <c r="AL2801" i="1" s="1"/>
  <c r="U2984" i="1"/>
  <c r="AH2984" i="1" s="1"/>
  <c r="N2992" i="1"/>
  <c r="V2447" i="1"/>
  <c r="AI2447" i="1" s="1"/>
  <c r="V2965" i="1"/>
  <c r="AI2965" i="1" s="1"/>
  <c r="AG2788" i="1"/>
  <c r="O2779" i="1"/>
  <c r="O2787" i="1"/>
  <c r="O2782" i="1"/>
  <c r="V277" i="1"/>
  <c r="AI277" i="1" s="1"/>
  <c r="P3251" i="1"/>
  <c r="I3215" i="1"/>
  <c r="L3215" i="1" s="1"/>
  <c r="K3530" i="1"/>
  <c r="J3530" i="1"/>
  <c r="Y3635" i="1"/>
  <c r="J3635" i="1"/>
  <c r="E3915" i="1"/>
  <c r="I3915" i="1"/>
  <c r="F3320" i="1"/>
  <c r="Y3530" i="1"/>
  <c r="U137" i="1"/>
  <c r="AH137" i="1" s="1"/>
  <c r="D4265" i="1"/>
  <c r="F4265" i="1"/>
  <c r="N114" i="1"/>
  <c r="C3635" i="1"/>
  <c r="V114" i="1"/>
  <c r="AI114" i="1" s="1"/>
  <c r="E3635" i="1"/>
  <c r="M118" i="1"/>
  <c r="M105" i="1"/>
  <c r="AB109" i="1" s="1"/>
  <c r="AO109" i="1" s="1"/>
  <c r="K4475" i="1"/>
  <c r="E118" i="1"/>
  <c r="T106" i="1"/>
  <c r="N106" i="1"/>
  <c r="E105" i="1"/>
  <c r="T112" i="1" s="1"/>
  <c r="C4475" i="1"/>
  <c r="G105" i="1"/>
  <c r="V113" i="1" s="1"/>
  <c r="AI113" i="1" s="1"/>
  <c r="G118" i="1"/>
  <c r="E4475" i="1"/>
  <c r="C3163" i="1"/>
  <c r="C3164" i="1"/>
  <c r="L3182" i="1"/>
  <c r="L3287" i="1"/>
  <c r="Y3356" i="1"/>
  <c r="P3409" i="1"/>
  <c r="P3408" i="1"/>
  <c r="L3427" i="1"/>
  <c r="L3112" i="1"/>
  <c r="T3443" i="1"/>
  <c r="T3444" i="1"/>
  <c r="J3425" i="1"/>
  <c r="G3320" i="1"/>
  <c r="Y3426" i="1"/>
  <c r="N3689" i="1"/>
  <c r="N3688" i="1"/>
  <c r="V3619" i="1"/>
  <c r="V3618" i="1"/>
  <c r="R3689" i="1"/>
  <c r="R3688" i="1"/>
  <c r="T3794" i="1"/>
  <c r="T3793" i="1"/>
  <c r="V4074" i="1"/>
  <c r="V4073" i="1"/>
  <c r="P4074" i="1"/>
  <c r="P4073" i="1"/>
  <c r="AD3993" i="1"/>
  <c r="AK3993" i="1"/>
  <c r="AG3993" i="1"/>
  <c r="R3934" i="1"/>
  <c r="R3933" i="1"/>
  <c r="C4179" i="1"/>
  <c r="C4178" i="1"/>
  <c r="F4187" i="1"/>
  <c r="M4178" i="1"/>
  <c r="E4187" i="1" s="1"/>
  <c r="Y4160" i="1"/>
  <c r="H4187" i="1"/>
  <c r="G4187" i="1"/>
  <c r="I4265" i="1"/>
  <c r="K4214" i="1"/>
  <c r="K4213" i="1"/>
  <c r="L4195" i="1"/>
  <c r="AD4211" i="1"/>
  <c r="AK4211" i="1"/>
  <c r="AG4211" i="1"/>
  <c r="M4248" i="1"/>
  <c r="E4257" i="1" s="1"/>
  <c r="G4257" i="1"/>
  <c r="F4257" i="1"/>
  <c r="Y4230" i="1"/>
  <c r="H4257" i="1"/>
  <c r="AD4244" i="1"/>
  <c r="AK4244" i="1"/>
  <c r="AG4244" i="1"/>
  <c r="C4265" i="1"/>
  <c r="I4214" i="1"/>
  <c r="I4213" i="1"/>
  <c r="G4249" i="1"/>
  <c r="G4248" i="1"/>
  <c r="AD4310" i="1"/>
  <c r="AK4310" i="1"/>
  <c r="AG4310" i="1"/>
  <c r="C4354" i="1"/>
  <c r="C4353" i="1"/>
  <c r="H4362" i="1"/>
  <c r="G4362" i="1"/>
  <c r="F4362" i="1"/>
  <c r="M4353" i="1"/>
  <c r="E4362" i="1" s="1"/>
  <c r="Y4335" i="1"/>
  <c r="G4319" i="1"/>
  <c r="G4318" i="1"/>
  <c r="E4389" i="1"/>
  <c r="E4388" i="1"/>
  <c r="G4424" i="1"/>
  <c r="G4423" i="1"/>
  <c r="G4389" i="1"/>
  <c r="G4388" i="1"/>
  <c r="D4475" i="1"/>
  <c r="T4494" i="1"/>
  <c r="T4493" i="1"/>
  <c r="V4494" i="1"/>
  <c r="V4493" i="1"/>
  <c r="Y4511" i="1"/>
  <c r="I4564" i="1"/>
  <c r="I4563" i="1"/>
  <c r="I4598" i="1"/>
  <c r="I4599" i="1"/>
  <c r="K4564" i="1"/>
  <c r="K4563" i="1"/>
  <c r="L4545" i="1"/>
  <c r="AD4549" i="1"/>
  <c r="AK4549" i="1"/>
  <c r="AG4549" i="1"/>
  <c r="C4598" i="1"/>
  <c r="C4599" i="1"/>
  <c r="L4599" i="1" s="1"/>
  <c r="R4604" i="1" s="1"/>
  <c r="AK4592" i="1"/>
  <c r="AG4592" i="1"/>
  <c r="AD4592" i="1"/>
  <c r="AK4596" i="1"/>
  <c r="AG4596" i="1"/>
  <c r="AD4596" i="1"/>
  <c r="AK4626" i="1"/>
  <c r="AG4626" i="1"/>
  <c r="AD4626" i="1"/>
  <c r="AK4630" i="1"/>
  <c r="AG4630" i="1"/>
  <c r="AD4630" i="1"/>
  <c r="Y4615" i="1"/>
  <c r="AK4624" i="1"/>
  <c r="AG4624" i="1"/>
  <c r="AD4624" i="1"/>
  <c r="AD4655" i="1"/>
  <c r="AK4655" i="1"/>
  <c r="AG4655" i="1"/>
  <c r="N155" i="1"/>
  <c r="J3390" i="1"/>
  <c r="I3810" i="1"/>
  <c r="X121" i="1"/>
  <c r="AK121" i="1" s="1"/>
  <c r="G3810" i="1"/>
  <c r="G146" i="1"/>
  <c r="G133" i="1"/>
  <c r="V144" i="1" s="1"/>
  <c r="AI144" i="1" s="1"/>
  <c r="E4090" i="1"/>
  <c r="I133" i="1"/>
  <c r="X145" i="1" s="1"/>
  <c r="AK145" i="1" s="1"/>
  <c r="I146" i="1"/>
  <c r="G4090" i="1"/>
  <c r="J146" i="1"/>
  <c r="J133" i="1"/>
  <c r="Y135" i="1" s="1"/>
  <c r="AL135" i="1" s="1"/>
  <c r="N281" i="1"/>
  <c r="T281" i="1"/>
  <c r="R3181" i="1"/>
  <c r="N277" i="1"/>
  <c r="T277" i="1"/>
  <c r="N3251" i="1"/>
  <c r="V289" i="1"/>
  <c r="AI289" i="1" s="1"/>
  <c r="N289" i="1"/>
  <c r="T289" i="1"/>
  <c r="U289" i="1"/>
  <c r="AH289" i="1" s="1"/>
  <c r="O3601" i="1"/>
  <c r="Q3706" i="1"/>
  <c r="U4266" i="1"/>
  <c r="AG783" i="1"/>
  <c r="T307" i="1"/>
  <c r="N307" i="1"/>
  <c r="R4336" i="1"/>
  <c r="O4336" i="1"/>
  <c r="Q4336" i="1"/>
  <c r="Y4441" i="1"/>
  <c r="P4441" i="1"/>
  <c r="R4266" i="1"/>
  <c r="AG446" i="1"/>
  <c r="Y474" i="1"/>
  <c r="AL474" i="1" s="1"/>
  <c r="U793" i="1"/>
  <c r="AH793" i="1" s="1"/>
  <c r="V3811" i="1"/>
  <c r="V288" i="1"/>
  <c r="AI288" i="1" s="1"/>
  <c r="T296" i="1"/>
  <c r="N296" i="1"/>
  <c r="U296" i="1"/>
  <c r="AH296" i="1" s="1"/>
  <c r="O3391" i="1"/>
  <c r="Q3391" i="1"/>
  <c r="N619" i="1"/>
  <c r="T613" i="1"/>
  <c r="T617" i="1"/>
  <c r="U797" i="1"/>
  <c r="AH797" i="1" s="1"/>
  <c r="N487" i="1"/>
  <c r="O793" i="1"/>
  <c r="P793" i="1" s="1"/>
  <c r="AA3849" i="1" s="1"/>
  <c r="O788" i="1"/>
  <c r="O796" i="1"/>
  <c r="P796" i="1" s="1"/>
  <c r="AA3674" i="1" s="1"/>
  <c r="Z808" i="1"/>
  <c r="AM808" i="1" s="1"/>
  <c r="Z804" i="1"/>
  <c r="AM804" i="1" s="1"/>
  <c r="Z802" i="1"/>
  <c r="AM802" i="1" s="1"/>
  <c r="U946" i="1"/>
  <c r="AH946" i="1" s="1"/>
  <c r="U948" i="1"/>
  <c r="AH948" i="1" s="1"/>
  <c r="U950" i="1"/>
  <c r="AH950" i="1" s="1"/>
  <c r="U942" i="1"/>
  <c r="AH942" i="1" s="1"/>
  <c r="U952" i="1"/>
  <c r="AH952" i="1" s="1"/>
  <c r="U944" i="1"/>
  <c r="AH944" i="1" s="1"/>
  <c r="U949" i="1"/>
  <c r="AH949" i="1" s="1"/>
  <c r="AG955" i="1"/>
  <c r="O979" i="1"/>
  <c r="O977" i="1"/>
  <c r="P977" i="1" s="1"/>
  <c r="AA4375" i="1" s="1"/>
  <c r="O975" i="1"/>
  <c r="O973" i="1"/>
  <c r="P973" i="1" s="1"/>
  <c r="O971" i="1"/>
  <c r="O969" i="1"/>
  <c r="O978" i="1"/>
  <c r="P978" i="1" s="1"/>
  <c r="O980" i="1"/>
  <c r="O976" i="1"/>
  <c r="P976" i="1" s="1"/>
  <c r="O974" i="1"/>
  <c r="O972" i="1"/>
  <c r="O970" i="1"/>
  <c r="T973" i="1"/>
  <c r="T977" i="1"/>
  <c r="T971" i="1"/>
  <c r="T969" i="1"/>
  <c r="T975" i="1"/>
  <c r="AG1110" i="1"/>
  <c r="U1296" i="1"/>
  <c r="AH1296" i="1" s="1"/>
  <c r="U1290" i="1"/>
  <c r="AH1290" i="1" s="1"/>
  <c r="U1298" i="1"/>
  <c r="AH1298" i="1" s="1"/>
  <c r="U1292" i="1"/>
  <c r="AH1292" i="1" s="1"/>
  <c r="U1300" i="1"/>
  <c r="AH1300" i="1" s="1"/>
  <c r="U1294" i="1"/>
  <c r="AH1294" i="1" s="1"/>
  <c r="O1453" i="1"/>
  <c r="O1451" i="1"/>
  <c r="O1449" i="1"/>
  <c r="O1447" i="1"/>
  <c r="O1445" i="1"/>
  <c r="O1443" i="1"/>
  <c r="P1443" i="1" s="1"/>
  <c r="O1452" i="1"/>
  <c r="P1452" i="1" s="1"/>
  <c r="AA3503" i="1" s="1"/>
  <c r="O1450" i="1"/>
  <c r="P1450" i="1" s="1"/>
  <c r="O1448" i="1"/>
  <c r="O1446" i="1"/>
  <c r="O1444" i="1"/>
  <c r="P1444" i="1" s="1"/>
  <c r="O1442" i="1"/>
  <c r="T1448" i="1"/>
  <c r="T1450" i="1"/>
  <c r="T1452" i="1"/>
  <c r="T1446" i="1"/>
  <c r="T1442" i="1"/>
  <c r="T1444" i="1"/>
  <c r="U1470" i="1"/>
  <c r="AH1470" i="1" s="1"/>
  <c r="AG1623" i="1"/>
  <c r="AB1627" i="1"/>
  <c r="AO1627" i="1" s="1"/>
  <c r="AG1631" i="1"/>
  <c r="AG1787" i="1"/>
  <c r="N1993" i="1"/>
  <c r="AG1123" i="1"/>
  <c r="AG1126" i="1"/>
  <c r="Z1137" i="1"/>
  <c r="AM1137" i="1" s="1"/>
  <c r="Z1303" i="1"/>
  <c r="AM1303" i="1" s="1"/>
  <c r="AG1477" i="1"/>
  <c r="AG1481" i="1"/>
  <c r="N1660" i="1"/>
  <c r="V1776" i="1"/>
  <c r="AI1776" i="1" s="1"/>
  <c r="V1778" i="1"/>
  <c r="AI1778" i="1" s="1"/>
  <c r="V1786" i="1"/>
  <c r="AI1786" i="1" s="1"/>
  <c r="O1801" i="1"/>
  <c r="O1799" i="1"/>
  <c r="P1799" i="1" s="1"/>
  <c r="AA3400" i="1" s="1"/>
  <c r="O1797" i="1"/>
  <c r="P1797" i="1" s="1"/>
  <c r="AA4030" i="1" s="1"/>
  <c r="O1795" i="1"/>
  <c r="P1795" i="1" s="1"/>
  <c r="O1793" i="1"/>
  <c r="O1791" i="1"/>
  <c r="P1791" i="1" s="1"/>
  <c r="AA3820" i="1" s="1"/>
  <c r="O1800" i="1"/>
  <c r="O1798" i="1"/>
  <c r="P1798" i="1" s="1"/>
  <c r="O1796" i="1"/>
  <c r="P1796" i="1" s="1"/>
  <c r="O1794" i="1"/>
  <c r="O1792" i="1"/>
  <c r="O1790" i="1"/>
  <c r="AA1798" i="1"/>
  <c r="AN1798" i="1" s="1"/>
  <c r="W1804" i="1"/>
  <c r="AJ1804" i="1" s="1"/>
  <c r="W1810" i="1"/>
  <c r="AJ1810" i="1" s="1"/>
  <c r="V776" i="1"/>
  <c r="AI776" i="1" s="1"/>
  <c r="V784" i="1"/>
  <c r="AI784" i="1" s="1"/>
  <c r="X809" i="1"/>
  <c r="AK809" i="1" s="1"/>
  <c r="X813" i="1"/>
  <c r="AK813" i="1" s="1"/>
  <c r="X805" i="1"/>
  <c r="AK805" i="1" s="1"/>
  <c r="X807" i="1"/>
  <c r="AK807" i="1" s="1"/>
  <c r="X811" i="1"/>
  <c r="AK811" i="1" s="1"/>
  <c r="X955" i="1"/>
  <c r="AK955" i="1" s="1"/>
  <c r="J1155" i="1"/>
  <c r="F1155" i="1"/>
  <c r="M1155" i="1"/>
  <c r="H1155" i="1"/>
  <c r="L1155" i="1"/>
  <c r="G1155" i="1"/>
  <c r="K1155" i="1"/>
  <c r="E1155" i="1"/>
  <c r="Q1155" i="1"/>
  <c r="I1155" i="1"/>
  <c r="T1445" i="1"/>
  <c r="T1449" i="1"/>
  <c r="T1453" i="1"/>
  <c r="U1479" i="1"/>
  <c r="AH1479" i="1" s="1"/>
  <c r="AA1637" i="1"/>
  <c r="AN1637" i="1" s="1"/>
  <c r="AB1943" i="1"/>
  <c r="AO1943" i="1" s="1"/>
  <c r="AB1949" i="1"/>
  <c r="AO1949" i="1" s="1"/>
  <c r="U1972" i="1"/>
  <c r="AH1972" i="1" s="1"/>
  <c r="U1982" i="1"/>
  <c r="AH1982" i="1" s="1"/>
  <c r="N1987" i="1"/>
  <c r="W2134" i="1"/>
  <c r="AJ2134" i="1" s="1"/>
  <c r="W2132" i="1"/>
  <c r="AJ2132" i="1" s="1"/>
  <c r="W2130" i="1"/>
  <c r="AJ2130" i="1" s="1"/>
  <c r="W2128" i="1"/>
  <c r="AJ2128" i="1" s="1"/>
  <c r="W2126" i="1"/>
  <c r="AJ2126" i="1" s="1"/>
  <c r="W2124" i="1"/>
  <c r="AJ2124" i="1" s="1"/>
  <c r="AG2129" i="1"/>
  <c r="N2153" i="1"/>
  <c r="Q1994" i="1"/>
  <c r="K1994" i="1"/>
  <c r="G1994" i="1"/>
  <c r="I1994" i="1"/>
  <c r="M1994" i="1"/>
  <c r="H1994" i="1"/>
  <c r="L1994" i="1"/>
  <c r="F1994" i="1"/>
  <c r="J1994" i="1"/>
  <c r="E1994" i="1"/>
  <c r="Z2313" i="1"/>
  <c r="AM2313" i="1" s="1"/>
  <c r="Z2315" i="1"/>
  <c r="AM2315" i="1" s="1"/>
  <c r="Z2310" i="1"/>
  <c r="AM2310" i="1" s="1"/>
  <c r="Z2305" i="1"/>
  <c r="AM2305" i="1" s="1"/>
  <c r="Z2307" i="1"/>
  <c r="AM2307" i="1" s="1"/>
  <c r="O1953" i="1"/>
  <c r="P1953" i="1" s="1"/>
  <c r="O1951" i="1"/>
  <c r="O1949" i="1"/>
  <c r="O1947" i="1"/>
  <c r="P1947" i="1" s="1"/>
  <c r="O1945" i="1"/>
  <c r="P1945" i="1" s="1"/>
  <c r="O1943" i="1"/>
  <c r="O1954" i="1"/>
  <c r="P1954" i="1" s="1"/>
  <c r="AA4451" i="1" s="1"/>
  <c r="O1952" i="1"/>
  <c r="P1952" i="1" s="1"/>
  <c r="O1950" i="1"/>
  <c r="O1948" i="1"/>
  <c r="O1946" i="1"/>
  <c r="P1946" i="1" s="1"/>
  <c r="AA4346" i="1" s="1"/>
  <c r="O1944" i="1"/>
  <c r="V2313" i="1"/>
  <c r="AI2313" i="1" s="1"/>
  <c r="V2310" i="1"/>
  <c r="AI2310" i="1" s="1"/>
  <c r="V2307" i="1"/>
  <c r="AI2307" i="1" s="1"/>
  <c r="V2312" i="1"/>
  <c r="AI2312" i="1" s="1"/>
  <c r="V2315" i="1"/>
  <c r="AI2315" i="1" s="1"/>
  <c r="AG2293" i="1"/>
  <c r="N2136" i="1"/>
  <c r="V646" i="1"/>
  <c r="AI646" i="1" s="1"/>
  <c r="AB2310" i="1"/>
  <c r="AO2310" i="1" s="1"/>
  <c r="AB2314" i="1"/>
  <c r="AO2314" i="1" s="1"/>
  <c r="AB2306" i="1"/>
  <c r="AO2306" i="1" s="1"/>
  <c r="Z2481" i="1"/>
  <c r="AM2481" i="1" s="1"/>
  <c r="U2618" i="1"/>
  <c r="AH2618" i="1" s="1"/>
  <c r="U2614" i="1"/>
  <c r="AH2614" i="1" s="1"/>
  <c r="U2616" i="1"/>
  <c r="AH2616" i="1" s="1"/>
  <c r="AG2647" i="1"/>
  <c r="N2775" i="1"/>
  <c r="T2459" i="1"/>
  <c r="T2462" i="1"/>
  <c r="X2480" i="1"/>
  <c r="AK2480" i="1" s="1"/>
  <c r="U2633" i="1"/>
  <c r="AH2633" i="1" s="1"/>
  <c r="N2804" i="1"/>
  <c r="Y2808" i="1"/>
  <c r="AL2808" i="1" s="1"/>
  <c r="Y2817" i="1"/>
  <c r="AL2817" i="1" s="1"/>
  <c r="Y2810" i="1"/>
  <c r="AL2810" i="1" s="1"/>
  <c r="Y2806" i="1"/>
  <c r="AL2806" i="1" s="1"/>
  <c r="AG2477" i="1"/>
  <c r="X2622" i="1"/>
  <c r="AK2622" i="1" s="1"/>
  <c r="AG2785" i="1"/>
  <c r="S2785" i="1"/>
  <c r="M2820" i="1"/>
  <c r="I2820" i="1"/>
  <c r="E2820" i="1"/>
  <c r="Q2820" i="1"/>
  <c r="J2820" i="1"/>
  <c r="H2820" i="1"/>
  <c r="L2820" i="1"/>
  <c r="G2820" i="1"/>
  <c r="K2820" i="1"/>
  <c r="F2820" i="1"/>
  <c r="X2291" i="1"/>
  <c r="AK2291" i="1" s="1"/>
  <c r="X2295" i="1"/>
  <c r="AK2295" i="1" s="1"/>
  <c r="X2299" i="1"/>
  <c r="AK2299" i="1" s="1"/>
  <c r="X2293" i="1"/>
  <c r="AK2293" i="1" s="1"/>
  <c r="X2297" i="1"/>
  <c r="AK2297" i="1" s="1"/>
  <c r="X2301" i="1"/>
  <c r="AK2301" i="1" s="1"/>
  <c r="AG2298" i="1"/>
  <c r="AB2315" i="1"/>
  <c r="AO2315" i="1" s="1"/>
  <c r="X2633" i="1"/>
  <c r="AK2633" i="1" s="1"/>
  <c r="X2648" i="1"/>
  <c r="AK2648" i="1" s="1"/>
  <c r="X2644" i="1"/>
  <c r="AK2644" i="1" s="1"/>
  <c r="U2795" i="1"/>
  <c r="AH2795" i="1" s="1"/>
  <c r="U2801" i="1"/>
  <c r="AH2801" i="1" s="1"/>
  <c r="U2803" i="1"/>
  <c r="AH2803" i="1" s="1"/>
  <c r="U2793" i="1"/>
  <c r="AH2793" i="1" s="1"/>
  <c r="Y2950" i="1"/>
  <c r="AL2950" i="1" s="1"/>
  <c r="V2291" i="1"/>
  <c r="AI2291" i="1" s="1"/>
  <c r="G3770" i="1"/>
  <c r="U111" i="1"/>
  <c r="AH111" i="1" s="1"/>
  <c r="D3110" i="1"/>
  <c r="V140" i="1"/>
  <c r="AI140" i="1" s="1"/>
  <c r="AA275" i="1"/>
  <c r="AN275" i="1" s="1"/>
  <c r="W130" i="1"/>
  <c r="AJ130" i="1" s="1"/>
  <c r="Y3705" i="1"/>
  <c r="I3705" i="1"/>
  <c r="X122" i="1"/>
  <c r="AK122" i="1" s="1"/>
  <c r="G3600" i="1"/>
  <c r="H3600" i="1"/>
  <c r="X143" i="1"/>
  <c r="AK143" i="1" s="1"/>
  <c r="G3460" i="1"/>
  <c r="Y143" i="1"/>
  <c r="AL143" i="1" s="1"/>
  <c r="H3460" i="1"/>
  <c r="AA143" i="1"/>
  <c r="AN143" i="1" s="1"/>
  <c r="Y4055" i="1"/>
  <c r="I4055" i="1"/>
  <c r="AB112" i="1"/>
  <c r="AO112" i="1" s="1"/>
  <c r="J3180" i="1"/>
  <c r="N151" i="1"/>
  <c r="H4020" i="1"/>
  <c r="J4020" i="1"/>
  <c r="Y4020" i="1"/>
  <c r="J4370" i="1"/>
  <c r="L285" i="1"/>
  <c r="L272" i="1"/>
  <c r="AA280" i="1" s="1"/>
  <c r="AN280" i="1" s="1"/>
  <c r="U4476" i="1"/>
  <c r="N279" i="1"/>
  <c r="U3321" i="1"/>
  <c r="Y3321" i="1"/>
  <c r="W306" i="1"/>
  <c r="AJ306" i="1" s="1"/>
  <c r="Q3881" i="1"/>
  <c r="V306" i="1"/>
  <c r="AI306" i="1" s="1"/>
  <c r="V775" i="1"/>
  <c r="AI775" i="1" s="1"/>
  <c r="Y783" i="1"/>
  <c r="AL783" i="1" s="1"/>
  <c r="AA305" i="1"/>
  <c r="AN305" i="1" s="1"/>
  <c r="U4161" i="1"/>
  <c r="R4161" i="1"/>
  <c r="U3111" i="1"/>
  <c r="K313" i="1"/>
  <c r="Z301" i="1"/>
  <c r="AM301" i="1" s="1"/>
  <c r="K300" i="1"/>
  <c r="Z304" i="1" s="1"/>
  <c r="AM304" i="1" s="1"/>
  <c r="I313" i="1"/>
  <c r="I300" i="1"/>
  <c r="X307" i="1" s="1"/>
  <c r="AK307" i="1" s="1"/>
  <c r="N317" i="1"/>
  <c r="U440" i="1"/>
  <c r="AH440" i="1" s="1"/>
  <c r="T454" i="1"/>
  <c r="T460" i="1"/>
  <c r="X465" i="1"/>
  <c r="AK465" i="1" s="1"/>
  <c r="Z631" i="1"/>
  <c r="AM631" i="1" s="1"/>
  <c r="Y639" i="1"/>
  <c r="AL639" i="1" s="1"/>
  <c r="AG791" i="1"/>
  <c r="W1776" i="1"/>
  <c r="AJ1776" i="1" s="1"/>
  <c r="W1778" i="1"/>
  <c r="AJ1778" i="1" s="1"/>
  <c r="W1780" i="1"/>
  <c r="AJ1780" i="1" s="1"/>
  <c r="W1782" i="1"/>
  <c r="AJ1782" i="1" s="1"/>
  <c r="W1784" i="1"/>
  <c r="AJ1784" i="1" s="1"/>
  <c r="W1786" i="1"/>
  <c r="AJ1786" i="1" s="1"/>
  <c r="V290" i="1"/>
  <c r="AI290" i="1" s="1"/>
  <c r="T298" i="1"/>
  <c r="N298" i="1"/>
  <c r="N3286" i="1"/>
  <c r="U298" i="1"/>
  <c r="AH298" i="1" s="1"/>
  <c r="O3286" i="1"/>
  <c r="Q3286" i="1"/>
  <c r="Y463" i="1"/>
  <c r="AL463" i="1" s="1"/>
  <c r="N488" i="1"/>
  <c r="AB607" i="1"/>
  <c r="AO607" i="1" s="1"/>
  <c r="AB617" i="1"/>
  <c r="AO617" i="1" s="1"/>
  <c r="N633" i="1"/>
  <c r="Z645" i="1"/>
  <c r="AM645" i="1" s="1"/>
  <c r="AG642" i="1"/>
  <c r="AG795" i="1"/>
  <c r="AG813" i="1"/>
  <c r="S813" i="1"/>
  <c r="AG803" i="1"/>
  <c r="S803" i="1"/>
  <c r="AA447" i="1"/>
  <c r="AN447" i="1" s="1"/>
  <c r="W621" i="1"/>
  <c r="AJ621" i="1" s="1"/>
  <c r="W627" i="1"/>
  <c r="AJ627" i="1" s="1"/>
  <c r="AA805" i="1"/>
  <c r="AN805" i="1" s="1"/>
  <c r="T965" i="1"/>
  <c r="AB1113" i="1"/>
  <c r="AO1113" i="1" s="1"/>
  <c r="U1126" i="1"/>
  <c r="AH1126" i="1" s="1"/>
  <c r="W1141" i="1"/>
  <c r="AJ1141" i="1" s="1"/>
  <c r="T1146" i="1"/>
  <c r="U1283" i="1"/>
  <c r="AH1283" i="1" s="1"/>
  <c r="AG1294" i="1"/>
  <c r="Y1310" i="1"/>
  <c r="AL1310" i="1" s="1"/>
  <c r="Z1456" i="1"/>
  <c r="AM1456" i="1" s="1"/>
  <c r="Z1458" i="1"/>
  <c r="AM1458" i="1" s="1"/>
  <c r="Z1464" i="1"/>
  <c r="AM1464" i="1" s="1"/>
  <c r="Z1462" i="1"/>
  <c r="AM1462" i="1" s="1"/>
  <c r="Z1460" i="1"/>
  <c r="AM1460" i="1" s="1"/>
  <c r="Z1466" i="1"/>
  <c r="AM1466" i="1" s="1"/>
  <c r="AG1472" i="1"/>
  <c r="AG1809" i="1"/>
  <c r="Z1958" i="1"/>
  <c r="AM1958" i="1" s="1"/>
  <c r="AB806" i="1"/>
  <c r="AO806" i="1" s="1"/>
  <c r="N953" i="1"/>
  <c r="AB955" i="1"/>
  <c r="AO955" i="1" s="1"/>
  <c r="Y1118" i="1"/>
  <c r="AL1118" i="1" s="1"/>
  <c r="AG1124" i="1"/>
  <c r="AB1132" i="1"/>
  <c r="AO1132" i="1" s="1"/>
  <c r="AA1290" i="1"/>
  <c r="AN1290" i="1" s="1"/>
  <c r="AA1294" i="1"/>
  <c r="AN1294" i="1" s="1"/>
  <c r="AA1298" i="1"/>
  <c r="AN1298" i="1" s="1"/>
  <c r="Z1304" i="1"/>
  <c r="AM1304" i="1" s="1"/>
  <c r="Z1479" i="1"/>
  <c r="AM1479" i="1" s="1"/>
  <c r="N1621" i="1"/>
  <c r="V1790" i="1"/>
  <c r="AI1790" i="1" s="1"/>
  <c r="AA1792" i="1"/>
  <c r="AN1792" i="1" s="1"/>
  <c r="T1800" i="1"/>
  <c r="X1783" i="1"/>
  <c r="AK1783" i="1" s="1"/>
  <c r="AB774" i="1"/>
  <c r="AO774" i="1" s="1"/>
  <c r="AB780" i="1"/>
  <c r="AO780" i="1" s="1"/>
  <c r="X806" i="1"/>
  <c r="AK806" i="1" s="1"/>
  <c r="X1110" i="1"/>
  <c r="AK1110" i="1" s="1"/>
  <c r="X1118" i="1"/>
  <c r="AK1118" i="1" s="1"/>
  <c r="Y1124" i="1"/>
  <c r="AL1124" i="1" s="1"/>
  <c r="Y1132" i="1"/>
  <c r="AL1132" i="1" s="1"/>
  <c r="L1150" i="1"/>
  <c r="H1150" i="1"/>
  <c r="I1150" i="1"/>
  <c r="M1150" i="1"/>
  <c r="G1150" i="1"/>
  <c r="K1150" i="1"/>
  <c r="F1150" i="1"/>
  <c r="Q1150" i="1"/>
  <c r="J1150" i="1"/>
  <c r="E1150" i="1"/>
  <c r="O1285" i="1"/>
  <c r="P1285" i="1" s="1"/>
  <c r="O1283" i="1"/>
  <c r="O1281" i="1"/>
  <c r="P1281" i="1" s="1"/>
  <c r="AA3187" i="1" s="1"/>
  <c r="O1279" i="1"/>
  <c r="P1279" i="1" s="1"/>
  <c r="O1277" i="1"/>
  <c r="P1277" i="1" s="1"/>
  <c r="O1275" i="1"/>
  <c r="O1286" i="1"/>
  <c r="P1286" i="1" s="1"/>
  <c r="AA4447" i="1" s="1"/>
  <c r="O1284" i="1"/>
  <c r="O1282" i="1"/>
  <c r="O1280" i="1"/>
  <c r="O1278" i="1"/>
  <c r="O1276" i="1"/>
  <c r="X1276" i="1"/>
  <c r="AK1276" i="1" s="1"/>
  <c r="X1284" i="1"/>
  <c r="AK1284" i="1" s="1"/>
  <c r="AA1291" i="1"/>
  <c r="AN1291" i="1" s="1"/>
  <c r="AA1299" i="1"/>
  <c r="AN1299" i="1" s="1"/>
  <c r="Z1445" i="1"/>
  <c r="AM1445" i="1" s="1"/>
  <c r="AB1450" i="1"/>
  <c r="AO1450" i="1" s="1"/>
  <c r="Z1461" i="1"/>
  <c r="AM1461" i="1" s="1"/>
  <c r="W1615" i="1"/>
  <c r="AJ1615" i="1" s="1"/>
  <c r="Z1968" i="1"/>
  <c r="AM1968" i="1" s="1"/>
  <c r="N2122" i="1"/>
  <c r="AB2119" i="1"/>
  <c r="AO2119" i="1" s="1"/>
  <c r="M2158" i="1"/>
  <c r="I2158" i="1"/>
  <c r="E2158" i="1"/>
  <c r="H2158" i="1"/>
  <c r="Q2158" i="1"/>
  <c r="G2158" i="1"/>
  <c r="L2158" i="1"/>
  <c r="F2158" i="1"/>
  <c r="K2158" i="1"/>
  <c r="J2158" i="1"/>
  <c r="N2289" i="1"/>
  <c r="Y2285" i="1"/>
  <c r="AL2285" i="1" s="1"/>
  <c r="N2828" i="1"/>
  <c r="W2140" i="1"/>
  <c r="AJ2140" i="1" s="1"/>
  <c r="W2148" i="1"/>
  <c r="AJ2148" i="1" s="1"/>
  <c r="Y2306" i="1"/>
  <c r="AL2306" i="1" s="1"/>
  <c r="V2316" i="1"/>
  <c r="AI2316" i="1" s="1"/>
  <c r="AB2311" i="1"/>
  <c r="AO2311" i="1" s="1"/>
  <c r="Y2295" i="1"/>
  <c r="AL2295" i="1" s="1"/>
  <c r="AA1473" i="1"/>
  <c r="AN1473" i="1" s="1"/>
  <c r="W1781" i="1"/>
  <c r="AJ1781" i="1" s="1"/>
  <c r="Y1805" i="1"/>
  <c r="AL1805" i="1" s="1"/>
  <c r="O1982" i="1"/>
  <c r="O1980" i="1"/>
  <c r="O1978" i="1"/>
  <c r="O1976" i="1"/>
  <c r="O1974" i="1"/>
  <c r="P1974" i="1" s="1"/>
  <c r="AA4276" i="1" s="1"/>
  <c r="O1972" i="1"/>
  <c r="O1981" i="1"/>
  <c r="O1979" i="1"/>
  <c r="P1979" i="1" s="1"/>
  <c r="O1977" i="1"/>
  <c r="P1977" i="1" s="1"/>
  <c r="O1975" i="1"/>
  <c r="P1975" i="1" s="1"/>
  <c r="O1973" i="1"/>
  <c r="O1971" i="1"/>
  <c r="T1980" i="1"/>
  <c r="X1977" i="1"/>
  <c r="AK1977" i="1" s="1"/>
  <c r="X2118" i="1"/>
  <c r="AK2118" i="1" s="1"/>
  <c r="N2150" i="1"/>
  <c r="V615" i="1"/>
  <c r="AI615" i="1" s="1"/>
  <c r="V972" i="1"/>
  <c r="AI972" i="1" s="1"/>
  <c r="V976" i="1"/>
  <c r="AI976" i="1" s="1"/>
  <c r="V980" i="1"/>
  <c r="AI980" i="1" s="1"/>
  <c r="V970" i="1"/>
  <c r="AI970" i="1" s="1"/>
  <c r="V974" i="1"/>
  <c r="AI974" i="1" s="1"/>
  <c r="V978" i="1"/>
  <c r="AI978" i="1" s="1"/>
  <c r="V1640" i="1"/>
  <c r="AI1640" i="1" s="1"/>
  <c r="V1642" i="1"/>
  <c r="AI1642" i="1" s="1"/>
  <c r="V1644" i="1"/>
  <c r="AI1644" i="1" s="1"/>
  <c r="V1638" i="1"/>
  <c r="AI1638" i="1" s="1"/>
  <c r="V1646" i="1"/>
  <c r="AI1646" i="1" s="1"/>
  <c r="Y2305" i="1"/>
  <c r="AL2305" i="1" s="1"/>
  <c r="Z2444" i="1"/>
  <c r="AM2444" i="1" s="1"/>
  <c r="Z2475" i="1"/>
  <c r="AM2475" i="1" s="1"/>
  <c r="Z2482" i="1"/>
  <c r="AM2482" i="1" s="1"/>
  <c r="AB2780" i="1"/>
  <c r="AO2780" i="1" s="1"/>
  <c r="W2960" i="1"/>
  <c r="AJ2960" i="1" s="1"/>
  <c r="X2964" i="1"/>
  <c r="AK2964" i="1" s="1"/>
  <c r="W2968" i="1"/>
  <c r="AJ2968" i="1" s="1"/>
  <c r="V2481" i="1"/>
  <c r="AI2481" i="1" s="1"/>
  <c r="X2621" i="1"/>
  <c r="AK2621" i="1" s="1"/>
  <c r="U2627" i="1"/>
  <c r="AH2627" i="1" s="1"/>
  <c r="Z2633" i="1"/>
  <c r="AM2633" i="1" s="1"/>
  <c r="W2808" i="1"/>
  <c r="AJ2808" i="1" s="1"/>
  <c r="W2816" i="1"/>
  <c r="AJ2816" i="1" s="1"/>
  <c r="Z2976" i="1"/>
  <c r="AM2976" i="1" s="1"/>
  <c r="Z2973" i="1"/>
  <c r="AM2973" i="1" s="1"/>
  <c r="Z2980" i="1"/>
  <c r="AM2980" i="1" s="1"/>
  <c r="Z2984" i="1"/>
  <c r="AM2984" i="1" s="1"/>
  <c r="Z2978" i="1"/>
  <c r="AM2978" i="1" s="1"/>
  <c r="Z2982" i="1"/>
  <c r="AM2982" i="1" s="1"/>
  <c r="W2982" i="1"/>
  <c r="AJ2982" i="1" s="1"/>
  <c r="O2455" i="1"/>
  <c r="P2455" i="1" s="1"/>
  <c r="O2453" i="1"/>
  <c r="O2451" i="1"/>
  <c r="O2449" i="1"/>
  <c r="P2449" i="1" s="1"/>
  <c r="O2447" i="1"/>
  <c r="O2445" i="1"/>
  <c r="P2445" i="1" s="1"/>
  <c r="AA4139" i="1" s="1"/>
  <c r="O2454" i="1"/>
  <c r="P2454" i="1" s="1"/>
  <c r="O2452" i="1"/>
  <c r="P2452" i="1" s="1"/>
  <c r="AA3649" i="1" s="1"/>
  <c r="O2450" i="1"/>
  <c r="O2448" i="1"/>
  <c r="O2446" i="1"/>
  <c r="O2444" i="1"/>
  <c r="T2445" i="1"/>
  <c r="T2449" i="1"/>
  <c r="T2453" i="1"/>
  <c r="T2447" i="1"/>
  <c r="T2451" i="1"/>
  <c r="T2455" i="1"/>
  <c r="W2477" i="1"/>
  <c r="AJ2477" i="1" s="1"/>
  <c r="AG2611" i="1"/>
  <c r="X2612" i="1"/>
  <c r="AK2612" i="1" s="1"/>
  <c r="X2632" i="1"/>
  <c r="AK2632" i="1" s="1"/>
  <c r="L2653" i="1"/>
  <c r="H2653" i="1"/>
  <c r="Q2653" i="1"/>
  <c r="J2653" i="1"/>
  <c r="E2653" i="1"/>
  <c r="I2653" i="1"/>
  <c r="M2653" i="1"/>
  <c r="G2653" i="1"/>
  <c r="K2653" i="1"/>
  <c r="F2653" i="1"/>
  <c r="Y2814" i="1"/>
  <c r="AL2814" i="1" s="1"/>
  <c r="X2949" i="1"/>
  <c r="AK2949" i="1" s="1"/>
  <c r="Z2979" i="1"/>
  <c r="AM2979" i="1" s="1"/>
  <c r="X2294" i="1"/>
  <c r="AK2294" i="1" s="1"/>
  <c r="AB2302" i="1"/>
  <c r="AO2302" i="1" s="1"/>
  <c r="AG2625" i="1"/>
  <c r="AG2629" i="1"/>
  <c r="S2629" i="1"/>
  <c r="W2976" i="1"/>
  <c r="AJ2976" i="1" s="1"/>
  <c r="N2988" i="1"/>
  <c r="V2293" i="1"/>
  <c r="AI2293" i="1" s="1"/>
  <c r="V2482" i="1"/>
  <c r="AI2482" i="1" s="1"/>
  <c r="Y3110" i="1"/>
  <c r="Y144" i="1"/>
  <c r="AL144" i="1" s="1"/>
  <c r="H3425" i="1"/>
  <c r="Q3146" i="1"/>
  <c r="N1272" i="1"/>
  <c r="T128" i="1"/>
  <c r="N128" i="1"/>
  <c r="C3670" i="1"/>
  <c r="U128" i="1"/>
  <c r="AH128" i="1" s="1"/>
  <c r="H132" i="1"/>
  <c r="H119" i="1"/>
  <c r="W122" i="1" s="1"/>
  <c r="AJ122" i="1" s="1"/>
  <c r="F3355" i="1"/>
  <c r="M132" i="1"/>
  <c r="M119" i="1"/>
  <c r="AB128" i="1" s="1"/>
  <c r="AO128" i="1" s="1"/>
  <c r="G132" i="1"/>
  <c r="V120" i="1"/>
  <c r="AI120" i="1" s="1"/>
  <c r="G119" i="1"/>
  <c r="V126" i="1" s="1"/>
  <c r="AI126" i="1" s="1"/>
  <c r="E3355" i="1"/>
  <c r="Y3740" i="1"/>
  <c r="U141" i="1"/>
  <c r="AH141" i="1" s="1"/>
  <c r="D3740" i="1"/>
  <c r="F3740" i="1"/>
  <c r="AB110" i="1"/>
  <c r="AO110" i="1" s="1"/>
  <c r="V125" i="1"/>
  <c r="AI125" i="1" s="1"/>
  <c r="N125" i="1"/>
  <c r="C3845" i="1"/>
  <c r="N109" i="1"/>
  <c r="T109" i="1"/>
  <c r="D4335" i="1"/>
  <c r="M272" i="1"/>
  <c r="AB278" i="1" s="1"/>
  <c r="AO278" i="1" s="1"/>
  <c r="M285" i="1"/>
  <c r="W454" i="1"/>
  <c r="AJ454" i="1" s="1"/>
  <c r="W464" i="1"/>
  <c r="AJ464" i="1" s="1"/>
  <c r="W462" i="1"/>
  <c r="AJ462" i="1" s="1"/>
  <c r="W460" i="1"/>
  <c r="AJ460" i="1" s="1"/>
  <c r="W456" i="1"/>
  <c r="AJ456" i="1" s="1"/>
  <c r="W458" i="1"/>
  <c r="AJ458" i="1" s="1"/>
  <c r="AA279" i="1"/>
  <c r="AN279" i="1" s="1"/>
  <c r="V3251" i="1"/>
  <c r="Z293" i="1"/>
  <c r="AM293" i="1" s="1"/>
  <c r="X293" i="1"/>
  <c r="AK293" i="1" s="1"/>
  <c r="Y293" i="1"/>
  <c r="AL293" i="1" s="1"/>
  <c r="Z608" i="1"/>
  <c r="AM608" i="1" s="1"/>
  <c r="Z616" i="1"/>
  <c r="AM616" i="1" s="1"/>
  <c r="Z610" i="1"/>
  <c r="AM610" i="1" s="1"/>
  <c r="Z618" i="1"/>
  <c r="AM618" i="1" s="1"/>
  <c r="Z612" i="1"/>
  <c r="AM612" i="1" s="1"/>
  <c r="Z614" i="1"/>
  <c r="AM614" i="1" s="1"/>
  <c r="Z636" i="1"/>
  <c r="AM636" i="1" s="1"/>
  <c r="Y779" i="1"/>
  <c r="AL779" i="1" s="1"/>
  <c r="Y794" i="1"/>
  <c r="AL794" i="1" s="1"/>
  <c r="T311" i="1"/>
  <c r="N311" i="1"/>
  <c r="Z311" i="1"/>
  <c r="AM311" i="1" s="1"/>
  <c r="V3216" i="1"/>
  <c r="O3916" i="1"/>
  <c r="W303" i="1"/>
  <c r="AJ303" i="1" s="1"/>
  <c r="Q3916" i="1"/>
  <c r="X441" i="1"/>
  <c r="AK441" i="1" s="1"/>
  <c r="X444" i="1"/>
  <c r="AK444" i="1" s="1"/>
  <c r="AG450" i="1"/>
  <c r="AA468" i="1"/>
  <c r="AN468" i="1" s="1"/>
  <c r="Z791" i="1"/>
  <c r="AM791" i="1" s="1"/>
  <c r="V292" i="1"/>
  <c r="AI292" i="1" s="1"/>
  <c r="O3461" i="1"/>
  <c r="W310" i="1"/>
  <c r="AJ310" i="1" s="1"/>
  <c r="V3461" i="1"/>
  <c r="Y441" i="1"/>
  <c r="AL441" i="1" s="1"/>
  <c r="AA458" i="1"/>
  <c r="AN458" i="1" s="1"/>
  <c r="W455" i="1"/>
  <c r="AJ455" i="1" s="1"/>
  <c r="U610" i="1"/>
  <c r="AH610" i="1" s="1"/>
  <c r="U618" i="1"/>
  <c r="AH618" i="1" s="1"/>
  <c r="AA623" i="1"/>
  <c r="AN623" i="1" s="1"/>
  <c r="AA631" i="1"/>
  <c r="AN631" i="1" s="1"/>
  <c r="U638" i="1"/>
  <c r="AH638" i="1" s="1"/>
  <c r="X642" i="1"/>
  <c r="AK642" i="1" s="1"/>
  <c r="Y640" i="1"/>
  <c r="AL640" i="1" s="1"/>
  <c r="U609" i="1"/>
  <c r="AH609" i="1" s="1"/>
  <c r="X784" i="1"/>
  <c r="AK784" i="1" s="1"/>
  <c r="AG797" i="1"/>
  <c r="AA804" i="1"/>
  <c r="AN804" i="1" s="1"/>
  <c r="U470" i="1"/>
  <c r="AH470" i="1" s="1"/>
  <c r="U472" i="1"/>
  <c r="AH472" i="1" s="1"/>
  <c r="U474" i="1"/>
  <c r="AH474" i="1" s="1"/>
  <c r="U476" i="1"/>
  <c r="AH476" i="1" s="1"/>
  <c r="U478" i="1"/>
  <c r="AH478" i="1" s="1"/>
  <c r="U468" i="1"/>
  <c r="AH468" i="1" s="1"/>
  <c r="AB792" i="1"/>
  <c r="AO792" i="1" s="1"/>
  <c r="Y811" i="1"/>
  <c r="AL811" i="1" s="1"/>
  <c r="W443" i="1"/>
  <c r="AJ443" i="1" s="1"/>
  <c r="W451" i="1"/>
  <c r="AJ451" i="1" s="1"/>
  <c r="AB471" i="1"/>
  <c r="AO471" i="1" s="1"/>
  <c r="AB479" i="1"/>
  <c r="AO479" i="1" s="1"/>
  <c r="AB623" i="1"/>
  <c r="AO623" i="1" s="1"/>
  <c r="AB631" i="1"/>
  <c r="AO631" i="1" s="1"/>
  <c r="AB809" i="1"/>
  <c r="AO809" i="1" s="1"/>
  <c r="U947" i="1"/>
  <c r="AH947" i="1" s="1"/>
  <c r="AB970" i="1"/>
  <c r="AO970" i="1" s="1"/>
  <c r="V1109" i="1"/>
  <c r="AI1109" i="1" s="1"/>
  <c r="U1293" i="1"/>
  <c r="AH1293" i="1" s="1"/>
  <c r="V1453" i="1"/>
  <c r="AI1453" i="1" s="1"/>
  <c r="X1466" i="1"/>
  <c r="AK1466" i="1" s="1"/>
  <c r="N1482" i="1"/>
  <c r="Z1476" i="1"/>
  <c r="AM1476" i="1" s="1"/>
  <c r="N1492" i="1"/>
  <c r="W1623" i="1"/>
  <c r="AJ1623" i="1" s="1"/>
  <c r="Z1624" i="1"/>
  <c r="AM1624" i="1" s="1"/>
  <c r="Z1628" i="1"/>
  <c r="AM1628" i="1" s="1"/>
  <c r="Z1632" i="1"/>
  <c r="AM1632" i="1" s="1"/>
  <c r="Z1626" i="1"/>
  <c r="AM1626" i="1" s="1"/>
  <c r="Z1630" i="1"/>
  <c r="AM1630" i="1" s="1"/>
  <c r="Z1634" i="1"/>
  <c r="AM1634" i="1" s="1"/>
  <c r="AB1629" i="1"/>
  <c r="AO1629" i="1" s="1"/>
  <c r="T1633" i="1"/>
  <c r="T1811" i="1"/>
  <c r="U1958" i="1"/>
  <c r="AH1958" i="1" s="1"/>
  <c r="W1464" i="1"/>
  <c r="AJ1464" i="1" s="1"/>
  <c r="W1462" i="1"/>
  <c r="AJ1462" i="1" s="1"/>
  <c r="W1460" i="1"/>
  <c r="AJ1460" i="1" s="1"/>
  <c r="W1458" i="1"/>
  <c r="AJ1458" i="1" s="1"/>
  <c r="W1456" i="1"/>
  <c r="AJ1456" i="1" s="1"/>
  <c r="W1467" i="1"/>
  <c r="AJ1467" i="1" s="1"/>
  <c r="W1466" i="1"/>
  <c r="AJ1466" i="1" s="1"/>
  <c r="X1463" i="1"/>
  <c r="AK1463" i="1" s="1"/>
  <c r="Z1813" i="1"/>
  <c r="AM1813" i="1" s="1"/>
  <c r="Y810" i="1"/>
  <c r="AL810" i="1" s="1"/>
  <c r="W952" i="1"/>
  <c r="AJ952" i="1" s="1"/>
  <c r="W950" i="1"/>
  <c r="AJ950" i="1" s="1"/>
  <c r="W948" i="1"/>
  <c r="AJ948" i="1" s="1"/>
  <c r="W946" i="1"/>
  <c r="AJ946" i="1" s="1"/>
  <c r="W944" i="1"/>
  <c r="AJ944" i="1" s="1"/>
  <c r="W942" i="1"/>
  <c r="AJ942" i="1" s="1"/>
  <c r="W949" i="1"/>
  <c r="AJ949" i="1" s="1"/>
  <c r="Y1109" i="1"/>
  <c r="AL1109" i="1" s="1"/>
  <c r="AB1116" i="1"/>
  <c r="AO1116" i="1" s="1"/>
  <c r="AG1122" i="1"/>
  <c r="AB1126" i="1"/>
  <c r="AO1126" i="1" s="1"/>
  <c r="AB1144" i="1"/>
  <c r="AO1144" i="1" s="1"/>
  <c r="V1276" i="1"/>
  <c r="AI1276" i="1" s="1"/>
  <c r="AA1286" i="1"/>
  <c r="AN1286" i="1" s="1"/>
  <c r="W1294" i="1"/>
  <c r="AJ1294" i="1" s="1"/>
  <c r="Z1299" i="1"/>
  <c r="AM1299" i="1" s="1"/>
  <c r="Z1307" i="1"/>
  <c r="AM1307" i="1" s="1"/>
  <c r="Z1314" i="1"/>
  <c r="AM1314" i="1" s="1"/>
  <c r="Q1318" i="1"/>
  <c r="K1318" i="1"/>
  <c r="G1318" i="1"/>
  <c r="M1318" i="1"/>
  <c r="H1318" i="1"/>
  <c r="L1318" i="1"/>
  <c r="F1318" i="1"/>
  <c r="J1318" i="1"/>
  <c r="E1318" i="1"/>
  <c r="I1318" i="1"/>
  <c r="V1476" i="1"/>
  <c r="AI1476" i="1" s="1"/>
  <c r="U1782" i="1"/>
  <c r="AH1782" i="1" s="1"/>
  <c r="AB1790" i="1"/>
  <c r="AO1790" i="1" s="1"/>
  <c r="T1794" i="1"/>
  <c r="AB1798" i="1"/>
  <c r="AO1798" i="1" s="1"/>
  <c r="T1806" i="1"/>
  <c r="U1808" i="1"/>
  <c r="AH1808" i="1" s="1"/>
  <c r="T1814" i="1"/>
  <c r="AA1801" i="1"/>
  <c r="AN1801" i="1" s="1"/>
  <c r="AA776" i="1"/>
  <c r="AN776" i="1" s="1"/>
  <c r="AA784" i="1"/>
  <c r="AN784" i="1" s="1"/>
  <c r="Z796" i="1"/>
  <c r="AM796" i="1" s="1"/>
  <c r="U809" i="1"/>
  <c r="AH809" i="1" s="1"/>
  <c r="X961" i="1"/>
  <c r="AK961" i="1" s="1"/>
  <c r="U1117" i="1"/>
  <c r="AH1117" i="1" s="1"/>
  <c r="U1131" i="1"/>
  <c r="AH1131" i="1" s="1"/>
  <c r="X1142" i="1"/>
  <c r="AK1142" i="1" s="1"/>
  <c r="X1282" i="1"/>
  <c r="AK1282" i="1" s="1"/>
  <c r="V1444" i="1"/>
  <c r="AI1444" i="1" s="1"/>
  <c r="V1448" i="1"/>
  <c r="AI1448" i="1" s="1"/>
  <c r="V1452" i="1"/>
  <c r="AI1452" i="1" s="1"/>
  <c r="U1465" i="1"/>
  <c r="AH1465" i="1" s="1"/>
  <c r="V1619" i="1"/>
  <c r="AI1619" i="1" s="1"/>
  <c r="Z1951" i="1"/>
  <c r="AM1951" i="1" s="1"/>
  <c r="Y1980" i="1"/>
  <c r="AL1980" i="1" s="1"/>
  <c r="Y1982" i="1"/>
  <c r="AL1982" i="1" s="1"/>
  <c r="Y1981" i="1"/>
  <c r="AL1981" i="1" s="1"/>
  <c r="AB2121" i="1"/>
  <c r="AO2121" i="1" s="1"/>
  <c r="AG2131" i="1"/>
  <c r="AA2138" i="1"/>
  <c r="AN2138" i="1" s="1"/>
  <c r="Q2159" i="1"/>
  <c r="K2159" i="1"/>
  <c r="G2159" i="1"/>
  <c r="J2159" i="1"/>
  <c r="E2159" i="1"/>
  <c r="H2159" i="1"/>
  <c r="M2159" i="1"/>
  <c r="F2159" i="1"/>
  <c r="L2159" i="1"/>
  <c r="I2159" i="1"/>
  <c r="AA2277" i="1"/>
  <c r="AN2277" i="1" s="1"/>
  <c r="U2284" i="1"/>
  <c r="AH2284" i="1" s="1"/>
  <c r="V2302" i="1"/>
  <c r="AI2302" i="1" s="1"/>
  <c r="V1962" i="1"/>
  <c r="AI1962" i="1" s="1"/>
  <c r="Q1990" i="1"/>
  <c r="K1990" i="1"/>
  <c r="G1990" i="1"/>
  <c r="L1990" i="1"/>
  <c r="F1990" i="1"/>
  <c r="J1990" i="1"/>
  <c r="E1990" i="1"/>
  <c r="I1990" i="1"/>
  <c r="M1990" i="1"/>
  <c r="H1990" i="1"/>
  <c r="Y2143" i="1"/>
  <c r="AL2143" i="1" s="1"/>
  <c r="Y2145" i="1"/>
  <c r="AL2145" i="1" s="1"/>
  <c r="Y2139" i="1"/>
  <c r="AL2139" i="1" s="1"/>
  <c r="Y2147" i="1"/>
  <c r="AL2147" i="1" s="1"/>
  <c r="Y2141" i="1"/>
  <c r="AL2141" i="1" s="1"/>
  <c r="Y2149" i="1"/>
  <c r="AL2149" i="1" s="1"/>
  <c r="Y2146" i="1"/>
  <c r="AL2146" i="1" s="1"/>
  <c r="AB1946" i="1"/>
  <c r="AO1946" i="1" s="1"/>
  <c r="Y1949" i="1"/>
  <c r="AL1949" i="1" s="1"/>
  <c r="AB1954" i="1"/>
  <c r="AO1954" i="1" s="1"/>
  <c r="X1974" i="1"/>
  <c r="AK1974" i="1" s="1"/>
  <c r="AB2114" i="1"/>
  <c r="AO2114" i="1" s="1"/>
  <c r="Y2280" i="1"/>
  <c r="AL2280" i="1" s="1"/>
  <c r="T2301" i="1"/>
  <c r="N2303" i="1"/>
  <c r="W1471" i="1"/>
  <c r="AJ1471" i="1" s="1"/>
  <c r="AB1624" i="1"/>
  <c r="AO1624" i="1" s="1"/>
  <c r="AB1632" i="1"/>
  <c r="AO1632" i="1" s="1"/>
  <c r="AG1639" i="1"/>
  <c r="AG1642" i="1"/>
  <c r="AG1647" i="1"/>
  <c r="V1779" i="1"/>
  <c r="AI1779" i="1" s="1"/>
  <c r="V1787" i="1"/>
  <c r="AI1787" i="1" s="1"/>
  <c r="AB1799" i="1"/>
  <c r="AO1799" i="1" s="1"/>
  <c r="U1811" i="1"/>
  <c r="AH1811" i="1" s="1"/>
  <c r="J1825" i="1"/>
  <c r="F1825" i="1"/>
  <c r="M1825" i="1"/>
  <c r="H1825" i="1"/>
  <c r="L1825" i="1"/>
  <c r="G1825" i="1"/>
  <c r="Q1825" i="1"/>
  <c r="I1825" i="1"/>
  <c r="E1825" i="1"/>
  <c r="K1825" i="1"/>
  <c r="Y1950" i="1"/>
  <c r="AL1950" i="1" s="1"/>
  <c r="U1963" i="1"/>
  <c r="AH1963" i="1" s="1"/>
  <c r="W1982" i="1"/>
  <c r="AJ1982" i="1" s="1"/>
  <c r="W1974" i="1"/>
  <c r="AJ1974" i="1" s="1"/>
  <c r="W1978" i="1"/>
  <c r="AJ1978" i="1" s="1"/>
  <c r="W1980" i="1"/>
  <c r="AJ1980" i="1" s="1"/>
  <c r="W1972" i="1"/>
  <c r="AJ1972" i="1" s="1"/>
  <c r="W1976" i="1"/>
  <c r="AJ1976" i="1" s="1"/>
  <c r="X1975" i="1"/>
  <c r="AK1975" i="1" s="1"/>
  <c r="W1979" i="1"/>
  <c r="AJ1979" i="1" s="1"/>
  <c r="W2141" i="1"/>
  <c r="AJ2141" i="1" s="1"/>
  <c r="Y2308" i="1"/>
  <c r="AL2308" i="1" s="1"/>
  <c r="V798" i="1"/>
  <c r="AI798" i="1" s="1"/>
  <c r="V979" i="1"/>
  <c r="AI979" i="1" s="1"/>
  <c r="V1310" i="1"/>
  <c r="AI1310" i="1" s="1"/>
  <c r="V1639" i="1"/>
  <c r="AI1639" i="1" s="1"/>
  <c r="AA2295" i="1"/>
  <c r="AN2295" i="1" s="1"/>
  <c r="Z2446" i="1"/>
  <c r="AM2446" i="1" s="1"/>
  <c r="Z2453" i="1"/>
  <c r="AM2453" i="1" s="1"/>
  <c r="T2464" i="1"/>
  <c r="AB2472" i="1"/>
  <c r="AO2472" i="1" s="1"/>
  <c r="Z2477" i="1"/>
  <c r="AM2477" i="1" s="1"/>
  <c r="N2651" i="1"/>
  <c r="J2654" i="1"/>
  <c r="F2654" i="1"/>
  <c r="L2654" i="1"/>
  <c r="G2654" i="1"/>
  <c r="K2654" i="1"/>
  <c r="E2654" i="1"/>
  <c r="Q2654" i="1"/>
  <c r="I2654" i="1"/>
  <c r="M2654" i="1"/>
  <c r="H2654" i="1"/>
  <c r="X2792" i="1"/>
  <c r="AK2792" i="1" s="1"/>
  <c r="U2798" i="1"/>
  <c r="AH2798" i="1" s="1"/>
  <c r="AG2959" i="1"/>
  <c r="X2478" i="1"/>
  <c r="AK2478" i="1" s="1"/>
  <c r="N2608" i="1"/>
  <c r="V2617" i="1"/>
  <c r="AI2617" i="1" s="1"/>
  <c r="Z2626" i="1"/>
  <c r="AM2626" i="1" s="1"/>
  <c r="U2639" i="1"/>
  <c r="AH2639" i="1" s="1"/>
  <c r="J2656" i="1"/>
  <c r="F2656" i="1"/>
  <c r="K2656" i="1"/>
  <c r="E2656" i="1"/>
  <c r="Q2656" i="1"/>
  <c r="I2656" i="1"/>
  <c r="M2656" i="1"/>
  <c r="H2656" i="1"/>
  <c r="L2656" i="1"/>
  <c r="G2656" i="1"/>
  <c r="T2809" i="1"/>
  <c r="T2812" i="1"/>
  <c r="T2817" i="1"/>
  <c r="U2955" i="1"/>
  <c r="AH2955" i="1" s="1"/>
  <c r="W2469" i="1"/>
  <c r="AJ2469" i="1" s="1"/>
  <c r="AB2477" i="1"/>
  <c r="AO2477" i="1" s="1"/>
  <c r="Z2614" i="1"/>
  <c r="AM2614" i="1" s="1"/>
  <c r="Z2618" i="1"/>
  <c r="AM2618" i="1" s="1"/>
  <c r="Z2619" i="1"/>
  <c r="AM2619" i="1" s="1"/>
  <c r="Z2616" i="1"/>
  <c r="AM2616" i="1" s="1"/>
  <c r="X2619" i="1"/>
  <c r="AK2619" i="1" s="1"/>
  <c r="U2644" i="1"/>
  <c r="AH2644" i="1" s="1"/>
  <c r="N2655" i="1"/>
  <c r="AG2787" i="1"/>
  <c r="AB2298" i="1"/>
  <c r="AO2298" i="1" s="1"/>
  <c r="W2464" i="1"/>
  <c r="AJ2464" i="1" s="1"/>
  <c r="AB2799" i="1"/>
  <c r="AO2799" i="1" s="1"/>
  <c r="AB2795" i="1"/>
  <c r="AO2795" i="1" s="1"/>
  <c r="AB2801" i="1"/>
  <c r="AO2801" i="1" s="1"/>
  <c r="AB2803" i="1"/>
  <c r="AO2803" i="1" s="1"/>
  <c r="AB2793" i="1"/>
  <c r="AO2793" i="1" s="1"/>
  <c r="AB2797" i="1"/>
  <c r="AO2797" i="1" s="1"/>
  <c r="O2982" i="1"/>
  <c r="P2982" i="1" s="1"/>
  <c r="O2984" i="1"/>
  <c r="P2984" i="1" s="1"/>
  <c r="O2979" i="1"/>
  <c r="V2476" i="1"/>
  <c r="AI2476" i="1" s="1"/>
  <c r="U2979" i="1"/>
  <c r="AH2979" i="1" s="1"/>
  <c r="V2983" i="1"/>
  <c r="AI2983" i="1" s="1"/>
  <c r="K3110" i="1"/>
  <c r="U144" i="1"/>
  <c r="AH144" i="1" s="1"/>
  <c r="P3181" i="1"/>
  <c r="N1606" i="1"/>
  <c r="L13" i="1"/>
  <c r="P15" i="1"/>
  <c r="X17" i="1"/>
  <c r="L20" i="1"/>
  <c r="T22" i="1"/>
  <c r="R13" i="1"/>
  <c r="R14" i="1"/>
  <c r="R15" i="1"/>
  <c r="R16" i="1"/>
  <c r="R17" i="1"/>
  <c r="R18" i="1"/>
  <c r="R19" i="1"/>
  <c r="R20" i="1"/>
  <c r="R21" i="1"/>
  <c r="R22" i="1"/>
  <c r="R23" i="1"/>
  <c r="R24" i="1"/>
  <c r="P25" i="1"/>
  <c r="N26" i="1"/>
  <c r="L27" i="1"/>
  <c r="J28" i="1"/>
  <c r="H29" i="1"/>
  <c r="X29" i="1"/>
  <c r="V30" i="1"/>
  <c r="T31" i="1"/>
  <c r="R32" i="1"/>
  <c r="O13" i="1"/>
  <c r="K14" i="1"/>
  <c r="W15" i="1"/>
  <c r="S16" i="1"/>
  <c r="O17" i="1"/>
  <c r="K18" i="1"/>
  <c r="W19" i="1"/>
  <c r="S20" i="1"/>
  <c r="O21" i="1"/>
  <c r="K22" i="1"/>
  <c r="W23" i="1"/>
  <c r="S24" i="1"/>
  <c r="Q25" i="1"/>
  <c r="O26" i="1"/>
  <c r="M27" i="1"/>
  <c r="K28" i="1"/>
  <c r="I29" i="1"/>
  <c r="G30" i="1"/>
  <c r="W30" i="1"/>
  <c r="U31" i="1"/>
  <c r="S32" i="1"/>
  <c r="P14" i="1"/>
  <c r="X16" i="1"/>
  <c r="L19" i="1"/>
  <c r="T21" i="1"/>
  <c r="X23" i="1"/>
  <c r="X24" i="1"/>
  <c r="V25" i="1"/>
  <c r="T26" i="1"/>
  <c r="R27" i="1"/>
  <c r="P28" i="1"/>
  <c r="N29" i="1"/>
  <c r="L30" i="1"/>
  <c r="J31" i="1"/>
  <c r="H32" i="1"/>
  <c r="X32" i="1"/>
  <c r="L15" i="1"/>
  <c r="T17" i="1"/>
  <c r="P22" i="1"/>
  <c r="I13" i="1"/>
  <c r="I14" i="1"/>
  <c r="I15" i="1"/>
  <c r="I16" i="1"/>
  <c r="I17" i="1"/>
  <c r="I18" i="1"/>
  <c r="I19" i="1"/>
  <c r="I20" i="1"/>
  <c r="I21" i="1"/>
  <c r="I22" i="1"/>
  <c r="I23" i="1"/>
  <c r="I24" i="1"/>
  <c r="G25" i="1"/>
  <c r="W25" i="1"/>
  <c r="U26" i="1"/>
  <c r="S27" i="1"/>
  <c r="Q28" i="1"/>
  <c r="O29" i="1"/>
  <c r="M30" i="1"/>
  <c r="K31" i="1"/>
  <c r="I32" i="1"/>
  <c r="T126" i="1"/>
  <c r="N126" i="1"/>
  <c r="C3565" i="1"/>
  <c r="U126" i="1"/>
  <c r="AH126" i="1" s="1"/>
  <c r="D3565" i="1"/>
  <c r="N103" i="1"/>
  <c r="N152" i="1"/>
  <c r="AB139" i="1"/>
  <c r="AO139" i="1" s="1"/>
  <c r="K3880" i="1"/>
  <c r="U139" i="1"/>
  <c r="AH139" i="1" s="1"/>
  <c r="D3880" i="1"/>
  <c r="F3880" i="1"/>
  <c r="G3495" i="1"/>
  <c r="V116" i="1"/>
  <c r="AI116" i="1" s="1"/>
  <c r="Y3145" i="1"/>
  <c r="D3145" i="1"/>
  <c r="W108" i="1"/>
  <c r="AJ108" i="1" s="1"/>
  <c r="F3145" i="1"/>
  <c r="V131" i="1"/>
  <c r="AI131" i="1" s="1"/>
  <c r="E3285" i="1"/>
  <c r="N131" i="1"/>
  <c r="U123" i="1"/>
  <c r="AH123" i="1" s="1"/>
  <c r="D3950" i="1"/>
  <c r="W123" i="1"/>
  <c r="AJ123" i="1" s="1"/>
  <c r="F3950" i="1"/>
  <c r="K3950" i="1"/>
  <c r="W117" i="1"/>
  <c r="AJ117" i="1" s="1"/>
  <c r="F4440" i="1"/>
  <c r="J285" i="1"/>
  <c r="J272" i="1"/>
  <c r="Y282" i="1" s="1"/>
  <c r="AL282" i="1" s="1"/>
  <c r="S4476" i="1"/>
  <c r="R3251" i="1"/>
  <c r="H299" i="1"/>
  <c r="H286" i="1"/>
  <c r="W288" i="1" s="1"/>
  <c r="AJ288" i="1" s="1"/>
  <c r="Q3356" i="1"/>
  <c r="M299" i="1"/>
  <c r="M286" i="1"/>
  <c r="AB290" i="1" s="1"/>
  <c r="AO290" i="1" s="1"/>
  <c r="V3356" i="1"/>
  <c r="V295" i="1"/>
  <c r="AI295" i="1" s="1"/>
  <c r="N295" i="1"/>
  <c r="T295" i="1"/>
  <c r="U295" i="1"/>
  <c r="AH295" i="1" s="1"/>
  <c r="T3251" i="1"/>
  <c r="V281" i="1"/>
  <c r="AI281" i="1" s="1"/>
  <c r="T614" i="1"/>
  <c r="AA632" i="1"/>
  <c r="AN632" i="1" s="1"/>
  <c r="Z642" i="1"/>
  <c r="AM642" i="1" s="1"/>
  <c r="AB777" i="1"/>
  <c r="AO777" i="1" s="1"/>
  <c r="AG798" i="1"/>
  <c r="T309" i="1"/>
  <c r="N309" i="1"/>
  <c r="N4371" i="1"/>
  <c r="Y4371" i="1"/>
  <c r="Y274" i="1"/>
  <c r="AL274" i="1" s="1"/>
  <c r="S4126" i="1"/>
  <c r="AA274" i="1"/>
  <c r="AN274" i="1" s="1"/>
  <c r="U4126" i="1"/>
  <c r="Y4406" i="1"/>
  <c r="T4406" i="1"/>
  <c r="V312" i="1"/>
  <c r="AI312" i="1" s="1"/>
  <c r="U312" i="1"/>
  <c r="AH312" i="1" s="1"/>
  <c r="O3531" i="1"/>
  <c r="V3531" i="1"/>
  <c r="Y442" i="1"/>
  <c r="AL442" i="1" s="1"/>
  <c r="X447" i="1"/>
  <c r="AK447" i="1" s="1"/>
  <c r="Y470" i="1"/>
  <c r="AL470" i="1" s="1"/>
  <c r="Y476" i="1"/>
  <c r="AL476" i="1" s="1"/>
  <c r="Y645" i="1"/>
  <c r="AL645" i="1" s="1"/>
  <c r="Y789" i="1"/>
  <c r="AL789" i="1" s="1"/>
  <c r="V793" i="1"/>
  <c r="AI793" i="1" s="1"/>
  <c r="Z812" i="1"/>
  <c r="AM812" i="1" s="1"/>
  <c r="N823" i="1"/>
  <c r="T294" i="1"/>
  <c r="N294" i="1"/>
  <c r="U294" i="1"/>
  <c r="AH294" i="1" s="1"/>
  <c r="W294" i="1"/>
  <c r="AJ294" i="1" s="1"/>
  <c r="Q4021" i="1"/>
  <c r="AA448" i="1"/>
  <c r="AN448" i="1" s="1"/>
  <c r="AA464" i="1"/>
  <c r="AN464" i="1" s="1"/>
  <c r="AB457" i="1"/>
  <c r="AO457" i="1" s="1"/>
  <c r="AA614" i="1"/>
  <c r="AN614" i="1" s="1"/>
  <c r="U624" i="1"/>
  <c r="AH624" i="1" s="1"/>
  <c r="U632" i="1"/>
  <c r="AH632" i="1" s="1"/>
  <c r="V639" i="1"/>
  <c r="AI639" i="1" s="1"/>
  <c r="AA613" i="1"/>
  <c r="AN613" i="1" s="1"/>
  <c r="Z797" i="1"/>
  <c r="AM797" i="1" s="1"/>
  <c r="N308" i="1"/>
  <c r="N486" i="1"/>
  <c r="V443" i="1"/>
  <c r="AI443" i="1" s="1"/>
  <c r="Y473" i="1"/>
  <c r="AL473" i="1" s="1"/>
  <c r="W956" i="1"/>
  <c r="AJ956" i="1" s="1"/>
  <c r="T961" i="1"/>
  <c r="X971" i="1"/>
  <c r="AK971" i="1" s="1"/>
  <c r="X975" i="1"/>
  <c r="AK975" i="1" s="1"/>
  <c r="X979" i="1"/>
  <c r="AK979" i="1" s="1"/>
  <c r="X969" i="1"/>
  <c r="AK969" i="1" s="1"/>
  <c r="X973" i="1"/>
  <c r="AK973" i="1" s="1"/>
  <c r="X977" i="1"/>
  <c r="AK977" i="1" s="1"/>
  <c r="T979" i="1"/>
  <c r="V1111" i="1"/>
  <c r="AI1111" i="1" s="1"/>
  <c r="U1279" i="1"/>
  <c r="AH1279" i="1" s="1"/>
  <c r="Y1290" i="1"/>
  <c r="AL1290" i="1" s="1"/>
  <c r="Y1298" i="1"/>
  <c r="AL1298" i="1" s="1"/>
  <c r="Y1292" i="1"/>
  <c r="AL1292" i="1" s="1"/>
  <c r="Y1300" i="1"/>
  <c r="AL1300" i="1" s="1"/>
  <c r="Y1294" i="1"/>
  <c r="AL1294" i="1" s="1"/>
  <c r="Y1296" i="1"/>
  <c r="AL1296" i="1" s="1"/>
  <c r="W1293" i="1"/>
  <c r="AJ1293" i="1" s="1"/>
  <c r="AG1298" i="1"/>
  <c r="Y1306" i="1"/>
  <c r="AL1306" i="1" s="1"/>
  <c r="AB1311" i="1"/>
  <c r="AO1311" i="1" s="1"/>
  <c r="Y1314" i="1"/>
  <c r="AL1314" i="1" s="1"/>
  <c r="V1463" i="1"/>
  <c r="AI1463" i="1" s="1"/>
  <c r="Z1474" i="1"/>
  <c r="AM1474" i="1" s="1"/>
  <c r="AA1613" i="1"/>
  <c r="AN1613" i="1" s="1"/>
  <c r="Y1627" i="1"/>
  <c r="AL1627" i="1" s="1"/>
  <c r="U1443" i="1"/>
  <c r="AH1443" i="1" s="1"/>
  <c r="U1451" i="1"/>
  <c r="AH1451" i="1" s="1"/>
  <c r="U812" i="1"/>
  <c r="AH812" i="1" s="1"/>
  <c r="T947" i="1"/>
  <c r="AB959" i="1"/>
  <c r="AO959" i="1" s="1"/>
  <c r="AA1276" i="1"/>
  <c r="AN1276" i="1" s="1"/>
  <c r="S1289" i="1"/>
  <c r="AG1289" i="1"/>
  <c r="U1308" i="1"/>
  <c r="AH1308" i="1" s="1"/>
  <c r="U1310" i="1"/>
  <c r="AH1310" i="1" s="1"/>
  <c r="U1304" i="1"/>
  <c r="AH1304" i="1" s="1"/>
  <c r="U1312" i="1"/>
  <c r="AH1312" i="1" s="1"/>
  <c r="U1306" i="1"/>
  <c r="AH1306" i="1" s="1"/>
  <c r="U1314" i="1"/>
  <c r="AH1314" i="1" s="1"/>
  <c r="Z1309" i="1"/>
  <c r="AM1309" i="1" s="1"/>
  <c r="Q1324" i="1"/>
  <c r="K1324" i="1"/>
  <c r="G1324" i="1"/>
  <c r="I1324" i="1"/>
  <c r="M1324" i="1"/>
  <c r="H1324" i="1"/>
  <c r="L1324" i="1"/>
  <c r="F1324" i="1"/>
  <c r="J1324" i="1"/>
  <c r="E1324" i="1"/>
  <c r="Z1471" i="1"/>
  <c r="AM1471" i="1" s="1"/>
  <c r="V1617" i="1"/>
  <c r="AI1617" i="1" s="1"/>
  <c r="Z1778" i="1"/>
  <c r="AM1778" i="1" s="1"/>
  <c r="Z1782" i="1"/>
  <c r="AM1782" i="1" s="1"/>
  <c r="AB1792" i="1"/>
  <c r="AO1792" i="1" s="1"/>
  <c r="Y1798" i="1"/>
  <c r="AL1798" i="1" s="1"/>
  <c r="U1793" i="1"/>
  <c r="AH1793" i="1" s="1"/>
  <c r="X1787" i="1"/>
  <c r="AK1787" i="1" s="1"/>
  <c r="Z807" i="1"/>
  <c r="AM807" i="1" s="1"/>
  <c r="AA1123" i="1"/>
  <c r="AN1123" i="1" s="1"/>
  <c r="AA1131" i="1"/>
  <c r="AN1131" i="1" s="1"/>
  <c r="V1141" i="1"/>
  <c r="AI1141" i="1" s="1"/>
  <c r="W1276" i="1"/>
  <c r="AJ1276" i="1" s="1"/>
  <c r="X1280" i="1"/>
  <c r="AK1280" i="1" s="1"/>
  <c r="W1284" i="1"/>
  <c r="AJ1284" i="1" s="1"/>
  <c r="V1307" i="1"/>
  <c r="AI1307" i="1" s="1"/>
  <c r="Z1465" i="1"/>
  <c r="AM1465" i="1" s="1"/>
  <c r="L1826" i="1"/>
  <c r="H1826" i="1"/>
  <c r="Q1826" i="1"/>
  <c r="J1826" i="1"/>
  <c r="E1826" i="1"/>
  <c r="I1826" i="1"/>
  <c r="K1826" i="1"/>
  <c r="F1826" i="1"/>
  <c r="M1826" i="1"/>
  <c r="G1826" i="1"/>
  <c r="AA1647" i="1"/>
  <c r="AN1647" i="1" s="1"/>
  <c r="J1819" i="1"/>
  <c r="F1819" i="1"/>
  <c r="L1819" i="1"/>
  <c r="G1819" i="1"/>
  <c r="K1819" i="1"/>
  <c r="E1819" i="1"/>
  <c r="M1819" i="1"/>
  <c r="H1819" i="1"/>
  <c r="Q1819" i="1"/>
  <c r="I1819" i="1"/>
  <c r="X1967" i="1"/>
  <c r="AK1967" i="1" s="1"/>
  <c r="Y1979" i="1"/>
  <c r="AL1979" i="1" s="1"/>
  <c r="W2117" i="1"/>
  <c r="AJ2117" i="1" s="1"/>
  <c r="W2127" i="1"/>
  <c r="AJ2127" i="1" s="1"/>
  <c r="W2277" i="1"/>
  <c r="AJ2277" i="1" s="1"/>
  <c r="T2307" i="1"/>
  <c r="V1964" i="1"/>
  <c r="AI1964" i="1" s="1"/>
  <c r="Q1988" i="1"/>
  <c r="K1988" i="1"/>
  <c r="G1988" i="1"/>
  <c r="M1988" i="1"/>
  <c r="H1988" i="1"/>
  <c r="L1988" i="1"/>
  <c r="F1988" i="1"/>
  <c r="J1988" i="1"/>
  <c r="E1988" i="1"/>
  <c r="N1988" i="1" s="1"/>
  <c r="I1988" i="1"/>
  <c r="Y2140" i="1"/>
  <c r="AL2140" i="1" s="1"/>
  <c r="Y2148" i="1"/>
  <c r="AL2148" i="1" s="1"/>
  <c r="X1972" i="1"/>
  <c r="AK1972" i="1" s="1"/>
  <c r="W2112" i="1"/>
  <c r="AJ2112" i="1" s="1"/>
  <c r="X2142" i="1"/>
  <c r="AK2142" i="1" s="1"/>
  <c r="U2288" i="1"/>
  <c r="AH2288" i="1" s="1"/>
  <c r="Y2293" i="1"/>
  <c r="AL2293" i="1" s="1"/>
  <c r="V1477" i="1"/>
  <c r="AI1477" i="1" s="1"/>
  <c r="Z1614" i="1"/>
  <c r="AM1614" i="1" s="1"/>
  <c r="Y1626" i="1"/>
  <c r="AL1626" i="1" s="1"/>
  <c r="Y1634" i="1"/>
  <c r="AL1634" i="1" s="1"/>
  <c r="AB1777" i="1"/>
  <c r="AO1777" i="1" s="1"/>
  <c r="AB1785" i="1"/>
  <c r="AO1785" i="1" s="1"/>
  <c r="AB1797" i="1"/>
  <c r="AO1797" i="1" s="1"/>
  <c r="W1809" i="1"/>
  <c r="AJ1809" i="1" s="1"/>
  <c r="X1973" i="1"/>
  <c r="AK1973" i="1" s="1"/>
  <c r="W1977" i="1"/>
  <c r="AJ1977" i="1" s="1"/>
  <c r="N2107" i="1"/>
  <c r="X2120" i="1"/>
  <c r="AK2120" i="1" s="1"/>
  <c r="Z2288" i="1"/>
  <c r="AM2288" i="1" s="1"/>
  <c r="V636" i="1"/>
  <c r="AI636" i="1" s="1"/>
  <c r="V973" i="1"/>
  <c r="AI973" i="1" s="1"/>
  <c r="V1610" i="1"/>
  <c r="AI1610" i="1" s="1"/>
  <c r="V1980" i="1"/>
  <c r="AI1980" i="1" s="1"/>
  <c r="AB2278" i="1"/>
  <c r="AO2278" i="1" s="1"/>
  <c r="U2294" i="1"/>
  <c r="AH2294" i="1" s="1"/>
  <c r="U2298" i="1"/>
  <c r="AH2298" i="1" s="1"/>
  <c r="U2292" i="1"/>
  <c r="AH2292" i="1" s="1"/>
  <c r="U2296" i="1"/>
  <c r="AH2296" i="1" s="1"/>
  <c r="AA2301" i="1"/>
  <c r="AN2301" i="1" s="1"/>
  <c r="Z2448" i="1"/>
  <c r="AM2448" i="1" s="1"/>
  <c r="Z2455" i="1"/>
  <c r="AM2455" i="1" s="1"/>
  <c r="T2461" i="1"/>
  <c r="AB2465" i="1"/>
  <c r="AO2465" i="1" s="1"/>
  <c r="W2476" i="1"/>
  <c r="AJ2476" i="1" s="1"/>
  <c r="U2612" i="1"/>
  <c r="AH2612" i="1" s="1"/>
  <c r="V2619" i="1"/>
  <c r="AI2619" i="1" s="1"/>
  <c r="U2628" i="1"/>
  <c r="AH2628" i="1" s="1"/>
  <c r="U2636" i="1"/>
  <c r="AH2636" i="1" s="1"/>
  <c r="U2648" i="1"/>
  <c r="AH2648" i="1" s="1"/>
  <c r="W2778" i="1"/>
  <c r="AJ2778" i="1" s="1"/>
  <c r="AB2784" i="1"/>
  <c r="AO2784" i="1" s="1"/>
  <c r="V2793" i="1"/>
  <c r="AI2793" i="1" s="1"/>
  <c r="W2798" i="1"/>
  <c r="AJ2798" i="1" s="1"/>
  <c r="W2945" i="1"/>
  <c r="AJ2945" i="1" s="1"/>
  <c r="U2949" i="1"/>
  <c r="AH2949" i="1" s="1"/>
  <c r="X2960" i="1"/>
  <c r="AK2960" i="1" s="1"/>
  <c r="W2964" i="1"/>
  <c r="AJ2964" i="1" s="1"/>
  <c r="X2968" i="1"/>
  <c r="AK2968" i="1" s="1"/>
  <c r="V2452" i="1"/>
  <c r="AI2452" i="1" s="1"/>
  <c r="W2460" i="1"/>
  <c r="AJ2460" i="1" s="1"/>
  <c r="T2467" i="1"/>
  <c r="V2475" i="1"/>
  <c r="AI2475" i="1" s="1"/>
  <c r="V2615" i="1"/>
  <c r="AI2615" i="1" s="1"/>
  <c r="W2626" i="1"/>
  <c r="AJ2626" i="1" s="1"/>
  <c r="X2643" i="1"/>
  <c r="AK2643" i="1" s="1"/>
  <c r="L2659" i="1"/>
  <c r="H2659" i="1"/>
  <c r="K2659" i="1"/>
  <c r="F2659" i="1"/>
  <c r="Q2659" i="1"/>
  <c r="J2659" i="1"/>
  <c r="E2659" i="1"/>
  <c r="N2659" i="1" s="1"/>
  <c r="I2659" i="1"/>
  <c r="M2659" i="1"/>
  <c r="G2659" i="1"/>
  <c r="T2807" i="1"/>
  <c r="T2810" i="1"/>
  <c r="T2815" i="1"/>
  <c r="AB2947" i="1"/>
  <c r="AO2947" i="1" s="1"/>
  <c r="AB2953" i="1"/>
  <c r="AO2953" i="1" s="1"/>
  <c r="AB2945" i="1"/>
  <c r="AO2945" i="1" s="1"/>
  <c r="AB2951" i="1"/>
  <c r="AO2951" i="1" s="1"/>
  <c r="AB2955" i="1"/>
  <c r="AO2955" i="1" s="1"/>
  <c r="AB2949" i="1"/>
  <c r="AO2949" i="1" s="1"/>
  <c r="X2951" i="1"/>
  <c r="AK2951" i="1" s="1"/>
  <c r="U2969" i="1"/>
  <c r="AH2969" i="1" s="1"/>
  <c r="W2978" i="1"/>
  <c r="AJ2978" i="1" s="1"/>
  <c r="AA2458" i="1"/>
  <c r="AN2458" i="1" s="1"/>
  <c r="X2466" i="1"/>
  <c r="AK2466" i="1" s="1"/>
  <c r="W2475" i="1"/>
  <c r="AJ2475" i="1" s="1"/>
  <c r="Y2615" i="1"/>
  <c r="AL2615" i="1" s="1"/>
  <c r="V2620" i="1"/>
  <c r="AI2620" i="1" s="1"/>
  <c r="X2634" i="1"/>
  <c r="AK2634" i="1" s="1"/>
  <c r="AB2779" i="1"/>
  <c r="AO2779" i="1" s="1"/>
  <c r="AA2813" i="1"/>
  <c r="AN2813" i="1" s="1"/>
  <c r="Z2967" i="1"/>
  <c r="AM2967" i="1" s="1"/>
  <c r="Z2965" i="1"/>
  <c r="AM2965" i="1" s="1"/>
  <c r="Z2963" i="1"/>
  <c r="AM2963" i="1" s="1"/>
  <c r="Z2961" i="1"/>
  <c r="AM2961" i="1" s="1"/>
  <c r="Z2959" i="1"/>
  <c r="AM2959" i="1" s="1"/>
  <c r="Z2962" i="1"/>
  <c r="AM2962" i="1" s="1"/>
  <c r="Z2966" i="1"/>
  <c r="AM2966" i="1" s="1"/>
  <c r="Z2960" i="1"/>
  <c r="AM2960" i="1" s="1"/>
  <c r="Z2964" i="1"/>
  <c r="AM2964" i="1" s="1"/>
  <c r="AB2292" i="1"/>
  <c r="AO2292" i="1" s="1"/>
  <c r="X2298" i="1"/>
  <c r="AK2298" i="1" s="1"/>
  <c r="Y2459" i="1"/>
  <c r="AL2459" i="1" s="1"/>
  <c r="U2613" i="1"/>
  <c r="AH2613" i="1" s="1"/>
  <c r="T2635" i="1"/>
  <c r="Q2823" i="1"/>
  <c r="K2823" i="1"/>
  <c r="G2823" i="1"/>
  <c r="J2823" i="1"/>
  <c r="E2823" i="1"/>
  <c r="I2823" i="1"/>
  <c r="M2823" i="1"/>
  <c r="H2823" i="1"/>
  <c r="L2823" i="1"/>
  <c r="F2823" i="1"/>
  <c r="U2980" i="1"/>
  <c r="AH2980" i="1" s="1"/>
  <c r="AG2984" i="1"/>
  <c r="W2981" i="1"/>
  <c r="AJ2981" i="1" s="1"/>
  <c r="V2784" i="1"/>
  <c r="AI2784" i="1" s="1"/>
  <c r="Y2975" i="1"/>
  <c r="AL2975" i="1" s="1"/>
  <c r="V2977" i="1"/>
  <c r="AI2977" i="1" s="1"/>
  <c r="AG2784" i="1"/>
  <c r="O2781" i="1"/>
  <c r="O2789" i="1"/>
  <c r="P2789" i="1" s="1"/>
  <c r="O2784" i="1"/>
  <c r="J118" i="1"/>
  <c r="J105" i="1"/>
  <c r="Y114" i="1" s="1"/>
  <c r="AL114" i="1" s="1"/>
  <c r="L118" i="1"/>
  <c r="L105" i="1"/>
  <c r="J4475" i="1"/>
  <c r="AB124" i="1"/>
  <c r="AO124" i="1" s="1"/>
  <c r="V145" i="1"/>
  <c r="AI145" i="1" s="1"/>
  <c r="E3530" i="1"/>
  <c r="C3198" i="1"/>
  <c r="C3199" i="1"/>
  <c r="Y111" i="1"/>
  <c r="AL111" i="1" s="1"/>
  <c r="H3110" i="1"/>
  <c r="F3915" i="1"/>
  <c r="N275" i="1"/>
  <c r="N3146" i="1"/>
  <c r="N437" i="1"/>
  <c r="Z138" i="1"/>
  <c r="AM138" i="1" s="1"/>
  <c r="J3320" i="1"/>
  <c r="T145" i="1"/>
  <c r="N145" i="1"/>
  <c r="C3530" i="1"/>
  <c r="Z145" i="1"/>
  <c r="AM145" i="1" s="1"/>
  <c r="I3530" i="1"/>
  <c r="AB137" i="1"/>
  <c r="AO137" i="1" s="1"/>
  <c r="Y137" i="1"/>
  <c r="AL137" i="1" s="1"/>
  <c r="H4265" i="1"/>
  <c r="J4265" i="1"/>
  <c r="X114" i="1"/>
  <c r="AK114" i="1" s="1"/>
  <c r="G3635" i="1"/>
  <c r="I3635" i="1"/>
  <c r="Y4475" i="1"/>
  <c r="I118" i="1"/>
  <c r="I105" i="1"/>
  <c r="X111" i="1" s="1"/>
  <c r="AK111" i="1" s="1"/>
  <c r="G4475" i="1"/>
  <c r="K105" i="1"/>
  <c r="Z107" i="1" s="1"/>
  <c r="AM107" i="1" s="1"/>
  <c r="K118" i="1"/>
  <c r="I4475" i="1"/>
  <c r="I3320" i="1"/>
  <c r="Y3390" i="1"/>
  <c r="E3268" i="1"/>
  <c r="E3269" i="1"/>
  <c r="C3303" i="1"/>
  <c r="C3304" i="1"/>
  <c r="O3146" i="1"/>
  <c r="E3199" i="1"/>
  <c r="E3198" i="1"/>
  <c r="P3479" i="1"/>
  <c r="P3478" i="1"/>
  <c r="Y3250" i="1"/>
  <c r="F3490" i="1"/>
  <c r="X3478" i="1"/>
  <c r="E3490" i="1" s="1"/>
  <c r="G3490" i="1"/>
  <c r="H3490" i="1"/>
  <c r="Y3461" i="1"/>
  <c r="K3320" i="1"/>
  <c r="L3357" i="1"/>
  <c r="T3479" i="1"/>
  <c r="T3478" i="1"/>
  <c r="H3630" i="1"/>
  <c r="G3630" i="1"/>
  <c r="Y3601" i="1"/>
  <c r="X3618" i="1"/>
  <c r="E3630" i="1" s="1"/>
  <c r="F3630" i="1"/>
  <c r="V3689" i="1"/>
  <c r="V3688" i="1"/>
  <c r="T3584" i="1"/>
  <c r="T3583" i="1"/>
  <c r="P3654" i="1"/>
  <c r="P3653" i="1"/>
  <c r="P3514" i="1"/>
  <c r="P3513" i="1"/>
  <c r="N3584" i="1"/>
  <c r="N3583" i="1"/>
  <c r="N3654" i="1"/>
  <c r="N3653" i="1"/>
  <c r="P3689" i="1"/>
  <c r="P3688" i="1"/>
  <c r="G3805" i="1"/>
  <c r="F3805" i="1"/>
  <c r="X3793" i="1"/>
  <c r="E3805" i="1" s="1"/>
  <c r="Y3776" i="1"/>
  <c r="H3805" i="1"/>
  <c r="Y3846" i="1"/>
  <c r="P3829" i="1"/>
  <c r="P3828" i="1"/>
  <c r="N3969" i="1"/>
  <c r="N3968" i="1"/>
  <c r="F4085" i="1"/>
  <c r="X4073" i="1"/>
  <c r="E4085" i="1" s="1"/>
  <c r="Y4056" i="1"/>
  <c r="H4085" i="1"/>
  <c r="G4085" i="1"/>
  <c r="AD3989" i="1"/>
  <c r="AK3989" i="1"/>
  <c r="AG3989" i="1"/>
  <c r="L4022" i="1"/>
  <c r="V3934" i="1"/>
  <c r="V3933" i="1"/>
  <c r="Y3951" i="1"/>
  <c r="Y4021" i="1"/>
  <c r="N4109" i="1"/>
  <c r="N4108" i="1"/>
  <c r="K4179" i="1"/>
  <c r="K4178" i="1"/>
  <c r="L4160" i="1"/>
  <c r="P4109" i="1"/>
  <c r="P4108" i="1"/>
  <c r="AD4207" i="1"/>
  <c r="AK4207" i="1"/>
  <c r="AG4207" i="1"/>
  <c r="AD4240" i="1"/>
  <c r="AK4240" i="1"/>
  <c r="AG4240" i="1"/>
  <c r="K4265" i="1"/>
  <c r="H4222" i="1"/>
  <c r="G4222" i="1"/>
  <c r="F4222" i="1"/>
  <c r="M4213" i="1"/>
  <c r="E4222" i="1" s="1"/>
  <c r="Y4195" i="1"/>
  <c r="AD4197" i="1"/>
  <c r="AK4197" i="1"/>
  <c r="AG4197" i="1"/>
  <c r="AD4201" i="1"/>
  <c r="AK4201" i="1"/>
  <c r="AG4201" i="1"/>
  <c r="AD4205" i="1"/>
  <c r="AK4205" i="1"/>
  <c r="AG4205" i="1"/>
  <c r="AD4209" i="1"/>
  <c r="AK4209" i="1"/>
  <c r="AG4209" i="1"/>
  <c r="K4248" i="1"/>
  <c r="K4249" i="1"/>
  <c r="L4230" i="1"/>
  <c r="AD4234" i="1"/>
  <c r="AK4234" i="1"/>
  <c r="AG4234" i="1"/>
  <c r="AD4238" i="1"/>
  <c r="AK4238" i="1"/>
  <c r="AG4238" i="1"/>
  <c r="AD4242" i="1"/>
  <c r="AK4242" i="1"/>
  <c r="AG4242" i="1"/>
  <c r="G4265" i="1"/>
  <c r="L4337" i="1"/>
  <c r="E4319" i="1"/>
  <c r="E4318" i="1"/>
  <c r="AD4306" i="1"/>
  <c r="AK4306" i="1"/>
  <c r="AG4306" i="1"/>
  <c r="K4354" i="1"/>
  <c r="K4353" i="1"/>
  <c r="K4318" i="1"/>
  <c r="K4319" i="1"/>
  <c r="L4300" i="1"/>
  <c r="AD4304" i="1"/>
  <c r="AK4304" i="1"/>
  <c r="AG4304" i="1"/>
  <c r="AD4308" i="1"/>
  <c r="AK4308" i="1"/>
  <c r="AG4308" i="1"/>
  <c r="AD4312" i="1"/>
  <c r="AK4312" i="1"/>
  <c r="AG4312" i="1"/>
  <c r="AK4316" i="1"/>
  <c r="AD4316" i="1"/>
  <c r="AG4316" i="1"/>
  <c r="G4354" i="1"/>
  <c r="G4353" i="1"/>
  <c r="C4424" i="1"/>
  <c r="C4423" i="1"/>
  <c r="I4389" i="1"/>
  <c r="I4388" i="1"/>
  <c r="L4372" i="1"/>
  <c r="E4405" i="1"/>
  <c r="K4388" i="1"/>
  <c r="K4389" i="1"/>
  <c r="L4370" i="1"/>
  <c r="P4494" i="1"/>
  <c r="P4493" i="1"/>
  <c r="Y4440" i="1"/>
  <c r="L4442" i="1"/>
  <c r="H4475" i="1"/>
  <c r="AK4522" i="1"/>
  <c r="AG4522" i="1"/>
  <c r="AD4522" i="1"/>
  <c r="AK4526" i="1"/>
  <c r="AG4526" i="1"/>
  <c r="AD4526" i="1"/>
  <c r="M4563" i="1"/>
  <c r="E4572" i="1" s="1"/>
  <c r="G4572" i="1"/>
  <c r="H4572" i="1"/>
  <c r="Y4545" i="1"/>
  <c r="F4572" i="1"/>
  <c r="AK4582" i="1"/>
  <c r="AG4582" i="1"/>
  <c r="AD4582" i="1"/>
  <c r="L4572" i="1"/>
  <c r="K4598" i="1"/>
  <c r="L4580" i="1"/>
  <c r="K4599" i="1"/>
  <c r="AK4594" i="1"/>
  <c r="AG4594" i="1"/>
  <c r="AD4594" i="1"/>
  <c r="AK4628" i="1"/>
  <c r="AG4628" i="1"/>
  <c r="AD4628" i="1"/>
  <c r="W4651" i="1"/>
  <c r="AK4659" i="1"/>
  <c r="AG4659" i="1"/>
  <c r="AD4659" i="1"/>
  <c r="AD4657" i="1"/>
  <c r="AK4657" i="1"/>
  <c r="AG4657" i="1"/>
  <c r="AK4658" i="1"/>
  <c r="AG4658" i="1"/>
  <c r="AD4658" i="1"/>
  <c r="AK4663" i="1"/>
  <c r="AG4663" i="1"/>
  <c r="AD4663" i="1"/>
  <c r="AD4662" i="1"/>
  <c r="AK4662" i="1"/>
  <c r="AG4662" i="1"/>
  <c r="V129" i="1"/>
  <c r="AI129" i="1" s="1"/>
  <c r="N129" i="1"/>
  <c r="U121" i="1"/>
  <c r="AH121" i="1" s="1"/>
  <c r="D3810" i="1"/>
  <c r="F3810" i="1"/>
  <c r="AB121" i="1"/>
  <c r="AO121" i="1" s="1"/>
  <c r="K3810" i="1"/>
  <c r="H146" i="1"/>
  <c r="H133" i="1"/>
  <c r="F4090" i="1"/>
  <c r="M133" i="1"/>
  <c r="AB135" i="1" s="1"/>
  <c r="AO135" i="1" s="1"/>
  <c r="M146" i="1"/>
  <c r="AB134" i="1"/>
  <c r="AO134" i="1" s="1"/>
  <c r="K4090" i="1"/>
  <c r="F285" i="1"/>
  <c r="F272" i="1"/>
  <c r="U277" i="1" s="1"/>
  <c r="AH277" i="1" s="1"/>
  <c r="O4476" i="1"/>
  <c r="V440" i="1"/>
  <c r="AI440" i="1" s="1"/>
  <c r="V442" i="1"/>
  <c r="AI442" i="1" s="1"/>
  <c r="V446" i="1"/>
  <c r="AI446" i="1" s="1"/>
  <c r="V450" i="1"/>
  <c r="AI450" i="1" s="1"/>
  <c r="V444" i="1"/>
  <c r="AI444" i="1" s="1"/>
  <c r="V448" i="1"/>
  <c r="AI448" i="1" s="1"/>
  <c r="Y304" i="1"/>
  <c r="AL304" i="1" s="1"/>
  <c r="S4266" i="1"/>
  <c r="U3741" i="1"/>
  <c r="Z289" i="1"/>
  <c r="AM289" i="1" s="1"/>
  <c r="X289" i="1"/>
  <c r="AK289" i="1" s="1"/>
  <c r="Y289" i="1"/>
  <c r="AL289" i="1" s="1"/>
  <c r="S3601" i="1"/>
  <c r="U3706" i="1"/>
  <c r="N322" i="1"/>
  <c r="AG628" i="1"/>
  <c r="S628" i="1"/>
  <c r="W307" i="1"/>
  <c r="AJ307" i="1" s="1"/>
  <c r="Q3776" i="1"/>
  <c r="Y307" i="1"/>
  <c r="AL307" i="1" s="1"/>
  <c r="AB276" i="1"/>
  <c r="AO276" i="1" s="1"/>
  <c r="V4336" i="1"/>
  <c r="S4336" i="1"/>
  <c r="AA276" i="1"/>
  <c r="AN276" i="1" s="1"/>
  <c r="U4336" i="1"/>
  <c r="N284" i="1"/>
  <c r="N4441" i="1"/>
  <c r="T4441" i="1"/>
  <c r="X445" i="1"/>
  <c r="AK445" i="1" s="1"/>
  <c r="X443" i="1"/>
  <c r="AK443" i="1" s="1"/>
  <c r="W1794" i="1"/>
  <c r="AJ1794" i="1" s="1"/>
  <c r="W1796" i="1"/>
  <c r="AJ1796" i="1" s="1"/>
  <c r="W1790" i="1"/>
  <c r="AJ1790" i="1" s="1"/>
  <c r="W1792" i="1"/>
  <c r="AJ1792" i="1" s="1"/>
  <c r="W1798" i="1"/>
  <c r="AJ1798" i="1" s="1"/>
  <c r="W1800" i="1"/>
  <c r="AJ1800" i="1" s="1"/>
  <c r="Z288" i="1"/>
  <c r="AM288" i="1" s="1"/>
  <c r="X296" i="1"/>
  <c r="AK296" i="1" s="1"/>
  <c r="R3391" i="1"/>
  <c r="Y296" i="1"/>
  <c r="AL296" i="1" s="1"/>
  <c r="S3391" i="1"/>
  <c r="N316" i="1"/>
  <c r="T607" i="1"/>
  <c r="X780" i="1"/>
  <c r="AK780" i="1" s="1"/>
  <c r="X777" i="1"/>
  <c r="AK777" i="1" s="1"/>
  <c r="X781" i="1"/>
  <c r="AK781" i="1" s="1"/>
  <c r="X785" i="1"/>
  <c r="AK785" i="1" s="1"/>
  <c r="X778" i="1"/>
  <c r="AK778" i="1" s="1"/>
  <c r="X776" i="1"/>
  <c r="AK776" i="1" s="1"/>
  <c r="X775" i="1"/>
  <c r="AK775" i="1" s="1"/>
  <c r="X779" i="1"/>
  <c r="AK779" i="1" s="1"/>
  <c r="X783" i="1"/>
  <c r="AK783" i="1" s="1"/>
  <c r="X774" i="1"/>
  <c r="AK774" i="1" s="1"/>
  <c r="O795" i="1"/>
  <c r="P795" i="1" s="1"/>
  <c r="O790" i="1"/>
  <c r="P790" i="1" s="1"/>
  <c r="AA3604" i="1" s="1"/>
  <c r="O798" i="1"/>
  <c r="P798" i="1" s="1"/>
  <c r="AA3709" i="1" s="1"/>
  <c r="U788" i="1"/>
  <c r="AG639" i="1"/>
  <c r="AG812" i="1"/>
  <c r="Y977" i="1"/>
  <c r="AL977" i="1" s="1"/>
  <c r="Y975" i="1"/>
  <c r="AL975" i="1" s="1"/>
  <c r="Y971" i="1"/>
  <c r="AL971" i="1" s="1"/>
  <c r="Y969" i="1"/>
  <c r="AL969" i="1" s="1"/>
  <c r="Y978" i="1"/>
  <c r="AL978" i="1" s="1"/>
  <c r="Y972" i="1"/>
  <c r="AL972" i="1" s="1"/>
  <c r="Y976" i="1"/>
  <c r="AL976" i="1" s="1"/>
  <c r="Y970" i="1"/>
  <c r="AL970" i="1" s="1"/>
  <c r="Y979" i="1"/>
  <c r="AL979" i="1" s="1"/>
  <c r="Y974" i="1"/>
  <c r="AL974" i="1" s="1"/>
  <c r="Y980" i="1"/>
  <c r="AL980" i="1" s="1"/>
  <c r="T1136" i="1"/>
  <c r="N1154" i="1"/>
  <c r="AG1300" i="1"/>
  <c r="S1300" i="1"/>
  <c r="O1314" i="1"/>
  <c r="O1312" i="1"/>
  <c r="O1310" i="1"/>
  <c r="O1308" i="1"/>
  <c r="O1306" i="1"/>
  <c r="P1306" i="1" s="1"/>
  <c r="AA4272" i="1" s="1"/>
  <c r="O1304" i="1"/>
  <c r="O1313" i="1"/>
  <c r="P1313" i="1" s="1"/>
  <c r="O1311" i="1"/>
  <c r="P1311" i="1" s="1"/>
  <c r="O1309" i="1"/>
  <c r="P1309" i="1" s="1"/>
  <c r="O1307" i="1"/>
  <c r="P1307" i="1" s="1"/>
  <c r="O1305" i="1"/>
  <c r="O1303" i="1"/>
  <c r="T1305" i="1"/>
  <c r="T1310" i="1"/>
  <c r="T1313" i="1"/>
  <c r="N1317" i="1"/>
  <c r="O1466" i="1"/>
  <c r="O1464" i="1"/>
  <c r="P1464" i="1" s="1"/>
  <c r="AA3678" i="1" s="1"/>
  <c r="O1462" i="1"/>
  <c r="P1462" i="1" s="1"/>
  <c r="AA3573" i="1" s="1"/>
  <c r="O1460" i="1"/>
  <c r="O1458" i="1"/>
  <c r="O1456" i="1"/>
  <c r="O1465" i="1"/>
  <c r="P1465" i="1" s="1"/>
  <c r="O1463" i="1"/>
  <c r="P1463" i="1" s="1"/>
  <c r="O1461" i="1"/>
  <c r="P1461" i="1" s="1"/>
  <c r="AA3853" i="1" s="1"/>
  <c r="O1459" i="1"/>
  <c r="P1459" i="1" s="1"/>
  <c r="O1457" i="1"/>
  <c r="P1457" i="1" s="1"/>
  <c r="O1467" i="1"/>
  <c r="P1467" i="1" s="1"/>
  <c r="T1456" i="1"/>
  <c r="T1460" i="1"/>
  <c r="T1464" i="1"/>
  <c r="T1458" i="1"/>
  <c r="T1462" i="1"/>
  <c r="T1466" i="1"/>
  <c r="U1481" i="1"/>
  <c r="AH1481" i="1" s="1"/>
  <c r="U1473" i="1"/>
  <c r="AH1473" i="1" s="1"/>
  <c r="AB1631" i="1"/>
  <c r="AO1631" i="1" s="1"/>
  <c r="Z1140" i="1"/>
  <c r="AM1140" i="1" s="1"/>
  <c r="Z1144" i="1"/>
  <c r="AM1144" i="1" s="1"/>
  <c r="Z1147" i="1"/>
  <c r="AM1147" i="1" s="1"/>
  <c r="Z1136" i="1"/>
  <c r="AM1136" i="1" s="1"/>
  <c r="Z1138" i="1"/>
  <c r="AM1138" i="1" s="1"/>
  <c r="Z1142" i="1"/>
  <c r="AM1142" i="1" s="1"/>
  <c r="Z1146" i="1"/>
  <c r="AM1146" i="1" s="1"/>
  <c r="X1291" i="1"/>
  <c r="AK1291" i="1" s="1"/>
  <c r="X1295" i="1"/>
  <c r="AK1295" i="1" s="1"/>
  <c r="X1299" i="1"/>
  <c r="AK1299" i="1" s="1"/>
  <c r="X1289" i="1"/>
  <c r="AK1289" i="1" s="1"/>
  <c r="X1293" i="1"/>
  <c r="AK1293" i="1" s="1"/>
  <c r="X1297" i="1"/>
  <c r="AK1297" i="1" s="1"/>
  <c r="AA1615" i="1"/>
  <c r="AN1615" i="1" s="1"/>
  <c r="X948" i="1"/>
  <c r="AK948" i="1" s="1"/>
  <c r="X944" i="1"/>
  <c r="AK944" i="1" s="1"/>
  <c r="X952" i="1"/>
  <c r="AK952" i="1" s="1"/>
  <c r="X942" i="1"/>
  <c r="AK942" i="1" s="1"/>
  <c r="X950" i="1"/>
  <c r="AK950" i="1" s="1"/>
  <c r="X946" i="1"/>
  <c r="AK946" i="1" s="1"/>
  <c r="X949" i="1"/>
  <c r="AK949" i="1" s="1"/>
  <c r="V966" i="1"/>
  <c r="AI966" i="1" s="1"/>
  <c r="V964" i="1"/>
  <c r="AI964" i="1" s="1"/>
  <c r="V962" i="1"/>
  <c r="AI962" i="1" s="1"/>
  <c r="V960" i="1"/>
  <c r="AI960" i="1" s="1"/>
  <c r="V958" i="1"/>
  <c r="AI958" i="1" s="1"/>
  <c r="V956" i="1"/>
  <c r="AI956" i="1" s="1"/>
  <c r="V963" i="1"/>
  <c r="AI963" i="1" s="1"/>
  <c r="Z1310" i="1"/>
  <c r="AM1310" i="1" s="1"/>
  <c r="Q1322" i="1"/>
  <c r="K1322" i="1"/>
  <c r="G1322" i="1"/>
  <c r="J1322" i="1"/>
  <c r="E1322" i="1"/>
  <c r="I1322" i="1"/>
  <c r="M1322" i="1"/>
  <c r="H1322" i="1"/>
  <c r="L1322" i="1"/>
  <c r="F1322" i="1"/>
  <c r="AA1609" i="1"/>
  <c r="AN1609" i="1" s="1"/>
  <c r="O1786" i="1"/>
  <c r="P1786" i="1" s="1"/>
  <c r="O1784" i="1"/>
  <c r="P1784" i="1" s="1"/>
  <c r="AA3645" i="1" s="1"/>
  <c r="O1782" i="1"/>
  <c r="O1780" i="1"/>
  <c r="O1778" i="1"/>
  <c r="O1776" i="1"/>
  <c r="O1787" i="1"/>
  <c r="O1785" i="1"/>
  <c r="O1783" i="1"/>
  <c r="O1781" i="1"/>
  <c r="O1779" i="1"/>
  <c r="O1777" i="1"/>
  <c r="P1777" i="1" s="1"/>
  <c r="AA4135" i="1" s="1"/>
  <c r="T1780" i="1"/>
  <c r="V1784" i="1"/>
  <c r="AI1784" i="1" s="1"/>
  <c r="N1802" i="1"/>
  <c r="AA1790" i="1"/>
  <c r="AN1790" i="1" s="1"/>
  <c r="W1812" i="1"/>
  <c r="AJ1812" i="1" s="1"/>
  <c r="N1940" i="1"/>
  <c r="O1968" i="1"/>
  <c r="P1968" i="1" s="1"/>
  <c r="O1966" i="1"/>
  <c r="O1964" i="1"/>
  <c r="O1962" i="1"/>
  <c r="P1962" i="1" s="1"/>
  <c r="O1960" i="1"/>
  <c r="O1958" i="1"/>
  <c r="O1967" i="1"/>
  <c r="Z3716" i="1" s="1"/>
  <c r="O1965" i="1"/>
  <c r="O1963" i="1"/>
  <c r="P1963" i="1" s="1"/>
  <c r="O1961" i="1"/>
  <c r="P1961" i="1" s="1"/>
  <c r="O1959" i="1"/>
  <c r="O1957" i="1"/>
  <c r="T1965" i="1"/>
  <c r="T1963" i="1"/>
  <c r="T1957" i="1"/>
  <c r="T1961" i="1"/>
  <c r="T1959" i="1"/>
  <c r="T1967" i="1"/>
  <c r="V774" i="1"/>
  <c r="AI774" i="1" s="1"/>
  <c r="X959" i="1"/>
  <c r="AK959" i="1" s="1"/>
  <c r="AA1470" i="1"/>
  <c r="AN1470" i="1" s="1"/>
  <c r="AA1474" i="1"/>
  <c r="AN1474" i="1" s="1"/>
  <c r="AA1478" i="1"/>
  <c r="AN1478" i="1" s="1"/>
  <c r="AA1472" i="1"/>
  <c r="AN1472" i="1" s="1"/>
  <c r="AA1476" i="1"/>
  <c r="AN1476" i="1" s="1"/>
  <c r="AA1480" i="1"/>
  <c r="AN1480" i="1" s="1"/>
  <c r="L1822" i="1"/>
  <c r="H1822" i="1"/>
  <c r="M1822" i="1"/>
  <c r="G1822" i="1"/>
  <c r="K1822" i="1"/>
  <c r="F1822" i="1"/>
  <c r="I1822" i="1"/>
  <c r="E1822" i="1"/>
  <c r="Q1822" i="1"/>
  <c r="J1822" i="1"/>
  <c r="AB1951" i="1"/>
  <c r="AO1951" i="1" s="1"/>
  <c r="U1974" i="1"/>
  <c r="AH1974" i="1" s="1"/>
  <c r="Q2155" i="1"/>
  <c r="K2155" i="1"/>
  <c r="G2155" i="1"/>
  <c r="M2155" i="1"/>
  <c r="H2155" i="1"/>
  <c r="F2155" i="1"/>
  <c r="L2155" i="1"/>
  <c r="E2155" i="1"/>
  <c r="J2155" i="1"/>
  <c r="I2155" i="1"/>
  <c r="AG2280" i="1"/>
  <c r="AG2287" i="1"/>
  <c r="AB1950" i="1"/>
  <c r="AO1950" i="1" s="1"/>
  <c r="X2308" i="1"/>
  <c r="AK2308" i="1" s="1"/>
  <c r="X2311" i="1"/>
  <c r="AK2311" i="1" s="1"/>
  <c r="X2305" i="1"/>
  <c r="AK2305" i="1" s="1"/>
  <c r="X2314" i="1"/>
  <c r="AK2314" i="1" s="1"/>
  <c r="X2307" i="1"/>
  <c r="AK2307" i="1" s="1"/>
  <c r="X2313" i="1"/>
  <c r="AK2313" i="1" s="1"/>
  <c r="Y1637" i="1"/>
  <c r="AL1637" i="1" s="1"/>
  <c r="AG1638" i="1"/>
  <c r="AG1643" i="1"/>
  <c r="AG1646" i="1"/>
  <c r="W1801" i="1"/>
  <c r="AJ1801" i="1" s="1"/>
  <c r="AA1948" i="1"/>
  <c r="AN1948" i="1" s="1"/>
  <c r="AA1950" i="1"/>
  <c r="AN1950" i="1" s="1"/>
  <c r="AA1944" i="1"/>
  <c r="AN1944" i="1" s="1"/>
  <c r="AA1952" i="1"/>
  <c r="AN1952" i="1" s="1"/>
  <c r="AA1946" i="1"/>
  <c r="AN1946" i="1" s="1"/>
  <c r="AA1954" i="1"/>
  <c r="AN1954" i="1" s="1"/>
  <c r="AA1949" i="1"/>
  <c r="AN1949" i="1" s="1"/>
  <c r="T1960" i="1"/>
  <c r="X1971" i="1"/>
  <c r="AK1971" i="1" s="1"/>
  <c r="X2306" i="1"/>
  <c r="AK2306" i="1" s="1"/>
  <c r="U2447" i="1"/>
  <c r="AH2447" i="1" s="1"/>
  <c r="U2455" i="1"/>
  <c r="AH2455" i="1" s="1"/>
  <c r="U2449" i="1"/>
  <c r="AH2449" i="1" s="1"/>
  <c r="U2451" i="1"/>
  <c r="AH2451" i="1" s="1"/>
  <c r="U2445" i="1"/>
  <c r="AH2445" i="1" s="1"/>
  <c r="U2453" i="1"/>
  <c r="AH2453" i="1" s="1"/>
  <c r="M2824" i="1"/>
  <c r="I2824" i="1"/>
  <c r="E2824" i="1"/>
  <c r="L2824" i="1"/>
  <c r="G2824" i="1"/>
  <c r="K2824" i="1"/>
  <c r="F2824" i="1"/>
  <c r="Q2824" i="1"/>
  <c r="J2824" i="1"/>
  <c r="H2824" i="1"/>
  <c r="AG2960" i="1"/>
  <c r="AG2965" i="1"/>
  <c r="AG2968" i="1"/>
  <c r="U2625" i="1"/>
  <c r="AH2625" i="1" s="1"/>
  <c r="T2806" i="1"/>
  <c r="N2942" i="1"/>
  <c r="X2445" i="1"/>
  <c r="AK2445" i="1" s="1"/>
  <c r="X2449" i="1"/>
  <c r="AK2449" i="1" s="1"/>
  <c r="X2453" i="1"/>
  <c r="AK2453" i="1" s="1"/>
  <c r="X2447" i="1"/>
  <c r="AK2447" i="1" s="1"/>
  <c r="X2451" i="1"/>
  <c r="AK2451" i="1" s="1"/>
  <c r="AG2454" i="1"/>
  <c r="AG2781" i="1"/>
  <c r="AB2787" i="1"/>
  <c r="AO2787" i="1" s="1"/>
  <c r="Q2821" i="1"/>
  <c r="K2821" i="1"/>
  <c r="G2821" i="1"/>
  <c r="L2821" i="1"/>
  <c r="F2821" i="1"/>
  <c r="J2821" i="1"/>
  <c r="E2821" i="1"/>
  <c r="I2821" i="1"/>
  <c r="M2821" i="1"/>
  <c r="H2821" i="1"/>
  <c r="T2979" i="1"/>
  <c r="V2299" i="1"/>
  <c r="AI2299" i="1" s="1"/>
  <c r="V2960" i="1"/>
  <c r="AI2960" i="1" s="1"/>
  <c r="V2964" i="1"/>
  <c r="AI2964" i="1" s="1"/>
  <c r="V2968" i="1"/>
  <c r="AI2968" i="1" s="1"/>
  <c r="V2962" i="1"/>
  <c r="AI2962" i="1" s="1"/>
  <c r="V2966" i="1"/>
  <c r="AI2966" i="1" s="1"/>
  <c r="V2970" i="1"/>
  <c r="AI2970" i="1" s="1"/>
  <c r="H3770" i="1"/>
  <c r="N111" i="1"/>
  <c r="T111" i="1"/>
  <c r="C3110" i="1"/>
  <c r="AB144" i="1"/>
  <c r="AO144" i="1" s="1"/>
  <c r="K3425" i="1"/>
  <c r="U283" i="1"/>
  <c r="AH283" i="1" s="1"/>
  <c r="T130" i="1"/>
  <c r="N130" i="1"/>
  <c r="C3705" i="1"/>
  <c r="U130" i="1"/>
  <c r="AH130" i="1" s="1"/>
  <c r="D3705" i="1"/>
  <c r="AB122" i="1"/>
  <c r="AO122" i="1" s="1"/>
  <c r="K3600" i="1"/>
  <c r="V122" i="1"/>
  <c r="AI122" i="1" s="1"/>
  <c r="E3600" i="1"/>
  <c r="AB143" i="1"/>
  <c r="AO143" i="1" s="1"/>
  <c r="K3460" i="1"/>
  <c r="V143" i="1"/>
  <c r="AI143" i="1" s="1"/>
  <c r="E3460" i="1"/>
  <c r="T135" i="1"/>
  <c r="N135" i="1"/>
  <c r="C4055" i="1"/>
  <c r="U135" i="1"/>
  <c r="AH135" i="1" s="1"/>
  <c r="W135" i="1"/>
  <c r="AJ135" i="1" s="1"/>
  <c r="V112" i="1"/>
  <c r="AI112" i="1" s="1"/>
  <c r="V127" i="1"/>
  <c r="AI127" i="1" s="1"/>
  <c r="E4020" i="1"/>
  <c r="N127" i="1"/>
  <c r="C4020" i="1"/>
  <c r="N142" i="1"/>
  <c r="T142" i="1"/>
  <c r="U142" i="1"/>
  <c r="AH142" i="1" s="1"/>
  <c r="D4370" i="1"/>
  <c r="N107" i="1"/>
  <c r="Y3251" i="1"/>
  <c r="V291" i="1"/>
  <c r="AI291" i="1" s="1"/>
  <c r="P3321" i="1"/>
  <c r="W3321" i="1" s="1"/>
  <c r="N291" i="1"/>
  <c r="T291" i="1"/>
  <c r="U291" i="1"/>
  <c r="AH291" i="1" s="1"/>
  <c r="Y306" i="1"/>
  <c r="AL306" i="1" s="1"/>
  <c r="U3881" i="1"/>
  <c r="N318" i="1"/>
  <c r="M653" i="1"/>
  <c r="I653" i="1"/>
  <c r="E653" i="1"/>
  <c r="H653" i="1"/>
  <c r="Q653" i="1"/>
  <c r="J653" i="1"/>
  <c r="L653" i="1"/>
  <c r="K653" i="1"/>
  <c r="G653" i="1"/>
  <c r="F653" i="1"/>
  <c r="T305" i="1"/>
  <c r="N305" i="1"/>
  <c r="N4161" i="1"/>
  <c r="Y4161" i="1"/>
  <c r="V305" i="1"/>
  <c r="AI305" i="1" s="1"/>
  <c r="P4161" i="1"/>
  <c r="N278" i="1"/>
  <c r="V278" i="1"/>
  <c r="AI278" i="1" s="1"/>
  <c r="F313" i="1"/>
  <c r="F300" i="1"/>
  <c r="O4091" i="1"/>
  <c r="H300" i="1"/>
  <c r="W308" i="1" s="1"/>
  <c r="AJ308" i="1" s="1"/>
  <c r="H313" i="1"/>
  <c r="W301" i="1"/>
  <c r="AJ301" i="1" s="1"/>
  <c r="Q4091" i="1"/>
  <c r="M313" i="1"/>
  <c r="M300" i="1"/>
  <c r="Y446" i="1"/>
  <c r="AL446" i="1" s="1"/>
  <c r="X451" i="1"/>
  <c r="AK451" i="1" s="1"/>
  <c r="N466" i="1"/>
  <c r="AG458" i="1"/>
  <c r="X463" i="1"/>
  <c r="AK463" i="1" s="1"/>
  <c r="O478" i="1"/>
  <c r="O476" i="1"/>
  <c r="O474" i="1"/>
  <c r="O472" i="1"/>
  <c r="O470" i="1"/>
  <c r="O468" i="1"/>
  <c r="O479" i="1"/>
  <c r="O477" i="1"/>
  <c r="O475" i="1"/>
  <c r="O473" i="1"/>
  <c r="O471" i="1"/>
  <c r="O469" i="1"/>
  <c r="T469" i="1"/>
  <c r="T471" i="1"/>
  <c r="T473" i="1"/>
  <c r="T475" i="1"/>
  <c r="T477" i="1"/>
  <c r="T479" i="1"/>
  <c r="Y478" i="1"/>
  <c r="AL478" i="1" s="1"/>
  <c r="Y1448" i="1"/>
  <c r="AL1448" i="1" s="1"/>
  <c r="Y1442" i="1"/>
  <c r="AL1442" i="1" s="1"/>
  <c r="Y1450" i="1"/>
  <c r="AL1450" i="1" s="1"/>
  <c r="Y1444" i="1"/>
  <c r="AL1444" i="1" s="1"/>
  <c r="Y1452" i="1"/>
  <c r="AL1452" i="1" s="1"/>
  <c r="Y1446" i="1"/>
  <c r="AL1446" i="1" s="1"/>
  <c r="Z290" i="1"/>
  <c r="AM290" i="1" s="1"/>
  <c r="X298" i="1"/>
  <c r="AK298" i="1" s="1"/>
  <c r="R3286" i="1"/>
  <c r="Y298" i="1"/>
  <c r="AL298" i="1" s="1"/>
  <c r="S3286" i="1"/>
  <c r="U3286" i="1"/>
  <c r="L484" i="1"/>
  <c r="H484" i="1"/>
  <c r="I484" i="1"/>
  <c r="J484" i="1"/>
  <c r="Q484" i="1"/>
  <c r="G484" i="1"/>
  <c r="M484" i="1"/>
  <c r="F484" i="1"/>
  <c r="K484" i="1"/>
  <c r="E484" i="1"/>
  <c r="AC3148" i="1"/>
  <c r="R3148" i="1"/>
  <c r="Q3183" i="1"/>
  <c r="AA3292" i="1"/>
  <c r="AC3402" i="1"/>
  <c r="I3114" i="1"/>
  <c r="D3114" i="1"/>
  <c r="C3114" i="1"/>
  <c r="I3118" i="1"/>
  <c r="D3118" i="1"/>
  <c r="C3118" i="1"/>
  <c r="I3122" i="1"/>
  <c r="D3122" i="1"/>
  <c r="C3122" i="1"/>
  <c r="D3124" i="1"/>
  <c r="Z3124" i="1"/>
  <c r="C3124" i="1"/>
  <c r="X3152" i="1"/>
  <c r="Y3152" i="1" s="1"/>
  <c r="V3152" i="1"/>
  <c r="O3152" i="1"/>
  <c r="K3227" i="1"/>
  <c r="K3256" i="1"/>
  <c r="AC3113" i="1"/>
  <c r="AC3121" i="1"/>
  <c r="Q3150" i="1"/>
  <c r="AA3185" i="1"/>
  <c r="Q3298" i="1"/>
  <c r="T3331" i="1"/>
  <c r="J3118" i="1"/>
  <c r="AF3148" i="1"/>
  <c r="AA3148" i="1"/>
  <c r="U3148" i="1"/>
  <c r="AF3156" i="1"/>
  <c r="AA3156" i="1"/>
  <c r="U3156" i="1"/>
  <c r="Z3359" i="1"/>
  <c r="O3113" i="1"/>
  <c r="U3115" i="1"/>
  <c r="AF3116" i="1"/>
  <c r="Q3119" i="1"/>
  <c r="M3120" i="1"/>
  <c r="Y3120" i="1" s="1"/>
  <c r="P3123" i="1"/>
  <c r="U3125" i="1"/>
  <c r="X3127" i="1"/>
  <c r="Y3127" i="1" s="1"/>
  <c r="AC3127" i="1"/>
  <c r="Z3149" i="1"/>
  <c r="J3153" i="1"/>
  <c r="E3157" i="1"/>
  <c r="AC3159" i="1"/>
  <c r="AC3184" i="1"/>
  <c r="N3189" i="1"/>
  <c r="S3193" i="1"/>
  <c r="R3220" i="1"/>
  <c r="AC3220" i="1"/>
  <c r="R3224" i="1"/>
  <c r="AC3224" i="1"/>
  <c r="R3228" i="1"/>
  <c r="AC3228" i="1"/>
  <c r="R3232" i="1"/>
  <c r="AC3232" i="1"/>
  <c r="N3253" i="1"/>
  <c r="F3256" i="1"/>
  <c r="N3257" i="1"/>
  <c r="F3260" i="1"/>
  <c r="N3261" i="1"/>
  <c r="F3264" i="1"/>
  <c r="N3265" i="1"/>
  <c r="H3289" i="1"/>
  <c r="AC3289" i="1"/>
  <c r="V3292" i="1"/>
  <c r="G3293" i="1"/>
  <c r="T3294" i="1"/>
  <c r="H3297" i="1"/>
  <c r="AC3297" i="1"/>
  <c r="V3300" i="1"/>
  <c r="G3301" i="1"/>
  <c r="T3302" i="1"/>
  <c r="I3326" i="1"/>
  <c r="D3326" i="1"/>
  <c r="M3330" i="1"/>
  <c r="Y3330" i="1" s="1"/>
  <c r="H3330" i="1"/>
  <c r="AF3334" i="1"/>
  <c r="AC3334" i="1"/>
  <c r="K3359" i="1"/>
  <c r="Z3360" i="1"/>
  <c r="U3360" i="1"/>
  <c r="V3364" i="1"/>
  <c r="AC3364" i="1"/>
  <c r="S3368" i="1"/>
  <c r="R3368" i="1"/>
  <c r="C3371" i="1"/>
  <c r="O3372" i="1"/>
  <c r="N3372" i="1"/>
  <c r="V3395" i="1"/>
  <c r="V3403" i="1"/>
  <c r="G3429" i="1"/>
  <c r="D3429" i="1"/>
  <c r="Z3509" i="1"/>
  <c r="AA3579" i="1"/>
  <c r="T3113" i="1"/>
  <c r="J3116" i="1"/>
  <c r="AF3117" i="1"/>
  <c r="T3121" i="1"/>
  <c r="R3150" i="1"/>
  <c r="AC3150" i="1"/>
  <c r="R3154" i="1"/>
  <c r="AC3154" i="1"/>
  <c r="R3158" i="1"/>
  <c r="AC3158" i="1"/>
  <c r="S3162" i="1"/>
  <c r="V3183" i="1"/>
  <c r="X3183" i="1"/>
  <c r="Y3183" i="1" s="1"/>
  <c r="Z3185" i="1"/>
  <c r="N3187" i="1"/>
  <c r="O3189" i="1"/>
  <c r="V3191" i="1"/>
  <c r="X3191" i="1"/>
  <c r="Y3191" i="1" s="1"/>
  <c r="N3195" i="1"/>
  <c r="O3197" i="1"/>
  <c r="G3219" i="1"/>
  <c r="H3223" i="1"/>
  <c r="AC3223" i="1"/>
  <c r="G3227" i="1"/>
  <c r="H3231" i="1"/>
  <c r="AC3231" i="1"/>
  <c r="M3256" i="1"/>
  <c r="Y3256" i="1" s="1"/>
  <c r="D3260" i="1"/>
  <c r="M3264" i="1"/>
  <c r="Y3264" i="1" s="1"/>
  <c r="AF3288" i="1"/>
  <c r="R3288" i="1"/>
  <c r="T3292" i="1"/>
  <c r="AF3296" i="1"/>
  <c r="R3296" i="1"/>
  <c r="T3300" i="1"/>
  <c r="Z3323" i="1"/>
  <c r="U3323" i="1"/>
  <c r="O3327" i="1"/>
  <c r="N3327" i="1"/>
  <c r="S3331" i="1"/>
  <c r="R3331" i="1"/>
  <c r="AA3335" i="1"/>
  <c r="V3335" i="1"/>
  <c r="AC3335" i="1"/>
  <c r="AC3369" i="1"/>
  <c r="AC3393" i="1"/>
  <c r="U3117" i="1"/>
  <c r="V3125" i="1"/>
  <c r="V3129" i="1" s="1"/>
  <c r="X3125" i="1"/>
  <c r="Y3125" i="1" s="1"/>
  <c r="AA3149" i="1"/>
  <c r="M3149" i="1"/>
  <c r="Y3149" i="1" s="1"/>
  <c r="D3153" i="1"/>
  <c r="AA3157" i="1"/>
  <c r="M3157" i="1"/>
  <c r="Y3157" i="1" s="1"/>
  <c r="M3161" i="1"/>
  <c r="Y3161" i="1" s="1"/>
  <c r="T3183" i="1"/>
  <c r="H3186" i="1"/>
  <c r="AC3186" i="1"/>
  <c r="V3189" i="1"/>
  <c r="G3190" i="1"/>
  <c r="T3191" i="1"/>
  <c r="H3194" i="1"/>
  <c r="AC3194" i="1"/>
  <c r="V3197" i="1"/>
  <c r="AF3218" i="1"/>
  <c r="R3218" i="1"/>
  <c r="P3220" i="1"/>
  <c r="AF3222" i="1"/>
  <c r="R3222" i="1"/>
  <c r="P3224" i="1"/>
  <c r="AF3226" i="1"/>
  <c r="R3226" i="1"/>
  <c r="P3228" i="1"/>
  <c r="AF3230" i="1"/>
  <c r="R3230" i="1"/>
  <c r="P3232" i="1"/>
  <c r="U3253" i="1"/>
  <c r="U3268" i="1" s="1"/>
  <c r="X3255" i="1"/>
  <c r="Y3255" i="1" s="1"/>
  <c r="AC3255" i="1"/>
  <c r="U3257" i="1"/>
  <c r="X3259" i="1"/>
  <c r="Y3259" i="1" s="1"/>
  <c r="AC3259" i="1"/>
  <c r="U3261" i="1"/>
  <c r="X3263" i="1"/>
  <c r="Y3263" i="1" s="1"/>
  <c r="AC3263" i="1"/>
  <c r="U3265" i="1"/>
  <c r="X3267" i="1"/>
  <c r="Y3267" i="1" s="1"/>
  <c r="AC3267" i="1"/>
  <c r="E3289" i="1"/>
  <c r="AC3291" i="1"/>
  <c r="J3293" i="1"/>
  <c r="N3296" i="1"/>
  <c r="Z3297" i="1"/>
  <c r="S3300" i="1"/>
  <c r="AF3301" i="1"/>
  <c r="X3323" i="1"/>
  <c r="Y3323" i="1" s="1"/>
  <c r="P3327" i="1"/>
  <c r="F3330" i="1"/>
  <c r="AC3332" i="1"/>
  <c r="AF3335" i="1"/>
  <c r="Q3360" i="1"/>
  <c r="G3367" i="1"/>
  <c r="E3394" i="1"/>
  <c r="Z3394" i="1"/>
  <c r="M3398" i="1"/>
  <c r="Y3398" i="1" s="1"/>
  <c r="K3398" i="1"/>
  <c r="D3398" i="1"/>
  <c r="E3402" i="1"/>
  <c r="Z3402" i="1"/>
  <c r="M3406" i="1"/>
  <c r="Y3406" i="1" s="1"/>
  <c r="K3406" i="1"/>
  <c r="D3406" i="1"/>
  <c r="G3433" i="1"/>
  <c r="D3433" i="1"/>
  <c r="Z3468" i="1"/>
  <c r="Z3476" i="1"/>
  <c r="T3160" i="1"/>
  <c r="P3185" i="1"/>
  <c r="X3189" i="1"/>
  <c r="Y3189" i="1" s="1"/>
  <c r="AC3189" i="1"/>
  <c r="P3193" i="1"/>
  <c r="X3197" i="1"/>
  <c r="Y3197" i="1" s="1"/>
  <c r="AC3197" i="1"/>
  <c r="AC3229" i="1"/>
  <c r="AC3262" i="1"/>
  <c r="U3288" i="1"/>
  <c r="R3290" i="1"/>
  <c r="AC3290" i="1"/>
  <c r="Z3294" i="1"/>
  <c r="S3294" i="1"/>
  <c r="U3296" i="1"/>
  <c r="R3298" i="1"/>
  <c r="AC3298" i="1"/>
  <c r="Z3302" i="1"/>
  <c r="S3302" i="1"/>
  <c r="AC3329" i="1"/>
  <c r="AC3337" i="1"/>
  <c r="E3359" i="1"/>
  <c r="J3359" i="1"/>
  <c r="I3363" i="1"/>
  <c r="D3363" i="1"/>
  <c r="M3367" i="1"/>
  <c r="Y3367" i="1" s="1"/>
  <c r="H3367" i="1"/>
  <c r="AF3371" i="1"/>
  <c r="AC3371" i="1"/>
  <c r="D3614" i="1"/>
  <c r="C3614" i="1"/>
  <c r="E3614" i="1"/>
  <c r="AC3637" i="1"/>
  <c r="J3155" i="1"/>
  <c r="J3188" i="1"/>
  <c r="J3196" i="1"/>
  <c r="J3221" i="1"/>
  <c r="J3229" i="1"/>
  <c r="J3254" i="1"/>
  <c r="J3262" i="1"/>
  <c r="J3295" i="1"/>
  <c r="T3325" i="1"/>
  <c r="J3328" i="1"/>
  <c r="AF3329" i="1"/>
  <c r="T3333" i="1"/>
  <c r="J3336" i="1"/>
  <c r="AF3337" i="1"/>
  <c r="T3358" i="1"/>
  <c r="J3361" i="1"/>
  <c r="AF3362" i="1"/>
  <c r="T3366" i="1"/>
  <c r="J3369" i="1"/>
  <c r="AF3370" i="1"/>
  <c r="Z3396" i="1"/>
  <c r="H3396" i="1"/>
  <c r="Z3400" i="1"/>
  <c r="H3400" i="1"/>
  <c r="Z3404" i="1"/>
  <c r="H3404" i="1"/>
  <c r="R3428" i="1"/>
  <c r="K3431" i="1"/>
  <c r="R3432" i="1"/>
  <c r="K3435" i="1"/>
  <c r="S3436" i="1"/>
  <c r="G3439" i="1"/>
  <c r="G3464" i="1"/>
  <c r="G3472" i="1"/>
  <c r="G3505" i="1"/>
  <c r="N3535" i="1"/>
  <c r="P3535" i="1"/>
  <c r="AC3535" i="1"/>
  <c r="N3539" i="1"/>
  <c r="P3539" i="1"/>
  <c r="AC3539" i="1"/>
  <c r="N3543" i="1"/>
  <c r="P3543" i="1"/>
  <c r="AC3543" i="1"/>
  <c r="I3575" i="1"/>
  <c r="AA3575" i="1"/>
  <c r="J3575" i="1"/>
  <c r="K3606" i="1"/>
  <c r="M3606" i="1"/>
  <c r="Y3606" i="1" s="1"/>
  <c r="K3610" i="1"/>
  <c r="M3610" i="1"/>
  <c r="Y3610" i="1" s="1"/>
  <c r="U3329" i="1"/>
  <c r="U3337" i="1"/>
  <c r="U3362" i="1"/>
  <c r="U3370" i="1"/>
  <c r="S3395" i="1"/>
  <c r="AC3395" i="1"/>
  <c r="R3399" i="1"/>
  <c r="S3403" i="1"/>
  <c r="AC3403" i="1"/>
  <c r="R3407" i="1"/>
  <c r="AF3431" i="1"/>
  <c r="G3431" i="1"/>
  <c r="I3435" i="1"/>
  <c r="AA3439" i="1"/>
  <c r="M3439" i="1"/>
  <c r="Y3439" i="1" s="1"/>
  <c r="AC3439" i="1"/>
  <c r="D3464" i="1"/>
  <c r="E3464" i="1"/>
  <c r="H3468" i="1"/>
  <c r="I3468" i="1"/>
  <c r="M3472" i="1"/>
  <c r="Y3472" i="1" s="1"/>
  <c r="AC3472" i="1"/>
  <c r="AF3476" i="1"/>
  <c r="J3476" i="1"/>
  <c r="H3501" i="1"/>
  <c r="I3501" i="1"/>
  <c r="AA3505" i="1"/>
  <c r="M3505" i="1"/>
  <c r="Y3505" i="1" s="1"/>
  <c r="AC3505" i="1"/>
  <c r="AF3509" i="1"/>
  <c r="J3509" i="1"/>
  <c r="V3576" i="1"/>
  <c r="AC3672" i="1"/>
  <c r="AF3428" i="1"/>
  <c r="P3432" i="1"/>
  <c r="AC3434" i="1"/>
  <c r="U3436" i="1"/>
  <c r="Z3440" i="1"/>
  <c r="AC3440" i="1"/>
  <c r="Z3465" i="1"/>
  <c r="AA3465" i="1"/>
  <c r="AC3465" i="1"/>
  <c r="V3469" i="1"/>
  <c r="S3469" i="1"/>
  <c r="C3472" i="1"/>
  <c r="R3473" i="1"/>
  <c r="O3473" i="1"/>
  <c r="K3476" i="1"/>
  <c r="N3477" i="1"/>
  <c r="U3477" i="1"/>
  <c r="V3498" i="1"/>
  <c r="S3498" i="1"/>
  <c r="C3501" i="1"/>
  <c r="R3502" i="1"/>
  <c r="O3502" i="1"/>
  <c r="K3505" i="1"/>
  <c r="N3506" i="1"/>
  <c r="U3506" i="1"/>
  <c r="Z3510" i="1"/>
  <c r="AA3510" i="1"/>
  <c r="AC3510" i="1"/>
  <c r="AC3537" i="1"/>
  <c r="AC3545" i="1"/>
  <c r="T3547" i="1"/>
  <c r="AF3547" i="1"/>
  <c r="AF3571" i="1"/>
  <c r="H3571" i="1"/>
  <c r="F3571" i="1"/>
  <c r="AC3606" i="1"/>
  <c r="Q3393" i="1"/>
  <c r="Q3401" i="1"/>
  <c r="Q3434" i="1"/>
  <c r="K3437" i="1"/>
  <c r="C3441" i="1"/>
  <c r="Q3442" i="1"/>
  <c r="U3463" i="1"/>
  <c r="Z3466" i="1"/>
  <c r="G3470" i="1"/>
  <c r="U3471" i="1"/>
  <c r="K3499" i="1"/>
  <c r="C3503" i="1"/>
  <c r="Q3504" i="1"/>
  <c r="K3507" i="1"/>
  <c r="C3511" i="1"/>
  <c r="Q3512" i="1"/>
  <c r="U3533" i="1"/>
  <c r="AF3534" i="1"/>
  <c r="Z3536" i="1"/>
  <c r="I3538" i="1"/>
  <c r="G3540" i="1"/>
  <c r="U3541" i="1"/>
  <c r="AF3542" i="1"/>
  <c r="Z3544" i="1"/>
  <c r="Z3569" i="1"/>
  <c r="H3569" i="1"/>
  <c r="Z3573" i="1"/>
  <c r="H3573" i="1"/>
  <c r="AC3578" i="1"/>
  <c r="E3604" i="1"/>
  <c r="C3604" i="1"/>
  <c r="M3608" i="1"/>
  <c r="Y3608" i="1" s="1"/>
  <c r="K3608" i="1"/>
  <c r="AC3608" i="1"/>
  <c r="AC3644" i="1"/>
  <c r="AC3685" i="1"/>
  <c r="J3748" i="1"/>
  <c r="J3534" i="1"/>
  <c r="AC3538" i="1"/>
  <c r="R3568" i="1"/>
  <c r="S3572" i="1"/>
  <c r="AC3572" i="1"/>
  <c r="R3576" i="1"/>
  <c r="M3579" i="1"/>
  <c r="Y3579" i="1" s="1"/>
  <c r="K3579" i="1"/>
  <c r="AC3579" i="1"/>
  <c r="Z3639" i="1"/>
  <c r="AF3639" i="1"/>
  <c r="AC3639" i="1"/>
  <c r="Z3643" i="1"/>
  <c r="AF3643" i="1"/>
  <c r="AC3643" i="1"/>
  <c r="Z3647" i="1"/>
  <c r="AF3647" i="1"/>
  <c r="AC3647" i="1"/>
  <c r="Z3651" i="1"/>
  <c r="AF3651" i="1"/>
  <c r="AC3651" i="1"/>
  <c r="Z3676" i="1"/>
  <c r="AF3676" i="1"/>
  <c r="AC3676" i="1"/>
  <c r="Z3680" i="1"/>
  <c r="AF3680" i="1"/>
  <c r="AC3680" i="1"/>
  <c r="Z3684" i="1"/>
  <c r="AF3684" i="1"/>
  <c r="AC3684" i="1"/>
  <c r="Z3712" i="1"/>
  <c r="Q3712" i="1"/>
  <c r="T3712" i="1"/>
  <c r="Q3716" i="1"/>
  <c r="T3716" i="1"/>
  <c r="Z3720" i="1"/>
  <c r="Q3720" i="1"/>
  <c r="T3720" i="1"/>
  <c r="AC3788" i="1"/>
  <c r="AC3813" i="1"/>
  <c r="AC3757" i="1"/>
  <c r="J3441" i="1"/>
  <c r="J3466" i="1"/>
  <c r="J3474" i="1"/>
  <c r="J3499" i="1"/>
  <c r="J3507" i="1"/>
  <c r="F3536" i="1"/>
  <c r="F3540" i="1"/>
  <c r="F3544" i="1"/>
  <c r="I3546" i="1"/>
  <c r="P3568" i="1"/>
  <c r="AC3570" i="1"/>
  <c r="AF3572" i="1"/>
  <c r="Z3576" i="1"/>
  <c r="G3577" i="1"/>
  <c r="I3577" i="1"/>
  <c r="F3579" i="1"/>
  <c r="C3581" i="1"/>
  <c r="E3581" i="1"/>
  <c r="AC3603" i="1"/>
  <c r="AC3645" i="1"/>
  <c r="J3680" i="1"/>
  <c r="AC3720" i="1"/>
  <c r="AC3580" i="1"/>
  <c r="Q3605" i="1"/>
  <c r="U3609" i="1"/>
  <c r="K3612" i="1"/>
  <c r="AC3613" i="1"/>
  <c r="Z3616" i="1"/>
  <c r="C3641" i="1"/>
  <c r="Q3642" i="1"/>
  <c r="G3645" i="1"/>
  <c r="U3646" i="1"/>
  <c r="G3649" i="1"/>
  <c r="U3650" i="1"/>
  <c r="O3673" i="1"/>
  <c r="G3674" i="1"/>
  <c r="U3675" i="1"/>
  <c r="C3678" i="1"/>
  <c r="Q3679" i="1"/>
  <c r="Z3682" i="1"/>
  <c r="S3685" i="1"/>
  <c r="K3686" i="1"/>
  <c r="O3708" i="1"/>
  <c r="D3709" i="1"/>
  <c r="I3711" i="1"/>
  <c r="D3711" i="1"/>
  <c r="M3715" i="1"/>
  <c r="Y3715" i="1" s="1"/>
  <c r="H3715" i="1"/>
  <c r="AF3719" i="1"/>
  <c r="AC3719" i="1"/>
  <c r="M3744" i="1"/>
  <c r="Y3744" i="1" s="1"/>
  <c r="H3744" i="1"/>
  <c r="Z3746" i="1"/>
  <c r="Z3791" i="1"/>
  <c r="Z3820" i="1"/>
  <c r="AC3852" i="1"/>
  <c r="U3574" i="1"/>
  <c r="S3580" i="1"/>
  <c r="S3605" i="1"/>
  <c r="S3609" i="1"/>
  <c r="I3612" i="1"/>
  <c r="S3613" i="1"/>
  <c r="I3616" i="1"/>
  <c r="S3617" i="1"/>
  <c r="S3638" i="1"/>
  <c r="I3641" i="1"/>
  <c r="S3642" i="1"/>
  <c r="I3645" i="1"/>
  <c r="S3646" i="1"/>
  <c r="I3649" i="1"/>
  <c r="S3650" i="1"/>
  <c r="Q3673" i="1"/>
  <c r="M3674" i="1"/>
  <c r="Y3674" i="1" s="1"/>
  <c r="E3678" i="1"/>
  <c r="Q3681" i="1"/>
  <c r="M3682" i="1"/>
  <c r="Y3682" i="1" s="1"/>
  <c r="E3686" i="1"/>
  <c r="Z3721" i="1"/>
  <c r="G3748" i="1"/>
  <c r="I3748" i="1"/>
  <c r="D3748" i="1"/>
  <c r="G3752" i="1"/>
  <c r="I3752" i="1"/>
  <c r="D3752" i="1"/>
  <c r="G3756" i="1"/>
  <c r="I3756" i="1"/>
  <c r="D3756" i="1"/>
  <c r="Z3781" i="1"/>
  <c r="Q3891" i="1"/>
  <c r="J3616" i="1"/>
  <c r="J3641" i="1"/>
  <c r="J3649" i="1"/>
  <c r="J3674" i="1"/>
  <c r="J3682" i="1"/>
  <c r="G3709" i="1"/>
  <c r="AC3709" i="1"/>
  <c r="AC3743" i="1"/>
  <c r="F3752" i="1"/>
  <c r="AC3778" i="1"/>
  <c r="AC3827" i="1"/>
  <c r="Z3855" i="1"/>
  <c r="AC3713" i="1"/>
  <c r="F3721" i="1"/>
  <c r="V3745" i="1"/>
  <c r="AC3746" i="1"/>
  <c r="N3753" i="1"/>
  <c r="F3754" i="1"/>
  <c r="R3757" i="1"/>
  <c r="V3778" i="1"/>
  <c r="AC3779" i="1"/>
  <c r="N3782" i="1"/>
  <c r="F3783" i="1"/>
  <c r="H3785" i="1"/>
  <c r="V3786" i="1"/>
  <c r="AC3787" i="1"/>
  <c r="N3790" i="1"/>
  <c r="F3791" i="1"/>
  <c r="AC3812" i="1"/>
  <c r="N3815" i="1"/>
  <c r="F3816" i="1"/>
  <c r="H3818" i="1"/>
  <c r="V3819" i="1"/>
  <c r="AC3820" i="1"/>
  <c r="N3823" i="1"/>
  <c r="F3824" i="1"/>
  <c r="H3826" i="1"/>
  <c r="V3827" i="1"/>
  <c r="Z3848" i="1"/>
  <c r="D3851" i="1"/>
  <c r="R3852" i="1"/>
  <c r="J3853" i="1"/>
  <c r="AA3855" i="1"/>
  <c r="Z3856" i="1"/>
  <c r="D3859" i="1"/>
  <c r="H3884" i="1"/>
  <c r="G3884" i="1"/>
  <c r="N3887" i="1"/>
  <c r="D3888" i="1"/>
  <c r="C3888" i="1"/>
  <c r="V3891" i="1"/>
  <c r="Z3892" i="1"/>
  <c r="J3892" i="1"/>
  <c r="AC3931" i="1"/>
  <c r="AC3961" i="1"/>
  <c r="AC3991" i="1"/>
  <c r="G3713" i="1"/>
  <c r="C3717" i="1"/>
  <c r="U3718" i="1"/>
  <c r="Q3722" i="1"/>
  <c r="O3745" i="1"/>
  <c r="G3746" i="1"/>
  <c r="O3749" i="1"/>
  <c r="G3750" i="1"/>
  <c r="O3753" i="1"/>
  <c r="G3754" i="1"/>
  <c r="O3757" i="1"/>
  <c r="O3778" i="1"/>
  <c r="G3779" i="1"/>
  <c r="E3781" i="1"/>
  <c r="O3782" i="1"/>
  <c r="G3783" i="1"/>
  <c r="E3785" i="1"/>
  <c r="O3786" i="1"/>
  <c r="G3787" i="1"/>
  <c r="E3789" i="1"/>
  <c r="O3790" i="1"/>
  <c r="O3793" i="1" s="1"/>
  <c r="G3791" i="1"/>
  <c r="Q3813" i="1"/>
  <c r="M3814" i="1"/>
  <c r="Y3814" i="1" s="1"/>
  <c r="AA3815" i="1"/>
  <c r="Q3817" i="1"/>
  <c r="M3818" i="1"/>
  <c r="Y3818" i="1" s="1"/>
  <c r="AA3819" i="1"/>
  <c r="Q3821" i="1"/>
  <c r="M3822" i="1"/>
  <c r="Y3822" i="1" s="1"/>
  <c r="AA3823" i="1"/>
  <c r="Q3825" i="1"/>
  <c r="M3826" i="1"/>
  <c r="Y3826" i="1" s="1"/>
  <c r="S3848" i="1"/>
  <c r="K3849" i="1"/>
  <c r="I3851" i="1"/>
  <c r="S3852" i="1"/>
  <c r="K3853" i="1"/>
  <c r="I3855" i="1"/>
  <c r="S3856" i="1"/>
  <c r="K3857" i="1"/>
  <c r="I3859" i="1"/>
  <c r="X3862" i="1"/>
  <c r="Y3862" i="1" s="1"/>
  <c r="S3862" i="1"/>
  <c r="AC3882" i="1"/>
  <c r="AC3885" i="1"/>
  <c r="AC3889" i="1"/>
  <c r="AC3893" i="1"/>
  <c r="E3896" i="1"/>
  <c r="Z3896" i="1"/>
  <c r="AC3896" i="1"/>
  <c r="AC3928" i="1"/>
  <c r="AC3954" i="1"/>
  <c r="Z3986" i="1"/>
  <c r="AC4000" i="1"/>
  <c r="J3781" i="1"/>
  <c r="AC3785" i="1"/>
  <c r="F3814" i="1"/>
  <c r="J3818" i="1"/>
  <c r="AC3822" i="1"/>
  <c r="F3851" i="1"/>
  <c r="J3855" i="1"/>
  <c r="AC3859" i="1"/>
  <c r="AC3890" i="1"/>
  <c r="AC3955" i="1"/>
  <c r="AC3997" i="1"/>
  <c r="Q3745" i="1"/>
  <c r="Q3753" i="1"/>
  <c r="Q3778" i="1"/>
  <c r="K3781" i="1"/>
  <c r="G3785" i="1"/>
  <c r="C3789" i="1"/>
  <c r="U3790" i="1"/>
  <c r="K3814" i="1"/>
  <c r="G3818" i="1"/>
  <c r="C3822" i="1"/>
  <c r="U3823" i="1"/>
  <c r="Q3827" i="1"/>
  <c r="C3851" i="1"/>
  <c r="U3852" i="1"/>
  <c r="Q3856" i="1"/>
  <c r="K3859" i="1"/>
  <c r="T3883" i="1"/>
  <c r="O3883" i="1"/>
  <c r="X3887" i="1"/>
  <c r="Y3887" i="1" s="1"/>
  <c r="S3887" i="1"/>
  <c r="AF3891" i="1"/>
  <c r="AC3891" i="1"/>
  <c r="AC3926" i="1"/>
  <c r="AC3956" i="1"/>
  <c r="Z3990" i="1"/>
  <c r="U3860" i="1"/>
  <c r="AF3861" i="1"/>
  <c r="U3885" i="1"/>
  <c r="AF3886" i="1"/>
  <c r="I3890" i="1"/>
  <c r="U3893" i="1"/>
  <c r="AF3894" i="1"/>
  <c r="Q3897" i="1"/>
  <c r="E3919" i="1"/>
  <c r="O3920" i="1"/>
  <c r="G3921" i="1"/>
  <c r="U3922" i="1"/>
  <c r="AF3923" i="1"/>
  <c r="C3925" i="1"/>
  <c r="Q3926" i="1"/>
  <c r="M3927" i="1"/>
  <c r="Y3927" i="1" s="1"/>
  <c r="Z3929" i="1"/>
  <c r="I3931" i="1"/>
  <c r="S3932" i="1"/>
  <c r="C3954" i="1"/>
  <c r="Q3955" i="1"/>
  <c r="M3956" i="1"/>
  <c r="Y3956" i="1" s="1"/>
  <c r="I3960" i="1"/>
  <c r="S3961" i="1"/>
  <c r="K3962" i="1"/>
  <c r="E3964" i="1"/>
  <c r="O3965" i="1"/>
  <c r="G3966" i="1"/>
  <c r="U3967" i="1"/>
  <c r="AF3985" i="1"/>
  <c r="AA3986" i="1"/>
  <c r="Z3987" i="1"/>
  <c r="I3989" i="1"/>
  <c r="S3990" i="1"/>
  <c r="K3991" i="1"/>
  <c r="L3991" i="1" s="1"/>
  <c r="E3993" i="1"/>
  <c r="O3994" i="1"/>
  <c r="G3995" i="1"/>
  <c r="U3996" i="1"/>
  <c r="AF3997" i="1"/>
  <c r="C3999" i="1"/>
  <c r="Q4000" i="1"/>
  <c r="M4001" i="1"/>
  <c r="Y4001" i="1" s="1"/>
  <c r="AA4002" i="1"/>
  <c r="O4023" i="1"/>
  <c r="G4024" i="1"/>
  <c r="Z4026" i="1"/>
  <c r="AF4026" i="1"/>
  <c r="J4026" i="1"/>
  <c r="K4030" i="1"/>
  <c r="M4030" i="1"/>
  <c r="Y4030" i="1" s="1"/>
  <c r="AC4030" i="1"/>
  <c r="G4034" i="1"/>
  <c r="I4034" i="1"/>
  <c r="F4036" i="1"/>
  <c r="D4059" i="1"/>
  <c r="AC4068" i="1"/>
  <c r="F3890" i="1"/>
  <c r="P3895" i="1"/>
  <c r="T3920" i="1"/>
  <c r="H3921" i="1"/>
  <c r="P3924" i="1"/>
  <c r="D3925" i="1"/>
  <c r="J3927" i="1"/>
  <c r="AF3928" i="1"/>
  <c r="F3931" i="1"/>
  <c r="X3932" i="1"/>
  <c r="Y3932" i="1" s="1"/>
  <c r="T3953" i="1"/>
  <c r="H3954" i="1"/>
  <c r="P3957" i="1"/>
  <c r="D3958" i="1"/>
  <c r="J3960" i="1"/>
  <c r="AF3961" i="1"/>
  <c r="F3964" i="1"/>
  <c r="X3965" i="1"/>
  <c r="Y3965" i="1" s="1"/>
  <c r="AA3966" i="1"/>
  <c r="T3986" i="1"/>
  <c r="H3987" i="1"/>
  <c r="P3990" i="1"/>
  <c r="D3991" i="1"/>
  <c r="J3993" i="1"/>
  <c r="AF3994" i="1"/>
  <c r="F3997" i="1"/>
  <c r="X3998" i="1"/>
  <c r="Y3998" i="1" s="1"/>
  <c r="AA3999" i="1"/>
  <c r="T4002" i="1"/>
  <c r="P4023" i="1"/>
  <c r="P4039" i="1" s="1"/>
  <c r="D4024" i="1"/>
  <c r="H4028" i="1"/>
  <c r="H4036" i="1"/>
  <c r="AF4061" i="1"/>
  <c r="J4061" i="1"/>
  <c r="D4063" i="1"/>
  <c r="C4063" i="1"/>
  <c r="E4063" i="1"/>
  <c r="D4067" i="1"/>
  <c r="C4067" i="1"/>
  <c r="E4067" i="1"/>
  <c r="AC4127" i="1"/>
  <c r="Q3895" i="1"/>
  <c r="Q3920" i="1"/>
  <c r="M3921" i="1"/>
  <c r="Y3921" i="1" s="1"/>
  <c r="E3925" i="1"/>
  <c r="Q3928" i="1"/>
  <c r="M3929" i="1"/>
  <c r="Y3929" i="1" s="1"/>
  <c r="I3954" i="1"/>
  <c r="U3957" i="1"/>
  <c r="AF3958" i="1"/>
  <c r="I3962" i="1"/>
  <c r="U3965" i="1"/>
  <c r="AF3966" i="1"/>
  <c r="E3987" i="1"/>
  <c r="Q3990" i="1"/>
  <c r="I3991" i="1"/>
  <c r="U3994" i="1"/>
  <c r="M3995" i="1"/>
  <c r="Y3995" i="1" s="1"/>
  <c r="AC3998" i="1"/>
  <c r="AF3999" i="1"/>
  <c r="E4024" i="1"/>
  <c r="AF4028" i="1"/>
  <c r="Z4028" i="1"/>
  <c r="J4028" i="1"/>
  <c r="I4032" i="1"/>
  <c r="G4032" i="1"/>
  <c r="AF4036" i="1"/>
  <c r="Z4036" i="1"/>
  <c r="J4036" i="1"/>
  <c r="AC4093" i="1"/>
  <c r="Q4142" i="1"/>
  <c r="J3921" i="1"/>
  <c r="J3929" i="1"/>
  <c r="J3954" i="1"/>
  <c r="J3962" i="1"/>
  <c r="V3986" i="1"/>
  <c r="R3990" i="1"/>
  <c r="N3994" i="1"/>
  <c r="J3995" i="1"/>
  <c r="F3999" i="1"/>
  <c r="V4002" i="1"/>
  <c r="W4002" i="1" s="1"/>
  <c r="R4023" i="1"/>
  <c r="R4039" i="1" s="1"/>
  <c r="D4028" i="1"/>
  <c r="D4036" i="1"/>
  <c r="K4059" i="1"/>
  <c r="M4059" i="1"/>
  <c r="Y4059" i="1" s="1"/>
  <c r="AC4059" i="1"/>
  <c r="AC4094" i="1"/>
  <c r="M4139" i="1"/>
  <c r="Y4139" i="1" s="1"/>
  <c r="U4025" i="1"/>
  <c r="O4031" i="1"/>
  <c r="U4033" i="1"/>
  <c r="Q4058" i="1"/>
  <c r="Q4062" i="1"/>
  <c r="S4064" i="1"/>
  <c r="K4065" i="1"/>
  <c r="AC4066" i="1"/>
  <c r="C4069" i="1"/>
  <c r="Q4070" i="1"/>
  <c r="I4071" i="1"/>
  <c r="O4093" i="1"/>
  <c r="G4094" i="1"/>
  <c r="U4095" i="1"/>
  <c r="M4096" i="1"/>
  <c r="Y4096" i="1" s="1"/>
  <c r="Z4098" i="1"/>
  <c r="E4100" i="1"/>
  <c r="O4101" i="1"/>
  <c r="G4102" i="1"/>
  <c r="U4103" i="1"/>
  <c r="M4104" i="1"/>
  <c r="Y4104" i="1" s="1"/>
  <c r="Z4106" i="1"/>
  <c r="I4129" i="1"/>
  <c r="S4130" i="1"/>
  <c r="K4131" i="1"/>
  <c r="E4133" i="1"/>
  <c r="O4134" i="1"/>
  <c r="G4135" i="1"/>
  <c r="U4136" i="1"/>
  <c r="M4137" i="1"/>
  <c r="Y4137" i="1" s="1"/>
  <c r="Z4139" i="1"/>
  <c r="P4140" i="1"/>
  <c r="N4140" i="1"/>
  <c r="S4163" i="1"/>
  <c r="O4169" i="1"/>
  <c r="AC4177" i="1"/>
  <c r="AA4208" i="1"/>
  <c r="AC4234" i="1"/>
  <c r="J4071" i="1"/>
  <c r="AC4092" i="1"/>
  <c r="F4100" i="1"/>
  <c r="J4104" i="1"/>
  <c r="AC4129" i="1"/>
  <c r="F4137" i="1"/>
  <c r="N4163" i="1"/>
  <c r="P4163" i="1"/>
  <c r="V4167" i="1"/>
  <c r="X4167" i="1"/>
  <c r="Y4167" i="1" s="1"/>
  <c r="AC4167" i="1"/>
  <c r="N4171" i="1"/>
  <c r="P4171" i="1"/>
  <c r="AC4176" i="1"/>
  <c r="AC4205" i="1"/>
  <c r="AC4239" i="1"/>
  <c r="U4027" i="1"/>
  <c r="U4031" i="1"/>
  <c r="U4035" i="1"/>
  <c r="U4060" i="1"/>
  <c r="U4064" i="1"/>
  <c r="AF4065" i="1"/>
  <c r="U4068" i="1"/>
  <c r="AF4069" i="1"/>
  <c r="G4071" i="1"/>
  <c r="U4072" i="1"/>
  <c r="Q4093" i="1"/>
  <c r="M4094" i="1"/>
  <c r="Y4094" i="1" s="1"/>
  <c r="G4096" i="1"/>
  <c r="U4097" i="1"/>
  <c r="AF4098" i="1"/>
  <c r="G4100" i="1"/>
  <c r="U4101" i="1"/>
  <c r="AF4102" i="1"/>
  <c r="G4104" i="1"/>
  <c r="U4105" i="1"/>
  <c r="AF4106" i="1"/>
  <c r="Z4129" i="1"/>
  <c r="I4131" i="1"/>
  <c r="G4133" i="1"/>
  <c r="U4134" i="1"/>
  <c r="AF4135" i="1"/>
  <c r="Z4137" i="1"/>
  <c r="I4139" i="1"/>
  <c r="N4142" i="1"/>
  <c r="P4142" i="1"/>
  <c r="O4167" i="1"/>
  <c r="V4175" i="1"/>
  <c r="X4175" i="1"/>
  <c r="Y4175" i="1" s="1"/>
  <c r="AC4198" i="1"/>
  <c r="AA4244" i="1"/>
  <c r="J4065" i="1"/>
  <c r="H4071" i="1"/>
  <c r="H4096" i="1"/>
  <c r="H4100" i="1"/>
  <c r="H4104" i="1"/>
  <c r="D4129" i="1"/>
  <c r="D4133" i="1"/>
  <c r="D4137" i="1"/>
  <c r="J4139" i="1"/>
  <c r="X4165" i="1"/>
  <c r="Y4165" i="1" s="1"/>
  <c r="V4165" i="1"/>
  <c r="AC4165" i="1"/>
  <c r="T4169" i="1"/>
  <c r="R4169" i="1"/>
  <c r="Q4171" i="1"/>
  <c r="AA4199" i="1"/>
  <c r="AA4233" i="1"/>
  <c r="AC4141" i="1"/>
  <c r="AC4162" i="1"/>
  <c r="F4166" i="1"/>
  <c r="H4168" i="1"/>
  <c r="AC4170" i="1"/>
  <c r="N4173" i="1"/>
  <c r="F4174" i="1"/>
  <c r="N4177" i="1"/>
  <c r="F4195" i="1"/>
  <c r="T4196" i="1"/>
  <c r="H4197" i="1"/>
  <c r="V4198" i="1"/>
  <c r="W4198" i="1" s="1"/>
  <c r="AC4199" i="1"/>
  <c r="AF4200" i="1"/>
  <c r="N4202" i="1"/>
  <c r="F4203" i="1"/>
  <c r="T4204" i="1"/>
  <c r="H4205" i="1"/>
  <c r="V4206" i="1"/>
  <c r="W4206" i="1" s="1"/>
  <c r="AC4207" i="1"/>
  <c r="AF4208" i="1"/>
  <c r="N4210" i="1"/>
  <c r="F4211" i="1"/>
  <c r="T4212" i="1"/>
  <c r="H4230" i="1"/>
  <c r="V4231" i="1"/>
  <c r="AC4232" i="1"/>
  <c r="AF4233" i="1"/>
  <c r="N4235" i="1"/>
  <c r="F4236" i="1"/>
  <c r="T4237" i="1"/>
  <c r="H4238" i="1"/>
  <c r="V4239" i="1"/>
  <c r="W4239" i="1" s="1"/>
  <c r="AC4240" i="1"/>
  <c r="AF4241" i="1"/>
  <c r="R4243" i="1"/>
  <c r="J4244" i="1"/>
  <c r="AC4246" i="1"/>
  <c r="AF4268" i="1"/>
  <c r="U4268" i="1"/>
  <c r="T4272" i="1"/>
  <c r="R4272" i="1"/>
  <c r="AC4276" i="1"/>
  <c r="AC4306" i="1"/>
  <c r="U4196" i="1"/>
  <c r="AC4200" i="1"/>
  <c r="Q4208" i="1"/>
  <c r="U4212" i="1"/>
  <c r="AC4233" i="1"/>
  <c r="Q4241" i="1"/>
  <c r="AF4245" i="1"/>
  <c r="X4247" i="1"/>
  <c r="Y4247" i="1" s="1"/>
  <c r="V4247" i="1"/>
  <c r="W4247" i="1" s="1"/>
  <c r="AC4247" i="1"/>
  <c r="AA4311" i="1"/>
  <c r="D4141" i="1"/>
  <c r="D4166" i="1"/>
  <c r="D4170" i="1"/>
  <c r="P4173" i="1"/>
  <c r="D4174" i="1"/>
  <c r="P4177" i="1"/>
  <c r="D4195" i="1"/>
  <c r="V4196" i="1"/>
  <c r="P4198" i="1"/>
  <c r="D4199" i="1"/>
  <c r="V4200" i="1"/>
  <c r="W4200" i="1" s="1"/>
  <c r="P4202" i="1"/>
  <c r="D4203" i="1"/>
  <c r="V4204" i="1"/>
  <c r="W4204" i="1" s="1"/>
  <c r="P4206" i="1"/>
  <c r="D4207" i="1"/>
  <c r="V4208" i="1"/>
  <c r="W4208" i="1" s="1"/>
  <c r="P4210" i="1"/>
  <c r="D4211" i="1"/>
  <c r="V4212" i="1"/>
  <c r="W4212" i="1" s="1"/>
  <c r="P4231" i="1"/>
  <c r="D4232" i="1"/>
  <c r="V4233" i="1"/>
  <c r="W4233" i="1" s="1"/>
  <c r="P4235" i="1"/>
  <c r="D4236" i="1"/>
  <c r="V4237" i="1"/>
  <c r="W4237" i="1" s="1"/>
  <c r="P4239" i="1"/>
  <c r="D4240" i="1"/>
  <c r="V4241" i="1"/>
  <c r="W4241" i="1" s="1"/>
  <c r="P4243" i="1"/>
  <c r="D4244" i="1"/>
  <c r="V4245" i="1"/>
  <c r="W4245" i="1" s="1"/>
  <c r="N4270" i="1"/>
  <c r="P4270" i="1"/>
  <c r="V4274" i="1"/>
  <c r="X4274" i="1"/>
  <c r="Y4274" i="1" s="1"/>
  <c r="AC4274" i="1"/>
  <c r="AC4316" i="1"/>
  <c r="U4177" i="1"/>
  <c r="U4198" i="1"/>
  <c r="U4202" i="1"/>
  <c r="U4206" i="1"/>
  <c r="U4210" i="1"/>
  <c r="U4231" i="1"/>
  <c r="U4235" i="1"/>
  <c r="U4239" i="1"/>
  <c r="U4243" i="1"/>
  <c r="Q4247" i="1"/>
  <c r="AC4275" i="1"/>
  <c r="AC4305" i="1"/>
  <c r="D4246" i="1"/>
  <c r="D4271" i="1"/>
  <c r="J4273" i="1"/>
  <c r="Z4276" i="1"/>
  <c r="P4278" i="1"/>
  <c r="D4279" i="1"/>
  <c r="R4280" i="1"/>
  <c r="J4281" i="1"/>
  <c r="X4282" i="1"/>
  <c r="Y4282" i="1" s="1"/>
  <c r="AA4300" i="1"/>
  <c r="Z4301" i="1"/>
  <c r="P4303" i="1"/>
  <c r="D4304" i="1"/>
  <c r="R4305" i="1"/>
  <c r="J4306" i="1"/>
  <c r="AF4307" i="1"/>
  <c r="N4309" i="1"/>
  <c r="F4310" i="1"/>
  <c r="T4311" i="1"/>
  <c r="H4312" i="1"/>
  <c r="V4313" i="1"/>
  <c r="W4313" i="1" s="1"/>
  <c r="AC4314" i="1"/>
  <c r="AF4315" i="1"/>
  <c r="O4317" i="1"/>
  <c r="AF4338" i="1"/>
  <c r="Z4338" i="1"/>
  <c r="U4338" i="1"/>
  <c r="T4342" i="1"/>
  <c r="R4342" i="1"/>
  <c r="AF4346" i="1"/>
  <c r="Z4346" i="1"/>
  <c r="U4346" i="1"/>
  <c r="X4350" i="1"/>
  <c r="Y4350" i="1" s="1"/>
  <c r="V4350" i="1"/>
  <c r="AC4378" i="1"/>
  <c r="U4278" i="1"/>
  <c r="AC4282" i="1"/>
  <c r="Q4307" i="1"/>
  <c r="U4311" i="1"/>
  <c r="AC4315" i="1"/>
  <c r="AC4375" i="1"/>
  <c r="F4246" i="1"/>
  <c r="F4271" i="1"/>
  <c r="F4275" i="1"/>
  <c r="X4276" i="1"/>
  <c r="Y4276" i="1" s="1"/>
  <c r="N4278" i="1"/>
  <c r="F4279" i="1"/>
  <c r="X4280" i="1"/>
  <c r="Y4280" i="1" s="1"/>
  <c r="N4282" i="1"/>
  <c r="F4300" i="1"/>
  <c r="X4301" i="1"/>
  <c r="N4303" i="1"/>
  <c r="F4304" i="1"/>
  <c r="X4305" i="1"/>
  <c r="Y4305" i="1" s="1"/>
  <c r="V4307" i="1"/>
  <c r="W4307" i="1" s="1"/>
  <c r="P4309" i="1"/>
  <c r="D4310" i="1"/>
  <c r="V4311" i="1"/>
  <c r="W4311" i="1" s="1"/>
  <c r="P4313" i="1"/>
  <c r="D4314" i="1"/>
  <c r="V4315" i="1"/>
  <c r="W4315" i="1" s="1"/>
  <c r="AF4317" i="1"/>
  <c r="Z4317" i="1"/>
  <c r="Q4338" i="1"/>
  <c r="N4340" i="1"/>
  <c r="P4340" i="1"/>
  <c r="AF4344" i="1"/>
  <c r="U4344" i="1"/>
  <c r="V4348" i="1"/>
  <c r="X4348" i="1"/>
  <c r="Y4348" i="1" s="1"/>
  <c r="AC4348" i="1"/>
  <c r="AA4410" i="1"/>
  <c r="U4276" i="1"/>
  <c r="U4280" i="1"/>
  <c r="U4301" i="1"/>
  <c r="U4305" i="1"/>
  <c r="U4309" i="1"/>
  <c r="U4313" i="1"/>
  <c r="AC4337" i="1"/>
  <c r="F4339" i="1"/>
  <c r="J4343" i="1"/>
  <c r="D4349" i="1"/>
  <c r="J4351" i="1"/>
  <c r="X4352" i="1"/>
  <c r="Y4352" i="1" s="1"/>
  <c r="P4373" i="1"/>
  <c r="D4374" i="1"/>
  <c r="R4375" i="1"/>
  <c r="J4376" i="1"/>
  <c r="X4377" i="1"/>
  <c r="Y4377" i="1" s="1"/>
  <c r="P4381" i="1"/>
  <c r="D4382" i="1"/>
  <c r="R4383" i="1"/>
  <c r="J4384" i="1"/>
  <c r="X4385" i="1"/>
  <c r="Y4385" i="1" s="1"/>
  <c r="S4414" i="1"/>
  <c r="O4420" i="1"/>
  <c r="Q4373" i="1"/>
  <c r="U4377" i="1"/>
  <c r="AC4381" i="1"/>
  <c r="Q4385" i="1"/>
  <c r="S4387" i="1"/>
  <c r="R4410" i="1"/>
  <c r="T4410" i="1"/>
  <c r="AF4414" i="1"/>
  <c r="U4414" i="1"/>
  <c r="R4418" i="1"/>
  <c r="T4418" i="1"/>
  <c r="Q4420" i="1"/>
  <c r="D4339" i="1"/>
  <c r="D4343" i="1"/>
  <c r="D4347" i="1"/>
  <c r="D4351" i="1"/>
  <c r="V4352" i="1"/>
  <c r="N4373" i="1"/>
  <c r="F4374" i="1"/>
  <c r="X4375" i="1"/>
  <c r="Y4375" i="1" s="1"/>
  <c r="N4377" i="1"/>
  <c r="F4378" i="1"/>
  <c r="X4379" i="1"/>
  <c r="Y4379" i="1" s="1"/>
  <c r="N4381" i="1"/>
  <c r="F4382" i="1"/>
  <c r="X4383" i="1"/>
  <c r="Y4383" i="1" s="1"/>
  <c r="N4385" i="1"/>
  <c r="F4386" i="1"/>
  <c r="X4387" i="1"/>
  <c r="Y4387" i="1" s="1"/>
  <c r="S4408" i="1"/>
  <c r="O4414" i="1"/>
  <c r="AC4419" i="1"/>
  <c r="AC4444" i="1"/>
  <c r="O4352" i="1"/>
  <c r="O4373" i="1"/>
  <c r="O4377" i="1"/>
  <c r="O4381" i="1"/>
  <c r="O4385" i="1"/>
  <c r="P4408" i="1"/>
  <c r="N4408" i="1"/>
  <c r="AF4412" i="1"/>
  <c r="Z4412" i="1"/>
  <c r="U4412" i="1"/>
  <c r="X4416" i="1"/>
  <c r="Y4416" i="1" s="1"/>
  <c r="V4416" i="1"/>
  <c r="AC4416" i="1"/>
  <c r="T4420" i="1"/>
  <c r="R4420" i="1"/>
  <c r="F4409" i="1"/>
  <c r="D4415" i="1"/>
  <c r="J4417" i="1"/>
  <c r="P4422" i="1"/>
  <c r="T4443" i="1"/>
  <c r="Z4445" i="1"/>
  <c r="P4447" i="1"/>
  <c r="N4449" i="1"/>
  <c r="F4450" i="1"/>
  <c r="T4451" i="1"/>
  <c r="AF4452" i="1"/>
  <c r="K4481" i="1"/>
  <c r="M4481" i="1"/>
  <c r="Y4481" i="1" s="1"/>
  <c r="AC4481" i="1"/>
  <c r="Z4485" i="1"/>
  <c r="AF4485" i="1"/>
  <c r="AC4485" i="1"/>
  <c r="AC4422" i="1"/>
  <c r="Q4443" i="1"/>
  <c r="S4445" i="1"/>
  <c r="AC4447" i="1"/>
  <c r="Q4451" i="1"/>
  <c r="F4454" i="1"/>
  <c r="C4456" i="1"/>
  <c r="E4456" i="1"/>
  <c r="AC4478" i="1"/>
  <c r="AA4510" i="1"/>
  <c r="D4409" i="1"/>
  <c r="D4413" i="1"/>
  <c r="D4417" i="1"/>
  <c r="D4421" i="1"/>
  <c r="V4422" i="1"/>
  <c r="F4444" i="1"/>
  <c r="X4445" i="1"/>
  <c r="Y4445" i="1" s="1"/>
  <c r="N4447" i="1"/>
  <c r="AC3152" i="1"/>
  <c r="AC3115" i="1"/>
  <c r="K3149" i="1"/>
  <c r="Q3187" i="1"/>
  <c r="AA3296" i="1"/>
  <c r="AC3406" i="1"/>
  <c r="E3114" i="1"/>
  <c r="Z3114" i="1"/>
  <c r="AC3114" i="1"/>
  <c r="E3118" i="1"/>
  <c r="Z3118" i="1"/>
  <c r="AC3118" i="1"/>
  <c r="E3122" i="1"/>
  <c r="Z3122" i="1"/>
  <c r="AC3122" i="1"/>
  <c r="K3124" i="1"/>
  <c r="J3124" i="1"/>
  <c r="T3152" i="1"/>
  <c r="Q3152" i="1"/>
  <c r="S3152" i="1"/>
  <c r="K3231" i="1"/>
  <c r="K3260" i="1"/>
  <c r="F3114" i="1"/>
  <c r="F3122" i="1"/>
  <c r="R3152" i="1"/>
  <c r="Q3302" i="1"/>
  <c r="T3335" i="1"/>
  <c r="AC3120" i="1"/>
  <c r="X3148" i="1"/>
  <c r="Y3148" i="1" s="1"/>
  <c r="V3148" i="1"/>
  <c r="O3148" i="1"/>
  <c r="X3156" i="1"/>
  <c r="Y3156" i="1" s="1"/>
  <c r="V3156" i="1"/>
  <c r="O3156" i="1"/>
  <c r="Z3363" i="1"/>
  <c r="S3113" i="1"/>
  <c r="E3116" i="1"/>
  <c r="O3117" i="1"/>
  <c r="U3119" i="1"/>
  <c r="AF3120" i="1"/>
  <c r="AF3123" i="1"/>
  <c r="R3123" i="1"/>
  <c r="AA3125" i="1"/>
  <c r="T3127" i="1"/>
  <c r="AC3147" i="1"/>
  <c r="AF3149" i="1"/>
  <c r="Z3153" i="1"/>
  <c r="J3157" i="1"/>
  <c r="N3160" i="1"/>
  <c r="N3185" i="1"/>
  <c r="S3189" i="1"/>
  <c r="AC3196" i="1"/>
  <c r="F3219" i="1"/>
  <c r="N3220" i="1"/>
  <c r="F3223" i="1"/>
  <c r="N3224" i="1"/>
  <c r="F3227" i="1"/>
  <c r="N3228" i="1"/>
  <c r="F3231" i="1"/>
  <c r="N3232" i="1"/>
  <c r="Z3253" i="1"/>
  <c r="S3253" i="1"/>
  <c r="Z3257" i="1"/>
  <c r="S3257" i="1"/>
  <c r="Z3261" i="1"/>
  <c r="S3261" i="1"/>
  <c r="Z3265" i="1"/>
  <c r="S3265" i="1"/>
  <c r="Q3288" i="1"/>
  <c r="D3289" i="1"/>
  <c r="O3290" i="1"/>
  <c r="AA3293" i="1"/>
  <c r="M3293" i="1"/>
  <c r="Y3293" i="1" s="1"/>
  <c r="Q3296" i="1"/>
  <c r="D3297" i="1"/>
  <c r="O3298" i="1"/>
  <c r="M3301" i="1"/>
  <c r="Y3301" i="1" s="1"/>
  <c r="AC3322" i="1"/>
  <c r="E3326" i="1"/>
  <c r="J3326" i="1"/>
  <c r="I3330" i="1"/>
  <c r="D3330" i="1"/>
  <c r="M3334" i="1"/>
  <c r="Y3334" i="1" s="1"/>
  <c r="H3334" i="1"/>
  <c r="V3360" i="1"/>
  <c r="AC3360" i="1"/>
  <c r="S3364" i="1"/>
  <c r="R3364" i="1"/>
  <c r="C3367" i="1"/>
  <c r="O3368" i="1"/>
  <c r="N3368" i="1"/>
  <c r="K3371" i="1"/>
  <c r="Z3372" i="1"/>
  <c r="U3372" i="1"/>
  <c r="G3398" i="1"/>
  <c r="V3407" i="1"/>
  <c r="C3429" i="1"/>
  <c r="J3429" i="1"/>
  <c r="AC3503" i="1"/>
  <c r="AC3511" i="1"/>
  <c r="X3113" i="1"/>
  <c r="Y3113" i="1" s="1"/>
  <c r="P3117" i="1"/>
  <c r="F3120" i="1"/>
  <c r="X3121" i="1"/>
  <c r="Y3121" i="1" s="1"/>
  <c r="F3149" i="1"/>
  <c r="N3150" i="1"/>
  <c r="F3153" i="1"/>
  <c r="N3154" i="1"/>
  <c r="F3157" i="1"/>
  <c r="N3158" i="1"/>
  <c r="O3160" i="1"/>
  <c r="V3162" i="1"/>
  <c r="X3162" i="1"/>
  <c r="Y3162" i="1" s="1"/>
  <c r="R3183" i="1"/>
  <c r="AC3183" i="1"/>
  <c r="Z3187" i="1"/>
  <c r="S3187" i="1"/>
  <c r="U3189" i="1"/>
  <c r="R3191" i="1"/>
  <c r="AC3191" i="1"/>
  <c r="Z3195" i="1"/>
  <c r="S3195" i="1"/>
  <c r="U3197" i="1"/>
  <c r="M3219" i="1"/>
  <c r="Y3219" i="1" s="1"/>
  <c r="D3223" i="1"/>
  <c r="M3227" i="1"/>
  <c r="Y3227" i="1" s="1"/>
  <c r="D3231" i="1"/>
  <c r="H3256" i="1"/>
  <c r="AC3256" i="1"/>
  <c r="G3260" i="1"/>
  <c r="H3264" i="1"/>
  <c r="AC3264" i="1"/>
  <c r="X3288" i="1"/>
  <c r="Y3288" i="1" s="1"/>
  <c r="AC3288" i="1"/>
  <c r="P3292" i="1"/>
  <c r="X3296" i="1"/>
  <c r="Y3296" i="1" s="1"/>
  <c r="AC3296" i="1"/>
  <c r="P3300" i="1"/>
  <c r="AA3323" i="1"/>
  <c r="V3323" i="1"/>
  <c r="AC3323" i="1"/>
  <c r="Z3327" i="1"/>
  <c r="U3327" i="1"/>
  <c r="O3331" i="1"/>
  <c r="N3331" i="1"/>
  <c r="S3335" i="1"/>
  <c r="R3335" i="1"/>
  <c r="AC3357" i="1"/>
  <c r="AC3397" i="1"/>
  <c r="Q3113" i="1"/>
  <c r="Q3121" i="1"/>
  <c r="R3125" i="1"/>
  <c r="AC3125" i="1"/>
  <c r="H3149" i="1"/>
  <c r="AC3149" i="1"/>
  <c r="G3153" i="1"/>
  <c r="H3157" i="1"/>
  <c r="AC3157" i="1"/>
  <c r="H3161" i="1"/>
  <c r="AC3161" i="1"/>
  <c r="Q3185" i="1"/>
  <c r="D3186" i="1"/>
  <c r="O3187" i="1"/>
  <c r="M3190" i="1"/>
  <c r="Y3190" i="1" s="1"/>
  <c r="Q3193" i="1"/>
  <c r="D3194" i="1"/>
  <c r="O3195" i="1"/>
  <c r="X3218" i="1"/>
  <c r="Y3218" i="1" s="1"/>
  <c r="AC3218" i="1"/>
  <c r="U3220" i="1"/>
  <c r="X3222" i="1"/>
  <c r="Y3222" i="1" s="1"/>
  <c r="AC3222" i="1"/>
  <c r="U3224" i="1"/>
  <c r="X3226" i="1"/>
  <c r="Y3226" i="1" s="1"/>
  <c r="AC3226" i="1"/>
  <c r="U3228" i="1"/>
  <c r="X3230" i="1"/>
  <c r="Y3230" i="1" s="1"/>
  <c r="AC3230" i="1"/>
  <c r="U3232" i="1"/>
  <c r="AA3253" i="1"/>
  <c r="T3255" i="1"/>
  <c r="C3256" i="1"/>
  <c r="AA3257" i="1"/>
  <c r="T3259" i="1"/>
  <c r="C3260" i="1"/>
  <c r="AA3261" i="1"/>
  <c r="T3263" i="1"/>
  <c r="C3264" i="1"/>
  <c r="AA3265" i="1"/>
  <c r="T3267" i="1"/>
  <c r="AC3287" i="1"/>
  <c r="J3289" i="1"/>
  <c r="N3292" i="1"/>
  <c r="Z3293" i="1"/>
  <c r="S3296" i="1"/>
  <c r="AF3297" i="1"/>
  <c r="E3301" i="1"/>
  <c r="AF3323" i="1"/>
  <c r="X3327" i="1"/>
  <c r="Y3327" i="1" s="1"/>
  <c r="P3331" i="1"/>
  <c r="F3334" i="1"/>
  <c r="AC3336" i="1"/>
  <c r="AC3362" i="1"/>
  <c r="AC3370" i="1"/>
  <c r="AF3394" i="1"/>
  <c r="AA3394" i="1"/>
  <c r="J3394" i="1"/>
  <c r="I3398" i="1"/>
  <c r="F3398" i="1"/>
  <c r="AF3402" i="1"/>
  <c r="AA3402" i="1"/>
  <c r="J3402" i="1"/>
  <c r="I3406" i="1"/>
  <c r="F3406" i="1"/>
  <c r="M3429" i="1"/>
  <c r="Y3429" i="1" s="1"/>
  <c r="C3433" i="1"/>
  <c r="J3433" i="1"/>
  <c r="AC3462" i="1"/>
  <c r="AC3470" i="1"/>
  <c r="P3160" i="1"/>
  <c r="AF3185" i="1"/>
  <c r="R3185" i="1"/>
  <c r="T3189" i="1"/>
  <c r="AF3193" i="1"/>
  <c r="R3193" i="1"/>
  <c r="T3197" i="1"/>
  <c r="AC3217" i="1"/>
  <c r="AC3266" i="1"/>
  <c r="Z3288" i="1"/>
  <c r="N3290" i="1"/>
  <c r="O3292" i="1"/>
  <c r="V3294" i="1"/>
  <c r="X3294" i="1"/>
  <c r="Y3294" i="1" s="1"/>
  <c r="Z3296" i="1"/>
  <c r="N3298" i="1"/>
  <c r="O3300" i="1"/>
  <c r="V3302" i="1"/>
  <c r="X3302" i="1"/>
  <c r="Y3302" i="1" s="1"/>
  <c r="Q3323" i="1"/>
  <c r="Q3331" i="1"/>
  <c r="AF3359" i="1"/>
  <c r="AC3359" i="1"/>
  <c r="E3363" i="1"/>
  <c r="J3363" i="1"/>
  <c r="I3367" i="1"/>
  <c r="D3367" i="1"/>
  <c r="M3371" i="1"/>
  <c r="Y3371" i="1" s="1"/>
  <c r="H3371" i="1"/>
  <c r="AC3437" i="1"/>
  <c r="AC3532" i="1"/>
  <c r="Z3614" i="1"/>
  <c r="AF3614" i="1"/>
  <c r="F3614" i="1"/>
  <c r="F3126" i="1"/>
  <c r="F3151" i="1"/>
  <c r="F3159" i="1"/>
  <c r="F3184" i="1"/>
  <c r="F3192" i="1"/>
  <c r="F3225" i="1"/>
  <c r="F3258" i="1"/>
  <c r="F3266" i="1"/>
  <c r="F3291" i="1"/>
  <c r="F3299" i="1"/>
  <c r="F3324" i="1"/>
  <c r="X3325" i="1"/>
  <c r="Y3325" i="1" s="1"/>
  <c r="P3329" i="1"/>
  <c r="F3332" i="1"/>
  <c r="X3333" i="1"/>
  <c r="Y3333" i="1" s="1"/>
  <c r="P3337" i="1"/>
  <c r="X3358" i="1"/>
  <c r="Y3358" i="1" s="1"/>
  <c r="P3362" i="1"/>
  <c r="F3365" i="1"/>
  <c r="X3366" i="1"/>
  <c r="Y3366" i="1" s="1"/>
  <c r="P3370" i="1"/>
  <c r="K3396" i="1"/>
  <c r="M3396" i="1"/>
  <c r="Y3396" i="1" s="1"/>
  <c r="K3400" i="1"/>
  <c r="M3400" i="1"/>
  <c r="Y3400" i="1" s="1"/>
  <c r="K3404" i="1"/>
  <c r="M3404" i="1"/>
  <c r="Y3404" i="1" s="1"/>
  <c r="X3428" i="1"/>
  <c r="Y3428" i="1" s="1"/>
  <c r="AA3432" i="1"/>
  <c r="X3432" i="1"/>
  <c r="Y3432" i="1" s="1"/>
  <c r="Z3436" i="1"/>
  <c r="O3436" i="1"/>
  <c r="AC3442" i="1"/>
  <c r="AC3467" i="1"/>
  <c r="AC3475" i="1"/>
  <c r="AC3500" i="1"/>
  <c r="AC3508" i="1"/>
  <c r="Z3535" i="1"/>
  <c r="AF3535" i="1"/>
  <c r="AF3539" i="1"/>
  <c r="Z3543" i="1"/>
  <c r="AF3543" i="1"/>
  <c r="E3575" i="1"/>
  <c r="K3575" i="1"/>
  <c r="D3575" i="1"/>
  <c r="G3606" i="1"/>
  <c r="I3606" i="1"/>
  <c r="H3606" i="1"/>
  <c r="G3610" i="1"/>
  <c r="I3610" i="1"/>
  <c r="H3610" i="1"/>
  <c r="AC3749" i="1"/>
  <c r="Q3325" i="1"/>
  <c r="Q3333" i="1"/>
  <c r="Q3358" i="1"/>
  <c r="Q3366" i="1"/>
  <c r="O3395" i="1"/>
  <c r="X3399" i="1"/>
  <c r="Y3399" i="1" s="1"/>
  <c r="O3403" i="1"/>
  <c r="X3407" i="1"/>
  <c r="Y3407" i="1" s="1"/>
  <c r="M3431" i="1"/>
  <c r="Y3431" i="1" s="1"/>
  <c r="AC3431" i="1"/>
  <c r="E3435" i="1"/>
  <c r="H3439" i="1"/>
  <c r="I3439" i="1"/>
  <c r="AF3464" i="1"/>
  <c r="J3464" i="1"/>
  <c r="D3468" i="1"/>
  <c r="E3468" i="1"/>
  <c r="H3472" i="1"/>
  <c r="I3472" i="1"/>
  <c r="M3476" i="1"/>
  <c r="Y3476" i="1" s="1"/>
  <c r="AC3476" i="1"/>
  <c r="D3501" i="1"/>
  <c r="E3501" i="1"/>
  <c r="H3505" i="1"/>
  <c r="I3505" i="1"/>
  <c r="AA3509" i="1"/>
  <c r="M3509" i="1"/>
  <c r="Y3509" i="1" s="1"/>
  <c r="AC3509" i="1"/>
  <c r="H3546" i="1"/>
  <c r="T3407" i="1"/>
  <c r="T3409" i="1" s="1"/>
  <c r="P3428" i="1"/>
  <c r="AC3430" i="1"/>
  <c r="U3432" i="1"/>
  <c r="C3435" i="1"/>
  <c r="AC3436" i="1"/>
  <c r="V3440" i="1"/>
  <c r="S3440" i="1"/>
  <c r="V3465" i="1"/>
  <c r="S3465" i="1"/>
  <c r="C3468" i="1"/>
  <c r="R3469" i="1"/>
  <c r="O3469" i="1"/>
  <c r="K3472" i="1"/>
  <c r="N3473" i="1"/>
  <c r="U3473" i="1"/>
  <c r="Z3477" i="1"/>
  <c r="AA3477" i="1"/>
  <c r="AC3477" i="1"/>
  <c r="R3498" i="1"/>
  <c r="O3498" i="1"/>
  <c r="K3501" i="1"/>
  <c r="N3502" i="1"/>
  <c r="U3502" i="1"/>
  <c r="Z3506" i="1"/>
  <c r="AA3506" i="1"/>
  <c r="AC3506" i="1"/>
  <c r="V3510" i="1"/>
  <c r="S3510" i="1"/>
  <c r="U3539" i="1"/>
  <c r="AA3547" i="1"/>
  <c r="N3547" i="1"/>
  <c r="Z3547" i="1"/>
  <c r="M3571" i="1"/>
  <c r="Y3571" i="1" s="1"/>
  <c r="C3571" i="1"/>
  <c r="Z3571" i="1"/>
  <c r="AC3610" i="1"/>
  <c r="U3393" i="1"/>
  <c r="U3401" i="1"/>
  <c r="U3434" i="1"/>
  <c r="Z3437" i="1"/>
  <c r="G3441" i="1"/>
  <c r="U3442" i="1"/>
  <c r="C3466" i="1"/>
  <c r="Q3467" i="1"/>
  <c r="K3470" i="1"/>
  <c r="C3474" i="1"/>
  <c r="Q3475" i="1"/>
  <c r="Z3499" i="1"/>
  <c r="G3503" i="1"/>
  <c r="U3504" i="1"/>
  <c r="Z3507" i="1"/>
  <c r="G3511" i="1"/>
  <c r="U3512" i="1"/>
  <c r="E3534" i="1"/>
  <c r="C3536" i="1"/>
  <c r="Q3537" i="1"/>
  <c r="M3538" i="1"/>
  <c r="Y3538" i="1" s="1"/>
  <c r="K3540" i="1"/>
  <c r="E3542" i="1"/>
  <c r="C3544" i="1"/>
  <c r="Q3545" i="1"/>
  <c r="K3569" i="1"/>
  <c r="M3569" i="1"/>
  <c r="Y3569" i="1" s="1"/>
  <c r="K3573" i="1"/>
  <c r="M3573" i="1"/>
  <c r="Y3573" i="1" s="1"/>
  <c r="H3579" i="1"/>
  <c r="AF3604" i="1"/>
  <c r="Z3604" i="1"/>
  <c r="J3604" i="1"/>
  <c r="I3608" i="1"/>
  <c r="G3608" i="1"/>
  <c r="AC3612" i="1"/>
  <c r="AC3648" i="1"/>
  <c r="AC3673" i="1"/>
  <c r="AC3753" i="1"/>
  <c r="AC3534" i="1"/>
  <c r="F3542" i="1"/>
  <c r="AA3568" i="1"/>
  <c r="X3568" i="1"/>
  <c r="Y3568" i="1" s="1"/>
  <c r="O3572" i="1"/>
  <c r="AA3576" i="1"/>
  <c r="X3576" i="1"/>
  <c r="Y3576" i="1" s="1"/>
  <c r="I3579" i="1"/>
  <c r="G3579" i="1"/>
  <c r="AC3611" i="1"/>
  <c r="AA3639" i="1"/>
  <c r="K3639" i="1"/>
  <c r="M3639" i="1"/>
  <c r="Y3639" i="1" s="1"/>
  <c r="AA3643" i="1"/>
  <c r="K3643" i="1"/>
  <c r="M3643" i="1"/>
  <c r="Y3643" i="1" s="1"/>
  <c r="AA3647" i="1"/>
  <c r="K3647" i="1"/>
  <c r="M3647" i="1"/>
  <c r="Y3647" i="1" s="1"/>
  <c r="AA3651" i="1"/>
  <c r="K3651" i="1"/>
  <c r="M3651" i="1"/>
  <c r="Y3651" i="1" s="1"/>
  <c r="AA3676" i="1"/>
  <c r="K3676" i="1"/>
  <c r="M3676" i="1"/>
  <c r="Y3676" i="1" s="1"/>
  <c r="AA3680" i="1"/>
  <c r="K3680" i="1"/>
  <c r="M3680" i="1"/>
  <c r="Y3680" i="1" s="1"/>
  <c r="K3684" i="1"/>
  <c r="M3684" i="1"/>
  <c r="Y3684" i="1" s="1"/>
  <c r="AA3712" i="1"/>
  <c r="V3712" i="1"/>
  <c r="AF3712" i="1"/>
  <c r="V3716" i="1"/>
  <c r="AF3716" i="1"/>
  <c r="AA3720" i="1"/>
  <c r="V3720" i="1"/>
  <c r="AF3720" i="1"/>
  <c r="AC3792" i="1"/>
  <c r="AC3817" i="1"/>
  <c r="F3437" i="1"/>
  <c r="F3470" i="1"/>
  <c r="F3503" i="1"/>
  <c r="F3511" i="1"/>
  <c r="J3536" i="1"/>
  <c r="J3540" i="1"/>
  <c r="J3544" i="1"/>
  <c r="E3546" i="1"/>
  <c r="U3568" i="1"/>
  <c r="P3572" i="1"/>
  <c r="AC3574" i="1"/>
  <c r="AF3576" i="1"/>
  <c r="C3577" i="1"/>
  <c r="E3577" i="1"/>
  <c r="Z3581" i="1"/>
  <c r="AF3581" i="1"/>
  <c r="J3581" i="1"/>
  <c r="AC3607" i="1"/>
  <c r="J3639" i="1"/>
  <c r="J3647" i="1"/>
  <c r="AC3674" i="1"/>
  <c r="AC3682" i="1"/>
  <c r="F3709" i="1"/>
  <c r="U3605" i="1"/>
  <c r="AC3609" i="1"/>
  <c r="Z3612" i="1"/>
  <c r="C3616" i="1"/>
  <c r="Q3617" i="1"/>
  <c r="Q3638" i="1"/>
  <c r="G3641" i="1"/>
  <c r="U3642" i="1"/>
  <c r="K3645" i="1"/>
  <c r="AC3646" i="1"/>
  <c r="K3649" i="1"/>
  <c r="AC3650" i="1"/>
  <c r="S3673" i="1"/>
  <c r="K3674" i="1"/>
  <c r="O3677" i="1"/>
  <c r="G3678" i="1"/>
  <c r="U3679" i="1"/>
  <c r="C3682" i="1"/>
  <c r="Q3683" i="1"/>
  <c r="Z3686" i="1"/>
  <c r="R3708" i="1"/>
  <c r="I3709" i="1"/>
  <c r="E3711" i="1"/>
  <c r="J3711" i="1"/>
  <c r="I3715" i="1"/>
  <c r="D3715" i="1"/>
  <c r="M3719" i="1"/>
  <c r="Y3719" i="1" s="1"/>
  <c r="H3719" i="1"/>
  <c r="I3744" i="1"/>
  <c r="D3744" i="1"/>
  <c r="Z3824" i="1"/>
  <c r="AC3856" i="1"/>
  <c r="Q3570" i="1"/>
  <c r="Q3578" i="1"/>
  <c r="Q3582" i="1"/>
  <c r="Q3603" i="1"/>
  <c r="Q3607" i="1"/>
  <c r="Q3611" i="1"/>
  <c r="M3612" i="1"/>
  <c r="Y3612" i="1" s="1"/>
  <c r="Q3615" i="1"/>
  <c r="M3616" i="1"/>
  <c r="Y3616" i="1" s="1"/>
  <c r="Q3640" i="1"/>
  <c r="M3641" i="1"/>
  <c r="Y3641" i="1" s="1"/>
  <c r="Q3644" i="1"/>
  <c r="M3645" i="1"/>
  <c r="Y3645" i="1" s="1"/>
  <c r="Q3648" i="1"/>
  <c r="M3649" i="1"/>
  <c r="Y3649" i="1" s="1"/>
  <c r="Q3652" i="1"/>
  <c r="U3673" i="1"/>
  <c r="AF3674" i="1"/>
  <c r="I3678" i="1"/>
  <c r="U3681" i="1"/>
  <c r="AF3682" i="1"/>
  <c r="I3686" i="1"/>
  <c r="AC3710" i="1"/>
  <c r="C3748" i="1"/>
  <c r="E3748" i="1"/>
  <c r="AC3748" i="1"/>
  <c r="C3752" i="1"/>
  <c r="E3752" i="1"/>
  <c r="AC3752" i="1"/>
  <c r="C3756" i="1"/>
  <c r="E3756" i="1"/>
  <c r="AC3756" i="1"/>
  <c r="Z3818" i="1"/>
  <c r="AC3850" i="1"/>
  <c r="F3612" i="1"/>
  <c r="F3645" i="1"/>
  <c r="F3678" i="1"/>
  <c r="F3686" i="1"/>
  <c r="C3709" i="1"/>
  <c r="AC3714" i="1"/>
  <c r="AC3747" i="1"/>
  <c r="AC3755" i="1"/>
  <c r="AC3782" i="1"/>
  <c r="AC3815" i="1"/>
  <c r="Z3859" i="1"/>
  <c r="F3717" i="1"/>
  <c r="J3721" i="1"/>
  <c r="AC3742" i="1"/>
  <c r="Z3745" i="1"/>
  <c r="N3749" i="1"/>
  <c r="F3750" i="1"/>
  <c r="R3753" i="1"/>
  <c r="J3754" i="1"/>
  <c r="V3757" i="1"/>
  <c r="D3781" i="1"/>
  <c r="R3782" i="1"/>
  <c r="J3783" i="1"/>
  <c r="Z3786" i="1"/>
  <c r="D3789" i="1"/>
  <c r="R3790" i="1"/>
  <c r="J3791" i="1"/>
  <c r="D3814" i="1"/>
  <c r="R3815" i="1"/>
  <c r="J3816" i="1"/>
  <c r="AA3818" i="1"/>
  <c r="Z3819" i="1"/>
  <c r="D3822" i="1"/>
  <c r="R3823" i="1"/>
  <c r="J3824" i="1"/>
  <c r="AA3826" i="1"/>
  <c r="Z3827" i="1"/>
  <c r="N3848" i="1"/>
  <c r="F3849" i="1"/>
  <c r="H3851" i="1"/>
  <c r="V3852" i="1"/>
  <c r="AC3853" i="1"/>
  <c r="N3856" i="1"/>
  <c r="F3857" i="1"/>
  <c r="H3859" i="1"/>
  <c r="N3883" i="1"/>
  <c r="D3884" i="1"/>
  <c r="C3884" i="1"/>
  <c r="V3887" i="1"/>
  <c r="Z3888" i="1"/>
  <c r="J3888" i="1"/>
  <c r="AA3892" i="1"/>
  <c r="K3892" i="1"/>
  <c r="AC3892" i="1"/>
  <c r="AC3919" i="1"/>
  <c r="AC3965" i="1"/>
  <c r="AC3995" i="1"/>
  <c r="Q3710" i="1"/>
  <c r="K3713" i="1"/>
  <c r="G3717" i="1"/>
  <c r="C3721" i="1"/>
  <c r="U3722" i="1"/>
  <c r="W3722" i="1" s="1"/>
  <c r="S3745" i="1"/>
  <c r="K3746" i="1"/>
  <c r="S3749" i="1"/>
  <c r="K3750" i="1"/>
  <c r="S3753" i="1"/>
  <c r="K3754" i="1"/>
  <c r="S3757" i="1"/>
  <c r="S3778" i="1"/>
  <c r="S3794" i="1" s="1"/>
  <c r="K3779" i="1"/>
  <c r="I3781" i="1"/>
  <c r="S3782" i="1"/>
  <c r="K3783" i="1"/>
  <c r="I3785" i="1"/>
  <c r="S3786" i="1"/>
  <c r="K3787" i="1"/>
  <c r="I3789" i="1"/>
  <c r="S3790" i="1"/>
  <c r="K3791" i="1"/>
  <c r="U3813" i="1"/>
  <c r="AF3814" i="1"/>
  <c r="C3816" i="1"/>
  <c r="U3817" i="1"/>
  <c r="AF3818" i="1"/>
  <c r="C3820" i="1"/>
  <c r="U3821" i="1"/>
  <c r="AF3822" i="1"/>
  <c r="C3824" i="1"/>
  <c r="U3825" i="1"/>
  <c r="AF3826" i="1"/>
  <c r="AA3848" i="1"/>
  <c r="Q3850" i="1"/>
  <c r="M3851" i="1"/>
  <c r="Y3851" i="1" s="1"/>
  <c r="AA3852" i="1"/>
  <c r="Q3854" i="1"/>
  <c r="M3855" i="1"/>
  <c r="Y3855" i="1" s="1"/>
  <c r="AA3856" i="1"/>
  <c r="Q3858" i="1"/>
  <c r="M3859" i="1"/>
  <c r="Y3859" i="1" s="1"/>
  <c r="T3862" i="1"/>
  <c r="T3864" i="1" s="1"/>
  <c r="O3862" i="1"/>
  <c r="E3884" i="1"/>
  <c r="E3888" i="1"/>
  <c r="E3892" i="1"/>
  <c r="AF3896" i="1"/>
  <c r="AA3896" i="1"/>
  <c r="K3896" i="1"/>
  <c r="AC3917" i="1"/>
  <c r="AC3932" i="1"/>
  <c r="AC3958" i="1"/>
  <c r="AC3988" i="1"/>
  <c r="AC3781" i="1"/>
  <c r="F3789" i="1"/>
  <c r="J3814" i="1"/>
  <c r="AC3818" i="1"/>
  <c r="F3826" i="1"/>
  <c r="J3851" i="1"/>
  <c r="AC3855" i="1"/>
  <c r="AC3860" i="1"/>
  <c r="AC3894" i="1"/>
  <c r="AC3921" i="1"/>
  <c r="AC3959" i="1"/>
  <c r="AC4001" i="1"/>
  <c r="U3745" i="1"/>
  <c r="U3753" i="1"/>
  <c r="U3778" i="1"/>
  <c r="Q3782" i="1"/>
  <c r="K3785" i="1"/>
  <c r="G3789" i="1"/>
  <c r="Q3815" i="1"/>
  <c r="K3818" i="1"/>
  <c r="G3822" i="1"/>
  <c r="C3826" i="1"/>
  <c r="U3827" i="1"/>
  <c r="G3851" i="1"/>
  <c r="C3855" i="1"/>
  <c r="U3856" i="1"/>
  <c r="P3883" i="1"/>
  <c r="U3883" i="1"/>
  <c r="T3887" i="1"/>
  <c r="O3887" i="1"/>
  <c r="X3891" i="1"/>
  <c r="Y3891" i="1" s="1"/>
  <c r="S3891" i="1"/>
  <c r="AC3930" i="1"/>
  <c r="AC3960" i="1"/>
  <c r="Z3994" i="1"/>
  <c r="AC4022" i="1"/>
  <c r="AA4036" i="1"/>
  <c r="E3861" i="1"/>
  <c r="E3886" i="1"/>
  <c r="Q3889" i="1"/>
  <c r="M3890" i="1"/>
  <c r="Y3890" i="1" s="1"/>
  <c r="E3894" i="1"/>
  <c r="O3895" i="1"/>
  <c r="U3897" i="1"/>
  <c r="I3919" i="1"/>
  <c r="S3920" i="1"/>
  <c r="K3921" i="1"/>
  <c r="E3923" i="1"/>
  <c r="O3924" i="1"/>
  <c r="G3925" i="1"/>
  <c r="U3926" i="1"/>
  <c r="AF3927" i="1"/>
  <c r="C3929" i="1"/>
  <c r="Q3930" i="1"/>
  <c r="M3931" i="1"/>
  <c r="Y3931" i="1" s="1"/>
  <c r="O3953" i="1"/>
  <c r="G3954" i="1"/>
  <c r="U3955" i="1"/>
  <c r="AF3956" i="1"/>
  <c r="C3958" i="1"/>
  <c r="Q3959" i="1"/>
  <c r="M3960" i="1"/>
  <c r="Y3960" i="1" s="1"/>
  <c r="Z3962" i="1"/>
  <c r="I3964" i="1"/>
  <c r="S3965" i="1"/>
  <c r="K3966" i="1"/>
  <c r="E3985" i="1"/>
  <c r="C3987" i="1"/>
  <c r="Q3988" i="1"/>
  <c r="M3989" i="1"/>
  <c r="Y3989" i="1" s="1"/>
  <c r="AA3990" i="1"/>
  <c r="Z3991" i="1"/>
  <c r="I3993" i="1"/>
  <c r="S3994" i="1"/>
  <c r="K3995" i="1"/>
  <c r="L3995" i="1" s="1"/>
  <c r="E3997" i="1"/>
  <c r="O3998" i="1"/>
  <c r="G3999" i="1"/>
  <c r="U4000" i="1"/>
  <c r="AF4001" i="1"/>
  <c r="S4023" i="1"/>
  <c r="K4024" i="1"/>
  <c r="K4026" i="1"/>
  <c r="M4026" i="1"/>
  <c r="Y4026" i="1" s="1"/>
  <c r="AC4026" i="1"/>
  <c r="G4030" i="1"/>
  <c r="I4030" i="1"/>
  <c r="F4032" i="1"/>
  <c r="C4034" i="1"/>
  <c r="E4034" i="1"/>
  <c r="AC4060" i="1"/>
  <c r="AC4128" i="1"/>
  <c r="J3890" i="1"/>
  <c r="T3895" i="1"/>
  <c r="F3919" i="1"/>
  <c r="X3920" i="1"/>
  <c r="Y3920" i="1" s="1"/>
  <c r="AA3921" i="1"/>
  <c r="T3924" i="1"/>
  <c r="H3925" i="1"/>
  <c r="P3928" i="1"/>
  <c r="D3929" i="1"/>
  <c r="J3931" i="1"/>
  <c r="AF3932" i="1"/>
  <c r="X3953" i="1"/>
  <c r="Y3953" i="1" s="1"/>
  <c r="T3957" i="1"/>
  <c r="H3958" i="1"/>
  <c r="P3961" i="1"/>
  <c r="D3962" i="1"/>
  <c r="J3964" i="1"/>
  <c r="AF3965" i="1"/>
  <c r="F3985" i="1"/>
  <c r="X3986" i="1"/>
  <c r="AA3987" i="1"/>
  <c r="T3990" i="1"/>
  <c r="H3991" i="1"/>
  <c r="P3994" i="1"/>
  <c r="D3995" i="1"/>
  <c r="J3997" i="1"/>
  <c r="AF3998" i="1"/>
  <c r="F4001" i="1"/>
  <c r="X4002" i="1"/>
  <c r="Y4002" i="1" s="1"/>
  <c r="T4023" i="1"/>
  <c r="T4038" i="1" s="1"/>
  <c r="H4024" i="1"/>
  <c r="AC4031" i="1"/>
  <c r="M4061" i="1"/>
  <c r="Y4061" i="1" s="1"/>
  <c r="K4061" i="1"/>
  <c r="AC4061" i="1"/>
  <c r="Z4063" i="1"/>
  <c r="AF4063" i="1"/>
  <c r="AC4063" i="1"/>
  <c r="Z4067" i="1"/>
  <c r="AF4067" i="1"/>
  <c r="AC4067" i="1"/>
  <c r="AA4167" i="1"/>
  <c r="U3895" i="1"/>
  <c r="U3920" i="1"/>
  <c r="AF3921" i="1"/>
  <c r="I3925" i="1"/>
  <c r="U3928" i="1"/>
  <c r="AF3929" i="1"/>
  <c r="Q3953" i="1"/>
  <c r="M3954" i="1"/>
  <c r="Y3954" i="1" s="1"/>
  <c r="E3958" i="1"/>
  <c r="Q3961" i="1"/>
  <c r="M3962" i="1"/>
  <c r="Y3962" i="1" s="1"/>
  <c r="E3966" i="1"/>
  <c r="Q3986" i="1"/>
  <c r="I3987" i="1"/>
  <c r="U3990" i="1"/>
  <c r="M3991" i="1"/>
  <c r="Y3991" i="1" s="1"/>
  <c r="AC3994" i="1"/>
  <c r="AF3995" i="1"/>
  <c r="E3999" i="1"/>
  <c r="Q4002" i="1"/>
  <c r="Q4023" i="1"/>
  <c r="I4024" i="1"/>
  <c r="M4028" i="1"/>
  <c r="Y4028" i="1" s="1"/>
  <c r="K4028" i="1"/>
  <c r="AC4028" i="1"/>
  <c r="E4032" i="1"/>
  <c r="C4032" i="1"/>
  <c r="M4036" i="1"/>
  <c r="Y4036" i="1" s="1"/>
  <c r="K4036" i="1"/>
  <c r="AC4036" i="1"/>
  <c r="AC4072" i="1"/>
  <c r="AC4097" i="1"/>
  <c r="AC4130" i="1"/>
  <c r="F3925" i="1"/>
  <c r="F3958" i="1"/>
  <c r="F3966" i="1"/>
  <c r="F3987" i="1"/>
  <c r="V3990" i="1"/>
  <c r="W3990" i="1" s="1"/>
  <c r="R3994" i="1"/>
  <c r="N3998" i="1"/>
  <c r="J3999" i="1"/>
  <c r="V4023" i="1"/>
  <c r="V4039" i="1" s="1"/>
  <c r="G4059" i="1"/>
  <c r="I4059" i="1"/>
  <c r="AC4065" i="1"/>
  <c r="AC4098" i="1"/>
  <c r="AA4165" i="1"/>
  <c r="AC4025" i="1"/>
  <c r="Q4029" i="1"/>
  <c r="S4031" i="1"/>
  <c r="AC4033" i="1"/>
  <c r="Q4037" i="1"/>
  <c r="U4058" i="1"/>
  <c r="U4062" i="1"/>
  <c r="O4068" i="1"/>
  <c r="G4069" i="1"/>
  <c r="U4070" i="1"/>
  <c r="M4071" i="1"/>
  <c r="Y4071" i="1" s="1"/>
  <c r="S4093" i="1"/>
  <c r="K4094" i="1"/>
  <c r="AC4095" i="1"/>
  <c r="AF4096" i="1"/>
  <c r="C4098" i="1"/>
  <c r="Q4099" i="1"/>
  <c r="I4100" i="1"/>
  <c r="S4101" i="1"/>
  <c r="K4102" i="1"/>
  <c r="AC4103" i="1"/>
  <c r="AF4104" i="1"/>
  <c r="C4106" i="1"/>
  <c r="Q4107" i="1"/>
  <c r="Q4128" i="1"/>
  <c r="M4129" i="1"/>
  <c r="I4133" i="1"/>
  <c r="S4134" i="1"/>
  <c r="K4135" i="1"/>
  <c r="AC4136" i="1"/>
  <c r="AF4137" i="1"/>
  <c r="C4139" i="1"/>
  <c r="AF4140" i="1"/>
  <c r="Z4140" i="1"/>
  <c r="U4140" i="1"/>
  <c r="O4165" i="1"/>
  <c r="AC4197" i="1"/>
  <c r="AA4212" i="1"/>
  <c r="AC4238" i="1"/>
  <c r="AC4071" i="1"/>
  <c r="F4096" i="1"/>
  <c r="J4100" i="1"/>
  <c r="AC4104" i="1"/>
  <c r="F4133" i="1"/>
  <c r="J4137" i="1"/>
  <c r="AF4163" i="1"/>
  <c r="U4163" i="1"/>
  <c r="R4167" i="1"/>
  <c r="T4167" i="1"/>
  <c r="Z4171" i="1"/>
  <c r="AF4171" i="1"/>
  <c r="U4171" i="1"/>
  <c r="AA4196" i="1"/>
  <c r="AC4209" i="1"/>
  <c r="AC4243" i="1"/>
  <c r="O4029" i="1"/>
  <c r="O4033" i="1"/>
  <c r="O4037" i="1"/>
  <c r="O4058" i="1"/>
  <c r="O4062" i="1"/>
  <c r="E4065" i="1"/>
  <c r="O4066" i="1"/>
  <c r="E4069" i="1"/>
  <c r="O4070" i="1"/>
  <c r="K4071" i="1"/>
  <c r="U4093" i="1"/>
  <c r="AF4094" i="1"/>
  <c r="K4096" i="1"/>
  <c r="E4098" i="1"/>
  <c r="O4099" i="1"/>
  <c r="K4100" i="1"/>
  <c r="E4102" i="1"/>
  <c r="O4103" i="1"/>
  <c r="K4104" i="1"/>
  <c r="E4106" i="1"/>
  <c r="O4107" i="1"/>
  <c r="C4129" i="1"/>
  <c r="Q4130" i="1"/>
  <c r="M4131" i="1"/>
  <c r="Y4131" i="1" s="1"/>
  <c r="K4133" i="1"/>
  <c r="E4135" i="1"/>
  <c r="C4137" i="1"/>
  <c r="Q4138" i="1"/>
  <c r="AF4142" i="1"/>
  <c r="U4142" i="1"/>
  <c r="O4163" i="1"/>
  <c r="AC4168" i="1"/>
  <c r="S4175" i="1"/>
  <c r="R4175" i="1"/>
  <c r="T4175" i="1"/>
  <c r="AC4202" i="1"/>
  <c r="Q4270" i="1"/>
  <c r="F4069" i="1"/>
  <c r="F4094" i="1"/>
  <c r="F4098" i="1"/>
  <c r="F4102" i="1"/>
  <c r="F4106" i="1"/>
  <c r="H4129" i="1"/>
  <c r="H4133" i="1"/>
  <c r="H4137" i="1"/>
  <c r="T4165" i="1"/>
  <c r="R4165" i="1"/>
  <c r="Q4167" i="1"/>
  <c r="P4169" i="1"/>
  <c r="N4169" i="1"/>
  <c r="AA4203" i="1"/>
  <c r="AA4237" i="1"/>
  <c r="D4164" i="1"/>
  <c r="J4166" i="1"/>
  <c r="D4172" i="1"/>
  <c r="R4173" i="1"/>
  <c r="J4174" i="1"/>
  <c r="R4177" i="1"/>
  <c r="J4195" i="1"/>
  <c r="X4196" i="1"/>
  <c r="AA4197" i="1"/>
  <c r="Z4198" i="1"/>
  <c r="P4200" i="1"/>
  <c r="D4201" i="1"/>
  <c r="R4202" i="1"/>
  <c r="J4203" i="1"/>
  <c r="X4204" i="1"/>
  <c r="Y4204" i="1" s="1"/>
  <c r="AA4205" i="1"/>
  <c r="Z4206" i="1"/>
  <c r="P4208" i="1"/>
  <c r="D4209" i="1"/>
  <c r="R4210" i="1"/>
  <c r="J4211" i="1"/>
  <c r="X4212" i="1"/>
  <c r="Y4212" i="1" s="1"/>
  <c r="AA4230" i="1"/>
  <c r="Z4231" i="1"/>
  <c r="P4233" i="1"/>
  <c r="D4234" i="1"/>
  <c r="R4235" i="1"/>
  <c r="J4236" i="1"/>
  <c r="X4237" i="1"/>
  <c r="Y4237" i="1" s="1"/>
  <c r="AA4238" i="1"/>
  <c r="Z4239" i="1"/>
  <c r="P4241" i="1"/>
  <c r="H4242" i="1"/>
  <c r="V4243" i="1"/>
  <c r="W4243" i="1" s="1"/>
  <c r="AC4244" i="1"/>
  <c r="S4247" i="1"/>
  <c r="X4268" i="1"/>
  <c r="V4268" i="1"/>
  <c r="AC4268" i="1"/>
  <c r="P4272" i="1"/>
  <c r="N4272" i="1"/>
  <c r="AC4280" i="1"/>
  <c r="AA4310" i="1"/>
  <c r="Q4204" i="1"/>
  <c r="U4208" i="1"/>
  <c r="AC4212" i="1"/>
  <c r="Q4237" i="1"/>
  <c r="U4241" i="1"/>
  <c r="Q4245" i="1"/>
  <c r="T4247" i="1"/>
  <c r="R4247" i="1"/>
  <c r="AA4315" i="1"/>
  <c r="H4141" i="1"/>
  <c r="H4166" i="1"/>
  <c r="H4170" i="1"/>
  <c r="T4173" i="1"/>
  <c r="H4174" i="1"/>
  <c r="T4177" i="1"/>
  <c r="H4195" i="1"/>
  <c r="Z4196" i="1"/>
  <c r="T4198" i="1"/>
  <c r="H4199" i="1"/>
  <c r="Z4200" i="1"/>
  <c r="T4202" i="1"/>
  <c r="H4203" i="1"/>
  <c r="Z4204" i="1"/>
  <c r="T4206" i="1"/>
  <c r="H4207" i="1"/>
  <c r="Z4208" i="1"/>
  <c r="T4210" i="1"/>
  <c r="H4211" i="1"/>
  <c r="Z4212" i="1"/>
  <c r="T4231" i="1"/>
  <c r="H4232" i="1"/>
  <c r="Z4233" i="1"/>
  <c r="T4235" i="1"/>
  <c r="H4236" i="1"/>
  <c r="Z4237" i="1"/>
  <c r="T4239" i="1"/>
  <c r="H4240" i="1"/>
  <c r="Z4241" i="1"/>
  <c r="T4243" i="1"/>
  <c r="H4244" i="1"/>
  <c r="AA4245" i="1"/>
  <c r="Z4270" i="1"/>
  <c r="AF4270" i="1"/>
  <c r="U4270" i="1"/>
  <c r="R4274" i="1"/>
  <c r="T4274" i="1"/>
  <c r="AA4278" i="1"/>
  <c r="AC4304" i="1"/>
  <c r="Q4173" i="1"/>
  <c r="O4196" i="1"/>
  <c r="O4200" i="1"/>
  <c r="O4204" i="1"/>
  <c r="O4208" i="1"/>
  <c r="O4212" i="1"/>
  <c r="O4233" i="1"/>
  <c r="O4237" i="1"/>
  <c r="O4241" i="1"/>
  <c r="O4245" i="1"/>
  <c r="AC4309" i="1"/>
  <c r="H4246" i="1"/>
  <c r="F4269" i="1"/>
  <c r="H4271" i="1"/>
  <c r="AC4273" i="1"/>
  <c r="N4276" i="1"/>
  <c r="F4277" i="1"/>
  <c r="T4278" i="1"/>
  <c r="H4279" i="1"/>
  <c r="V4280" i="1"/>
  <c r="AC4281" i="1"/>
  <c r="AF4282" i="1"/>
  <c r="N4301" i="1"/>
  <c r="F4302" i="1"/>
  <c r="T4303" i="1"/>
  <c r="H4304" i="1"/>
  <c r="V4305" i="1"/>
  <c r="W4305" i="1" s="1"/>
  <c r="P4307" i="1"/>
  <c r="D4308" i="1"/>
  <c r="R4309" i="1"/>
  <c r="J4310" i="1"/>
  <c r="X4311" i="1"/>
  <c r="Y4311" i="1" s="1"/>
  <c r="AA4312" i="1"/>
  <c r="Z4313" i="1"/>
  <c r="P4315" i="1"/>
  <c r="D4316" i="1"/>
  <c r="U4317" i="1"/>
  <c r="X4338" i="1"/>
  <c r="Y4338" i="1" s="1"/>
  <c r="V4338" i="1"/>
  <c r="AC4338" i="1"/>
  <c r="P4342" i="1"/>
  <c r="N4342" i="1"/>
  <c r="X4346" i="1"/>
  <c r="Y4346" i="1" s="1"/>
  <c r="V4346" i="1"/>
  <c r="AC4346" i="1"/>
  <c r="T4350" i="1"/>
  <c r="R4350" i="1"/>
  <c r="AC4382" i="1"/>
  <c r="AA4416" i="1"/>
  <c r="AC4278" i="1"/>
  <c r="Q4303" i="1"/>
  <c r="U4307" i="1"/>
  <c r="AC4311" i="1"/>
  <c r="AC4379" i="1"/>
  <c r="J4246" i="1"/>
  <c r="J4271" i="1"/>
  <c r="J4275" i="1"/>
  <c r="AF4276" i="1"/>
  <c r="R4278" i="1"/>
  <c r="J4279" i="1"/>
  <c r="AF4280" i="1"/>
  <c r="R4282" i="1"/>
  <c r="J4300" i="1"/>
  <c r="AF4301" i="1"/>
  <c r="R4303" i="1"/>
  <c r="J4304" i="1"/>
  <c r="AF4305" i="1"/>
  <c r="Z4307" i="1"/>
  <c r="T4309" i="1"/>
  <c r="H4310" i="1"/>
  <c r="Z4311" i="1"/>
  <c r="T4313" i="1"/>
  <c r="H4314" i="1"/>
  <c r="Z4315" i="1"/>
  <c r="X4317" i="1"/>
  <c r="Y4317" i="1" s="1"/>
  <c r="R4317" i="1"/>
  <c r="Z4340" i="1"/>
  <c r="AF4340" i="1"/>
  <c r="U4340" i="1"/>
  <c r="V4344" i="1"/>
  <c r="X4344" i="1"/>
  <c r="Y4344" i="1" s="1"/>
  <c r="AC4344" i="1"/>
  <c r="R4348" i="1"/>
  <c r="T4348" i="1"/>
  <c r="Q4350" i="1"/>
  <c r="O4278" i="1"/>
  <c r="O4282" i="1"/>
  <c r="O4303" i="1"/>
  <c r="O4307" i="1"/>
  <c r="O4311" i="1"/>
  <c r="O4315" i="1"/>
  <c r="AC4341" i="1"/>
  <c r="AA4377" i="1"/>
  <c r="J4339" i="1"/>
  <c r="AC4343" i="1"/>
  <c r="F4347" i="1"/>
  <c r="H4349" i="1"/>
  <c r="AC4351" i="1"/>
  <c r="AF4352" i="1"/>
  <c r="T4373" i="1"/>
  <c r="H4374" i="1"/>
  <c r="V4375" i="1"/>
  <c r="AC4376" i="1"/>
  <c r="AF4377" i="1"/>
  <c r="N4379" i="1"/>
  <c r="F4380" i="1"/>
  <c r="T4381" i="1"/>
  <c r="H4382" i="1"/>
  <c r="V4383" i="1"/>
  <c r="AC4384" i="1"/>
  <c r="AF4385" i="1"/>
  <c r="N4387" i="1"/>
  <c r="S4410" i="1"/>
  <c r="O4416" i="1"/>
  <c r="Q4352" i="1"/>
  <c r="U4373" i="1"/>
  <c r="AC4377" i="1"/>
  <c r="O4383" i="1"/>
  <c r="U4385" i="1"/>
  <c r="N4410" i="1"/>
  <c r="P4410" i="1"/>
  <c r="V4414" i="1"/>
  <c r="X4414" i="1"/>
  <c r="Y4414" i="1" s="1"/>
  <c r="AC4414" i="1"/>
  <c r="N4418" i="1"/>
  <c r="P4418" i="1"/>
  <c r="Z4443" i="1"/>
  <c r="H4339" i="1"/>
  <c r="H4343" i="1"/>
  <c r="H4347" i="1"/>
  <c r="H4351" i="1"/>
  <c r="R4373" i="1"/>
  <c r="J4374" i="1"/>
  <c r="AF4375" i="1"/>
  <c r="R4377" i="1"/>
  <c r="J4378" i="1"/>
  <c r="AF4379" i="1"/>
  <c r="R4381" i="1"/>
  <c r="J4382" i="1"/>
  <c r="AF4383" i="1"/>
  <c r="R4385" i="1"/>
  <c r="J4386" i="1"/>
  <c r="AF4387" i="1"/>
  <c r="O4410" i="1"/>
  <c r="AC4415" i="1"/>
  <c r="S4420" i="1"/>
  <c r="AC4448" i="1"/>
  <c r="S4352" i="1"/>
  <c r="S4373" i="1"/>
  <c r="S4377" i="1"/>
  <c r="S4381" i="1"/>
  <c r="S4385" i="1"/>
  <c r="AF4408" i="1"/>
  <c r="Z4408" i="1"/>
  <c r="U4408" i="1"/>
  <c r="X4412" i="1"/>
  <c r="Y4412" i="1" s="1"/>
  <c r="V4412" i="1"/>
  <c r="AC4412" i="1"/>
  <c r="T4416" i="1"/>
  <c r="R4416" i="1"/>
  <c r="Q4418" i="1"/>
  <c r="P4420" i="1"/>
  <c r="N4420" i="1"/>
  <c r="AC4445" i="1"/>
  <c r="J4409" i="1"/>
  <c r="F4413" i="1"/>
  <c r="H4415" i="1"/>
  <c r="AC4417" i="1"/>
  <c r="F4421" i="1"/>
  <c r="T4422" i="1"/>
  <c r="X4443" i="1"/>
  <c r="Y4443" i="1" s="1"/>
  <c r="N4445" i="1"/>
  <c r="F4446" i="1"/>
  <c r="T4447" i="1"/>
  <c r="R4449" i="1"/>
  <c r="J4450" i="1"/>
  <c r="X4451" i="1"/>
  <c r="Y4451" i="1" s="1"/>
  <c r="D4454" i="1"/>
  <c r="G4481" i="1"/>
  <c r="I4481" i="1"/>
  <c r="K4485" i="1"/>
  <c r="M4485" i="1"/>
  <c r="Y4485" i="1" s="1"/>
  <c r="AC4487" i="1"/>
  <c r="AC4516" i="1"/>
  <c r="U4443" i="1"/>
  <c r="AA4445" i="1"/>
  <c r="O4449" i="1"/>
  <c r="U4451" i="1"/>
  <c r="Z4456" i="1"/>
  <c r="AF4456" i="1"/>
  <c r="J4456" i="1"/>
  <c r="AC4482" i="1"/>
  <c r="H4409" i="1"/>
  <c r="H4413" i="1"/>
  <c r="H4417" i="1"/>
  <c r="H4421" i="1"/>
  <c r="N4443" i="1"/>
  <c r="J4444" i="1"/>
  <c r="AF4445" i="1"/>
  <c r="AC3124" i="1"/>
  <c r="AC3156" i="1"/>
  <c r="AC3119" i="1"/>
  <c r="Q3154" i="1"/>
  <c r="Q3191" i="1"/>
  <c r="AC3394" i="1"/>
  <c r="AF3114" i="1"/>
  <c r="AA3114" i="1"/>
  <c r="K3114" i="1"/>
  <c r="AF3118" i="1"/>
  <c r="K3118" i="1"/>
  <c r="AF3122" i="1"/>
  <c r="AA3122" i="1"/>
  <c r="K3122" i="1"/>
  <c r="AA3124" i="1"/>
  <c r="F3124" i="1"/>
  <c r="E3124" i="1"/>
  <c r="P3152" i="1"/>
  <c r="Z3152" i="1"/>
  <c r="N3152" i="1"/>
  <c r="K3219" i="1"/>
  <c r="K3264" i="1"/>
  <c r="AC3117" i="1"/>
  <c r="G3124" i="1"/>
  <c r="K3153" i="1"/>
  <c r="Q3290" i="1"/>
  <c r="T3323" i="1"/>
  <c r="J3114" i="1"/>
  <c r="J3122" i="1"/>
  <c r="T3148" i="1"/>
  <c r="Q3148" i="1"/>
  <c r="S3148" i="1"/>
  <c r="T3156" i="1"/>
  <c r="Q3156" i="1"/>
  <c r="S3156" i="1"/>
  <c r="Z3367" i="1"/>
  <c r="I3116" i="1"/>
  <c r="S3117" i="1"/>
  <c r="E3120" i="1"/>
  <c r="O3121" i="1"/>
  <c r="X3123" i="1"/>
  <c r="Y3123" i="1" s="1"/>
  <c r="AC3123" i="1"/>
  <c r="AF3125" i="1"/>
  <c r="P3127" i="1"/>
  <c r="E3149" i="1"/>
  <c r="AC3151" i="1"/>
  <c r="AF3153" i="1"/>
  <c r="Z3157" i="1"/>
  <c r="S3160" i="1"/>
  <c r="S3185" i="1"/>
  <c r="AC3192" i="1"/>
  <c r="N3197" i="1"/>
  <c r="Z3220" i="1"/>
  <c r="S3220" i="1"/>
  <c r="S3224" i="1"/>
  <c r="S3228" i="1"/>
  <c r="S3232" i="1"/>
  <c r="V3253" i="1"/>
  <c r="X3253" i="1"/>
  <c r="Y3253" i="1" s="1"/>
  <c r="V3257" i="1"/>
  <c r="X3257" i="1"/>
  <c r="Y3257" i="1" s="1"/>
  <c r="V3261" i="1"/>
  <c r="X3261" i="1"/>
  <c r="Y3261" i="1" s="1"/>
  <c r="V3265" i="1"/>
  <c r="X3265" i="1"/>
  <c r="Y3265" i="1" s="1"/>
  <c r="V3288" i="1"/>
  <c r="G3289" i="1"/>
  <c r="T3290" i="1"/>
  <c r="H3293" i="1"/>
  <c r="AC3293" i="1"/>
  <c r="V3296" i="1"/>
  <c r="G3297" i="1"/>
  <c r="T3298" i="1"/>
  <c r="H3301" i="1"/>
  <c r="AC3301" i="1"/>
  <c r="AF3326" i="1"/>
  <c r="AC3326" i="1"/>
  <c r="E3330" i="1"/>
  <c r="J3330" i="1"/>
  <c r="I3334" i="1"/>
  <c r="D3334" i="1"/>
  <c r="S3360" i="1"/>
  <c r="R3360" i="1"/>
  <c r="C3363" i="1"/>
  <c r="O3364" i="1"/>
  <c r="N3364" i="1"/>
  <c r="K3367" i="1"/>
  <c r="Z3368" i="1"/>
  <c r="U3368" i="1"/>
  <c r="V3372" i="1"/>
  <c r="AC3372" i="1"/>
  <c r="V3399" i="1"/>
  <c r="F3429" i="1"/>
  <c r="E3429" i="1"/>
  <c r="Z3505" i="1"/>
  <c r="AC3540" i="1"/>
  <c r="AF3113" i="1"/>
  <c r="T3117" i="1"/>
  <c r="J3120" i="1"/>
  <c r="AF3121" i="1"/>
  <c r="Z3150" i="1"/>
  <c r="S3150" i="1"/>
  <c r="S3154" i="1"/>
  <c r="S3158" i="1"/>
  <c r="U3160" i="1"/>
  <c r="R3162" i="1"/>
  <c r="AC3162" i="1"/>
  <c r="N3183" i="1"/>
  <c r="O3185" i="1"/>
  <c r="V3187" i="1"/>
  <c r="X3187" i="1"/>
  <c r="Y3187" i="1" s="1"/>
  <c r="N3191" i="1"/>
  <c r="O3193" i="1"/>
  <c r="V3195" i="1"/>
  <c r="X3195" i="1"/>
  <c r="Y3195" i="1" s="1"/>
  <c r="H3219" i="1"/>
  <c r="H3234" i="1" s="1"/>
  <c r="AC3219" i="1"/>
  <c r="G3223" i="1"/>
  <c r="H3227" i="1"/>
  <c r="AC3227" i="1"/>
  <c r="G3231" i="1"/>
  <c r="D3256" i="1"/>
  <c r="M3260" i="1"/>
  <c r="Y3260" i="1" s="1"/>
  <c r="D3264" i="1"/>
  <c r="T3288" i="1"/>
  <c r="AF3292" i="1"/>
  <c r="R3292" i="1"/>
  <c r="T3296" i="1"/>
  <c r="AF3300" i="1"/>
  <c r="R3300" i="1"/>
  <c r="S3323" i="1"/>
  <c r="R3323" i="1"/>
  <c r="AA3327" i="1"/>
  <c r="V3327" i="1"/>
  <c r="AC3327" i="1"/>
  <c r="Z3331" i="1"/>
  <c r="U3331" i="1"/>
  <c r="O3335" i="1"/>
  <c r="N3335" i="1"/>
  <c r="AC3361" i="1"/>
  <c r="AC3401" i="1"/>
  <c r="U3113" i="1"/>
  <c r="U3121" i="1"/>
  <c r="N3125" i="1"/>
  <c r="N3129" i="1" s="1"/>
  <c r="D3149" i="1"/>
  <c r="AA3153" i="1"/>
  <c r="M3153" i="1"/>
  <c r="Y3153" i="1" s="1"/>
  <c r="D3157" i="1"/>
  <c r="Q3160" i="1"/>
  <c r="D3161" i="1"/>
  <c r="O3162" i="1"/>
  <c r="AC3182" i="1"/>
  <c r="V3185" i="1"/>
  <c r="G3186" i="1"/>
  <c r="G3198" i="1" s="1"/>
  <c r="T3187" i="1"/>
  <c r="H3190" i="1"/>
  <c r="AC3190" i="1"/>
  <c r="V3193" i="1"/>
  <c r="G3194" i="1"/>
  <c r="T3195" i="1"/>
  <c r="T3218" i="1"/>
  <c r="C3219" i="1"/>
  <c r="AA3220" i="1"/>
  <c r="T3222" i="1"/>
  <c r="C3223" i="1"/>
  <c r="T3226" i="1"/>
  <c r="C3227" i="1"/>
  <c r="T3230" i="1"/>
  <c r="C3231" i="1"/>
  <c r="AF3253" i="1"/>
  <c r="P3255" i="1"/>
  <c r="I3256" i="1"/>
  <c r="I3268" i="1" s="1"/>
  <c r="AF3257" i="1"/>
  <c r="P3259" i="1"/>
  <c r="I3260" i="1"/>
  <c r="AF3261" i="1"/>
  <c r="P3263" i="1"/>
  <c r="I3264" i="1"/>
  <c r="AF3265" i="1"/>
  <c r="P3267" i="1"/>
  <c r="N3288" i="1"/>
  <c r="Z3289" i="1"/>
  <c r="S3292" i="1"/>
  <c r="AF3293" i="1"/>
  <c r="E3297" i="1"/>
  <c r="AC3299" i="1"/>
  <c r="J3301" i="1"/>
  <c r="AC3324" i="1"/>
  <c r="AF3327" i="1"/>
  <c r="X3331" i="1"/>
  <c r="Y3331" i="1" s="1"/>
  <c r="P3335" i="1"/>
  <c r="AC3358" i="1"/>
  <c r="G3363" i="1"/>
  <c r="G3371" i="1"/>
  <c r="M3394" i="1"/>
  <c r="Y3394" i="1" s="1"/>
  <c r="K3394" i="1"/>
  <c r="K3409" i="1" s="1"/>
  <c r="D3394" i="1"/>
  <c r="E3398" i="1"/>
  <c r="E3409" i="1" s="1"/>
  <c r="Z3398" i="1"/>
  <c r="M3402" i="1"/>
  <c r="Y3402" i="1" s="1"/>
  <c r="K3402" i="1"/>
  <c r="D3402" i="1"/>
  <c r="E3406" i="1"/>
  <c r="Z3406" i="1"/>
  <c r="Z3433" i="1"/>
  <c r="F3433" i="1"/>
  <c r="E3433" i="1"/>
  <c r="Z3472" i="1"/>
  <c r="AC3536" i="1"/>
  <c r="D3577" i="1"/>
  <c r="AF3160" i="1"/>
  <c r="R3160" i="1"/>
  <c r="X3185" i="1"/>
  <c r="Y3185" i="1" s="1"/>
  <c r="AC3185" i="1"/>
  <c r="P3189" i="1"/>
  <c r="X3193" i="1"/>
  <c r="Y3193" i="1" s="1"/>
  <c r="AC3193" i="1"/>
  <c r="P3197" i="1"/>
  <c r="AC3221" i="1"/>
  <c r="AC3254" i="1"/>
  <c r="Z3290" i="1"/>
  <c r="S3290" i="1"/>
  <c r="U3292" i="1"/>
  <c r="R3294" i="1"/>
  <c r="AC3294" i="1"/>
  <c r="Z3298" i="1"/>
  <c r="S3298" i="1"/>
  <c r="U3300" i="1"/>
  <c r="R3302" i="1"/>
  <c r="AC3302" i="1"/>
  <c r="AC3325" i="1"/>
  <c r="AC3333" i="1"/>
  <c r="M3359" i="1"/>
  <c r="Y3359" i="1" s="1"/>
  <c r="H3359" i="1"/>
  <c r="AF3363" i="1"/>
  <c r="AC3363" i="1"/>
  <c r="E3367" i="1"/>
  <c r="J3367" i="1"/>
  <c r="I3371" i="1"/>
  <c r="D3371" i="1"/>
  <c r="Z3439" i="1"/>
  <c r="AC3497" i="1"/>
  <c r="K3614" i="1"/>
  <c r="M3614" i="1"/>
  <c r="Y3614" i="1" s="1"/>
  <c r="J3614" i="1"/>
  <c r="J3126" i="1"/>
  <c r="J3151" i="1"/>
  <c r="J3159" i="1"/>
  <c r="J3184" i="1"/>
  <c r="J3192" i="1"/>
  <c r="J3225" i="1"/>
  <c r="J3258" i="1"/>
  <c r="J3266" i="1"/>
  <c r="J3291" i="1"/>
  <c r="J3299" i="1"/>
  <c r="J3324" i="1"/>
  <c r="AF3325" i="1"/>
  <c r="T3329" i="1"/>
  <c r="J3332" i="1"/>
  <c r="AF3333" i="1"/>
  <c r="T3337" i="1"/>
  <c r="AF3358" i="1"/>
  <c r="T3362" i="1"/>
  <c r="J3365" i="1"/>
  <c r="AF3366" i="1"/>
  <c r="T3370" i="1"/>
  <c r="AC3392" i="1"/>
  <c r="G3396" i="1"/>
  <c r="AC3396" i="1"/>
  <c r="G3400" i="1"/>
  <c r="AC3400" i="1"/>
  <c r="G3404" i="1"/>
  <c r="AC3404" i="1"/>
  <c r="S3428" i="1"/>
  <c r="AC3428" i="1"/>
  <c r="S3432" i="1"/>
  <c r="AC3432" i="1"/>
  <c r="V3436" i="1"/>
  <c r="R3436" i="1"/>
  <c r="G3468" i="1"/>
  <c r="G3476" i="1"/>
  <c r="G3501" i="1"/>
  <c r="G3509" i="1"/>
  <c r="V3535" i="1"/>
  <c r="X3535" i="1"/>
  <c r="Y3535" i="1" s="1"/>
  <c r="S3535" i="1"/>
  <c r="V3539" i="1"/>
  <c r="X3539" i="1"/>
  <c r="Y3539" i="1" s="1"/>
  <c r="S3539" i="1"/>
  <c r="V3543" i="1"/>
  <c r="X3543" i="1"/>
  <c r="Y3543" i="1" s="1"/>
  <c r="S3543" i="1"/>
  <c r="AF3575" i="1"/>
  <c r="H3575" i="1"/>
  <c r="F3575" i="1"/>
  <c r="C3606" i="1"/>
  <c r="E3606" i="1"/>
  <c r="F3606" i="1"/>
  <c r="C3610" i="1"/>
  <c r="E3610" i="1"/>
  <c r="F3610" i="1"/>
  <c r="AC3679" i="1"/>
  <c r="J3752" i="1"/>
  <c r="U3325" i="1"/>
  <c r="U3333" i="1"/>
  <c r="U3358" i="1"/>
  <c r="U3366" i="1"/>
  <c r="R3395" i="1"/>
  <c r="S3399" i="1"/>
  <c r="AC3399" i="1"/>
  <c r="R3403" i="1"/>
  <c r="S3407" i="1"/>
  <c r="AC3407" i="1"/>
  <c r="I3431" i="1"/>
  <c r="AF3435" i="1"/>
  <c r="G3435" i="1"/>
  <c r="D3439" i="1"/>
  <c r="E3439" i="1"/>
  <c r="M3464" i="1"/>
  <c r="Y3464" i="1" s="1"/>
  <c r="AC3464" i="1"/>
  <c r="AF3468" i="1"/>
  <c r="J3468" i="1"/>
  <c r="D3472" i="1"/>
  <c r="E3472" i="1"/>
  <c r="H3476" i="1"/>
  <c r="I3476" i="1"/>
  <c r="AF3501" i="1"/>
  <c r="J3501" i="1"/>
  <c r="D3505" i="1"/>
  <c r="E3505" i="1"/>
  <c r="H3509" i="1"/>
  <c r="I3509" i="1"/>
  <c r="U3428" i="1"/>
  <c r="C3431" i="1"/>
  <c r="Z3432" i="1"/>
  <c r="H3435" i="1"/>
  <c r="C3439" i="1"/>
  <c r="R3440" i="1"/>
  <c r="O3440" i="1"/>
  <c r="C3464" i="1"/>
  <c r="R3465" i="1"/>
  <c r="O3465" i="1"/>
  <c r="K3468" i="1"/>
  <c r="N3469" i="1"/>
  <c r="U3469" i="1"/>
  <c r="Z3473" i="1"/>
  <c r="AA3473" i="1"/>
  <c r="AC3473" i="1"/>
  <c r="V3477" i="1"/>
  <c r="S3477" i="1"/>
  <c r="N3498" i="1"/>
  <c r="U3498" i="1"/>
  <c r="Z3502" i="1"/>
  <c r="AA3502" i="1"/>
  <c r="AC3502" i="1"/>
  <c r="V3506" i="1"/>
  <c r="S3506" i="1"/>
  <c r="C3509" i="1"/>
  <c r="R3510" i="1"/>
  <c r="O3510" i="1"/>
  <c r="AC3533" i="1"/>
  <c r="AC3541" i="1"/>
  <c r="S3547" i="1"/>
  <c r="V3547" i="1"/>
  <c r="U3547" i="1"/>
  <c r="I3571" i="1"/>
  <c r="J3571" i="1"/>
  <c r="AC3675" i="1"/>
  <c r="Q3397" i="1"/>
  <c r="Q3405" i="1"/>
  <c r="Q3430" i="1"/>
  <c r="C3437" i="1"/>
  <c r="Q3438" i="1"/>
  <c r="K3441" i="1"/>
  <c r="G3466" i="1"/>
  <c r="U3467" i="1"/>
  <c r="G3474" i="1"/>
  <c r="U3475" i="1"/>
  <c r="C3499" i="1"/>
  <c r="Q3500" i="1"/>
  <c r="K3503" i="1"/>
  <c r="C3507" i="1"/>
  <c r="Q3508" i="1"/>
  <c r="K3511" i="1"/>
  <c r="I3534" i="1"/>
  <c r="G3536" i="1"/>
  <c r="U3537" i="1"/>
  <c r="AF3538" i="1"/>
  <c r="I3542" i="1"/>
  <c r="G3544" i="1"/>
  <c r="U3545" i="1"/>
  <c r="G3569" i="1"/>
  <c r="AC3569" i="1"/>
  <c r="G3573" i="1"/>
  <c r="AC3573" i="1"/>
  <c r="AC3582" i="1"/>
  <c r="M3604" i="1"/>
  <c r="Y3604" i="1" s="1"/>
  <c r="K3604" i="1"/>
  <c r="AC3604" i="1"/>
  <c r="E3608" i="1"/>
  <c r="C3608" i="1"/>
  <c r="AC3616" i="1"/>
  <c r="AC3652" i="1"/>
  <c r="AC3677" i="1"/>
  <c r="J3756" i="1"/>
  <c r="F3538" i="1"/>
  <c r="J3542" i="1"/>
  <c r="S3568" i="1"/>
  <c r="S3584" i="1" s="1"/>
  <c r="AC3568" i="1"/>
  <c r="R3572" i="1"/>
  <c r="S3576" i="1"/>
  <c r="AC3576" i="1"/>
  <c r="E3579" i="1"/>
  <c r="C3579" i="1"/>
  <c r="AC3615" i="1"/>
  <c r="H3639" i="1"/>
  <c r="G3639" i="1"/>
  <c r="I3639" i="1"/>
  <c r="H3643" i="1"/>
  <c r="G3643" i="1"/>
  <c r="I3643" i="1"/>
  <c r="H3647" i="1"/>
  <c r="G3647" i="1"/>
  <c r="I3647" i="1"/>
  <c r="H3651" i="1"/>
  <c r="G3651" i="1"/>
  <c r="I3651" i="1"/>
  <c r="H3676" i="1"/>
  <c r="H3689" i="1" s="1"/>
  <c r="G3676" i="1"/>
  <c r="I3676" i="1"/>
  <c r="H3680" i="1"/>
  <c r="G3680" i="1"/>
  <c r="I3680" i="1"/>
  <c r="H3684" i="1"/>
  <c r="G3684" i="1"/>
  <c r="I3684" i="1"/>
  <c r="S3712" i="1"/>
  <c r="R3712" i="1"/>
  <c r="X3712" i="1"/>
  <c r="Y3712" i="1" s="1"/>
  <c r="S3716" i="1"/>
  <c r="R3716" i="1"/>
  <c r="X3716" i="1"/>
  <c r="Y3716" i="1" s="1"/>
  <c r="S3720" i="1"/>
  <c r="R3720" i="1"/>
  <c r="X3720" i="1"/>
  <c r="Y3720" i="1" s="1"/>
  <c r="AC3780" i="1"/>
  <c r="AC3821" i="1"/>
  <c r="Z3849" i="1"/>
  <c r="J3437" i="1"/>
  <c r="J3470" i="1"/>
  <c r="J3503" i="1"/>
  <c r="J3511" i="1"/>
  <c r="D3534" i="1"/>
  <c r="D3538" i="1"/>
  <c r="D3542" i="1"/>
  <c r="AF3546" i="1"/>
  <c r="G3546" i="1"/>
  <c r="Z3568" i="1"/>
  <c r="U3572" i="1"/>
  <c r="P3576" i="1"/>
  <c r="Z3577" i="1"/>
  <c r="AF3577" i="1"/>
  <c r="J3577" i="1"/>
  <c r="K3581" i="1"/>
  <c r="M3581" i="1"/>
  <c r="Y3581" i="1" s="1"/>
  <c r="AC3581" i="1"/>
  <c r="AC3641" i="1"/>
  <c r="AC3649" i="1"/>
  <c r="J3676" i="1"/>
  <c r="J3684" i="1"/>
  <c r="AC3712" i="1"/>
  <c r="Q3580" i="1"/>
  <c r="AC3605" i="1"/>
  <c r="C3612" i="1"/>
  <c r="Q3613" i="1"/>
  <c r="G3616" i="1"/>
  <c r="U3617" i="1"/>
  <c r="U3638" i="1"/>
  <c r="K3641" i="1"/>
  <c r="AC3642" i="1"/>
  <c r="Z3645" i="1"/>
  <c r="Z3649" i="1"/>
  <c r="O3652" i="1"/>
  <c r="Z3674" i="1"/>
  <c r="S3677" i="1"/>
  <c r="K3678" i="1"/>
  <c r="O3681" i="1"/>
  <c r="G3682" i="1"/>
  <c r="U3683" i="1"/>
  <c r="C3686" i="1"/>
  <c r="Q3687" i="1"/>
  <c r="X3708" i="1"/>
  <c r="Y3708" i="1" s="1"/>
  <c r="AF3711" i="1"/>
  <c r="AC3711" i="1"/>
  <c r="E3715" i="1"/>
  <c r="J3715" i="1"/>
  <c r="I3719" i="1"/>
  <c r="D3719" i="1"/>
  <c r="E3744" i="1"/>
  <c r="J3744" i="1"/>
  <c r="Z3754" i="1"/>
  <c r="Z3783" i="1"/>
  <c r="Z3857" i="1"/>
  <c r="U3570" i="1"/>
  <c r="U3578" i="1"/>
  <c r="U3582" i="1"/>
  <c r="U3603" i="1"/>
  <c r="U3607" i="1"/>
  <c r="U3611" i="1"/>
  <c r="AF3612" i="1"/>
  <c r="U3615" i="1"/>
  <c r="AF3616" i="1"/>
  <c r="U3640" i="1"/>
  <c r="AF3641" i="1"/>
  <c r="U3644" i="1"/>
  <c r="AF3645" i="1"/>
  <c r="U3648" i="1"/>
  <c r="AF3649" i="1"/>
  <c r="U3652" i="1"/>
  <c r="E3674" i="1"/>
  <c r="Q3677" i="1"/>
  <c r="M3678" i="1"/>
  <c r="Y3678" i="1" s="1"/>
  <c r="E3682" i="1"/>
  <c r="Q3685" i="1"/>
  <c r="M3686" i="1"/>
  <c r="Y3686" i="1" s="1"/>
  <c r="Z3713" i="1"/>
  <c r="Z3748" i="1"/>
  <c r="AF3748" i="1"/>
  <c r="AA3748" i="1"/>
  <c r="Z3752" i="1"/>
  <c r="AF3752" i="1"/>
  <c r="AA3752" i="1"/>
  <c r="Z3756" i="1"/>
  <c r="AF3756" i="1"/>
  <c r="AA3756" i="1"/>
  <c r="Z3789" i="1"/>
  <c r="Z3822" i="1"/>
  <c r="AC3854" i="1"/>
  <c r="Q3883" i="1"/>
  <c r="J3612" i="1"/>
  <c r="J3645" i="1"/>
  <c r="J3678" i="1"/>
  <c r="J3686" i="1"/>
  <c r="Z3709" i="1"/>
  <c r="H3709" i="1"/>
  <c r="AC3718" i="1"/>
  <c r="F3748" i="1"/>
  <c r="F3756" i="1"/>
  <c r="AC3786" i="1"/>
  <c r="AC3819" i="1"/>
  <c r="F3713" i="1"/>
  <c r="J3717" i="1"/>
  <c r="AC3721" i="1"/>
  <c r="N3745" i="1"/>
  <c r="F3746" i="1"/>
  <c r="R3749" i="1"/>
  <c r="J3750" i="1"/>
  <c r="V3753" i="1"/>
  <c r="W3753" i="1" s="1"/>
  <c r="AC3754" i="1"/>
  <c r="Z3757" i="1"/>
  <c r="N3778" i="1"/>
  <c r="F3779" i="1"/>
  <c r="H3781" i="1"/>
  <c r="V3782" i="1"/>
  <c r="W3782" i="1" s="1"/>
  <c r="AC3783" i="1"/>
  <c r="N3786" i="1"/>
  <c r="F3787" i="1"/>
  <c r="H3789" i="1"/>
  <c r="V3790" i="1"/>
  <c r="AC3791" i="1"/>
  <c r="H3814" i="1"/>
  <c r="V3815" i="1"/>
  <c r="AC3816" i="1"/>
  <c r="N3819" i="1"/>
  <c r="F3820" i="1"/>
  <c r="H3822" i="1"/>
  <c r="V3823" i="1"/>
  <c r="AC3824" i="1"/>
  <c r="N3827" i="1"/>
  <c r="R3848" i="1"/>
  <c r="R3864" i="1" s="1"/>
  <c r="J3849" i="1"/>
  <c r="AA3851" i="1"/>
  <c r="Z3852" i="1"/>
  <c r="D3855" i="1"/>
  <c r="R3856" i="1"/>
  <c r="J3857" i="1"/>
  <c r="AA3859" i="1"/>
  <c r="V3883" i="1"/>
  <c r="V3898" i="1" s="1"/>
  <c r="J3884" i="1"/>
  <c r="AA3888" i="1"/>
  <c r="K3888" i="1"/>
  <c r="AC3888" i="1"/>
  <c r="H3892" i="1"/>
  <c r="G3892" i="1"/>
  <c r="AC3897" i="1"/>
  <c r="AC3923" i="1"/>
  <c r="AC3953" i="1"/>
  <c r="AC3999" i="1"/>
  <c r="U3710" i="1"/>
  <c r="Q3714" i="1"/>
  <c r="K3717" i="1"/>
  <c r="G3721" i="1"/>
  <c r="Q3743" i="1"/>
  <c r="AA3745" i="1"/>
  <c r="Q3747" i="1"/>
  <c r="Q3751" i="1"/>
  <c r="AA3753" i="1"/>
  <c r="Q3755" i="1"/>
  <c r="AA3757" i="1"/>
  <c r="Q3780" i="1"/>
  <c r="M3781" i="1"/>
  <c r="Y3781" i="1" s="1"/>
  <c r="AA3782" i="1"/>
  <c r="Q3784" i="1"/>
  <c r="M3785" i="1"/>
  <c r="Y3785" i="1" s="1"/>
  <c r="AA3786" i="1"/>
  <c r="Q3788" i="1"/>
  <c r="M3789" i="1"/>
  <c r="Y3789" i="1" s="1"/>
  <c r="AA3790" i="1"/>
  <c r="Q3792" i="1"/>
  <c r="E3814" i="1"/>
  <c r="O3815" i="1"/>
  <c r="G3816" i="1"/>
  <c r="E3818" i="1"/>
  <c r="O3819" i="1"/>
  <c r="G3820" i="1"/>
  <c r="E3822" i="1"/>
  <c r="O3823" i="1"/>
  <c r="G3824" i="1"/>
  <c r="E3826" i="1"/>
  <c r="O3827" i="1"/>
  <c r="C3849" i="1"/>
  <c r="U3850" i="1"/>
  <c r="AF3851" i="1"/>
  <c r="C3853" i="1"/>
  <c r="U3854" i="1"/>
  <c r="AF3855" i="1"/>
  <c r="C3857" i="1"/>
  <c r="U3858" i="1"/>
  <c r="AF3859" i="1"/>
  <c r="P3862" i="1"/>
  <c r="P3864" i="1" s="1"/>
  <c r="U3862" i="1"/>
  <c r="M3884" i="1"/>
  <c r="Y3884" i="1" s="1"/>
  <c r="M3888" i="1"/>
  <c r="Y3888" i="1" s="1"/>
  <c r="M3892" i="1"/>
  <c r="Y3892" i="1" s="1"/>
  <c r="M3896" i="1"/>
  <c r="Y3896" i="1" s="1"/>
  <c r="H3896" i="1"/>
  <c r="G3896" i="1"/>
  <c r="AC3920" i="1"/>
  <c r="AC3962" i="1"/>
  <c r="AC3992" i="1"/>
  <c r="AC3777" i="1"/>
  <c r="F3785" i="1"/>
  <c r="J3789" i="1"/>
  <c r="AC3814" i="1"/>
  <c r="F3822" i="1"/>
  <c r="J3826" i="1"/>
  <c r="AC3851" i="1"/>
  <c r="F3859" i="1"/>
  <c r="AC3895" i="1"/>
  <c r="AC3925" i="1"/>
  <c r="AC3963" i="1"/>
  <c r="AC3989" i="1"/>
  <c r="Q3749" i="1"/>
  <c r="Q3757" i="1"/>
  <c r="C3781" i="1"/>
  <c r="U3782" i="1"/>
  <c r="Q3786" i="1"/>
  <c r="K3789" i="1"/>
  <c r="C3814" i="1"/>
  <c r="U3815" i="1"/>
  <c r="Q3819" i="1"/>
  <c r="K3822" i="1"/>
  <c r="G3826" i="1"/>
  <c r="Q3848" i="1"/>
  <c r="K3851" i="1"/>
  <c r="G3855" i="1"/>
  <c r="C3859" i="1"/>
  <c r="AF3883" i="1"/>
  <c r="AC3883" i="1"/>
  <c r="P3887" i="1"/>
  <c r="U3887" i="1"/>
  <c r="T3891" i="1"/>
  <c r="O3891" i="1"/>
  <c r="AC3918" i="1"/>
  <c r="AC3964" i="1"/>
  <c r="Z3998" i="1"/>
  <c r="AC4024" i="1"/>
  <c r="AA4061" i="1"/>
  <c r="I3861" i="1"/>
  <c r="I3886" i="1"/>
  <c r="U3889" i="1"/>
  <c r="AF3890" i="1"/>
  <c r="I3894" i="1"/>
  <c r="S3895" i="1"/>
  <c r="Q3918" i="1"/>
  <c r="M3919" i="1"/>
  <c r="Y3919" i="1" s="1"/>
  <c r="Z3921" i="1"/>
  <c r="I3923" i="1"/>
  <c r="S3924" i="1"/>
  <c r="K3925" i="1"/>
  <c r="E3927" i="1"/>
  <c r="O3928" i="1"/>
  <c r="G3929" i="1"/>
  <c r="U3930" i="1"/>
  <c r="AF3931" i="1"/>
  <c r="S3953" i="1"/>
  <c r="K3954" i="1"/>
  <c r="E3956" i="1"/>
  <c r="O3957" i="1"/>
  <c r="G3958" i="1"/>
  <c r="U3959" i="1"/>
  <c r="AF3960" i="1"/>
  <c r="C3962" i="1"/>
  <c r="Q3963" i="1"/>
  <c r="M3964" i="1"/>
  <c r="Y3964" i="1" s="1"/>
  <c r="Z3966" i="1"/>
  <c r="I3985" i="1"/>
  <c r="O3986" i="1"/>
  <c r="G3987" i="1"/>
  <c r="U3988" i="1"/>
  <c r="AF3989" i="1"/>
  <c r="C3991" i="1"/>
  <c r="Q3992" i="1"/>
  <c r="M3993" i="1"/>
  <c r="Y3993" i="1" s="1"/>
  <c r="AA3994" i="1"/>
  <c r="Z3995" i="1"/>
  <c r="I3997" i="1"/>
  <c r="S3998" i="1"/>
  <c r="K3999" i="1"/>
  <c r="L3999" i="1" s="1"/>
  <c r="E4001" i="1"/>
  <c r="O4002" i="1"/>
  <c r="AA4023" i="1"/>
  <c r="Z4024" i="1"/>
  <c r="G4026" i="1"/>
  <c r="I4026" i="1"/>
  <c r="F4028" i="1"/>
  <c r="C4030" i="1"/>
  <c r="E4030" i="1"/>
  <c r="Z4034" i="1"/>
  <c r="AF4034" i="1"/>
  <c r="J4034" i="1"/>
  <c r="H4061" i="1"/>
  <c r="AC4132" i="1"/>
  <c r="F3861" i="1"/>
  <c r="F3886" i="1"/>
  <c r="F3894" i="1"/>
  <c r="X3895" i="1"/>
  <c r="Y3895" i="1" s="1"/>
  <c r="J3919" i="1"/>
  <c r="AF3920" i="1"/>
  <c r="F3923" i="1"/>
  <c r="X3924" i="1"/>
  <c r="Y3924" i="1" s="1"/>
  <c r="T3928" i="1"/>
  <c r="H3929" i="1"/>
  <c r="P3932" i="1"/>
  <c r="AF3953" i="1"/>
  <c r="F3956" i="1"/>
  <c r="X3957" i="1"/>
  <c r="Y3957" i="1" s="1"/>
  <c r="AA3958" i="1"/>
  <c r="T3961" i="1"/>
  <c r="H3962" i="1"/>
  <c r="P3965" i="1"/>
  <c r="D3966" i="1"/>
  <c r="J3985" i="1"/>
  <c r="AF3986" i="1"/>
  <c r="F3989" i="1"/>
  <c r="X3990" i="1"/>
  <c r="Y3990" i="1" s="1"/>
  <c r="AA3991" i="1"/>
  <c r="T3994" i="1"/>
  <c r="H3995" i="1"/>
  <c r="P3998" i="1"/>
  <c r="D3999" i="1"/>
  <c r="J4001" i="1"/>
  <c r="AF4002" i="1"/>
  <c r="X4023" i="1"/>
  <c r="Y4023" i="1" s="1"/>
  <c r="AA4024" i="1"/>
  <c r="H4032" i="1"/>
  <c r="I4061" i="1"/>
  <c r="G4061" i="1"/>
  <c r="AA4063" i="1"/>
  <c r="K4063" i="1"/>
  <c r="M4063" i="1"/>
  <c r="Y4063" i="1" s="1"/>
  <c r="AA4067" i="1"/>
  <c r="K4067" i="1"/>
  <c r="M4067" i="1"/>
  <c r="Y4067" i="1" s="1"/>
  <c r="AA4071" i="1"/>
  <c r="AA4133" i="1"/>
  <c r="AA4171" i="1"/>
  <c r="E3921" i="1"/>
  <c r="Q3924" i="1"/>
  <c r="M3925" i="1"/>
  <c r="Y3925" i="1" s="1"/>
  <c r="E3929" i="1"/>
  <c r="Q3932" i="1"/>
  <c r="U3953" i="1"/>
  <c r="AF3954" i="1"/>
  <c r="I3958" i="1"/>
  <c r="U3961" i="1"/>
  <c r="AF3962" i="1"/>
  <c r="I3966" i="1"/>
  <c r="U3986" i="1"/>
  <c r="M3987" i="1"/>
  <c r="Y3987" i="1" s="1"/>
  <c r="AC3990" i="1"/>
  <c r="AF3991" i="1"/>
  <c r="E3995" i="1"/>
  <c r="Q3998" i="1"/>
  <c r="I3999" i="1"/>
  <c r="U4002" i="1"/>
  <c r="U4023" i="1"/>
  <c r="M4024" i="1"/>
  <c r="Y4024" i="1" s="1"/>
  <c r="I4028" i="1"/>
  <c r="G4028" i="1"/>
  <c r="AF4032" i="1"/>
  <c r="Z4032" i="1"/>
  <c r="J4032" i="1"/>
  <c r="I4036" i="1"/>
  <c r="G4036" i="1"/>
  <c r="AC4101" i="1"/>
  <c r="AC4134" i="1"/>
  <c r="J3925" i="1"/>
  <c r="J3958" i="1"/>
  <c r="J3966" i="1"/>
  <c r="J3987" i="1"/>
  <c r="F3991" i="1"/>
  <c r="V3994" i="1"/>
  <c r="W3994" i="1" s="1"/>
  <c r="R3998" i="1"/>
  <c r="N4002" i="1"/>
  <c r="F4024" i="1"/>
  <c r="D4032" i="1"/>
  <c r="C4059" i="1"/>
  <c r="E4059" i="1"/>
  <c r="AC4069" i="1"/>
  <c r="AC4102" i="1"/>
  <c r="AC4131" i="1"/>
  <c r="O4027" i="1"/>
  <c r="U4029" i="1"/>
  <c r="O4035" i="1"/>
  <c r="U4037" i="1"/>
  <c r="AC4058" i="1"/>
  <c r="AC4062" i="1"/>
  <c r="C4065" i="1"/>
  <c r="Q4066" i="1"/>
  <c r="S4068" i="1"/>
  <c r="K4069" i="1"/>
  <c r="AC4070" i="1"/>
  <c r="AF4071" i="1"/>
  <c r="E4096" i="1"/>
  <c r="O4097" i="1"/>
  <c r="G4098" i="1"/>
  <c r="U4099" i="1"/>
  <c r="M4100" i="1"/>
  <c r="Y4100" i="1" s="1"/>
  <c r="Z4102" i="1"/>
  <c r="E4104" i="1"/>
  <c r="O4105" i="1"/>
  <c r="G4106" i="1"/>
  <c r="U4107" i="1"/>
  <c r="U4128" i="1"/>
  <c r="AF4129" i="1"/>
  <c r="C4131" i="1"/>
  <c r="Q4132" i="1"/>
  <c r="M4133" i="1"/>
  <c r="Y4133" i="1" s="1"/>
  <c r="Z4135" i="1"/>
  <c r="E4137" i="1"/>
  <c r="O4138" i="1"/>
  <c r="G4139" i="1"/>
  <c r="X4140" i="1"/>
  <c r="Y4140" i="1" s="1"/>
  <c r="V4140" i="1"/>
  <c r="AC4140" i="1"/>
  <c r="S4171" i="1"/>
  <c r="AA4200" i="1"/>
  <c r="AC4242" i="1"/>
  <c r="J4096" i="1"/>
  <c r="AC4100" i="1"/>
  <c r="F4129" i="1"/>
  <c r="J4133" i="1"/>
  <c r="AC4137" i="1"/>
  <c r="V4163" i="1"/>
  <c r="X4163" i="1"/>
  <c r="Y4163" i="1" s="1"/>
  <c r="AC4163" i="1"/>
  <c r="N4167" i="1"/>
  <c r="P4167" i="1"/>
  <c r="V4171" i="1"/>
  <c r="X4171" i="1"/>
  <c r="Y4171" i="1" s="1"/>
  <c r="AC4171" i="1"/>
  <c r="AA4232" i="1"/>
  <c r="AA4247" i="1"/>
  <c r="S4029" i="1"/>
  <c r="S4033" i="1"/>
  <c r="S4037" i="1"/>
  <c r="S4058" i="1"/>
  <c r="S4062" i="1"/>
  <c r="I4065" i="1"/>
  <c r="S4066" i="1"/>
  <c r="I4069" i="1"/>
  <c r="S4070" i="1"/>
  <c r="Z4071" i="1"/>
  <c r="E4094" i="1"/>
  <c r="S4095" i="1"/>
  <c r="Z4096" i="1"/>
  <c r="I4098" i="1"/>
  <c r="S4099" i="1"/>
  <c r="I4102" i="1"/>
  <c r="S4103" i="1"/>
  <c r="Z4104" i="1"/>
  <c r="I4106" i="1"/>
  <c r="S4107" i="1"/>
  <c r="G4129" i="1"/>
  <c r="U4130" i="1"/>
  <c r="AF4131" i="1"/>
  <c r="Z4133" i="1"/>
  <c r="I4135" i="1"/>
  <c r="G4137" i="1"/>
  <c r="U4138" i="1"/>
  <c r="V4142" i="1"/>
  <c r="X4142" i="1"/>
  <c r="Y4142" i="1" s="1"/>
  <c r="AC4142" i="1"/>
  <c r="AC4164" i="1"/>
  <c r="S4169" i="1"/>
  <c r="O4175" i="1"/>
  <c r="N4175" i="1"/>
  <c r="P4175" i="1"/>
  <c r="AC4206" i="1"/>
  <c r="AA4236" i="1"/>
  <c r="Q4274" i="1"/>
  <c r="J4069" i="1"/>
  <c r="J4094" i="1"/>
  <c r="J4098" i="1"/>
  <c r="J4102" i="1"/>
  <c r="J4106" i="1"/>
  <c r="F4131" i="1"/>
  <c r="F4135" i="1"/>
  <c r="AC4139" i="1"/>
  <c r="Q4163" i="1"/>
  <c r="P4165" i="1"/>
  <c r="N4165" i="1"/>
  <c r="AF4169" i="1"/>
  <c r="U4169" i="1"/>
  <c r="AA4195" i="1"/>
  <c r="AA4207" i="1"/>
  <c r="AA4241" i="1"/>
  <c r="F4141" i="1"/>
  <c r="H4164" i="1"/>
  <c r="H4179" i="1" s="1"/>
  <c r="AC4166" i="1"/>
  <c r="F4170" i="1"/>
  <c r="H4172" i="1"/>
  <c r="V4173" i="1"/>
  <c r="W4173" i="1" s="1"/>
  <c r="AC4174" i="1"/>
  <c r="V4177" i="1"/>
  <c r="AF4196" i="1"/>
  <c r="N4198" i="1"/>
  <c r="F4199" i="1"/>
  <c r="T4200" i="1"/>
  <c r="H4201" i="1"/>
  <c r="V4202" i="1"/>
  <c r="W4202" i="1" s="1"/>
  <c r="AC4203" i="1"/>
  <c r="AF4204" i="1"/>
  <c r="N4206" i="1"/>
  <c r="F4207" i="1"/>
  <c r="T4208" i="1"/>
  <c r="H4209" i="1"/>
  <c r="V4210" i="1"/>
  <c r="W4210" i="1" s="1"/>
  <c r="AC4211" i="1"/>
  <c r="AF4212" i="1"/>
  <c r="N4231" i="1"/>
  <c r="F4232" i="1"/>
  <c r="T4233" i="1"/>
  <c r="H4234" i="1"/>
  <c r="V4235" i="1"/>
  <c r="W4235" i="1" s="1"/>
  <c r="AC4236" i="1"/>
  <c r="AF4237" i="1"/>
  <c r="N4239" i="1"/>
  <c r="F4240" i="1"/>
  <c r="T4241" i="1"/>
  <c r="AA4242" i="1"/>
  <c r="Z4243" i="1"/>
  <c r="P4245" i="1"/>
  <c r="T4268" i="1"/>
  <c r="R4268" i="1"/>
  <c r="AF4272" i="1"/>
  <c r="Z4272" i="1"/>
  <c r="U4272" i="1"/>
  <c r="AA4314" i="1"/>
  <c r="Q4200" i="1"/>
  <c r="U4204" i="1"/>
  <c r="AC4208" i="1"/>
  <c r="Q4233" i="1"/>
  <c r="U4237" i="1"/>
  <c r="AC4241" i="1"/>
  <c r="U4245" i="1"/>
  <c r="P4247" i="1"/>
  <c r="N4247" i="1"/>
  <c r="AA4303" i="1"/>
  <c r="F4164" i="1"/>
  <c r="F4168" i="1"/>
  <c r="F4172" i="1"/>
  <c r="X4173" i="1"/>
  <c r="Y4173" i="1" s="1"/>
  <c r="F4176" i="1"/>
  <c r="X4177" i="1"/>
  <c r="Y4177" i="1" s="1"/>
  <c r="N4196" i="1"/>
  <c r="F4197" i="1"/>
  <c r="X4198" i="1"/>
  <c r="Y4198" i="1" s="1"/>
  <c r="N4200" i="1"/>
  <c r="F4201" i="1"/>
  <c r="X4202" i="1"/>
  <c r="Y4202" i="1" s="1"/>
  <c r="N4204" i="1"/>
  <c r="F4205" i="1"/>
  <c r="X4206" i="1"/>
  <c r="Y4206" i="1" s="1"/>
  <c r="N4208" i="1"/>
  <c r="F4209" i="1"/>
  <c r="X4210" i="1"/>
  <c r="Y4210" i="1" s="1"/>
  <c r="N4212" i="1"/>
  <c r="F4230" i="1"/>
  <c r="X4231" i="1"/>
  <c r="N4233" i="1"/>
  <c r="F4234" i="1"/>
  <c r="X4235" i="1"/>
  <c r="Y4235" i="1" s="1"/>
  <c r="N4237" i="1"/>
  <c r="F4238" i="1"/>
  <c r="X4239" i="1"/>
  <c r="Y4239" i="1" s="1"/>
  <c r="N4241" i="1"/>
  <c r="F4242" i="1"/>
  <c r="X4243" i="1"/>
  <c r="Y4243" i="1" s="1"/>
  <c r="N4245" i="1"/>
  <c r="O4247" i="1"/>
  <c r="V4270" i="1"/>
  <c r="X4270" i="1"/>
  <c r="Y4270" i="1" s="1"/>
  <c r="AC4270" i="1"/>
  <c r="N4274" i="1"/>
  <c r="P4274" i="1"/>
  <c r="AA4282" i="1"/>
  <c r="AC4308" i="1"/>
  <c r="U4173" i="1"/>
  <c r="S4196" i="1"/>
  <c r="S4200" i="1"/>
  <c r="S4204" i="1"/>
  <c r="S4208" i="1"/>
  <c r="S4212" i="1"/>
  <c r="S4233" i="1"/>
  <c r="S4248" i="1" s="1"/>
  <c r="S4237" i="1"/>
  <c r="S4241" i="1"/>
  <c r="S4245" i="1"/>
  <c r="AC4267" i="1"/>
  <c r="AC4279" i="1"/>
  <c r="AC4313" i="1"/>
  <c r="AA4246" i="1"/>
  <c r="J4269" i="1"/>
  <c r="D4275" i="1"/>
  <c r="R4276" i="1"/>
  <c r="J4277" i="1"/>
  <c r="X4278" i="1"/>
  <c r="Y4278" i="1" s="1"/>
  <c r="Z4280" i="1"/>
  <c r="P4282" i="1"/>
  <c r="D4300" i="1"/>
  <c r="R4301" i="1"/>
  <c r="J4302" i="1"/>
  <c r="X4303" i="1"/>
  <c r="Y4303" i="1" s="1"/>
  <c r="AA4304" i="1"/>
  <c r="Z4305" i="1"/>
  <c r="T4307" i="1"/>
  <c r="H4308" i="1"/>
  <c r="V4309" i="1"/>
  <c r="W4309" i="1" s="1"/>
  <c r="AC4310" i="1"/>
  <c r="AF4311" i="1"/>
  <c r="N4313" i="1"/>
  <c r="F4314" i="1"/>
  <c r="T4315" i="1"/>
  <c r="H4316" i="1"/>
  <c r="T4338" i="1"/>
  <c r="R4338" i="1"/>
  <c r="AF4342" i="1"/>
  <c r="Z4342" i="1"/>
  <c r="U4342" i="1"/>
  <c r="T4346" i="1"/>
  <c r="R4346" i="1"/>
  <c r="AC4350" i="1"/>
  <c r="P4350" i="1"/>
  <c r="N4350" i="1"/>
  <c r="AC4386" i="1"/>
  <c r="AA4420" i="1"/>
  <c r="Q4282" i="1"/>
  <c r="U4303" i="1"/>
  <c r="AC4307" i="1"/>
  <c r="Q4315" i="1"/>
  <c r="AC4383" i="1"/>
  <c r="D4269" i="1"/>
  <c r="D4273" i="1"/>
  <c r="P4276" i="1"/>
  <c r="D4277" i="1"/>
  <c r="V4278" i="1"/>
  <c r="P4280" i="1"/>
  <c r="D4281" i="1"/>
  <c r="V4282" i="1"/>
  <c r="P4301" i="1"/>
  <c r="D4302" i="1"/>
  <c r="V4303" i="1"/>
  <c r="W4303" i="1" s="1"/>
  <c r="P4305" i="1"/>
  <c r="N4307" i="1"/>
  <c r="F4308" i="1"/>
  <c r="X4309" i="1"/>
  <c r="Y4309" i="1" s="1"/>
  <c r="N4311" i="1"/>
  <c r="F4312" i="1"/>
  <c r="X4313" i="1"/>
  <c r="Y4313" i="1" s="1"/>
  <c r="N4315" i="1"/>
  <c r="F4316" i="1"/>
  <c r="T4317" i="1"/>
  <c r="V4340" i="1"/>
  <c r="X4340" i="1"/>
  <c r="Y4340" i="1" s="1"/>
  <c r="AC4340" i="1"/>
  <c r="R4344" i="1"/>
  <c r="T4344" i="1"/>
  <c r="Q4346" i="1"/>
  <c r="N4348" i="1"/>
  <c r="P4348" i="1"/>
  <c r="AA4350" i="1"/>
  <c r="S4278" i="1"/>
  <c r="S4282" i="1"/>
  <c r="S4303" i="1"/>
  <c r="S4307" i="1"/>
  <c r="S4311" i="1"/>
  <c r="S4315" i="1"/>
  <c r="AC4345" i="1"/>
  <c r="K3157" i="1"/>
  <c r="Q3195" i="1"/>
  <c r="AA3288" i="1"/>
  <c r="AC3398" i="1"/>
  <c r="M3114" i="1"/>
  <c r="Y3114" i="1" s="1"/>
  <c r="H3114" i="1"/>
  <c r="G3114" i="1"/>
  <c r="M3118" i="1"/>
  <c r="Y3118" i="1" s="1"/>
  <c r="H3118" i="1"/>
  <c r="G3118" i="1"/>
  <c r="M3122" i="1"/>
  <c r="Y3122" i="1" s="1"/>
  <c r="H3122" i="1"/>
  <c r="G3122" i="1"/>
  <c r="H3124" i="1"/>
  <c r="AF3124" i="1"/>
  <c r="I3124" i="1"/>
  <c r="AF3152" i="1"/>
  <c r="AA3152" i="1"/>
  <c r="U3152" i="1"/>
  <c r="U3164" i="1" s="1"/>
  <c r="Q3162" i="1"/>
  <c r="K3223" i="1"/>
  <c r="L3223" i="1" s="1"/>
  <c r="AC3112" i="1"/>
  <c r="F3118" i="1"/>
  <c r="Q3125" i="1"/>
  <c r="Q3158" i="1"/>
  <c r="Q3294" i="1"/>
  <c r="T3327" i="1"/>
  <c r="AC3116" i="1"/>
  <c r="M3124" i="1"/>
  <c r="Y3124" i="1" s="1"/>
  <c r="P3148" i="1"/>
  <c r="Z3148" i="1"/>
  <c r="N3148" i="1"/>
  <c r="P3156" i="1"/>
  <c r="Z3156" i="1"/>
  <c r="N3156" i="1"/>
  <c r="Z3371" i="1"/>
  <c r="Q3115" i="1"/>
  <c r="W3115" i="1" s="1"/>
  <c r="M3116" i="1"/>
  <c r="Y3116" i="1" s="1"/>
  <c r="I3120" i="1"/>
  <c r="S3121" i="1"/>
  <c r="T3123" i="1"/>
  <c r="P3125" i="1"/>
  <c r="AF3127" i="1"/>
  <c r="R3127" i="1"/>
  <c r="J3149" i="1"/>
  <c r="E3153" i="1"/>
  <c r="AC3155" i="1"/>
  <c r="AF3157" i="1"/>
  <c r="AC3188" i="1"/>
  <c r="N3193" i="1"/>
  <c r="S3197" i="1"/>
  <c r="V3220" i="1"/>
  <c r="W3220" i="1" s="1"/>
  <c r="X3220" i="1"/>
  <c r="Y3220" i="1" s="1"/>
  <c r="V3224" i="1"/>
  <c r="W3224" i="1" s="1"/>
  <c r="X3224" i="1"/>
  <c r="Y3224" i="1" s="1"/>
  <c r="V3228" i="1"/>
  <c r="W3228" i="1" s="1"/>
  <c r="X3228" i="1"/>
  <c r="Y3228" i="1" s="1"/>
  <c r="V3232" i="1"/>
  <c r="W3232" i="1" s="1"/>
  <c r="X3232" i="1"/>
  <c r="Y3232" i="1" s="1"/>
  <c r="R3253" i="1"/>
  <c r="AC3253" i="1"/>
  <c r="R3257" i="1"/>
  <c r="AC3257" i="1"/>
  <c r="R3261" i="1"/>
  <c r="AC3261" i="1"/>
  <c r="R3265" i="1"/>
  <c r="AC3265" i="1"/>
  <c r="AA3289" i="1"/>
  <c r="M3289" i="1"/>
  <c r="Y3289" i="1" s="1"/>
  <c r="Q3292" i="1"/>
  <c r="D3293" i="1"/>
  <c r="L3293" i="1" s="1"/>
  <c r="O3294" i="1"/>
  <c r="AA3297" i="1"/>
  <c r="M3297" i="1"/>
  <c r="Y3297" i="1" s="1"/>
  <c r="Q3300" i="1"/>
  <c r="D3301" i="1"/>
  <c r="L3301" i="1" s="1"/>
  <c r="O3302" i="1"/>
  <c r="M3326" i="1"/>
  <c r="Y3326" i="1" s="1"/>
  <c r="H3326" i="1"/>
  <c r="AF3330" i="1"/>
  <c r="AC3330" i="1"/>
  <c r="E3334" i="1"/>
  <c r="J3334" i="1"/>
  <c r="C3359" i="1"/>
  <c r="O3360" i="1"/>
  <c r="N3360" i="1"/>
  <c r="K3363" i="1"/>
  <c r="Z3364" i="1"/>
  <c r="U3364" i="1"/>
  <c r="V3368" i="1"/>
  <c r="W3368" i="1" s="1"/>
  <c r="AC3368" i="1"/>
  <c r="S3372" i="1"/>
  <c r="R3372" i="1"/>
  <c r="G3394" i="1"/>
  <c r="G3402" i="1"/>
  <c r="K3429" i="1"/>
  <c r="L3429" i="1" s="1"/>
  <c r="AF3429" i="1"/>
  <c r="I3429" i="1"/>
  <c r="AC3499" i="1"/>
  <c r="AC3507" i="1"/>
  <c r="V3572" i="1"/>
  <c r="P3113" i="1"/>
  <c r="F3116" i="1"/>
  <c r="X3117" i="1"/>
  <c r="Y3117" i="1" s="1"/>
  <c r="P3121" i="1"/>
  <c r="AC3126" i="1"/>
  <c r="V3150" i="1"/>
  <c r="W3150" i="1" s="1"/>
  <c r="X3150" i="1"/>
  <c r="Y3150" i="1" s="1"/>
  <c r="V3154" i="1"/>
  <c r="W3154" i="1" s="1"/>
  <c r="X3154" i="1"/>
  <c r="Y3154" i="1" s="1"/>
  <c r="V3158" i="1"/>
  <c r="X3158" i="1"/>
  <c r="Y3158" i="1" s="1"/>
  <c r="Z3160" i="1"/>
  <c r="N3162" i="1"/>
  <c r="Z3183" i="1"/>
  <c r="S3183" i="1"/>
  <c r="U3185" i="1"/>
  <c r="U3199" i="1" s="1"/>
  <c r="R3187" i="1"/>
  <c r="AC3187" i="1"/>
  <c r="Z3191" i="1"/>
  <c r="S3191" i="1"/>
  <c r="U3193" i="1"/>
  <c r="R3195" i="1"/>
  <c r="AC3195" i="1"/>
  <c r="D3219" i="1"/>
  <c r="D3234" i="1" s="1"/>
  <c r="M3223" i="1"/>
  <c r="Y3223" i="1" s="1"/>
  <c r="D3227" i="1"/>
  <c r="M3231" i="1"/>
  <c r="Y3231" i="1" s="1"/>
  <c r="AC3252" i="1"/>
  <c r="G3256" i="1"/>
  <c r="H3260" i="1"/>
  <c r="AC3260" i="1"/>
  <c r="G3264" i="1"/>
  <c r="P3288" i="1"/>
  <c r="X3292" i="1"/>
  <c r="Y3292" i="1" s="1"/>
  <c r="AC3292" i="1"/>
  <c r="P3296" i="1"/>
  <c r="X3300" i="1"/>
  <c r="Y3300" i="1" s="1"/>
  <c r="AC3300" i="1"/>
  <c r="O3323" i="1"/>
  <c r="O3338" i="1" s="1"/>
  <c r="N3323" i="1"/>
  <c r="N3339" i="1" s="1"/>
  <c r="S3327" i="1"/>
  <c r="R3327" i="1"/>
  <c r="AA3331" i="1"/>
  <c r="V3331" i="1"/>
  <c r="W3331" i="1" s="1"/>
  <c r="AC3331" i="1"/>
  <c r="Z3335" i="1"/>
  <c r="U3335" i="1"/>
  <c r="AC3365" i="1"/>
  <c r="AC3405" i="1"/>
  <c r="Q3117" i="1"/>
  <c r="Z3125" i="1"/>
  <c r="S3125" i="1"/>
  <c r="G3149" i="1"/>
  <c r="H3153" i="1"/>
  <c r="AC3153" i="1"/>
  <c r="G3157" i="1"/>
  <c r="V3160" i="1"/>
  <c r="W3160" i="1" s="1"/>
  <c r="G3161" i="1"/>
  <c r="T3162" i="1"/>
  <c r="O3183" i="1"/>
  <c r="M3186" i="1"/>
  <c r="Y3186" i="1" s="1"/>
  <c r="Q3189" i="1"/>
  <c r="D3190" i="1"/>
  <c r="L3190" i="1" s="1"/>
  <c r="O3191" i="1"/>
  <c r="M3194" i="1"/>
  <c r="Y3194" i="1" s="1"/>
  <c r="Q3197" i="1"/>
  <c r="P3218" i="1"/>
  <c r="W3218" i="1" s="1"/>
  <c r="I3219" i="1"/>
  <c r="AF3220" i="1"/>
  <c r="P3222" i="1"/>
  <c r="W3222" i="1" s="1"/>
  <c r="I3223" i="1"/>
  <c r="AF3224" i="1"/>
  <c r="P3226" i="1"/>
  <c r="W3226" i="1" s="1"/>
  <c r="I3227" i="1"/>
  <c r="AF3228" i="1"/>
  <c r="P3230" i="1"/>
  <c r="W3230" i="1" s="1"/>
  <c r="I3231" i="1"/>
  <c r="AF3232" i="1"/>
  <c r="P3253" i="1"/>
  <c r="AF3255" i="1"/>
  <c r="R3255" i="1"/>
  <c r="P3257" i="1"/>
  <c r="AF3259" i="1"/>
  <c r="R3259" i="1"/>
  <c r="P3261" i="1"/>
  <c r="AF3263" i="1"/>
  <c r="R3263" i="1"/>
  <c r="P3265" i="1"/>
  <c r="AF3267" i="1"/>
  <c r="R3267" i="1"/>
  <c r="S3288" i="1"/>
  <c r="AF3289" i="1"/>
  <c r="E3293" i="1"/>
  <c r="AC3295" i="1"/>
  <c r="J3297" i="1"/>
  <c r="N3300" i="1"/>
  <c r="Z3301" i="1"/>
  <c r="P3323" i="1"/>
  <c r="F3326" i="1"/>
  <c r="AC3328" i="1"/>
  <c r="AF3331" i="1"/>
  <c r="X3335" i="1"/>
  <c r="Y3335" i="1" s="1"/>
  <c r="G3359" i="1"/>
  <c r="G3374" i="1" s="1"/>
  <c r="AC3366" i="1"/>
  <c r="I3394" i="1"/>
  <c r="F3394" i="1"/>
  <c r="AF3398" i="1"/>
  <c r="AA3398" i="1"/>
  <c r="J3398" i="1"/>
  <c r="I3402" i="1"/>
  <c r="F3402" i="1"/>
  <c r="AF3406" i="1"/>
  <c r="AA3406" i="1"/>
  <c r="J3406" i="1"/>
  <c r="K3433" i="1"/>
  <c r="L3433" i="1" s="1"/>
  <c r="AF3433" i="1"/>
  <c r="I3433" i="1"/>
  <c r="AC3466" i="1"/>
  <c r="AC3474" i="1"/>
  <c r="AC3544" i="1"/>
  <c r="D3581" i="1"/>
  <c r="X3160" i="1"/>
  <c r="Y3160" i="1" s="1"/>
  <c r="AC3160" i="1"/>
  <c r="T3185" i="1"/>
  <c r="AF3189" i="1"/>
  <c r="R3189" i="1"/>
  <c r="T3193" i="1"/>
  <c r="AF3197" i="1"/>
  <c r="R3197" i="1"/>
  <c r="AC3225" i="1"/>
  <c r="AC3258" i="1"/>
  <c r="O3288" i="1"/>
  <c r="V3290" i="1"/>
  <c r="W3290" i="1" s="1"/>
  <c r="X3290" i="1"/>
  <c r="Y3290" i="1" s="1"/>
  <c r="Z3292" i="1"/>
  <c r="N3294" i="1"/>
  <c r="O3296" i="1"/>
  <c r="V3298" i="1"/>
  <c r="W3298" i="1" s="1"/>
  <c r="X3298" i="1"/>
  <c r="Y3298" i="1" s="1"/>
  <c r="Z3300" i="1"/>
  <c r="N3302" i="1"/>
  <c r="Q3327" i="1"/>
  <c r="Q3335" i="1"/>
  <c r="I3359" i="1"/>
  <c r="D3359" i="1"/>
  <c r="M3363" i="1"/>
  <c r="Y3363" i="1" s="1"/>
  <c r="H3363" i="1"/>
  <c r="AF3367" i="1"/>
  <c r="AC3367" i="1"/>
  <c r="E3371" i="1"/>
  <c r="J3371" i="1"/>
  <c r="AC3441" i="1"/>
  <c r="H3614" i="1"/>
  <c r="G3614" i="1"/>
  <c r="I3614" i="1"/>
  <c r="AC3614" i="1"/>
  <c r="F3155" i="1"/>
  <c r="L3155" i="1" s="1"/>
  <c r="F3188" i="1"/>
  <c r="L3188" i="1" s="1"/>
  <c r="F3196" i="1"/>
  <c r="L3196" i="1" s="1"/>
  <c r="F3221" i="1"/>
  <c r="L3221" i="1" s="1"/>
  <c r="F3229" i="1"/>
  <c r="L3229" i="1" s="1"/>
  <c r="F3254" i="1"/>
  <c r="L3254" i="1" s="1"/>
  <c r="F3262" i="1"/>
  <c r="L3262" i="1" s="1"/>
  <c r="F3295" i="1"/>
  <c r="L3295" i="1" s="1"/>
  <c r="P3325" i="1"/>
  <c r="W3325" i="1" s="1"/>
  <c r="F3328" i="1"/>
  <c r="L3328" i="1" s="1"/>
  <c r="X3329" i="1"/>
  <c r="Y3329" i="1" s="1"/>
  <c r="P3333" i="1"/>
  <c r="W3333" i="1" s="1"/>
  <c r="F3336" i="1"/>
  <c r="L3336" i="1" s="1"/>
  <c r="X3337" i="1"/>
  <c r="Y3337" i="1" s="1"/>
  <c r="P3358" i="1"/>
  <c r="F3361" i="1"/>
  <c r="L3361" i="1" s="1"/>
  <c r="X3362" i="1"/>
  <c r="Y3362" i="1" s="1"/>
  <c r="P3366" i="1"/>
  <c r="W3366" i="1" s="1"/>
  <c r="F3369" i="1"/>
  <c r="L3369" i="1" s="1"/>
  <c r="X3370" i="1"/>
  <c r="Y3370" i="1" s="1"/>
  <c r="Q3395" i="1"/>
  <c r="C3396" i="1"/>
  <c r="Q3399" i="1"/>
  <c r="C3400" i="1"/>
  <c r="Q3403" i="1"/>
  <c r="C3404" i="1"/>
  <c r="Q3407" i="1"/>
  <c r="O3428" i="1"/>
  <c r="W3428" i="1" s="1"/>
  <c r="F3431" i="1"/>
  <c r="O3432" i="1"/>
  <c r="W3432" i="1" s="1"/>
  <c r="F3435" i="1"/>
  <c r="AC3438" i="1"/>
  <c r="AC3463" i="1"/>
  <c r="AC3471" i="1"/>
  <c r="AC3504" i="1"/>
  <c r="AC3512" i="1"/>
  <c r="R3535" i="1"/>
  <c r="T3535" i="1"/>
  <c r="O3535" i="1"/>
  <c r="R3539" i="1"/>
  <c r="T3539" i="1"/>
  <c r="O3539" i="1"/>
  <c r="R3543" i="1"/>
  <c r="T3543" i="1"/>
  <c r="O3543" i="1"/>
  <c r="M3575" i="1"/>
  <c r="Y3575" i="1" s="1"/>
  <c r="C3575" i="1"/>
  <c r="Z3575" i="1"/>
  <c r="Z3606" i="1"/>
  <c r="AF3606" i="1"/>
  <c r="D3606" i="1"/>
  <c r="Z3610" i="1"/>
  <c r="AF3610" i="1"/>
  <c r="D3610" i="1"/>
  <c r="AC3687" i="1"/>
  <c r="Q3329" i="1"/>
  <c r="Q3337" i="1"/>
  <c r="Q3362" i="1"/>
  <c r="Q3370" i="1"/>
  <c r="X3395" i="1"/>
  <c r="Y3395" i="1" s="1"/>
  <c r="O3399" i="1"/>
  <c r="X3403" i="1"/>
  <c r="Y3403" i="1" s="1"/>
  <c r="O3407" i="1"/>
  <c r="E3431" i="1"/>
  <c r="M3435" i="1"/>
  <c r="Y3435" i="1" s="1"/>
  <c r="AC3435" i="1"/>
  <c r="AF3439" i="1"/>
  <c r="J3439" i="1"/>
  <c r="H3464" i="1"/>
  <c r="I3464" i="1"/>
  <c r="AA3468" i="1"/>
  <c r="M3468" i="1"/>
  <c r="Y3468" i="1" s="1"/>
  <c r="AC3468" i="1"/>
  <c r="AF3472" i="1"/>
  <c r="J3472" i="1"/>
  <c r="D3476" i="1"/>
  <c r="E3476" i="1"/>
  <c r="M3501" i="1"/>
  <c r="Y3501" i="1" s="1"/>
  <c r="AC3501" i="1"/>
  <c r="AF3505" i="1"/>
  <c r="J3505" i="1"/>
  <c r="D3509" i="1"/>
  <c r="E3509" i="1"/>
  <c r="V3568" i="1"/>
  <c r="V3584" i="1" s="1"/>
  <c r="H3431" i="1"/>
  <c r="AF3432" i="1"/>
  <c r="P3436" i="1"/>
  <c r="K3439" i="1"/>
  <c r="L3439" i="1" s="1"/>
  <c r="N3440" i="1"/>
  <c r="N3444" i="1" s="1"/>
  <c r="U3440" i="1"/>
  <c r="K3464" i="1"/>
  <c r="N3465" i="1"/>
  <c r="U3465" i="1"/>
  <c r="AC3469" i="1"/>
  <c r="V3473" i="1"/>
  <c r="S3473" i="1"/>
  <c r="C3476" i="1"/>
  <c r="R3477" i="1"/>
  <c r="O3477" i="1"/>
  <c r="Z3498" i="1"/>
  <c r="AA3498" i="1"/>
  <c r="AC3498" i="1"/>
  <c r="V3502" i="1"/>
  <c r="S3502" i="1"/>
  <c r="C3505" i="1"/>
  <c r="R3506" i="1"/>
  <c r="O3506" i="1"/>
  <c r="K3509" i="1"/>
  <c r="N3510" i="1"/>
  <c r="U3510" i="1"/>
  <c r="U3535" i="1"/>
  <c r="U3543" i="1"/>
  <c r="O3547" i="1"/>
  <c r="Q3547" i="1"/>
  <c r="P3547" i="1"/>
  <c r="E3571" i="1"/>
  <c r="E3583" i="1" s="1"/>
  <c r="K3571" i="1"/>
  <c r="D3571" i="1"/>
  <c r="AC3683" i="1"/>
  <c r="U3397" i="1"/>
  <c r="U3405" i="1"/>
  <c r="U3430" i="1"/>
  <c r="G3437" i="1"/>
  <c r="U3438" i="1"/>
  <c r="Z3441" i="1"/>
  <c r="Q3463" i="1"/>
  <c r="Q3478" i="1" s="1"/>
  <c r="K3466" i="1"/>
  <c r="C3470" i="1"/>
  <c r="Q3471" i="1"/>
  <c r="W3471" i="1" s="1"/>
  <c r="K3474" i="1"/>
  <c r="G3499" i="1"/>
  <c r="U3500" i="1"/>
  <c r="Z3503" i="1"/>
  <c r="G3507" i="1"/>
  <c r="U3508" i="1"/>
  <c r="Z3511" i="1"/>
  <c r="Q3533" i="1"/>
  <c r="W3533" i="1" s="1"/>
  <c r="M3534" i="1"/>
  <c r="Y3534" i="1" s="1"/>
  <c r="K3536" i="1"/>
  <c r="E3538" i="1"/>
  <c r="C3540" i="1"/>
  <c r="Q3541" i="1"/>
  <c r="W3541" i="1" s="1"/>
  <c r="M3542" i="1"/>
  <c r="Y3542" i="1" s="1"/>
  <c r="K3544" i="1"/>
  <c r="L3544" i="1" s="1"/>
  <c r="C3546" i="1"/>
  <c r="L3546" i="1" s="1"/>
  <c r="Q3568" i="1"/>
  <c r="C3569" i="1"/>
  <c r="Q3572" i="1"/>
  <c r="C3573" i="1"/>
  <c r="Q3576" i="1"/>
  <c r="I3604" i="1"/>
  <c r="G3604" i="1"/>
  <c r="AF3608" i="1"/>
  <c r="Z3608" i="1"/>
  <c r="J3608" i="1"/>
  <c r="AC3640" i="1"/>
  <c r="AC3681" i="1"/>
  <c r="AC3745" i="1"/>
  <c r="F3534" i="1"/>
  <c r="J3538" i="1"/>
  <c r="AC3542" i="1"/>
  <c r="O3568" i="1"/>
  <c r="X3572" i="1"/>
  <c r="Y3572" i="1" s="1"/>
  <c r="O3576" i="1"/>
  <c r="AF3579" i="1"/>
  <c r="Z3579" i="1"/>
  <c r="J3579" i="1"/>
  <c r="D3639" i="1"/>
  <c r="C3639" i="1"/>
  <c r="E3639" i="1"/>
  <c r="D3643" i="1"/>
  <c r="C3643" i="1"/>
  <c r="E3643" i="1"/>
  <c r="D3647" i="1"/>
  <c r="C3647" i="1"/>
  <c r="E3647" i="1"/>
  <c r="D3651" i="1"/>
  <c r="C3651" i="1"/>
  <c r="E3651" i="1"/>
  <c r="D3676" i="1"/>
  <c r="D3689" i="1" s="1"/>
  <c r="C3676" i="1"/>
  <c r="E3676" i="1"/>
  <c r="D3680" i="1"/>
  <c r="C3680" i="1"/>
  <c r="E3680" i="1"/>
  <c r="D3684" i="1"/>
  <c r="C3684" i="1"/>
  <c r="E3684" i="1"/>
  <c r="O3712" i="1"/>
  <c r="N3712" i="1"/>
  <c r="P3712" i="1"/>
  <c r="O3716" i="1"/>
  <c r="N3716" i="1"/>
  <c r="P3716" i="1"/>
  <c r="O3720" i="1"/>
  <c r="N3720" i="1"/>
  <c r="P3720" i="1"/>
  <c r="AC3784" i="1"/>
  <c r="AC3825" i="1"/>
  <c r="Z3853" i="1"/>
  <c r="F3441" i="1"/>
  <c r="F3466" i="1"/>
  <c r="F3474" i="1"/>
  <c r="F3499" i="1"/>
  <c r="F3507" i="1"/>
  <c r="H3534" i="1"/>
  <c r="H3538" i="1"/>
  <c r="H3542" i="1"/>
  <c r="M3546" i="1"/>
  <c r="Y3546" i="1" s="1"/>
  <c r="AC3546" i="1"/>
  <c r="AF3568" i="1"/>
  <c r="Z3572" i="1"/>
  <c r="U3576" i="1"/>
  <c r="K3577" i="1"/>
  <c r="L3577" i="1" s="1"/>
  <c r="M3577" i="1"/>
  <c r="Y3577" i="1" s="1"/>
  <c r="AC3577" i="1"/>
  <c r="G3581" i="1"/>
  <c r="I3581" i="1"/>
  <c r="J3643" i="1"/>
  <c r="J3651" i="1"/>
  <c r="AC3678" i="1"/>
  <c r="AC3686" i="1"/>
  <c r="AC3716" i="1"/>
  <c r="U3580" i="1"/>
  <c r="Q3609" i="1"/>
  <c r="G3612" i="1"/>
  <c r="U3613" i="1"/>
  <c r="K3616" i="1"/>
  <c r="AC3617" i="1"/>
  <c r="AC3638" i="1"/>
  <c r="C3645" i="1"/>
  <c r="Q3646" i="1"/>
  <c r="C3649" i="1"/>
  <c r="Q3650" i="1"/>
  <c r="S3652" i="1"/>
  <c r="C3674" i="1"/>
  <c r="Q3675" i="1"/>
  <c r="W3675" i="1" s="1"/>
  <c r="Z3678" i="1"/>
  <c r="S3681" i="1"/>
  <c r="K3682" i="1"/>
  <c r="O3685" i="1"/>
  <c r="G3686" i="1"/>
  <c r="U3687" i="1"/>
  <c r="S3708" i="1"/>
  <c r="AC3708" i="1"/>
  <c r="M3711" i="1"/>
  <c r="Y3711" i="1" s="1"/>
  <c r="H3711" i="1"/>
  <c r="AF3715" i="1"/>
  <c r="AC3715" i="1"/>
  <c r="E3719" i="1"/>
  <c r="J3719" i="1"/>
  <c r="AF3744" i="1"/>
  <c r="AC3744" i="1"/>
  <c r="Z3787" i="1"/>
  <c r="Z3816" i="1"/>
  <c r="AC3848" i="1"/>
  <c r="Q3574" i="1"/>
  <c r="W3574" i="1" s="1"/>
  <c r="O3580" i="1"/>
  <c r="O3605" i="1"/>
  <c r="W3605" i="1" s="1"/>
  <c r="O3609" i="1"/>
  <c r="W3609" i="1" s="1"/>
  <c r="E3612" i="1"/>
  <c r="O3613" i="1"/>
  <c r="W3613" i="1" s="1"/>
  <c r="E3616" i="1"/>
  <c r="O3617" i="1"/>
  <c r="W3617" i="1" s="1"/>
  <c r="O3638" i="1"/>
  <c r="W3638" i="1" s="1"/>
  <c r="E3641" i="1"/>
  <c r="O3642" i="1"/>
  <c r="W3642" i="1" s="1"/>
  <c r="E3645" i="1"/>
  <c r="O3646" i="1"/>
  <c r="E3649" i="1"/>
  <c r="O3650" i="1"/>
  <c r="I3674" i="1"/>
  <c r="U3677" i="1"/>
  <c r="AF3678" i="1"/>
  <c r="I3682" i="1"/>
  <c r="U3685" i="1"/>
  <c r="AF3686" i="1"/>
  <c r="Z3717" i="1"/>
  <c r="K3748" i="1"/>
  <c r="L3748" i="1" s="1"/>
  <c r="M3748" i="1"/>
  <c r="Y3748" i="1" s="1"/>
  <c r="H3748" i="1"/>
  <c r="K3752" i="1"/>
  <c r="M3752" i="1"/>
  <c r="Y3752" i="1" s="1"/>
  <c r="H3752" i="1"/>
  <c r="K3756" i="1"/>
  <c r="M3756" i="1"/>
  <c r="Y3756" i="1" s="1"/>
  <c r="H3756" i="1"/>
  <c r="Z3826" i="1"/>
  <c r="AC3858" i="1"/>
  <c r="Q3887" i="1"/>
  <c r="F3616" i="1"/>
  <c r="F3641" i="1"/>
  <c r="F3649" i="1"/>
  <c r="F3674" i="1"/>
  <c r="F3682" i="1"/>
  <c r="K3709" i="1"/>
  <c r="L3709" i="1" s="1"/>
  <c r="M3709" i="1"/>
  <c r="Y3709" i="1" s="1"/>
  <c r="AC3722" i="1"/>
  <c r="AC3751" i="1"/>
  <c r="AC3790" i="1"/>
  <c r="AC3823" i="1"/>
  <c r="Z3851" i="1"/>
  <c r="J3713" i="1"/>
  <c r="AC3717" i="1"/>
  <c r="R3745" i="1"/>
  <c r="R3759" i="1" s="1"/>
  <c r="J3746" i="1"/>
  <c r="V3749" i="1"/>
  <c r="W3749" i="1" s="1"/>
  <c r="AC3750" i="1"/>
  <c r="Z3753" i="1"/>
  <c r="N3757" i="1"/>
  <c r="R3778" i="1"/>
  <c r="J3779" i="1"/>
  <c r="Z3782" i="1"/>
  <c r="D3785" i="1"/>
  <c r="R3786" i="1"/>
  <c r="J3787" i="1"/>
  <c r="Z3790" i="1"/>
  <c r="AA3814" i="1"/>
  <c r="Z3815" i="1"/>
  <c r="D3818" i="1"/>
  <c r="R3819" i="1"/>
  <c r="J3820" i="1"/>
  <c r="AA3822" i="1"/>
  <c r="Z3823" i="1"/>
  <c r="D3826" i="1"/>
  <c r="R3827" i="1"/>
  <c r="V3848" i="1"/>
  <c r="AC3849" i="1"/>
  <c r="N3852" i="1"/>
  <c r="F3853" i="1"/>
  <c r="H3855" i="1"/>
  <c r="V3856" i="1"/>
  <c r="AC3857" i="1"/>
  <c r="AC3861" i="1"/>
  <c r="K3884" i="1"/>
  <c r="L3884" i="1" s="1"/>
  <c r="AC3884" i="1"/>
  <c r="H3888" i="1"/>
  <c r="G3888" i="1"/>
  <c r="N3891" i="1"/>
  <c r="D3892" i="1"/>
  <c r="C3892" i="1"/>
  <c r="AC3927" i="1"/>
  <c r="AC3957" i="1"/>
  <c r="C3713" i="1"/>
  <c r="U3714" i="1"/>
  <c r="Q3718" i="1"/>
  <c r="W3718" i="1" s="1"/>
  <c r="K3721" i="1"/>
  <c r="L3721" i="1" s="1"/>
  <c r="U3743" i="1"/>
  <c r="C3746" i="1"/>
  <c r="U3747" i="1"/>
  <c r="C3750" i="1"/>
  <c r="U3751" i="1"/>
  <c r="C3754" i="1"/>
  <c r="U3755" i="1"/>
  <c r="C3779" i="1"/>
  <c r="U3780" i="1"/>
  <c r="AF3781" i="1"/>
  <c r="C3783" i="1"/>
  <c r="U3784" i="1"/>
  <c r="AF3785" i="1"/>
  <c r="C3787" i="1"/>
  <c r="U3788" i="1"/>
  <c r="AF3789" i="1"/>
  <c r="C3791" i="1"/>
  <c r="U3792" i="1"/>
  <c r="I3814" i="1"/>
  <c r="S3815" i="1"/>
  <c r="K3816" i="1"/>
  <c r="L3816" i="1" s="1"/>
  <c r="I3818" i="1"/>
  <c r="S3819" i="1"/>
  <c r="K3820" i="1"/>
  <c r="I3822" i="1"/>
  <c r="S3823" i="1"/>
  <c r="K3824" i="1"/>
  <c r="L3824" i="1" s="1"/>
  <c r="I3826" i="1"/>
  <c r="S3827" i="1"/>
  <c r="O3848" i="1"/>
  <c r="G3849" i="1"/>
  <c r="E3851" i="1"/>
  <c r="O3852" i="1"/>
  <c r="G3853" i="1"/>
  <c r="E3855" i="1"/>
  <c r="O3856" i="1"/>
  <c r="G3857" i="1"/>
  <c r="E3859" i="1"/>
  <c r="AF3862" i="1"/>
  <c r="AC3862" i="1"/>
  <c r="AF3884" i="1"/>
  <c r="AF3888" i="1"/>
  <c r="AF3892" i="1"/>
  <c r="I3896" i="1"/>
  <c r="D3896" i="1"/>
  <c r="C3896" i="1"/>
  <c r="AC3924" i="1"/>
  <c r="AC3952" i="1"/>
  <c r="AC3966" i="1"/>
  <c r="AC3996" i="1"/>
  <c r="F4059" i="1"/>
  <c r="F3781" i="1"/>
  <c r="J3785" i="1"/>
  <c r="AC3789" i="1"/>
  <c r="F3818" i="1"/>
  <c r="J3822" i="1"/>
  <c r="AC3826" i="1"/>
  <c r="AC3847" i="1"/>
  <c r="F3855" i="1"/>
  <c r="J3859" i="1"/>
  <c r="AC3886" i="1"/>
  <c r="AC3929" i="1"/>
  <c r="AC3967" i="1"/>
  <c r="AC3993" i="1"/>
  <c r="Z4023" i="1"/>
  <c r="U3749" i="1"/>
  <c r="U3757" i="1"/>
  <c r="G3781" i="1"/>
  <c r="C3785" i="1"/>
  <c r="U3786" i="1"/>
  <c r="Q3790" i="1"/>
  <c r="G3814" i="1"/>
  <c r="C3818" i="1"/>
  <c r="U3819" i="1"/>
  <c r="Q3823" i="1"/>
  <c r="K3826" i="1"/>
  <c r="L3826" i="1" s="1"/>
  <c r="U3848" i="1"/>
  <c r="Q3852" i="1"/>
  <c r="K3855" i="1"/>
  <c r="L3855" i="1" s="1"/>
  <c r="G3859" i="1"/>
  <c r="X3883" i="1"/>
  <c r="Y3883" i="1" s="1"/>
  <c r="S3883" i="1"/>
  <c r="S3899" i="1" s="1"/>
  <c r="AF3887" i="1"/>
  <c r="AC3887" i="1"/>
  <c r="P3891" i="1"/>
  <c r="U3891" i="1"/>
  <c r="AC3922" i="1"/>
  <c r="AC3987" i="1"/>
  <c r="Z4002" i="1"/>
  <c r="AA4028" i="1"/>
  <c r="Q3860" i="1"/>
  <c r="W3860" i="1" s="1"/>
  <c r="M3861" i="1"/>
  <c r="Y3861" i="1" s="1"/>
  <c r="Q3885" i="1"/>
  <c r="W3885" i="1" s="1"/>
  <c r="M3886" i="1"/>
  <c r="Y3886" i="1" s="1"/>
  <c r="E3890" i="1"/>
  <c r="L3890" i="1" s="1"/>
  <c r="Q3893" i="1"/>
  <c r="W3893" i="1" s="1"/>
  <c r="M3894" i="1"/>
  <c r="Y3894" i="1" s="1"/>
  <c r="U3918" i="1"/>
  <c r="AF3919" i="1"/>
  <c r="C3921" i="1"/>
  <c r="Q3922" i="1"/>
  <c r="W3922" i="1" s="1"/>
  <c r="M3923" i="1"/>
  <c r="Y3923" i="1" s="1"/>
  <c r="I3927" i="1"/>
  <c r="S3928" i="1"/>
  <c r="K3929" i="1"/>
  <c r="E3931" i="1"/>
  <c r="L3931" i="1" s="1"/>
  <c r="O3932" i="1"/>
  <c r="Z3954" i="1"/>
  <c r="I3956" i="1"/>
  <c r="S3957" i="1"/>
  <c r="K3958" i="1"/>
  <c r="L3958" i="1" s="1"/>
  <c r="E3960" i="1"/>
  <c r="O3961" i="1"/>
  <c r="W3961" i="1" s="1"/>
  <c r="G3962" i="1"/>
  <c r="U3963" i="1"/>
  <c r="AF3964" i="1"/>
  <c r="C3966" i="1"/>
  <c r="Q3967" i="1"/>
  <c r="W3967" i="1" s="1"/>
  <c r="M3985" i="1"/>
  <c r="S3986" i="1"/>
  <c r="K3987" i="1"/>
  <c r="L3987" i="1" s="1"/>
  <c r="E3989" i="1"/>
  <c r="O3990" i="1"/>
  <c r="G3991" i="1"/>
  <c r="U3992" i="1"/>
  <c r="AF3993" i="1"/>
  <c r="C3995" i="1"/>
  <c r="Q3996" i="1"/>
  <c r="M3997" i="1"/>
  <c r="Y3997" i="1" s="1"/>
  <c r="AA3998" i="1"/>
  <c r="Z3999" i="1"/>
  <c r="I4001" i="1"/>
  <c r="S4002" i="1"/>
  <c r="C4024" i="1"/>
  <c r="C4026" i="1"/>
  <c r="E4026" i="1"/>
  <c r="Z4030" i="1"/>
  <c r="AF4030" i="1"/>
  <c r="J4030" i="1"/>
  <c r="K4034" i="1"/>
  <c r="L4034" i="1" s="1"/>
  <c r="M4034" i="1"/>
  <c r="Y4034" i="1" s="1"/>
  <c r="AC4034" i="1"/>
  <c r="AC4064" i="1"/>
  <c r="J3861" i="1"/>
  <c r="J3886" i="1"/>
  <c r="J3894" i="1"/>
  <c r="AF3895" i="1"/>
  <c r="P3920" i="1"/>
  <c r="D3921" i="1"/>
  <c r="D3934" i="1" s="1"/>
  <c r="J3923" i="1"/>
  <c r="AF3924" i="1"/>
  <c r="F3927" i="1"/>
  <c r="X3928" i="1"/>
  <c r="Y3928" i="1" s="1"/>
  <c r="AA3929" i="1"/>
  <c r="T3932" i="1"/>
  <c r="P3953" i="1"/>
  <c r="P3969" i="1" s="1"/>
  <c r="D3954" i="1"/>
  <c r="J3956" i="1"/>
  <c r="AF3957" i="1"/>
  <c r="F3960" i="1"/>
  <c r="X3961" i="1"/>
  <c r="Y3961" i="1" s="1"/>
  <c r="AA3962" i="1"/>
  <c r="T3965" i="1"/>
  <c r="H3966" i="1"/>
  <c r="P3986" i="1"/>
  <c r="D3987" i="1"/>
  <c r="D4003" i="1" s="1"/>
  <c r="J3989" i="1"/>
  <c r="AF3990" i="1"/>
  <c r="F3993" i="1"/>
  <c r="X3994" i="1"/>
  <c r="Y3994" i="1" s="1"/>
  <c r="AA3995" i="1"/>
  <c r="T3998" i="1"/>
  <c r="H3999" i="1"/>
  <c r="P4002" i="1"/>
  <c r="AF4023" i="1"/>
  <c r="AC4027" i="1"/>
  <c r="AC4035" i="1"/>
  <c r="AC4057" i="1"/>
  <c r="E4061" i="1"/>
  <c r="C4061" i="1"/>
  <c r="H4063" i="1"/>
  <c r="G4063" i="1"/>
  <c r="I4063" i="1"/>
  <c r="H4067" i="1"/>
  <c r="G4067" i="1"/>
  <c r="I4067" i="1"/>
  <c r="AA4137" i="1"/>
  <c r="U4175" i="1"/>
  <c r="I3921" i="1"/>
  <c r="U3924" i="1"/>
  <c r="AF3925" i="1"/>
  <c r="I3929" i="1"/>
  <c r="U3932" i="1"/>
  <c r="E3954" i="1"/>
  <c r="Q3957" i="1"/>
  <c r="M3958" i="1"/>
  <c r="Y3958" i="1" s="1"/>
  <c r="E3962" i="1"/>
  <c r="Q3965" i="1"/>
  <c r="M3966" i="1"/>
  <c r="Y3966" i="1" s="1"/>
  <c r="AF3987" i="1"/>
  <c r="E3991" i="1"/>
  <c r="Q3994" i="1"/>
  <c r="I3995" i="1"/>
  <c r="U3998" i="1"/>
  <c r="M3999" i="1"/>
  <c r="Y3999" i="1" s="1"/>
  <c r="AC4002" i="1"/>
  <c r="AC4023" i="1"/>
  <c r="AF4024" i="1"/>
  <c r="E4028" i="1"/>
  <c r="C4028" i="1"/>
  <c r="M4032" i="1"/>
  <c r="Y4032" i="1" s="1"/>
  <c r="K4032" i="1"/>
  <c r="AC4032" i="1"/>
  <c r="E4036" i="1"/>
  <c r="C4036" i="1"/>
  <c r="AC4105" i="1"/>
  <c r="AC4138" i="1"/>
  <c r="F3921" i="1"/>
  <c r="F3929" i="1"/>
  <c r="F3954" i="1"/>
  <c r="F3962" i="1"/>
  <c r="R3986" i="1"/>
  <c r="N3990" i="1"/>
  <c r="N4003" i="1" s="1"/>
  <c r="J3991" i="1"/>
  <c r="F3995" i="1"/>
  <c r="V3998" i="1"/>
  <c r="W3998" i="1" s="1"/>
  <c r="R4002" i="1"/>
  <c r="N4023" i="1"/>
  <c r="N4039" i="1" s="1"/>
  <c r="J4024" i="1"/>
  <c r="AF4059" i="1"/>
  <c r="J4059" i="1"/>
  <c r="AC4106" i="1"/>
  <c r="AC4135" i="1"/>
  <c r="Q4025" i="1"/>
  <c r="W4025" i="1" s="1"/>
  <c r="S4027" i="1"/>
  <c r="AC4029" i="1"/>
  <c r="Q4033" i="1"/>
  <c r="S4035" i="1"/>
  <c r="AC4037" i="1"/>
  <c r="O4064" i="1"/>
  <c r="G4065" i="1"/>
  <c r="U4066" i="1"/>
  <c r="Z4069" i="1"/>
  <c r="E4071" i="1"/>
  <c r="S4072" i="1"/>
  <c r="C4094" i="1"/>
  <c r="Q4095" i="1"/>
  <c r="W4095" i="1" s="1"/>
  <c r="I4096" i="1"/>
  <c r="S4097" i="1"/>
  <c r="K4098" i="1"/>
  <c r="L4098" i="1" s="1"/>
  <c r="AC4099" i="1"/>
  <c r="AF4100" i="1"/>
  <c r="C4102" i="1"/>
  <c r="Q4103" i="1"/>
  <c r="I4104" i="1"/>
  <c r="S4105" i="1"/>
  <c r="K4106" i="1"/>
  <c r="L4106" i="1" s="1"/>
  <c r="AC4107" i="1"/>
  <c r="E4129" i="1"/>
  <c r="O4130" i="1"/>
  <c r="W4130" i="1" s="1"/>
  <c r="G4131" i="1"/>
  <c r="U4132" i="1"/>
  <c r="AF4133" i="1"/>
  <c r="C4135" i="1"/>
  <c r="Q4136" i="1"/>
  <c r="W4136" i="1" s="1"/>
  <c r="I4137" i="1"/>
  <c r="S4138" i="1"/>
  <c r="K4139" i="1"/>
  <c r="T4140" i="1"/>
  <c r="R4140" i="1"/>
  <c r="S4167" i="1"/>
  <c r="AC4173" i="1"/>
  <c r="AA4204" i="1"/>
  <c r="F4071" i="1"/>
  <c r="AC4096" i="1"/>
  <c r="F4104" i="1"/>
  <c r="J4129" i="1"/>
  <c r="AC4133" i="1"/>
  <c r="R4163" i="1"/>
  <c r="T4163" i="1"/>
  <c r="Z4167" i="1"/>
  <c r="AF4167" i="1"/>
  <c r="U4167" i="1"/>
  <c r="R4171" i="1"/>
  <c r="T4171" i="1"/>
  <c r="AC4172" i="1"/>
  <c r="AC4201" i="1"/>
  <c r="AC4235" i="1"/>
  <c r="Q4027" i="1"/>
  <c r="Q4031" i="1"/>
  <c r="Q4035" i="1"/>
  <c r="Q4060" i="1"/>
  <c r="W4060" i="1" s="1"/>
  <c r="Q4064" i="1"/>
  <c r="M4065" i="1"/>
  <c r="Y4065" i="1" s="1"/>
  <c r="Q4068" i="1"/>
  <c r="M4069" i="1"/>
  <c r="Y4069" i="1" s="1"/>
  <c r="C4071" i="1"/>
  <c r="Q4072" i="1"/>
  <c r="I4094" i="1"/>
  <c r="C4096" i="1"/>
  <c r="Q4097" i="1"/>
  <c r="M4098" i="1"/>
  <c r="Y4098" i="1" s="1"/>
  <c r="C4100" i="1"/>
  <c r="Q4101" i="1"/>
  <c r="M4102" i="1"/>
  <c r="Y4102" i="1" s="1"/>
  <c r="C4104" i="1"/>
  <c r="Q4105" i="1"/>
  <c r="M4106" i="1"/>
  <c r="Y4106" i="1" s="1"/>
  <c r="K4129" i="1"/>
  <c r="E4131" i="1"/>
  <c r="C4133" i="1"/>
  <c r="Q4134" i="1"/>
  <c r="M4135" i="1"/>
  <c r="Y4135" i="1" s="1"/>
  <c r="K4137" i="1"/>
  <c r="E4139" i="1"/>
  <c r="R4142" i="1"/>
  <c r="T4142" i="1"/>
  <c r="S4165" i="1"/>
  <c r="O4171" i="1"/>
  <c r="Z4175" i="1"/>
  <c r="AF4175" i="1"/>
  <c r="AC4175" i="1"/>
  <c r="AC4210" i="1"/>
  <c r="AA4240" i="1"/>
  <c r="F4065" i="1"/>
  <c r="D4071" i="1"/>
  <c r="D4096" i="1"/>
  <c r="D4100" i="1"/>
  <c r="D4104" i="1"/>
  <c r="J4131" i="1"/>
  <c r="J4135" i="1"/>
  <c r="F4139" i="1"/>
  <c r="AF4165" i="1"/>
  <c r="Z4165" i="1"/>
  <c r="U4165" i="1"/>
  <c r="X4169" i="1"/>
  <c r="Y4169" i="1" s="1"/>
  <c r="V4169" i="1"/>
  <c r="W4169" i="1" s="1"/>
  <c r="AC4169" i="1"/>
  <c r="AA4211" i="1"/>
  <c r="X4245" i="1"/>
  <c r="Y4245" i="1" s="1"/>
  <c r="J4141" i="1"/>
  <c r="D4168" i="1"/>
  <c r="J4170" i="1"/>
  <c r="Z4173" i="1"/>
  <c r="Z4177" i="1"/>
  <c r="P4196" i="1"/>
  <c r="D4197" i="1"/>
  <c r="R4198" i="1"/>
  <c r="J4199" i="1"/>
  <c r="X4200" i="1"/>
  <c r="Y4200" i="1" s="1"/>
  <c r="AA4201" i="1"/>
  <c r="Z4202" i="1"/>
  <c r="P4204" i="1"/>
  <c r="D4205" i="1"/>
  <c r="R4206" i="1"/>
  <c r="J4207" i="1"/>
  <c r="X4208" i="1"/>
  <c r="Y4208" i="1" s="1"/>
  <c r="AA4209" i="1"/>
  <c r="Z4210" i="1"/>
  <c r="P4212" i="1"/>
  <c r="D4230" i="1"/>
  <c r="R4231" i="1"/>
  <c r="J4232" i="1"/>
  <c r="X4233" i="1"/>
  <c r="Y4233" i="1" s="1"/>
  <c r="AA4234" i="1"/>
  <c r="Z4235" i="1"/>
  <c r="P4237" i="1"/>
  <c r="D4238" i="1"/>
  <c r="R4239" i="1"/>
  <c r="J4240" i="1"/>
  <c r="X4241" i="1"/>
  <c r="Y4241" i="1" s="1"/>
  <c r="N4243" i="1"/>
  <c r="F4244" i="1"/>
  <c r="T4245" i="1"/>
  <c r="P4268" i="1"/>
  <c r="N4268" i="1"/>
  <c r="X4272" i="1"/>
  <c r="Y4272" i="1" s="1"/>
  <c r="V4272" i="1"/>
  <c r="W4272" i="1" s="1"/>
  <c r="AC4272" i="1"/>
  <c r="Q4196" i="1"/>
  <c r="U4200" i="1"/>
  <c r="AC4204" i="1"/>
  <c r="Q4212" i="1"/>
  <c r="U4233" i="1"/>
  <c r="AC4237" i="1"/>
  <c r="Z4245" i="1"/>
  <c r="AF4247" i="1"/>
  <c r="Z4247" i="1"/>
  <c r="U4247" i="1"/>
  <c r="AA4307" i="1"/>
  <c r="J4164" i="1"/>
  <c r="J4168" i="1"/>
  <c r="J4172" i="1"/>
  <c r="AF4173" i="1"/>
  <c r="J4176" i="1"/>
  <c r="AF4177" i="1"/>
  <c r="R4196" i="1"/>
  <c r="J4197" i="1"/>
  <c r="AF4198" i="1"/>
  <c r="R4200" i="1"/>
  <c r="J4201" i="1"/>
  <c r="AF4202" i="1"/>
  <c r="R4204" i="1"/>
  <c r="J4205" i="1"/>
  <c r="AF4206" i="1"/>
  <c r="R4208" i="1"/>
  <c r="J4209" i="1"/>
  <c r="AF4210" i="1"/>
  <c r="R4212" i="1"/>
  <c r="J4230" i="1"/>
  <c r="AF4231" i="1"/>
  <c r="R4233" i="1"/>
  <c r="J4234" i="1"/>
  <c r="AF4235" i="1"/>
  <c r="R4237" i="1"/>
  <c r="J4238" i="1"/>
  <c r="AF4239" i="1"/>
  <c r="R4241" i="1"/>
  <c r="J4242" i="1"/>
  <c r="AF4243" i="1"/>
  <c r="R4245" i="1"/>
  <c r="R4270" i="1"/>
  <c r="T4270" i="1"/>
  <c r="AF4274" i="1"/>
  <c r="U4274" i="1"/>
  <c r="AC4312" i="1"/>
  <c r="Q4177" i="1"/>
  <c r="Q4198" i="1"/>
  <c r="Q4202" i="1"/>
  <c r="Q4206" i="1"/>
  <c r="Q4210" i="1"/>
  <c r="Q4231" i="1"/>
  <c r="Q4235" i="1"/>
  <c r="Q4239" i="1"/>
  <c r="Q4243" i="1"/>
  <c r="AC4245" i="1"/>
  <c r="AC4271" i="1"/>
  <c r="AA4302" i="1"/>
  <c r="AA4317" i="1"/>
  <c r="AC4269" i="1"/>
  <c r="F4273" i="1"/>
  <c r="H4275" i="1"/>
  <c r="V4276" i="1"/>
  <c r="W4276" i="1" s="1"/>
  <c r="AC4277" i="1"/>
  <c r="AF4278" i="1"/>
  <c r="N4280" i="1"/>
  <c r="F4281" i="1"/>
  <c r="T4282" i="1"/>
  <c r="H4300" i="1"/>
  <c r="V4301" i="1"/>
  <c r="AC4302" i="1"/>
  <c r="AF4303" i="1"/>
  <c r="N4305" i="1"/>
  <c r="F4306" i="1"/>
  <c r="X4307" i="1"/>
  <c r="Y4307" i="1" s="1"/>
  <c r="AA4308" i="1"/>
  <c r="Z4309" i="1"/>
  <c r="P4311" i="1"/>
  <c r="D4312" i="1"/>
  <c r="R4313" i="1"/>
  <c r="J4314" i="1"/>
  <c r="X4315" i="1"/>
  <c r="Y4315" i="1" s="1"/>
  <c r="AA4316" i="1"/>
  <c r="P4338" i="1"/>
  <c r="N4338" i="1"/>
  <c r="X4342" i="1"/>
  <c r="Y4342" i="1" s="1"/>
  <c r="V4342" i="1"/>
  <c r="AC4342" i="1"/>
  <c r="P4346" i="1"/>
  <c r="N4346" i="1"/>
  <c r="AF4350" i="1"/>
  <c r="Z4350" i="1"/>
  <c r="U4350" i="1"/>
  <c r="AC4374" i="1"/>
  <c r="AA4408" i="1"/>
  <c r="Q4278" i="1"/>
  <c r="U4282" i="1"/>
  <c r="AC4303" i="1"/>
  <c r="Q4311" i="1"/>
  <c r="U4315" i="1"/>
  <c r="AC4387" i="1"/>
  <c r="H4269" i="1"/>
  <c r="H4273" i="1"/>
  <c r="T4276" i="1"/>
  <c r="H4277" i="1"/>
  <c r="Z4278" i="1"/>
  <c r="T4280" i="1"/>
  <c r="H4281" i="1"/>
  <c r="Z4282" i="1"/>
  <c r="T4301" i="1"/>
  <c r="H4302" i="1"/>
  <c r="Z4303" i="1"/>
  <c r="T4305" i="1"/>
  <c r="R4307" i="1"/>
  <c r="J4308" i="1"/>
  <c r="AF4309" i="1"/>
  <c r="R4311" i="1"/>
  <c r="J4312" i="1"/>
  <c r="AF4313" i="1"/>
  <c r="R4315" i="1"/>
  <c r="J4316" i="1"/>
  <c r="P4317" i="1"/>
  <c r="R4340" i="1"/>
  <c r="T4340" i="1"/>
  <c r="Q4342" i="1"/>
  <c r="N4344" i="1"/>
  <c r="P4344" i="1"/>
  <c r="AF4348" i="1"/>
  <c r="U4348" i="1"/>
  <c r="Q4276" i="1"/>
  <c r="Q4280" i="1"/>
  <c r="Q4301" i="1"/>
  <c r="Q4305" i="1"/>
  <c r="Q4309" i="1"/>
  <c r="Q4313" i="1"/>
  <c r="AC4349" i="1"/>
  <c r="AA4385" i="1"/>
  <c r="F4343" i="1"/>
  <c r="H4345" i="1"/>
  <c r="AC4347" i="1"/>
  <c r="F4351" i="1"/>
  <c r="T4352" i="1"/>
  <c r="AC4372" i="1"/>
  <c r="AF4373" i="1"/>
  <c r="N4375" i="1"/>
  <c r="F4376" i="1"/>
  <c r="T4377" i="1"/>
  <c r="H4378" i="1"/>
  <c r="V4379" i="1"/>
  <c r="AC4380" i="1"/>
  <c r="AF4381" i="1"/>
  <c r="N4383" i="1"/>
  <c r="F4384" i="1"/>
  <c r="T4385" i="1"/>
  <c r="H4386" i="1"/>
  <c r="V4387" i="1"/>
  <c r="O4408" i="1"/>
  <c r="S4418" i="1"/>
  <c r="AA4454" i="1"/>
  <c r="AC4352" i="1"/>
  <c r="Q4377" i="1"/>
  <c r="U4381" i="1"/>
  <c r="O4387" i="1"/>
  <c r="V4410" i="1"/>
  <c r="X4410" i="1"/>
  <c r="Y4410" i="1" s="1"/>
  <c r="AC4410" i="1"/>
  <c r="N4414" i="1"/>
  <c r="P4414" i="1"/>
  <c r="V4418" i="1"/>
  <c r="X4418" i="1"/>
  <c r="Y4418" i="1" s="1"/>
  <c r="AC4418" i="1"/>
  <c r="Z4451" i="1"/>
  <c r="J4341" i="1"/>
  <c r="J4345" i="1"/>
  <c r="J4349" i="1"/>
  <c r="R4352" i="1"/>
  <c r="T4375" i="1"/>
  <c r="H4376" i="1"/>
  <c r="Z4377" i="1"/>
  <c r="T4379" i="1"/>
  <c r="H4380" i="1"/>
  <c r="Z4381" i="1"/>
  <c r="T4383" i="1"/>
  <c r="H4384" i="1"/>
  <c r="Z4385" i="1"/>
  <c r="T4387" i="1"/>
  <c r="AC4407" i="1"/>
  <c r="S4412" i="1"/>
  <c r="O4418" i="1"/>
  <c r="AA4456" i="1"/>
  <c r="U4375" i="1"/>
  <c r="U4379" i="1"/>
  <c r="U4383" i="1"/>
  <c r="U4387" i="1"/>
  <c r="T4408" i="1"/>
  <c r="R4408" i="1"/>
  <c r="Q4410" i="1"/>
  <c r="P4412" i="1"/>
  <c r="N4412" i="1"/>
  <c r="AF4416" i="1"/>
  <c r="Z4416" i="1"/>
  <c r="U4416" i="1"/>
  <c r="X4420" i="1"/>
  <c r="Y4420" i="1" s="1"/>
  <c r="V4420" i="1"/>
  <c r="AC4420" i="1"/>
  <c r="H4411" i="1"/>
  <c r="AC4413" i="1"/>
  <c r="F4417" i="1"/>
  <c r="H4419" i="1"/>
  <c r="AC4421" i="1"/>
  <c r="AF4422" i="1"/>
  <c r="P4443" i="1"/>
  <c r="H4444" i="1"/>
  <c r="V4445" i="1"/>
  <c r="AC4446" i="1"/>
  <c r="AF4447" i="1"/>
  <c r="P4451" i="1"/>
  <c r="H4456" i="1"/>
  <c r="AF4481" i="1"/>
  <c r="J4481" i="1"/>
  <c r="D4485" i="1"/>
  <c r="C4485" i="1"/>
  <c r="E4485" i="1"/>
  <c r="U4422" i="1"/>
  <c r="O4445" i="1"/>
  <c r="U4447" i="1"/>
  <c r="AC4453" i="1"/>
  <c r="G4456" i="1"/>
  <c r="I4456" i="1"/>
  <c r="AA4517" i="1"/>
  <c r="J4411" i="1"/>
  <c r="J4415" i="1"/>
  <c r="J4419" i="1"/>
  <c r="R4422" i="1"/>
  <c r="V4443" i="1"/>
  <c r="T4445" i="1"/>
  <c r="H4446" i="1"/>
  <c r="F4448" i="1"/>
  <c r="AA4381" i="1"/>
  <c r="AC4339" i="1"/>
  <c r="P4352" i="1"/>
  <c r="P4377" i="1"/>
  <c r="X4381" i="1"/>
  <c r="Y4381" i="1" s="1"/>
  <c r="D4386" i="1"/>
  <c r="U4352" i="1"/>
  <c r="AC4385" i="1"/>
  <c r="R4414" i="1"/>
  <c r="U4418" i="1"/>
  <c r="F4341" i="1"/>
  <c r="L4341" i="1" s="1"/>
  <c r="P4375" i="1"/>
  <c r="D4380" i="1"/>
  <c r="V4385" i="1"/>
  <c r="S4416" i="1"/>
  <c r="Q4387" i="1"/>
  <c r="V4408" i="1"/>
  <c r="Q4414" i="1"/>
  <c r="Z4420" i="1"/>
  <c r="AC4449" i="1"/>
  <c r="D4419" i="1"/>
  <c r="R4445" i="1"/>
  <c r="AC4450" i="1"/>
  <c r="AC4477" i="1"/>
  <c r="G4485" i="1"/>
  <c r="Q4447" i="1"/>
  <c r="M4456" i="1"/>
  <c r="Y4456" i="1" s="1"/>
  <c r="N4422" i="1"/>
  <c r="R4447" i="1"/>
  <c r="T4449" i="1"/>
  <c r="H4450" i="1"/>
  <c r="F4452" i="1"/>
  <c r="AC4457" i="1"/>
  <c r="AF4479" i="1"/>
  <c r="Z4479" i="1"/>
  <c r="J4479" i="1"/>
  <c r="M4483" i="1"/>
  <c r="Y4483" i="1" s="1"/>
  <c r="K4483" i="1"/>
  <c r="AC4483" i="1"/>
  <c r="AA4514" i="1"/>
  <c r="Q4445" i="1"/>
  <c r="AF4454" i="1"/>
  <c r="Z4454" i="1"/>
  <c r="J4454" i="1"/>
  <c r="Q4455" i="1"/>
  <c r="S4457" i="1"/>
  <c r="Q4484" i="1"/>
  <c r="S4486" i="1"/>
  <c r="K4487" i="1"/>
  <c r="AC4488" i="1"/>
  <c r="AF4489" i="1"/>
  <c r="C4491" i="1"/>
  <c r="Q4492" i="1"/>
  <c r="I4510" i="1"/>
  <c r="C4512" i="1"/>
  <c r="Q4513" i="1"/>
  <c r="I4514" i="1"/>
  <c r="G4516" i="1"/>
  <c r="U4517" i="1"/>
  <c r="M4518" i="1"/>
  <c r="Y4518" i="1" s="1"/>
  <c r="T4521" i="1"/>
  <c r="R4521" i="1"/>
  <c r="AF4525" i="1"/>
  <c r="Z4525" i="1"/>
  <c r="U4525" i="1"/>
  <c r="AA4554" i="1"/>
  <c r="J4489" i="1"/>
  <c r="F4518" i="1"/>
  <c r="AA4526" i="1"/>
  <c r="Q4453" i="1"/>
  <c r="Q4457" i="1"/>
  <c r="Q4478" i="1"/>
  <c r="Q4482" i="1"/>
  <c r="Q4486" i="1"/>
  <c r="M4487" i="1"/>
  <c r="Y4487" i="1" s="1"/>
  <c r="C4489" i="1"/>
  <c r="Q4490" i="1"/>
  <c r="M4491" i="1"/>
  <c r="Y4491" i="1" s="1"/>
  <c r="C4510" i="1"/>
  <c r="Q4511" i="1"/>
  <c r="M4512" i="1"/>
  <c r="Y4512" i="1" s="1"/>
  <c r="C4514" i="1"/>
  <c r="Q4515" i="1"/>
  <c r="M4516" i="1"/>
  <c r="Y4516" i="1" s="1"/>
  <c r="C4518" i="1"/>
  <c r="Q4519" i="1"/>
  <c r="V4523" i="1"/>
  <c r="W4523" i="1" s="1"/>
  <c r="X4523" i="1"/>
  <c r="Y4523" i="1" s="1"/>
  <c r="AC4523" i="1"/>
  <c r="R4527" i="1"/>
  <c r="T4527" i="1"/>
  <c r="AA4548" i="1"/>
  <c r="F4487" i="1"/>
  <c r="F4491" i="1"/>
  <c r="D4514" i="1"/>
  <c r="D4518" i="1"/>
  <c r="D4520" i="1"/>
  <c r="J4522" i="1"/>
  <c r="AA4524" i="1"/>
  <c r="D4545" i="1"/>
  <c r="R4546" i="1"/>
  <c r="J4547" i="1"/>
  <c r="AF4548" i="1"/>
  <c r="N4550" i="1"/>
  <c r="F4551" i="1"/>
  <c r="X4552" i="1"/>
  <c r="Y4552" i="1" s="1"/>
  <c r="AA4553" i="1"/>
  <c r="O4558" i="1"/>
  <c r="Q4548" i="1"/>
  <c r="S4550" i="1"/>
  <c r="AC4552" i="1"/>
  <c r="N4556" i="1"/>
  <c r="P4556" i="1"/>
  <c r="V4560" i="1"/>
  <c r="W4560" i="1" s="1"/>
  <c r="X4560" i="1"/>
  <c r="Y4560" i="1" s="1"/>
  <c r="AC4560" i="1"/>
  <c r="AA4593" i="1"/>
  <c r="D4522" i="1"/>
  <c r="D4526" i="1"/>
  <c r="P4546" i="1"/>
  <c r="N4548" i="1"/>
  <c r="F4549" i="1"/>
  <c r="X4550" i="1"/>
  <c r="Y4550" i="1" s="1"/>
  <c r="V4552" i="1"/>
  <c r="W4552" i="1" s="1"/>
  <c r="J4553" i="1"/>
  <c r="S4558" i="1"/>
  <c r="Q4546" i="1"/>
  <c r="Q4550" i="1"/>
  <c r="T4554" i="1"/>
  <c r="R4554" i="1"/>
  <c r="Q4556" i="1"/>
  <c r="P4558" i="1"/>
  <c r="N4558" i="1"/>
  <c r="AF4562" i="1"/>
  <c r="Z4562" i="1"/>
  <c r="U4562" i="1"/>
  <c r="AC4583" i="1"/>
  <c r="F4555" i="1"/>
  <c r="H4557" i="1"/>
  <c r="AC4559" i="1"/>
  <c r="F4580" i="1"/>
  <c r="X4581" i="1"/>
  <c r="AA4582" i="1"/>
  <c r="Z4583" i="1"/>
  <c r="P4585" i="1"/>
  <c r="D4586" i="1"/>
  <c r="R4587" i="1"/>
  <c r="J4588" i="1"/>
  <c r="X4589" i="1"/>
  <c r="Y4589" i="1" s="1"/>
  <c r="Z4590" i="1"/>
  <c r="L4607" i="1" s="1"/>
  <c r="O4595" i="1"/>
  <c r="AC4622" i="1"/>
  <c r="O4583" i="1"/>
  <c r="U4585" i="1"/>
  <c r="AA4587" i="1"/>
  <c r="Q4591" i="1"/>
  <c r="P4593" i="1"/>
  <c r="N4593" i="1"/>
  <c r="AF4597" i="1"/>
  <c r="Z4597" i="1"/>
  <c r="U4597" i="1"/>
  <c r="AA4619" i="1"/>
  <c r="H4555" i="1"/>
  <c r="H4559" i="1"/>
  <c r="R4581" i="1"/>
  <c r="P4583" i="1"/>
  <c r="D4584" i="1"/>
  <c r="V4585" i="1"/>
  <c r="W4585" i="1" s="1"/>
  <c r="T4587" i="1"/>
  <c r="R4589" i="1"/>
  <c r="D4590" i="1"/>
  <c r="S4591" i="1"/>
  <c r="O4597" i="1"/>
  <c r="U4583" i="1"/>
  <c r="V4591" i="1"/>
  <c r="W4591" i="1" s="1"/>
  <c r="X4591" i="1"/>
  <c r="Y4591" i="1" s="1"/>
  <c r="AC4591" i="1"/>
  <c r="N4595" i="1"/>
  <c r="P4595" i="1"/>
  <c r="F4594" i="1"/>
  <c r="J4615" i="1"/>
  <c r="X4616" i="1"/>
  <c r="V4618" i="1"/>
  <c r="W4618" i="1" s="1"/>
  <c r="AC4619" i="1"/>
  <c r="AF4620" i="1"/>
  <c r="Z4622" i="1"/>
  <c r="H4627" i="1"/>
  <c r="AC4631" i="1"/>
  <c r="AA4631" i="1"/>
  <c r="K4631" i="1"/>
  <c r="L4631" i="1" s="1"/>
  <c r="U4616" i="1"/>
  <c r="AA4618" i="1"/>
  <c r="O4622" i="1"/>
  <c r="K4623" i="1"/>
  <c r="L4623" i="1" s="1"/>
  <c r="M4623" i="1"/>
  <c r="Y4623" i="1" s="1"/>
  <c r="M4627" i="1"/>
  <c r="Y4627" i="1" s="1"/>
  <c r="K4627" i="1"/>
  <c r="L4627" i="1" s="1"/>
  <c r="AC4627" i="1"/>
  <c r="D4594" i="1"/>
  <c r="D4615" i="1"/>
  <c r="V4616" i="1"/>
  <c r="T4618" i="1"/>
  <c r="H4619" i="1"/>
  <c r="F4621" i="1"/>
  <c r="X4622" i="1"/>
  <c r="Y4622" i="1" s="1"/>
  <c r="H4625" i="1"/>
  <c r="J4631" i="1"/>
  <c r="U4618" i="1"/>
  <c r="Z4625" i="1"/>
  <c r="AF4625" i="1"/>
  <c r="J4625" i="1"/>
  <c r="G4629" i="1"/>
  <c r="I4629" i="1"/>
  <c r="F4652" i="1"/>
  <c r="O4626" i="1"/>
  <c r="U4628" i="1"/>
  <c r="D4650" i="1"/>
  <c r="AA4632" i="1"/>
  <c r="U4626" i="1"/>
  <c r="AF4652" i="1"/>
  <c r="Z4652" i="1"/>
  <c r="J4652" i="1"/>
  <c r="K4650" i="1"/>
  <c r="M4650" i="1"/>
  <c r="AA4654" i="1"/>
  <c r="K4654" i="1"/>
  <c r="L4654" i="1" s="1"/>
  <c r="M4654" i="1"/>
  <c r="Y4654" i="1" s="1"/>
  <c r="Q4632" i="1"/>
  <c r="U4653" i="1"/>
  <c r="K4656" i="1"/>
  <c r="L4656" i="1" s="1"/>
  <c r="U4657" i="1"/>
  <c r="I4660" i="1"/>
  <c r="D4660" i="1"/>
  <c r="C4660" i="1"/>
  <c r="AC4659" i="1"/>
  <c r="Q4651" i="1"/>
  <c r="Q4655" i="1"/>
  <c r="M4656" i="1"/>
  <c r="Y4656" i="1" s="1"/>
  <c r="AA4657" i="1"/>
  <c r="F4656" i="1"/>
  <c r="F4664" i="1"/>
  <c r="AA4666" i="1"/>
  <c r="Z4667" i="1"/>
  <c r="AF4658" i="1"/>
  <c r="Q4661" i="1"/>
  <c r="I4662" i="1"/>
  <c r="S4663" i="1"/>
  <c r="K4664" i="1"/>
  <c r="L4664" i="1" s="1"/>
  <c r="AC4665" i="1"/>
  <c r="AF4666" i="1"/>
  <c r="F4658" i="1"/>
  <c r="X4659" i="1"/>
  <c r="Y4659" i="1" s="1"/>
  <c r="V4661" i="1"/>
  <c r="W4661" i="1" s="1"/>
  <c r="P4663" i="1"/>
  <c r="D4664" i="1"/>
  <c r="R4665" i="1"/>
  <c r="AC4666" i="1"/>
  <c r="U4663" i="1"/>
  <c r="D4345" i="1"/>
  <c r="X4373" i="1"/>
  <c r="Y4373" i="1" s="1"/>
  <c r="D4378" i="1"/>
  <c r="L4378" i="1" s="1"/>
  <c r="R4387" i="1"/>
  <c r="AC4373" i="1"/>
  <c r="Z4410" i="1"/>
  <c r="T4414" i="1"/>
  <c r="Z4447" i="1"/>
  <c r="F4345" i="1"/>
  <c r="D4376" i="1"/>
  <c r="L4376" i="1" s="1"/>
  <c r="V4381" i="1"/>
  <c r="P4387" i="1"/>
  <c r="Q4375" i="1"/>
  <c r="AC4408" i="1"/>
  <c r="P4416" i="1"/>
  <c r="U4420" i="1"/>
  <c r="AC4409" i="1"/>
  <c r="J4421" i="1"/>
  <c r="J4446" i="1"/>
  <c r="AF4451" i="1"/>
  <c r="C4481" i="1"/>
  <c r="I4485" i="1"/>
  <c r="Q4422" i="1"/>
  <c r="S4449" i="1"/>
  <c r="AC4456" i="1"/>
  <c r="AA4513" i="1"/>
  <c r="M4540" i="1" s="1"/>
  <c r="F4411" i="1"/>
  <c r="L4411" i="1" s="1"/>
  <c r="R4443" i="1"/>
  <c r="V4447" i="1"/>
  <c r="X4449" i="1"/>
  <c r="Y4449" i="1" s="1"/>
  <c r="N4451" i="1"/>
  <c r="J4452" i="1"/>
  <c r="M4479" i="1"/>
  <c r="Y4479" i="1" s="1"/>
  <c r="K4479" i="1"/>
  <c r="AC4479" i="1"/>
  <c r="I4483" i="1"/>
  <c r="G4483" i="1"/>
  <c r="J4485" i="1"/>
  <c r="AA4518" i="1"/>
  <c r="U4445" i="1"/>
  <c r="M4454" i="1"/>
  <c r="Y4454" i="1" s="1"/>
  <c r="K4454" i="1"/>
  <c r="AC4454" i="1"/>
  <c r="AC4515" i="1"/>
  <c r="U4455" i="1"/>
  <c r="Q4480" i="1"/>
  <c r="U4484" i="1"/>
  <c r="Z4487" i="1"/>
  <c r="E4489" i="1"/>
  <c r="O4490" i="1"/>
  <c r="G4491" i="1"/>
  <c r="U4492" i="1"/>
  <c r="M4510" i="1"/>
  <c r="G4512" i="1"/>
  <c r="U4513" i="1"/>
  <c r="M4514" i="1"/>
  <c r="Y4514" i="1" s="1"/>
  <c r="K4516" i="1"/>
  <c r="L4516" i="1" s="1"/>
  <c r="AC4517" i="1"/>
  <c r="AF4518" i="1"/>
  <c r="P4521" i="1"/>
  <c r="N4521" i="1"/>
  <c r="X4525" i="1"/>
  <c r="Y4525" i="1" s="1"/>
  <c r="V4525" i="1"/>
  <c r="W4525" i="1" s="1"/>
  <c r="AC4525" i="1"/>
  <c r="AA4558" i="1"/>
  <c r="AC4489" i="1"/>
  <c r="F4514" i="1"/>
  <c r="J4518" i="1"/>
  <c r="U4453" i="1"/>
  <c r="U4457" i="1"/>
  <c r="U4478" i="1"/>
  <c r="U4482" i="1"/>
  <c r="U4486" i="1"/>
  <c r="AF4487" i="1"/>
  <c r="G4489" i="1"/>
  <c r="U4490" i="1"/>
  <c r="AF4491" i="1"/>
  <c r="G4510" i="1"/>
  <c r="U4511" i="1"/>
  <c r="AF4512" i="1"/>
  <c r="G4514" i="1"/>
  <c r="U4515" i="1"/>
  <c r="AF4516" i="1"/>
  <c r="G4518" i="1"/>
  <c r="U4519" i="1"/>
  <c r="R4523" i="1"/>
  <c r="T4523" i="1"/>
  <c r="Q4525" i="1"/>
  <c r="N4527" i="1"/>
  <c r="P4527" i="1"/>
  <c r="AA4552" i="1"/>
  <c r="J4487" i="1"/>
  <c r="J4491" i="1"/>
  <c r="H4514" i="1"/>
  <c r="H4518" i="1"/>
  <c r="H4520" i="1"/>
  <c r="AC4522" i="1"/>
  <c r="F4526" i="1"/>
  <c r="H4545" i="1"/>
  <c r="V4546" i="1"/>
  <c r="P4548" i="1"/>
  <c r="D4549" i="1"/>
  <c r="R4550" i="1"/>
  <c r="J4551" i="1"/>
  <c r="AF4552" i="1"/>
  <c r="O4554" i="1"/>
  <c r="AA4559" i="1"/>
  <c r="AA4584" i="1"/>
  <c r="U4548" i="1"/>
  <c r="AA4550" i="1"/>
  <c r="Z4556" i="1"/>
  <c r="AF4556" i="1"/>
  <c r="U4556" i="1"/>
  <c r="R4560" i="1"/>
  <c r="T4560" i="1"/>
  <c r="Q4562" i="1"/>
  <c r="AA4597" i="1"/>
  <c r="H4522" i="1"/>
  <c r="H4526" i="1"/>
  <c r="T4546" i="1"/>
  <c r="R4548" i="1"/>
  <c r="J4549" i="1"/>
  <c r="AF4550" i="1"/>
  <c r="Z4552" i="1"/>
  <c r="S4554" i="1"/>
  <c r="O4560" i="1"/>
  <c r="U4546" i="1"/>
  <c r="U4550" i="1"/>
  <c r="P4554" i="1"/>
  <c r="N4554" i="1"/>
  <c r="AF4558" i="1"/>
  <c r="Z4558" i="1"/>
  <c r="U4558" i="1"/>
  <c r="X4562" i="1"/>
  <c r="Y4562" i="1" s="1"/>
  <c r="V4562" i="1"/>
  <c r="W4562" i="1" s="1"/>
  <c r="AC4562" i="1"/>
  <c r="AC4587" i="1"/>
  <c r="J4555" i="1"/>
  <c r="AA4557" i="1"/>
  <c r="D4561" i="1"/>
  <c r="J4580" i="1"/>
  <c r="AF4581" i="1"/>
  <c r="N4583" i="1"/>
  <c r="F4584" i="1"/>
  <c r="T4585" i="1"/>
  <c r="H4586" i="1"/>
  <c r="V4587" i="1"/>
  <c r="W4587" i="1" s="1"/>
  <c r="AC4588" i="1"/>
  <c r="AF4589" i="1"/>
  <c r="O4591" i="1"/>
  <c r="AC4596" i="1"/>
  <c r="Q4581" i="1"/>
  <c r="S4583" i="1"/>
  <c r="AC4585" i="1"/>
  <c r="Q4589" i="1"/>
  <c r="AF4593" i="1"/>
  <c r="Z4593" i="1"/>
  <c r="U4593" i="1"/>
  <c r="X4597" i="1"/>
  <c r="Y4597" i="1" s="1"/>
  <c r="V4597" i="1"/>
  <c r="W4597" i="1" s="1"/>
  <c r="AC4597" i="1"/>
  <c r="F4623" i="1"/>
  <c r="F4557" i="1"/>
  <c r="F4561" i="1"/>
  <c r="V4581" i="1"/>
  <c r="T4583" i="1"/>
  <c r="H4584" i="1"/>
  <c r="F4586" i="1"/>
  <c r="X4587" i="1"/>
  <c r="Y4587" i="1" s="1"/>
  <c r="V4589" i="1"/>
  <c r="W4589" i="1" s="1"/>
  <c r="G4590" i="1"/>
  <c r="G4598" i="1" s="1"/>
  <c r="O4593" i="1"/>
  <c r="AC4617" i="1"/>
  <c r="Q4587" i="1"/>
  <c r="R4591" i="1"/>
  <c r="T4591" i="1"/>
  <c r="Z4595" i="1"/>
  <c r="AF4595" i="1"/>
  <c r="U4595" i="1"/>
  <c r="AC4621" i="1"/>
  <c r="J4594" i="1"/>
  <c r="AF4616" i="1"/>
  <c r="Z4618" i="1"/>
  <c r="P4620" i="1"/>
  <c r="N4622" i="1"/>
  <c r="AF4622" i="1"/>
  <c r="D4629" i="1"/>
  <c r="M4631" i="1"/>
  <c r="Y4631" i="1" s="1"/>
  <c r="H4631" i="1"/>
  <c r="G4631" i="1"/>
  <c r="Q4620" i="1"/>
  <c r="S4622" i="1"/>
  <c r="G4623" i="1"/>
  <c r="AC4623" i="1"/>
  <c r="I4627" i="1"/>
  <c r="G4627" i="1"/>
  <c r="F4629" i="1"/>
  <c r="H4594" i="1"/>
  <c r="H4615" i="1"/>
  <c r="F4617" i="1"/>
  <c r="X4618" i="1"/>
  <c r="Y4618" i="1" s="1"/>
  <c r="N4620" i="1"/>
  <c r="J4621" i="1"/>
  <c r="D4623" i="1"/>
  <c r="D4627" i="1"/>
  <c r="AA4650" i="1"/>
  <c r="AA4622" i="1"/>
  <c r="K4625" i="1"/>
  <c r="L4625" i="1" s="1"/>
  <c r="M4625" i="1"/>
  <c r="Y4625" i="1" s="1"/>
  <c r="AC4625" i="1"/>
  <c r="C4629" i="1"/>
  <c r="E4629" i="1"/>
  <c r="J4654" i="1"/>
  <c r="S4626" i="1"/>
  <c r="O4630" i="1"/>
  <c r="Q4630" i="1"/>
  <c r="M4652" i="1"/>
  <c r="Y4652" i="1" s="1"/>
  <c r="K4652" i="1"/>
  <c r="L4652" i="1" s="1"/>
  <c r="G4650" i="1"/>
  <c r="I4650" i="1"/>
  <c r="H4654" i="1"/>
  <c r="G4654" i="1"/>
  <c r="I4654" i="1"/>
  <c r="U4632" i="1"/>
  <c r="AC4653" i="1"/>
  <c r="Z4656" i="1"/>
  <c r="AC4658" i="1"/>
  <c r="E4660" i="1"/>
  <c r="Z4660" i="1"/>
  <c r="AC4660" i="1"/>
  <c r="AF4664" i="1"/>
  <c r="U4651" i="1"/>
  <c r="U4655" i="1"/>
  <c r="AF4656" i="1"/>
  <c r="J4660" i="1"/>
  <c r="J4656" i="1"/>
  <c r="J4664" i="1"/>
  <c r="N4667" i="1"/>
  <c r="E4658" i="1"/>
  <c r="O4659" i="1"/>
  <c r="U4661" i="1"/>
  <c r="M4662" i="1"/>
  <c r="Y4662" i="1" s="1"/>
  <c r="AA4663" i="1"/>
  <c r="Z4664" i="1"/>
  <c r="E4666" i="1"/>
  <c r="O4667" i="1"/>
  <c r="J4658" i="1"/>
  <c r="AF4659" i="1"/>
  <c r="F4662" i="1"/>
  <c r="T4663" i="1"/>
  <c r="H4664" i="1"/>
  <c r="V4665" i="1"/>
  <c r="W4665" i="1" s="1"/>
  <c r="P4667" i="1"/>
  <c r="Q4659" i="1"/>
  <c r="E4664" i="1"/>
  <c r="G4666" i="1"/>
  <c r="J4662" i="1"/>
  <c r="AA4664" i="1"/>
  <c r="T4667" i="1"/>
  <c r="I4664" i="1"/>
  <c r="U4667" i="1"/>
  <c r="J4347" i="1"/>
  <c r="R4379" i="1"/>
  <c r="Z4383" i="1"/>
  <c r="O4412" i="1"/>
  <c r="Q4381" i="1"/>
  <c r="AF4410" i="1"/>
  <c r="F4349" i="1"/>
  <c r="V4377" i="1"/>
  <c r="W4377" i="1" s="1"/>
  <c r="P4383" i="1"/>
  <c r="Q4379" i="1"/>
  <c r="T4412" i="1"/>
  <c r="N4416" i="1"/>
  <c r="J4413" i="1"/>
  <c r="X4422" i="1"/>
  <c r="Y4422" i="1" s="1"/>
  <c r="AC4442" i="1"/>
  <c r="X4447" i="1"/>
  <c r="Y4447" i="1" s="1"/>
  <c r="E4481" i="1"/>
  <c r="AC4491" i="1"/>
  <c r="AC4451" i="1"/>
  <c r="F4415" i="1"/>
  <c r="P4445" i="1"/>
  <c r="J4448" i="1"/>
  <c r="AF4449" i="1"/>
  <c r="R4451" i="1"/>
  <c r="H4454" i="1"/>
  <c r="I4479" i="1"/>
  <c r="G4479" i="1"/>
  <c r="F4481" i="1"/>
  <c r="E4483" i="1"/>
  <c r="C4483" i="1"/>
  <c r="Q4449" i="1"/>
  <c r="I4454" i="1"/>
  <c r="I4459" i="1" s="1"/>
  <c r="G4454" i="1"/>
  <c r="G4458" i="1" s="1"/>
  <c r="AC4486" i="1"/>
  <c r="AC4519" i="1"/>
  <c r="AC4455" i="1"/>
  <c r="U4480" i="1"/>
  <c r="AC4484" i="1"/>
  <c r="C4487" i="1"/>
  <c r="Q4488" i="1"/>
  <c r="I4489" i="1"/>
  <c r="S4490" i="1"/>
  <c r="K4491" i="1"/>
  <c r="AC4492" i="1"/>
  <c r="AF4510" i="1"/>
  <c r="K4512" i="1"/>
  <c r="L4512" i="1" s="1"/>
  <c r="AC4513" i="1"/>
  <c r="AF4514" i="1"/>
  <c r="Z4516" i="1"/>
  <c r="E4518" i="1"/>
  <c r="AF4521" i="1"/>
  <c r="Z4521" i="1"/>
  <c r="U4521" i="1"/>
  <c r="T4525" i="1"/>
  <c r="R4525" i="1"/>
  <c r="AC4547" i="1"/>
  <c r="AA4562" i="1"/>
  <c r="F4510" i="1"/>
  <c r="J4514" i="1"/>
  <c r="AC4518" i="1"/>
  <c r="O4455" i="1"/>
  <c r="O4480" i="1"/>
  <c r="O4484" i="1"/>
  <c r="E4487" i="1"/>
  <c r="O4488" i="1"/>
  <c r="K4489" i="1"/>
  <c r="E4491" i="1"/>
  <c r="O4492" i="1"/>
  <c r="K4510" i="1"/>
  <c r="E4512" i="1"/>
  <c r="O4513" i="1"/>
  <c r="K4514" i="1"/>
  <c r="L4514" i="1" s="1"/>
  <c r="E4516" i="1"/>
  <c r="O4517" i="1"/>
  <c r="K4518" i="1"/>
  <c r="L4518" i="1" s="1"/>
  <c r="Q4521" i="1"/>
  <c r="N4523" i="1"/>
  <c r="P4523" i="1"/>
  <c r="Z4527" i="1"/>
  <c r="AF4527" i="1"/>
  <c r="U4527" i="1"/>
  <c r="AA4556" i="1"/>
  <c r="D4489" i="1"/>
  <c r="D4510" i="1"/>
  <c r="F4512" i="1"/>
  <c r="F4516" i="1"/>
  <c r="AC4520" i="1"/>
  <c r="AC4549" i="1"/>
  <c r="AA4520" i="1"/>
  <c r="D4524" i="1"/>
  <c r="J4526" i="1"/>
  <c r="AA4545" i="1"/>
  <c r="Z4546" i="1"/>
  <c r="T4548" i="1"/>
  <c r="H4549" i="1"/>
  <c r="V4550" i="1"/>
  <c r="W4550" i="1" s="1"/>
  <c r="P4552" i="1"/>
  <c r="D4553" i="1"/>
  <c r="AA4555" i="1"/>
  <c r="S4560" i="1"/>
  <c r="AA4588" i="1"/>
  <c r="AC4548" i="1"/>
  <c r="Q4552" i="1"/>
  <c r="V4556" i="1"/>
  <c r="W4556" i="1" s="1"/>
  <c r="X4556" i="1"/>
  <c r="Y4556" i="1" s="1"/>
  <c r="AC4556" i="1"/>
  <c r="N4560" i="1"/>
  <c r="P4560" i="1"/>
  <c r="Z4585" i="1"/>
  <c r="F4520" i="1"/>
  <c r="F4524" i="1"/>
  <c r="F4545" i="1"/>
  <c r="X4546" i="1"/>
  <c r="V4548" i="1"/>
  <c r="W4548" i="1" s="1"/>
  <c r="P4550" i="1"/>
  <c r="N4552" i="1"/>
  <c r="AC4553" i="1"/>
  <c r="O4556" i="1"/>
  <c r="AC4561" i="1"/>
  <c r="AC4586" i="1"/>
  <c r="O4548" i="1"/>
  <c r="AF4554" i="1"/>
  <c r="Z4554" i="1"/>
  <c r="U4554" i="1"/>
  <c r="X4558" i="1"/>
  <c r="Y4558" i="1" s="1"/>
  <c r="V4558" i="1"/>
  <c r="W4558" i="1" s="1"/>
  <c r="AC4558" i="1"/>
  <c r="T4562" i="1"/>
  <c r="R4562" i="1"/>
  <c r="Z4581" i="1"/>
  <c r="AA4591" i="1"/>
  <c r="AC4555" i="1"/>
  <c r="F4559" i="1"/>
  <c r="H4561" i="1"/>
  <c r="P4581" i="1"/>
  <c r="D4582" i="1"/>
  <c r="R4583" i="1"/>
  <c r="J4584" i="1"/>
  <c r="X4585" i="1"/>
  <c r="Y4585" i="1" s="1"/>
  <c r="AA4586" i="1"/>
  <c r="Z4587" i="1"/>
  <c r="P4589" i="1"/>
  <c r="E4590" i="1"/>
  <c r="E4599" i="1" s="1"/>
  <c r="AC4592" i="1"/>
  <c r="S4597" i="1"/>
  <c r="U4581" i="1"/>
  <c r="AA4583" i="1"/>
  <c r="O4587" i="1"/>
  <c r="U4589" i="1"/>
  <c r="X4593" i="1"/>
  <c r="Y4593" i="1" s="1"/>
  <c r="V4593" i="1"/>
  <c r="W4593" i="1" s="1"/>
  <c r="AC4593" i="1"/>
  <c r="T4597" i="1"/>
  <c r="R4597" i="1"/>
  <c r="AA4615" i="1"/>
  <c r="AA4627" i="1"/>
  <c r="J4557" i="1"/>
  <c r="J4561" i="1"/>
  <c r="F4582" i="1"/>
  <c r="X4583" i="1"/>
  <c r="Y4583" i="1" s="1"/>
  <c r="N4585" i="1"/>
  <c r="J4586" i="1"/>
  <c r="AF4587" i="1"/>
  <c r="AA4590" i="1"/>
  <c r="M4590" i="1"/>
  <c r="Y4590" i="1" s="1"/>
  <c r="AA4594" i="1"/>
  <c r="Z4620" i="1"/>
  <c r="U4587" i="1"/>
  <c r="N4591" i="1"/>
  <c r="P4591" i="1"/>
  <c r="V4595" i="1"/>
  <c r="W4595" i="1" s="1"/>
  <c r="X4595" i="1"/>
  <c r="Y4595" i="1" s="1"/>
  <c r="AC4595" i="1"/>
  <c r="AA4625" i="1"/>
  <c r="AC4594" i="1"/>
  <c r="P4616" i="1"/>
  <c r="N4618" i="1"/>
  <c r="F4619" i="1"/>
  <c r="T4620" i="1"/>
  <c r="R4622" i="1"/>
  <c r="D4625" i="1"/>
  <c r="AC4630" i="1"/>
  <c r="I4631" i="1"/>
  <c r="D4631" i="1"/>
  <c r="C4631" i="1"/>
  <c r="O4618" i="1"/>
  <c r="O4634" i="1" s="1"/>
  <c r="U4620" i="1"/>
  <c r="AF4623" i="1"/>
  <c r="C4623" i="1"/>
  <c r="F4625" i="1"/>
  <c r="E4627" i="1"/>
  <c r="C4627" i="1"/>
  <c r="F4592" i="1"/>
  <c r="F4596" i="1"/>
  <c r="N4616" i="1"/>
  <c r="J4617" i="1"/>
  <c r="AF4618" i="1"/>
  <c r="R4620" i="1"/>
  <c r="P4622" i="1"/>
  <c r="I4623" i="1"/>
  <c r="AC4628" i="1"/>
  <c r="Q4622" i="1"/>
  <c r="G4625" i="1"/>
  <c r="I4625" i="1"/>
  <c r="Z4629" i="1"/>
  <c r="AF4629" i="1"/>
  <c r="J4629" i="1"/>
  <c r="Q4624" i="1"/>
  <c r="AA4626" i="1"/>
  <c r="S4630" i="1"/>
  <c r="AA4653" i="1"/>
  <c r="AC4656" i="1"/>
  <c r="U4630" i="1"/>
  <c r="I4652" i="1"/>
  <c r="G4652" i="1"/>
  <c r="AC4655" i="1"/>
  <c r="C4650" i="1"/>
  <c r="E4650" i="1"/>
  <c r="D4654" i="1"/>
  <c r="C4654" i="1"/>
  <c r="E4654" i="1"/>
  <c r="AC4632" i="1"/>
  <c r="C4656" i="1"/>
  <c r="AC4657" i="1"/>
  <c r="AF4660" i="1"/>
  <c r="AA4660" i="1"/>
  <c r="K4660" i="1"/>
  <c r="L4660" i="1" s="1"/>
  <c r="AC4663" i="1"/>
  <c r="O4632" i="1"/>
  <c r="O4653" i="1"/>
  <c r="E4656" i="1"/>
  <c r="O4657" i="1"/>
  <c r="Z4661" i="1"/>
  <c r="Z4662" i="1"/>
  <c r="AC4664" i="1"/>
  <c r="R4667" i="1"/>
  <c r="I4658" i="1"/>
  <c r="S4659" i="1"/>
  <c r="AC4661" i="1"/>
  <c r="AF4662" i="1"/>
  <c r="C4664" i="1"/>
  <c r="Q4665" i="1"/>
  <c r="I4666" i="1"/>
  <c r="S4667" i="1"/>
  <c r="P4659" i="1"/>
  <c r="N4661" i="1"/>
  <c r="X4663" i="1"/>
  <c r="Y4663" i="1" s="1"/>
  <c r="F4666" i="1"/>
  <c r="U4659" i="1"/>
  <c r="K4666" i="1"/>
  <c r="L4666" i="1" s="1"/>
  <c r="Z4375" i="1"/>
  <c r="J4380" i="1"/>
  <c r="P4385" i="1"/>
  <c r="S4383" i="1"/>
  <c r="U4410" i="1"/>
  <c r="AF4418" i="1"/>
  <c r="N4352" i="1"/>
  <c r="V4373" i="1"/>
  <c r="W4373" i="1" s="1"/>
  <c r="P4379" i="1"/>
  <c r="D4384" i="1"/>
  <c r="L4384" i="1" s="1"/>
  <c r="AC4411" i="1"/>
  <c r="AC4452" i="1"/>
  <c r="Q4383" i="1"/>
  <c r="X4408" i="1"/>
  <c r="Y4408" i="1" s="1"/>
  <c r="R4412" i="1"/>
  <c r="AF4420" i="1"/>
  <c r="AF4443" i="1"/>
  <c r="V4449" i="1"/>
  <c r="H4485" i="1"/>
  <c r="AC4443" i="1"/>
  <c r="K4456" i="1"/>
  <c r="F4419" i="1"/>
  <c r="D4446" i="1"/>
  <c r="P4449" i="1"/>
  <c r="D4450" i="1"/>
  <c r="L4450" i="1" s="1"/>
  <c r="V4451" i="1"/>
  <c r="W4451" i="1" s="1"/>
  <c r="D4456" i="1"/>
  <c r="E4479" i="1"/>
  <c r="C4479" i="1"/>
  <c r="AF4483" i="1"/>
  <c r="Z4483" i="1"/>
  <c r="J4483" i="1"/>
  <c r="AC4512" i="1"/>
  <c r="U4449" i="1"/>
  <c r="E4454" i="1"/>
  <c r="E4459" i="1" s="1"/>
  <c r="C4454" i="1"/>
  <c r="AC4490" i="1"/>
  <c r="O4457" i="1"/>
  <c r="W4457" i="1" s="1"/>
  <c r="AC4480" i="1"/>
  <c r="O4486" i="1"/>
  <c r="W4486" i="1" s="1"/>
  <c r="G4487" i="1"/>
  <c r="U4488" i="1"/>
  <c r="M4489" i="1"/>
  <c r="Y4489" i="1" s="1"/>
  <c r="E4510" i="1"/>
  <c r="Z4512" i="1"/>
  <c r="E4514" i="1"/>
  <c r="C4516" i="1"/>
  <c r="Q4517" i="1"/>
  <c r="I4518" i="1"/>
  <c r="X4521" i="1"/>
  <c r="Y4521" i="1" s="1"/>
  <c r="V4521" i="1"/>
  <c r="W4521" i="1" s="1"/>
  <c r="AC4521" i="1"/>
  <c r="P4525" i="1"/>
  <c r="N4525" i="1"/>
  <c r="AC4550" i="1"/>
  <c r="F4489" i="1"/>
  <c r="J4510" i="1"/>
  <c r="AC4514" i="1"/>
  <c r="AA4522" i="1"/>
  <c r="AC4551" i="1"/>
  <c r="S4455" i="1"/>
  <c r="S4480" i="1"/>
  <c r="S4484" i="1"/>
  <c r="I4487" i="1"/>
  <c r="S4488" i="1"/>
  <c r="Z4489" i="1"/>
  <c r="I4491" i="1"/>
  <c r="S4492" i="1"/>
  <c r="Z4510" i="1"/>
  <c r="I4512" i="1"/>
  <c r="S4513" i="1"/>
  <c r="Z4514" i="1"/>
  <c r="I4516" i="1"/>
  <c r="S4517" i="1"/>
  <c r="Z4518" i="1"/>
  <c r="Z4523" i="1"/>
  <c r="AF4523" i="1"/>
  <c r="U4523" i="1"/>
  <c r="V4527" i="1"/>
  <c r="W4527" i="1" s="1"/>
  <c r="X4527" i="1"/>
  <c r="Y4527" i="1" s="1"/>
  <c r="AC4527" i="1"/>
  <c r="AA4560" i="1"/>
  <c r="H4489" i="1"/>
  <c r="H4510" i="1"/>
  <c r="J4512" i="1"/>
  <c r="J4516" i="1"/>
  <c r="AC4524" i="1"/>
  <c r="AF4553" i="1"/>
  <c r="F4522" i="1"/>
  <c r="H4524" i="1"/>
  <c r="AC4526" i="1"/>
  <c r="N4546" i="1"/>
  <c r="F4547" i="1"/>
  <c r="X4548" i="1"/>
  <c r="Y4548" i="1" s="1"/>
  <c r="AA4549" i="1"/>
  <c r="Z4550" i="1"/>
  <c r="T4552" i="1"/>
  <c r="H4553" i="1"/>
  <c r="S4556" i="1"/>
  <c r="O4562" i="1"/>
  <c r="AA4546" i="1"/>
  <c r="O4550" i="1"/>
  <c r="U4552" i="1"/>
  <c r="R4556" i="1"/>
  <c r="T4556" i="1"/>
  <c r="Z4560" i="1"/>
  <c r="AF4560" i="1"/>
  <c r="U4560" i="1"/>
  <c r="Z4589" i="1"/>
  <c r="J4520" i="1"/>
  <c r="J4524" i="1"/>
  <c r="J4545" i="1"/>
  <c r="AF4546" i="1"/>
  <c r="Z4548" i="1"/>
  <c r="T4550" i="1"/>
  <c r="R4552" i="1"/>
  <c r="F4553" i="1"/>
  <c r="AC4557" i="1"/>
  <c r="S4562" i="1"/>
  <c r="AF4590" i="1"/>
  <c r="S4548" i="1"/>
  <c r="X4554" i="1"/>
  <c r="Y4554" i="1" s="1"/>
  <c r="V4554" i="1"/>
  <c r="W4554" i="1" s="1"/>
  <c r="AC4554" i="1"/>
  <c r="T4558" i="1"/>
  <c r="R4558" i="1"/>
  <c r="Q4560" i="1"/>
  <c r="P4562" i="1"/>
  <c r="N4562" i="1"/>
  <c r="AC4582" i="1"/>
  <c r="AA4595" i="1"/>
  <c r="D4557" i="1"/>
  <c r="J4559" i="1"/>
  <c r="AA4561" i="1"/>
  <c r="T4581" i="1"/>
  <c r="H4582" i="1"/>
  <c r="V4583" i="1"/>
  <c r="W4583" i="1" s="1"/>
  <c r="AC4584" i="1"/>
  <c r="AF4585" i="1"/>
  <c r="N4587" i="1"/>
  <c r="F4588" i="1"/>
  <c r="T4589" i="1"/>
  <c r="J4590" i="1"/>
  <c r="S4593" i="1"/>
  <c r="AC4618" i="1"/>
  <c r="Q4585" i="1"/>
  <c r="S4587" i="1"/>
  <c r="AC4589" i="1"/>
  <c r="T4593" i="1"/>
  <c r="R4593" i="1"/>
  <c r="Q4595" i="1"/>
  <c r="P4597" i="1"/>
  <c r="N4597" i="1"/>
  <c r="D4555" i="1"/>
  <c r="D4559" i="1"/>
  <c r="N4581" i="1"/>
  <c r="J4582" i="1"/>
  <c r="AF4583" i="1"/>
  <c r="R4585" i="1"/>
  <c r="P4587" i="1"/>
  <c r="N4589" i="1"/>
  <c r="H4590" i="1"/>
  <c r="AC4590" i="1"/>
  <c r="S4595" i="1"/>
  <c r="Q4583" i="1"/>
  <c r="Z4591" i="1"/>
  <c r="AF4591" i="1"/>
  <c r="U4591" i="1"/>
  <c r="R4595" i="1"/>
  <c r="T4595" i="1"/>
  <c r="Z4616" i="1"/>
  <c r="AA4629" i="1"/>
  <c r="F4615" i="1"/>
  <c r="T4616" i="1"/>
  <c r="R4618" i="1"/>
  <c r="J4619" i="1"/>
  <c r="X4620" i="1"/>
  <c r="Y4620" i="1" s="1"/>
  <c r="V4622" i="1"/>
  <c r="W4622" i="1" s="1"/>
  <c r="AC4626" i="1"/>
  <c r="AF4631" i="1"/>
  <c r="E4631" i="1"/>
  <c r="Z4631" i="1"/>
  <c r="Q4616" i="1"/>
  <c r="S4618" i="1"/>
  <c r="AC4620" i="1"/>
  <c r="Z4623" i="1"/>
  <c r="H4623" i="1"/>
  <c r="AF4627" i="1"/>
  <c r="Z4627" i="1"/>
  <c r="J4627" i="1"/>
  <c r="J4592" i="1"/>
  <c r="J4596" i="1"/>
  <c r="R4616" i="1"/>
  <c r="P4618" i="1"/>
  <c r="D4619" i="1"/>
  <c r="V4620" i="1"/>
  <c r="W4620" i="1" s="1"/>
  <c r="T4622" i="1"/>
  <c r="AC4624" i="1"/>
  <c r="H4629" i="1"/>
  <c r="Q4618" i="1"/>
  <c r="U4622" i="1"/>
  <c r="C4625" i="1"/>
  <c r="E4625" i="1"/>
  <c r="K4629" i="1"/>
  <c r="L4629" i="1" s="1"/>
  <c r="M4629" i="1"/>
  <c r="Y4629" i="1" s="1"/>
  <c r="AC4629" i="1"/>
  <c r="U4624" i="1"/>
  <c r="Q4628" i="1"/>
  <c r="AA4630" i="1"/>
  <c r="F4654" i="1"/>
  <c r="Q4626" i="1"/>
  <c r="H4650" i="1"/>
  <c r="E4652" i="1"/>
  <c r="C4652" i="1"/>
  <c r="Z4650" i="1"/>
  <c r="AF4650" i="1"/>
  <c r="J4650" i="1"/>
  <c r="Z4654" i="1"/>
  <c r="AF4654" i="1"/>
  <c r="AC4654" i="1"/>
  <c r="Q4653" i="1"/>
  <c r="G4656" i="1"/>
  <c r="Q4657" i="1"/>
  <c r="M4660" i="1"/>
  <c r="Y4660" i="1" s="1"/>
  <c r="H4660" i="1"/>
  <c r="G4660" i="1"/>
  <c r="AC4667" i="1"/>
  <c r="S4632" i="1"/>
  <c r="S4653" i="1"/>
  <c r="I4656" i="1"/>
  <c r="S4657" i="1"/>
  <c r="Z4665" i="1"/>
  <c r="Z4666" i="1"/>
  <c r="H4666" i="1"/>
  <c r="V4667" i="1"/>
  <c r="W4667" i="1" s="1"/>
  <c r="M4658" i="1"/>
  <c r="Y4658" i="1" s="1"/>
  <c r="AA4659" i="1"/>
  <c r="E4662" i="1"/>
  <c r="O4663" i="1"/>
  <c r="G4664" i="1"/>
  <c r="U4665" i="1"/>
  <c r="M4666" i="1"/>
  <c r="Y4666" i="1" s="1"/>
  <c r="AA4667" i="1"/>
  <c r="T4659" i="1"/>
  <c r="T4669" i="1" s="1"/>
  <c r="R4661" i="1"/>
  <c r="AC4662" i="1"/>
  <c r="AF4663" i="1"/>
  <c r="N4665" i="1"/>
  <c r="J4666" i="1"/>
  <c r="X4667" i="1"/>
  <c r="Y4667" i="1" s="1"/>
  <c r="Q4663" i="1"/>
  <c r="M4664" i="1"/>
  <c r="Y4664" i="1" s="1"/>
  <c r="Q4667" i="1"/>
  <c r="AF4667" i="1"/>
  <c r="C4666" i="1"/>
  <c r="T621" i="1"/>
  <c r="T623" i="1"/>
  <c r="T627" i="1"/>
  <c r="T631" i="1"/>
  <c r="AA609" i="1"/>
  <c r="AN609" i="1" s="1"/>
  <c r="U799" i="1"/>
  <c r="AH799" i="1" s="1"/>
  <c r="AG641" i="1"/>
  <c r="S641" i="1"/>
  <c r="AG806" i="1"/>
  <c r="AB966" i="1"/>
  <c r="AO966" i="1" s="1"/>
  <c r="Y973" i="1"/>
  <c r="AL973" i="1" s="1"/>
  <c r="AA1111" i="1"/>
  <c r="AN1111" i="1" s="1"/>
  <c r="AA1285" i="1"/>
  <c r="AN1285" i="1" s="1"/>
  <c r="U1291" i="1"/>
  <c r="AH1291" i="1" s="1"/>
  <c r="V1447" i="1"/>
  <c r="AI1447" i="1" s="1"/>
  <c r="T1791" i="1"/>
  <c r="Y1458" i="1"/>
  <c r="AL1458" i="1" s="1"/>
  <c r="Y1464" i="1"/>
  <c r="AL1464" i="1" s="1"/>
  <c r="Y1456" i="1"/>
  <c r="AL1456" i="1" s="1"/>
  <c r="Y1460" i="1"/>
  <c r="AL1460" i="1" s="1"/>
  <c r="Y1466" i="1"/>
  <c r="AL1466" i="1" s="1"/>
  <c r="Y1462" i="1"/>
  <c r="AL1462" i="1" s="1"/>
  <c r="T1465" i="1"/>
  <c r="AG1615" i="1"/>
  <c r="S1615" i="1"/>
  <c r="AB808" i="1"/>
  <c r="AO808" i="1" s="1"/>
  <c r="T941" i="1"/>
  <c r="T949" i="1"/>
  <c r="AB963" i="1"/>
  <c r="AO963" i="1" s="1"/>
  <c r="Y1113" i="1"/>
  <c r="AL1113" i="1" s="1"/>
  <c r="Y1115" i="1"/>
  <c r="AL1115" i="1" s="1"/>
  <c r="Y1112" i="1"/>
  <c r="AL1112" i="1" s="1"/>
  <c r="X1123" i="1"/>
  <c r="AK1123" i="1" s="1"/>
  <c r="X1125" i="1"/>
  <c r="AK1125" i="1" s="1"/>
  <c r="X1129" i="1"/>
  <c r="AK1129" i="1" s="1"/>
  <c r="X1133" i="1"/>
  <c r="AK1133" i="1" s="1"/>
  <c r="X1127" i="1"/>
  <c r="AK1127" i="1" s="1"/>
  <c r="X1131" i="1"/>
  <c r="AK1131" i="1" s="1"/>
  <c r="V1140" i="1"/>
  <c r="AI1140" i="1" s="1"/>
  <c r="V1144" i="1"/>
  <c r="AI1144" i="1" s="1"/>
  <c r="AA1280" i="1"/>
  <c r="AN1280" i="1" s="1"/>
  <c r="S1291" i="1"/>
  <c r="AG1291" i="1"/>
  <c r="AG1295" i="1"/>
  <c r="AG1299" i="1"/>
  <c r="Z1305" i="1"/>
  <c r="AM1305" i="1" s="1"/>
  <c r="Z1446" i="1"/>
  <c r="AM1446" i="1" s="1"/>
  <c r="Z1450" i="1"/>
  <c r="AM1450" i="1" s="1"/>
  <c r="Z1452" i="1"/>
  <c r="AM1452" i="1" s="1"/>
  <c r="Z1448" i="1"/>
  <c r="AM1448" i="1" s="1"/>
  <c r="Z1442" i="1"/>
  <c r="AM1442" i="1" s="1"/>
  <c r="Z1444" i="1"/>
  <c r="AM1444" i="1" s="1"/>
  <c r="O1620" i="1"/>
  <c r="P1620" i="1" s="1"/>
  <c r="AA4449" i="1" s="1"/>
  <c r="O1618" i="1"/>
  <c r="P1618" i="1" s="1"/>
  <c r="AA4414" i="1" s="1"/>
  <c r="O1616" i="1"/>
  <c r="P1616" i="1" s="1"/>
  <c r="AA3224" i="1" s="1"/>
  <c r="O1614" i="1"/>
  <c r="O1612" i="1"/>
  <c r="P1612" i="1" s="1"/>
  <c r="AA4344" i="1" s="1"/>
  <c r="O1610" i="1"/>
  <c r="O1617" i="1"/>
  <c r="O1609" i="1"/>
  <c r="O1615" i="1"/>
  <c r="P1615" i="1" s="1"/>
  <c r="AA3189" i="1" s="1"/>
  <c r="O1613" i="1"/>
  <c r="O1619" i="1"/>
  <c r="O1611" i="1"/>
  <c r="T1618" i="1"/>
  <c r="T1614" i="1"/>
  <c r="T1616" i="1"/>
  <c r="T1612" i="1"/>
  <c r="T1610" i="1"/>
  <c r="T1620" i="1"/>
  <c r="X1780" i="1"/>
  <c r="AK1780" i="1" s="1"/>
  <c r="X1784" i="1"/>
  <c r="AK1784" i="1" s="1"/>
  <c r="AA1800" i="1"/>
  <c r="AN1800" i="1" s="1"/>
  <c r="Z1806" i="1"/>
  <c r="AM1806" i="1" s="1"/>
  <c r="Z1810" i="1"/>
  <c r="AM1810" i="1" s="1"/>
  <c r="Z1814" i="1"/>
  <c r="AM1814" i="1" s="1"/>
  <c r="AA1799" i="1"/>
  <c r="AN1799" i="1" s="1"/>
  <c r="AB782" i="1"/>
  <c r="AO782" i="1" s="1"/>
  <c r="X808" i="1"/>
  <c r="AK808" i="1" s="1"/>
  <c r="X1108" i="1"/>
  <c r="AK1108" i="1" s="1"/>
  <c r="X1112" i="1"/>
  <c r="AK1112" i="1" s="1"/>
  <c r="Y1122" i="1"/>
  <c r="AL1122" i="1" s="1"/>
  <c r="Y1126" i="1"/>
  <c r="AL1126" i="1" s="1"/>
  <c r="N1287" i="1"/>
  <c r="AA1293" i="1"/>
  <c r="AN1293" i="1" s="1"/>
  <c r="AB1446" i="1"/>
  <c r="AO1446" i="1" s="1"/>
  <c r="T1611" i="1"/>
  <c r="X1619" i="1"/>
  <c r="AK1619" i="1" s="1"/>
  <c r="AA1643" i="1"/>
  <c r="AN1643" i="1" s="1"/>
  <c r="Z1960" i="1"/>
  <c r="AM1960" i="1" s="1"/>
  <c r="T2110" i="1"/>
  <c r="O2288" i="1"/>
  <c r="O2285" i="1"/>
  <c r="O2280" i="1"/>
  <c r="O2277" i="1"/>
  <c r="O2284" i="1"/>
  <c r="O2287" i="1"/>
  <c r="O2286" i="1"/>
  <c r="P2286" i="1" s="1"/>
  <c r="AA4418" i="1" s="1"/>
  <c r="O2279" i="1"/>
  <c r="P2279" i="1" s="1"/>
  <c r="AA3158" i="1" s="1"/>
  <c r="O2278" i="1"/>
  <c r="T2284" i="1"/>
  <c r="O2281" i="1"/>
  <c r="O2283" i="1"/>
  <c r="P2283" i="1" s="1"/>
  <c r="AA3193" i="1" s="1"/>
  <c r="O2282" i="1"/>
  <c r="T2278" i="1"/>
  <c r="T2286" i="1"/>
  <c r="T2283" i="1"/>
  <c r="T2279" i="1"/>
  <c r="T2288" i="1"/>
  <c r="AB2308" i="1"/>
  <c r="AO2308" i="1" s="1"/>
  <c r="N2326" i="1"/>
  <c r="AB2138" i="1"/>
  <c r="AO2138" i="1" s="1"/>
  <c r="AB1948" i="1"/>
  <c r="AO1948" i="1" s="1"/>
  <c r="Y1951" i="1"/>
  <c r="AL1951" i="1" s="1"/>
  <c r="AA2113" i="1"/>
  <c r="AN2113" i="1" s="1"/>
  <c r="AA2117" i="1"/>
  <c r="AN2117" i="1" s="1"/>
  <c r="AA2121" i="1"/>
  <c r="AN2121" i="1" s="1"/>
  <c r="AA2111" i="1"/>
  <c r="AN2111" i="1" s="1"/>
  <c r="AA2115" i="1"/>
  <c r="AN2115" i="1" s="1"/>
  <c r="AA2119" i="1"/>
  <c r="AN2119" i="1" s="1"/>
  <c r="AB2309" i="1"/>
  <c r="AO2309" i="1" s="1"/>
  <c r="Y2291" i="1"/>
  <c r="AL2291" i="1" s="1"/>
  <c r="AA1475" i="1"/>
  <c r="AN1475" i="1" s="1"/>
  <c r="W1620" i="1"/>
  <c r="AJ1620" i="1" s="1"/>
  <c r="Y1643" i="1"/>
  <c r="AL1643" i="1" s="1"/>
  <c r="W1783" i="1"/>
  <c r="AJ1783" i="1" s="1"/>
  <c r="T1966" i="1"/>
  <c r="N1983" i="1"/>
  <c r="AG2138" i="1"/>
  <c r="V2314" i="1"/>
  <c r="AI2314" i="1" s="1"/>
  <c r="V608" i="1"/>
  <c r="AI608" i="1" s="1"/>
  <c r="V612" i="1"/>
  <c r="AI612" i="1" s="1"/>
  <c r="V616" i="1"/>
  <c r="AI616" i="1" s="1"/>
  <c r="V610" i="1"/>
  <c r="AI610" i="1" s="1"/>
  <c r="V614" i="1"/>
  <c r="AI614" i="1" s="1"/>
  <c r="V618" i="1"/>
  <c r="AI618" i="1" s="1"/>
  <c r="V640" i="1"/>
  <c r="AI640" i="1" s="1"/>
  <c r="V1308" i="1"/>
  <c r="AI1308" i="1" s="1"/>
  <c r="V1944" i="1"/>
  <c r="AI1944" i="1" s="1"/>
  <c r="V1948" i="1"/>
  <c r="AI1948" i="1" s="1"/>
  <c r="V1952" i="1"/>
  <c r="AI1952" i="1" s="1"/>
  <c r="V1946" i="1"/>
  <c r="AI1946" i="1" s="1"/>
  <c r="V1950" i="1"/>
  <c r="AI1950" i="1" s="1"/>
  <c r="V1954" i="1"/>
  <c r="AI1954" i="1" s="1"/>
  <c r="V2129" i="1"/>
  <c r="AI2129" i="1" s="1"/>
  <c r="V2135" i="1"/>
  <c r="AI2135" i="1" s="1"/>
  <c r="V2127" i="1"/>
  <c r="AI2127" i="1" s="1"/>
  <c r="V2133" i="1"/>
  <c r="AI2133" i="1" s="1"/>
  <c r="V2125" i="1"/>
  <c r="AI2125" i="1" s="1"/>
  <c r="V2131" i="1"/>
  <c r="AI2131" i="1" s="1"/>
  <c r="U2278" i="1"/>
  <c r="AH2278" i="1" s="1"/>
  <c r="AA2297" i="1"/>
  <c r="AN2297" i="1" s="1"/>
  <c r="Z2483" i="1"/>
  <c r="AM2483" i="1" s="1"/>
  <c r="AG2620" i="1"/>
  <c r="S2644" i="1"/>
  <c r="AG2644" i="1"/>
  <c r="AB2788" i="1"/>
  <c r="AO2788" i="1" s="1"/>
  <c r="U2799" i="1"/>
  <c r="AH2799" i="1" s="1"/>
  <c r="AG2947" i="1"/>
  <c r="S2947" i="1"/>
  <c r="X2616" i="1"/>
  <c r="AK2616" i="1" s="1"/>
  <c r="U2635" i="1"/>
  <c r="AH2635" i="1" s="1"/>
  <c r="Z2796" i="1"/>
  <c r="AM2796" i="1" s="1"/>
  <c r="Z2795" i="1"/>
  <c r="AM2795" i="1" s="1"/>
  <c r="Z2801" i="1"/>
  <c r="AM2801" i="1" s="1"/>
  <c r="Z2798" i="1"/>
  <c r="AM2798" i="1" s="1"/>
  <c r="Z2793" i="1"/>
  <c r="AM2793" i="1" s="1"/>
  <c r="Z2803" i="1"/>
  <c r="AM2803" i="1" s="1"/>
  <c r="Y2813" i="1"/>
  <c r="AL2813" i="1" s="1"/>
  <c r="O2952" i="1"/>
  <c r="Z3232" i="1" s="1"/>
  <c r="O2949" i="1"/>
  <c r="O2954" i="1"/>
  <c r="P2954" i="1" s="1"/>
  <c r="AA4422" i="1" s="1"/>
  <c r="O2951" i="1"/>
  <c r="P2951" i="1" s="1"/>
  <c r="AA3197" i="1" s="1"/>
  <c r="O2946" i="1"/>
  <c r="Z4142" i="1" s="1"/>
  <c r="O2956" i="1"/>
  <c r="O2953" i="1"/>
  <c r="O2948" i="1"/>
  <c r="P2948" i="1" s="1"/>
  <c r="AA4352" i="1" s="1"/>
  <c r="O2945" i="1"/>
  <c r="O2955" i="1"/>
  <c r="O2950" i="1"/>
  <c r="O2947" i="1"/>
  <c r="P2947" i="1" s="1"/>
  <c r="AA3162" i="1" s="1"/>
  <c r="T2948" i="1"/>
  <c r="T2954" i="1"/>
  <c r="T2953" i="1"/>
  <c r="T2956" i="1"/>
  <c r="T2946" i="1"/>
  <c r="T2945" i="1"/>
  <c r="T2949" i="1"/>
  <c r="N2456" i="1"/>
  <c r="X2479" i="1"/>
  <c r="AK2479" i="1" s="1"/>
  <c r="X2636" i="1"/>
  <c r="AK2636" i="1" s="1"/>
  <c r="AG2779" i="1"/>
  <c r="S2779" i="1"/>
  <c r="Y2816" i="1"/>
  <c r="AL2816" i="1" s="1"/>
  <c r="Y2307" i="1"/>
  <c r="AL2307" i="1" s="1"/>
  <c r="W2459" i="1"/>
  <c r="AJ2459" i="1" s="1"/>
  <c r="V2301" i="1"/>
  <c r="AI2301" i="1" s="1"/>
  <c r="V2961" i="1"/>
  <c r="AI2961" i="1" s="1"/>
  <c r="C3233" i="1"/>
  <c r="AD3847" i="1"/>
  <c r="AK3847" i="1"/>
  <c r="V138" i="1"/>
  <c r="AI138" i="1" s="1"/>
  <c r="AA111" i="1"/>
  <c r="AN111" i="1" s="1"/>
  <c r="X144" i="1"/>
  <c r="AK144" i="1" s="1"/>
  <c r="G3425" i="1"/>
  <c r="X128" i="1"/>
  <c r="AK128" i="1" s="1"/>
  <c r="G3670" i="1"/>
  <c r="Y128" i="1"/>
  <c r="AL128" i="1" s="1"/>
  <c r="L132" i="1"/>
  <c r="L119" i="1"/>
  <c r="AA130" i="1" s="1"/>
  <c r="AN130" i="1" s="1"/>
  <c r="J3355" i="1"/>
  <c r="H3382" i="1"/>
  <c r="G3382" i="1"/>
  <c r="M3373" i="1"/>
  <c r="E3382" i="1" s="1"/>
  <c r="F3382" i="1"/>
  <c r="Y3355" i="1"/>
  <c r="K132" i="1"/>
  <c r="Z120" i="1"/>
  <c r="AM120" i="1" s="1"/>
  <c r="K119" i="1"/>
  <c r="Z122" i="1" s="1"/>
  <c r="AM122" i="1" s="1"/>
  <c r="I3355" i="1"/>
  <c r="T141" i="1"/>
  <c r="N141" i="1"/>
  <c r="C3740" i="1"/>
  <c r="Y141" i="1"/>
  <c r="AL141" i="1" s="1"/>
  <c r="H3740" i="1"/>
  <c r="AA141" i="1"/>
  <c r="AN141" i="1" s="1"/>
  <c r="J3740" i="1"/>
  <c r="Z110" i="1"/>
  <c r="AM110" i="1" s="1"/>
  <c r="Z125" i="1"/>
  <c r="AM125" i="1" s="1"/>
  <c r="X125" i="1"/>
  <c r="AK125" i="1" s="1"/>
  <c r="G3845" i="1"/>
  <c r="V109" i="1"/>
  <c r="AI109" i="1" s="1"/>
  <c r="X109" i="1"/>
  <c r="AK109" i="1" s="1"/>
  <c r="Y109" i="1"/>
  <c r="AL109" i="1" s="1"/>
  <c r="H4335" i="1"/>
  <c r="H285" i="1"/>
  <c r="H272" i="1"/>
  <c r="W276" i="1" s="1"/>
  <c r="AJ276" i="1" s="1"/>
  <c r="Q4476" i="1"/>
  <c r="Q3251" i="1"/>
  <c r="W293" i="1"/>
  <c r="AJ293" i="1" s="1"/>
  <c r="Q3566" i="1"/>
  <c r="AB293" i="1"/>
  <c r="AO293" i="1" s="1"/>
  <c r="AA302" i="1"/>
  <c r="AN302" i="1" s="1"/>
  <c r="U4056" i="1"/>
  <c r="W4056" i="1" s="1"/>
  <c r="U441" i="1"/>
  <c r="AH441" i="1" s="1"/>
  <c r="M657" i="1"/>
  <c r="I657" i="1"/>
  <c r="E657" i="1"/>
  <c r="K657" i="1"/>
  <c r="F657" i="1"/>
  <c r="L657" i="1"/>
  <c r="G657" i="1"/>
  <c r="J657" i="1"/>
  <c r="H657" i="1"/>
  <c r="Q657" i="1"/>
  <c r="M655" i="1"/>
  <c r="I655" i="1"/>
  <c r="E655" i="1"/>
  <c r="L655" i="1"/>
  <c r="G655" i="1"/>
  <c r="H655" i="1"/>
  <c r="F655" i="1"/>
  <c r="Q655" i="1"/>
  <c r="K655" i="1"/>
  <c r="J655" i="1"/>
  <c r="AB775" i="1"/>
  <c r="AO775" i="1" s="1"/>
  <c r="Y785" i="1"/>
  <c r="AL785" i="1" s="1"/>
  <c r="Y311" i="1"/>
  <c r="AL311" i="1" s="1"/>
  <c r="W311" i="1"/>
  <c r="AJ311" i="1" s="1"/>
  <c r="Q3426" i="1"/>
  <c r="W3426" i="1" s="1"/>
  <c r="F3245" i="1"/>
  <c r="X3233" i="1"/>
  <c r="E3245" i="1" s="1"/>
  <c r="H3245" i="1"/>
  <c r="Y3216" i="1"/>
  <c r="G3245" i="1"/>
  <c r="U280" i="1"/>
  <c r="AH280" i="1" s="1"/>
  <c r="Y303" i="1"/>
  <c r="AL303" i="1" s="1"/>
  <c r="S3916" i="1"/>
  <c r="AA303" i="1"/>
  <c r="AN303" i="1" s="1"/>
  <c r="U3916" i="1"/>
  <c r="F3945" i="1"/>
  <c r="X3933" i="1"/>
  <c r="E3945" i="1" s="1"/>
  <c r="Y3916" i="1"/>
  <c r="H3945" i="1"/>
  <c r="G3945" i="1"/>
  <c r="AG442" i="1"/>
  <c r="Z629" i="1"/>
  <c r="AM629" i="1" s="1"/>
  <c r="V791" i="1"/>
  <c r="AI791" i="1" s="1"/>
  <c r="Z292" i="1"/>
  <c r="AM292" i="1" s="1"/>
  <c r="Z310" i="1"/>
  <c r="AM310" i="1" s="1"/>
  <c r="Y310" i="1"/>
  <c r="AL310" i="1" s="1"/>
  <c r="S3461" i="1"/>
  <c r="N320" i="1"/>
  <c r="N490" i="1"/>
  <c r="U612" i="1"/>
  <c r="AH612" i="1" s="1"/>
  <c r="AA625" i="1"/>
  <c r="AN625" i="1" s="1"/>
  <c r="Y807" i="1"/>
  <c r="AL807" i="1" s="1"/>
  <c r="W445" i="1"/>
  <c r="AJ445" i="1" s="1"/>
  <c r="AB473" i="1"/>
  <c r="AO473" i="1" s="1"/>
  <c r="O646" i="1"/>
  <c r="O644" i="1"/>
  <c r="O642" i="1"/>
  <c r="O640" i="1"/>
  <c r="O638" i="1"/>
  <c r="P638" i="1" s="1"/>
  <c r="AA4268" i="1" s="1"/>
  <c r="O636" i="1"/>
  <c r="O645" i="1"/>
  <c r="P645" i="1" s="1"/>
  <c r="AA3428" i="1" s="1"/>
  <c r="O643" i="1"/>
  <c r="Z4373" i="1" s="1"/>
  <c r="O641" i="1"/>
  <c r="P641" i="1" s="1"/>
  <c r="AA3778" i="1" s="1"/>
  <c r="O639" i="1"/>
  <c r="P639" i="1" s="1"/>
  <c r="AA4163" i="1" s="1"/>
  <c r="O637" i="1"/>
  <c r="O635" i="1"/>
  <c r="X637" i="1"/>
  <c r="AK637" i="1" s="1"/>
  <c r="T643" i="1"/>
  <c r="AA807" i="1"/>
  <c r="AN807" i="1" s="1"/>
  <c r="U951" i="1"/>
  <c r="AH951" i="1" s="1"/>
  <c r="T959" i="1"/>
  <c r="W978" i="1"/>
  <c r="AJ978" i="1" s="1"/>
  <c r="AB1115" i="1"/>
  <c r="AO1115" i="1" s="1"/>
  <c r="T1140" i="1"/>
  <c r="W1299" i="1"/>
  <c r="AJ1299" i="1" s="1"/>
  <c r="Y1308" i="1"/>
  <c r="AL1308" i="1" s="1"/>
  <c r="AB1633" i="1"/>
  <c r="AO1633" i="1" s="1"/>
  <c r="T1793" i="1"/>
  <c r="U2112" i="1"/>
  <c r="AH2112" i="1" s="1"/>
  <c r="U2116" i="1"/>
  <c r="AH2116" i="1" s="1"/>
  <c r="U2120" i="1"/>
  <c r="AH2120" i="1" s="1"/>
  <c r="U2110" i="1"/>
  <c r="AH2110" i="1" s="1"/>
  <c r="U2114" i="1"/>
  <c r="AH2114" i="1" s="1"/>
  <c r="U2118" i="1"/>
  <c r="AH2118" i="1" s="1"/>
  <c r="Y812" i="1"/>
  <c r="AL812" i="1" s="1"/>
  <c r="X943" i="1"/>
  <c r="AK943" i="1" s="1"/>
  <c r="X951" i="1"/>
  <c r="AK951" i="1" s="1"/>
  <c r="AB957" i="1"/>
  <c r="AO957" i="1" s="1"/>
  <c r="AB965" i="1"/>
  <c r="AO965" i="1" s="1"/>
  <c r="AB1110" i="1"/>
  <c r="AO1110" i="1" s="1"/>
  <c r="U1118" i="1"/>
  <c r="AH1118" i="1" s="1"/>
  <c r="AG1131" i="1"/>
  <c r="W1146" i="1"/>
  <c r="AJ1146" i="1" s="1"/>
  <c r="AA1278" i="1"/>
  <c r="AN1278" i="1" s="1"/>
  <c r="Z1295" i="1"/>
  <c r="AM1295" i="1" s="1"/>
  <c r="T1471" i="1"/>
  <c r="V1480" i="1"/>
  <c r="AI1480" i="1" s="1"/>
  <c r="X1617" i="1"/>
  <c r="AK1617" i="1" s="1"/>
  <c r="U1784" i="1"/>
  <c r="AH1784" i="1" s="1"/>
  <c r="Z1792" i="1"/>
  <c r="AM1792" i="1" s="1"/>
  <c r="O1814" i="1"/>
  <c r="O1812" i="1"/>
  <c r="O1810" i="1"/>
  <c r="P1810" i="1" s="1"/>
  <c r="AA3785" i="1" s="1"/>
  <c r="O1808" i="1"/>
  <c r="O1806" i="1"/>
  <c r="P1806" i="1" s="1"/>
  <c r="AA3925" i="1" s="1"/>
  <c r="O1804" i="1"/>
  <c r="O1815" i="1"/>
  <c r="P1815" i="1" s="1"/>
  <c r="AA3540" i="1" s="1"/>
  <c r="O1813" i="1"/>
  <c r="P1813" i="1" s="1"/>
  <c r="AA3470" i="1" s="1"/>
  <c r="O1811" i="1"/>
  <c r="P1811" i="1" s="1"/>
  <c r="AA3750" i="1" s="1"/>
  <c r="O1809" i="1"/>
  <c r="O1807" i="1"/>
  <c r="O1805" i="1"/>
  <c r="P1805" i="1" s="1"/>
  <c r="AA4065" i="1" s="1"/>
  <c r="T1815" i="1"/>
  <c r="T1812" i="1"/>
  <c r="AA778" i="1"/>
  <c r="AN778" i="1" s="1"/>
  <c r="Y952" i="1"/>
  <c r="AL952" i="1" s="1"/>
  <c r="Y942" i="1"/>
  <c r="AL942" i="1" s="1"/>
  <c r="Y948" i="1"/>
  <c r="AL948" i="1" s="1"/>
  <c r="Y950" i="1"/>
  <c r="AL950" i="1" s="1"/>
  <c r="Y946" i="1"/>
  <c r="AL946" i="1" s="1"/>
  <c r="Y944" i="1"/>
  <c r="AL944" i="1" s="1"/>
  <c r="X965" i="1"/>
  <c r="AK965" i="1" s="1"/>
  <c r="U1113" i="1"/>
  <c r="AH1113" i="1" s="1"/>
  <c r="U1127" i="1"/>
  <c r="AH1127" i="1" s="1"/>
  <c r="X1144" i="1"/>
  <c r="AK1144" i="1" s="1"/>
  <c r="Y1276" i="1"/>
  <c r="AL1276" i="1" s="1"/>
  <c r="Y1280" i="1"/>
  <c r="AL1280" i="1" s="1"/>
  <c r="Y1284" i="1"/>
  <c r="AL1284" i="1" s="1"/>
  <c r="Y1278" i="1"/>
  <c r="AL1278" i="1" s="1"/>
  <c r="Y1282" i="1"/>
  <c r="AL1282" i="1" s="1"/>
  <c r="Y1286" i="1"/>
  <c r="AL1286" i="1" s="1"/>
  <c r="Y1283" i="1"/>
  <c r="AL1283" i="1" s="1"/>
  <c r="AA1303" i="1"/>
  <c r="AN1303" i="1" s="1"/>
  <c r="V1309" i="1"/>
  <c r="AI1309" i="1" s="1"/>
  <c r="AA1648" i="1"/>
  <c r="AN1648" i="1" s="1"/>
  <c r="AA1641" i="1"/>
  <c r="AN1641" i="1" s="1"/>
  <c r="Z1945" i="1"/>
  <c r="AM1945" i="1" s="1"/>
  <c r="Z1953" i="1"/>
  <c r="AM1953" i="1" s="1"/>
  <c r="T2112" i="1"/>
  <c r="AG2127" i="1"/>
  <c r="S2127" i="1"/>
  <c r="W2133" i="1"/>
  <c r="AJ2133" i="1" s="1"/>
  <c r="N2156" i="1"/>
  <c r="Z2277" i="1"/>
  <c r="AM2277" i="1" s="1"/>
  <c r="V2308" i="1"/>
  <c r="AI2308" i="1" s="1"/>
  <c r="W1964" i="1"/>
  <c r="AJ1964" i="1" s="1"/>
  <c r="AB2140" i="1"/>
  <c r="AO2140" i="1" s="1"/>
  <c r="AB2148" i="1"/>
  <c r="AO2148" i="1" s="1"/>
  <c r="T2306" i="1"/>
  <c r="Z2316" i="1"/>
  <c r="AM2316" i="1" s="1"/>
  <c r="V1957" i="1"/>
  <c r="AI1957" i="1" s="1"/>
  <c r="AA1971" i="1"/>
  <c r="AN1971" i="1" s="1"/>
  <c r="V1977" i="1"/>
  <c r="AI1977" i="1" s="1"/>
  <c r="AA2281" i="1"/>
  <c r="AN2281" i="1" s="1"/>
  <c r="V2306" i="1"/>
  <c r="AI2306" i="1" s="1"/>
  <c r="T2291" i="1"/>
  <c r="W1470" i="1"/>
  <c r="AJ1470" i="1" s="1"/>
  <c r="W1478" i="1"/>
  <c r="AJ1478" i="1" s="1"/>
  <c r="W1479" i="1"/>
  <c r="AJ1479" i="1" s="1"/>
  <c r="AB1626" i="1"/>
  <c r="AO1626" i="1" s="1"/>
  <c r="AB1791" i="1"/>
  <c r="AO1791" i="1" s="1"/>
  <c r="U1805" i="1"/>
  <c r="AH1805" i="1" s="1"/>
  <c r="Y1944" i="1"/>
  <c r="AL1944" i="1" s="1"/>
  <c r="Y1952" i="1"/>
  <c r="AL1952" i="1" s="1"/>
  <c r="AB1967" i="1"/>
  <c r="AO1967" i="1" s="1"/>
  <c r="Y1976" i="1"/>
  <c r="AL1976" i="1" s="1"/>
  <c r="X1981" i="1"/>
  <c r="AK1981" i="1" s="1"/>
  <c r="AB2147" i="1"/>
  <c r="AO2147" i="1" s="1"/>
  <c r="Y2279" i="1"/>
  <c r="AL2279" i="1" s="1"/>
  <c r="Y2287" i="1"/>
  <c r="AL2287" i="1" s="1"/>
  <c r="Z2312" i="1"/>
  <c r="AM2312" i="1" s="1"/>
  <c r="AB2647" i="1"/>
  <c r="AO2647" i="1" s="1"/>
  <c r="AB2645" i="1"/>
  <c r="AO2645" i="1" s="1"/>
  <c r="AB2641" i="1"/>
  <c r="AO2641" i="1" s="1"/>
  <c r="AB2649" i="1"/>
  <c r="AO2649" i="1" s="1"/>
  <c r="AB2643" i="1"/>
  <c r="AO2643" i="1" s="1"/>
  <c r="AB2639" i="1"/>
  <c r="AO2639" i="1" s="1"/>
  <c r="V617" i="1"/>
  <c r="AI617" i="1" s="1"/>
  <c r="V1647" i="1"/>
  <c r="AI1647" i="1" s="1"/>
  <c r="V1978" i="1"/>
  <c r="AI1978" i="1" s="1"/>
  <c r="U2448" i="1"/>
  <c r="AH2448" i="1" s="1"/>
  <c r="W2465" i="1"/>
  <c r="AJ2465" i="1" s="1"/>
  <c r="T2617" i="1"/>
  <c r="AG2639" i="1"/>
  <c r="S2639" i="1"/>
  <c r="X2794" i="1"/>
  <c r="AK2794" i="1" s="1"/>
  <c r="X2802" i="1"/>
  <c r="AK2802" i="1" s="1"/>
  <c r="X2796" i="1"/>
  <c r="AK2796" i="1" s="1"/>
  <c r="Z2799" i="1"/>
  <c r="AM2799" i="1" s="1"/>
  <c r="AA2952" i="1"/>
  <c r="AN2952" i="1" s="1"/>
  <c r="AA2956" i="1"/>
  <c r="AN2956" i="1" s="1"/>
  <c r="AA2948" i="1"/>
  <c r="AN2948" i="1" s="1"/>
  <c r="S2961" i="1"/>
  <c r="AG2961" i="1"/>
  <c r="AG2964" i="1"/>
  <c r="S2964" i="1"/>
  <c r="S2969" i="1"/>
  <c r="AG2969" i="1"/>
  <c r="X2482" i="1"/>
  <c r="AK2482" i="1" s="1"/>
  <c r="T2613" i="1"/>
  <c r="Z2627" i="1"/>
  <c r="AM2627" i="1" s="1"/>
  <c r="Z2634" i="1"/>
  <c r="AM2634" i="1" s="1"/>
  <c r="AG2645" i="1"/>
  <c r="V2781" i="1"/>
  <c r="AI2781" i="1" s="1"/>
  <c r="W2801" i="1"/>
  <c r="AJ2801" i="1" s="1"/>
  <c r="W2814" i="1"/>
  <c r="AJ2814" i="1" s="1"/>
  <c r="AB2977" i="1"/>
  <c r="AO2977" i="1" s="1"/>
  <c r="AB2981" i="1"/>
  <c r="AO2981" i="1" s="1"/>
  <c r="AB2975" i="1"/>
  <c r="AO2975" i="1" s="1"/>
  <c r="AB2983" i="1"/>
  <c r="AO2983" i="1" s="1"/>
  <c r="X2473" i="1"/>
  <c r="AK2473" i="1" s="1"/>
  <c r="AG2483" i="1"/>
  <c r="V2645" i="1"/>
  <c r="AI2645" i="1" s="1"/>
  <c r="V2640" i="1"/>
  <c r="AI2640" i="1" s="1"/>
  <c r="V2648" i="1"/>
  <c r="AI2648" i="1" s="1"/>
  <c r="AG2783" i="1"/>
  <c r="S2783" i="1"/>
  <c r="U2794" i="1"/>
  <c r="AH2794" i="1" s="1"/>
  <c r="Y2951" i="1"/>
  <c r="AL2951" i="1" s="1"/>
  <c r="AA2648" i="1"/>
  <c r="AN2648" i="1" s="1"/>
  <c r="AA2640" i="1"/>
  <c r="AN2640" i="1" s="1"/>
  <c r="W2797" i="1"/>
  <c r="AJ2797" i="1" s="1"/>
  <c r="O2973" i="1"/>
  <c r="O2974" i="1"/>
  <c r="O2981" i="1"/>
  <c r="V2295" i="1"/>
  <c r="AI2295" i="1" s="1"/>
  <c r="U2983" i="1"/>
  <c r="AH2983" i="1" s="1"/>
  <c r="Z279" i="1"/>
  <c r="AM279" i="1" s="1"/>
  <c r="T3181" i="1"/>
  <c r="W111" i="1"/>
  <c r="AJ111" i="1" s="1"/>
  <c r="F3110" i="1"/>
  <c r="N144" i="1"/>
  <c r="T144" i="1"/>
  <c r="C3425" i="1"/>
  <c r="AB283" i="1"/>
  <c r="AO283" i="1" s="1"/>
  <c r="N1773" i="1"/>
  <c r="T13" i="1"/>
  <c r="P18" i="1"/>
  <c r="X20" i="1"/>
  <c r="T23" i="1"/>
  <c r="V13" i="1"/>
  <c r="V14" i="1"/>
  <c r="V15" i="1"/>
  <c r="V16" i="1"/>
  <c r="V17" i="1"/>
  <c r="V18" i="1"/>
  <c r="V19" i="1"/>
  <c r="V20" i="1"/>
  <c r="V21" i="1"/>
  <c r="V22" i="1"/>
  <c r="V23" i="1"/>
  <c r="V24" i="1"/>
  <c r="T25" i="1"/>
  <c r="R26" i="1"/>
  <c r="P27" i="1"/>
  <c r="N28" i="1"/>
  <c r="L29" i="1"/>
  <c r="J30" i="1"/>
  <c r="H31" i="1"/>
  <c r="X31" i="1"/>
  <c r="V32" i="1"/>
  <c r="S13" i="1"/>
  <c r="O14" i="1"/>
  <c r="K15" i="1"/>
  <c r="Y16" i="1"/>
  <c r="W16" i="1"/>
  <c r="S17" i="1"/>
  <c r="O18" i="1"/>
  <c r="K19" i="1"/>
  <c r="W20" i="1"/>
  <c r="S21" i="1"/>
  <c r="O22" i="1"/>
  <c r="K23" i="1"/>
  <c r="W24" i="1"/>
  <c r="Y24" i="1" s="1"/>
  <c r="U25" i="1"/>
  <c r="S26" i="1"/>
  <c r="Q27" i="1"/>
  <c r="O28" i="1"/>
  <c r="M29" i="1"/>
  <c r="K30" i="1"/>
  <c r="I31" i="1"/>
  <c r="G32" i="1"/>
  <c r="W32" i="1"/>
  <c r="P17" i="1"/>
  <c r="X19" i="1"/>
  <c r="L22" i="1"/>
  <c r="J25" i="1"/>
  <c r="H26" i="1"/>
  <c r="X26" i="1"/>
  <c r="V27" i="1"/>
  <c r="T28" i="1"/>
  <c r="R29" i="1"/>
  <c r="P30" i="1"/>
  <c r="N31" i="1"/>
  <c r="L32" i="1"/>
  <c r="P13" i="1"/>
  <c r="X15" i="1"/>
  <c r="L18" i="1"/>
  <c r="T20" i="1"/>
  <c r="M13" i="1"/>
  <c r="M14" i="1"/>
  <c r="M15" i="1"/>
  <c r="M16" i="1"/>
  <c r="AA16" i="1" s="1"/>
  <c r="M17" i="1"/>
  <c r="AA17" i="1" s="1"/>
  <c r="M18" i="1"/>
  <c r="M19" i="1"/>
  <c r="M20" i="1"/>
  <c r="M21" i="1"/>
  <c r="M22" i="1"/>
  <c r="M23" i="1"/>
  <c r="M24" i="1"/>
  <c r="AA24" i="1" s="1"/>
  <c r="K25" i="1"/>
  <c r="I26" i="1"/>
  <c r="G27" i="1"/>
  <c r="W27" i="1"/>
  <c r="U28" i="1"/>
  <c r="S29" i="1"/>
  <c r="Q30" i="1"/>
  <c r="O31" i="1"/>
  <c r="M32" i="1"/>
  <c r="X126" i="1"/>
  <c r="AK126" i="1" s="1"/>
  <c r="G3565" i="1"/>
  <c r="Y126" i="1"/>
  <c r="AL126" i="1" s="1"/>
  <c r="H3565" i="1"/>
  <c r="M3898" i="1"/>
  <c r="E3907" i="1" s="1"/>
  <c r="H3907" i="1"/>
  <c r="G3907" i="1"/>
  <c r="F3907" i="1"/>
  <c r="Y3880" i="1"/>
  <c r="Y139" i="1"/>
  <c r="AL139" i="1" s="1"/>
  <c r="H3880" i="1"/>
  <c r="AA139" i="1"/>
  <c r="AN139" i="1" s="1"/>
  <c r="J3880" i="1"/>
  <c r="AB116" i="1"/>
  <c r="AO116" i="1" s="1"/>
  <c r="K3495" i="1"/>
  <c r="Z116" i="1"/>
  <c r="AM116" i="1" s="1"/>
  <c r="T108" i="1"/>
  <c r="N108" i="1"/>
  <c r="Y108" i="1"/>
  <c r="AL108" i="1" s="1"/>
  <c r="H3145" i="1"/>
  <c r="AA108" i="1"/>
  <c r="AN108" i="1" s="1"/>
  <c r="J3145" i="1"/>
  <c r="Z131" i="1"/>
  <c r="AM131" i="1" s="1"/>
  <c r="X131" i="1"/>
  <c r="AK131" i="1" s="1"/>
  <c r="G3285" i="1"/>
  <c r="Y123" i="1"/>
  <c r="AL123" i="1" s="1"/>
  <c r="H3950" i="1"/>
  <c r="AA123" i="1"/>
  <c r="AN123" i="1" s="1"/>
  <c r="J3950" i="1"/>
  <c r="M3968" i="1"/>
  <c r="E3977" i="1" s="1"/>
  <c r="Y3950" i="1"/>
  <c r="H3977" i="1"/>
  <c r="G3977" i="1"/>
  <c r="F3977" i="1"/>
  <c r="AA117" i="1"/>
  <c r="AN117" i="1" s="1"/>
  <c r="J4440" i="1"/>
  <c r="I272" i="1"/>
  <c r="X276" i="1" s="1"/>
  <c r="AK276" i="1" s="1"/>
  <c r="X273" i="1"/>
  <c r="AK273" i="1" s="1"/>
  <c r="I285" i="1"/>
  <c r="Z302" i="1"/>
  <c r="AM302" i="1" s="1"/>
  <c r="L299" i="1"/>
  <c r="L286" i="1"/>
  <c r="AA288" i="1" s="1"/>
  <c r="AN288" i="1" s="1"/>
  <c r="U3356" i="1"/>
  <c r="Z295" i="1"/>
  <c r="AM295" i="1" s="1"/>
  <c r="X295" i="1"/>
  <c r="AK295" i="1" s="1"/>
  <c r="Y295" i="1"/>
  <c r="AL295" i="1" s="1"/>
  <c r="K285" i="1"/>
  <c r="K272" i="1"/>
  <c r="Z280" i="1" s="1"/>
  <c r="AM280" i="1" s="1"/>
  <c r="V283" i="1"/>
  <c r="AI283" i="1" s="1"/>
  <c r="Z283" i="1"/>
  <c r="AM283" i="1" s="1"/>
  <c r="T612" i="1"/>
  <c r="AA644" i="1"/>
  <c r="AN644" i="1" s="1"/>
  <c r="Q650" i="1"/>
  <c r="K650" i="1"/>
  <c r="G650" i="1"/>
  <c r="M650" i="1"/>
  <c r="H650" i="1"/>
  <c r="I650" i="1"/>
  <c r="L650" i="1"/>
  <c r="J650" i="1"/>
  <c r="F650" i="1"/>
  <c r="E650" i="1"/>
  <c r="N650" i="1" s="1"/>
  <c r="T776" i="1"/>
  <c r="AA812" i="1"/>
  <c r="AN812" i="1" s="1"/>
  <c r="W309" i="1"/>
  <c r="AJ309" i="1" s="1"/>
  <c r="Q4371" i="1"/>
  <c r="Y309" i="1"/>
  <c r="AL309" i="1" s="1"/>
  <c r="V309" i="1"/>
  <c r="AI309" i="1" s="1"/>
  <c r="P4371" i="1"/>
  <c r="AB274" i="1"/>
  <c r="AO274" i="1" s="1"/>
  <c r="V274" i="1"/>
  <c r="AI274" i="1" s="1"/>
  <c r="T282" i="1"/>
  <c r="N282" i="1"/>
  <c r="N4406" i="1"/>
  <c r="U282" i="1"/>
  <c r="AH282" i="1" s="1"/>
  <c r="Q4406" i="1"/>
  <c r="AA312" i="1"/>
  <c r="AN312" i="1" s="1"/>
  <c r="U3531" i="1"/>
  <c r="Z312" i="1"/>
  <c r="AM312" i="1" s="1"/>
  <c r="S440" i="1"/>
  <c r="AG440" i="1"/>
  <c r="X442" i="1"/>
  <c r="AK442" i="1" s="1"/>
  <c r="S448" i="1"/>
  <c r="AG448" i="1"/>
  <c r="AB458" i="1"/>
  <c r="AO458" i="1" s="1"/>
  <c r="AA472" i="1"/>
  <c r="AN472" i="1" s="1"/>
  <c r="AA478" i="1"/>
  <c r="AN478" i="1" s="1"/>
  <c r="Z632" i="1"/>
  <c r="AM632" i="1" s="1"/>
  <c r="AB791" i="1"/>
  <c r="AO791" i="1" s="1"/>
  <c r="V808" i="1"/>
  <c r="AI808" i="1" s="1"/>
  <c r="V812" i="1"/>
  <c r="AI812" i="1" s="1"/>
  <c r="V806" i="1"/>
  <c r="AI806" i="1" s="1"/>
  <c r="V810" i="1"/>
  <c r="AI810" i="1" s="1"/>
  <c r="X294" i="1"/>
  <c r="AK294" i="1" s="1"/>
  <c r="Y294" i="1"/>
  <c r="AL294" i="1" s="1"/>
  <c r="AA294" i="1"/>
  <c r="AN294" i="1" s="1"/>
  <c r="U4021" i="1"/>
  <c r="Y451" i="1"/>
  <c r="AL451" i="1" s="1"/>
  <c r="J491" i="1"/>
  <c r="F491" i="1"/>
  <c r="L491" i="1"/>
  <c r="G491" i="1"/>
  <c r="K491" i="1"/>
  <c r="I491" i="1"/>
  <c r="Q491" i="1"/>
  <c r="H491" i="1"/>
  <c r="M491" i="1"/>
  <c r="E491" i="1"/>
  <c r="AA608" i="1"/>
  <c r="AN608" i="1" s="1"/>
  <c r="M649" i="1"/>
  <c r="I649" i="1"/>
  <c r="E649" i="1"/>
  <c r="K649" i="1"/>
  <c r="F649" i="1"/>
  <c r="L649" i="1"/>
  <c r="G649" i="1"/>
  <c r="Q649" i="1"/>
  <c r="J649" i="1"/>
  <c r="H649" i="1"/>
  <c r="X636" i="1"/>
  <c r="AK636" i="1" s="1"/>
  <c r="T640" i="1"/>
  <c r="Y784" i="1"/>
  <c r="AL784" i="1" s="1"/>
  <c r="AG811" i="1"/>
  <c r="S811" i="1"/>
  <c r="U796" i="1"/>
  <c r="AH796" i="1" s="1"/>
  <c r="Z1110" i="1"/>
  <c r="AM1110" i="1" s="1"/>
  <c r="Z1118" i="1"/>
  <c r="AM1118" i="1" s="1"/>
  <c r="Z1114" i="1"/>
  <c r="AM1114" i="1" s="1"/>
  <c r="Z1112" i="1"/>
  <c r="AM1112" i="1" s="1"/>
  <c r="Z1108" i="1"/>
  <c r="AM1108" i="1" s="1"/>
  <c r="Z1116" i="1"/>
  <c r="AM1116" i="1" s="1"/>
  <c r="V445" i="1"/>
  <c r="AI445" i="1" s="1"/>
  <c r="T645" i="1"/>
  <c r="O812" i="1"/>
  <c r="P812" i="1" s="1"/>
  <c r="AA3429" i="1" s="1"/>
  <c r="O810" i="1"/>
  <c r="O808" i="1"/>
  <c r="O806" i="1"/>
  <c r="O804" i="1"/>
  <c r="O802" i="1"/>
  <c r="O813" i="1"/>
  <c r="O811" i="1"/>
  <c r="P811" i="1" s="1"/>
  <c r="AA3464" i="1" s="1"/>
  <c r="O809" i="1"/>
  <c r="O807" i="1"/>
  <c r="P807" i="1" s="1"/>
  <c r="AA3884" i="1" s="1"/>
  <c r="O805" i="1"/>
  <c r="O803" i="1"/>
  <c r="P803" i="1" s="1"/>
  <c r="AA4059" i="1" s="1"/>
  <c r="T805" i="1"/>
  <c r="T976" i="1"/>
  <c r="O1118" i="1"/>
  <c r="P1118" i="1" s="1"/>
  <c r="AA3501" i="1" s="1"/>
  <c r="O1116" i="1"/>
  <c r="O1114" i="1"/>
  <c r="O1112" i="1"/>
  <c r="O1110" i="1"/>
  <c r="O1108" i="1"/>
  <c r="Z4481" i="1" s="1"/>
  <c r="O1119" i="1"/>
  <c r="O1117" i="1"/>
  <c r="O1115" i="1"/>
  <c r="O1113" i="1"/>
  <c r="O1111" i="1"/>
  <c r="O1109" i="1"/>
  <c r="P1109" i="1" s="1"/>
  <c r="AA4131" i="1" s="1"/>
  <c r="T1115" i="1"/>
  <c r="T1113" i="1"/>
  <c r="T1142" i="1"/>
  <c r="L1152" i="1"/>
  <c r="H1152" i="1"/>
  <c r="M1152" i="1"/>
  <c r="G1152" i="1"/>
  <c r="K1152" i="1"/>
  <c r="F1152" i="1"/>
  <c r="Q1152" i="1"/>
  <c r="J1152" i="1"/>
  <c r="E1152" i="1"/>
  <c r="I1152" i="1"/>
  <c r="U1295" i="1"/>
  <c r="AH1295" i="1" s="1"/>
  <c r="AA1633" i="1"/>
  <c r="AN1633" i="1" s="1"/>
  <c r="T1785" i="1"/>
  <c r="X1958" i="1"/>
  <c r="AK1958" i="1" s="1"/>
  <c r="Y1445" i="1"/>
  <c r="AL1445" i="1" s="1"/>
  <c r="Y1453" i="1"/>
  <c r="AL1453" i="1" s="1"/>
  <c r="T1459" i="1"/>
  <c r="AB942" i="1"/>
  <c r="AO942" i="1" s="1"/>
  <c r="AB946" i="1"/>
  <c r="AO946" i="1" s="1"/>
  <c r="AB950" i="1"/>
  <c r="AO950" i="1" s="1"/>
  <c r="AB944" i="1"/>
  <c r="AO944" i="1" s="1"/>
  <c r="AB948" i="1"/>
  <c r="AO948" i="1" s="1"/>
  <c r="AB952" i="1"/>
  <c r="AO952" i="1" s="1"/>
  <c r="T943" i="1"/>
  <c r="AB949" i="1"/>
  <c r="AO949" i="1" s="1"/>
  <c r="V961" i="1"/>
  <c r="AI961" i="1" s="1"/>
  <c r="T1111" i="1"/>
  <c r="T1125" i="1"/>
  <c r="Y1131" i="1"/>
  <c r="AL1131" i="1" s="1"/>
  <c r="V1138" i="1"/>
  <c r="AI1138" i="1" s="1"/>
  <c r="V1142" i="1"/>
  <c r="AI1142" i="1" s="1"/>
  <c r="V1146" i="1"/>
  <c r="AI1146" i="1" s="1"/>
  <c r="AA1292" i="1"/>
  <c r="AN1292" i="1" s="1"/>
  <c r="AA1296" i="1"/>
  <c r="AN1296" i="1" s="1"/>
  <c r="U1612" i="1"/>
  <c r="AH1612" i="1" s="1"/>
  <c r="U1620" i="1"/>
  <c r="AH1620" i="1" s="1"/>
  <c r="U1614" i="1"/>
  <c r="AH1614" i="1" s="1"/>
  <c r="U1610" i="1"/>
  <c r="AH1610" i="1" s="1"/>
  <c r="U1618" i="1"/>
  <c r="AH1618" i="1" s="1"/>
  <c r="U1616" i="1"/>
  <c r="AH1616" i="1" s="1"/>
  <c r="AA1778" i="1"/>
  <c r="AN1778" i="1" s="1"/>
  <c r="AA1782" i="1"/>
  <c r="AN1782" i="1" s="1"/>
  <c r="T1796" i="1"/>
  <c r="AB1800" i="1"/>
  <c r="AO1800" i="1" s="1"/>
  <c r="Z790" i="1"/>
  <c r="AM790" i="1" s="1"/>
  <c r="Z809" i="1"/>
  <c r="AM809" i="1" s="1"/>
  <c r="Y951" i="1"/>
  <c r="AL951" i="1" s="1"/>
  <c r="Z1115" i="1"/>
  <c r="AM1115" i="1" s="1"/>
  <c r="AA1125" i="1"/>
  <c r="AN1125" i="1" s="1"/>
  <c r="AA1133" i="1"/>
  <c r="AN1133" i="1" s="1"/>
  <c r="AB1278" i="1"/>
  <c r="AO1278" i="1" s="1"/>
  <c r="Y1281" i="1"/>
  <c r="AL1281" i="1" s="1"/>
  <c r="AB1286" i="1"/>
  <c r="AO1286" i="1" s="1"/>
  <c r="X1290" i="1"/>
  <c r="AK1290" i="1" s="1"/>
  <c r="X1298" i="1"/>
  <c r="AK1298" i="1" s="1"/>
  <c r="AA1309" i="1"/>
  <c r="AN1309" i="1" s="1"/>
  <c r="Z1447" i="1"/>
  <c r="AM1447" i="1" s="1"/>
  <c r="U1471" i="1"/>
  <c r="AH1471" i="1" s="1"/>
  <c r="U1638" i="1"/>
  <c r="AH1638" i="1" s="1"/>
  <c r="U1644" i="1"/>
  <c r="AH1644" i="1" s="1"/>
  <c r="U1648" i="1"/>
  <c r="AH1648" i="1" s="1"/>
  <c r="U1640" i="1"/>
  <c r="AH1640" i="1" s="1"/>
  <c r="U1646" i="1"/>
  <c r="AH1646" i="1" s="1"/>
  <c r="U1642" i="1"/>
  <c r="AH1642" i="1" s="1"/>
  <c r="Y1973" i="1"/>
  <c r="AL1973" i="1" s="1"/>
  <c r="U2119" i="1"/>
  <c r="AH2119" i="1" s="1"/>
  <c r="X2129" i="1"/>
  <c r="AK2129" i="1" s="1"/>
  <c r="AG2135" i="1"/>
  <c r="S2135" i="1"/>
  <c r="Q2157" i="1"/>
  <c r="K2157" i="1"/>
  <c r="G2157" i="1"/>
  <c r="L2157" i="1"/>
  <c r="F2157" i="1"/>
  <c r="H2157" i="1"/>
  <c r="M2157" i="1"/>
  <c r="E2157" i="1"/>
  <c r="J2157" i="1"/>
  <c r="I2157" i="1"/>
  <c r="N2320" i="1"/>
  <c r="T2282" i="1"/>
  <c r="U2316" i="1"/>
  <c r="AH2316" i="1" s="1"/>
  <c r="AB1944" i="1"/>
  <c r="AO1944" i="1" s="1"/>
  <c r="AA2114" i="1"/>
  <c r="AN2114" i="1" s="1"/>
  <c r="U2311" i="1"/>
  <c r="AH2311" i="1" s="1"/>
  <c r="V1471" i="1"/>
  <c r="AI1471" i="1" s="1"/>
  <c r="V1479" i="1"/>
  <c r="AI1479" i="1" s="1"/>
  <c r="W1616" i="1"/>
  <c r="AJ1616" i="1" s="1"/>
  <c r="O1647" i="1"/>
  <c r="O1645" i="1"/>
  <c r="O1643" i="1"/>
  <c r="O1641" i="1"/>
  <c r="P1641" i="1" s="1"/>
  <c r="AA4169" i="1" s="1"/>
  <c r="O1639" i="1"/>
  <c r="O1637" i="1"/>
  <c r="O1648" i="1"/>
  <c r="P1648" i="1" s="1"/>
  <c r="AA3539" i="1" s="1"/>
  <c r="O1646" i="1"/>
  <c r="P1646" i="1" s="1"/>
  <c r="AA3469" i="1" s="1"/>
  <c r="O1644" i="1"/>
  <c r="P1644" i="1" s="1"/>
  <c r="AA3749" i="1" s="1"/>
  <c r="O1642" i="1"/>
  <c r="O1640" i="1"/>
  <c r="P1640" i="1" s="1"/>
  <c r="AA4274" i="1" s="1"/>
  <c r="O1638" i="1"/>
  <c r="X1639" i="1"/>
  <c r="AK1639" i="1" s="1"/>
  <c r="X1647" i="1"/>
  <c r="AK1647" i="1" s="1"/>
  <c r="X1637" i="1"/>
  <c r="AK1637" i="1" s="1"/>
  <c r="X1645" i="1"/>
  <c r="AK1645" i="1" s="1"/>
  <c r="X1641" i="1"/>
  <c r="AK1641" i="1" s="1"/>
  <c r="T1640" i="1"/>
  <c r="T1645" i="1"/>
  <c r="AB1965" i="1"/>
  <c r="AO1965" i="1" s="1"/>
  <c r="AB1972" i="1"/>
  <c r="AO1972" i="1" s="1"/>
  <c r="AB1976" i="1"/>
  <c r="AO1976" i="1" s="1"/>
  <c r="AB1980" i="1"/>
  <c r="AO1980" i="1" s="1"/>
  <c r="AB1974" i="1"/>
  <c r="AO1974" i="1" s="1"/>
  <c r="AB1978" i="1"/>
  <c r="AO1978" i="1" s="1"/>
  <c r="AB1982" i="1"/>
  <c r="AO1982" i="1" s="1"/>
  <c r="Y1974" i="1"/>
  <c r="AL1974" i="1" s="1"/>
  <c r="AB1979" i="1"/>
  <c r="AO1979" i="1" s="1"/>
  <c r="V2141" i="1"/>
  <c r="AI2141" i="1" s="1"/>
  <c r="V2145" i="1"/>
  <c r="AI2145" i="1" s="1"/>
  <c r="Z2280" i="1"/>
  <c r="AM2280" i="1" s="1"/>
  <c r="V455" i="1"/>
  <c r="AI455" i="1" s="1"/>
  <c r="V644" i="1"/>
  <c r="AI644" i="1" s="1"/>
  <c r="V1128" i="1"/>
  <c r="AI1128" i="1" s="1"/>
  <c r="V1132" i="1"/>
  <c r="AI1132" i="1" s="1"/>
  <c r="V1124" i="1"/>
  <c r="AI1124" i="1" s="1"/>
  <c r="V1126" i="1"/>
  <c r="AI1126" i="1" s="1"/>
  <c r="V1130" i="1"/>
  <c r="AI1130" i="1" s="1"/>
  <c r="V1122" i="1"/>
  <c r="AI1122" i="1" s="1"/>
  <c r="V1947" i="1"/>
  <c r="AI1947" i="1" s="1"/>
  <c r="V2128" i="1"/>
  <c r="AI2128" i="1" s="1"/>
  <c r="Y2286" i="1"/>
  <c r="AL2286" i="1" s="1"/>
  <c r="AA2293" i="1"/>
  <c r="AN2293" i="1" s="1"/>
  <c r="W2309" i="1"/>
  <c r="AJ2309" i="1" s="1"/>
  <c r="W2311" i="1"/>
  <c r="AJ2311" i="1" s="1"/>
  <c r="W2313" i="1"/>
  <c r="AJ2313" i="1" s="1"/>
  <c r="U2450" i="1"/>
  <c r="AH2450" i="1" s="1"/>
  <c r="X2467" i="1"/>
  <c r="AK2467" i="1" s="1"/>
  <c r="V2614" i="1"/>
  <c r="AI2614" i="1" s="1"/>
  <c r="Y2649" i="1"/>
  <c r="AL2649" i="1" s="1"/>
  <c r="Y2641" i="1"/>
  <c r="AL2641" i="1" s="1"/>
  <c r="X2642" i="1"/>
  <c r="AK2642" i="1" s="1"/>
  <c r="J2662" i="1"/>
  <c r="F2662" i="1"/>
  <c r="L2662" i="1"/>
  <c r="G2662" i="1"/>
  <c r="K2662" i="1"/>
  <c r="E2662" i="1"/>
  <c r="Q2662" i="1"/>
  <c r="I2662" i="1"/>
  <c r="M2662" i="1"/>
  <c r="H2662" i="1"/>
  <c r="Z2802" i="1"/>
  <c r="AM2802" i="1" s="1"/>
  <c r="T2952" i="1"/>
  <c r="AB2966" i="1"/>
  <c r="AO2966" i="1" s="1"/>
  <c r="V2479" i="1"/>
  <c r="AI2479" i="1" s="1"/>
  <c r="Z2646" i="1"/>
  <c r="AM2646" i="1" s="1"/>
  <c r="Z2643" i="1"/>
  <c r="AM2643" i="1" s="1"/>
  <c r="Z2648" i="1"/>
  <c r="AM2648" i="1" s="1"/>
  <c r="Y2645" i="1"/>
  <c r="AL2645" i="1" s="1"/>
  <c r="U2796" i="1"/>
  <c r="AH2796" i="1" s="1"/>
  <c r="X2801" i="1"/>
  <c r="AK2801" i="1" s="1"/>
  <c r="W2812" i="1"/>
  <c r="AJ2812" i="1" s="1"/>
  <c r="U2954" i="1"/>
  <c r="AH2954" i="1" s="1"/>
  <c r="U2982" i="1"/>
  <c r="AH2982" i="1" s="1"/>
  <c r="X2446" i="1"/>
  <c r="AK2446" i="1" s="1"/>
  <c r="X2454" i="1"/>
  <c r="AK2454" i="1" s="1"/>
  <c r="AB2469" i="1"/>
  <c r="AO2469" i="1" s="1"/>
  <c r="AA2611" i="1"/>
  <c r="AN2611" i="1" s="1"/>
  <c r="AA2621" i="1"/>
  <c r="AN2621" i="1" s="1"/>
  <c r="T2640" i="1"/>
  <c r="T2643" i="1"/>
  <c r="AA2815" i="1"/>
  <c r="AN2815" i="1" s="1"/>
  <c r="AA2949" i="1"/>
  <c r="AN2949" i="1" s="1"/>
  <c r="W2294" i="1"/>
  <c r="AJ2294" i="1" s="1"/>
  <c r="W2300" i="1"/>
  <c r="AJ2300" i="1" s="1"/>
  <c r="X2312" i="1"/>
  <c r="AK2312" i="1" s="1"/>
  <c r="X2464" i="1"/>
  <c r="AK2464" i="1" s="1"/>
  <c r="X2620" i="1"/>
  <c r="AK2620" i="1" s="1"/>
  <c r="T2631" i="1"/>
  <c r="X2647" i="1"/>
  <c r="AK2647" i="1" s="1"/>
  <c r="S2980" i="1"/>
  <c r="AG2980" i="1"/>
  <c r="Y2979" i="1"/>
  <c r="AL2979" i="1" s="1"/>
  <c r="F3242" i="1"/>
  <c r="G3242" i="1"/>
  <c r="AK3497" i="1"/>
  <c r="AD3497" i="1"/>
  <c r="V3759" i="1"/>
  <c r="O4284" i="1"/>
  <c r="O4283" i="1"/>
  <c r="AG2786" i="1"/>
  <c r="S2786" i="1"/>
  <c r="AG2780" i="1"/>
  <c r="S2780" i="1"/>
  <c r="O2783" i="1"/>
  <c r="O2778" i="1"/>
  <c r="Z4491" i="1" s="1"/>
  <c r="AD4477" i="1"/>
  <c r="AK4477" i="1"/>
  <c r="Y23" i="1" l="1"/>
  <c r="Y19" i="1"/>
  <c r="S806" i="1"/>
  <c r="Y20" i="1"/>
  <c r="Y15" i="1"/>
  <c r="S442" i="1"/>
  <c r="E4634" i="1"/>
  <c r="S4529" i="1"/>
  <c r="D4459" i="1"/>
  <c r="P4668" i="1"/>
  <c r="L4680" i="1"/>
  <c r="C4633" i="1"/>
  <c r="O4564" i="1"/>
  <c r="W4488" i="1"/>
  <c r="W4455" i="1"/>
  <c r="W4490" i="1"/>
  <c r="K4458" i="1"/>
  <c r="M4645" i="1"/>
  <c r="W4478" i="1"/>
  <c r="L4452" i="1"/>
  <c r="D4498" i="1"/>
  <c r="L4448" i="1"/>
  <c r="L4168" i="1"/>
  <c r="W4072" i="1"/>
  <c r="R4144" i="1"/>
  <c r="D4078" i="1"/>
  <c r="O3864" i="1"/>
  <c r="W3646" i="1"/>
  <c r="D3728" i="1"/>
  <c r="W3685" i="1"/>
  <c r="I3408" i="1"/>
  <c r="G3268" i="1"/>
  <c r="P3129" i="1"/>
  <c r="I3443" i="1"/>
  <c r="G3408" i="1"/>
  <c r="P3163" i="1"/>
  <c r="L4281" i="1"/>
  <c r="L4275" i="1"/>
  <c r="W4449" i="1"/>
  <c r="I4633" i="1"/>
  <c r="W4492" i="1"/>
  <c r="L4540" i="1"/>
  <c r="D4673" i="1"/>
  <c r="G4634" i="1"/>
  <c r="S4599" i="1"/>
  <c r="N4529" i="1"/>
  <c r="W4529" i="1" s="1"/>
  <c r="S4534" i="1" s="1"/>
  <c r="L4345" i="1"/>
  <c r="M4607" i="1"/>
  <c r="H4458" i="1"/>
  <c r="O4423" i="1"/>
  <c r="T4144" i="1"/>
  <c r="O3199" i="1"/>
  <c r="W3572" i="1"/>
  <c r="L3157" i="1"/>
  <c r="L4273" i="1"/>
  <c r="S4073" i="1"/>
  <c r="W4105" i="1"/>
  <c r="L3956" i="1"/>
  <c r="W3788" i="1"/>
  <c r="W3755" i="1"/>
  <c r="W3714" i="1"/>
  <c r="L4642" i="1"/>
  <c r="S2138" i="1"/>
  <c r="R4669" i="1"/>
  <c r="S4669" i="1"/>
  <c r="S4564" i="1"/>
  <c r="M4680" i="1"/>
  <c r="M4610" i="1"/>
  <c r="O4529" i="1"/>
  <c r="W4484" i="1"/>
  <c r="P4528" i="1"/>
  <c r="F4668" i="1"/>
  <c r="W4453" i="1"/>
  <c r="R4528" i="1"/>
  <c r="L4483" i="1"/>
  <c r="L4386" i="1"/>
  <c r="W4064" i="1"/>
  <c r="L3960" i="1"/>
  <c r="D3973" i="1"/>
  <c r="E3864" i="1"/>
  <c r="L3820" i="1"/>
  <c r="W3848" i="1"/>
  <c r="R3794" i="1"/>
  <c r="W3650" i="1"/>
  <c r="P3723" i="1"/>
  <c r="L3464" i="1"/>
  <c r="P3374" i="1"/>
  <c r="S3198" i="1"/>
  <c r="S4319" i="1"/>
  <c r="L4269" i="1"/>
  <c r="L4176" i="1"/>
  <c r="W4035" i="1"/>
  <c r="G4003" i="1"/>
  <c r="W3918" i="1"/>
  <c r="S4633" i="1"/>
  <c r="H4598" i="1"/>
  <c r="N4668" i="1"/>
  <c r="O4668" i="1"/>
  <c r="L4610" i="1"/>
  <c r="L4604" i="1" s="1"/>
  <c r="W4480" i="1"/>
  <c r="O4598" i="1"/>
  <c r="W4482" i="1"/>
  <c r="T4529" i="1"/>
  <c r="L4419" i="1"/>
  <c r="L4380" i="1"/>
  <c r="D4428" i="1"/>
  <c r="D4108" i="1"/>
  <c r="W3932" i="1"/>
  <c r="F4074" i="1"/>
  <c r="L3752" i="1"/>
  <c r="W3580" i="1"/>
  <c r="N3724" i="1"/>
  <c r="O3583" i="1"/>
  <c r="L3474" i="1"/>
  <c r="T3549" i="1"/>
  <c r="L4277" i="1"/>
  <c r="M4330" i="1"/>
  <c r="W4138" i="1"/>
  <c r="W4132" i="1"/>
  <c r="W4097" i="1"/>
  <c r="L4069" i="1"/>
  <c r="W3963" i="1"/>
  <c r="S3969" i="1"/>
  <c r="W3928" i="1"/>
  <c r="I3898" i="1"/>
  <c r="W4027" i="1"/>
  <c r="W3957" i="1"/>
  <c r="L3927" i="1"/>
  <c r="W3784" i="1"/>
  <c r="W3747" i="1"/>
  <c r="N3794" i="1"/>
  <c r="L3534" i="1"/>
  <c r="D3588" i="1"/>
  <c r="W3438" i="1"/>
  <c r="W3397" i="1"/>
  <c r="D3408" i="1"/>
  <c r="W3263" i="1"/>
  <c r="T3234" i="1"/>
  <c r="V3198" i="1"/>
  <c r="F3444" i="1"/>
  <c r="L3334" i="1"/>
  <c r="O4319" i="1"/>
  <c r="L4172" i="1"/>
  <c r="H4143" i="1"/>
  <c r="O4179" i="1"/>
  <c r="W4099" i="1"/>
  <c r="W4066" i="1"/>
  <c r="W4037" i="1"/>
  <c r="K3934" i="1"/>
  <c r="W3895" i="1"/>
  <c r="L3886" i="1"/>
  <c r="P3899" i="1"/>
  <c r="W3858" i="1"/>
  <c r="W3607" i="1"/>
  <c r="W3570" i="1"/>
  <c r="R3723" i="1"/>
  <c r="S3688" i="1"/>
  <c r="W3475" i="1"/>
  <c r="R3514" i="1"/>
  <c r="I3514" i="1"/>
  <c r="W3370" i="1"/>
  <c r="W3329" i="1"/>
  <c r="L3291" i="1"/>
  <c r="L3192" i="1"/>
  <c r="L3126" i="1"/>
  <c r="L3194" i="1"/>
  <c r="L3330" i="1"/>
  <c r="W3123" i="1"/>
  <c r="W3117" i="1"/>
  <c r="L4444" i="1"/>
  <c r="L4413" i="1"/>
  <c r="L4170" i="1"/>
  <c r="D4183" i="1"/>
  <c r="D4143" i="1"/>
  <c r="H4109" i="1"/>
  <c r="P4143" i="1"/>
  <c r="W4093" i="1"/>
  <c r="W3965" i="1"/>
  <c r="W3926" i="1"/>
  <c r="G3933" i="1"/>
  <c r="S3863" i="1"/>
  <c r="W3817" i="1"/>
  <c r="E3794" i="1"/>
  <c r="G3759" i="1"/>
  <c r="S3654" i="1"/>
  <c r="W3708" i="1"/>
  <c r="W3679" i="1"/>
  <c r="O3689" i="1"/>
  <c r="D3623" i="1"/>
  <c r="W3504" i="1"/>
  <c r="W3393" i="1"/>
  <c r="I3513" i="1"/>
  <c r="P3549" i="1"/>
  <c r="D3444" i="1"/>
  <c r="O3128" i="1"/>
  <c r="L4440" i="1"/>
  <c r="Y21" i="1"/>
  <c r="Y17" i="1"/>
  <c r="Y13" i="1"/>
  <c r="S2787" i="1"/>
  <c r="N1150" i="1"/>
  <c r="S1472" i="1"/>
  <c r="W4126" i="1"/>
  <c r="N1153" i="1"/>
  <c r="W3111" i="1"/>
  <c r="N1823" i="1"/>
  <c r="S1776" i="1"/>
  <c r="S1474" i="1"/>
  <c r="S1119" i="1"/>
  <c r="W3500" i="1"/>
  <c r="W3267" i="1"/>
  <c r="D3203" i="1"/>
  <c r="R3339" i="1"/>
  <c r="N3198" i="1"/>
  <c r="W3127" i="1"/>
  <c r="W3121" i="1"/>
  <c r="J3128" i="1"/>
  <c r="O4249" i="1"/>
  <c r="W4103" i="1"/>
  <c r="W4033" i="1"/>
  <c r="W4128" i="1"/>
  <c r="W3930" i="1"/>
  <c r="L3894" i="1"/>
  <c r="L3861" i="1"/>
  <c r="W3862" i="1"/>
  <c r="W3710" i="1"/>
  <c r="N3899" i="1"/>
  <c r="N3864" i="1"/>
  <c r="W3644" i="1"/>
  <c r="W3615" i="1"/>
  <c r="W3603" i="1"/>
  <c r="F3723" i="1"/>
  <c r="W3337" i="1"/>
  <c r="L3266" i="1"/>
  <c r="L3184" i="1"/>
  <c r="Q3198" i="1"/>
  <c r="L3116" i="1"/>
  <c r="L4351" i="1"/>
  <c r="L4166" i="1"/>
  <c r="W4134" i="1"/>
  <c r="H4004" i="1"/>
  <c r="L3964" i="1"/>
  <c r="W3920" i="1"/>
  <c r="W3821" i="1"/>
  <c r="L3711" i="1"/>
  <c r="P3584" i="1"/>
  <c r="R3584" i="1"/>
  <c r="W3512" i="1"/>
  <c r="H3514" i="1"/>
  <c r="J3234" i="1"/>
  <c r="H3198" i="1"/>
  <c r="G3233" i="1"/>
  <c r="T3128" i="1"/>
  <c r="K3373" i="1"/>
  <c r="W3119" i="1"/>
  <c r="U3163" i="1"/>
  <c r="W4091" i="1"/>
  <c r="W4476" i="1"/>
  <c r="H3875" i="1"/>
  <c r="S797" i="1"/>
  <c r="S1631" i="1"/>
  <c r="W3496" i="1"/>
  <c r="W3792" i="1"/>
  <c r="H3793" i="1"/>
  <c r="W3687" i="1"/>
  <c r="W3681" i="1"/>
  <c r="W3652" i="1"/>
  <c r="L3542" i="1"/>
  <c r="W3508" i="1"/>
  <c r="W3430" i="1"/>
  <c r="J3584" i="1"/>
  <c r="N3514" i="1"/>
  <c r="D3448" i="1"/>
  <c r="T3373" i="1"/>
  <c r="W3255" i="1"/>
  <c r="S3339" i="1"/>
  <c r="L3120" i="1"/>
  <c r="D4178" i="1"/>
  <c r="W4107" i="1"/>
  <c r="W4070" i="1"/>
  <c r="W4062" i="1"/>
  <c r="W4029" i="1"/>
  <c r="W4068" i="1"/>
  <c r="M4012" i="1"/>
  <c r="S4039" i="1"/>
  <c r="W3959" i="1"/>
  <c r="W3924" i="1"/>
  <c r="W3850" i="1"/>
  <c r="D3794" i="1"/>
  <c r="W3582" i="1"/>
  <c r="W3683" i="1"/>
  <c r="W3677" i="1"/>
  <c r="J3618" i="1"/>
  <c r="W3545" i="1"/>
  <c r="U3408" i="1"/>
  <c r="P3444" i="1"/>
  <c r="E3513" i="1"/>
  <c r="J3479" i="1"/>
  <c r="L3365" i="1"/>
  <c r="L3324" i="1"/>
  <c r="L3258" i="1"/>
  <c r="L3159" i="1"/>
  <c r="D3378" i="1"/>
  <c r="V3339" i="1"/>
  <c r="H3269" i="1"/>
  <c r="S3128" i="1"/>
  <c r="L4421" i="1"/>
  <c r="O4389" i="1"/>
  <c r="L4347" i="1"/>
  <c r="L4382" i="1"/>
  <c r="L4174" i="1"/>
  <c r="L4141" i="1"/>
  <c r="M4260" i="1"/>
  <c r="S4179" i="1"/>
  <c r="W4101" i="1"/>
  <c r="W4031" i="1"/>
  <c r="H3934" i="1"/>
  <c r="O4038" i="1"/>
  <c r="W3955" i="1"/>
  <c r="L3919" i="1"/>
  <c r="O3899" i="1"/>
  <c r="S3864" i="1"/>
  <c r="I3864" i="1"/>
  <c r="W3825" i="1"/>
  <c r="O3794" i="1"/>
  <c r="D3864" i="1"/>
  <c r="S3653" i="1"/>
  <c r="W3434" i="1"/>
  <c r="F3583" i="1"/>
  <c r="R3444" i="1"/>
  <c r="T3374" i="1"/>
  <c r="L3326" i="1"/>
  <c r="Q3199" i="1"/>
  <c r="S2960" i="1"/>
  <c r="AA23" i="1"/>
  <c r="AA15" i="1"/>
  <c r="N1155" i="1"/>
  <c r="S783" i="1"/>
  <c r="N2825" i="1"/>
  <c r="S2633" i="1"/>
  <c r="S1277" i="1"/>
  <c r="W3780" i="1"/>
  <c r="W3751" i="1"/>
  <c r="N3758" i="1"/>
  <c r="L3719" i="1"/>
  <c r="L3678" i="1"/>
  <c r="L3538" i="1"/>
  <c r="W3405" i="1"/>
  <c r="S3444" i="1"/>
  <c r="W3259" i="1"/>
  <c r="L3161" i="1"/>
  <c r="D3269" i="1"/>
  <c r="T3164" i="1"/>
  <c r="H4424" i="1"/>
  <c r="S4389" i="1"/>
  <c r="O4073" i="1"/>
  <c r="W3953" i="1"/>
  <c r="L3923" i="1"/>
  <c r="W3889" i="1"/>
  <c r="W3854" i="1"/>
  <c r="I3794" i="1"/>
  <c r="H3864" i="1"/>
  <c r="W3648" i="1"/>
  <c r="W3640" i="1"/>
  <c r="W3611" i="1"/>
  <c r="W3578" i="1"/>
  <c r="L3744" i="1"/>
  <c r="L3715" i="1"/>
  <c r="W3537" i="1"/>
  <c r="W3467" i="1"/>
  <c r="O3514" i="1"/>
  <c r="D3514" i="1"/>
  <c r="W3362" i="1"/>
  <c r="L3332" i="1"/>
  <c r="L3299" i="1"/>
  <c r="L3225" i="1"/>
  <c r="L3151" i="1"/>
  <c r="L3297" i="1"/>
  <c r="L4417" i="1"/>
  <c r="L4415" i="1"/>
  <c r="S4423" i="1"/>
  <c r="L4343" i="1"/>
  <c r="L4349" i="1"/>
  <c r="L4279" i="1"/>
  <c r="L4271" i="1"/>
  <c r="N4143" i="1"/>
  <c r="T3969" i="1"/>
  <c r="D4074" i="1"/>
  <c r="L4012" i="1"/>
  <c r="W3897" i="1"/>
  <c r="T3899" i="1"/>
  <c r="W3813" i="1"/>
  <c r="W3673" i="1"/>
  <c r="T3724" i="1"/>
  <c r="W3442" i="1"/>
  <c r="W3401" i="1"/>
  <c r="H3408" i="1"/>
  <c r="E3408" i="1"/>
  <c r="K3269" i="1"/>
  <c r="S2968" i="1"/>
  <c r="P4144" i="1"/>
  <c r="X3863" i="1"/>
  <c r="E3875" i="1" s="1"/>
  <c r="Y22" i="1"/>
  <c r="Y18" i="1"/>
  <c r="Y14" i="1"/>
  <c r="N2658" i="1"/>
  <c r="W3846" i="1"/>
  <c r="W3916" i="1"/>
  <c r="N2827" i="1"/>
  <c r="W3706" i="1"/>
  <c r="AK3426" i="1"/>
  <c r="AD3426" i="1"/>
  <c r="AD4488" i="1"/>
  <c r="AK4488" i="1"/>
  <c r="AK4455" i="1"/>
  <c r="AD4455" i="1"/>
  <c r="AD4490" i="1"/>
  <c r="AK4490" i="1"/>
  <c r="AD4376" i="1"/>
  <c r="AK4376" i="1"/>
  <c r="AK4478" i="1"/>
  <c r="AD4478" i="1"/>
  <c r="AD4452" i="1"/>
  <c r="AK4452" i="1"/>
  <c r="AD4448" i="1"/>
  <c r="AK4448" i="1"/>
  <c r="AK4168" i="1"/>
  <c r="AD4168" i="1"/>
  <c r="AD4072" i="1"/>
  <c r="AK4072" i="1"/>
  <c r="AK4025" i="1"/>
  <c r="AD4025" i="1"/>
  <c r="AD3967" i="1"/>
  <c r="AK3967" i="1"/>
  <c r="AD3931" i="1"/>
  <c r="AK3931" i="1"/>
  <c r="AK3646" i="1"/>
  <c r="AD3646" i="1"/>
  <c r="AK3638" i="1"/>
  <c r="AD3638" i="1"/>
  <c r="AK3574" i="1"/>
  <c r="AD3574" i="1"/>
  <c r="AD3685" i="1"/>
  <c r="AK3685" i="1"/>
  <c r="AK3675" i="1"/>
  <c r="AD3675" i="1"/>
  <c r="AK3546" i="1"/>
  <c r="AD3546" i="1"/>
  <c r="AD3533" i="1"/>
  <c r="AK3533" i="1"/>
  <c r="AK3471" i="1"/>
  <c r="AD3471" i="1"/>
  <c r="AD3336" i="1"/>
  <c r="AK3336" i="1"/>
  <c r="AK3325" i="1"/>
  <c r="AD3325" i="1"/>
  <c r="AK3229" i="1"/>
  <c r="AD3229" i="1"/>
  <c r="AK3155" i="1"/>
  <c r="AD3155" i="1"/>
  <c r="AD3226" i="1"/>
  <c r="AK3226" i="1"/>
  <c r="AD4281" i="1"/>
  <c r="AK4281" i="1"/>
  <c r="AD4275" i="1"/>
  <c r="AK4275" i="1"/>
  <c r="AK4027" i="1"/>
  <c r="AD4027" i="1"/>
  <c r="AD3957" i="1"/>
  <c r="AK3957" i="1"/>
  <c r="AD3927" i="1"/>
  <c r="AK3927" i="1"/>
  <c r="AD3784" i="1"/>
  <c r="AK3784" i="1"/>
  <c r="AK3747" i="1"/>
  <c r="AD3747" i="1"/>
  <c r="AK3534" i="1"/>
  <c r="AD3534" i="1"/>
  <c r="AK3438" i="1"/>
  <c r="AD3438" i="1"/>
  <c r="AK3397" i="1"/>
  <c r="AD3397" i="1"/>
  <c r="AD3263" i="1"/>
  <c r="AK3263" i="1"/>
  <c r="AD3334" i="1"/>
  <c r="AK3334" i="1"/>
  <c r="AD4172" i="1"/>
  <c r="AK4172" i="1"/>
  <c r="AD4099" i="1"/>
  <c r="AK4099" i="1"/>
  <c r="AK4066" i="1"/>
  <c r="AD4066" i="1"/>
  <c r="AK4037" i="1"/>
  <c r="AD4037" i="1"/>
  <c r="AK3895" i="1"/>
  <c r="AD3895" i="1"/>
  <c r="AK3886" i="1"/>
  <c r="AD3886" i="1"/>
  <c r="AD3858" i="1"/>
  <c r="AK3858" i="1"/>
  <c r="AK3607" i="1"/>
  <c r="AD3607" i="1"/>
  <c r="AK3570" i="1"/>
  <c r="AD3570" i="1"/>
  <c r="AK3475" i="1"/>
  <c r="AD3475" i="1"/>
  <c r="AK3370" i="1"/>
  <c r="AD3370" i="1"/>
  <c r="AK3329" i="1"/>
  <c r="AD3329" i="1"/>
  <c r="AK3291" i="1"/>
  <c r="AD3291" i="1"/>
  <c r="AK3192" i="1"/>
  <c r="AD3192" i="1"/>
  <c r="AK3126" i="1"/>
  <c r="AD3126" i="1"/>
  <c r="AD3194" i="1"/>
  <c r="AK3194" i="1"/>
  <c r="AD3330" i="1"/>
  <c r="AK3330" i="1"/>
  <c r="AK3123" i="1"/>
  <c r="AD3123" i="1"/>
  <c r="AK3117" i="1"/>
  <c r="AD3117" i="1"/>
  <c r="AD4444" i="1"/>
  <c r="AK4444" i="1"/>
  <c r="AK4413" i="1"/>
  <c r="AD4413" i="1"/>
  <c r="AK4170" i="1"/>
  <c r="AD4170" i="1"/>
  <c r="AD4093" i="1"/>
  <c r="AK4093" i="1"/>
  <c r="AD3965" i="1"/>
  <c r="AK3965" i="1"/>
  <c r="AD3926" i="1"/>
  <c r="AK3926" i="1"/>
  <c r="AD3817" i="1"/>
  <c r="AK3817" i="1"/>
  <c r="AK3708" i="1"/>
  <c r="AD3708" i="1"/>
  <c r="AK3679" i="1"/>
  <c r="AD3679" i="1"/>
  <c r="AK3504" i="1"/>
  <c r="AD3504" i="1"/>
  <c r="AK3393" i="1"/>
  <c r="AD3393" i="1"/>
  <c r="AK3321" i="1"/>
  <c r="AD3321" i="1"/>
  <c r="AD4440" i="1"/>
  <c r="AK4440" i="1"/>
  <c r="AK3215" i="1"/>
  <c r="AD3215" i="1"/>
  <c r="AD4126" i="1"/>
  <c r="AK4126" i="1"/>
  <c r="AD3111" i="1"/>
  <c r="AK3111" i="1"/>
  <c r="AG288" i="1"/>
  <c r="AG129" i="1"/>
  <c r="AK3496" i="1"/>
  <c r="AD3496" i="1"/>
  <c r="AK4457" i="1"/>
  <c r="AD4457" i="1"/>
  <c r="AD4384" i="1"/>
  <c r="AK4384" i="1"/>
  <c r="AD4492" i="1"/>
  <c r="AK4492" i="1"/>
  <c r="AK4345" i="1"/>
  <c r="AD4345" i="1"/>
  <c r="AK4341" i="1"/>
  <c r="AD4341" i="1"/>
  <c r="AD3961" i="1"/>
  <c r="AK3961" i="1"/>
  <c r="AD3885" i="1"/>
  <c r="AK3885" i="1"/>
  <c r="AK3609" i="1"/>
  <c r="AD3609" i="1"/>
  <c r="AK3333" i="1"/>
  <c r="AD3333" i="1"/>
  <c r="AK3221" i="1"/>
  <c r="AD3221" i="1"/>
  <c r="AD3230" i="1"/>
  <c r="AK3230" i="1"/>
  <c r="AD3115" i="1"/>
  <c r="AK3115" i="1"/>
  <c r="AK4273" i="1"/>
  <c r="AD4273" i="1"/>
  <c r="AD4105" i="1"/>
  <c r="AK4105" i="1"/>
  <c r="AK3755" i="1"/>
  <c r="AD3755" i="1"/>
  <c r="AK3714" i="1"/>
  <c r="AD3714" i="1"/>
  <c r="AK3500" i="1"/>
  <c r="AD3500" i="1"/>
  <c r="AK3127" i="1"/>
  <c r="AD3127" i="1"/>
  <c r="AK3121" i="1"/>
  <c r="AD3121" i="1"/>
  <c r="AK4033" i="1"/>
  <c r="AD4033" i="1"/>
  <c r="AD4128" i="1"/>
  <c r="AK4128" i="1"/>
  <c r="AD4134" i="1"/>
  <c r="AK4134" i="1"/>
  <c r="AD3964" i="1"/>
  <c r="AK3964" i="1"/>
  <c r="AK3711" i="1"/>
  <c r="AD3711" i="1"/>
  <c r="AD3119" i="1"/>
  <c r="AK3119" i="1"/>
  <c r="AD4091" i="1"/>
  <c r="AK4091" i="1"/>
  <c r="AK4056" i="1"/>
  <c r="AD4056" i="1"/>
  <c r="AD4450" i="1"/>
  <c r="AK4450" i="1"/>
  <c r="AK4484" i="1"/>
  <c r="AD4484" i="1"/>
  <c r="AK4453" i="1"/>
  <c r="AD4453" i="1"/>
  <c r="AD4386" i="1"/>
  <c r="AK4386" i="1"/>
  <c r="AK4060" i="1"/>
  <c r="AD4060" i="1"/>
  <c r="AD4130" i="1"/>
  <c r="AK4130" i="1"/>
  <c r="AD4064" i="1"/>
  <c r="AK4064" i="1"/>
  <c r="AD3960" i="1"/>
  <c r="AK3960" i="1"/>
  <c r="AD3893" i="1"/>
  <c r="AK3893" i="1"/>
  <c r="AK3650" i="1"/>
  <c r="AD3650" i="1"/>
  <c r="AK3642" i="1"/>
  <c r="AD3642" i="1"/>
  <c r="AK3605" i="1"/>
  <c r="AD3605" i="1"/>
  <c r="AD3369" i="1"/>
  <c r="AK3369" i="1"/>
  <c r="AK3262" i="1"/>
  <c r="AD3262" i="1"/>
  <c r="AK3196" i="1"/>
  <c r="AD3196" i="1"/>
  <c r="AD3218" i="1"/>
  <c r="AK3218" i="1"/>
  <c r="AD3190" i="1"/>
  <c r="AK3190" i="1"/>
  <c r="AK3301" i="1"/>
  <c r="AD3301" i="1"/>
  <c r="AK4269" i="1"/>
  <c r="AD4269" i="1"/>
  <c r="AD4176" i="1"/>
  <c r="AK4176" i="1"/>
  <c r="AK4035" i="1"/>
  <c r="AD4035" i="1"/>
  <c r="AD3918" i="1"/>
  <c r="AK3918" i="1"/>
  <c r="AD3792" i="1"/>
  <c r="AK3792" i="1"/>
  <c r="AK3687" i="1"/>
  <c r="AD3687" i="1"/>
  <c r="AD3681" i="1"/>
  <c r="AK3681" i="1"/>
  <c r="AD3652" i="1"/>
  <c r="AK3652" i="1"/>
  <c r="AK3542" i="1"/>
  <c r="AD3542" i="1"/>
  <c r="AK3508" i="1"/>
  <c r="AD3508" i="1"/>
  <c r="AK3430" i="1"/>
  <c r="AD3430" i="1"/>
  <c r="AD3255" i="1"/>
  <c r="AK3255" i="1"/>
  <c r="AD3120" i="1"/>
  <c r="AK3120" i="1"/>
  <c r="AD4107" i="1"/>
  <c r="AK4107" i="1"/>
  <c r="AD4070" i="1"/>
  <c r="AK4070" i="1"/>
  <c r="AK4062" i="1"/>
  <c r="AD4062" i="1"/>
  <c r="AK4029" i="1"/>
  <c r="AD4029" i="1"/>
  <c r="AD4068" i="1"/>
  <c r="AK4068" i="1"/>
  <c r="AD3959" i="1"/>
  <c r="AK3959" i="1"/>
  <c r="AD3924" i="1"/>
  <c r="AK3924" i="1"/>
  <c r="AD3850" i="1"/>
  <c r="AK3850" i="1"/>
  <c r="AK3582" i="1"/>
  <c r="AD3582" i="1"/>
  <c r="AK3683" i="1"/>
  <c r="AD3683" i="1"/>
  <c r="AD3677" i="1"/>
  <c r="AK3677" i="1"/>
  <c r="AK3545" i="1"/>
  <c r="AD3545" i="1"/>
  <c r="AD3365" i="1"/>
  <c r="AK3365" i="1"/>
  <c r="AD3324" i="1"/>
  <c r="AK3324" i="1"/>
  <c r="AK3258" i="1"/>
  <c r="AD3258" i="1"/>
  <c r="AK3159" i="1"/>
  <c r="AD3159" i="1"/>
  <c r="AK4421" i="1"/>
  <c r="AD4421" i="1"/>
  <c r="AK4347" i="1"/>
  <c r="AD4347" i="1"/>
  <c r="AD4382" i="1"/>
  <c r="AK4382" i="1"/>
  <c r="AK4174" i="1"/>
  <c r="AD4174" i="1"/>
  <c r="AK4141" i="1"/>
  <c r="AD4141" i="1"/>
  <c r="AD4101" i="1"/>
  <c r="AK4101" i="1"/>
  <c r="AK4031" i="1"/>
  <c r="AD4031" i="1"/>
  <c r="AD3955" i="1"/>
  <c r="AK3955" i="1"/>
  <c r="AD3919" i="1"/>
  <c r="AK3919" i="1"/>
  <c r="AD3825" i="1"/>
  <c r="AK3825" i="1"/>
  <c r="AK3434" i="1"/>
  <c r="AD3434" i="1"/>
  <c r="AD3326" i="1"/>
  <c r="AK3326" i="1"/>
  <c r="AG112" i="1"/>
  <c r="AK3671" i="1"/>
  <c r="AD3671" i="1"/>
  <c r="AG274" i="1"/>
  <c r="AD4136" i="1"/>
  <c r="AK4136" i="1"/>
  <c r="AD3922" i="1"/>
  <c r="AK3922" i="1"/>
  <c r="AK3617" i="1"/>
  <c r="AD3617" i="1"/>
  <c r="AK3428" i="1"/>
  <c r="AD3428" i="1"/>
  <c r="AD3361" i="1"/>
  <c r="AK3361" i="1"/>
  <c r="AK3295" i="1"/>
  <c r="AD3295" i="1"/>
  <c r="AD3956" i="1"/>
  <c r="AK3956" i="1"/>
  <c r="AD3788" i="1"/>
  <c r="AK3788" i="1"/>
  <c r="AD3267" i="1"/>
  <c r="AK3267" i="1"/>
  <c r="AD4103" i="1"/>
  <c r="AK4103" i="1"/>
  <c r="AD3930" i="1"/>
  <c r="AK3930" i="1"/>
  <c r="AK3894" i="1"/>
  <c r="AD3894" i="1"/>
  <c r="AK3861" i="1"/>
  <c r="AD3861" i="1"/>
  <c r="AD3862" i="1"/>
  <c r="AK3862" i="1"/>
  <c r="AK3722" i="1"/>
  <c r="AD3722" i="1"/>
  <c r="AK3710" i="1"/>
  <c r="AD3710" i="1"/>
  <c r="AD3644" i="1"/>
  <c r="AK3644" i="1"/>
  <c r="AD3615" i="1"/>
  <c r="AK3615" i="1"/>
  <c r="AK3603" i="1"/>
  <c r="AD3603" i="1"/>
  <c r="AK3337" i="1"/>
  <c r="AD3337" i="1"/>
  <c r="AK3266" i="1"/>
  <c r="AD3266" i="1"/>
  <c r="AK3184" i="1"/>
  <c r="AD3184" i="1"/>
  <c r="AD3116" i="1"/>
  <c r="AK3116" i="1"/>
  <c r="AK4351" i="1"/>
  <c r="AD4351" i="1"/>
  <c r="AK4166" i="1"/>
  <c r="AD4166" i="1"/>
  <c r="AD3920" i="1"/>
  <c r="AK3920" i="1"/>
  <c r="AD3821" i="1"/>
  <c r="AK3821" i="1"/>
  <c r="AK3512" i="1"/>
  <c r="AD3512" i="1"/>
  <c r="AK4476" i="1"/>
  <c r="AD4476" i="1"/>
  <c r="AD4486" i="1"/>
  <c r="AK4486" i="1"/>
  <c r="AK4480" i="1"/>
  <c r="AD4480" i="1"/>
  <c r="AK4411" i="1"/>
  <c r="AD4411" i="1"/>
  <c r="AD4378" i="1"/>
  <c r="AK4378" i="1"/>
  <c r="AK4482" i="1"/>
  <c r="AD4482" i="1"/>
  <c r="AK4419" i="1"/>
  <c r="AD4419" i="1"/>
  <c r="AD4380" i="1"/>
  <c r="AK4380" i="1"/>
  <c r="AD4095" i="1"/>
  <c r="AK4095" i="1"/>
  <c r="AD3932" i="1"/>
  <c r="AK3932" i="1"/>
  <c r="AK3890" i="1"/>
  <c r="AD3890" i="1"/>
  <c r="AK3860" i="1"/>
  <c r="AD3860" i="1"/>
  <c r="AK3718" i="1"/>
  <c r="AD3718" i="1"/>
  <c r="AK3613" i="1"/>
  <c r="AD3613" i="1"/>
  <c r="AK3580" i="1"/>
  <c r="AD3580" i="1"/>
  <c r="AD3541" i="1"/>
  <c r="AK3541" i="1"/>
  <c r="AK3432" i="1"/>
  <c r="AD3432" i="1"/>
  <c r="AK3366" i="1"/>
  <c r="AD3366" i="1"/>
  <c r="AD3328" i="1"/>
  <c r="AK3328" i="1"/>
  <c r="AK3254" i="1"/>
  <c r="AD3254" i="1"/>
  <c r="AK3188" i="1"/>
  <c r="AD3188" i="1"/>
  <c r="AD3222" i="1"/>
  <c r="AK3222" i="1"/>
  <c r="AK3293" i="1"/>
  <c r="AD3293" i="1"/>
  <c r="AK4277" i="1"/>
  <c r="AD4277" i="1"/>
  <c r="AD4138" i="1"/>
  <c r="AK4138" i="1"/>
  <c r="AD4132" i="1"/>
  <c r="AK4132" i="1"/>
  <c r="AD4097" i="1"/>
  <c r="AK4097" i="1"/>
  <c r="AD3963" i="1"/>
  <c r="AK3963" i="1"/>
  <c r="AD3928" i="1"/>
  <c r="AK3928" i="1"/>
  <c r="AD3780" i="1"/>
  <c r="AK3780" i="1"/>
  <c r="AK3751" i="1"/>
  <c r="AD3751" i="1"/>
  <c r="AK3719" i="1"/>
  <c r="AD3719" i="1"/>
  <c r="AK3538" i="1"/>
  <c r="AD3538" i="1"/>
  <c r="AK3405" i="1"/>
  <c r="AD3405" i="1"/>
  <c r="AD3259" i="1"/>
  <c r="AK3259" i="1"/>
  <c r="AD3161" i="1"/>
  <c r="AK3161" i="1"/>
  <c r="AD3953" i="1"/>
  <c r="AK3953" i="1"/>
  <c r="AD3923" i="1"/>
  <c r="AK3923" i="1"/>
  <c r="AD3889" i="1"/>
  <c r="AK3889" i="1"/>
  <c r="AD3854" i="1"/>
  <c r="AK3854" i="1"/>
  <c r="AD3648" i="1"/>
  <c r="AK3648" i="1"/>
  <c r="AD3640" i="1"/>
  <c r="AK3640" i="1"/>
  <c r="AD3611" i="1"/>
  <c r="AK3611" i="1"/>
  <c r="AK3578" i="1"/>
  <c r="AD3578" i="1"/>
  <c r="AK3744" i="1"/>
  <c r="AD3744" i="1"/>
  <c r="AK3715" i="1"/>
  <c r="AD3715" i="1"/>
  <c r="AD3537" i="1"/>
  <c r="AK3537" i="1"/>
  <c r="AK3467" i="1"/>
  <c r="AD3467" i="1"/>
  <c r="AK3362" i="1"/>
  <c r="AD3362" i="1"/>
  <c r="AD3332" i="1"/>
  <c r="AK3332" i="1"/>
  <c r="AK3299" i="1"/>
  <c r="AD3299" i="1"/>
  <c r="AK3225" i="1"/>
  <c r="AD3225" i="1"/>
  <c r="AK3151" i="1"/>
  <c r="AD3151" i="1"/>
  <c r="AK3297" i="1"/>
  <c r="AD3297" i="1"/>
  <c r="AK4417" i="1"/>
  <c r="AD4417" i="1"/>
  <c r="AK4415" i="1"/>
  <c r="AD4415" i="1"/>
  <c r="AK4343" i="1"/>
  <c r="AD4343" i="1"/>
  <c r="AK4349" i="1"/>
  <c r="AD4349" i="1"/>
  <c r="AD4279" i="1"/>
  <c r="AK4279" i="1"/>
  <c r="AK4271" i="1"/>
  <c r="AD4271" i="1"/>
  <c r="AD3897" i="1"/>
  <c r="AK3897" i="1"/>
  <c r="AD3813" i="1"/>
  <c r="AK3813" i="1"/>
  <c r="AD3673" i="1"/>
  <c r="AK3673" i="1"/>
  <c r="AK3442" i="1"/>
  <c r="AD3442" i="1"/>
  <c r="AK3401" i="1"/>
  <c r="AD3401" i="1"/>
  <c r="AD3846" i="1"/>
  <c r="AK3846" i="1"/>
  <c r="AD3916" i="1"/>
  <c r="AK3916" i="1"/>
  <c r="AD3706" i="1"/>
  <c r="AK3706" i="1"/>
  <c r="AG1645" i="1"/>
  <c r="S1645" i="1"/>
  <c r="AG1796" i="1"/>
  <c r="S1796" i="1"/>
  <c r="AG144" i="1"/>
  <c r="S2617" i="1"/>
  <c r="AG2617" i="1"/>
  <c r="AG2112" i="1"/>
  <c r="S2112" i="1"/>
  <c r="P1807" i="1"/>
  <c r="AA4275" i="1" s="1"/>
  <c r="Z4275" i="1"/>
  <c r="AG643" i="1"/>
  <c r="S643" i="1"/>
  <c r="P636" i="1"/>
  <c r="AA4058" i="1" s="1"/>
  <c r="Z4058" i="1"/>
  <c r="S3934" i="1"/>
  <c r="S3933" i="1"/>
  <c r="K3245" i="1"/>
  <c r="I3245" i="1"/>
  <c r="Q3269" i="1"/>
  <c r="Q3268" i="1"/>
  <c r="AG2949" i="1"/>
  <c r="S2949" i="1"/>
  <c r="AG2953" i="1"/>
  <c r="S2953" i="1"/>
  <c r="P2950" i="1"/>
  <c r="AA3127" i="1" s="1"/>
  <c r="Z3127" i="1"/>
  <c r="P2281" i="1"/>
  <c r="AA3263" i="1" s="1"/>
  <c r="Z3263" i="1"/>
  <c r="S1620" i="1"/>
  <c r="AG1620" i="1"/>
  <c r="S1614" i="1"/>
  <c r="AG1614" i="1"/>
  <c r="S1295" i="1"/>
  <c r="S949" i="1"/>
  <c r="AG949" i="1"/>
  <c r="S1791" i="1"/>
  <c r="AG1791" i="1"/>
  <c r="S621" i="1"/>
  <c r="AG621" i="1"/>
  <c r="AD4629" i="1"/>
  <c r="AK4629" i="1"/>
  <c r="AG4629" i="1"/>
  <c r="N4599" i="1"/>
  <c r="W4599" i="1" s="1"/>
  <c r="S4604" i="1" s="1"/>
  <c r="N4598" i="1"/>
  <c r="E4529" i="1"/>
  <c r="E4528" i="1"/>
  <c r="AD4666" i="1"/>
  <c r="AK4666" i="1"/>
  <c r="AG4666" i="1"/>
  <c r="AD4377" i="1"/>
  <c r="AK4377" i="1"/>
  <c r="AG1640" i="1"/>
  <c r="S1640" i="1"/>
  <c r="P1637" i="1"/>
  <c r="AA4099" i="1" s="1"/>
  <c r="P1649" i="1"/>
  <c r="Z4099" i="1"/>
  <c r="AG1115" i="1"/>
  <c r="S1115" i="1"/>
  <c r="Z3151" i="1"/>
  <c r="P805" i="1"/>
  <c r="AA4269" i="1" s="1"/>
  <c r="Z4269" i="1"/>
  <c r="N649" i="1"/>
  <c r="N491" i="1"/>
  <c r="Q4424" i="1"/>
  <c r="Q4423" i="1"/>
  <c r="P4389" i="1"/>
  <c r="P4388" i="1"/>
  <c r="H3969" i="1"/>
  <c r="H3968" i="1"/>
  <c r="K3513" i="1"/>
  <c r="L3495" i="1"/>
  <c r="K3514" i="1"/>
  <c r="H3899" i="1"/>
  <c r="H3898" i="1"/>
  <c r="AA20" i="1"/>
  <c r="P2974" i="1"/>
  <c r="AA4072" i="1" s="1"/>
  <c r="Z4072" i="1"/>
  <c r="AG1812" i="1"/>
  <c r="S1812" i="1"/>
  <c r="P1804" i="1"/>
  <c r="AA4100" i="1" s="1"/>
  <c r="P1816" i="1"/>
  <c r="S3479" i="1"/>
  <c r="S3478" i="1"/>
  <c r="AK4667" i="1"/>
  <c r="AG4667" i="1"/>
  <c r="AD4667" i="1"/>
  <c r="T4599" i="1"/>
  <c r="T4598" i="1"/>
  <c r="AD4554" i="1"/>
  <c r="AK4554" i="1"/>
  <c r="AG4554" i="1"/>
  <c r="AD4527" i="1"/>
  <c r="AK4527" i="1"/>
  <c r="AG4527" i="1"/>
  <c r="AD4521" i="1"/>
  <c r="AG4521" i="1"/>
  <c r="AH4521" i="1" s="1"/>
  <c r="AK4521" i="1"/>
  <c r="AD4451" i="1"/>
  <c r="AK4451" i="1"/>
  <c r="AD4373" i="1"/>
  <c r="AK4373" i="1"/>
  <c r="C4669" i="1"/>
  <c r="L4669" i="1" s="1"/>
  <c r="R4674" i="1" s="1"/>
  <c r="C4668" i="1"/>
  <c r="H4575" i="1"/>
  <c r="F4575" i="1"/>
  <c r="X4563" i="1"/>
  <c r="E4575" i="1" s="1"/>
  <c r="Y4546" i="1"/>
  <c r="G4575" i="1"/>
  <c r="L4575" i="1"/>
  <c r="L4510" i="1"/>
  <c r="K4529" i="1"/>
  <c r="K4528" i="1"/>
  <c r="D4463" i="1"/>
  <c r="AD4652" i="1"/>
  <c r="AK4652" i="1"/>
  <c r="AG4652" i="1"/>
  <c r="M4677" i="1"/>
  <c r="M4674" i="1" s="1"/>
  <c r="AD4589" i="1"/>
  <c r="AK4589" i="1"/>
  <c r="AG4589" i="1"/>
  <c r="G4528" i="1"/>
  <c r="G4529" i="1"/>
  <c r="W4447" i="1"/>
  <c r="AD4664" i="1"/>
  <c r="AK4664" i="1"/>
  <c r="AG4664" i="1"/>
  <c r="AH4664" i="1" s="1"/>
  <c r="Q4669" i="1"/>
  <c r="Q4668" i="1"/>
  <c r="F4677" i="1"/>
  <c r="M4668" i="1"/>
  <c r="E4677" i="1" s="1"/>
  <c r="H4677" i="1"/>
  <c r="G4677" i="1"/>
  <c r="Y4650" i="1"/>
  <c r="D4633" i="1"/>
  <c r="D4634" i="1"/>
  <c r="AD4585" i="1"/>
  <c r="AK4585" i="1"/>
  <c r="AG4585" i="1"/>
  <c r="AD4552" i="1"/>
  <c r="AK4552" i="1"/>
  <c r="AG4552" i="1"/>
  <c r="P4563" i="1"/>
  <c r="P4564" i="1"/>
  <c r="D4564" i="1"/>
  <c r="D4563" i="1"/>
  <c r="Q4529" i="1"/>
  <c r="Q4528" i="1"/>
  <c r="W4408" i="1"/>
  <c r="Z4449" i="1"/>
  <c r="W4387" i="1"/>
  <c r="Q4319" i="1"/>
  <c r="Q4318" i="1"/>
  <c r="T4318" i="1"/>
  <c r="T4319" i="1"/>
  <c r="W4342" i="1"/>
  <c r="D4323" i="1"/>
  <c r="AK4276" i="1"/>
  <c r="AD4276" i="1"/>
  <c r="Z4274" i="1"/>
  <c r="D4249" i="1"/>
  <c r="D4248" i="1"/>
  <c r="J4144" i="1"/>
  <c r="J4143" i="1"/>
  <c r="AK4106" i="1"/>
  <c r="AD4106" i="1"/>
  <c r="AD3855" i="1"/>
  <c r="AK3855" i="1"/>
  <c r="AD3820" i="1"/>
  <c r="AK3820" i="1"/>
  <c r="C3793" i="1"/>
  <c r="C3794" i="1"/>
  <c r="AD3721" i="1"/>
  <c r="AK3721" i="1"/>
  <c r="AD3884" i="1"/>
  <c r="AK3884" i="1"/>
  <c r="W3856" i="1"/>
  <c r="AD3752" i="1"/>
  <c r="AK3752" i="1"/>
  <c r="L3682" i="1"/>
  <c r="L3571" i="1"/>
  <c r="AD3464" i="1"/>
  <c r="AK3464" i="1"/>
  <c r="AD3433" i="1"/>
  <c r="AK3433" i="1"/>
  <c r="AK3160" i="1"/>
  <c r="AD3160" i="1"/>
  <c r="AD3429" i="1"/>
  <c r="AK3429" i="1"/>
  <c r="AD3232" i="1"/>
  <c r="AK3232" i="1"/>
  <c r="AD3224" i="1"/>
  <c r="AK3224" i="1"/>
  <c r="AD4303" i="1"/>
  <c r="AK4303" i="1"/>
  <c r="AG4303" i="1"/>
  <c r="D4288" i="1"/>
  <c r="AK4202" i="1"/>
  <c r="AG4202" i="1"/>
  <c r="AD4202" i="1"/>
  <c r="AK4173" i="1"/>
  <c r="AD4173" i="1"/>
  <c r="M4222" i="1"/>
  <c r="G4143" i="1"/>
  <c r="G4144" i="1"/>
  <c r="L4067" i="1"/>
  <c r="J4004" i="1"/>
  <c r="J4003" i="1"/>
  <c r="AK3999" i="1"/>
  <c r="AG3999" i="1"/>
  <c r="AD3999" i="1"/>
  <c r="I4004" i="1"/>
  <c r="I4003" i="1"/>
  <c r="L3822" i="1"/>
  <c r="L3789" i="1"/>
  <c r="L3641" i="1"/>
  <c r="L3581" i="1"/>
  <c r="Z3540" i="1"/>
  <c r="L3503" i="1"/>
  <c r="L3441" i="1"/>
  <c r="L3468" i="1"/>
  <c r="W3543" i="1"/>
  <c r="W3436" i="1"/>
  <c r="L3402" i="1"/>
  <c r="W3195" i="1"/>
  <c r="Z3158" i="1"/>
  <c r="W3372" i="1"/>
  <c r="L3367" i="1"/>
  <c r="W3265" i="1"/>
  <c r="W3257" i="1"/>
  <c r="Z3224" i="1"/>
  <c r="L3153" i="1"/>
  <c r="L3219" i="1"/>
  <c r="Z4352" i="1"/>
  <c r="M4257" i="1"/>
  <c r="M4254" i="1" s="1"/>
  <c r="J4214" i="1"/>
  <c r="J4213" i="1"/>
  <c r="C4143" i="1"/>
  <c r="C4144" i="1"/>
  <c r="L4071" i="1"/>
  <c r="M4225" i="1"/>
  <c r="Z4163" i="1"/>
  <c r="L4094" i="1"/>
  <c r="L4028" i="1"/>
  <c r="F4015" i="1"/>
  <c r="X4003" i="1"/>
  <c r="E4015" i="1" s="1"/>
  <c r="Y3986" i="1"/>
  <c r="H4015" i="1"/>
  <c r="G4015" i="1"/>
  <c r="L4026" i="1"/>
  <c r="AK3995" i="1"/>
  <c r="AG3995" i="1"/>
  <c r="AD3995" i="1"/>
  <c r="E4004" i="1"/>
  <c r="E4003" i="1"/>
  <c r="L3785" i="1"/>
  <c r="D3938" i="1"/>
  <c r="L3787" i="1"/>
  <c r="L3892" i="1"/>
  <c r="W3887" i="1"/>
  <c r="W3852" i="1"/>
  <c r="Z3779" i="1"/>
  <c r="L3645" i="1"/>
  <c r="L3684" i="1"/>
  <c r="L3647" i="1"/>
  <c r="L3470" i="1"/>
  <c r="L3501" i="1"/>
  <c r="L3472" i="1"/>
  <c r="W3302" i="1"/>
  <c r="D3483" i="1"/>
  <c r="L3231" i="1"/>
  <c r="W4422" i="1"/>
  <c r="L4481" i="1"/>
  <c r="Z4414" i="1"/>
  <c r="D4358" i="1"/>
  <c r="U4319" i="1"/>
  <c r="U4318" i="1"/>
  <c r="L4330" i="1"/>
  <c r="AD4237" i="1"/>
  <c r="AK4237" i="1"/>
  <c r="AG4237" i="1"/>
  <c r="AD4204" i="1"/>
  <c r="AK4204" i="1"/>
  <c r="AG4204" i="1"/>
  <c r="D4253" i="1"/>
  <c r="AK4206" i="1"/>
  <c r="AG4206" i="1"/>
  <c r="AH4206" i="1" s="1"/>
  <c r="AD4206" i="1"/>
  <c r="L4059" i="1"/>
  <c r="AD4002" i="1"/>
  <c r="AK4002" i="1"/>
  <c r="AG4002" i="1"/>
  <c r="AH4002" i="1" s="1"/>
  <c r="AK3991" i="1"/>
  <c r="AG3991" i="1"/>
  <c r="AD3991" i="1"/>
  <c r="M4015" i="1"/>
  <c r="M4009" i="1" s="1"/>
  <c r="L3849" i="1"/>
  <c r="W3778" i="1"/>
  <c r="Z3749" i="1"/>
  <c r="L3612" i="1"/>
  <c r="L3507" i="1"/>
  <c r="Z3474" i="1"/>
  <c r="L3505" i="1"/>
  <c r="L3476" i="1"/>
  <c r="D3693" i="1"/>
  <c r="L3606" i="1"/>
  <c r="L3431" i="1"/>
  <c r="D3658" i="1"/>
  <c r="W3197" i="1"/>
  <c r="W3335" i="1"/>
  <c r="Z3162" i="1"/>
  <c r="W3292" i="1"/>
  <c r="N484" i="1"/>
  <c r="S3304" i="1"/>
  <c r="S3303" i="1"/>
  <c r="S479" i="1"/>
  <c r="AG479" i="1"/>
  <c r="S471" i="1"/>
  <c r="AG471" i="1"/>
  <c r="P473" i="1"/>
  <c r="AA3882" i="1" s="1"/>
  <c r="Z3882" i="1"/>
  <c r="P468" i="1"/>
  <c r="AA4092" i="1" s="1"/>
  <c r="P480" i="1"/>
  <c r="Z4092" i="1"/>
  <c r="P476" i="1"/>
  <c r="AA4372" i="1" s="1"/>
  <c r="Z4372" i="1"/>
  <c r="AB302" i="1"/>
  <c r="AO302" i="1" s="1"/>
  <c r="AB308" i="1"/>
  <c r="AO308" i="1" s="1"/>
  <c r="AB304" i="1"/>
  <c r="AO304" i="1" s="1"/>
  <c r="U302" i="1"/>
  <c r="AH302" i="1" s="1"/>
  <c r="U304" i="1"/>
  <c r="AH304" i="1" s="1"/>
  <c r="H4190" i="1"/>
  <c r="AA306" i="1"/>
  <c r="AN306" i="1" s="1"/>
  <c r="AG142" i="1"/>
  <c r="L3460" i="1"/>
  <c r="K3479" i="1"/>
  <c r="K3478" i="1"/>
  <c r="K3619" i="1"/>
  <c r="K3618" i="1"/>
  <c r="L3600" i="1"/>
  <c r="AG111" i="1"/>
  <c r="N2824" i="1"/>
  <c r="S1646" i="1"/>
  <c r="S1638" i="1"/>
  <c r="N2155" i="1"/>
  <c r="N1822" i="1"/>
  <c r="S1967" i="1"/>
  <c r="AG1967" i="1"/>
  <c r="S1963" i="1"/>
  <c r="AG1963" i="1"/>
  <c r="P1958" i="1"/>
  <c r="AA3821" i="1" s="1"/>
  <c r="Z3821" i="1"/>
  <c r="P1966" i="1"/>
  <c r="AA3401" i="1" s="1"/>
  <c r="Z3401" i="1"/>
  <c r="P1785" i="1"/>
  <c r="AA4415" i="1" s="1"/>
  <c r="Z4415" i="1"/>
  <c r="P1780" i="1"/>
  <c r="AA3260" i="1" s="1"/>
  <c r="Z3260" i="1"/>
  <c r="S1462" i="1"/>
  <c r="AG1462" i="1"/>
  <c r="S1456" i="1"/>
  <c r="AG1456" i="1"/>
  <c r="AG1305" i="1"/>
  <c r="S1305" i="1"/>
  <c r="P1314" i="1"/>
  <c r="AA3537" i="1" s="1"/>
  <c r="Z3537" i="1"/>
  <c r="AG1136" i="1"/>
  <c r="S1136" i="1"/>
  <c r="AH788" i="1"/>
  <c r="S788" i="1"/>
  <c r="AA296" i="1"/>
  <c r="AN296" i="1" s="1"/>
  <c r="N4459" i="1"/>
  <c r="N4458" i="1"/>
  <c r="AA297" i="1"/>
  <c r="AN297" i="1" s="1"/>
  <c r="W138" i="1"/>
  <c r="AJ138" i="1" s="1"/>
  <c r="W140" i="1"/>
  <c r="AJ140" i="1" s="1"/>
  <c r="O4669" i="1"/>
  <c r="C4634" i="1"/>
  <c r="L4634" i="1" s="1"/>
  <c r="R4639" i="1" s="1"/>
  <c r="AK4580" i="1"/>
  <c r="AG4580" i="1"/>
  <c r="AH4580" i="1" s="1"/>
  <c r="AD4580" i="1"/>
  <c r="H4569" i="1"/>
  <c r="O4599" i="1"/>
  <c r="H4494" i="1"/>
  <c r="H4493" i="1"/>
  <c r="L4446" i="1"/>
  <c r="AD4370" i="1"/>
  <c r="AK4370" i="1"/>
  <c r="AD4372" i="1"/>
  <c r="AK4372" i="1"/>
  <c r="O4318" i="1"/>
  <c r="AD4230" i="1"/>
  <c r="AK4230" i="1"/>
  <c r="AG4230" i="1"/>
  <c r="AH4230" i="1" s="1"/>
  <c r="N4144" i="1"/>
  <c r="G4050" i="1"/>
  <c r="X3968" i="1"/>
  <c r="E3980" i="1" s="1"/>
  <c r="H3933" i="1"/>
  <c r="G4004" i="1"/>
  <c r="I4085" i="1"/>
  <c r="K4085" i="1"/>
  <c r="I3899" i="1"/>
  <c r="D3863" i="1"/>
  <c r="E3584" i="1"/>
  <c r="E3514" i="1"/>
  <c r="AD3357" i="1"/>
  <c r="AK3357" i="1"/>
  <c r="K3490" i="1"/>
  <c r="I3490" i="1"/>
  <c r="H3277" i="1"/>
  <c r="N3338" i="1"/>
  <c r="G3373" i="1"/>
  <c r="L3186" i="1"/>
  <c r="D3198" i="1"/>
  <c r="M3408" i="1"/>
  <c r="E3417" i="1" s="1"/>
  <c r="H3417" i="1"/>
  <c r="H3199" i="1"/>
  <c r="I4494" i="1"/>
  <c r="I4493" i="1"/>
  <c r="G4494" i="1"/>
  <c r="G4493" i="1"/>
  <c r="M4493" i="1"/>
  <c r="E4502" i="1" s="1"/>
  <c r="C3549" i="1"/>
  <c r="C3548" i="1"/>
  <c r="J3339" i="1"/>
  <c r="J3338" i="1"/>
  <c r="F3934" i="1"/>
  <c r="F3933" i="1"/>
  <c r="AA115" i="1"/>
  <c r="AN115" i="1" s="1"/>
  <c r="AA107" i="1"/>
  <c r="AN107" i="1" s="1"/>
  <c r="AA113" i="1"/>
  <c r="AN113" i="1" s="1"/>
  <c r="Y106" i="1"/>
  <c r="AL106" i="1" s="1"/>
  <c r="P2781" i="1"/>
  <c r="AA4351" i="1" s="1"/>
  <c r="Z4351" i="1"/>
  <c r="M3233" i="1"/>
  <c r="E3242" i="1" s="1"/>
  <c r="S979" i="1"/>
  <c r="AG979" i="1"/>
  <c r="V3548" i="1"/>
  <c r="W3531" i="1"/>
  <c r="V3549" i="1"/>
  <c r="H4435" i="1"/>
  <c r="U4144" i="1"/>
  <c r="U4143" i="1"/>
  <c r="X274" i="1"/>
  <c r="AK274" i="1" s="1"/>
  <c r="F4400" i="1"/>
  <c r="AG309" i="1"/>
  <c r="T3268" i="1"/>
  <c r="T3269" i="1"/>
  <c r="AB287" i="1"/>
  <c r="AO287" i="1" s="1"/>
  <c r="W287" i="1"/>
  <c r="AJ287" i="1" s="1"/>
  <c r="W279" i="1"/>
  <c r="AJ279" i="1" s="1"/>
  <c r="Y273" i="1"/>
  <c r="AL273" i="1" s="1"/>
  <c r="T131" i="1"/>
  <c r="M3163" i="1"/>
  <c r="E3172" i="1" s="1"/>
  <c r="W139" i="1"/>
  <c r="AJ139" i="1" s="1"/>
  <c r="AA25" i="1"/>
  <c r="Y25" i="1"/>
  <c r="AA19" i="1"/>
  <c r="K3128" i="1"/>
  <c r="K3129" i="1"/>
  <c r="L3110" i="1"/>
  <c r="S2817" i="1"/>
  <c r="AG2817" i="1"/>
  <c r="N1825" i="1"/>
  <c r="N1990" i="1"/>
  <c r="N2159" i="1"/>
  <c r="AG1814" i="1"/>
  <c r="S1814" i="1"/>
  <c r="AG1794" i="1"/>
  <c r="S1794" i="1"/>
  <c r="S1811" i="1"/>
  <c r="AG1811" i="1"/>
  <c r="O3479" i="1"/>
  <c r="O3478" i="1"/>
  <c r="W3216" i="1"/>
  <c r="V3233" i="1"/>
  <c r="V3234" i="1"/>
  <c r="AG311" i="1"/>
  <c r="T125" i="1"/>
  <c r="F3759" i="1"/>
  <c r="F3758" i="1"/>
  <c r="F3767" i="1"/>
  <c r="F3374" i="1"/>
  <c r="F3373" i="1"/>
  <c r="G3137" i="1"/>
  <c r="AG2451" i="1"/>
  <c r="S2451" i="1"/>
  <c r="AG2445" i="1"/>
  <c r="S2445" i="1"/>
  <c r="P2450" i="1"/>
  <c r="AA3194" i="1" s="1"/>
  <c r="Z3194" i="1"/>
  <c r="P2447" i="1"/>
  <c r="AA4349" i="1" s="1"/>
  <c r="Z4349" i="1"/>
  <c r="P1972" i="1"/>
  <c r="AA4066" i="1" s="1"/>
  <c r="Z4066" i="1"/>
  <c r="P1980" i="1"/>
  <c r="AA3471" i="1" s="1"/>
  <c r="Z3471" i="1"/>
  <c r="AG1146" i="1"/>
  <c r="S1146" i="1"/>
  <c r="AG965" i="1"/>
  <c r="S965" i="1"/>
  <c r="S642" i="1"/>
  <c r="W298" i="1"/>
  <c r="AJ298" i="1" s="1"/>
  <c r="AG454" i="1"/>
  <c r="S454" i="1"/>
  <c r="X301" i="1"/>
  <c r="AK301" i="1" s="1"/>
  <c r="R4179" i="1"/>
  <c r="R4178" i="1"/>
  <c r="Q3899" i="1"/>
  <c r="Q3898" i="1"/>
  <c r="G3350" i="1"/>
  <c r="AA291" i="1"/>
  <c r="AN291" i="1" s="1"/>
  <c r="U4494" i="1"/>
  <c r="U4493" i="1"/>
  <c r="J4389" i="1"/>
  <c r="J4388" i="1"/>
  <c r="AA127" i="1"/>
  <c r="AN127" i="1" s="1"/>
  <c r="J3199" i="1"/>
  <c r="J3198" i="1"/>
  <c r="I4074" i="1"/>
  <c r="I4073" i="1"/>
  <c r="M4073" i="1"/>
  <c r="E4082" i="1" s="1"/>
  <c r="H3478" i="1"/>
  <c r="H3479" i="1"/>
  <c r="H3619" i="1"/>
  <c r="H3618" i="1"/>
  <c r="I3724" i="1"/>
  <c r="I3723" i="1"/>
  <c r="H3732" i="1"/>
  <c r="S2293" i="1"/>
  <c r="P1949" i="1"/>
  <c r="AA3191" i="1" s="1"/>
  <c r="N1994" i="1"/>
  <c r="S1445" i="1"/>
  <c r="AG1445" i="1"/>
  <c r="Z3330" i="1"/>
  <c r="S1477" i="1"/>
  <c r="S1126" i="1"/>
  <c r="AG1452" i="1"/>
  <c r="S1452" i="1"/>
  <c r="P1449" i="1"/>
  <c r="AA3223" i="1" s="1"/>
  <c r="Z3223" i="1"/>
  <c r="S969" i="1"/>
  <c r="AG969" i="1"/>
  <c r="P970" i="1"/>
  <c r="AA4060" i="1" s="1"/>
  <c r="Z4060" i="1"/>
  <c r="S955" i="1"/>
  <c r="Q3408" i="1"/>
  <c r="Q3409" i="1"/>
  <c r="AB288" i="1"/>
  <c r="AO288" i="1" s="1"/>
  <c r="S446" i="1"/>
  <c r="V284" i="1"/>
  <c r="AI284" i="1" s="1"/>
  <c r="O4354" i="1"/>
  <c r="O4353" i="1"/>
  <c r="U4284" i="1"/>
  <c r="U4283" i="1"/>
  <c r="W297" i="1"/>
  <c r="AJ297" i="1" s="1"/>
  <c r="G4109" i="1"/>
  <c r="G4108" i="1"/>
  <c r="E4109" i="1"/>
  <c r="E4108" i="1"/>
  <c r="G3829" i="1"/>
  <c r="G3828" i="1"/>
  <c r="J3408" i="1"/>
  <c r="J3409" i="1"/>
  <c r="N4669" i="1"/>
  <c r="W4669" i="1" s="1"/>
  <c r="S4674" i="1" s="1"/>
  <c r="M4633" i="1"/>
  <c r="E4642" i="1" s="1"/>
  <c r="S4598" i="1"/>
  <c r="G4540" i="1"/>
  <c r="I4458" i="1"/>
  <c r="S4424" i="1"/>
  <c r="O4424" i="1"/>
  <c r="C4284" i="1"/>
  <c r="C4283" i="1"/>
  <c r="I4284" i="1"/>
  <c r="I4283" i="1"/>
  <c r="T4039" i="1"/>
  <c r="T3968" i="1"/>
  <c r="O4039" i="1"/>
  <c r="E3863" i="1"/>
  <c r="N3863" i="1"/>
  <c r="G3758" i="1"/>
  <c r="O3584" i="1"/>
  <c r="N3513" i="1"/>
  <c r="G3455" i="1"/>
  <c r="G3409" i="1"/>
  <c r="Q3549" i="1"/>
  <c r="D3409" i="1"/>
  <c r="C3373" i="1"/>
  <c r="H3268" i="1"/>
  <c r="S3129" i="1"/>
  <c r="X3373" i="1"/>
  <c r="E3385" i="1" s="1"/>
  <c r="S3338" i="1"/>
  <c r="T3233" i="1"/>
  <c r="P3128" i="1"/>
  <c r="AG106" i="1"/>
  <c r="AB106" i="1"/>
  <c r="AO106" i="1" s="1"/>
  <c r="C3654" i="1"/>
  <c r="C3653" i="1"/>
  <c r="W137" i="1"/>
  <c r="AJ137" i="1" s="1"/>
  <c r="F3557" i="1"/>
  <c r="H3557" i="1"/>
  <c r="Z136" i="1"/>
  <c r="AM136" i="1" s="1"/>
  <c r="AA114" i="1"/>
  <c r="AN114" i="1" s="1"/>
  <c r="F3662" i="1"/>
  <c r="AA145" i="1"/>
  <c r="AN145" i="1" s="1"/>
  <c r="Z113" i="1"/>
  <c r="AM113" i="1" s="1"/>
  <c r="P2782" i="1"/>
  <c r="AA3266" i="1" s="1"/>
  <c r="Z3266" i="1"/>
  <c r="H3242" i="1"/>
  <c r="H3239" i="1" s="1"/>
  <c r="AG2302" i="1"/>
  <c r="S2302" i="1"/>
  <c r="S2800" i="1"/>
  <c r="AG2800" i="1"/>
  <c r="AG2472" i="1"/>
  <c r="S2472" i="1"/>
  <c r="Z4279" i="1"/>
  <c r="AG2962" i="1"/>
  <c r="S2962" i="1"/>
  <c r="S2144" i="1"/>
  <c r="AG2144" i="1"/>
  <c r="S1972" i="1"/>
  <c r="AG1972" i="1"/>
  <c r="N1989" i="1"/>
  <c r="AG1945" i="1"/>
  <c r="S1945" i="1"/>
  <c r="S2124" i="1"/>
  <c r="AG2124" i="1"/>
  <c r="P2136" i="1"/>
  <c r="P2124" i="1"/>
  <c r="AA3367" i="1" s="1"/>
  <c r="S1145" i="1"/>
  <c r="AG1145" i="1"/>
  <c r="S1108" i="1"/>
  <c r="AG1108" i="1"/>
  <c r="AG807" i="1"/>
  <c r="S807" i="1"/>
  <c r="S636" i="1"/>
  <c r="AG636" i="1"/>
  <c r="S3548" i="1"/>
  <c r="S3549" i="1"/>
  <c r="AG304" i="1"/>
  <c r="AB282" i="1"/>
  <c r="AO282" i="1" s="1"/>
  <c r="U274" i="1"/>
  <c r="AH274" i="1" s="1"/>
  <c r="AA309" i="1"/>
  <c r="AN309" i="1" s="1"/>
  <c r="S781" i="1"/>
  <c r="AG781" i="1"/>
  <c r="N658" i="1"/>
  <c r="AG608" i="1"/>
  <c r="S608" i="1"/>
  <c r="AA295" i="1"/>
  <c r="AN295" i="1" s="1"/>
  <c r="S3268" i="1"/>
  <c r="S3269" i="1"/>
  <c r="X281" i="1"/>
  <c r="AK281" i="1" s="1"/>
  <c r="G3969" i="1"/>
  <c r="G3968" i="1"/>
  <c r="H3312" i="1"/>
  <c r="Y131" i="1"/>
  <c r="AL131" i="1" s="1"/>
  <c r="J3513" i="1"/>
  <c r="J3514" i="1"/>
  <c r="X139" i="1"/>
  <c r="AK139" i="1" s="1"/>
  <c r="G3592" i="1"/>
  <c r="W126" i="1"/>
  <c r="AJ126" i="1" s="1"/>
  <c r="AA22" i="1"/>
  <c r="AA14" i="1"/>
  <c r="X275" i="1"/>
  <c r="AK275" i="1" s="1"/>
  <c r="V107" i="1"/>
  <c r="AI107" i="1" s="1"/>
  <c r="S2475" i="1"/>
  <c r="S2973" i="1"/>
  <c r="P2296" i="1"/>
  <c r="AA3858" i="1" s="1"/>
  <c r="Z3858" i="1"/>
  <c r="P2291" i="1"/>
  <c r="AA3368" i="1" s="1"/>
  <c r="P2303" i="1"/>
  <c r="P2299" i="1"/>
  <c r="AA3683" i="1" s="1"/>
  <c r="Z3683" i="1"/>
  <c r="AG1276" i="1"/>
  <c r="S1276" i="1"/>
  <c r="AG1629" i="1"/>
  <c r="S1629" i="1"/>
  <c r="P1474" i="1"/>
  <c r="AA4168" i="1" s="1"/>
  <c r="Z4168" i="1"/>
  <c r="S1296" i="1"/>
  <c r="AG635" i="1"/>
  <c r="S635" i="1"/>
  <c r="AA310" i="1"/>
  <c r="AN310" i="1" s="1"/>
  <c r="X292" i="1"/>
  <c r="AK292" i="1" s="1"/>
  <c r="R3233" i="1"/>
  <c r="R3234" i="1"/>
  <c r="AA311" i="1"/>
  <c r="AN311" i="1" s="1"/>
  <c r="N652" i="1"/>
  <c r="Q3653" i="1"/>
  <c r="Q3654" i="1"/>
  <c r="AA109" i="1"/>
  <c r="AN109" i="1" s="1"/>
  <c r="J3268" i="1"/>
  <c r="J3269" i="1"/>
  <c r="I3759" i="1"/>
  <c r="I3758" i="1"/>
  <c r="H3374" i="1"/>
  <c r="H3373" i="1"/>
  <c r="Z128" i="1"/>
  <c r="AM128" i="1" s="1"/>
  <c r="AB275" i="1"/>
  <c r="AO275" i="1" s="1"/>
  <c r="H4423" i="1"/>
  <c r="S2292" i="1"/>
  <c r="S2966" i="1"/>
  <c r="S2142" i="1"/>
  <c r="AG2142" i="1"/>
  <c r="AG2143" i="1"/>
  <c r="S2143" i="1"/>
  <c r="Z4277" i="1"/>
  <c r="P2149" i="1"/>
  <c r="AA3542" i="1" s="1"/>
  <c r="Z3542" i="1"/>
  <c r="S1979" i="1"/>
  <c r="S2315" i="1"/>
  <c r="AG2315" i="1"/>
  <c r="AG2310" i="1"/>
  <c r="S2310" i="1"/>
  <c r="P2310" i="1"/>
  <c r="AA3893" i="1" s="1"/>
  <c r="Z3893" i="1"/>
  <c r="S2111" i="1"/>
  <c r="AG2111" i="1"/>
  <c r="S2113" i="1"/>
  <c r="AG2113" i="1"/>
  <c r="P2116" i="1"/>
  <c r="AA3192" i="1" s="1"/>
  <c r="Z3192" i="1"/>
  <c r="P2113" i="1"/>
  <c r="AA4347" i="1" s="1"/>
  <c r="Z4347" i="1"/>
  <c r="P2121" i="1"/>
  <c r="AA4452" i="1" s="1"/>
  <c r="Z4452" i="1"/>
  <c r="S1286" i="1"/>
  <c r="S1278" i="1"/>
  <c r="S1147" i="1"/>
  <c r="AG1147" i="1"/>
  <c r="AG952" i="1"/>
  <c r="S952" i="1"/>
  <c r="P951" i="1"/>
  <c r="AA3500" i="1" s="1"/>
  <c r="Z3500" i="1"/>
  <c r="AG1457" i="1"/>
  <c r="S1457" i="1"/>
  <c r="AG1781" i="1"/>
  <c r="S1781" i="1"/>
  <c r="S629" i="1"/>
  <c r="AG629" i="1"/>
  <c r="Z3813" i="1"/>
  <c r="Z3393" i="1"/>
  <c r="Z298" i="1"/>
  <c r="AM298" i="1" s="1"/>
  <c r="F3315" i="1"/>
  <c r="Y290" i="1"/>
  <c r="AL290" i="1" s="1"/>
  <c r="O311" i="1"/>
  <c r="O309" i="1"/>
  <c r="O307" i="1"/>
  <c r="O305" i="1"/>
  <c r="O310" i="1"/>
  <c r="O302" i="1"/>
  <c r="O312" i="1"/>
  <c r="O304" i="1"/>
  <c r="O306" i="1"/>
  <c r="O303" i="1"/>
  <c r="O301" i="1"/>
  <c r="O308" i="1"/>
  <c r="T308" i="1"/>
  <c r="W278" i="1"/>
  <c r="AJ278" i="1" s="1"/>
  <c r="AB305" i="1"/>
  <c r="AO305" i="1" s="1"/>
  <c r="X306" i="1"/>
  <c r="AK306" i="1" s="1"/>
  <c r="AB291" i="1"/>
  <c r="AO291" i="1" s="1"/>
  <c r="K4039" i="1"/>
  <c r="K4038" i="1"/>
  <c r="L4020" i="1"/>
  <c r="D4039" i="1"/>
  <c r="D4038" i="1"/>
  <c r="U112" i="1"/>
  <c r="AH112" i="1" s="1"/>
  <c r="K4074" i="1"/>
  <c r="K4073" i="1"/>
  <c r="L4055" i="1"/>
  <c r="D3479" i="1"/>
  <c r="D3478" i="1"/>
  <c r="AG143" i="1"/>
  <c r="K3724" i="1"/>
  <c r="L3705" i="1"/>
  <c r="K3723" i="1"/>
  <c r="X3163" i="1"/>
  <c r="E3175" i="1" s="1"/>
  <c r="R3758" i="1"/>
  <c r="S2975" i="1"/>
  <c r="S2789" i="1"/>
  <c r="S2446" i="1"/>
  <c r="AG2808" i="1"/>
  <c r="S2808" i="1"/>
  <c r="P2809" i="1"/>
  <c r="AA4281" i="1" s="1"/>
  <c r="Z4281" i="1"/>
  <c r="P2817" i="1"/>
  <c r="AA3546" i="1" s="1"/>
  <c r="Z3546" i="1"/>
  <c r="AG2793" i="1"/>
  <c r="S2793" i="1"/>
  <c r="P2797" i="1"/>
  <c r="AA3861" i="1" s="1"/>
  <c r="Z3861" i="1"/>
  <c r="S2650" i="1"/>
  <c r="S2465" i="1"/>
  <c r="AG2465" i="1"/>
  <c r="P2461" i="1"/>
  <c r="AA3964" i="1" s="1"/>
  <c r="Z3964" i="1"/>
  <c r="S2132" i="1"/>
  <c r="S1280" i="1"/>
  <c r="S1784" i="1"/>
  <c r="S1613" i="1"/>
  <c r="S1303" i="1"/>
  <c r="AG1144" i="1"/>
  <c r="S1144" i="1"/>
  <c r="P1139" i="1"/>
  <c r="AA4271" i="1" s="1"/>
  <c r="Z4271" i="1"/>
  <c r="S804" i="1"/>
  <c r="Z296" i="1"/>
  <c r="AM296" i="1" s="1"/>
  <c r="H3420" i="1"/>
  <c r="S3829" i="1"/>
  <c r="S3828" i="1"/>
  <c r="S789" i="1"/>
  <c r="S4458" i="1"/>
  <c r="S4459" i="1"/>
  <c r="T4354" i="1"/>
  <c r="T4353" i="1"/>
  <c r="T276" i="1"/>
  <c r="AA307" i="1"/>
  <c r="AN307" i="1" s="1"/>
  <c r="S3724" i="1"/>
  <c r="S3723" i="1"/>
  <c r="U3619" i="1"/>
  <c r="U3618" i="1"/>
  <c r="Y279" i="1"/>
  <c r="AL279" i="1" s="1"/>
  <c r="O145" i="1"/>
  <c r="O143" i="1"/>
  <c r="O141" i="1"/>
  <c r="O139" i="1"/>
  <c r="O137" i="1"/>
  <c r="O135" i="1"/>
  <c r="O138" i="1"/>
  <c r="O140" i="1"/>
  <c r="O142" i="1"/>
  <c r="O134" i="1"/>
  <c r="O144" i="1"/>
  <c r="O136" i="1"/>
  <c r="T140" i="1"/>
  <c r="T138" i="1"/>
  <c r="Z134" i="1"/>
  <c r="AM134" i="1" s="1"/>
  <c r="T121" i="1"/>
  <c r="F3409" i="1"/>
  <c r="F3408" i="1"/>
  <c r="X4668" i="1"/>
  <c r="E4680" i="1" s="1"/>
  <c r="F4669" i="1"/>
  <c r="I4634" i="1"/>
  <c r="AD4615" i="1"/>
  <c r="AK4615" i="1"/>
  <c r="AG4615" i="1"/>
  <c r="AH4615" i="1" s="1"/>
  <c r="O4563" i="1"/>
  <c r="F4607" i="1"/>
  <c r="E4458" i="1"/>
  <c r="S4249" i="1"/>
  <c r="H4178" i="1"/>
  <c r="G4155" i="1"/>
  <c r="F4155" i="1"/>
  <c r="S4074" i="1"/>
  <c r="D4004" i="1"/>
  <c r="V4038" i="1"/>
  <c r="AD3951" i="1"/>
  <c r="AK3951" i="1"/>
  <c r="F3802" i="1"/>
  <c r="X3898" i="1"/>
  <c r="E3910" i="1" s="1"/>
  <c r="V3793" i="1"/>
  <c r="H3794" i="1"/>
  <c r="X3583" i="1"/>
  <c r="E3595" i="1" s="1"/>
  <c r="I3525" i="1"/>
  <c r="K3525" i="1"/>
  <c r="D3688" i="1"/>
  <c r="S3443" i="1"/>
  <c r="S3513" i="1"/>
  <c r="S3514" i="1"/>
  <c r="C3408" i="1"/>
  <c r="P3443" i="1"/>
  <c r="U3269" i="1"/>
  <c r="J3233" i="1"/>
  <c r="N3199" i="1"/>
  <c r="D3443" i="1"/>
  <c r="O3443" i="1"/>
  <c r="H3560" i="1"/>
  <c r="O3198" i="1"/>
  <c r="F3140" i="1"/>
  <c r="P3164" i="1"/>
  <c r="W3113" i="1"/>
  <c r="T137" i="1"/>
  <c r="X124" i="1"/>
  <c r="AK124" i="1" s="1"/>
  <c r="AA144" i="1"/>
  <c r="AN144" i="1" s="1"/>
  <c r="S2778" i="1"/>
  <c r="S2976" i="1"/>
  <c r="AG2627" i="1"/>
  <c r="S2627" i="1"/>
  <c r="S2982" i="1"/>
  <c r="N2657" i="1"/>
  <c r="N1985" i="1"/>
  <c r="S1293" i="1"/>
  <c r="AG1293" i="1"/>
  <c r="P1296" i="1"/>
  <c r="AA4027" i="1" s="1"/>
  <c r="Z4027" i="1"/>
  <c r="P1291" i="1"/>
  <c r="AA3607" i="1" s="1"/>
  <c r="Z3607" i="1"/>
  <c r="S1312" i="1"/>
  <c r="AG1312" i="1"/>
  <c r="AG445" i="1"/>
  <c r="S445" i="1"/>
  <c r="P440" i="1"/>
  <c r="AA4477" i="1" s="1"/>
  <c r="P452" i="1"/>
  <c r="Z4477" i="1"/>
  <c r="P448" i="1"/>
  <c r="AA3637" i="1" s="1"/>
  <c r="Z3637" i="1"/>
  <c r="P445" i="1"/>
  <c r="AA3112" i="1" s="1"/>
  <c r="Z3112" i="1"/>
  <c r="W312" i="1"/>
  <c r="AJ312" i="1" s="1"/>
  <c r="R4424" i="1"/>
  <c r="R4423" i="1"/>
  <c r="Z309" i="1"/>
  <c r="AM309" i="1" s="1"/>
  <c r="V273" i="1"/>
  <c r="AI273" i="1" s="1"/>
  <c r="W304" i="1"/>
  <c r="AJ304" i="1" s="1"/>
  <c r="O3374" i="1"/>
  <c r="O3373" i="1"/>
  <c r="N3373" i="1"/>
  <c r="N3374" i="1"/>
  <c r="N299" i="1"/>
  <c r="Y281" i="1"/>
  <c r="AL281" i="1" s="1"/>
  <c r="Z117" i="1"/>
  <c r="AM117" i="1" s="1"/>
  <c r="E3969" i="1"/>
  <c r="E3968" i="1"/>
  <c r="D3304" i="1"/>
  <c r="D3303" i="1"/>
  <c r="G3164" i="1"/>
  <c r="G3163" i="1"/>
  <c r="U116" i="1"/>
  <c r="AH116" i="1" s="1"/>
  <c r="AB126" i="1"/>
  <c r="AO126" i="1" s="1"/>
  <c r="W283" i="1"/>
  <c r="AJ283" i="1" s="1"/>
  <c r="Z140" i="1"/>
  <c r="AM140" i="1" s="1"/>
  <c r="P2962" i="1"/>
  <c r="AA3967" i="1" s="1"/>
  <c r="Z3967" i="1"/>
  <c r="P2965" i="1"/>
  <c r="AA3582" i="1" s="1"/>
  <c r="Z3582" i="1"/>
  <c r="S2646" i="1"/>
  <c r="AG2646" i="1"/>
  <c r="P2650" i="1"/>
  <c r="AA3545" i="1" s="1"/>
  <c r="Z3545" i="1"/>
  <c r="AG1950" i="1"/>
  <c r="S1950" i="1"/>
  <c r="AG2285" i="1"/>
  <c r="S2285" i="1"/>
  <c r="AG1619" i="1"/>
  <c r="S1619" i="1"/>
  <c r="S1443" i="1"/>
  <c r="AG1443" i="1"/>
  <c r="AG1129" i="1"/>
  <c r="S1129" i="1"/>
  <c r="P1125" i="1"/>
  <c r="AA3956" i="1" s="1"/>
  <c r="Z3956" i="1"/>
  <c r="P1133" i="1"/>
  <c r="AA3291" i="1" s="1"/>
  <c r="Z3291" i="1"/>
  <c r="AG1625" i="1"/>
  <c r="S1625" i="1"/>
  <c r="T310" i="1"/>
  <c r="U292" i="1"/>
  <c r="AH292" i="1" s="1"/>
  <c r="Z308" i="1"/>
  <c r="AM308" i="1" s="1"/>
  <c r="V303" i="1"/>
  <c r="AI303" i="1" s="1"/>
  <c r="Y280" i="1"/>
  <c r="AL280" i="1" s="1"/>
  <c r="AB311" i="1"/>
  <c r="AO311" i="1" s="1"/>
  <c r="P786" i="1"/>
  <c r="P774" i="1" s="1"/>
  <c r="AA4479" i="1" s="1"/>
  <c r="W125" i="1"/>
  <c r="AJ125" i="1" s="1"/>
  <c r="E3759" i="1"/>
  <c r="E3758" i="1"/>
  <c r="N132" i="1"/>
  <c r="V128" i="1"/>
  <c r="AI128" i="1" s="1"/>
  <c r="W128" i="1"/>
  <c r="AJ128" i="1" s="1"/>
  <c r="U136" i="1"/>
  <c r="AH136" i="1" s="1"/>
  <c r="S2634" i="1"/>
  <c r="AG2634" i="1"/>
  <c r="S2632" i="1"/>
  <c r="AG2632" i="1"/>
  <c r="P2626" i="1"/>
  <c r="AA3825" i="1" s="1"/>
  <c r="Z3825" i="1"/>
  <c r="P2634" i="1"/>
  <c r="AA3405" i="1" s="1"/>
  <c r="Z3405" i="1"/>
  <c r="AG2622" i="1"/>
  <c r="S2622" i="1"/>
  <c r="S2311" i="1"/>
  <c r="AG2311" i="1"/>
  <c r="AG2277" i="1"/>
  <c r="S2277" i="1"/>
  <c r="S2133" i="1"/>
  <c r="S1308" i="1"/>
  <c r="AG1308" i="1"/>
  <c r="S809" i="1"/>
  <c r="S638" i="1"/>
  <c r="AB298" i="1"/>
  <c r="AO298" i="1" s="1"/>
  <c r="N651" i="1"/>
  <c r="AG474" i="1"/>
  <c r="S474" i="1"/>
  <c r="S463" i="1"/>
  <c r="AG463" i="1"/>
  <c r="P456" i="1"/>
  <c r="AA3602" i="1" s="1"/>
  <c r="Z3602" i="1"/>
  <c r="P464" i="1"/>
  <c r="AA3707" i="1" s="1"/>
  <c r="Z3707" i="1"/>
  <c r="P461" i="1"/>
  <c r="AA4022" i="1" s="1"/>
  <c r="Z4022" i="1"/>
  <c r="U4109" i="1"/>
  <c r="U4108" i="1"/>
  <c r="S4109" i="1"/>
  <c r="S4108" i="1"/>
  <c r="Z278" i="1"/>
  <c r="AM278" i="1" s="1"/>
  <c r="Q4179" i="1"/>
  <c r="Q4178" i="1"/>
  <c r="X291" i="1"/>
  <c r="AK291" i="1" s="1"/>
  <c r="U3654" i="1"/>
  <c r="U3653" i="1"/>
  <c r="X142" i="1"/>
  <c r="AK142" i="1" s="1"/>
  <c r="I4039" i="1"/>
  <c r="I4038" i="1"/>
  <c r="Z143" i="1"/>
  <c r="AM143" i="1" s="1"/>
  <c r="H3487" i="1"/>
  <c r="H3484" i="1" s="1"/>
  <c r="G3627" i="1"/>
  <c r="G3624" i="1" s="1"/>
  <c r="M3618" i="1"/>
  <c r="E3627" i="1" s="1"/>
  <c r="Y130" i="1"/>
  <c r="AL130" i="1" s="1"/>
  <c r="S2312" i="1"/>
  <c r="AG1790" i="1"/>
  <c r="S1790" i="1"/>
  <c r="AG1779" i="1"/>
  <c r="S1779" i="1"/>
  <c r="S1624" i="1"/>
  <c r="AG1624" i="1"/>
  <c r="P1632" i="1"/>
  <c r="AA3399" i="1" s="1"/>
  <c r="Z3399" i="1"/>
  <c r="P1627" i="1"/>
  <c r="AA3329" i="1" s="1"/>
  <c r="Z3329" i="1"/>
  <c r="S964" i="1"/>
  <c r="AG964" i="1"/>
  <c r="P960" i="1"/>
  <c r="AA3850" i="1" s="1"/>
  <c r="Z3850" i="1"/>
  <c r="Z3325" i="1"/>
  <c r="AG615" i="1"/>
  <c r="S615" i="1"/>
  <c r="W3391" i="1"/>
  <c r="V3408" i="1"/>
  <c r="V3409" i="1"/>
  <c r="O3829" i="1"/>
  <c r="O3828" i="1"/>
  <c r="U284" i="1"/>
  <c r="AH284" i="1" s="1"/>
  <c r="V276" i="1"/>
  <c r="AI276" i="1" s="1"/>
  <c r="F4365" i="1"/>
  <c r="U307" i="1"/>
  <c r="AH307" i="1" s="1"/>
  <c r="U297" i="1"/>
  <c r="AH297" i="1" s="1"/>
  <c r="AB289" i="1"/>
  <c r="AO289" i="1" s="1"/>
  <c r="N285" i="1"/>
  <c r="AA134" i="1"/>
  <c r="AN134" i="1" s="1"/>
  <c r="AA121" i="1"/>
  <c r="AN121" i="1" s="1"/>
  <c r="Z129" i="1"/>
  <c r="AM129" i="1" s="1"/>
  <c r="P4669" i="1"/>
  <c r="E4633" i="1"/>
  <c r="AH4586" i="1"/>
  <c r="H4599" i="1"/>
  <c r="G4599" i="1"/>
  <c r="E4598" i="1"/>
  <c r="AD4511" i="1"/>
  <c r="AK4511" i="1"/>
  <c r="AG4511" i="1"/>
  <c r="P4529" i="1"/>
  <c r="G4459" i="1"/>
  <c r="L4409" i="1"/>
  <c r="I4397" i="1"/>
  <c r="F4394" i="1"/>
  <c r="K4397" i="1"/>
  <c r="D4179" i="1"/>
  <c r="R4143" i="1"/>
  <c r="I4179" i="1"/>
  <c r="I4178" i="1"/>
  <c r="D4109" i="1"/>
  <c r="O4074" i="1"/>
  <c r="N4004" i="1"/>
  <c r="W4004" i="1" s="1"/>
  <c r="S4009" i="1" s="1"/>
  <c r="K4003" i="1"/>
  <c r="S3968" i="1"/>
  <c r="G3934" i="1"/>
  <c r="F3872" i="1"/>
  <c r="S3793" i="1"/>
  <c r="AK3882" i="1"/>
  <c r="AD3882" i="1"/>
  <c r="R3793" i="1"/>
  <c r="T3898" i="1"/>
  <c r="R3724" i="1"/>
  <c r="P3724" i="1"/>
  <c r="S3583" i="1"/>
  <c r="H3735" i="1"/>
  <c r="G3522" i="1"/>
  <c r="G3519" i="1" s="1"/>
  <c r="M3513" i="1"/>
  <c r="E3522" i="1" s="1"/>
  <c r="J3619" i="1"/>
  <c r="W3463" i="1"/>
  <c r="P3548" i="1"/>
  <c r="G3199" i="1"/>
  <c r="T3163" i="1"/>
  <c r="H3409" i="1"/>
  <c r="N3128" i="1"/>
  <c r="R3338" i="1"/>
  <c r="F3207" i="1"/>
  <c r="M3198" i="1"/>
  <c r="E3207" i="1" s="1"/>
  <c r="T3129" i="1"/>
  <c r="W113" i="1"/>
  <c r="AJ113" i="1" s="1"/>
  <c r="W115" i="1"/>
  <c r="AJ115" i="1" s="1"/>
  <c r="W107" i="1"/>
  <c r="AJ107" i="1" s="1"/>
  <c r="U106" i="1"/>
  <c r="AH106" i="1" s="1"/>
  <c r="D3654" i="1"/>
  <c r="D3653" i="1"/>
  <c r="V137" i="1"/>
  <c r="AI137" i="1" s="1"/>
  <c r="V111" i="1"/>
  <c r="AI111" i="1" s="1"/>
  <c r="H3452" i="1"/>
  <c r="U275" i="1"/>
  <c r="AH275" i="1" s="1"/>
  <c r="N3759" i="1"/>
  <c r="S1637" i="1"/>
  <c r="S1463" i="1"/>
  <c r="G3234" i="1"/>
  <c r="I3444" i="1"/>
  <c r="S1795" i="1"/>
  <c r="R3513" i="1"/>
  <c r="S637" i="1"/>
  <c r="S2281" i="1"/>
  <c r="S1617" i="1"/>
  <c r="AG645" i="1"/>
  <c r="S645" i="1"/>
  <c r="U4039" i="1"/>
  <c r="U4038" i="1"/>
  <c r="N4424" i="1"/>
  <c r="N4423" i="1"/>
  <c r="Q4389" i="1"/>
  <c r="Q4388" i="1"/>
  <c r="U3373" i="1"/>
  <c r="U3374" i="1"/>
  <c r="J4458" i="1"/>
  <c r="J4459" i="1"/>
  <c r="H3163" i="1"/>
  <c r="H3164" i="1"/>
  <c r="I3907" i="1"/>
  <c r="K3907" i="1"/>
  <c r="H3583" i="1"/>
  <c r="H3584" i="1"/>
  <c r="S2286" i="1"/>
  <c r="AG2286" i="1"/>
  <c r="P1613" i="1"/>
  <c r="AA3259" i="1" s="1"/>
  <c r="Z3259" i="1"/>
  <c r="Z4134" i="1"/>
  <c r="H4529" i="1"/>
  <c r="H4528" i="1"/>
  <c r="E4669" i="1"/>
  <c r="E4668" i="1"/>
  <c r="AD4548" i="1"/>
  <c r="AK4548" i="1"/>
  <c r="AG4548" i="1"/>
  <c r="F4529" i="1"/>
  <c r="F4528" i="1"/>
  <c r="AG2643" i="1"/>
  <c r="S2643" i="1"/>
  <c r="P1645" i="1"/>
  <c r="AA4379" i="1" s="1"/>
  <c r="P1115" i="1"/>
  <c r="AA3221" i="1" s="1"/>
  <c r="Z3221" i="1"/>
  <c r="Z3534" i="1"/>
  <c r="S2483" i="1"/>
  <c r="P1809" i="1"/>
  <c r="AA3890" i="1" s="1"/>
  <c r="Z3890" i="1"/>
  <c r="P1812" i="1"/>
  <c r="AA4380" i="1" s="1"/>
  <c r="Z4380" i="1"/>
  <c r="AG959" i="1"/>
  <c r="S959" i="1"/>
  <c r="P646" i="1"/>
  <c r="AA3533" i="1" s="1"/>
  <c r="Z3533" i="1"/>
  <c r="I3945" i="1"/>
  <c r="K3945" i="1"/>
  <c r="N655" i="1"/>
  <c r="W277" i="1"/>
  <c r="AJ277" i="1" s="1"/>
  <c r="W273" i="1"/>
  <c r="AJ273" i="1" s="1"/>
  <c r="AG141" i="1"/>
  <c r="AG2945" i="1"/>
  <c r="S2945" i="1"/>
  <c r="S2954" i="1"/>
  <c r="AG2954" i="1"/>
  <c r="P2956" i="1"/>
  <c r="AA4457" i="1" s="1"/>
  <c r="Z4457" i="1"/>
  <c r="S2288" i="1"/>
  <c r="AG2288" i="1"/>
  <c r="S2278" i="1"/>
  <c r="AG2278" i="1"/>
  <c r="S2284" i="1"/>
  <c r="AG2284" i="1"/>
  <c r="P2287" i="1"/>
  <c r="AA3508" i="1" s="1"/>
  <c r="Z3508" i="1"/>
  <c r="P2285" i="1"/>
  <c r="AA3648" i="1" s="1"/>
  <c r="Z3648" i="1"/>
  <c r="S1610" i="1"/>
  <c r="AG1610" i="1"/>
  <c r="S1618" i="1"/>
  <c r="AG1618" i="1"/>
  <c r="L4677" i="1"/>
  <c r="L4674" i="1" s="1"/>
  <c r="Q4634" i="1"/>
  <c r="Q4633" i="1"/>
  <c r="P2790" i="1"/>
  <c r="P2778" i="1"/>
  <c r="AA4491" i="1" s="1"/>
  <c r="P1647" i="1"/>
  <c r="AA3434" i="1" s="1"/>
  <c r="Z3434" i="1"/>
  <c r="S2282" i="1"/>
  <c r="AG2282" i="1"/>
  <c r="P1112" i="1"/>
  <c r="AA3256" i="1" s="1"/>
  <c r="Z3256" i="1"/>
  <c r="AG976" i="1"/>
  <c r="S976" i="1"/>
  <c r="P814" i="1"/>
  <c r="P808" i="1" s="1"/>
  <c r="AA3779" i="1" s="1"/>
  <c r="P802" i="1"/>
  <c r="AA4094" i="1" s="1"/>
  <c r="W282" i="1"/>
  <c r="AJ282" i="1" s="1"/>
  <c r="AA287" i="1"/>
  <c r="AN287" i="1" s="1"/>
  <c r="E3974" i="1"/>
  <c r="J3164" i="1"/>
  <c r="J3163" i="1"/>
  <c r="G3584" i="1"/>
  <c r="G3583" i="1"/>
  <c r="AA27" i="1"/>
  <c r="Y27" i="1"/>
  <c r="Y32" i="1"/>
  <c r="AA32" i="1"/>
  <c r="F3128" i="1"/>
  <c r="F3129" i="1"/>
  <c r="S1815" i="1"/>
  <c r="AG1815" i="1"/>
  <c r="I3374" i="1"/>
  <c r="I3373" i="1"/>
  <c r="G3444" i="1"/>
  <c r="G3443" i="1"/>
  <c r="S2946" i="1"/>
  <c r="AG2946" i="1"/>
  <c r="S2948" i="1"/>
  <c r="AG2948" i="1"/>
  <c r="P2945" i="1"/>
  <c r="AA4492" i="1" s="1"/>
  <c r="P2957" i="1"/>
  <c r="Z4492" i="1"/>
  <c r="P2952" i="1"/>
  <c r="AA3232" i="1" s="1"/>
  <c r="S2620" i="1"/>
  <c r="AG2279" i="1"/>
  <c r="S2279" i="1"/>
  <c r="P2282" i="1"/>
  <c r="AA3123" i="1" s="1"/>
  <c r="Z3123" i="1"/>
  <c r="Z4138" i="1"/>
  <c r="P2288" i="1"/>
  <c r="AA4453" i="1" s="1"/>
  <c r="Z4453" i="1"/>
  <c r="S1612" i="1"/>
  <c r="AG1612" i="1"/>
  <c r="P1621" i="1"/>
  <c r="P1611" i="1" s="1"/>
  <c r="AA3154" i="1" s="1"/>
  <c r="P1609" i="1"/>
  <c r="AA4484" i="1" s="1"/>
  <c r="Z4484" i="1"/>
  <c r="P1614" i="1"/>
  <c r="AA3119" i="1" s="1"/>
  <c r="Z3119" i="1"/>
  <c r="S1299" i="1"/>
  <c r="S627" i="1"/>
  <c r="AG627" i="1"/>
  <c r="T4634" i="1"/>
  <c r="T4633" i="1"/>
  <c r="D4603" i="1"/>
  <c r="D4533" i="1"/>
  <c r="AK4449" i="1"/>
  <c r="AD4449" i="1"/>
  <c r="P4634" i="1"/>
  <c r="P4633" i="1"/>
  <c r="F4564" i="1"/>
  <c r="F4563" i="1"/>
  <c r="AD4556" i="1"/>
  <c r="AG4556" i="1"/>
  <c r="AH4556" i="1" s="1"/>
  <c r="AK4556" i="1"/>
  <c r="AK4550" i="1"/>
  <c r="AG4550" i="1"/>
  <c r="AH4550" i="1" s="1"/>
  <c r="AD4550" i="1"/>
  <c r="M4572" i="1"/>
  <c r="D4529" i="1"/>
  <c r="D4528" i="1"/>
  <c r="AD4514" i="1"/>
  <c r="AK4514" i="1"/>
  <c r="AG4514" i="1"/>
  <c r="D4568" i="1"/>
  <c r="Z4418" i="1"/>
  <c r="D4638" i="1"/>
  <c r="V4599" i="1"/>
  <c r="V4598" i="1"/>
  <c r="W4581" i="1"/>
  <c r="Q4604" i="1" s="1"/>
  <c r="J4599" i="1"/>
  <c r="J4598" i="1"/>
  <c r="AK4516" i="1"/>
  <c r="AG4516" i="1"/>
  <c r="AD4516" i="1"/>
  <c r="H4537" i="1"/>
  <c r="G4537" i="1"/>
  <c r="G4534" i="1" s="1"/>
  <c r="F4537" i="1"/>
  <c r="M4528" i="1"/>
  <c r="E4537" i="1" s="1"/>
  <c r="Y4510" i="1"/>
  <c r="K4669" i="1"/>
  <c r="K4668" i="1"/>
  <c r="L4650" i="1"/>
  <c r="U4633" i="1"/>
  <c r="U4634" i="1"/>
  <c r="AK4618" i="1"/>
  <c r="AG4618" i="1"/>
  <c r="AD4618" i="1"/>
  <c r="AD4591" i="1"/>
  <c r="AK4591" i="1"/>
  <c r="AG4591" i="1"/>
  <c r="AH4591" i="1" s="1"/>
  <c r="Q4564" i="1"/>
  <c r="Q4563" i="1"/>
  <c r="AD4523" i="1"/>
  <c r="AK4523" i="1"/>
  <c r="AG4523" i="1"/>
  <c r="AH4523" i="1" s="1"/>
  <c r="C4529" i="1"/>
  <c r="L4529" i="1" s="1"/>
  <c r="R4534" i="1" s="1"/>
  <c r="C4528" i="1"/>
  <c r="W4443" i="1"/>
  <c r="W4420" i="1"/>
  <c r="W4418" i="1"/>
  <c r="D4393" i="1"/>
  <c r="V4319" i="1"/>
  <c r="W4301" i="1"/>
  <c r="V4318" i="1"/>
  <c r="J4179" i="1"/>
  <c r="J4178" i="1"/>
  <c r="Q4214" i="1"/>
  <c r="Q4213" i="1"/>
  <c r="L4139" i="1"/>
  <c r="AD4034" i="1"/>
  <c r="AK4034" i="1"/>
  <c r="AK3987" i="1"/>
  <c r="AG3987" i="1"/>
  <c r="AD3987" i="1"/>
  <c r="Z3925" i="1"/>
  <c r="D3868" i="1"/>
  <c r="AD3824" i="1"/>
  <c r="AK3824" i="1"/>
  <c r="AK3848" i="1"/>
  <c r="AD3848" i="1"/>
  <c r="L3756" i="1"/>
  <c r="AD3577" i="1"/>
  <c r="AK3577" i="1"/>
  <c r="AK3544" i="1"/>
  <c r="AD3544" i="1"/>
  <c r="L3509" i="1"/>
  <c r="Z3469" i="1"/>
  <c r="W3568" i="1"/>
  <c r="AD3298" i="1"/>
  <c r="AK3298" i="1"/>
  <c r="AD3331" i="1"/>
  <c r="AK3331" i="1"/>
  <c r="D3273" i="1"/>
  <c r="W3158" i="1"/>
  <c r="AD3150" i="1"/>
  <c r="AK3150" i="1"/>
  <c r="W4340" i="1"/>
  <c r="S4214" i="1"/>
  <c r="S4213" i="1"/>
  <c r="W4270" i="1"/>
  <c r="H4260" i="1"/>
  <c r="F4260" i="1"/>
  <c r="X4248" i="1"/>
  <c r="E4260" i="1" s="1"/>
  <c r="Y4231" i="1"/>
  <c r="G4260" i="1"/>
  <c r="G4254" i="1" s="1"/>
  <c r="F4179" i="1"/>
  <c r="F4178" i="1"/>
  <c r="T4283" i="1"/>
  <c r="T4284" i="1"/>
  <c r="AK4210" i="1"/>
  <c r="AG4210" i="1"/>
  <c r="AD4210" i="1"/>
  <c r="W4142" i="1"/>
  <c r="Z4094" i="1"/>
  <c r="AK4069" i="1"/>
  <c r="AD4069" i="1"/>
  <c r="L3851" i="1"/>
  <c r="D3798" i="1"/>
  <c r="L3717" i="1"/>
  <c r="F3793" i="1"/>
  <c r="F3794" i="1"/>
  <c r="AK3753" i="1"/>
  <c r="AD3753" i="1"/>
  <c r="L3511" i="1"/>
  <c r="Z3470" i="1"/>
  <c r="D3518" i="1"/>
  <c r="Z3464" i="1"/>
  <c r="L3394" i="1"/>
  <c r="W3187" i="1"/>
  <c r="Z3429" i="1"/>
  <c r="W3296" i="1"/>
  <c r="L3114" i="1"/>
  <c r="L4485" i="1"/>
  <c r="W4375" i="1"/>
  <c r="W4344" i="1"/>
  <c r="O4214" i="1"/>
  <c r="O4213" i="1"/>
  <c r="T4248" i="1"/>
  <c r="T4249" i="1"/>
  <c r="W4268" i="1"/>
  <c r="V4284" i="1"/>
  <c r="V4283" i="1"/>
  <c r="AK4243" i="1"/>
  <c r="AG4243" i="1"/>
  <c r="AD4243" i="1"/>
  <c r="L4133" i="1"/>
  <c r="L4096" i="1"/>
  <c r="D4218" i="1"/>
  <c r="Z4131" i="1"/>
  <c r="L4102" i="1"/>
  <c r="F4004" i="1"/>
  <c r="F4003" i="1"/>
  <c r="L4024" i="1"/>
  <c r="L3966" i="1"/>
  <c r="D4043" i="1"/>
  <c r="L3818" i="1"/>
  <c r="L3896" i="1"/>
  <c r="L3791" i="1"/>
  <c r="L3754" i="1"/>
  <c r="L3746" i="1"/>
  <c r="D3763" i="1"/>
  <c r="Z3785" i="1"/>
  <c r="Z3750" i="1"/>
  <c r="W3712" i="1"/>
  <c r="L3651" i="1"/>
  <c r="L3573" i="1"/>
  <c r="W3465" i="1"/>
  <c r="Z3539" i="1"/>
  <c r="L3404" i="1"/>
  <c r="L3396" i="1"/>
  <c r="W3294" i="1"/>
  <c r="W3162" i="1"/>
  <c r="W3360" i="1"/>
  <c r="D3343" i="1"/>
  <c r="L3124" i="1"/>
  <c r="M4537" i="1"/>
  <c r="M4534" i="1" s="1"/>
  <c r="Z4344" i="1"/>
  <c r="AD4307" i="1"/>
  <c r="AK4307" i="1"/>
  <c r="AG4307" i="1"/>
  <c r="H4330" i="1"/>
  <c r="F4330" i="1"/>
  <c r="X4318" i="1"/>
  <c r="E4330" i="1" s="1"/>
  <c r="Y4301" i="1"/>
  <c r="G4330" i="1"/>
  <c r="W4350" i="1"/>
  <c r="M4327" i="1"/>
  <c r="M4324" i="1" s="1"/>
  <c r="AD4241" i="1"/>
  <c r="AK4241" i="1"/>
  <c r="AG4241" i="1"/>
  <c r="P4249" i="1"/>
  <c r="P4248" i="1"/>
  <c r="AD4208" i="1"/>
  <c r="AK4208" i="1"/>
  <c r="AG4208" i="1"/>
  <c r="AH4208" i="1" s="1"/>
  <c r="AD4247" i="1"/>
  <c r="AG4247" i="1"/>
  <c r="AK4247" i="1"/>
  <c r="U4214" i="1"/>
  <c r="U4213" i="1"/>
  <c r="V4249" i="1"/>
  <c r="W4231" i="1"/>
  <c r="V4248" i="1"/>
  <c r="T4214" i="1"/>
  <c r="T4213" i="1"/>
  <c r="W4165" i="1"/>
  <c r="V4004" i="1"/>
  <c r="V4003" i="1"/>
  <c r="W3986" i="1"/>
  <c r="T4004" i="1"/>
  <c r="T4003" i="1"/>
  <c r="L4030" i="1"/>
  <c r="Z3958" i="1"/>
  <c r="L3859" i="1"/>
  <c r="L3814" i="1"/>
  <c r="L3781" i="1"/>
  <c r="L4015" i="1"/>
  <c r="L4009" i="1" s="1"/>
  <c r="L3853" i="1"/>
  <c r="W3891" i="1"/>
  <c r="L3579" i="1"/>
  <c r="L3608" i="1"/>
  <c r="W3498" i="1"/>
  <c r="W3469" i="1"/>
  <c r="W3576" i="1"/>
  <c r="L3610" i="1"/>
  <c r="L3406" i="1"/>
  <c r="W3189" i="1"/>
  <c r="W3125" i="1"/>
  <c r="W3191" i="1"/>
  <c r="Z3501" i="1"/>
  <c r="W3403" i="1"/>
  <c r="W3364" i="1"/>
  <c r="L3359" i="1"/>
  <c r="W3152" i="1"/>
  <c r="S477" i="1"/>
  <c r="AG477" i="1"/>
  <c r="S469" i="1"/>
  <c r="AG469" i="1"/>
  <c r="P475" i="1"/>
  <c r="AA3742" i="1" s="1"/>
  <c r="Z3742" i="1"/>
  <c r="P470" i="1"/>
  <c r="AA3917" i="1" s="1"/>
  <c r="Z3917" i="1"/>
  <c r="P478" i="1"/>
  <c r="AA3427" i="1" s="1"/>
  <c r="Z3427" i="1"/>
  <c r="AB301" i="1"/>
  <c r="AO301" i="1" s="1"/>
  <c r="U301" i="1"/>
  <c r="AH301" i="1" s="1"/>
  <c r="T278" i="1"/>
  <c r="X4178" i="1"/>
  <c r="E4190" i="1" s="1"/>
  <c r="N4179" i="1"/>
  <c r="N4178" i="1"/>
  <c r="P3338" i="1"/>
  <c r="P3339" i="1"/>
  <c r="F3280" i="1"/>
  <c r="T127" i="1"/>
  <c r="AG135" i="1"/>
  <c r="C3724" i="1"/>
  <c r="C3723" i="1"/>
  <c r="K3443" i="1"/>
  <c r="L3425" i="1"/>
  <c r="K3444" i="1"/>
  <c r="K3233" i="1"/>
  <c r="S2454" i="1"/>
  <c r="AG2806" i="1"/>
  <c r="S2806" i="1"/>
  <c r="S2280" i="1"/>
  <c r="S1959" i="1"/>
  <c r="AG1959" i="1"/>
  <c r="S1965" i="1"/>
  <c r="AG1965" i="1"/>
  <c r="P1960" i="1"/>
  <c r="AA3961" i="1" s="1"/>
  <c r="Z3961" i="1"/>
  <c r="P1779" i="1"/>
  <c r="AA4345" i="1" s="1"/>
  <c r="Z4345" i="1"/>
  <c r="Z4450" i="1"/>
  <c r="P1782" i="1"/>
  <c r="AA3190" i="1" s="1"/>
  <c r="Z3190" i="1"/>
  <c r="S1458" i="1"/>
  <c r="AG1458" i="1"/>
  <c r="Z3328" i="1"/>
  <c r="P1315" i="1"/>
  <c r="P1303" i="1"/>
  <c r="AA4097" i="1" s="1"/>
  <c r="Z4097" i="1"/>
  <c r="P1308" i="1"/>
  <c r="AA3887" i="1" s="1"/>
  <c r="Z3887" i="1"/>
  <c r="S812" i="1"/>
  <c r="S3408" i="1"/>
  <c r="S3409" i="1"/>
  <c r="S4354" i="1"/>
  <c r="S4353" i="1"/>
  <c r="S3619" i="1"/>
  <c r="S3618" i="1"/>
  <c r="U3759" i="1"/>
  <c r="U3758" i="1"/>
  <c r="U273" i="1"/>
  <c r="AH273" i="1" s="1"/>
  <c r="W134" i="1"/>
  <c r="AJ134" i="1" s="1"/>
  <c r="F3829" i="1"/>
  <c r="F3828" i="1"/>
  <c r="AH4659" i="1"/>
  <c r="AK4651" i="1"/>
  <c r="AG4651" i="1"/>
  <c r="AD4651" i="1"/>
  <c r="D4598" i="1"/>
  <c r="G4569" i="1"/>
  <c r="R4529" i="1"/>
  <c r="C4458" i="1"/>
  <c r="AD4442" i="1"/>
  <c r="AK4442" i="1"/>
  <c r="H4467" i="1"/>
  <c r="S4388" i="1"/>
  <c r="L4339" i="1"/>
  <c r="AK4337" i="1"/>
  <c r="AD4337" i="1"/>
  <c r="K4222" i="1"/>
  <c r="I4222" i="1"/>
  <c r="J4222" i="1" s="1"/>
  <c r="F4050" i="1"/>
  <c r="F3980" i="1"/>
  <c r="AD4022" i="1"/>
  <c r="AK4022" i="1"/>
  <c r="C3933" i="1"/>
  <c r="N4038" i="1"/>
  <c r="N3898" i="1"/>
  <c r="I3863" i="1"/>
  <c r="E3793" i="1"/>
  <c r="O3898" i="1"/>
  <c r="F3875" i="1"/>
  <c r="N3723" i="1"/>
  <c r="O3653" i="1"/>
  <c r="P3583" i="1"/>
  <c r="V3513" i="1"/>
  <c r="T3548" i="1"/>
  <c r="K3339" i="1"/>
  <c r="K3338" i="1"/>
  <c r="L3320" i="1"/>
  <c r="U3409" i="1"/>
  <c r="K3374" i="1"/>
  <c r="F3303" i="1"/>
  <c r="F3277" i="1"/>
  <c r="D3199" i="1"/>
  <c r="J3129" i="1"/>
  <c r="X113" i="1"/>
  <c r="AK113" i="1" s="1"/>
  <c r="X115" i="1"/>
  <c r="AK115" i="1" s="1"/>
  <c r="X107" i="1"/>
  <c r="AK107" i="1" s="1"/>
  <c r="F4502" i="1"/>
  <c r="I3654" i="1"/>
  <c r="I3653" i="1"/>
  <c r="J4284" i="1"/>
  <c r="J4283" i="1"/>
  <c r="AA124" i="1"/>
  <c r="AN124" i="1" s="1"/>
  <c r="N3163" i="1"/>
  <c r="N3164" i="1"/>
  <c r="W136" i="1"/>
  <c r="AJ136" i="1" s="1"/>
  <c r="AA106" i="1"/>
  <c r="AN106" i="1" s="1"/>
  <c r="S2784" i="1"/>
  <c r="N2823" i="1"/>
  <c r="S2815" i="1"/>
  <c r="AG2815" i="1"/>
  <c r="S2461" i="1"/>
  <c r="AG2461" i="1"/>
  <c r="S2307" i="1"/>
  <c r="AG2307" i="1"/>
  <c r="N1324" i="1"/>
  <c r="S1298" i="1"/>
  <c r="AB312" i="1"/>
  <c r="AO312" i="1" s="1"/>
  <c r="T4424" i="1"/>
  <c r="T4423" i="1"/>
  <c r="X4423" i="1"/>
  <c r="E4435" i="1" s="1"/>
  <c r="X4388" i="1"/>
  <c r="E4400" i="1" s="1"/>
  <c r="H4400" i="1"/>
  <c r="Z277" i="1"/>
  <c r="AM277" i="1" s="1"/>
  <c r="K3969" i="1"/>
  <c r="K3968" i="1"/>
  <c r="L3950" i="1"/>
  <c r="D3969" i="1"/>
  <c r="D3968" i="1"/>
  <c r="E3303" i="1"/>
  <c r="E3304" i="1"/>
  <c r="D3163" i="1"/>
  <c r="D3164" i="1"/>
  <c r="F3172" i="1"/>
  <c r="G3514" i="1"/>
  <c r="G3513" i="1"/>
  <c r="D3899" i="1"/>
  <c r="D3898" i="1"/>
  <c r="C3584" i="1"/>
  <c r="C3583" i="1"/>
  <c r="P3199" i="1"/>
  <c r="P3198" i="1"/>
  <c r="AB111" i="1"/>
  <c r="AO111" i="1" s="1"/>
  <c r="Z3792" i="1"/>
  <c r="AG2812" i="1"/>
  <c r="S2812" i="1"/>
  <c r="N2656" i="1"/>
  <c r="S1647" i="1"/>
  <c r="S1639" i="1"/>
  <c r="N1318" i="1"/>
  <c r="AG1633" i="1"/>
  <c r="S1633" i="1"/>
  <c r="W3461" i="1"/>
  <c r="V3478" i="1"/>
  <c r="V3479" i="1"/>
  <c r="U310" i="1"/>
  <c r="AH310" i="1" s="1"/>
  <c r="O3934" i="1"/>
  <c r="O3933" i="1"/>
  <c r="AB280" i="1"/>
  <c r="AO280" i="1" s="1"/>
  <c r="V3268" i="1"/>
  <c r="V3269" i="1"/>
  <c r="W3251" i="1"/>
  <c r="D4354" i="1"/>
  <c r="D4353" i="1"/>
  <c r="Z109" i="1"/>
  <c r="AM109" i="1" s="1"/>
  <c r="W141" i="1"/>
  <c r="AJ141" i="1" s="1"/>
  <c r="G3767" i="1"/>
  <c r="G3764" i="1" s="1"/>
  <c r="E3373" i="1"/>
  <c r="E3374" i="1"/>
  <c r="C3689" i="1"/>
  <c r="C3688" i="1"/>
  <c r="Q3163" i="1"/>
  <c r="Q3164" i="1"/>
  <c r="M3128" i="1"/>
  <c r="E3137" i="1" s="1"/>
  <c r="S2625" i="1"/>
  <c r="N2653" i="1"/>
  <c r="S2611" i="1"/>
  <c r="AG2447" i="1"/>
  <c r="S2447" i="1"/>
  <c r="P2456" i="1"/>
  <c r="P2444" i="1" s="1"/>
  <c r="AA4489" i="1" s="1"/>
  <c r="S1980" i="1"/>
  <c r="AG1980" i="1"/>
  <c r="Z3541" i="1"/>
  <c r="N2158" i="1"/>
  <c r="P1280" i="1"/>
  <c r="AA3117" i="1" s="1"/>
  <c r="Z3117" i="1"/>
  <c r="P1275" i="1"/>
  <c r="AA4482" i="1" s="1"/>
  <c r="P1287" i="1"/>
  <c r="P1278" i="1" s="1"/>
  <c r="AA4342" i="1" s="1"/>
  <c r="Z4482" i="1"/>
  <c r="P1283" i="1"/>
  <c r="AA3642" i="1" s="1"/>
  <c r="Z3642" i="1"/>
  <c r="AG1800" i="1"/>
  <c r="S1800" i="1"/>
  <c r="S1294" i="1"/>
  <c r="S795" i="1"/>
  <c r="O3304" i="1"/>
  <c r="O3303" i="1"/>
  <c r="AG298" i="1"/>
  <c r="U3129" i="1"/>
  <c r="U3128" i="1"/>
  <c r="X305" i="1"/>
  <c r="AK305" i="1" s="1"/>
  <c r="H3350" i="1"/>
  <c r="T279" i="1"/>
  <c r="AA142" i="1"/>
  <c r="AN142" i="1" s="1"/>
  <c r="F4047" i="1"/>
  <c r="H4038" i="1"/>
  <c r="H4039" i="1"/>
  <c r="AA112" i="1"/>
  <c r="AN112" i="1" s="1"/>
  <c r="Z135" i="1"/>
  <c r="AM135" i="1" s="1"/>
  <c r="F4082" i="1"/>
  <c r="Y122" i="1"/>
  <c r="AL122" i="1" s="1"/>
  <c r="Z130" i="1"/>
  <c r="AM130" i="1" s="1"/>
  <c r="M3723" i="1"/>
  <c r="E3732" i="1" s="1"/>
  <c r="S2477" i="1"/>
  <c r="S2647" i="1"/>
  <c r="P1948" i="1"/>
  <c r="AA3121" i="1" s="1"/>
  <c r="Z3121" i="1"/>
  <c r="P1955" i="1"/>
  <c r="P1943" i="1"/>
  <c r="AA4486" i="1" s="1"/>
  <c r="Z4486" i="1"/>
  <c r="P1951" i="1"/>
  <c r="AA3646" i="1" s="1"/>
  <c r="Z3646" i="1"/>
  <c r="Z3960" i="1"/>
  <c r="Z3295" i="1"/>
  <c r="S1787" i="1"/>
  <c r="AG1444" i="1"/>
  <c r="S1444" i="1"/>
  <c r="AG1450" i="1"/>
  <c r="S1450" i="1"/>
  <c r="P1446" i="1"/>
  <c r="AA3258" i="1" s="1"/>
  <c r="Z3258" i="1"/>
  <c r="P1451" i="1"/>
  <c r="AA4413" i="1" s="1"/>
  <c r="Z4413" i="1"/>
  <c r="S971" i="1"/>
  <c r="AG971" i="1"/>
  <c r="P975" i="1"/>
  <c r="AA3780" i="1" s="1"/>
  <c r="Z3780" i="1"/>
  <c r="P800" i="1"/>
  <c r="P788" i="1"/>
  <c r="AA3359" i="1" s="1"/>
  <c r="AG617" i="1"/>
  <c r="S617" i="1"/>
  <c r="W296" i="1"/>
  <c r="AJ296" i="1" s="1"/>
  <c r="AG296" i="1"/>
  <c r="R4284" i="1"/>
  <c r="R4283" i="1"/>
  <c r="F4470" i="1"/>
  <c r="G4470" i="1"/>
  <c r="U276" i="1"/>
  <c r="AH276" i="1" s="1"/>
  <c r="AG307" i="1"/>
  <c r="AA304" i="1"/>
  <c r="AN304" i="1" s="1"/>
  <c r="O3618" i="1"/>
  <c r="O3619" i="1"/>
  <c r="R3198" i="1"/>
  <c r="R3199" i="1"/>
  <c r="Y138" i="1"/>
  <c r="AL138" i="1" s="1"/>
  <c r="Y140" i="1"/>
  <c r="AL140" i="1" s="1"/>
  <c r="AA129" i="1"/>
  <c r="AN129" i="1" s="1"/>
  <c r="T4668" i="1"/>
  <c r="G4642" i="1"/>
  <c r="AH4630" i="1"/>
  <c r="H4540" i="1"/>
  <c r="AH4244" i="1"/>
  <c r="H4254" i="1"/>
  <c r="E4254" i="1"/>
  <c r="AD4195" i="1"/>
  <c r="AK4195" i="1"/>
  <c r="AG4195" i="1"/>
  <c r="AH4195" i="1" s="1"/>
  <c r="I4187" i="1"/>
  <c r="J4187" i="1" s="1"/>
  <c r="K4187" i="1"/>
  <c r="L4179" i="1"/>
  <c r="R4184" i="1" s="1"/>
  <c r="H4003" i="1"/>
  <c r="D3933" i="1"/>
  <c r="C4003" i="1"/>
  <c r="O3863" i="1"/>
  <c r="T3863" i="1"/>
  <c r="S3689" i="1"/>
  <c r="R3443" i="1"/>
  <c r="G3338" i="1"/>
  <c r="G3339" i="1"/>
  <c r="Q3548" i="1"/>
  <c r="V3443" i="1"/>
  <c r="C3374" i="1"/>
  <c r="H3513" i="1"/>
  <c r="F3385" i="1"/>
  <c r="V3128" i="1"/>
  <c r="E4494" i="1"/>
  <c r="E4493" i="1"/>
  <c r="C4494" i="1"/>
  <c r="C4493" i="1"/>
  <c r="D4284" i="1"/>
  <c r="D4283" i="1"/>
  <c r="F3338" i="1"/>
  <c r="F3339" i="1"/>
  <c r="E3934" i="1"/>
  <c r="E3933" i="1"/>
  <c r="M3653" i="1"/>
  <c r="E3662" i="1" s="1"/>
  <c r="G3662" i="1"/>
  <c r="G3659" i="1" s="1"/>
  <c r="K3549" i="1"/>
  <c r="K3548" i="1"/>
  <c r="L3530" i="1"/>
  <c r="X283" i="1"/>
  <c r="AK283" i="1" s="1"/>
  <c r="P2787" i="1"/>
  <c r="AA4421" i="1" s="1"/>
  <c r="Z4421" i="1"/>
  <c r="D4423" i="1"/>
  <c r="AG2296" i="1"/>
  <c r="S2296" i="1"/>
  <c r="AG2482" i="1"/>
  <c r="S2482" i="1"/>
  <c r="AG2480" i="1"/>
  <c r="S2480" i="1"/>
  <c r="Z3894" i="1"/>
  <c r="P2484" i="1"/>
  <c r="P2477" i="1" s="1"/>
  <c r="AA3894" i="1" s="1"/>
  <c r="P2472" i="1"/>
  <c r="AA4104" i="1" s="1"/>
  <c r="P2480" i="1"/>
  <c r="AA4384" i="1" s="1"/>
  <c r="Z4384" i="1"/>
  <c r="S2140" i="1"/>
  <c r="AG2140" i="1"/>
  <c r="S2134" i="1"/>
  <c r="AG2134" i="1"/>
  <c r="S2128" i="1"/>
  <c r="AG2128" i="1"/>
  <c r="P2131" i="1"/>
  <c r="AA4032" i="1" s="1"/>
  <c r="P2134" i="1"/>
  <c r="AA3717" i="1" s="1"/>
  <c r="S1279" i="1"/>
  <c r="AG1279" i="1"/>
  <c r="S1141" i="1"/>
  <c r="AG1141" i="1"/>
  <c r="AG951" i="1"/>
  <c r="S951" i="1"/>
  <c r="AG1777" i="1"/>
  <c r="S1777" i="1"/>
  <c r="S799" i="1"/>
  <c r="S644" i="1"/>
  <c r="AG644" i="1"/>
  <c r="P4424" i="1"/>
  <c r="P4423" i="1"/>
  <c r="Q4144" i="1"/>
  <c r="Q4143" i="1"/>
  <c r="R4389" i="1"/>
  <c r="R4388" i="1"/>
  <c r="Z275" i="1"/>
  <c r="AM275" i="1" s="1"/>
  <c r="S3374" i="1"/>
  <c r="S3373" i="1"/>
  <c r="R3374" i="1"/>
  <c r="R3373" i="1"/>
  <c r="Y277" i="1"/>
  <c r="AL277" i="1" s="1"/>
  <c r="Y117" i="1"/>
  <c r="AL117" i="1" s="1"/>
  <c r="M3303" i="1"/>
  <c r="E3312" i="1" s="1"/>
  <c r="J3304" i="1"/>
  <c r="J3303" i="1"/>
  <c r="Z108" i="1"/>
  <c r="AM108" i="1" s="1"/>
  <c r="AA116" i="1"/>
  <c r="AN116" i="1" s="1"/>
  <c r="AG116" i="1"/>
  <c r="I3584" i="1"/>
  <c r="I3583" i="1"/>
  <c r="Y28" i="1"/>
  <c r="AA28" i="1"/>
  <c r="J3934" i="1"/>
  <c r="J3933" i="1"/>
  <c r="AG2299" i="1"/>
  <c r="S2299" i="1"/>
  <c r="P2298" i="1"/>
  <c r="AA4033" i="1" s="1"/>
  <c r="Z4033" i="1"/>
  <c r="P2293" i="1"/>
  <c r="AA3613" i="1" s="1"/>
  <c r="Z3613" i="1"/>
  <c r="P2301" i="1"/>
  <c r="AA3718" i="1" s="1"/>
  <c r="Z3718" i="1"/>
  <c r="AG1808" i="1"/>
  <c r="S1808" i="1"/>
  <c r="AG1958" i="1"/>
  <c r="S1958" i="1"/>
  <c r="P1473" i="1"/>
  <c r="AA4273" i="1" s="1"/>
  <c r="Z4273" i="1"/>
  <c r="P1481" i="1"/>
  <c r="AA3538" i="1" s="1"/>
  <c r="Z3538" i="1"/>
  <c r="R3479" i="1"/>
  <c r="R3478" i="1"/>
  <c r="U3864" i="1"/>
  <c r="U3863" i="1"/>
  <c r="S793" i="1"/>
  <c r="AG478" i="1"/>
  <c r="S478" i="1"/>
  <c r="X303" i="1"/>
  <c r="AK303" i="1" s="1"/>
  <c r="AG302" i="1"/>
  <c r="X280" i="1"/>
  <c r="AK280" i="1" s="1"/>
  <c r="X311" i="1"/>
  <c r="AK311" i="1" s="1"/>
  <c r="S775" i="1"/>
  <c r="AG293" i="1"/>
  <c r="F3210" i="1"/>
  <c r="W281" i="1"/>
  <c r="AJ281" i="1" s="1"/>
  <c r="J3863" i="1"/>
  <c r="J3864" i="1"/>
  <c r="AA110" i="1"/>
  <c r="AN110" i="1" s="1"/>
  <c r="Z141" i="1"/>
  <c r="AM141" i="1" s="1"/>
  <c r="Y120" i="1"/>
  <c r="AL120" i="1" s="1"/>
  <c r="X120" i="1"/>
  <c r="AK120" i="1" s="1"/>
  <c r="G3697" i="1"/>
  <c r="G3694" i="1" s="1"/>
  <c r="M3688" i="1"/>
  <c r="E3697" i="1" s="1"/>
  <c r="AG136" i="1"/>
  <c r="AG2814" i="1"/>
  <c r="S2814" i="1"/>
  <c r="AG2141" i="1"/>
  <c r="S2141" i="1"/>
  <c r="AG2149" i="1"/>
  <c r="S2149" i="1"/>
  <c r="P2138" i="1"/>
  <c r="AA4102" i="1" s="1"/>
  <c r="P2150" i="1"/>
  <c r="P2141" i="1" s="1"/>
  <c r="AA4277" i="1" s="1"/>
  <c r="P2146" i="1"/>
  <c r="AA4382" i="1" s="1"/>
  <c r="Z4382" i="1"/>
  <c r="S1641" i="1"/>
  <c r="AG1952" i="1"/>
  <c r="S1952" i="1"/>
  <c r="S2305" i="1"/>
  <c r="AG2305" i="1"/>
  <c r="P2317" i="1"/>
  <c r="P2305" i="1"/>
  <c r="AA4103" i="1" s="1"/>
  <c r="Z4103" i="1"/>
  <c r="P2316" i="1"/>
  <c r="AA3543" i="1" s="1"/>
  <c r="P2315" i="1"/>
  <c r="AA3438" i="1" s="1"/>
  <c r="Z3438" i="1"/>
  <c r="S2119" i="1"/>
  <c r="AG2119" i="1"/>
  <c r="P2110" i="1"/>
  <c r="AA4487" i="1" s="1"/>
  <c r="P2122" i="1"/>
  <c r="AG1792" i="1"/>
  <c r="S1792" i="1"/>
  <c r="N1320" i="1"/>
  <c r="S1143" i="1"/>
  <c r="AG1143" i="1"/>
  <c r="AG950" i="1"/>
  <c r="S950" i="1"/>
  <c r="AG948" i="1"/>
  <c r="S948" i="1"/>
  <c r="P945" i="1"/>
  <c r="AA3255" i="1" s="1"/>
  <c r="Z3255" i="1"/>
  <c r="Z4130" i="1"/>
  <c r="S625" i="1"/>
  <c r="AG625" i="1"/>
  <c r="Z3953" i="1"/>
  <c r="G3315" i="1"/>
  <c r="X290" i="1"/>
  <c r="AK290" i="1" s="1"/>
  <c r="S444" i="1"/>
  <c r="N313" i="1"/>
  <c r="V302" i="1"/>
  <c r="AI302" i="1" s="1"/>
  <c r="V304" i="1"/>
  <c r="AI304" i="1" s="1"/>
  <c r="U278" i="1"/>
  <c r="AH278" i="1" s="1"/>
  <c r="U305" i="1"/>
  <c r="AH305" i="1" s="1"/>
  <c r="S779" i="1"/>
  <c r="Z306" i="1"/>
  <c r="AM306" i="1" s="1"/>
  <c r="Q3339" i="1"/>
  <c r="Q3338" i="1"/>
  <c r="AB142" i="1"/>
  <c r="AO142" i="1" s="1"/>
  <c r="AB127" i="1"/>
  <c r="AO127" i="1" s="1"/>
  <c r="X112" i="1"/>
  <c r="AK112" i="1" s="1"/>
  <c r="D3619" i="1"/>
  <c r="D3618" i="1"/>
  <c r="T122" i="1"/>
  <c r="AB130" i="1"/>
  <c r="AO130" i="1" s="1"/>
  <c r="G3175" i="1"/>
  <c r="F3175" i="1"/>
  <c r="H3233" i="1"/>
  <c r="N2829" i="1"/>
  <c r="P2818" i="1"/>
  <c r="P2814" i="1" s="1"/>
  <c r="AA4386" i="1" s="1"/>
  <c r="P2806" i="1"/>
  <c r="AA4106" i="1" s="1"/>
  <c r="Z4386" i="1"/>
  <c r="AG2795" i="1"/>
  <c r="S2795" i="1"/>
  <c r="S2798" i="1"/>
  <c r="AG2798" i="1"/>
  <c r="S2618" i="1"/>
  <c r="S2463" i="1"/>
  <c r="AG2463" i="1"/>
  <c r="AG2466" i="1"/>
  <c r="S2466" i="1"/>
  <c r="S1954" i="1"/>
  <c r="S1946" i="1"/>
  <c r="S2116" i="1"/>
  <c r="S1798" i="1"/>
  <c r="S1807" i="1"/>
  <c r="P1136" i="1"/>
  <c r="AA4096" i="1" s="1"/>
  <c r="P1148" i="1"/>
  <c r="P1142" i="1" s="1"/>
  <c r="AA3781" i="1" s="1"/>
  <c r="P1144" i="1"/>
  <c r="AA4376" i="1" s="1"/>
  <c r="Z4376" i="1"/>
  <c r="P1141" i="1"/>
  <c r="AA3886" i="1" s="1"/>
  <c r="Z3886" i="1"/>
  <c r="S970" i="1"/>
  <c r="AG611" i="1"/>
  <c r="S611" i="1"/>
  <c r="P612" i="1"/>
  <c r="AA3113" i="1" s="1"/>
  <c r="Z3113" i="1"/>
  <c r="P619" i="1"/>
  <c r="P607" i="1"/>
  <c r="AA4478" i="1" s="1"/>
  <c r="Z4478" i="1"/>
  <c r="P615" i="1"/>
  <c r="AA3638" i="1" s="1"/>
  <c r="Z3638" i="1"/>
  <c r="G3420" i="1"/>
  <c r="Y288" i="1"/>
  <c r="AL288" i="1" s="1"/>
  <c r="Y284" i="1"/>
  <c r="AL284" i="1" s="1"/>
  <c r="Z276" i="1"/>
  <c r="AM276" i="1" s="1"/>
  <c r="Z307" i="1"/>
  <c r="AM307" i="1" s="1"/>
  <c r="S782" i="1"/>
  <c r="AA289" i="1"/>
  <c r="AN289" i="1" s="1"/>
  <c r="U281" i="1"/>
  <c r="AH281" i="1" s="1"/>
  <c r="C4109" i="1"/>
  <c r="C4108" i="1"/>
  <c r="N146" i="1"/>
  <c r="E3829" i="1"/>
  <c r="E3828" i="1"/>
  <c r="W129" i="1"/>
  <c r="AJ129" i="1" s="1"/>
  <c r="AH4653" i="1"/>
  <c r="F4680" i="1"/>
  <c r="S4634" i="1"/>
  <c r="AH4619" i="1"/>
  <c r="K4633" i="1"/>
  <c r="G4607" i="1"/>
  <c r="T4528" i="1"/>
  <c r="AK4407" i="1"/>
  <c r="AD4407" i="1"/>
  <c r="I4327" i="1"/>
  <c r="F4324" i="1"/>
  <c r="K4327" i="1"/>
  <c r="H4108" i="1"/>
  <c r="W4058" i="1"/>
  <c r="P4038" i="1"/>
  <c r="AH3997" i="1"/>
  <c r="W3881" i="1"/>
  <c r="G3802" i="1"/>
  <c r="G3799" i="1" s="1"/>
  <c r="F3910" i="1"/>
  <c r="V3794" i="1"/>
  <c r="P3863" i="1"/>
  <c r="K3700" i="1"/>
  <c r="I3700" i="1"/>
  <c r="J3700" i="1" s="1"/>
  <c r="W3636" i="1"/>
  <c r="O3688" i="1"/>
  <c r="H3595" i="1"/>
  <c r="J3525" i="1"/>
  <c r="H3688" i="1"/>
  <c r="I3665" i="1"/>
  <c r="J3665" i="1" s="1"/>
  <c r="K3665" i="1"/>
  <c r="C3409" i="1"/>
  <c r="H3339" i="1"/>
  <c r="H3338" i="1"/>
  <c r="C3269" i="1"/>
  <c r="O3129" i="1"/>
  <c r="O3444" i="1"/>
  <c r="D3339" i="1"/>
  <c r="D3338" i="1"/>
  <c r="R3129" i="1"/>
  <c r="X3548" i="1"/>
  <c r="E3560" i="1" s="1"/>
  <c r="I3269" i="1"/>
  <c r="G3140" i="1"/>
  <c r="H3653" i="1"/>
  <c r="H3654" i="1"/>
  <c r="H3548" i="1"/>
  <c r="H3549" i="1"/>
  <c r="I3128" i="1"/>
  <c r="I3129" i="1"/>
  <c r="S2977" i="1"/>
  <c r="AG1962" i="1"/>
  <c r="S1962" i="1"/>
  <c r="P1290" i="1"/>
  <c r="AA3817" i="1" s="1"/>
  <c r="Z3817" i="1"/>
  <c r="Z3397" i="1"/>
  <c r="AG1467" i="1"/>
  <c r="S1467" i="1"/>
  <c r="S1813" i="1"/>
  <c r="AG1813" i="1"/>
  <c r="AG1307" i="1"/>
  <c r="S1307" i="1"/>
  <c r="AG980" i="1"/>
  <c r="S980" i="1"/>
  <c r="AJ794" i="1"/>
  <c r="S794" i="1"/>
  <c r="AB294" i="1"/>
  <c r="AO294" i="1" s="1"/>
  <c r="AG451" i="1"/>
  <c r="S451" i="1"/>
  <c r="P442" i="1"/>
  <c r="AA3147" i="1" s="1"/>
  <c r="Z3147" i="1"/>
  <c r="P450" i="1"/>
  <c r="AA3497" i="1" s="1"/>
  <c r="Z3497" i="1"/>
  <c r="P447" i="1"/>
  <c r="AA3217" i="1" s="1"/>
  <c r="Z3217" i="1"/>
  <c r="N3548" i="1"/>
  <c r="N3549" i="1"/>
  <c r="U4424" i="1"/>
  <c r="U4423" i="1"/>
  <c r="X282" i="1"/>
  <c r="AK282" i="1" s="1"/>
  <c r="U309" i="1"/>
  <c r="AH309" i="1" s="1"/>
  <c r="AB295" i="1"/>
  <c r="AO295" i="1" s="1"/>
  <c r="O298" i="1"/>
  <c r="O296" i="1"/>
  <c r="O294" i="1"/>
  <c r="O292" i="1"/>
  <c r="O290" i="1"/>
  <c r="O288" i="1"/>
  <c r="O297" i="1"/>
  <c r="O295" i="1"/>
  <c r="O293" i="1"/>
  <c r="O291" i="1"/>
  <c r="O289" i="1"/>
  <c r="O287" i="1"/>
  <c r="U117" i="1"/>
  <c r="AH117" i="1" s="1"/>
  <c r="C3969" i="1"/>
  <c r="C3968" i="1"/>
  <c r="V123" i="1"/>
  <c r="AI123" i="1" s="1"/>
  <c r="X108" i="1"/>
  <c r="AK108" i="1" s="1"/>
  <c r="E3899" i="1"/>
  <c r="E3898" i="1"/>
  <c r="T139" i="1"/>
  <c r="AA126" i="1"/>
  <c r="AN126" i="1" s="1"/>
  <c r="AA21" i="1"/>
  <c r="AA13" i="1"/>
  <c r="S3164" i="1"/>
  <c r="S3163" i="1"/>
  <c r="M3933" i="1"/>
  <c r="E3942" i="1" s="1"/>
  <c r="P2983" i="1"/>
  <c r="AA3442" i="1" s="1"/>
  <c r="Z3442" i="1"/>
  <c r="AG2452" i="1"/>
  <c r="S2452" i="1"/>
  <c r="P2964" i="1"/>
  <c r="AA3862" i="1" s="1"/>
  <c r="Z3862" i="1"/>
  <c r="P2971" i="1"/>
  <c r="P2970" i="1" s="1"/>
  <c r="AA3302" i="1" s="1"/>
  <c r="P2959" i="1"/>
  <c r="AA3372" i="1" s="1"/>
  <c r="P2967" i="1"/>
  <c r="AA3687" i="1" s="1"/>
  <c r="Z3687" i="1"/>
  <c r="P2639" i="1"/>
  <c r="AA4105" i="1" s="1"/>
  <c r="P2651" i="1"/>
  <c r="P2643" i="1" s="1"/>
  <c r="AA4175" i="1" s="1"/>
  <c r="Z4105" i="1"/>
  <c r="P2640" i="1"/>
  <c r="AA4070" i="1" s="1"/>
  <c r="Z4070" i="1"/>
  <c r="P2646" i="1"/>
  <c r="AA3755" i="1" s="1"/>
  <c r="Z3755" i="1"/>
  <c r="AG1947" i="1"/>
  <c r="S1947" i="1"/>
  <c r="AG1810" i="1"/>
  <c r="S1810" i="1"/>
  <c r="N1326" i="1"/>
  <c r="P1134" i="1"/>
  <c r="P1128" i="1" s="1"/>
  <c r="AA3571" i="1" s="1"/>
  <c r="P1122" i="1"/>
  <c r="AA3361" i="1" s="1"/>
  <c r="Z3361" i="1"/>
  <c r="V310" i="1"/>
  <c r="AI310" i="1" s="1"/>
  <c r="U3233" i="1"/>
  <c r="U3234" i="1"/>
  <c r="N3234" i="1"/>
  <c r="N3233" i="1"/>
  <c r="U311" i="1"/>
  <c r="AH311" i="1" s="1"/>
  <c r="AG780" i="1"/>
  <c r="S780" i="1"/>
  <c r="P784" i="1"/>
  <c r="AA3499" i="1" s="1"/>
  <c r="P781" i="1"/>
  <c r="AA3219" i="1" s="1"/>
  <c r="Z3219" i="1"/>
  <c r="AG632" i="1"/>
  <c r="S632" i="1"/>
  <c r="U3584" i="1"/>
  <c r="U3583" i="1"/>
  <c r="AB281" i="1"/>
  <c r="AO281" i="1" s="1"/>
  <c r="K3864" i="1"/>
  <c r="K3863" i="1"/>
  <c r="L3845" i="1"/>
  <c r="U110" i="1"/>
  <c r="AH110" i="1" s="1"/>
  <c r="V141" i="1"/>
  <c r="AI141" i="1" s="1"/>
  <c r="T120" i="1"/>
  <c r="K3689" i="1"/>
  <c r="K3688" i="1"/>
  <c r="L3670" i="1"/>
  <c r="Z115" i="1"/>
  <c r="AM115" i="1" s="1"/>
  <c r="S2630" i="1"/>
  <c r="AG2630" i="1"/>
  <c r="S2628" i="1"/>
  <c r="AG2628" i="1"/>
  <c r="P2631" i="1"/>
  <c r="AA3580" i="1" s="1"/>
  <c r="Z3580" i="1"/>
  <c r="Z3965" i="1"/>
  <c r="AG2612" i="1"/>
  <c r="S2612" i="1"/>
  <c r="P2623" i="1"/>
  <c r="P2611" i="1"/>
  <c r="AA4490" i="1" s="1"/>
  <c r="Z4490" i="1"/>
  <c r="S1982" i="1"/>
  <c r="AG1982" i="1"/>
  <c r="N1992" i="1"/>
  <c r="S1112" i="1"/>
  <c r="AG957" i="1"/>
  <c r="S957" i="1"/>
  <c r="P3304" i="1"/>
  <c r="P3303" i="1"/>
  <c r="Q3969" i="1"/>
  <c r="Q3968" i="1"/>
  <c r="T290" i="1"/>
  <c r="S465" i="1"/>
  <c r="AG465" i="1"/>
  <c r="S459" i="1"/>
  <c r="AG459" i="1"/>
  <c r="P458" i="1"/>
  <c r="AA3322" i="1" s="1"/>
  <c r="Z3322" i="1"/>
  <c r="P455" i="1"/>
  <c r="AA3812" i="1" s="1"/>
  <c r="Z3812" i="1"/>
  <c r="P463" i="1"/>
  <c r="AA3392" i="1" s="1"/>
  <c r="Z3392" i="1"/>
  <c r="AA301" i="1"/>
  <c r="AN301" i="1" s="1"/>
  <c r="X278" i="1"/>
  <c r="AK278" i="1" s="1"/>
  <c r="W305" i="1"/>
  <c r="AJ305" i="1" s="1"/>
  <c r="T306" i="1"/>
  <c r="T3339" i="1"/>
  <c r="T3338" i="1"/>
  <c r="AA281" i="1"/>
  <c r="AN281" i="1" s="1"/>
  <c r="V142" i="1"/>
  <c r="AI142" i="1" s="1"/>
  <c r="Z127" i="1"/>
  <c r="AM127" i="1" s="1"/>
  <c r="J4074" i="1"/>
  <c r="J4073" i="1"/>
  <c r="G4074" i="1"/>
  <c r="G4073" i="1"/>
  <c r="F3487" i="1"/>
  <c r="G3487" i="1"/>
  <c r="G3484" i="1" s="1"/>
  <c r="F3618" i="1"/>
  <c r="F3619" i="1"/>
  <c r="G3723" i="1"/>
  <c r="G3724" i="1"/>
  <c r="W144" i="1"/>
  <c r="AJ144" i="1" s="1"/>
  <c r="S2450" i="1"/>
  <c r="S2615" i="1"/>
  <c r="S1786" i="1"/>
  <c r="AG1786" i="1"/>
  <c r="S1475" i="1"/>
  <c r="S1634" i="1"/>
  <c r="AG1634" i="1"/>
  <c r="P1626" i="1"/>
  <c r="AA3959" i="1" s="1"/>
  <c r="Z3959" i="1"/>
  <c r="P1629" i="1"/>
  <c r="AA3574" i="1" s="1"/>
  <c r="Z3574" i="1"/>
  <c r="S1118" i="1"/>
  <c r="AG963" i="1"/>
  <c r="S963" i="1"/>
  <c r="S966" i="1"/>
  <c r="AG966" i="1"/>
  <c r="P964" i="1"/>
  <c r="AA3395" i="1" s="1"/>
  <c r="Z3395" i="1"/>
  <c r="P962" i="1"/>
  <c r="AA4025" i="1" s="1"/>
  <c r="Z4025" i="1"/>
  <c r="P961" i="1"/>
  <c r="AA3570" i="1" s="1"/>
  <c r="Z3570" i="1"/>
  <c r="P792" i="1"/>
  <c r="AA3324" i="1" s="1"/>
  <c r="Z3324" i="1"/>
  <c r="N489" i="1"/>
  <c r="AB296" i="1"/>
  <c r="AO296" i="1" s="1"/>
  <c r="U288" i="1"/>
  <c r="AH288" i="1" s="1"/>
  <c r="S470" i="1"/>
  <c r="Q4458" i="1"/>
  <c r="Q4459" i="1"/>
  <c r="R4459" i="1"/>
  <c r="R4458" i="1"/>
  <c r="G4365" i="1"/>
  <c r="N656" i="1"/>
  <c r="T297" i="1"/>
  <c r="Q3619" i="1"/>
  <c r="Q3618" i="1"/>
  <c r="T273" i="1"/>
  <c r="F4117" i="1"/>
  <c r="M4108" i="1"/>
  <c r="E4117" i="1" s="1"/>
  <c r="M3828" i="1"/>
  <c r="E3837" i="1" s="1"/>
  <c r="H3829" i="1"/>
  <c r="H3828" i="1"/>
  <c r="S4668" i="1"/>
  <c r="R4668" i="1"/>
  <c r="AH4515" i="1"/>
  <c r="V4528" i="1"/>
  <c r="AH4517" i="1"/>
  <c r="H4429" i="1"/>
  <c r="H4394" i="1"/>
  <c r="S4318" i="1"/>
  <c r="E4284" i="1"/>
  <c r="E4283" i="1"/>
  <c r="O4248" i="1"/>
  <c r="AH4203" i="1"/>
  <c r="O4178" i="1"/>
  <c r="F4073" i="1"/>
  <c r="AH4001" i="1"/>
  <c r="K4004" i="1"/>
  <c r="S3898" i="1"/>
  <c r="G3872" i="1"/>
  <c r="P3898" i="1"/>
  <c r="V3863" i="1"/>
  <c r="X3723" i="1"/>
  <c r="E3735" i="1" s="1"/>
  <c r="J3583" i="1"/>
  <c r="H3522" i="1"/>
  <c r="H3519" i="1" s="1"/>
  <c r="N3443" i="1"/>
  <c r="R3583" i="1"/>
  <c r="D3513" i="1"/>
  <c r="L3285" i="1"/>
  <c r="V3338" i="1"/>
  <c r="G3207" i="1"/>
  <c r="U114" i="1"/>
  <c r="AH114" i="1" s="1"/>
  <c r="F3549" i="1"/>
  <c r="F3548" i="1"/>
  <c r="G3549" i="1"/>
  <c r="G3548" i="1"/>
  <c r="T124" i="1"/>
  <c r="Y283" i="1"/>
  <c r="AL283" i="1" s="1"/>
  <c r="F3452" i="1"/>
  <c r="I4143" i="1"/>
  <c r="I4144" i="1"/>
  <c r="V115" i="1"/>
  <c r="AI115" i="1" s="1"/>
  <c r="S1476" i="1"/>
  <c r="S2802" i="1"/>
  <c r="L3915" i="1"/>
  <c r="S2955" i="1"/>
  <c r="S1282" i="1"/>
  <c r="S1805" i="1"/>
  <c r="D3233" i="1"/>
  <c r="K4292" i="1"/>
  <c r="I4292" i="1"/>
  <c r="C3234" i="1"/>
  <c r="M3338" i="1"/>
  <c r="E3347" i="1" s="1"/>
  <c r="S1953" i="1"/>
  <c r="S1138" i="1"/>
  <c r="S1451" i="1"/>
  <c r="S1782" i="1"/>
  <c r="K3242" i="1"/>
  <c r="I3242" i="1"/>
  <c r="I3239" i="1" s="1"/>
  <c r="F3239" i="1"/>
  <c r="P1643" i="1"/>
  <c r="AA3784" i="1" s="1"/>
  <c r="Z3784" i="1"/>
  <c r="AG1111" i="1"/>
  <c r="S1111" i="1"/>
  <c r="AG1113" i="1"/>
  <c r="S1113" i="1"/>
  <c r="P806" i="1"/>
  <c r="AA4164" i="1" s="1"/>
  <c r="Z4164" i="1"/>
  <c r="S640" i="1"/>
  <c r="AG640" i="1"/>
  <c r="P644" i="1"/>
  <c r="AA3463" i="1" s="1"/>
  <c r="Z3463" i="1"/>
  <c r="J3945" i="1"/>
  <c r="E3379" i="1"/>
  <c r="G3689" i="1"/>
  <c r="G3688" i="1"/>
  <c r="P2953" i="1"/>
  <c r="AA3652" i="1" s="1"/>
  <c r="Z3652" i="1"/>
  <c r="H4669" i="1"/>
  <c r="H4668" i="1"/>
  <c r="AD4620" i="1"/>
  <c r="AK4620" i="1"/>
  <c r="AG4620" i="1"/>
  <c r="AH4620" i="1" s="1"/>
  <c r="J4564" i="1"/>
  <c r="J4563" i="1"/>
  <c r="AD4558" i="1"/>
  <c r="AK4558" i="1"/>
  <c r="AG4558" i="1"/>
  <c r="AH4558" i="1" s="1"/>
  <c r="AK4512" i="1"/>
  <c r="AG4512" i="1"/>
  <c r="AD4512" i="1"/>
  <c r="G4669" i="1"/>
  <c r="G4668" i="1"/>
  <c r="AG2631" i="1"/>
  <c r="S2631" i="1"/>
  <c r="N2662" i="1"/>
  <c r="P1642" i="1"/>
  <c r="AA3889" i="1" s="1"/>
  <c r="Z3889" i="1"/>
  <c r="Q3444" i="1"/>
  <c r="Q3443" i="1"/>
  <c r="H3759" i="1"/>
  <c r="H3758" i="1"/>
  <c r="AA120" i="1"/>
  <c r="AN120" i="1" s="1"/>
  <c r="P2955" i="1"/>
  <c r="AA3512" i="1" s="1"/>
  <c r="Z3512" i="1"/>
  <c r="P2949" i="1"/>
  <c r="AA3267" i="1" s="1"/>
  <c r="Z3267" i="1"/>
  <c r="S941" i="1"/>
  <c r="AG941" i="1"/>
  <c r="AG1465" i="1"/>
  <c r="S1465" i="1"/>
  <c r="S631" i="1"/>
  <c r="AG631" i="1"/>
  <c r="L4645" i="1"/>
  <c r="L4639" i="1" s="1"/>
  <c r="S2640" i="1"/>
  <c r="AG2640" i="1"/>
  <c r="P1639" i="1"/>
  <c r="AA3924" i="1" s="1"/>
  <c r="Z3924" i="1"/>
  <c r="N2157" i="1"/>
  <c r="AG1459" i="1"/>
  <c r="S1459" i="1"/>
  <c r="AG1785" i="1"/>
  <c r="S1785" i="1"/>
  <c r="N1152" i="1"/>
  <c r="Z4411" i="1"/>
  <c r="P810" i="1"/>
  <c r="AA4374" i="1" s="1"/>
  <c r="Z4374" i="1"/>
  <c r="AG282" i="1"/>
  <c r="I3977" i="1"/>
  <c r="J3977" i="1" s="1"/>
  <c r="F3974" i="1"/>
  <c r="K3977" i="1"/>
  <c r="P2985" i="1"/>
  <c r="P2979" i="1" s="1"/>
  <c r="AA3792" i="1" s="1"/>
  <c r="Z4107" i="1"/>
  <c r="AG2306" i="1"/>
  <c r="S2306" i="1"/>
  <c r="P1814" i="1"/>
  <c r="AA3435" i="1" s="1"/>
  <c r="Z3435" i="1"/>
  <c r="S1793" i="1"/>
  <c r="AG1793" i="1"/>
  <c r="AG1140" i="1"/>
  <c r="S1140" i="1"/>
  <c r="P647" i="1"/>
  <c r="P635" i="1"/>
  <c r="AA4093" i="1" s="1"/>
  <c r="Z4093" i="1"/>
  <c r="P643" i="1"/>
  <c r="AA4373" i="1" s="1"/>
  <c r="P640" i="1"/>
  <c r="AA3883" i="1" s="1"/>
  <c r="Z3883" i="1"/>
  <c r="U3934" i="1"/>
  <c r="U3933" i="1"/>
  <c r="W280" i="1"/>
  <c r="AJ280" i="1" s="1"/>
  <c r="Q3583" i="1"/>
  <c r="Q3584" i="1"/>
  <c r="W3584" i="1" s="1"/>
  <c r="P2946" i="1"/>
  <c r="AA4142" i="1" s="1"/>
  <c r="AD4622" i="1"/>
  <c r="AG4622" i="1"/>
  <c r="AH4622" i="1" s="1"/>
  <c r="AK4622" i="1"/>
  <c r="P2783" i="1"/>
  <c r="AA3126" i="1" s="1"/>
  <c r="Z3126" i="1"/>
  <c r="G3239" i="1"/>
  <c r="S2952" i="1"/>
  <c r="AG2952" i="1"/>
  <c r="P1638" i="1"/>
  <c r="AA4064" i="1" s="1"/>
  <c r="Z4064" i="1"/>
  <c r="AG1125" i="1"/>
  <c r="S1125" i="1"/>
  <c r="AG943" i="1"/>
  <c r="S943" i="1"/>
  <c r="AG1142" i="1"/>
  <c r="S1142" i="1"/>
  <c r="Z4341" i="1"/>
  <c r="P1119" i="1"/>
  <c r="AA4446" i="1" s="1"/>
  <c r="Z4446" i="1"/>
  <c r="P1114" i="1"/>
  <c r="AA3186" i="1" s="1"/>
  <c r="Z3186" i="1"/>
  <c r="AG805" i="1"/>
  <c r="S805" i="1"/>
  <c r="P809" i="1"/>
  <c r="AA3744" i="1" s="1"/>
  <c r="Z3744" i="1"/>
  <c r="P804" i="1"/>
  <c r="AA3919" i="1" s="1"/>
  <c r="Z3919" i="1"/>
  <c r="U3549" i="1"/>
  <c r="U3548" i="1"/>
  <c r="AG776" i="1"/>
  <c r="S776" i="1"/>
  <c r="AG612" i="1"/>
  <c r="S612" i="1"/>
  <c r="Z273" i="1"/>
  <c r="AM273" i="1" s="1"/>
  <c r="J3969" i="1"/>
  <c r="J3968" i="1"/>
  <c r="G3303" i="1"/>
  <c r="G3304" i="1"/>
  <c r="AG108" i="1"/>
  <c r="J3899" i="1"/>
  <c r="J3898" i="1"/>
  <c r="E3904" i="1"/>
  <c r="J3907" i="1"/>
  <c r="C3443" i="1"/>
  <c r="C3444" i="1"/>
  <c r="S2645" i="1"/>
  <c r="S2613" i="1"/>
  <c r="AG2613" i="1"/>
  <c r="AG2291" i="1"/>
  <c r="S2291" i="1"/>
  <c r="P1808" i="1"/>
  <c r="AA4170" i="1" s="1"/>
  <c r="Z4170" i="1"/>
  <c r="AG1471" i="1"/>
  <c r="S1471" i="1"/>
  <c r="S1131" i="1"/>
  <c r="P637" i="1"/>
  <c r="AA3918" i="1" s="1"/>
  <c r="Z3918" i="1"/>
  <c r="P642" i="1"/>
  <c r="AA3743" i="1" s="1"/>
  <c r="Z3743" i="1"/>
  <c r="J3245" i="1"/>
  <c r="N657" i="1"/>
  <c r="U4074" i="1"/>
  <c r="U4073" i="1"/>
  <c r="Q4494" i="1"/>
  <c r="Q4493" i="1"/>
  <c r="H4354" i="1"/>
  <c r="H4353" i="1"/>
  <c r="G3864" i="1"/>
  <c r="G3863" i="1"/>
  <c r="J3759" i="1"/>
  <c r="J3758" i="1"/>
  <c r="C3759" i="1"/>
  <c r="C3758" i="1"/>
  <c r="K3382" i="1"/>
  <c r="I3382" i="1"/>
  <c r="J3382" i="1" s="1"/>
  <c r="F3379" i="1"/>
  <c r="J3374" i="1"/>
  <c r="J3373" i="1"/>
  <c r="S2956" i="1"/>
  <c r="AG2956" i="1"/>
  <c r="AG1966" i="1"/>
  <c r="S1966" i="1"/>
  <c r="AG2283" i="1"/>
  <c r="S2283" i="1"/>
  <c r="P2277" i="1"/>
  <c r="AA4488" i="1" s="1"/>
  <c r="P2289" i="1"/>
  <c r="P2280" i="1" s="1"/>
  <c r="AA4348" i="1" s="1"/>
  <c r="Z4488" i="1"/>
  <c r="AG2110" i="1"/>
  <c r="S2110" i="1"/>
  <c r="AG1611" i="1"/>
  <c r="S1611" i="1"/>
  <c r="S1616" i="1"/>
  <c r="AG1616" i="1"/>
  <c r="P1619" i="1"/>
  <c r="AA3504" i="1" s="1"/>
  <c r="Z3504" i="1"/>
  <c r="P1617" i="1"/>
  <c r="AA3644" i="1" s="1"/>
  <c r="Z3644" i="1"/>
  <c r="S623" i="1"/>
  <c r="AG623" i="1"/>
  <c r="J4669" i="1"/>
  <c r="J4668" i="1"/>
  <c r="R4634" i="1"/>
  <c r="R4633" i="1"/>
  <c r="F4634" i="1"/>
  <c r="F4633" i="1"/>
  <c r="AK4583" i="1"/>
  <c r="AG4583" i="1"/>
  <c r="AD4583" i="1"/>
  <c r="M4575" i="1"/>
  <c r="L4537" i="1"/>
  <c r="L4534" i="1" s="1"/>
  <c r="J4529" i="1"/>
  <c r="J4528" i="1"/>
  <c r="L4456" i="1"/>
  <c r="AD4660" i="1"/>
  <c r="AK4660" i="1"/>
  <c r="AG4660" i="1"/>
  <c r="AH4660" i="1" s="1"/>
  <c r="N4634" i="1"/>
  <c r="W4634" i="1" s="1"/>
  <c r="S4639" i="1" s="1"/>
  <c r="N4633" i="1"/>
  <c r="AD4595" i="1"/>
  <c r="AK4595" i="1"/>
  <c r="AG4595" i="1"/>
  <c r="M4642" i="1"/>
  <c r="M4639" i="1" s="1"/>
  <c r="AD4593" i="1"/>
  <c r="AG4593" i="1"/>
  <c r="AH4593" i="1" s="1"/>
  <c r="AK4593" i="1"/>
  <c r="P4599" i="1"/>
  <c r="P4598" i="1"/>
  <c r="AD4518" i="1"/>
  <c r="AK4518" i="1"/>
  <c r="AG4518" i="1"/>
  <c r="AH4518" i="1" s="1"/>
  <c r="L4491" i="1"/>
  <c r="AD4665" i="1"/>
  <c r="AK4665" i="1"/>
  <c r="AG4665" i="1"/>
  <c r="AH4665" i="1" s="1"/>
  <c r="U4669" i="1"/>
  <c r="U4668" i="1"/>
  <c r="I4669" i="1"/>
  <c r="I4668" i="1"/>
  <c r="AD4625" i="1"/>
  <c r="AK4625" i="1"/>
  <c r="AG4625" i="1"/>
  <c r="AD4597" i="1"/>
  <c r="AG4597" i="1"/>
  <c r="AK4597" i="1"/>
  <c r="Q4599" i="1"/>
  <c r="Q4598" i="1"/>
  <c r="T4564" i="1"/>
  <c r="T4563" i="1"/>
  <c r="V4563" i="1"/>
  <c r="W4546" i="1"/>
  <c r="V4564" i="1"/>
  <c r="W4381" i="1"/>
  <c r="AK4656" i="1"/>
  <c r="AG4656" i="1"/>
  <c r="AD4656" i="1"/>
  <c r="AD4654" i="1"/>
  <c r="AK4654" i="1"/>
  <c r="AG4654" i="1"/>
  <c r="AH4654" i="1" s="1"/>
  <c r="AD4623" i="1"/>
  <c r="AG4623" i="1"/>
  <c r="AK4623" i="1"/>
  <c r="AG4631" i="1"/>
  <c r="AH4631" i="1" s="1"/>
  <c r="AK4631" i="1"/>
  <c r="AD4631" i="1"/>
  <c r="G4645" i="1"/>
  <c r="F4645" i="1"/>
  <c r="H4645" i="1"/>
  <c r="X4633" i="1"/>
  <c r="E4645" i="1" s="1"/>
  <c r="Y4616" i="1"/>
  <c r="H4610" i="1"/>
  <c r="G4610" i="1"/>
  <c r="F4610" i="1"/>
  <c r="X4598" i="1"/>
  <c r="E4610" i="1" s="1"/>
  <c r="Y4581" i="1"/>
  <c r="AD4560" i="1"/>
  <c r="AG4560" i="1"/>
  <c r="AH4560" i="1" s="1"/>
  <c r="AK4560" i="1"/>
  <c r="I4528" i="1"/>
  <c r="I4529" i="1"/>
  <c r="W4410" i="1"/>
  <c r="Z4348" i="1"/>
  <c r="H4319" i="1"/>
  <c r="H4318" i="1"/>
  <c r="J4249" i="1"/>
  <c r="J4248" i="1"/>
  <c r="P4284" i="1"/>
  <c r="P4283" i="1"/>
  <c r="L4137" i="1"/>
  <c r="Z4059" i="1"/>
  <c r="L4032" i="1"/>
  <c r="P4004" i="1"/>
  <c r="P4003" i="1"/>
  <c r="S4004" i="1"/>
  <c r="S4003" i="1"/>
  <c r="L3929" i="1"/>
  <c r="D4008" i="1"/>
  <c r="J3794" i="1"/>
  <c r="J3793" i="1"/>
  <c r="AD3709" i="1"/>
  <c r="AK3709" i="1"/>
  <c r="L3616" i="1"/>
  <c r="L3536" i="1"/>
  <c r="L3466" i="1"/>
  <c r="W3502" i="1"/>
  <c r="W3473" i="1"/>
  <c r="AD3290" i="1"/>
  <c r="AK3290" i="1"/>
  <c r="AD3368" i="1"/>
  <c r="AK3368" i="1"/>
  <c r="L3363" i="1"/>
  <c r="AD3228" i="1"/>
  <c r="AK3228" i="1"/>
  <c r="AD3220" i="1"/>
  <c r="AK3220" i="1"/>
  <c r="D3133" i="1"/>
  <c r="P4319" i="1"/>
  <c r="P4318" i="1"/>
  <c r="W4278" i="1"/>
  <c r="R4318" i="1"/>
  <c r="R4319" i="1"/>
  <c r="F4249" i="1"/>
  <c r="F4248" i="1"/>
  <c r="AK4235" i="1"/>
  <c r="AG4235" i="1"/>
  <c r="AD4235" i="1"/>
  <c r="N4249" i="1"/>
  <c r="W4249" i="1" s="1"/>
  <c r="S4254" i="1" s="1"/>
  <c r="N4248" i="1"/>
  <c r="W4177" i="1"/>
  <c r="Z4169" i="1"/>
  <c r="Z4100" i="1"/>
  <c r="W4171" i="1"/>
  <c r="F4144" i="1"/>
  <c r="F4143" i="1"/>
  <c r="W4140" i="1"/>
  <c r="AD3994" i="1"/>
  <c r="AK3994" i="1"/>
  <c r="AG3994" i="1"/>
  <c r="AH3994" i="1" s="1"/>
  <c r="L3925" i="1"/>
  <c r="Z3884" i="1"/>
  <c r="W3823" i="1"/>
  <c r="W3790" i="1"/>
  <c r="L3604" i="1"/>
  <c r="W3477" i="1"/>
  <c r="W3535" i="1"/>
  <c r="W3193" i="1"/>
  <c r="W3327" i="1"/>
  <c r="Z3197" i="1"/>
  <c r="Z3154" i="1"/>
  <c r="W3399" i="1"/>
  <c r="W3288" i="1"/>
  <c r="W3261" i="1"/>
  <c r="W3253" i="1"/>
  <c r="Z3228" i="1"/>
  <c r="L3118" i="1"/>
  <c r="J4423" i="1"/>
  <c r="J4424" i="1"/>
  <c r="W4412" i="1"/>
  <c r="W4414" i="1"/>
  <c r="W4383" i="1"/>
  <c r="J4319" i="1"/>
  <c r="J4318" i="1"/>
  <c r="W4346" i="1"/>
  <c r="W4280" i="1"/>
  <c r="L4225" i="1"/>
  <c r="L4219" i="1" s="1"/>
  <c r="Y4268" i="1"/>
  <c r="F4295" i="1"/>
  <c r="X4283" i="1"/>
  <c r="E4295" i="1" s="1"/>
  <c r="H4295" i="1"/>
  <c r="G4295" i="1"/>
  <c r="L4100" i="1"/>
  <c r="L4135" i="1"/>
  <c r="Z4065" i="1"/>
  <c r="W4023" i="1"/>
  <c r="AD3990" i="1"/>
  <c r="AK3990" i="1"/>
  <c r="AG3990" i="1"/>
  <c r="AH3990" i="1" s="1"/>
  <c r="L4061" i="1"/>
  <c r="L3921" i="1"/>
  <c r="L3779" i="1"/>
  <c r="K3794" i="1"/>
  <c r="K3793" i="1"/>
  <c r="L3713" i="1"/>
  <c r="Z3778" i="1"/>
  <c r="L3649" i="1"/>
  <c r="W3716" i="1"/>
  <c r="L3676" i="1"/>
  <c r="L3639" i="1"/>
  <c r="W3510" i="1"/>
  <c r="L3575" i="1"/>
  <c r="D3553" i="1"/>
  <c r="D3238" i="1"/>
  <c r="W3407" i="1"/>
  <c r="L3371" i="1"/>
  <c r="W3148" i="1"/>
  <c r="L3149" i="1"/>
  <c r="F4423" i="1"/>
  <c r="F4424" i="1"/>
  <c r="W4416" i="1"/>
  <c r="W4352" i="1"/>
  <c r="Z4379" i="1"/>
  <c r="W4348" i="1"/>
  <c r="AD4311" i="1"/>
  <c r="AK4311" i="1"/>
  <c r="AG4311" i="1"/>
  <c r="AH4312" i="1" s="1"/>
  <c r="F4319" i="1"/>
  <c r="F4318" i="1"/>
  <c r="AK4313" i="1"/>
  <c r="AG4313" i="1"/>
  <c r="AH4313" i="1" s="1"/>
  <c r="AD4313" i="1"/>
  <c r="U4249" i="1"/>
  <c r="U4248" i="1"/>
  <c r="AD4245" i="1"/>
  <c r="AK4245" i="1"/>
  <c r="AG4245" i="1"/>
  <c r="AH4245" i="1" s="1"/>
  <c r="AD4212" i="1"/>
  <c r="AK4212" i="1"/>
  <c r="AG4212" i="1"/>
  <c r="AH4212" i="1" s="1"/>
  <c r="W4196" i="1"/>
  <c r="V4214" i="1"/>
  <c r="V4213" i="1"/>
  <c r="AK4239" i="1"/>
  <c r="AG4239" i="1"/>
  <c r="AH4239" i="1" s="1"/>
  <c r="AD4239" i="1"/>
  <c r="H4249" i="1"/>
  <c r="H4248" i="1"/>
  <c r="F4214" i="1"/>
  <c r="F4213" i="1"/>
  <c r="D4113" i="1"/>
  <c r="L4131" i="1"/>
  <c r="D4148" i="1"/>
  <c r="Z4061" i="1"/>
  <c r="L3962" i="1"/>
  <c r="D3903" i="1"/>
  <c r="L3857" i="1"/>
  <c r="W3827" i="1"/>
  <c r="W3745" i="1"/>
  <c r="Z3814" i="1"/>
  <c r="L3686" i="1"/>
  <c r="L3435" i="1"/>
  <c r="L3398" i="1"/>
  <c r="W3183" i="1"/>
  <c r="W3395" i="1"/>
  <c r="L3256" i="1"/>
  <c r="U3304" i="1"/>
  <c r="U3303" i="1"/>
  <c r="R3303" i="1"/>
  <c r="R3304" i="1"/>
  <c r="S475" i="1"/>
  <c r="AG475" i="1"/>
  <c r="P469" i="1"/>
  <c r="AA4057" i="1" s="1"/>
  <c r="Z4057" i="1"/>
  <c r="P477" i="1"/>
  <c r="AA3462" i="1" s="1"/>
  <c r="Z3462" i="1"/>
  <c r="P472" i="1"/>
  <c r="AA4162" i="1" s="1"/>
  <c r="Z4162" i="1"/>
  <c r="P4179" i="1"/>
  <c r="P4178" i="1"/>
  <c r="F4190" i="1"/>
  <c r="F4184" i="1" s="1"/>
  <c r="G3280" i="1"/>
  <c r="D4389" i="1"/>
  <c r="D4388" i="1"/>
  <c r="Z142" i="1"/>
  <c r="AM142" i="1" s="1"/>
  <c r="E4039" i="1"/>
  <c r="E4038" i="1"/>
  <c r="E3478" i="1"/>
  <c r="E3479" i="1"/>
  <c r="E3619" i="1"/>
  <c r="E3618" i="1"/>
  <c r="AA122" i="1"/>
  <c r="AN122" i="1" s="1"/>
  <c r="AG2979" i="1"/>
  <c r="S2979" i="1"/>
  <c r="N2821" i="1"/>
  <c r="S2965" i="1"/>
  <c r="S1643" i="1"/>
  <c r="S2287" i="1"/>
  <c r="S1961" i="1"/>
  <c r="AG1961" i="1"/>
  <c r="P1969" i="1"/>
  <c r="P1957" i="1"/>
  <c r="AA3366" i="1" s="1"/>
  <c r="Z3366" i="1"/>
  <c r="P1965" i="1"/>
  <c r="AA3681" i="1" s="1"/>
  <c r="Z3681" i="1"/>
  <c r="P1781" i="1"/>
  <c r="AA3120" i="1" s="1"/>
  <c r="Z3120" i="1"/>
  <c r="P1776" i="1"/>
  <c r="AA4485" i="1" s="1"/>
  <c r="P1788" i="1"/>
  <c r="P1787" i="1" s="1"/>
  <c r="AA4450" i="1" s="1"/>
  <c r="N1322" i="1"/>
  <c r="S1464" i="1"/>
  <c r="AG1464" i="1"/>
  <c r="AG1313" i="1"/>
  <c r="S1313" i="1"/>
  <c r="P1305" i="1"/>
  <c r="AA3922" i="1" s="1"/>
  <c r="Z3922" i="1"/>
  <c r="P1310" i="1"/>
  <c r="AA3747" i="1" s="1"/>
  <c r="Z3747" i="1"/>
  <c r="S639" i="1"/>
  <c r="AG607" i="1"/>
  <c r="S607" i="1"/>
  <c r="T4459" i="1"/>
  <c r="T4458" i="1"/>
  <c r="T284" i="1"/>
  <c r="Y276" i="1"/>
  <c r="AL276" i="1" s="1"/>
  <c r="Q3794" i="1"/>
  <c r="Q3793" i="1"/>
  <c r="AB140" i="1"/>
  <c r="AO140" i="1" s="1"/>
  <c r="AB138" i="1"/>
  <c r="AO138" i="1" s="1"/>
  <c r="W121" i="1"/>
  <c r="AJ121" i="1" s="1"/>
  <c r="V4668" i="1"/>
  <c r="D4599" i="1"/>
  <c r="L4569" i="1"/>
  <c r="I4572" i="1"/>
  <c r="F4569" i="1"/>
  <c r="K4569" i="1" s="1"/>
  <c r="K4572" i="1"/>
  <c r="E4569" i="1"/>
  <c r="S4528" i="1"/>
  <c r="C4459" i="1"/>
  <c r="M4458" i="1"/>
  <c r="E4467" i="1" s="1"/>
  <c r="F4467" i="1"/>
  <c r="D4458" i="1"/>
  <c r="AD4300" i="1"/>
  <c r="AK4300" i="1"/>
  <c r="AG4300" i="1"/>
  <c r="AH4300" i="1" s="1"/>
  <c r="Q4324" i="1"/>
  <c r="L4335" i="1"/>
  <c r="G4284" i="1"/>
  <c r="G4283" i="1"/>
  <c r="AH4238" i="1"/>
  <c r="AH4205" i="1"/>
  <c r="X4038" i="1"/>
  <c r="E4050" i="1" s="1"/>
  <c r="G3980" i="1"/>
  <c r="G3974" i="1" s="1"/>
  <c r="D4073" i="1"/>
  <c r="S4038" i="1"/>
  <c r="O3968" i="1"/>
  <c r="C3934" i="1"/>
  <c r="R3863" i="1"/>
  <c r="N3793" i="1"/>
  <c r="G3875" i="1"/>
  <c r="O3654" i="1"/>
  <c r="W3654" i="1" s="1"/>
  <c r="T3723" i="1"/>
  <c r="V3514" i="1"/>
  <c r="L3390" i="1"/>
  <c r="O3339" i="1"/>
  <c r="F3304" i="1"/>
  <c r="G3269" i="1"/>
  <c r="O3164" i="1"/>
  <c r="O3163" i="1"/>
  <c r="W3181" i="1"/>
  <c r="F3417" i="1"/>
  <c r="I3339" i="1"/>
  <c r="I3338" i="1"/>
  <c r="Z106" i="1"/>
  <c r="AM106" i="1" s="1"/>
  <c r="X106" i="1"/>
  <c r="AK106" i="1" s="1"/>
  <c r="G4502" i="1"/>
  <c r="G4499" i="1" s="1"/>
  <c r="Z114" i="1"/>
  <c r="AM114" i="1" s="1"/>
  <c r="AA137" i="1"/>
  <c r="AN137" i="1" s="1"/>
  <c r="I3549" i="1"/>
  <c r="I3548" i="1"/>
  <c r="AG145" i="1"/>
  <c r="Z144" i="1"/>
  <c r="AM144" i="1" s="1"/>
  <c r="T275" i="1"/>
  <c r="H3129" i="1"/>
  <c r="H3128" i="1"/>
  <c r="AB136" i="1"/>
  <c r="AO136" i="1" s="1"/>
  <c r="P2784" i="1"/>
  <c r="AA3196" i="1" s="1"/>
  <c r="Z3196" i="1"/>
  <c r="S2984" i="1"/>
  <c r="AG2635" i="1"/>
  <c r="S2635" i="1"/>
  <c r="AG2810" i="1"/>
  <c r="S2810" i="1"/>
  <c r="S2467" i="1"/>
  <c r="AG2467" i="1"/>
  <c r="S947" i="1"/>
  <c r="AG947" i="1"/>
  <c r="Q4038" i="1"/>
  <c r="Q4039" i="1"/>
  <c r="AG294" i="1"/>
  <c r="S294" i="1"/>
  <c r="O3549" i="1"/>
  <c r="O3548" i="1"/>
  <c r="Z282" i="1"/>
  <c r="AM282" i="1" s="1"/>
  <c r="F4435" i="1"/>
  <c r="S4144" i="1"/>
  <c r="S4143" i="1"/>
  <c r="N4388" i="1"/>
  <c r="N4389" i="1"/>
  <c r="S798" i="1"/>
  <c r="AG614" i="1"/>
  <c r="S614" i="1"/>
  <c r="W3356" i="1"/>
  <c r="V3373" i="1"/>
  <c r="V3374" i="1"/>
  <c r="Q3374" i="1"/>
  <c r="Q3373" i="1"/>
  <c r="R3269" i="1"/>
  <c r="R3268" i="1"/>
  <c r="S4494" i="1"/>
  <c r="S4493" i="1"/>
  <c r="AB117" i="1"/>
  <c r="AO117" i="1" s="1"/>
  <c r="AB123" i="1"/>
  <c r="AO123" i="1" s="1"/>
  <c r="U108" i="1"/>
  <c r="AH108" i="1" s="1"/>
  <c r="H3172" i="1"/>
  <c r="X116" i="1"/>
  <c r="AK116" i="1" s="1"/>
  <c r="Y30" i="1"/>
  <c r="AA30" i="1"/>
  <c r="V279" i="1"/>
  <c r="AI279" i="1" s="1"/>
  <c r="S2809" i="1"/>
  <c r="AG2809" i="1"/>
  <c r="N2654" i="1"/>
  <c r="S2131" i="1"/>
  <c r="AG1806" i="1"/>
  <c r="S1806" i="1"/>
  <c r="AB310" i="1"/>
  <c r="AO310" i="1" s="1"/>
  <c r="AB303" i="1"/>
  <c r="AO303" i="1" s="1"/>
  <c r="U303" i="1"/>
  <c r="AH303" i="1" s="1"/>
  <c r="AB277" i="1"/>
  <c r="AO277" i="1" s="1"/>
  <c r="AB273" i="1"/>
  <c r="AO273" i="1" s="1"/>
  <c r="C3864" i="1"/>
  <c r="C3863" i="1"/>
  <c r="V110" i="1"/>
  <c r="AI110" i="1" s="1"/>
  <c r="D3759" i="1"/>
  <c r="D3758" i="1"/>
  <c r="H3767" i="1"/>
  <c r="H3764" i="1" s="1"/>
  <c r="AB120" i="1"/>
  <c r="AO120" i="1" s="1"/>
  <c r="W120" i="1"/>
  <c r="AJ120" i="1" s="1"/>
  <c r="W275" i="1"/>
  <c r="AJ275" i="1" s="1"/>
  <c r="H3137" i="1"/>
  <c r="AG2453" i="1"/>
  <c r="S2453" i="1"/>
  <c r="P2446" i="1"/>
  <c r="AA3159" i="1" s="1"/>
  <c r="Z3159" i="1"/>
  <c r="P2451" i="1"/>
  <c r="AA3229" i="1" s="1"/>
  <c r="Z3229" i="1"/>
  <c r="P1983" i="1"/>
  <c r="P1976" i="1" s="1"/>
  <c r="AA3891" i="1" s="1"/>
  <c r="P1971" i="1"/>
  <c r="AA4101" i="1" s="1"/>
  <c r="Z4101" i="1"/>
  <c r="Z3891" i="1"/>
  <c r="P1282" i="1"/>
  <c r="AA3222" i="1" s="1"/>
  <c r="Z3222" i="1"/>
  <c r="S791" i="1"/>
  <c r="AA278" i="1"/>
  <c r="AN278" i="1" s="1"/>
  <c r="U4179" i="1"/>
  <c r="U4178" i="1"/>
  <c r="AB306" i="1"/>
  <c r="AO306" i="1" s="1"/>
  <c r="X3338" i="1"/>
  <c r="E3350" i="1" s="1"/>
  <c r="AA273" i="1"/>
  <c r="AN273" i="1" s="1"/>
  <c r="M4038" i="1"/>
  <c r="E4047" i="1" s="1"/>
  <c r="H4047" i="1"/>
  <c r="Y127" i="1"/>
  <c r="AL127" i="1" s="1"/>
  <c r="Y112" i="1"/>
  <c r="AL112" i="1" s="1"/>
  <c r="G4082" i="1"/>
  <c r="G4079" i="1" s="1"/>
  <c r="G3479" i="1"/>
  <c r="G3478" i="1"/>
  <c r="G3619" i="1"/>
  <c r="G3618" i="1"/>
  <c r="F3732" i="1"/>
  <c r="D3129" i="1"/>
  <c r="D3128" i="1"/>
  <c r="AG2462" i="1"/>
  <c r="S2462" i="1"/>
  <c r="P1950" i="1"/>
  <c r="AA3226" i="1" s="1"/>
  <c r="Z3226" i="1"/>
  <c r="S1453" i="1"/>
  <c r="AG1453" i="1"/>
  <c r="P1802" i="1"/>
  <c r="P1793" i="1" s="1"/>
  <c r="AA3960" i="1" s="1"/>
  <c r="P1790" i="1"/>
  <c r="AA3365" i="1" s="1"/>
  <c r="Z3365" i="1"/>
  <c r="S1481" i="1"/>
  <c r="S1123" i="1"/>
  <c r="S1623" i="1"/>
  <c r="AG1442" i="1"/>
  <c r="S1442" i="1"/>
  <c r="AG1448" i="1"/>
  <c r="S1448" i="1"/>
  <c r="P1448" i="1"/>
  <c r="AA3188" i="1" s="1"/>
  <c r="Z3188" i="1"/>
  <c r="P1445" i="1"/>
  <c r="AA4343" i="1" s="1"/>
  <c r="Z4343" i="1"/>
  <c r="P1453" i="1"/>
  <c r="AA4448" i="1" s="1"/>
  <c r="Z4448" i="1"/>
  <c r="S1110" i="1"/>
  <c r="S977" i="1"/>
  <c r="AG977" i="1"/>
  <c r="P974" i="1"/>
  <c r="AA3885" i="1" s="1"/>
  <c r="Z3885" i="1"/>
  <c r="P969" i="1"/>
  <c r="AA4095" i="1" s="1"/>
  <c r="P981" i="1"/>
  <c r="P980" i="1" s="1"/>
  <c r="AA3535" i="1" s="1"/>
  <c r="Z4095" i="1"/>
  <c r="AG613" i="1"/>
  <c r="S613" i="1"/>
  <c r="O3408" i="1"/>
  <c r="O3409" i="1"/>
  <c r="X304" i="1"/>
  <c r="AK304" i="1" s="1"/>
  <c r="X4458" i="1"/>
  <c r="E4470" i="1" s="1"/>
  <c r="Q4354" i="1"/>
  <c r="Q4353" i="1"/>
  <c r="R4354" i="1"/>
  <c r="R4353" i="1"/>
  <c r="AB297" i="1"/>
  <c r="AO297" i="1" s="1"/>
  <c r="N3268" i="1"/>
  <c r="N3269" i="1"/>
  <c r="X279" i="1"/>
  <c r="AK279" i="1" s="1"/>
  <c r="Y134" i="1"/>
  <c r="AL134" i="1" s="1"/>
  <c r="X134" i="1"/>
  <c r="AK134" i="1" s="1"/>
  <c r="V134" i="1"/>
  <c r="AI134" i="1" s="1"/>
  <c r="I3829" i="1"/>
  <c r="I3828" i="1"/>
  <c r="Y129" i="1"/>
  <c r="AL129" i="1" s="1"/>
  <c r="F4642" i="1"/>
  <c r="S4563" i="1"/>
  <c r="N4528" i="1"/>
  <c r="X4528" i="1"/>
  <c r="E4540" i="1" s="1"/>
  <c r="O4528" i="1"/>
  <c r="O4388" i="1"/>
  <c r="K4362" i="1"/>
  <c r="I4362" i="1"/>
  <c r="F4359" i="1"/>
  <c r="AH4211" i="1"/>
  <c r="H4184" i="1"/>
  <c r="AH3993" i="1"/>
  <c r="C4004" i="1"/>
  <c r="L4004" i="1" s="1"/>
  <c r="R4009" i="1" s="1"/>
  <c r="W3601" i="1"/>
  <c r="X3443" i="1"/>
  <c r="E3455" i="1" s="1"/>
  <c r="H3455" i="1"/>
  <c r="F3724" i="1"/>
  <c r="Q3479" i="1"/>
  <c r="V3444" i="1"/>
  <c r="S3199" i="1"/>
  <c r="AD3112" i="1"/>
  <c r="AK3112" i="1"/>
  <c r="G3385" i="1"/>
  <c r="G3379" i="1" s="1"/>
  <c r="AD3182" i="1"/>
  <c r="AK3182" i="1"/>
  <c r="U3198" i="1"/>
  <c r="V106" i="1"/>
  <c r="AI106" i="1" s="1"/>
  <c r="O116" i="1"/>
  <c r="O114" i="1"/>
  <c r="O112" i="1"/>
  <c r="O110" i="1"/>
  <c r="O108" i="1"/>
  <c r="O106" i="1"/>
  <c r="O113" i="1"/>
  <c r="O115" i="1"/>
  <c r="O107" i="1"/>
  <c r="O117" i="1"/>
  <c r="O109" i="1"/>
  <c r="O111" i="1"/>
  <c r="T107" i="1"/>
  <c r="T115" i="1"/>
  <c r="T113" i="1"/>
  <c r="K4494" i="1"/>
  <c r="K4493" i="1"/>
  <c r="L4475" i="1"/>
  <c r="E3654" i="1"/>
  <c r="E3653" i="1"/>
  <c r="T114" i="1"/>
  <c r="M3548" i="1"/>
  <c r="E3557" i="1" s="1"/>
  <c r="W124" i="1"/>
  <c r="AJ124" i="1" s="1"/>
  <c r="V136" i="1"/>
  <c r="AI136" i="1" s="1"/>
  <c r="Z137" i="1"/>
  <c r="AM137" i="1" s="1"/>
  <c r="AB145" i="1"/>
  <c r="AO145" i="1" s="1"/>
  <c r="P3268" i="1"/>
  <c r="P3269" i="1"/>
  <c r="P2779" i="1"/>
  <c r="AA4141" i="1" s="1"/>
  <c r="Z4141" i="1"/>
  <c r="D4424" i="1"/>
  <c r="AG2473" i="1"/>
  <c r="S2473" i="1"/>
  <c r="AG2478" i="1"/>
  <c r="S2478" i="1"/>
  <c r="AG2476" i="1"/>
  <c r="S2476" i="1"/>
  <c r="AG2970" i="1"/>
  <c r="S2970" i="1"/>
  <c r="AG2797" i="1"/>
  <c r="S2797" i="1"/>
  <c r="S2130" i="1"/>
  <c r="AG2130" i="1"/>
  <c r="P2128" i="1"/>
  <c r="AA3332" i="1" s="1"/>
  <c r="Z3332" i="1"/>
  <c r="S1137" i="1"/>
  <c r="AG1137" i="1"/>
  <c r="R3549" i="1"/>
  <c r="R3548" i="1"/>
  <c r="N4284" i="1"/>
  <c r="N4283" i="1"/>
  <c r="W4266" i="1"/>
  <c r="V282" i="1"/>
  <c r="AI282" i="1" s="1"/>
  <c r="W274" i="1"/>
  <c r="AJ274" i="1" s="1"/>
  <c r="X309" i="1"/>
  <c r="AK309" i="1" s="1"/>
  <c r="AG622" i="1"/>
  <c r="S622" i="1"/>
  <c r="Z287" i="1"/>
  <c r="AM287" i="1" s="1"/>
  <c r="AB279" i="1"/>
  <c r="AO279" i="1" s="1"/>
  <c r="X117" i="1"/>
  <c r="AK117" i="1" s="1"/>
  <c r="I3969" i="1"/>
  <c r="I3968" i="1"/>
  <c r="F3312" i="1"/>
  <c r="AA131" i="1"/>
  <c r="AN131" i="1" s="1"/>
  <c r="L3145" i="1"/>
  <c r="K3163" i="1"/>
  <c r="K3164" i="1"/>
  <c r="Y116" i="1"/>
  <c r="AL116" i="1" s="1"/>
  <c r="Z126" i="1"/>
  <c r="AM126" i="1" s="1"/>
  <c r="H3592" i="1"/>
  <c r="H3589" i="1" s="1"/>
  <c r="AA18" i="1"/>
  <c r="AA136" i="1"/>
  <c r="AN136" i="1" s="1"/>
  <c r="P2978" i="1"/>
  <c r="AA3897" i="1" s="1"/>
  <c r="Z3897" i="1"/>
  <c r="AG1977" i="1"/>
  <c r="S1977" i="1"/>
  <c r="P2300" i="1"/>
  <c r="AA3403" i="1" s="1"/>
  <c r="Z3403" i="1"/>
  <c r="P2295" i="1"/>
  <c r="AA3333" i="1" s="1"/>
  <c r="Z3333" i="1"/>
  <c r="AG2314" i="1"/>
  <c r="S2314" i="1"/>
  <c r="AG2120" i="1"/>
  <c r="S2120" i="1"/>
  <c r="AG1284" i="1"/>
  <c r="S1284" i="1"/>
  <c r="AG1804" i="1"/>
  <c r="S1804" i="1"/>
  <c r="S1801" i="1"/>
  <c r="AG1801" i="1"/>
  <c r="P1470" i="1"/>
  <c r="AA4098" i="1" s="1"/>
  <c r="P1482" i="1"/>
  <c r="P1476" i="1" s="1"/>
  <c r="AA3783" i="1" s="1"/>
  <c r="Z4378" i="1"/>
  <c r="AG1309" i="1"/>
  <c r="S1309" i="1"/>
  <c r="S1114" i="1"/>
  <c r="AH792" i="1"/>
  <c r="S792" i="1"/>
  <c r="X310" i="1"/>
  <c r="AK310" i="1" s="1"/>
  <c r="AA292" i="1"/>
  <c r="AN292" i="1" s="1"/>
  <c r="T3934" i="1"/>
  <c r="T3933" i="1"/>
  <c r="P3233" i="1"/>
  <c r="P3234" i="1"/>
  <c r="V311" i="1"/>
  <c r="AI311" i="1" s="1"/>
  <c r="AG624" i="1"/>
  <c r="S624" i="1"/>
  <c r="G3210" i="1"/>
  <c r="H3210" i="1"/>
  <c r="AA125" i="1"/>
  <c r="AN125" i="1" s="1"/>
  <c r="Y110" i="1"/>
  <c r="AL110" i="1" s="1"/>
  <c r="K3759" i="1"/>
  <c r="K3758" i="1"/>
  <c r="L3740" i="1"/>
  <c r="F3697" i="1"/>
  <c r="J3688" i="1"/>
  <c r="J3689" i="1"/>
  <c r="S2811" i="1"/>
  <c r="AG2811" i="1"/>
  <c r="AG2139" i="1"/>
  <c r="S2139" i="1"/>
  <c r="AG2147" i="1"/>
  <c r="S2147" i="1"/>
  <c r="P2140" i="1"/>
  <c r="AA3927" i="1" s="1"/>
  <c r="Z3927" i="1"/>
  <c r="AG1949" i="1"/>
  <c r="S1949" i="1"/>
  <c r="AG2308" i="1"/>
  <c r="S2308" i="1"/>
  <c r="P2313" i="1"/>
  <c r="AA4383" i="1" s="1"/>
  <c r="P2311" i="1"/>
  <c r="AA3788" i="1" s="1"/>
  <c r="Z3788" i="1"/>
  <c r="P2306" i="1"/>
  <c r="AA4068" i="1" s="1"/>
  <c r="Z4068" i="1"/>
  <c r="AG2118" i="1"/>
  <c r="S2118" i="1"/>
  <c r="S2117" i="1"/>
  <c r="AG2117" i="1"/>
  <c r="P2117" i="1"/>
  <c r="AA3227" i="1" s="1"/>
  <c r="Z3227" i="1"/>
  <c r="S1139" i="1"/>
  <c r="AG1139" i="1"/>
  <c r="AG946" i="1"/>
  <c r="S946" i="1"/>
  <c r="AG944" i="1"/>
  <c r="S944" i="1"/>
  <c r="S1480" i="1"/>
  <c r="P633" i="1"/>
  <c r="P624" i="1" s="1"/>
  <c r="AA3953" i="1" s="1"/>
  <c r="P621" i="1"/>
  <c r="AA3358" i="1" s="1"/>
  <c r="Z3358" i="1"/>
  <c r="P629" i="1"/>
  <c r="AA3673" i="1" s="1"/>
  <c r="Z3673" i="1"/>
  <c r="H3315" i="1"/>
  <c r="U3969" i="1"/>
  <c r="U3968" i="1"/>
  <c r="S456" i="1"/>
  <c r="O3759" i="1"/>
  <c r="O3758" i="1"/>
  <c r="W3741" i="1"/>
  <c r="T301" i="1"/>
  <c r="V301" i="1"/>
  <c r="AI301" i="1" s="1"/>
  <c r="Q4074" i="1"/>
  <c r="W4074" i="1" s="1"/>
  <c r="Q4073" i="1"/>
  <c r="W291" i="1"/>
  <c r="AJ291" i="1" s="1"/>
  <c r="F4389" i="1"/>
  <c r="F4388" i="1"/>
  <c r="F4038" i="1"/>
  <c r="F4039" i="1"/>
  <c r="F3198" i="1"/>
  <c r="F3199" i="1"/>
  <c r="E4074" i="1"/>
  <c r="E4073" i="1"/>
  <c r="F3479" i="1"/>
  <c r="F3478" i="1"/>
  <c r="C3479" i="1"/>
  <c r="C3478" i="1"/>
  <c r="E3724" i="1"/>
  <c r="E3723" i="1"/>
  <c r="J3724" i="1"/>
  <c r="J3723" i="1"/>
  <c r="X136" i="1"/>
  <c r="AK136" i="1" s="1"/>
  <c r="S2983" i="1"/>
  <c r="S2481" i="1"/>
  <c r="AG2816" i="1"/>
  <c r="S2816" i="1"/>
  <c r="P2808" i="1"/>
  <c r="AA3931" i="1" s="1"/>
  <c r="Z3931" i="1"/>
  <c r="AG2801" i="1"/>
  <c r="S2801" i="1"/>
  <c r="S2796" i="1"/>
  <c r="AG2796" i="1"/>
  <c r="P2796" i="1"/>
  <c r="AA3336" i="1" s="1"/>
  <c r="Z3336" i="1"/>
  <c r="AG2468" i="1"/>
  <c r="S2468" i="1"/>
  <c r="AG2460" i="1"/>
  <c r="S2460" i="1"/>
  <c r="P2462" i="1"/>
  <c r="AA3334" i="1" s="1"/>
  <c r="Z3334" i="1"/>
  <c r="Z3719" i="1"/>
  <c r="P2469" i="1"/>
  <c r="AA3299" i="1" s="1"/>
  <c r="Z3299" i="1"/>
  <c r="S1130" i="1"/>
  <c r="S1627" i="1"/>
  <c r="S1292" i="1"/>
  <c r="P1146" i="1"/>
  <c r="AA3431" i="1" s="1"/>
  <c r="Z3431" i="1"/>
  <c r="P794" i="1"/>
  <c r="AA3569" i="1" s="1"/>
  <c r="AG609" i="1"/>
  <c r="S609" i="1"/>
  <c r="P614" i="1"/>
  <c r="AA3218" i="1" s="1"/>
  <c r="Z3218" i="1"/>
  <c r="X3408" i="1"/>
  <c r="E3420" i="1" s="1"/>
  <c r="U3829" i="1"/>
  <c r="U3828" i="1"/>
  <c r="R3829" i="1"/>
  <c r="R3828" i="1"/>
  <c r="S476" i="1"/>
  <c r="U4459" i="1"/>
  <c r="U4458" i="1"/>
  <c r="V4459" i="1"/>
  <c r="V4458" i="1"/>
  <c r="W4441" i="1"/>
  <c r="N4354" i="1"/>
  <c r="N4353" i="1"/>
  <c r="U140" i="1"/>
  <c r="AH140" i="1" s="1"/>
  <c r="U138" i="1"/>
  <c r="AH138" i="1" s="1"/>
  <c r="T134" i="1"/>
  <c r="I4109" i="1"/>
  <c r="I4108" i="1"/>
  <c r="C3829" i="1"/>
  <c r="C3828" i="1"/>
  <c r="V121" i="1"/>
  <c r="AI121" i="1" s="1"/>
  <c r="G4680" i="1"/>
  <c r="K4634" i="1"/>
  <c r="AH4557" i="1"/>
  <c r="AH4551" i="1"/>
  <c r="H4607" i="1"/>
  <c r="H4604" i="1" s="1"/>
  <c r="AH4513" i="1"/>
  <c r="G4324" i="1"/>
  <c r="AH4246" i="1"/>
  <c r="V4143" i="1"/>
  <c r="K4120" i="1"/>
  <c r="I4120" i="1"/>
  <c r="J4120" i="1" s="1"/>
  <c r="S4178" i="1"/>
  <c r="H4155" i="1"/>
  <c r="P3968" i="1"/>
  <c r="H3802" i="1"/>
  <c r="H3799" i="1" s="1"/>
  <c r="G3910" i="1"/>
  <c r="G3904" i="1" s="1"/>
  <c r="W3776" i="1"/>
  <c r="V3723" i="1"/>
  <c r="G3595" i="1"/>
  <c r="W3619" i="1"/>
  <c r="S3624" i="1" s="1"/>
  <c r="F3443" i="1"/>
  <c r="E3444" i="1"/>
  <c r="E3443" i="1"/>
  <c r="L3289" i="1"/>
  <c r="O3513" i="1"/>
  <c r="T3408" i="1"/>
  <c r="P3373" i="1"/>
  <c r="R3128" i="1"/>
  <c r="F3560" i="1"/>
  <c r="X3128" i="1"/>
  <c r="E3140" i="1" s="1"/>
  <c r="Y145" i="1"/>
  <c r="AL145" i="1" s="1"/>
  <c r="Z111" i="1"/>
  <c r="AM111" i="1" s="1"/>
  <c r="P2780" i="1"/>
  <c r="AA3161" i="1" s="1"/>
  <c r="Z3161" i="1"/>
  <c r="S2782" i="1"/>
  <c r="AG2616" i="1"/>
  <c r="S2616" i="1"/>
  <c r="S2642" i="1"/>
  <c r="AG2642" i="1"/>
  <c r="P1292" i="1"/>
  <c r="AA3957" i="1" s="1"/>
  <c r="Z3957" i="1"/>
  <c r="AG1117" i="1"/>
  <c r="S1117" i="1"/>
  <c r="S1304" i="1"/>
  <c r="AG1304" i="1"/>
  <c r="AG447" i="1"/>
  <c r="S447" i="1"/>
  <c r="AG441" i="1"/>
  <c r="S441" i="1"/>
  <c r="P444" i="1"/>
  <c r="AA3252" i="1" s="1"/>
  <c r="Z3252" i="1"/>
  <c r="P441" i="1"/>
  <c r="AA4127" i="1" s="1"/>
  <c r="Z4127" i="1"/>
  <c r="P449" i="1"/>
  <c r="AA4407" i="1" s="1"/>
  <c r="Z4407" i="1"/>
  <c r="AA282" i="1"/>
  <c r="AN282" i="1" s="1"/>
  <c r="Z274" i="1"/>
  <c r="AM274" i="1" s="1"/>
  <c r="V4388" i="1"/>
  <c r="V4389" i="1"/>
  <c r="W4371" i="1"/>
  <c r="AG610" i="1"/>
  <c r="S610" i="1"/>
  <c r="Z281" i="1"/>
  <c r="AM281" i="1" s="1"/>
  <c r="Q3689" i="1"/>
  <c r="Q3688" i="1"/>
  <c r="T287" i="1"/>
  <c r="V287" i="1"/>
  <c r="AI287" i="1" s="1"/>
  <c r="T117" i="1"/>
  <c r="AB131" i="1"/>
  <c r="AO131" i="1" s="1"/>
  <c r="E3163" i="1"/>
  <c r="E3164" i="1"/>
  <c r="F3514" i="1"/>
  <c r="F3513" i="1"/>
  <c r="V139" i="1"/>
  <c r="AI139" i="1" s="1"/>
  <c r="AA29" i="1"/>
  <c r="Y29" i="1"/>
  <c r="Y275" i="1"/>
  <c r="AL275" i="1" s="1"/>
  <c r="F3942" i="1"/>
  <c r="P2975" i="1"/>
  <c r="AA3932" i="1" s="1"/>
  <c r="Z3932" i="1"/>
  <c r="S2479" i="1"/>
  <c r="P2966" i="1"/>
  <c r="AA4037" i="1" s="1"/>
  <c r="Z4037" i="1"/>
  <c r="P2961" i="1"/>
  <c r="AA3617" i="1" s="1"/>
  <c r="Z3617" i="1"/>
  <c r="P2969" i="1"/>
  <c r="AA3722" i="1" s="1"/>
  <c r="Z3722" i="1"/>
  <c r="AG2649" i="1"/>
  <c r="S2649" i="1"/>
  <c r="P2641" i="1"/>
  <c r="AA3930" i="1" s="1"/>
  <c r="Z3930" i="1"/>
  <c r="AG1964" i="1"/>
  <c r="S1964" i="1"/>
  <c r="S1648" i="1"/>
  <c r="AG1128" i="1"/>
  <c r="S1128" i="1"/>
  <c r="P1124" i="1"/>
  <c r="AA3606" i="1" s="1"/>
  <c r="P1132" i="1"/>
  <c r="AA3711" i="1" s="1"/>
  <c r="Z3711" i="1"/>
  <c r="S1478" i="1"/>
  <c r="AG1478" i="1"/>
  <c r="S808" i="1"/>
  <c r="N3478" i="1"/>
  <c r="N3479" i="1"/>
  <c r="Q3864" i="1"/>
  <c r="Q3863" i="1"/>
  <c r="T292" i="1"/>
  <c r="AG472" i="1"/>
  <c r="S472" i="1"/>
  <c r="T303" i="1"/>
  <c r="AG778" i="1"/>
  <c r="S778" i="1"/>
  <c r="P778" i="1"/>
  <c r="AA3254" i="1" s="1"/>
  <c r="Z3254" i="1"/>
  <c r="P775" i="1"/>
  <c r="AA4129" i="1" s="1"/>
  <c r="P783" i="1"/>
  <c r="AA4409" i="1" s="1"/>
  <c r="Z4409" i="1"/>
  <c r="AA293" i="1"/>
  <c r="AN293" i="1" s="1"/>
  <c r="AB125" i="1"/>
  <c r="AO125" i="1" s="1"/>
  <c r="X141" i="1"/>
  <c r="AK141" i="1" s="1"/>
  <c r="U3514" i="1"/>
  <c r="U3513" i="1"/>
  <c r="AD3775" i="1"/>
  <c r="AK3775" i="1"/>
  <c r="S2626" i="1"/>
  <c r="AG2626" i="1"/>
  <c r="P2637" i="1"/>
  <c r="P2628" i="1" s="1"/>
  <c r="AA3965" i="1" s="1"/>
  <c r="P2625" i="1"/>
  <c r="AA3370" i="1" s="1"/>
  <c r="Z3370" i="1"/>
  <c r="P2633" i="1"/>
  <c r="AA3685" i="1" s="1"/>
  <c r="Z3685" i="1"/>
  <c r="P2630" i="1"/>
  <c r="AA3860" i="1" s="1"/>
  <c r="Z3860" i="1"/>
  <c r="N2661" i="1"/>
  <c r="S2619" i="1"/>
  <c r="AG2619" i="1"/>
  <c r="P2618" i="1"/>
  <c r="AA3230" i="1" s="1"/>
  <c r="Z3230" i="1"/>
  <c r="P2619" i="1"/>
  <c r="AA3650" i="1" s="1"/>
  <c r="Z3650" i="1"/>
  <c r="P2622" i="1"/>
  <c r="AA4455" i="1" s="1"/>
  <c r="Z4455" i="1"/>
  <c r="AG2444" i="1"/>
  <c r="S2444" i="1"/>
  <c r="AG1971" i="1"/>
  <c r="S1971" i="1"/>
  <c r="N1820" i="1"/>
  <c r="N2161" i="1"/>
  <c r="N1827" i="1"/>
  <c r="S1275" i="1"/>
  <c r="AG1275" i="1"/>
  <c r="AG1461" i="1"/>
  <c r="S1461" i="1"/>
  <c r="AG978" i="1"/>
  <c r="S978" i="1"/>
  <c r="S646" i="1"/>
  <c r="W290" i="1"/>
  <c r="AJ290" i="1" s="1"/>
  <c r="AG464" i="1"/>
  <c r="S464" i="1"/>
  <c r="S461" i="1"/>
  <c r="AG461" i="1"/>
  <c r="S455" i="1"/>
  <c r="AG455" i="1"/>
  <c r="Z3567" i="1"/>
  <c r="P457" i="1"/>
  <c r="AA3952" i="1" s="1"/>
  <c r="Z3952" i="1"/>
  <c r="P465" i="1"/>
  <c r="AA3287" i="1" s="1"/>
  <c r="Z3287" i="1"/>
  <c r="Y301" i="1"/>
  <c r="AL301" i="1" s="1"/>
  <c r="T4179" i="1"/>
  <c r="T4178" i="1"/>
  <c r="Y305" i="1"/>
  <c r="AL305" i="1" s="1"/>
  <c r="U306" i="1"/>
  <c r="AH306" i="1" s="1"/>
  <c r="H4389" i="1"/>
  <c r="H4388" i="1"/>
  <c r="G4039" i="1"/>
  <c r="G4038" i="1"/>
  <c r="Z112" i="1"/>
  <c r="AM112" i="1" s="1"/>
  <c r="X135" i="1"/>
  <c r="AK135" i="1" s="1"/>
  <c r="M3478" i="1"/>
  <c r="E3487" i="1" s="1"/>
  <c r="I3619" i="1"/>
  <c r="I3618" i="1"/>
  <c r="F3627" i="1"/>
  <c r="Y136" i="1"/>
  <c r="AL136" i="1" s="1"/>
  <c r="S2621" i="1"/>
  <c r="S2792" i="1"/>
  <c r="AG2792" i="1"/>
  <c r="S1978" i="1"/>
  <c r="S2297" i="1"/>
  <c r="N1986" i="1"/>
  <c r="S1632" i="1"/>
  <c r="AG1632" i="1"/>
  <c r="S1630" i="1"/>
  <c r="AG1630" i="1"/>
  <c r="P1628" i="1"/>
  <c r="AA3854" i="1" s="1"/>
  <c r="Z3854" i="1"/>
  <c r="P1623" i="1"/>
  <c r="AA3364" i="1" s="1"/>
  <c r="P1635" i="1"/>
  <c r="P1631" i="1"/>
  <c r="AA3679" i="1" s="1"/>
  <c r="Z3679" i="1"/>
  <c r="S962" i="1"/>
  <c r="AG962" i="1"/>
  <c r="S956" i="1"/>
  <c r="AG956" i="1"/>
  <c r="P958" i="1"/>
  <c r="AA3955" i="1" s="1"/>
  <c r="Z3955" i="1"/>
  <c r="P955" i="1"/>
  <c r="AA3360" i="1" s="1"/>
  <c r="P967" i="1"/>
  <c r="P959" i="1" s="1"/>
  <c r="AA3325" i="1" s="1"/>
  <c r="P963" i="1"/>
  <c r="AA3675" i="1" s="1"/>
  <c r="Z3675" i="1"/>
  <c r="Q3829" i="1"/>
  <c r="Q3828" i="1"/>
  <c r="N3829" i="1"/>
  <c r="N3828" i="1"/>
  <c r="W284" i="1"/>
  <c r="AJ284" i="1" s="1"/>
  <c r="X284" i="1"/>
  <c r="AK284" i="1" s="1"/>
  <c r="H4365" i="1"/>
  <c r="H4359" i="1" s="1"/>
  <c r="V307" i="1"/>
  <c r="AI307" i="1" s="1"/>
  <c r="W289" i="1"/>
  <c r="AJ289" i="1" s="1"/>
  <c r="G4117" i="1"/>
  <c r="G4114" i="1" s="1"/>
  <c r="J4109" i="1"/>
  <c r="J4108" i="1"/>
  <c r="G3837" i="1"/>
  <c r="G3834" i="1" s="1"/>
  <c r="F3837" i="1"/>
  <c r="Y121" i="1"/>
  <c r="AL121" i="1" s="1"/>
  <c r="O4633" i="1"/>
  <c r="G4633" i="1"/>
  <c r="AH4590" i="1"/>
  <c r="AH4553" i="1"/>
  <c r="AH4555" i="1"/>
  <c r="AH4519" i="1"/>
  <c r="V4529" i="1"/>
  <c r="H4459" i="1"/>
  <c r="E4429" i="1"/>
  <c r="L4324" i="1"/>
  <c r="AH4236" i="1"/>
  <c r="T4143" i="1"/>
  <c r="AD3985" i="1"/>
  <c r="AK3985" i="1"/>
  <c r="AG3985" i="1"/>
  <c r="AH3985" i="1" s="1"/>
  <c r="Q4009" i="1"/>
  <c r="R4038" i="1"/>
  <c r="H3872" i="1"/>
  <c r="H3869" i="1" s="1"/>
  <c r="I3793" i="1"/>
  <c r="H3863" i="1"/>
  <c r="D3793" i="1"/>
  <c r="F3735" i="1"/>
  <c r="W3566" i="1"/>
  <c r="F3522" i="1"/>
  <c r="F3584" i="1"/>
  <c r="I3409" i="1"/>
  <c r="L3180" i="1"/>
  <c r="J3478" i="1"/>
  <c r="K3268" i="1"/>
  <c r="D3268" i="1"/>
  <c r="H3207" i="1"/>
  <c r="H3204" i="1" s="1"/>
  <c r="AK3147" i="1"/>
  <c r="AD3147" i="1"/>
  <c r="F3654" i="1"/>
  <c r="F3653" i="1"/>
  <c r="L3635" i="1"/>
  <c r="K3654" i="1"/>
  <c r="K3653" i="1"/>
  <c r="W145" i="1"/>
  <c r="AJ145" i="1" s="1"/>
  <c r="M3443" i="1"/>
  <c r="E3452" i="1" s="1"/>
  <c r="S2300" i="1"/>
  <c r="S630" i="1"/>
  <c r="S618" i="1"/>
  <c r="S810" i="1"/>
  <c r="S945" i="1"/>
  <c r="G4289" i="1"/>
  <c r="G3347" i="1"/>
  <c r="G3344" i="1" s="1"/>
  <c r="F3347" i="1"/>
  <c r="S2125" i="1"/>
  <c r="S2316" i="1"/>
  <c r="S2114" i="1"/>
  <c r="S468" i="1"/>
  <c r="S1968" i="1"/>
  <c r="S974" i="1"/>
  <c r="P1113" i="1"/>
  <c r="AA3116" i="1" s="1"/>
  <c r="Z3116" i="1"/>
  <c r="P1120" i="1"/>
  <c r="P1116" i="1" s="1"/>
  <c r="AA3641" i="1" s="1"/>
  <c r="P1108" i="1"/>
  <c r="AA4481" i="1" s="1"/>
  <c r="T3198" i="1"/>
  <c r="T3199" i="1"/>
  <c r="N4563" i="1"/>
  <c r="N4564" i="1"/>
  <c r="W4564" i="1" s="1"/>
  <c r="S4569" i="1" s="1"/>
  <c r="U4599" i="1"/>
  <c r="U4598" i="1"/>
  <c r="L4489" i="1"/>
  <c r="H4634" i="1"/>
  <c r="H4633" i="1"/>
  <c r="AK4587" i="1"/>
  <c r="AG4587" i="1"/>
  <c r="AH4587" i="1" s="1"/>
  <c r="AD4587" i="1"/>
  <c r="AD4562" i="1"/>
  <c r="AK4562" i="1"/>
  <c r="AG4562" i="1"/>
  <c r="AH4562" i="1" s="1"/>
  <c r="U4564" i="1"/>
  <c r="U4563" i="1"/>
  <c r="H4564" i="1"/>
  <c r="H4563" i="1"/>
  <c r="U4529" i="1"/>
  <c r="U4528" i="1"/>
  <c r="AD4525" i="1"/>
  <c r="AG4525" i="1"/>
  <c r="AH4525" i="1" s="1"/>
  <c r="AK4525" i="1"/>
  <c r="L4454" i="1"/>
  <c r="L4479" i="1"/>
  <c r="AD4661" i="1"/>
  <c r="AK4661" i="1"/>
  <c r="AG4661" i="1"/>
  <c r="AH4661" i="1" s="1"/>
  <c r="D4669" i="1"/>
  <c r="D4668" i="1"/>
  <c r="V4634" i="1"/>
  <c r="V4633" i="1"/>
  <c r="W4616" i="1"/>
  <c r="AD4627" i="1"/>
  <c r="AG4627" i="1"/>
  <c r="AH4627" i="1" s="1"/>
  <c r="AK4627" i="1"/>
  <c r="J4633" i="1"/>
  <c r="J4634" i="1"/>
  <c r="R4598" i="1"/>
  <c r="R4599" i="1"/>
  <c r="F4599" i="1"/>
  <c r="F4598" i="1"/>
  <c r="R4564" i="1"/>
  <c r="R4563" i="1"/>
  <c r="L4487" i="1"/>
  <c r="AD4483" i="1"/>
  <c r="AK4483" i="1"/>
  <c r="W4385" i="1"/>
  <c r="Z4422" i="1"/>
  <c r="W4445" i="1"/>
  <c r="W4379" i="1"/>
  <c r="Q4249" i="1"/>
  <c r="Q4248" i="1"/>
  <c r="R4214" i="1"/>
  <c r="R4213" i="1"/>
  <c r="AD4272" i="1"/>
  <c r="AK4272" i="1"/>
  <c r="R4248" i="1"/>
  <c r="R4249" i="1"/>
  <c r="P4214" i="1"/>
  <c r="P4213" i="1"/>
  <c r="AD4169" i="1"/>
  <c r="AK4169" i="1"/>
  <c r="L4129" i="1"/>
  <c r="K4144" i="1"/>
  <c r="K4143" i="1"/>
  <c r="AK4098" i="1"/>
  <c r="AD4098" i="1"/>
  <c r="AD3998" i="1"/>
  <c r="AK3998" i="1"/>
  <c r="AG3998" i="1"/>
  <c r="AH3998" i="1" s="1"/>
  <c r="R4004" i="1"/>
  <c r="R4003" i="1"/>
  <c r="G4012" i="1"/>
  <c r="G4009" i="1" s="1"/>
  <c r="F4012" i="1"/>
  <c r="M4003" i="1"/>
  <c r="E4012" i="1" s="1"/>
  <c r="Y3985" i="1"/>
  <c r="H4012" i="1"/>
  <c r="H4009" i="1" s="1"/>
  <c r="AK3958" i="1"/>
  <c r="AD3958" i="1"/>
  <c r="AD3826" i="1"/>
  <c r="AK3826" i="1"/>
  <c r="AD3816" i="1"/>
  <c r="AK3816" i="1"/>
  <c r="AK3749" i="1"/>
  <c r="AD3749" i="1"/>
  <c r="AD3748" i="1"/>
  <c r="AK3748" i="1"/>
  <c r="Z3641" i="1"/>
  <c r="AK3474" i="1"/>
  <c r="AD3474" i="1"/>
  <c r="AD3439" i="1"/>
  <c r="AK3439" i="1"/>
  <c r="Z3428" i="1"/>
  <c r="AD3154" i="1"/>
  <c r="AK3154" i="1"/>
  <c r="AK3572" i="1"/>
  <c r="AD3572" i="1"/>
  <c r="AK3223" i="1"/>
  <c r="AD3223" i="1"/>
  <c r="AK3157" i="1"/>
  <c r="AD3157" i="1"/>
  <c r="W4282" i="1"/>
  <c r="AK4309" i="1"/>
  <c r="AG4309" i="1"/>
  <c r="AH4309" i="1" s="1"/>
  <c r="AD4309" i="1"/>
  <c r="D4319" i="1"/>
  <c r="D4318" i="1"/>
  <c r="N4214" i="1"/>
  <c r="W4214" i="1" s="1"/>
  <c r="S4219" i="1" s="1"/>
  <c r="N4213" i="1"/>
  <c r="W4163" i="1"/>
  <c r="U4004" i="1"/>
  <c r="U4003" i="1"/>
  <c r="L4063" i="1"/>
  <c r="O4004" i="1"/>
  <c r="O4003" i="1"/>
  <c r="L3954" i="1"/>
  <c r="Q3758" i="1"/>
  <c r="Q3759" i="1"/>
  <c r="L3888" i="1"/>
  <c r="W3883" i="1"/>
  <c r="W3815" i="1"/>
  <c r="AK3782" i="1"/>
  <c r="AD3782" i="1"/>
  <c r="AK3678" i="1"/>
  <c r="AD3678" i="1"/>
  <c r="W3547" i="1"/>
  <c r="W3506" i="1"/>
  <c r="W3539" i="1"/>
  <c r="D3413" i="1"/>
  <c r="L3614" i="1"/>
  <c r="W3185" i="1"/>
  <c r="Z3189" i="1"/>
  <c r="L3264" i="1"/>
  <c r="L3122" i="1"/>
  <c r="W4338" i="1"/>
  <c r="AK4305" i="1"/>
  <c r="AG4305" i="1"/>
  <c r="AH4305" i="1" s="1"/>
  <c r="AD4305" i="1"/>
  <c r="N4319" i="1"/>
  <c r="W4319" i="1" s="1"/>
  <c r="S4324" i="1" s="1"/>
  <c r="N4318" i="1"/>
  <c r="H4214" i="1"/>
  <c r="H4213" i="1"/>
  <c r="L4260" i="1"/>
  <c r="L4254" i="1" s="1"/>
  <c r="G4225" i="1"/>
  <c r="G4219" i="1" s="1"/>
  <c r="F4225" i="1"/>
  <c r="X4213" i="1"/>
  <c r="E4225" i="1" s="1"/>
  <c r="Y4196" i="1"/>
  <c r="H4225" i="1"/>
  <c r="L4104" i="1"/>
  <c r="Y4129" i="1"/>
  <c r="G4152" i="1"/>
  <c r="G4149" i="1" s="1"/>
  <c r="F4152" i="1"/>
  <c r="M4143" i="1"/>
  <c r="E4152" i="1" s="1"/>
  <c r="H4152" i="1"/>
  <c r="H4149" i="1" s="1"/>
  <c r="L4036" i="1"/>
  <c r="Q4004" i="1"/>
  <c r="Q4003" i="1"/>
  <c r="L3783" i="1"/>
  <c r="L3750" i="1"/>
  <c r="W3757" i="1"/>
  <c r="L3674" i="1"/>
  <c r="W3720" i="1"/>
  <c r="L3680" i="1"/>
  <c r="L3643" i="1"/>
  <c r="L3569" i="1"/>
  <c r="L3540" i="1"/>
  <c r="W3440" i="1"/>
  <c r="L3400" i="1"/>
  <c r="D3308" i="1"/>
  <c r="W3323" i="1"/>
  <c r="F3234" i="1"/>
  <c r="F3233" i="1"/>
  <c r="D3168" i="1"/>
  <c r="W3156" i="1"/>
  <c r="L3260" i="1"/>
  <c r="Z4387" i="1"/>
  <c r="AD4315" i="1"/>
  <c r="AK4315" i="1"/>
  <c r="AG4315" i="1"/>
  <c r="AH4315" i="1" s="1"/>
  <c r="W4274" i="1"/>
  <c r="AD4233" i="1"/>
  <c r="AK4233" i="1"/>
  <c r="AG4233" i="1"/>
  <c r="AD4200" i="1"/>
  <c r="AK4200" i="1"/>
  <c r="AG4200" i="1"/>
  <c r="D4214" i="1"/>
  <c r="D4213" i="1"/>
  <c r="Z4268" i="1"/>
  <c r="AK4198" i="1"/>
  <c r="AG4198" i="1"/>
  <c r="AD4198" i="1"/>
  <c r="W4175" i="1"/>
  <c r="W4167" i="1"/>
  <c r="L4065" i="1"/>
  <c r="G3794" i="1"/>
  <c r="G3793" i="1"/>
  <c r="W3819" i="1"/>
  <c r="D3833" i="1"/>
  <c r="W3786" i="1"/>
  <c r="L3499" i="1"/>
  <c r="L3437" i="1"/>
  <c r="Z3193" i="1"/>
  <c r="W3300" i="1"/>
  <c r="L3227" i="1"/>
  <c r="AA298" i="1"/>
  <c r="AN298" i="1" s="1"/>
  <c r="S473" i="1"/>
  <c r="AG473" i="1"/>
  <c r="P471" i="1"/>
  <c r="AA4267" i="1" s="1"/>
  <c r="Z4267" i="1"/>
  <c r="P479" i="1"/>
  <c r="AA3532" i="1" s="1"/>
  <c r="Z3532" i="1"/>
  <c r="P474" i="1"/>
  <c r="AA3777" i="1" s="1"/>
  <c r="Z3777" i="1"/>
  <c r="S458" i="1"/>
  <c r="Q4109" i="1"/>
  <c r="Q4108" i="1"/>
  <c r="O4109" i="1"/>
  <c r="O4108" i="1"/>
  <c r="G4190" i="1"/>
  <c r="G4184" i="1" s="1"/>
  <c r="S305" i="1"/>
  <c r="AG305" i="1"/>
  <c r="N653" i="1"/>
  <c r="U3899" i="1"/>
  <c r="U3898" i="1"/>
  <c r="S291" i="1"/>
  <c r="AG291" i="1"/>
  <c r="X3268" i="1"/>
  <c r="E3280" i="1" s="1"/>
  <c r="H3280" i="1"/>
  <c r="C4039" i="1"/>
  <c r="C4038" i="1"/>
  <c r="C4074" i="1"/>
  <c r="C4073" i="1"/>
  <c r="D3724" i="1"/>
  <c r="D3723" i="1"/>
  <c r="S130" i="1"/>
  <c r="AG130" i="1"/>
  <c r="C3128" i="1"/>
  <c r="C3129" i="1"/>
  <c r="S2781" i="1"/>
  <c r="AG1960" i="1"/>
  <c r="S1960" i="1"/>
  <c r="S1957" i="1"/>
  <c r="AG1957" i="1"/>
  <c r="P1959" i="1"/>
  <c r="AA3611" i="1" s="1"/>
  <c r="Z3611" i="1"/>
  <c r="P1967" i="1"/>
  <c r="AA3716" i="1" s="1"/>
  <c r="P1964" i="1"/>
  <c r="AA4031" i="1" s="1"/>
  <c r="Z4031" i="1"/>
  <c r="S1780" i="1"/>
  <c r="AG1780" i="1"/>
  <c r="P1783" i="1"/>
  <c r="AA3225" i="1" s="1"/>
  <c r="Z3225" i="1"/>
  <c r="P1778" i="1"/>
  <c r="AA3155" i="1" s="1"/>
  <c r="Z3155" i="1"/>
  <c r="S1466" i="1"/>
  <c r="AG1466" i="1"/>
  <c r="S1460" i="1"/>
  <c r="AG1460" i="1"/>
  <c r="P1468" i="1"/>
  <c r="P1458" i="1" s="1"/>
  <c r="AA3608" i="1" s="1"/>
  <c r="P1456" i="1"/>
  <c r="AA3363" i="1" s="1"/>
  <c r="S1310" i="1"/>
  <c r="AG1310" i="1"/>
  <c r="P1304" i="1"/>
  <c r="AA4062" i="1" s="1"/>
  <c r="Z4062" i="1"/>
  <c r="P1312" i="1"/>
  <c r="AA3467" i="1" s="1"/>
  <c r="Z3467" i="1"/>
  <c r="R3409" i="1"/>
  <c r="W3409" i="1" s="1"/>
  <c r="R3408" i="1"/>
  <c r="Z284" i="1"/>
  <c r="AM284" i="1" s="1"/>
  <c r="U4354" i="1"/>
  <c r="U4353" i="1"/>
  <c r="V4354" i="1"/>
  <c r="V4353" i="1"/>
  <c r="W4336" i="1"/>
  <c r="U3724" i="1"/>
  <c r="U3723" i="1"/>
  <c r="S4284" i="1"/>
  <c r="S4283" i="1"/>
  <c r="O4494" i="1"/>
  <c r="O4493" i="1"/>
  <c r="K4109" i="1"/>
  <c r="K4108" i="1"/>
  <c r="L4090" i="1"/>
  <c r="F4109" i="1"/>
  <c r="F4108" i="1"/>
  <c r="K3829" i="1"/>
  <c r="K3828" i="1"/>
  <c r="L3810" i="1"/>
  <c r="D3829" i="1"/>
  <c r="D3828" i="1"/>
  <c r="AH4658" i="1"/>
  <c r="V4669" i="1"/>
  <c r="AH4594" i="1"/>
  <c r="AH4522" i="1"/>
  <c r="G4467" i="1"/>
  <c r="G4464" i="1" s="1"/>
  <c r="L4374" i="1"/>
  <c r="Q4394" i="1" s="1"/>
  <c r="E4424" i="1"/>
  <c r="L4424" i="1" s="1"/>
  <c r="E4423" i="1"/>
  <c r="AH4304" i="1"/>
  <c r="AH4242" i="1"/>
  <c r="AH4209" i="1"/>
  <c r="H4219" i="1"/>
  <c r="K4284" i="1"/>
  <c r="K4283" i="1"/>
  <c r="L4265" i="1"/>
  <c r="AH4207" i="1"/>
  <c r="AK4160" i="1"/>
  <c r="AG4160" i="1"/>
  <c r="AH4160" i="1" s="1"/>
  <c r="AD4160" i="1"/>
  <c r="W4109" i="1"/>
  <c r="S4114" i="1" s="1"/>
  <c r="H4050" i="1"/>
  <c r="H3980" i="1"/>
  <c r="H3974" i="1" s="1"/>
  <c r="O3969" i="1"/>
  <c r="W3969" i="1" s="1"/>
  <c r="J4085" i="1"/>
  <c r="K3805" i="1"/>
  <c r="I3805" i="1"/>
  <c r="J3805" i="1" s="1"/>
  <c r="W3743" i="1"/>
  <c r="K3630" i="1"/>
  <c r="I3630" i="1"/>
  <c r="J3630" i="1" s="1"/>
  <c r="K3408" i="1"/>
  <c r="J3490" i="1"/>
  <c r="L3355" i="1"/>
  <c r="G3277" i="1"/>
  <c r="G3274" i="1" s="1"/>
  <c r="M3268" i="1"/>
  <c r="E3277" i="1" s="1"/>
  <c r="V3199" i="1"/>
  <c r="G3417" i="1"/>
  <c r="G3414" i="1" s="1"/>
  <c r="H4502" i="1"/>
  <c r="H4499" i="1" s="1"/>
  <c r="G3654" i="1"/>
  <c r="G3653" i="1"/>
  <c r="H4284" i="1"/>
  <c r="H4283" i="1"/>
  <c r="Z124" i="1"/>
  <c r="AM124" i="1" s="1"/>
  <c r="E3548" i="1"/>
  <c r="E3549" i="1"/>
  <c r="J4494" i="1"/>
  <c r="J4493" i="1"/>
  <c r="Y107" i="1"/>
  <c r="AL107" i="1" s="1"/>
  <c r="Y113" i="1"/>
  <c r="AL113" i="1" s="1"/>
  <c r="Y115" i="1"/>
  <c r="AL115" i="1" s="1"/>
  <c r="D4144" i="1"/>
  <c r="S2807" i="1"/>
  <c r="AG2807" i="1"/>
  <c r="N1819" i="1"/>
  <c r="N1826" i="1"/>
  <c r="AG961" i="1"/>
  <c r="S961" i="1"/>
  <c r="G4435" i="1"/>
  <c r="G4429" i="1" s="1"/>
  <c r="G4400" i="1"/>
  <c r="G4394" i="1" s="1"/>
  <c r="AG295" i="1"/>
  <c r="X277" i="1"/>
  <c r="AK277" i="1" s="1"/>
  <c r="F4459" i="1"/>
  <c r="F4458" i="1"/>
  <c r="F3969" i="1"/>
  <c r="F3968" i="1"/>
  <c r="F3164" i="1"/>
  <c r="F3163" i="1"/>
  <c r="G3172" i="1"/>
  <c r="G3169" i="1" s="1"/>
  <c r="F3899" i="1"/>
  <c r="F3898" i="1"/>
  <c r="K3899" i="1"/>
  <c r="K3898" i="1"/>
  <c r="L3880" i="1"/>
  <c r="D3584" i="1"/>
  <c r="D3583" i="1"/>
  <c r="S126" i="1"/>
  <c r="AG126" i="1"/>
  <c r="S2959" i="1"/>
  <c r="AG2464" i="1"/>
  <c r="S2464" i="1"/>
  <c r="S1642" i="1"/>
  <c r="AG2301" i="1"/>
  <c r="S2301" i="1"/>
  <c r="S1122" i="1"/>
  <c r="AB292" i="1"/>
  <c r="AO292" i="1" s="1"/>
  <c r="S450" i="1"/>
  <c r="Q3934" i="1"/>
  <c r="Q3933" i="1"/>
  <c r="S109" i="1"/>
  <c r="AG109" i="1"/>
  <c r="M3758" i="1"/>
  <c r="E3767" i="1" s="1"/>
  <c r="AG128" i="1"/>
  <c r="H3444" i="1"/>
  <c r="H3443" i="1"/>
  <c r="F3137" i="1"/>
  <c r="AG2455" i="1"/>
  <c r="S2455" i="1"/>
  <c r="AG2449" i="1"/>
  <c r="S2449" i="1"/>
  <c r="P2448" i="1"/>
  <c r="AA3264" i="1" s="1"/>
  <c r="Z3264" i="1"/>
  <c r="P2453" i="1"/>
  <c r="AA4419" i="1" s="1"/>
  <c r="Z4419" i="1"/>
  <c r="P1973" i="1"/>
  <c r="AA3926" i="1" s="1"/>
  <c r="Z3926" i="1"/>
  <c r="P1981" i="1"/>
  <c r="AA3436" i="1" s="1"/>
  <c r="P1978" i="1"/>
  <c r="AA3751" i="1" s="1"/>
  <c r="Z3751" i="1"/>
  <c r="P1276" i="1"/>
  <c r="AA4132" i="1" s="1"/>
  <c r="Z4132" i="1"/>
  <c r="P1284" i="1"/>
  <c r="AA4412" i="1" s="1"/>
  <c r="S1124" i="1"/>
  <c r="S1809" i="1"/>
  <c r="Q3303" i="1"/>
  <c r="Q3304" i="1"/>
  <c r="N3303" i="1"/>
  <c r="N3304" i="1"/>
  <c r="AG460" i="1"/>
  <c r="S460" i="1"/>
  <c r="X308" i="1"/>
  <c r="AK308" i="1" s="1"/>
  <c r="X302" i="1"/>
  <c r="AK302" i="1" s="1"/>
  <c r="Y278" i="1"/>
  <c r="AL278" i="1" s="1"/>
  <c r="F3350" i="1"/>
  <c r="U3339" i="1"/>
  <c r="U3338" i="1"/>
  <c r="G4047" i="1"/>
  <c r="G4044" i="1" s="1"/>
  <c r="J4039" i="1"/>
  <c r="J4038" i="1"/>
  <c r="H4082" i="1"/>
  <c r="H4079" i="1" s="1"/>
  <c r="G3732" i="1"/>
  <c r="S2298" i="1"/>
  <c r="K3234" i="1"/>
  <c r="N2820" i="1"/>
  <c r="S2459" i="1"/>
  <c r="AG2459" i="1"/>
  <c r="P1944" i="1"/>
  <c r="AA4136" i="1" s="1"/>
  <c r="Z4136" i="1"/>
  <c r="S2129" i="1"/>
  <c r="S1449" i="1"/>
  <c r="AG1449" i="1"/>
  <c r="P1792" i="1"/>
  <c r="AA3610" i="1" s="1"/>
  <c r="P1800" i="1"/>
  <c r="AA3715" i="1" s="1"/>
  <c r="Z3715" i="1"/>
  <c r="AG1446" i="1"/>
  <c r="S1446" i="1"/>
  <c r="P1442" i="1"/>
  <c r="AA4483" i="1" s="1"/>
  <c r="P1454" i="1"/>
  <c r="P1447" i="1"/>
  <c r="AA3118" i="1" s="1"/>
  <c r="S975" i="1"/>
  <c r="AG975" i="1"/>
  <c r="S973" i="1"/>
  <c r="AG973" i="1"/>
  <c r="P971" i="1"/>
  <c r="AA3920" i="1" s="1"/>
  <c r="Z3920" i="1"/>
  <c r="P979" i="1"/>
  <c r="AA3430" i="1" s="1"/>
  <c r="Z3430" i="1"/>
  <c r="V3829" i="1"/>
  <c r="V3828" i="1"/>
  <c r="W3811" i="1"/>
  <c r="P4459" i="1"/>
  <c r="P4458" i="1"/>
  <c r="H4470" i="1"/>
  <c r="Q3724" i="1"/>
  <c r="Q3723" i="1"/>
  <c r="S289" i="1"/>
  <c r="AG289" i="1"/>
  <c r="AG277" i="1"/>
  <c r="S281" i="1"/>
  <c r="AG281" i="1"/>
  <c r="X138" i="1"/>
  <c r="AK138" i="1" s="1"/>
  <c r="X140" i="1"/>
  <c r="AK140" i="1" s="1"/>
  <c r="Z121" i="1"/>
  <c r="AM121" i="1" s="1"/>
  <c r="H4642" i="1"/>
  <c r="H4639" i="1" s="1"/>
  <c r="AH4592" i="1"/>
  <c r="AD4545" i="1"/>
  <c r="Q4569" i="1"/>
  <c r="AK4545" i="1"/>
  <c r="AG4545" i="1"/>
  <c r="AH4545" i="1" s="1"/>
  <c r="F4540" i="1"/>
  <c r="D4494" i="1"/>
  <c r="D4493" i="1"/>
  <c r="G4359" i="1"/>
  <c r="I4257" i="1"/>
  <c r="J4257" i="1" s="1"/>
  <c r="F4254" i="1"/>
  <c r="K4257" i="1"/>
  <c r="F3455" i="1"/>
  <c r="J3443" i="1"/>
  <c r="J3444" i="1"/>
  <c r="W3358" i="1"/>
  <c r="AD3427" i="1"/>
  <c r="AK3427" i="1"/>
  <c r="H3385" i="1"/>
  <c r="H3379" i="1" s="1"/>
  <c r="AK3287" i="1"/>
  <c r="AD3287" i="1"/>
  <c r="N118" i="1"/>
  <c r="AB107" i="1"/>
  <c r="AO107" i="1" s="1"/>
  <c r="AB113" i="1"/>
  <c r="AO113" i="1" s="1"/>
  <c r="AB115" i="1"/>
  <c r="AO115" i="1" s="1"/>
  <c r="F4284" i="1"/>
  <c r="F4283" i="1"/>
  <c r="X137" i="1"/>
  <c r="AK137" i="1" s="1"/>
  <c r="G3557" i="1"/>
  <c r="I3934" i="1"/>
  <c r="I3933" i="1"/>
  <c r="J3654" i="1"/>
  <c r="J3653" i="1"/>
  <c r="H3662" i="1"/>
  <c r="H3659" i="1" s="1"/>
  <c r="J3548" i="1"/>
  <c r="J3549" i="1"/>
  <c r="I3233" i="1"/>
  <c r="I3234" i="1"/>
  <c r="S2788" i="1"/>
  <c r="AG2803" i="1"/>
  <c r="S2803" i="1"/>
  <c r="AG2474" i="1"/>
  <c r="S2474" i="1"/>
  <c r="P2476" i="1"/>
  <c r="AA4174" i="1" s="1"/>
  <c r="Z4174" i="1"/>
  <c r="S2967" i="1"/>
  <c r="AG2967" i="1"/>
  <c r="S2148" i="1"/>
  <c r="AG2148" i="1"/>
  <c r="AG1975" i="1"/>
  <c r="S1975" i="1"/>
  <c r="AG1948" i="1"/>
  <c r="S1948" i="1"/>
  <c r="S2126" i="1"/>
  <c r="AG2126" i="1"/>
  <c r="AG1132" i="1"/>
  <c r="S1132" i="1"/>
  <c r="S802" i="1"/>
  <c r="AG802" i="1"/>
  <c r="X312" i="1"/>
  <c r="AK312" i="1" s="1"/>
  <c r="V4424" i="1"/>
  <c r="V4423" i="1"/>
  <c r="W4406" i="1"/>
  <c r="O4144" i="1"/>
  <c r="O4143" i="1"/>
  <c r="U4389" i="1"/>
  <c r="U4388" i="1"/>
  <c r="AG616" i="1"/>
  <c r="S616" i="1"/>
  <c r="U3689" i="1"/>
  <c r="U3688" i="1"/>
  <c r="Z123" i="1"/>
  <c r="AM123" i="1" s="1"/>
  <c r="G3312" i="1"/>
  <c r="G3309" i="1" s="1"/>
  <c r="H3303" i="1"/>
  <c r="H3304" i="1"/>
  <c r="AB108" i="1"/>
  <c r="AO108" i="1" s="1"/>
  <c r="C3513" i="1"/>
  <c r="C3514" i="1"/>
  <c r="L3514" i="1" s="1"/>
  <c r="G3899" i="1"/>
  <c r="G3898" i="1"/>
  <c r="M3583" i="1"/>
  <c r="E3592" i="1" s="1"/>
  <c r="F3592" i="1"/>
  <c r="AA31" i="1"/>
  <c r="Y31" i="1"/>
  <c r="R3164" i="1"/>
  <c r="R3163" i="1"/>
  <c r="E4144" i="1"/>
  <c r="E4143" i="1"/>
  <c r="L4125" i="1"/>
  <c r="N1991" i="1"/>
  <c r="S1974" i="1"/>
  <c r="AG1974" i="1"/>
  <c r="P2294" i="1"/>
  <c r="AA3963" i="1" s="1"/>
  <c r="Z3963" i="1"/>
  <c r="P2297" i="1"/>
  <c r="AA3578" i="1" s="1"/>
  <c r="Z3578" i="1"/>
  <c r="S2309" i="1"/>
  <c r="AG2309" i="1"/>
  <c r="S1281" i="1"/>
  <c r="AG1281" i="1"/>
  <c r="AG1783" i="1"/>
  <c r="S1783" i="1"/>
  <c r="AG1473" i="1"/>
  <c r="S1473" i="1"/>
  <c r="P1472" i="1"/>
  <c r="AA3923" i="1" s="1"/>
  <c r="Z3923" i="1"/>
  <c r="S1306" i="1"/>
  <c r="AG1306" i="1"/>
  <c r="U3479" i="1"/>
  <c r="U3478" i="1"/>
  <c r="U3444" i="1"/>
  <c r="U3443" i="1"/>
  <c r="X3198" i="1"/>
  <c r="E3210" i="1" s="1"/>
  <c r="J4354" i="1"/>
  <c r="J4353" i="1"/>
  <c r="I3689" i="1"/>
  <c r="I3688" i="1"/>
  <c r="H3697" i="1"/>
  <c r="H3694" i="1" s="1"/>
  <c r="AA128" i="1"/>
  <c r="AN128" i="1" s="1"/>
  <c r="V3163" i="1"/>
  <c r="V3164" i="1"/>
  <c r="W3146" i="1"/>
  <c r="S2978" i="1"/>
  <c r="S2963" i="1"/>
  <c r="S2146" i="1"/>
  <c r="AG2146" i="1"/>
  <c r="AG2145" i="1"/>
  <c r="S2145" i="1"/>
  <c r="P2142" i="1"/>
  <c r="AA4172" i="1" s="1"/>
  <c r="Z4172" i="1"/>
  <c r="S1976" i="1"/>
  <c r="S1644" i="1"/>
  <c r="AG1944" i="1"/>
  <c r="S1944" i="1"/>
  <c r="S2313" i="1"/>
  <c r="AG2313" i="1"/>
  <c r="P2307" i="1"/>
  <c r="AA3928" i="1" s="1"/>
  <c r="Z3928" i="1"/>
  <c r="P2309" i="1"/>
  <c r="AA4173" i="1" s="1"/>
  <c r="S2121" i="1"/>
  <c r="AG2121" i="1"/>
  <c r="S2115" i="1"/>
  <c r="AG2115" i="1"/>
  <c r="P2114" i="1"/>
  <c r="AA3262" i="1" s="1"/>
  <c r="Z3262" i="1"/>
  <c r="P2119" i="1"/>
  <c r="AA4417" i="1" s="1"/>
  <c r="Z4417" i="1"/>
  <c r="S1283" i="1"/>
  <c r="S1109" i="1"/>
  <c r="AG942" i="1"/>
  <c r="S942" i="1"/>
  <c r="P953" i="1"/>
  <c r="P942" i="1" s="1"/>
  <c r="AA4130" i="1" s="1"/>
  <c r="Z4480" i="1"/>
  <c r="P949" i="1"/>
  <c r="AA3640" i="1" s="1"/>
  <c r="Z3640" i="1"/>
  <c r="P946" i="1"/>
  <c r="AA3115" i="1" s="1"/>
  <c r="Z3115" i="1"/>
  <c r="S1799" i="1"/>
  <c r="AG1799" i="1"/>
  <c r="N1157" i="1"/>
  <c r="P623" i="1"/>
  <c r="AA3603" i="1" s="1"/>
  <c r="Z3603" i="1"/>
  <c r="P631" i="1"/>
  <c r="AA3708" i="1" s="1"/>
  <c r="Z3708" i="1"/>
  <c r="T3303" i="1"/>
  <c r="T3304" i="1"/>
  <c r="X3303" i="1"/>
  <c r="E3315" i="1" s="1"/>
  <c r="AA290" i="1"/>
  <c r="AN290" i="1" s="1"/>
  <c r="S462" i="1"/>
  <c r="Q3129" i="1"/>
  <c r="Q3128" i="1"/>
  <c r="V4179" i="1"/>
  <c r="V4178" i="1"/>
  <c r="W4161" i="1"/>
  <c r="S785" i="1"/>
  <c r="N654" i="1"/>
  <c r="C3619" i="1"/>
  <c r="L3619" i="1" s="1"/>
  <c r="C3618" i="1"/>
  <c r="H3175" i="1"/>
  <c r="I3770" i="1"/>
  <c r="J3770" i="1" s="1"/>
  <c r="K3770" i="1"/>
  <c r="S2813" i="1"/>
  <c r="AG2813" i="1"/>
  <c r="P2810" i="1"/>
  <c r="AA4176" i="1" s="1"/>
  <c r="Z4176" i="1"/>
  <c r="P2815" i="1"/>
  <c r="AA3476" i="1" s="1"/>
  <c r="AG2799" i="1"/>
  <c r="S2799" i="1"/>
  <c r="P2804" i="1"/>
  <c r="P2803" i="1" s="1"/>
  <c r="AA3301" i="1" s="1"/>
  <c r="P2792" i="1"/>
  <c r="AA3371" i="1" s="1"/>
  <c r="AG2458" i="1"/>
  <c r="S2458" i="1"/>
  <c r="P2458" i="1"/>
  <c r="AA3369" i="1" s="1"/>
  <c r="P2470" i="1"/>
  <c r="P2460" i="1" s="1"/>
  <c r="AA3614" i="1" s="1"/>
  <c r="Z3369" i="1"/>
  <c r="S1951" i="1"/>
  <c r="N1321" i="1"/>
  <c r="S1285" i="1"/>
  <c r="P1140" i="1"/>
  <c r="AA4166" i="1" s="1"/>
  <c r="Z4166" i="1"/>
  <c r="P791" i="1"/>
  <c r="AA3954" i="1" s="1"/>
  <c r="P608" i="1"/>
  <c r="AA4128" i="1" s="1"/>
  <c r="Z4128" i="1"/>
  <c r="F3420" i="1"/>
  <c r="U3794" i="1"/>
  <c r="U3793" i="1"/>
  <c r="H4680" i="1"/>
  <c r="AH4584" i="1"/>
  <c r="AH4561" i="1"/>
  <c r="M4598" i="1"/>
  <c r="E4607" i="1" s="1"/>
  <c r="W4494" i="1"/>
  <c r="S4499" i="1" s="1"/>
  <c r="K4459" i="1"/>
  <c r="AH4314" i="1"/>
  <c r="H4324" i="1"/>
  <c r="E4324" i="1"/>
  <c r="J4327" i="1"/>
  <c r="AH4199" i="1"/>
  <c r="L4164" i="1"/>
  <c r="V4144" i="1"/>
  <c r="X4143" i="1"/>
  <c r="E4155" i="1" s="1"/>
  <c r="W4021" i="1"/>
  <c r="V3899" i="1"/>
  <c r="M3793" i="1"/>
  <c r="E3802" i="1" s="1"/>
  <c r="H3910" i="1"/>
  <c r="H3904" i="1" s="1"/>
  <c r="I3840" i="1"/>
  <c r="J3840" i="1" s="1"/>
  <c r="K3840" i="1"/>
  <c r="V3724" i="1"/>
  <c r="F3595" i="1"/>
  <c r="C3339" i="1"/>
  <c r="C3338" i="1"/>
  <c r="C3268" i="1"/>
  <c r="G3560" i="1"/>
  <c r="H3140" i="1"/>
  <c r="P2785" i="1"/>
  <c r="AA3231" i="1" s="1"/>
  <c r="Z3231" i="1"/>
  <c r="S2950" i="1"/>
  <c r="AG2950" i="1"/>
  <c r="N2826" i="1"/>
  <c r="S1297" i="1"/>
  <c r="AG1297" i="1"/>
  <c r="P1289" i="1"/>
  <c r="AA3362" i="1" s="1"/>
  <c r="P1301" i="1"/>
  <c r="P1298" i="1" s="1"/>
  <c r="AA3397" i="1" s="1"/>
  <c r="Z3362" i="1"/>
  <c r="P1297" i="1"/>
  <c r="AA3677" i="1" s="1"/>
  <c r="Z3677" i="1"/>
  <c r="N1156" i="1"/>
  <c r="S1290" i="1"/>
  <c r="AG443" i="1"/>
  <c r="S443" i="1"/>
  <c r="AG449" i="1"/>
  <c r="S449" i="1"/>
  <c r="P446" i="1"/>
  <c r="AA3182" i="1" s="1"/>
  <c r="Z3182" i="1"/>
  <c r="P443" i="1"/>
  <c r="AA4337" i="1" s="1"/>
  <c r="Z4337" i="1"/>
  <c r="P451" i="1"/>
  <c r="AA4442" i="1" s="1"/>
  <c r="Z4442" i="1"/>
  <c r="AG312" i="1"/>
  <c r="S312" i="1"/>
  <c r="T4388" i="1"/>
  <c r="T4389" i="1"/>
  <c r="S777" i="1"/>
  <c r="AG777" i="1"/>
  <c r="Q4284" i="1"/>
  <c r="Q4283" i="1"/>
  <c r="W295" i="1"/>
  <c r="AJ295" i="1" s="1"/>
  <c r="AG123" i="1"/>
  <c r="S123" i="1"/>
  <c r="C3899" i="1"/>
  <c r="L3899" i="1" s="1"/>
  <c r="R3904" i="1" s="1"/>
  <c r="C3898" i="1"/>
  <c r="K3584" i="1"/>
  <c r="K3583" i="1"/>
  <c r="L3565" i="1"/>
  <c r="Y26" i="1"/>
  <c r="Z26" i="1" s="1"/>
  <c r="AA26" i="1"/>
  <c r="AB26" i="1" s="1"/>
  <c r="Q3514" i="1"/>
  <c r="W3514" i="1" s="1"/>
  <c r="Q3513" i="1"/>
  <c r="H3942" i="1"/>
  <c r="H3939" i="1" s="1"/>
  <c r="G3942" i="1"/>
  <c r="G3939" i="1" s="1"/>
  <c r="AG2294" i="1"/>
  <c r="S2294" i="1"/>
  <c r="S2648" i="1"/>
  <c r="AG2648" i="1"/>
  <c r="P2968" i="1"/>
  <c r="AA3407" i="1" s="1"/>
  <c r="Z3407" i="1"/>
  <c r="P2963" i="1"/>
  <c r="AA3337" i="1" s="1"/>
  <c r="Z3337" i="1"/>
  <c r="AG2641" i="1"/>
  <c r="S2641" i="1"/>
  <c r="P2648" i="1"/>
  <c r="AA3475" i="1" s="1"/>
  <c r="Z3475" i="1"/>
  <c r="P2644" i="1"/>
  <c r="AA3895" i="1" s="1"/>
  <c r="Z3895" i="1"/>
  <c r="AG2295" i="1"/>
  <c r="S2295" i="1"/>
  <c r="S1447" i="1"/>
  <c r="AG1447" i="1"/>
  <c r="AG1127" i="1"/>
  <c r="S1127" i="1"/>
  <c r="P1126" i="1"/>
  <c r="AA3326" i="1" s="1"/>
  <c r="Z3326" i="1"/>
  <c r="P1131" i="1"/>
  <c r="AA3396" i="1" s="1"/>
  <c r="S1470" i="1"/>
  <c r="AG1470" i="1"/>
  <c r="AG972" i="1"/>
  <c r="S972" i="1"/>
  <c r="W292" i="1"/>
  <c r="AJ292" i="1" s="1"/>
  <c r="T3759" i="1"/>
  <c r="T3758" i="1"/>
  <c r="P3934" i="1"/>
  <c r="W3934" i="1" s="1"/>
  <c r="P3933" i="1"/>
  <c r="S3234" i="1"/>
  <c r="S3233" i="1"/>
  <c r="AG280" i="1"/>
  <c r="S280" i="1"/>
  <c r="S796" i="1"/>
  <c r="AG774" i="1"/>
  <c r="S774" i="1"/>
  <c r="P780" i="1"/>
  <c r="AA3184" i="1" s="1"/>
  <c r="Z3184" i="1"/>
  <c r="P777" i="1"/>
  <c r="AA4339" i="1" s="1"/>
  <c r="Z4339" i="1"/>
  <c r="P785" i="1"/>
  <c r="AA4444" i="1" s="1"/>
  <c r="Z4444" i="1"/>
  <c r="S3759" i="1"/>
  <c r="S3758" i="1"/>
  <c r="F4354" i="1"/>
  <c r="L4354" i="1" s="1"/>
  <c r="F4353" i="1"/>
  <c r="F3864" i="1"/>
  <c r="F3863" i="1"/>
  <c r="F3269" i="1"/>
  <c r="F3268" i="1"/>
  <c r="AG110" i="1"/>
  <c r="S110" i="1"/>
  <c r="D3373" i="1"/>
  <c r="D3374" i="1"/>
  <c r="O130" i="1"/>
  <c r="O128" i="1"/>
  <c r="O126" i="1"/>
  <c r="O124" i="1"/>
  <c r="O122" i="1"/>
  <c r="O120" i="1"/>
  <c r="O131" i="1"/>
  <c r="O129" i="1"/>
  <c r="O127" i="1"/>
  <c r="O125" i="1"/>
  <c r="O123" i="1"/>
  <c r="O121" i="1"/>
  <c r="E3689" i="1"/>
  <c r="E3688" i="1"/>
  <c r="F3689" i="1"/>
  <c r="F3688" i="1"/>
  <c r="S2636" i="1"/>
  <c r="AG2636" i="1"/>
  <c r="P2627" i="1"/>
  <c r="AA3615" i="1" s="1"/>
  <c r="Z3615" i="1"/>
  <c r="P2632" i="1"/>
  <c r="AA4035" i="1" s="1"/>
  <c r="Z4035" i="1"/>
  <c r="AG2951" i="1"/>
  <c r="S2951" i="1"/>
  <c r="AG2614" i="1"/>
  <c r="S2614" i="1"/>
  <c r="P2613" i="1"/>
  <c r="AA3160" i="1" s="1"/>
  <c r="P2612" i="1"/>
  <c r="AA4140" i="1" s="1"/>
  <c r="S2981" i="1"/>
  <c r="N1818" i="1"/>
  <c r="AG1609" i="1"/>
  <c r="S1609" i="1"/>
  <c r="S1133" i="1"/>
  <c r="AG1311" i="1"/>
  <c r="S1311" i="1"/>
  <c r="AH790" i="1"/>
  <c r="S790" i="1"/>
  <c r="P3759" i="1"/>
  <c r="P3758" i="1"/>
  <c r="W3286" i="1"/>
  <c r="V3303" i="1"/>
  <c r="V3304" i="1"/>
  <c r="S457" i="1"/>
  <c r="AG457" i="1"/>
  <c r="P466" i="1"/>
  <c r="P460" i="1" s="1"/>
  <c r="AA3567" i="1" s="1"/>
  <c r="P454" i="1"/>
  <c r="AA3357" i="1" s="1"/>
  <c r="Z3357" i="1"/>
  <c r="P462" i="1"/>
  <c r="AA3672" i="1" s="1"/>
  <c r="Z3672" i="1"/>
  <c r="Z3847" i="1"/>
  <c r="S784" i="1"/>
  <c r="AG626" i="1"/>
  <c r="S626" i="1"/>
  <c r="H4074" i="1"/>
  <c r="H4073" i="1"/>
  <c r="I3479" i="1"/>
  <c r="I3478" i="1"/>
  <c r="H3627" i="1"/>
  <c r="H3624" i="1" s="1"/>
  <c r="H3724" i="1"/>
  <c r="H3723" i="1"/>
  <c r="S283" i="1"/>
  <c r="AG283" i="1"/>
  <c r="H4144" i="1"/>
  <c r="S2794" i="1"/>
  <c r="AG2794" i="1"/>
  <c r="S1973" i="1"/>
  <c r="AG1943" i="1"/>
  <c r="S1943" i="1"/>
  <c r="S1778" i="1"/>
  <c r="AG1778" i="1"/>
  <c r="S1479" i="1"/>
  <c r="N1821" i="1"/>
  <c r="S1797" i="1"/>
  <c r="AG1797" i="1"/>
  <c r="S1628" i="1"/>
  <c r="AG1628" i="1"/>
  <c r="S1626" i="1"/>
  <c r="AG1626" i="1"/>
  <c r="P1630" i="1"/>
  <c r="AA4029" i="1" s="1"/>
  <c r="Z4029" i="1"/>
  <c r="P1625" i="1"/>
  <c r="AA3609" i="1" s="1"/>
  <c r="Z3609" i="1"/>
  <c r="P1633" i="1"/>
  <c r="AA3714" i="1" s="1"/>
  <c r="Z3714" i="1"/>
  <c r="S960" i="1"/>
  <c r="AG960" i="1"/>
  <c r="S958" i="1"/>
  <c r="AG958" i="1"/>
  <c r="P966" i="1"/>
  <c r="AA3290" i="1" s="1"/>
  <c r="P957" i="1"/>
  <c r="AA3605" i="1" s="1"/>
  <c r="Z3605" i="1"/>
  <c r="P965" i="1"/>
  <c r="AA3710" i="1" s="1"/>
  <c r="Z3710" i="1"/>
  <c r="O4459" i="1"/>
  <c r="O4458" i="1"/>
  <c r="P4354" i="1"/>
  <c r="P4353" i="1"/>
  <c r="X4353" i="1"/>
  <c r="E4365" i="1" s="1"/>
  <c r="O3723" i="1"/>
  <c r="O3724" i="1"/>
  <c r="W3724" i="1" s="1"/>
  <c r="O284" i="1"/>
  <c r="O282" i="1"/>
  <c r="O280" i="1"/>
  <c r="O278" i="1"/>
  <c r="O276" i="1"/>
  <c r="O274" i="1"/>
  <c r="O277" i="1"/>
  <c r="O279" i="1"/>
  <c r="O281" i="1"/>
  <c r="O273" i="1"/>
  <c r="O283" i="1"/>
  <c r="O275" i="1"/>
  <c r="H4117" i="1"/>
  <c r="H4114" i="1" s="1"/>
  <c r="AA138" i="1"/>
  <c r="AN138" i="1" s="1"/>
  <c r="AA140" i="1"/>
  <c r="AN140" i="1" s="1"/>
  <c r="H3837" i="1"/>
  <c r="H3834" i="1" s="1"/>
  <c r="J3829" i="1"/>
  <c r="J3828" i="1"/>
  <c r="AH4621" i="1"/>
  <c r="AH4520" i="1"/>
  <c r="K4505" i="1"/>
  <c r="I4505" i="1"/>
  <c r="J4505" i="1" s="1"/>
  <c r="K4432" i="1"/>
  <c r="I4432" i="1"/>
  <c r="F4429" i="1"/>
  <c r="E4394" i="1"/>
  <c r="J4397" i="1"/>
  <c r="L4405" i="1"/>
  <c r="AK4162" i="1"/>
  <c r="AG4162" i="1"/>
  <c r="AD4162" i="1"/>
  <c r="AD3952" i="1"/>
  <c r="AK3952" i="1"/>
  <c r="M3863" i="1"/>
  <c r="E3872" i="1" s="1"/>
  <c r="V3864" i="1"/>
  <c r="G3735" i="1"/>
  <c r="V3583" i="1"/>
  <c r="E3339" i="1"/>
  <c r="E3338" i="1"/>
  <c r="AK3217" i="1"/>
  <c r="AD3217" i="1"/>
  <c r="L3250" i="1"/>
  <c r="F4494" i="1"/>
  <c r="F4493" i="1"/>
  <c r="U113" i="1"/>
  <c r="AH113" i="1" s="1"/>
  <c r="U115" i="1"/>
  <c r="AH115" i="1" s="1"/>
  <c r="U107" i="1"/>
  <c r="AH107" i="1" s="1"/>
  <c r="AB114" i="1"/>
  <c r="AO114" i="1" s="1"/>
  <c r="D3549" i="1"/>
  <c r="D3548" i="1"/>
  <c r="E3128" i="1"/>
  <c r="E3129" i="1"/>
  <c r="G3452" i="1"/>
  <c r="G3449" i="1" s="1"/>
  <c r="G3129" i="1"/>
  <c r="G3128" i="1"/>
  <c r="S2469" i="1"/>
  <c r="K3933" i="1"/>
  <c r="S2448" i="1"/>
  <c r="S1981" i="1"/>
  <c r="S1116" i="1"/>
  <c r="H4289" i="1"/>
  <c r="H3347" i="1"/>
  <c r="H3344" i="1" s="1"/>
  <c r="S1314" i="1"/>
  <c r="V3758" i="1"/>
  <c r="W3864" i="1" l="1"/>
  <c r="AH4625" i="1"/>
  <c r="AH4595" i="1"/>
  <c r="M4604" i="1"/>
  <c r="AH4200" i="1"/>
  <c r="W3689" i="1"/>
  <c r="L4389" i="1"/>
  <c r="W3444" i="1"/>
  <c r="L3164" i="1"/>
  <c r="L3199" i="1"/>
  <c r="W4039" i="1"/>
  <c r="W3794" i="1"/>
  <c r="AB17" i="1"/>
  <c r="W3129" i="1"/>
  <c r="L3304" i="1"/>
  <c r="W3899" i="1"/>
  <c r="Z15" i="1"/>
  <c r="Q3239" i="1"/>
  <c r="W3339" i="1"/>
  <c r="AH4204" i="1"/>
  <c r="S3939" i="1"/>
  <c r="AG3918" i="1"/>
  <c r="AG3920" i="1"/>
  <c r="AG3932" i="1"/>
  <c r="AG3916" i="1"/>
  <c r="AG3924" i="1"/>
  <c r="AG3930" i="1"/>
  <c r="AG3922" i="1"/>
  <c r="AG3926" i="1"/>
  <c r="AG3928" i="1"/>
  <c r="S3729" i="1"/>
  <c r="AG3722" i="1"/>
  <c r="AG3718" i="1"/>
  <c r="AG3714" i="1"/>
  <c r="AG3708" i="1"/>
  <c r="AG3710" i="1"/>
  <c r="AG3706" i="1"/>
  <c r="S3519" i="1"/>
  <c r="AG3504" i="1"/>
  <c r="AG3496" i="1"/>
  <c r="AG3500" i="1"/>
  <c r="AG3508" i="1"/>
  <c r="AG3512" i="1"/>
  <c r="S3869" i="1"/>
  <c r="AG3850" i="1"/>
  <c r="AG3862" i="1"/>
  <c r="AG3858" i="1"/>
  <c r="AG3860" i="1"/>
  <c r="AG3846" i="1"/>
  <c r="AG3854" i="1"/>
  <c r="AG3848" i="1"/>
  <c r="S4079" i="1"/>
  <c r="AG4072" i="1"/>
  <c r="AG4066" i="1"/>
  <c r="AG4060" i="1"/>
  <c r="AG4056" i="1"/>
  <c r="AG4070" i="1"/>
  <c r="AG4068" i="1"/>
  <c r="AG4064" i="1"/>
  <c r="AG4062" i="1"/>
  <c r="R4359" i="1"/>
  <c r="AG4347" i="1"/>
  <c r="AG4343" i="1"/>
  <c r="AG4349" i="1"/>
  <c r="AG4341" i="1"/>
  <c r="AG4351" i="1"/>
  <c r="AG4345" i="1"/>
  <c r="AG4337" i="1"/>
  <c r="S3974" i="1"/>
  <c r="AG3965" i="1"/>
  <c r="AG3963" i="1"/>
  <c r="AG3967" i="1"/>
  <c r="AG3961" i="1"/>
  <c r="AG3953" i="1"/>
  <c r="AG3951" i="1"/>
  <c r="AG3959" i="1"/>
  <c r="AG3957" i="1"/>
  <c r="AG3955" i="1"/>
  <c r="R4429" i="1"/>
  <c r="AG4413" i="1"/>
  <c r="AG4421" i="1"/>
  <c r="AG4415" i="1"/>
  <c r="AG4407" i="1"/>
  <c r="AG4411" i="1"/>
  <c r="AG4417" i="1"/>
  <c r="AG4419" i="1"/>
  <c r="S3694" i="1"/>
  <c r="AG3675" i="1"/>
  <c r="AG3687" i="1"/>
  <c r="AG3681" i="1"/>
  <c r="AG3683" i="1"/>
  <c r="AG3677" i="1"/>
  <c r="AG3671" i="1"/>
  <c r="AG3673" i="1"/>
  <c r="AG3685" i="1"/>
  <c r="AG3679" i="1"/>
  <c r="R4394" i="1"/>
  <c r="AG4382" i="1"/>
  <c r="AG4384" i="1"/>
  <c r="AG4372" i="1"/>
  <c r="AG4376" i="1"/>
  <c r="AG4386" i="1"/>
  <c r="AG4378" i="1"/>
  <c r="AG4370" i="1"/>
  <c r="AH4370" i="1" s="1"/>
  <c r="AG4380" i="1"/>
  <c r="S3449" i="1"/>
  <c r="AG3430" i="1"/>
  <c r="AG3428" i="1"/>
  <c r="AG3426" i="1"/>
  <c r="AG3438" i="1"/>
  <c r="AG3432" i="1"/>
  <c r="AG3434" i="1"/>
  <c r="AG3442" i="1"/>
  <c r="R3169" i="1"/>
  <c r="AG3161" i="1"/>
  <c r="AG3151" i="1"/>
  <c r="AG3147" i="1"/>
  <c r="AG3157" i="1"/>
  <c r="AG3155" i="1"/>
  <c r="AG3159" i="1"/>
  <c r="R3204" i="1"/>
  <c r="AG3194" i="1"/>
  <c r="AG3196" i="1"/>
  <c r="AG3192" i="1"/>
  <c r="AG3190" i="1"/>
  <c r="AG3188" i="1"/>
  <c r="AG3182" i="1"/>
  <c r="AG3184" i="1"/>
  <c r="S4044" i="1"/>
  <c r="AG4035" i="1"/>
  <c r="AG4025" i="1"/>
  <c r="AG4029" i="1"/>
  <c r="AG4027" i="1"/>
  <c r="AG4037" i="1"/>
  <c r="AG4033" i="1"/>
  <c r="AG4031" i="1"/>
  <c r="S3799" i="1"/>
  <c r="AG3784" i="1"/>
  <c r="AG3788" i="1"/>
  <c r="AG3782" i="1"/>
  <c r="AG3780" i="1"/>
  <c r="AG3792" i="1"/>
  <c r="S3589" i="1"/>
  <c r="AG3574" i="1"/>
  <c r="AG3572" i="1"/>
  <c r="AG3578" i="1"/>
  <c r="AG3570" i="1"/>
  <c r="AG3582" i="1"/>
  <c r="AG3580" i="1"/>
  <c r="S3134" i="1"/>
  <c r="AG3121" i="1"/>
  <c r="AG3119" i="1"/>
  <c r="AG3123" i="1"/>
  <c r="AG3127" i="1"/>
  <c r="AG3117" i="1"/>
  <c r="AG3111" i="1"/>
  <c r="AG3115" i="1"/>
  <c r="R3309" i="1"/>
  <c r="AG3301" i="1"/>
  <c r="AG3295" i="1"/>
  <c r="AG3291" i="1"/>
  <c r="AG3299" i="1"/>
  <c r="AG3297" i="1"/>
  <c r="AG3293" i="1"/>
  <c r="AG3287" i="1"/>
  <c r="S3904" i="1"/>
  <c r="AG3885" i="1"/>
  <c r="AG3895" i="1"/>
  <c r="AG3893" i="1"/>
  <c r="AG3889" i="1"/>
  <c r="AG3897" i="1"/>
  <c r="S3414" i="1"/>
  <c r="AG3397" i="1"/>
  <c r="AG3393" i="1"/>
  <c r="AG3405" i="1"/>
  <c r="AG3401" i="1"/>
  <c r="S3344" i="1"/>
  <c r="AG3325" i="1"/>
  <c r="AG3333" i="1"/>
  <c r="AG3337" i="1"/>
  <c r="AG3329" i="1"/>
  <c r="AG3321" i="1"/>
  <c r="AG3331" i="1"/>
  <c r="S3659" i="1"/>
  <c r="AG3642" i="1"/>
  <c r="AG3652" i="1"/>
  <c r="AG3640" i="1"/>
  <c r="AG3638" i="1"/>
  <c r="AG3650" i="1"/>
  <c r="AG3644" i="1"/>
  <c r="AG3648" i="1"/>
  <c r="AG3646" i="1"/>
  <c r="K4184" i="1"/>
  <c r="P285" i="1"/>
  <c r="P273" i="1"/>
  <c r="AA4476" i="1" s="1"/>
  <c r="Z4476" i="1"/>
  <c r="L4505" i="1" s="1"/>
  <c r="P274" i="1"/>
  <c r="AA4126" i="1" s="1"/>
  <c r="Z4126" i="1"/>
  <c r="L4155" i="1" s="1"/>
  <c r="P282" i="1"/>
  <c r="AA4406" i="1" s="1"/>
  <c r="M4435" i="1" s="1"/>
  <c r="Z4406" i="1"/>
  <c r="L4435" i="1" s="1"/>
  <c r="AD3286" i="1"/>
  <c r="AK3286" i="1"/>
  <c r="P129" i="1"/>
  <c r="AA3390" i="1" s="1"/>
  <c r="M3417" i="1" s="1"/>
  <c r="Z3390" i="1"/>
  <c r="L3417" i="1" s="1"/>
  <c r="Z3320" i="1"/>
  <c r="L3347" i="1" s="1"/>
  <c r="AD4161" i="1"/>
  <c r="AK4161" i="1"/>
  <c r="AB31" i="1"/>
  <c r="K4540" i="1"/>
  <c r="I4540" i="1"/>
  <c r="AE4545" i="1"/>
  <c r="W3304" i="1"/>
  <c r="AK3743" i="1"/>
  <c r="AD3743" i="1"/>
  <c r="AK4090" i="1"/>
  <c r="Q4114" i="1"/>
  <c r="AD4090" i="1"/>
  <c r="L4039" i="1"/>
  <c r="AK4065" i="1"/>
  <c r="AD4065" i="1"/>
  <c r="AK3260" i="1"/>
  <c r="AD3260" i="1"/>
  <c r="AD3440" i="1"/>
  <c r="AK3440" i="1"/>
  <c r="AG3440" i="1"/>
  <c r="AD3680" i="1"/>
  <c r="AK3680" i="1"/>
  <c r="AD3750" i="1"/>
  <c r="AK3750" i="1"/>
  <c r="AD4036" i="1"/>
  <c r="AK4036" i="1"/>
  <c r="AD4338" i="1"/>
  <c r="AK4338" i="1"/>
  <c r="AK3185" i="1"/>
  <c r="AD3185" i="1"/>
  <c r="AD3506" i="1"/>
  <c r="AK3506" i="1"/>
  <c r="AG3506" i="1"/>
  <c r="AK3815" i="1"/>
  <c r="AD3815" i="1"/>
  <c r="AD4063" i="1"/>
  <c r="AK4063" i="1"/>
  <c r="E4009" i="1"/>
  <c r="AK4379" i="1"/>
  <c r="AD4379" i="1"/>
  <c r="AD4454" i="1"/>
  <c r="AK4454" i="1"/>
  <c r="I3522" i="1"/>
  <c r="I3519" i="1" s="1"/>
  <c r="F3519" i="1"/>
  <c r="K3519" i="1" s="1"/>
  <c r="K3522" i="1"/>
  <c r="W3829" i="1"/>
  <c r="AG3815" i="1" s="1"/>
  <c r="P1295" i="1"/>
  <c r="AA3572" i="1" s="1"/>
  <c r="AG301" i="1"/>
  <c r="S301" i="1"/>
  <c r="P1478" i="1"/>
  <c r="AA4378" i="1" s="1"/>
  <c r="Q3169" i="1"/>
  <c r="AG3145" i="1"/>
  <c r="AH3145" i="1" s="1"/>
  <c r="AK3145" i="1"/>
  <c r="AD3145" i="1"/>
  <c r="AG114" i="1"/>
  <c r="S114" i="1"/>
  <c r="S107" i="1"/>
  <c r="AG107" i="1"/>
  <c r="P107" i="1"/>
  <c r="AA4125" i="1" s="1"/>
  <c r="M4152" i="1" s="1"/>
  <c r="Z4125" i="1"/>
  <c r="L4152" i="1" s="1"/>
  <c r="L4149" i="1" s="1"/>
  <c r="P108" i="1"/>
  <c r="AA3145" i="1" s="1"/>
  <c r="Z3145" i="1"/>
  <c r="L3172" i="1" s="1"/>
  <c r="P116" i="1"/>
  <c r="AA3495" i="1" s="1"/>
  <c r="M3522" i="1" s="1"/>
  <c r="Z3495" i="1"/>
  <c r="L3522" i="1" s="1"/>
  <c r="K4359" i="1"/>
  <c r="L3864" i="1"/>
  <c r="AB30" i="1"/>
  <c r="S145" i="1"/>
  <c r="AK3181" i="1"/>
  <c r="AD3181" i="1"/>
  <c r="L3934" i="1"/>
  <c r="AH4316" i="1"/>
  <c r="F4464" i="1"/>
  <c r="K4467" i="1"/>
  <c r="I4467" i="1"/>
  <c r="AG284" i="1"/>
  <c r="S284" i="1"/>
  <c r="AD3183" i="1"/>
  <c r="AK3183" i="1"/>
  <c r="AK4131" i="1"/>
  <c r="AD4131" i="1"/>
  <c r="AD4348" i="1"/>
  <c r="AK4348" i="1"/>
  <c r="AK3371" i="1"/>
  <c r="AD3371" i="1"/>
  <c r="AD3575" i="1"/>
  <c r="AK3575" i="1"/>
  <c r="AD3716" i="1"/>
  <c r="AG3716" i="1"/>
  <c r="AK3716" i="1"/>
  <c r="AD4061" i="1"/>
  <c r="AK4061" i="1"/>
  <c r="AD4023" i="1"/>
  <c r="AK4023" i="1"/>
  <c r="AG4023" i="1"/>
  <c r="AD4412" i="1"/>
  <c r="AK4412" i="1"/>
  <c r="AG3399" i="1"/>
  <c r="AD3399" i="1"/>
  <c r="AK3399" i="1"/>
  <c r="AK3193" i="1"/>
  <c r="AD3193" i="1"/>
  <c r="AK3790" i="1"/>
  <c r="AG3790" i="1"/>
  <c r="AD3790" i="1"/>
  <c r="AD3473" i="1"/>
  <c r="AK3473" i="1"/>
  <c r="AK3616" i="1"/>
  <c r="AG3616" i="1"/>
  <c r="AD3616" i="1"/>
  <c r="AD4032" i="1"/>
  <c r="AK4032" i="1"/>
  <c r="K4645" i="1"/>
  <c r="I4645" i="1"/>
  <c r="AH4656" i="1"/>
  <c r="AK4546" i="1"/>
  <c r="AG4546" i="1"/>
  <c r="AD4546" i="1"/>
  <c r="AE4555" i="1" s="1"/>
  <c r="AB4555" i="1" s="1"/>
  <c r="AI4555" i="1" s="1"/>
  <c r="AJ4555" i="1" s="1"/>
  <c r="P1117" i="1"/>
  <c r="AA4411" i="1" s="1"/>
  <c r="I3452" i="1"/>
  <c r="F3449" i="1"/>
  <c r="K3452" i="1"/>
  <c r="G3204" i="1"/>
  <c r="I4117" i="1"/>
  <c r="I4114" i="1" s="1"/>
  <c r="F4114" i="1"/>
  <c r="K4114" i="1" s="1"/>
  <c r="K4117" i="1"/>
  <c r="S297" i="1"/>
  <c r="AG297" i="1"/>
  <c r="AK3670" i="1"/>
  <c r="Q3694" i="1"/>
  <c r="AD3670" i="1"/>
  <c r="AG139" i="1"/>
  <c r="S139" i="1"/>
  <c r="L3969" i="1"/>
  <c r="P293" i="1"/>
  <c r="AA3566" i="1" s="1"/>
  <c r="M3595" i="1" s="1"/>
  <c r="Z3566" i="1"/>
  <c r="L3595" i="1" s="1"/>
  <c r="P290" i="1"/>
  <c r="AA3951" i="1" s="1"/>
  <c r="M3980" i="1" s="1"/>
  <c r="Z3951" i="1"/>
  <c r="L3980" i="1" s="1"/>
  <c r="P298" i="1"/>
  <c r="AA3286" i="1" s="1"/>
  <c r="Z3286" i="1"/>
  <c r="L3315" i="1" s="1"/>
  <c r="L3409" i="1"/>
  <c r="AD3636" i="1"/>
  <c r="AK3636" i="1"/>
  <c r="AG3636" i="1"/>
  <c r="AD3881" i="1"/>
  <c r="AK3881" i="1"/>
  <c r="AG3881" i="1"/>
  <c r="AK4058" i="1"/>
  <c r="AG4058" i="1"/>
  <c r="AD4058" i="1"/>
  <c r="L4109" i="1"/>
  <c r="S122" i="1"/>
  <c r="AG122" i="1"/>
  <c r="K3210" i="1"/>
  <c r="I3210" i="1"/>
  <c r="Z28" i="1"/>
  <c r="L4494" i="1"/>
  <c r="I4470" i="1"/>
  <c r="J4470" i="1" s="1"/>
  <c r="K4470" i="1"/>
  <c r="P972" i="1"/>
  <c r="AA4270" i="1" s="1"/>
  <c r="K4082" i="1"/>
  <c r="I4082" i="1"/>
  <c r="I4079" i="1" s="1"/>
  <c r="F4079" i="1"/>
  <c r="K4079" i="1" s="1"/>
  <c r="S298" i="1"/>
  <c r="AD3251" i="1"/>
  <c r="AK3251" i="1"/>
  <c r="I4502" i="1"/>
  <c r="I4499" i="1" s="1"/>
  <c r="F4499" i="1"/>
  <c r="K4499" i="1" s="1"/>
  <c r="K4502" i="1"/>
  <c r="I3277" i="1"/>
  <c r="F3274" i="1"/>
  <c r="K3277" i="1"/>
  <c r="AD3320" i="1"/>
  <c r="AK3320" i="1"/>
  <c r="Q3344" i="1"/>
  <c r="K3980" i="1"/>
  <c r="I3980" i="1"/>
  <c r="S135" i="1"/>
  <c r="AD3364" i="1"/>
  <c r="AK3364" i="1"/>
  <c r="AD3125" i="1"/>
  <c r="AG3125" i="1"/>
  <c r="AK3125" i="1"/>
  <c r="AK3576" i="1"/>
  <c r="AG3576" i="1"/>
  <c r="AD3576" i="1"/>
  <c r="AD3579" i="1"/>
  <c r="AK3579" i="1"/>
  <c r="AD3781" i="1"/>
  <c r="AK3781" i="1"/>
  <c r="AD4030" i="1"/>
  <c r="AK4030" i="1"/>
  <c r="AH4307" i="1"/>
  <c r="AD3162" i="1"/>
  <c r="AK3162" i="1"/>
  <c r="AD3712" i="1"/>
  <c r="AG3712" i="1"/>
  <c r="AK3712" i="1"/>
  <c r="AD3746" i="1"/>
  <c r="AK3746" i="1"/>
  <c r="AD3818" i="1"/>
  <c r="AK3818" i="1"/>
  <c r="N4219" i="1"/>
  <c r="AH4243" i="1"/>
  <c r="AD4268" i="1"/>
  <c r="AK4268" i="1"/>
  <c r="AD3114" i="1"/>
  <c r="AK3114" i="1"/>
  <c r="AK3394" i="1"/>
  <c r="AD3394" i="1"/>
  <c r="AK3511" i="1"/>
  <c r="AG3511" i="1"/>
  <c r="AD3511" i="1"/>
  <c r="AD3851" i="1"/>
  <c r="AK3851" i="1"/>
  <c r="AG3851" i="1"/>
  <c r="K4260" i="1"/>
  <c r="I4260" i="1"/>
  <c r="AD4443" i="1"/>
  <c r="AK4443" i="1"/>
  <c r="H4534" i="1"/>
  <c r="AH4514" i="1"/>
  <c r="P2284" i="1"/>
  <c r="AA3228" i="1" s="1"/>
  <c r="AB32" i="1"/>
  <c r="P813" i="1"/>
  <c r="AA3534" i="1" s="1"/>
  <c r="P1610" i="1"/>
  <c r="AA4134" i="1" s="1"/>
  <c r="AG3882" i="1"/>
  <c r="AK4409" i="1"/>
  <c r="AG4409" i="1"/>
  <c r="AD4409" i="1"/>
  <c r="K4365" i="1"/>
  <c r="I4365" i="1"/>
  <c r="J4365" i="1" s="1"/>
  <c r="AG310" i="1"/>
  <c r="S310" i="1"/>
  <c r="I4607" i="1"/>
  <c r="F4604" i="1"/>
  <c r="K4607" i="1"/>
  <c r="S140" i="1"/>
  <c r="AG140" i="1"/>
  <c r="P142" i="1"/>
  <c r="AA4370" i="1" s="1"/>
  <c r="M4397" i="1" s="1"/>
  <c r="Z4370" i="1"/>
  <c r="L4397" i="1" s="1"/>
  <c r="P137" i="1"/>
  <c r="AA4265" i="1" s="1"/>
  <c r="Z4265" i="1"/>
  <c r="L4292" i="1" s="1"/>
  <c r="Z3530" i="1"/>
  <c r="L3557" i="1" s="1"/>
  <c r="Q3729" i="1"/>
  <c r="AD3705" i="1"/>
  <c r="AK3705" i="1"/>
  <c r="Q4044" i="1"/>
  <c r="AK4020" i="1"/>
  <c r="AG4020" i="1"/>
  <c r="AH4020" i="1" s="1"/>
  <c r="AD4020" i="1"/>
  <c r="Z3741" i="1"/>
  <c r="L3770" i="1" s="1"/>
  <c r="P304" i="1"/>
  <c r="AA4266" i="1" s="1"/>
  <c r="M4295" i="1" s="1"/>
  <c r="Z4266" i="1"/>
  <c r="L4295" i="1" s="1"/>
  <c r="P305" i="1"/>
  <c r="AA4161" i="1" s="1"/>
  <c r="M4190" i="1" s="1"/>
  <c r="Z4161" i="1"/>
  <c r="L4190" i="1" s="1"/>
  <c r="P630" i="1"/>
  <c r="AA3393" i="1" s="1"/>
  <c r="P2475" i="1"/>
  <c r="AA4279" i="1" s="1"/>
  <c r="K3662" i="1"/>
  <c r="I3662" i="1"/>
  <c r="I3659" i="1" s="1"/>
  <c r="F3659" i="1"/>
  <c r="K3659" i="1" s="1"/>
  <c r="F3554" i="1"/>
  <c r="I3557" i="1"/>
  <c r="K3557" i="1"/>
  <c r="AH4596" i="1"/>
  <c r="G3134" i="1"/>
  <c r="S311" i="1"/>
  <c r="AB19" i="1"/>
  <c r="E3169" i="1"/>
  <c r="S309" i="1"/>
  <c r="AD3531" i="1"/>
  <c r="AK3531" i="1"/>
  <c r="E3239" i="1"/>
  <c r="J3239" i="1" s="1"/>
  <c r="J3242" i="1"/>
  <c r="E4499" i="1"/>
  <c r="J4499" i="1" s="1"/>
  <c r="J3980" i="1"/>
  <c r="AH4308" i="1"/>
  <c r="AD3431" i="1"/>
  <c r="AK3431" i="1"/>
  <c r="AD3505" i="1"/>
  <c r="AK3505" i="1"/>
  <c r="AG3505" i="1"/>
  <c r="AK3231" i="1"/>
  <c r="AD3231" i="1"/>
  <c r="AD3501" i="1"/>
  <c r="AK3501" i="1"/>
  <c r="AG3501" i="1"/>
  <c r="AK3645" i="1"/>
  <c r="AD3645" i="1"/>
  <c r="AD3892" i="1"/>
  <c r="AG3892" i="1"/>
  <c r="AK3892" i="1"/>
  <c r="AK4094" i="1"/>
  <c r="AG4094" i="1"/>
  <c r="AD4094" i="1"/>
  <c r="AG3153" i="1"/>
  <c r="AK3153" i="1"/>
  <c r="AD3153" i="1"/>
  <c r="AK3367" i="1"/>
  <c r="AD3367" i="1"/>
  <c r="AK3402" i="1"/>
  <c r="AD3402" i="1"/>
  <c r="AK3441" i="1"/>
  <c r="AD3441" i="1"/>
  <c r="AK3641" i="1"/>
  <c r="AD3641" i="1"/>
  <c r="AK4387" i="1"/>
  <c r="AD4387" i="1"/>
  <c r="AH4585" i="1"/>
  <c r="E4674" i="1"/>
  <c r="AD4510" i="1"/>
  <c r="Q4534" i="1"/>
  <c r="AK4510" i="1"/>
  <c r="AG4510" i="1"/>
  <c r="AH4510" i="1" s="1"/>
  <c r="AH4667" i="1"/>
  <c r="N4674" i="1" s="1"/>
  <c r="AH4666" i="1"/>
  <c r="AG3611" i="1"/>
  <c r="AG3613" i="1"/>
  <c r="AG4480" i="1"/>
  <c r="AG3894" i="1"/>
  <c r="S112" i="1"/>
  <c r="AG3605" i="1"/>
  <c r="AG4484" i="1"/>
  <c r="AG4091" i="1"/>
  <c r="S129" i="1"/>
  <c r="Z21" i="1"/>
  <c r="AE4440" i="1"/>
  <c r="AG3607" i="1"/>
  <c r="AG4172" i="1"/>
  <c r="AG4490" i="1"/>
  <c r="P121" i="1"/>
  <c r="AA3810" i="1" s="1"/>
  <c r="M3837" i="1" s="1"/>
  <c r="Z3810" i="1"/>
  <c r="L3837" i="1" s="1"/>
  <c r="L3339" i="1"/>
  <c r="AK4164" i="1"/>
  <c r="AG4164" i="1"/>
  <c r="AD4164" i="1"/>
  <c r="K3420" i="1"/>
  <c r="I3420" i="1"/>
  <c r="J3420" i="1" s="1"/>
  <c r="AD3146" i="1"/>
  <c r="AK3146" i="1"/>
  <c r="I3592" i="1"/>
  <c r="F3589" i="1"/>
  <c r="K3592" i="1"/>
  <c r="AD4406" i="1"/>
  <c r="AK4406" i="1"/>
  <c r="I3455" i="1"/>
  <c r="K3455" i="1"/>
  <c r="Q3904" i="1"/>
  <c r="AD3880" i="1"/>
  <c r="AK3880" i="1"/>
  <c r="AG3880" i="1"/>
  <c r="AH3880" i="1" s="1"/>
  <c r="J3277" i="1"/>
  <c r="E3274" i="1"/>
  <c r="AD4374" i="1"/>
  <c r="AK4374" i="1"/>
  <c r="AG4374" i="1"/>
  <c r="AD4336" i="1"/>
  <c r="AK4336" i="1"/>
  <c r="L4074" i="1"/>
  <c r="AG4063" i="1" s="1"/>
  <c r="AK3437" i="1"/>
  <c r="AD3437" i="1"/>
  <c r="AK3819" i="1"/>
  <c r="AG3819" i="1"/>
  <c r="AD3819" i="1"/>
  <c r="AD4167" i="1"/>
  <c r="AK4167" i="1"/>
  <c r="AK3156" i="1"/>
  <c r="AD3156" i="1"/>
  <c r="AD3323" i="1"/>
  <c r="AG3323" i="1"/>
  <c r="AK3323" i="1"/>
  <c r="AK3540" i="1"/>
  <c r="AD3540" i="1"/>
  <c r="AD3720" i="1"/>
  <c r="AG3720" i="1"/>
  <c r="AK3720" i="1"/>
  <c r="AD3783" i="1"/>
  <c r="AK3783" i="1"/>
  <c r="AD3122" i="1"/>
  <c r="AK3122" i="1"/>
  <c r="AD3614" i="1"/>
  <c r="AG3614" i="1"/>
  <c r="AK3614" i="1"/>
  <c r="AD3547" i="1"/>
  <c r="AK3547" i="1"/>
  <c r="AK3883" i="1"/>
  <c r="AG3883" i="1"/>
  <c r="AH3883" i="1" s="1"/>
  <c r="AD3883" i="1"/>
  <c r="AK3954" i="1"/>
  <c r="AG3954" i="1"/>
  <c r="AD3954" i="1"/>
  <c r="K4012" i="1"/>
  <c r="I4012" i="1"/>
  <c r="F4009" i="1"/>
  <c r="K4009" i="1" s="1"/>
  <c r="AD4129" i="1"/>
  <c r="AK4129" i="1"/>
  <c r="AK4445" i="1"/>
  <c r="AD4445" i="1"/>
  <c r="AK3180" i="1"/>
  <c r="AG3180" i="1"/>
  <c r="AH3180" i="1" s="1"/>
  <c r="Q3204" i="1"/>
  <c r="AD3180" i="1"/>
  <c r="AK3566" i="1"/>
  <c r="AG3566" i="1"/>
  <c r="AD3566" i="1"/>
  <c r="I3837" i="1"/>
  <c r="I3834" i="1" s="1"/>
  <c r="F3834" i="1"/>
  <c r="K3834" i="1" s="1"/>
  <c r="K3837" i="1"/>
  <c r="E3484" i="1"/>
  <c r="AE3775" i="1"/>
  <c r="W3479" i="1"/>
  <c r="AG3465" i="1" s="1"/>
  <c r="Z29" i="1"/>
  <c r="S117" i="1"/>
  <c r="AG117" i="1"/>
  <c r="AK4371" i="1"/>
  <c r="AD4371" i="1"/>
  <c r="AG3289" i="1"/>
  <c r="AK3289" i="1"/>
  <c r="AD3289" i="1"/>
  <c r="S134" i="1"/>
  <c r="AG134" i="1"/>
  <c r="W4354" i="1"/>
  <c r="S4359" i="1" s="1"/>
  <c r="P2802" i="1"/>
  <c r="AA3721" i="1" s="1"/>
  <c r="AD3741" i="1"/>
  <c r="AK3741" i="1"/>
  <c r="I3697" i="1"/>
  <c r="I3694" i="1" s="1"/>
  <c r="F3694" i="1"/>
  <c r="K3694" i="1" s="1"/>
  <c r="K3697" i="1"/>
  <c r="AD4266" i="1"/>
  <c r="AK4266" i="1"/>
  <c r="P111" i="1"/>
  <c r="AA3110" i="1" s="1"/>
  <c r="M3137" i="1" s="1"/>
  <c r="Z3110" i="1"/>
  <c r="L3137" i="1" s="1"/>
  <c r="Z4405" i="1"/>
  <c r="L4432" i="1" s="1"/>
  <c r="L4429" i="1" s="1"/>
  <c r="Z3250" i="1"/>
  <c r="L3277" i="1" s="1"/>
  <c r="I4359" i="1"/>
  <c r="J4540" i="1"/>
  <c r="F4639" i="1"/>
  <c r="K4642" i="1"/>
  <c r="I4642" i="1"/>
  <c r="I4639" i="1" s="1"/>
  <c r="W3269" i="1"/>
  <c r="H3134" i="1"/>
  <c r="Z30" i="1"/>
  <c r="J4467" i="1"/>
  <c r="E4464" i="1"/>
  <c r="AG3398" i="1"/>
  <c r="AK3398" i="1"/>
  <c r="AD3398" i="1"/>
  <c r="AK3745" i="1"/>
  <c r="AG3745" i="1"/>
  <c r="AD3745" i="1"/>
  <c r="AK3962" i="1"/>
  <c r="AG3962" i="1"/>
  <c r="AD3962" i="1"/>
  <c r="AH4311" i="1"/>
  <c r="AD3407" i="1"/>
  <c r="AG3407" i="1"/>
  <c r="AK3407" i="1"/>
  <c r="AD3510" i="1"/>
  <c r="AK3510" i="1"/>
  <c r="AG3510" i="1"/>
  <c r="AK3649" i="1"/>
  <c r="AD3649" i="1"/>
  <c r="AD3253" i="1"/>
  <c r="AG3253" i="1"/>
  <c r="AK3253" i="1"/>
  <c r="AD3535" i="1"/>
  <c r="AK3535" i="1"/>
  <c r="AK3823" i="1"/>
  <c r="AG3823" i="1"/>
  <c r="AD3823" i="1"/>
  <c r="AK4177" i="1"/>
  <c r="AD4177" i="1"/>
  <c r="AH4235" i="1"/>
  <c r="AK3363" i="1"/>
  <c r="AD3363" i="1"/>
  <c r="AD3502" i="1"/>
  <c r="AK3502" i="1"/>
  <c r="AG3502" i="1"/>
  <c r="AH3502" i="1" s="1"/>
  <c r="AD4456" i="1"/>
  <c r="AK4456" i="1"/>
  <c r="S108" i="1"/>
  <c r="K3974" i="1"/>
  <c r="Z16" i="1"/>
  <c r="E3344" i="1"/>
  <c r="S273" i="1"/>
  <c r="AG273" i="1"/>
  <c r="K3487" i="1"/>
  <c r="F3484" i="1"/>
  <c r="K3484" i="1" s="1"/>
  <c r="I3487" i="1"/>
  <c r="I3484" i="1" s="1"/>
  <c r="AG290" i="1"/>
  <c r="S290" i="1"/>
  <c r="P2636" i="1"/>
  <c r="AA3300" i="1" s="1"/>
  <c r="W3234" i="1"/>
  <c r="AB13" i="1"/>
  <c r="P299" i="1"/>
  <c r="P287" i="1"/>
  <c r="AA3356" i="1" s="1"/>
  <c r="M3385" i="1" s="1"/>
  <c r="Z3356" i="1"/>
  <c r="L3385" i="1" s="1"/>
  <c r="P295" i="1"/>
  <c r="AA3671" i="1" s="1"/>
  <c r="M3700" i="1" s="1"/>
  <c r="Z3671" i="1"/>
  <c r="L3700" i="1" s="1"/>
  <c r="P292" i="1"/>
  <c r="AA3846" i="1" s="1"/>
  <c r="M3875" i="1" s="1"/>
  <c r="Z3846" i="1"/>
  <c r="L3875" i="1" s="1"/>
  <c r="L3269" i="1"/>
  <c r="AG3260" i="1" s="1"/>
  <c r="K3910" i="1"/>
  <c r="I3910" i="1"/>
  <c r="J3910" i="1" s="1"/>
  <c r="AH3996" i="1"/>
  <c r="K4324" i="1"/>
  <c r="G4604" i="1"/>
  <c r="P2466" i="1"/>
  <c r="AA3684" i="1" s="1"/>
  <c r="I3175" i="1"/>
  <c r="K3175" i="1"/>
  <c r="E3309" i="1"/>
  <c r="K3385" i="1"/>
  <c r="I3385" i="1"/>
  <c r="J3385" i="1" s="1"/>
  <c r="J4362" i="1"/>
  <c r="S307" i="1"/>
  <c r="P1801" i="1"/>
  <c r="AA3295" i="1" s="1"/>
  <c r="E3729" i="1"/>
  <c r="K4047" i="1"/>
  <c r="I4047" i="1"/>
  <c r="F4044" i="1"/>
  <c r="P1982" i="1"/>
  <c r="AA3541" i="1" s="1"/>
  <c r="L3689" i="1"/>
  <c r="AG3670" i="1" s="1"/>
  <c r="AH3670" i="1" s="1"/>
  <c r="AD3461" i="1"/>
  <c r="AK3461" i="1"/>
  <c r="AG3461" i="1"/>
  <c r="AK3950" i="1"/>
  <c r="AG3950" i="1"/>
  <c r="AH3950" i="1" s="1"/>
  <c r="Q3974" i="1"/>
  <c r="AD3950" i="1"/>
  <c r="W3164" i="1"/>
  <c r="AG3162" i="1" s="1"/>
  <c r="K3875" i="1"/>
  <c r="I3875" i="1"/>
  <c r="J3875" i="1" s="1"/>
  <c r="K4050" i="1"/>
  <c r="I4050" i="1"/>
  <c r="J4050" i="1" s="1"/>
  <c r="AH4201" i="1"/>
  <c r="AH4628" i="1"/>
  <c r="AG278" i="1"/>
  <c r="S278" i="1"/>
  <c r="AG3403" i="1"/>
  <c r="AD3403" i="1"/>
  <c r="AK3403" i="1"/>
  <c r="AK3189" i="1"/>
  <c r="AD3189" i="1"/>
  <c r="AD3469" i="1"/>
  <c r="AK3469" i="1"/>
  <c r="AK3891" i="1"/>
  <c r="AG3891" i="1"/>
  <c r="AD3891" i="1"/>
  <c r="AD3814" i="1"/>
  <c r="AK3814" i="1"/>
  <c r="AK3124" i="1"/>
  <c r="AD3124" i="1"/>
  <c r="AD3294" i="1"/>
  <c r="AG3294" i="1"/>
  <c r="AK3294" i="1"/>
  <c r="AD3465" i="1"/>
  <c r="AK3465" i="1"/>
  <c r="AD3754" i="1"/>
  <c r="AK3754" i="1"/>
  <c r="AD4096" i="1"/>
  <c r="AK4096" i="1"/>
  <c r="AG4096" i="1"/>
  <c r="AD4344" i="1"/>
  <c r="AK4344" i="1"/>
  <c r="AK3296" i="1"/>
  <c r="AD3296" i="1"/>
  <c r="AG3296" i="1"/>
  <c r="AD4142" i="1"/>
  <c r="AK4142" i="1"/>
  <c r="AD4340" i="1"/>
  <c r="AK4340" i="1"/>
  <c r="AD3158" i="1"/>
  <c r="AG3158" i="1"/>
  <c r="AK3158" i="1"/>
  <c r="AK3568" i="1"/>
  <c r="AG3568" i="1"/>
  <c r="AD3568" i="1"/>
  <c r="AK4139" i="1"/>
  <c r="AD4139" i="1"/>
  <c r="Q4674" i="1"/>
  <c r="AD4650" i="1"/>
  <c r="AG4650" i="1"/>
  <c r="AH4650" i="1" s="1"/>
  <c r="AK4650" i="1"/>
  <c r="E4534" i="1"/>
  <c r="M4569" i="1"/>
  <c r="Z32" i="1"/>
  <c r="F3904" i="1"/>
  <c r="K3904" i="1" s="1"/>
  <c r="W4424" i="1"/>
  <c r="S4429" i="1" s="1"/>
  <c r="J4292" i="1"/>
  <c r="W3759" i="1"/>
  <c r="AG3741" i="1" s="1"/>
  <c r="E3204" i="1"/>
  <c r="AK3463" i="1"/>
  <c r="AG3463" i="1"/>
  <c r="AD3463" i="1"/>
  <c r="K4394" i="1"/>
  <c r="E3624" i="1"/>
  <c r="J3624" i="1" s="1"/>
  <c r="I3140" i="1"/>
  <c r="J3140" i="1" s="1"/>
  <c r="K3140" i="1"/>
  <c r="K3802" i="1"/>
  <c r="I3802" i="1"/>
  <c r="I3799" i="1" s="1"/>
  <c r="F3799" i="1"/>
  <c r="K3799" i="1" s="1"/>
  <c r="AH3992" i="1"/>
  <c r="K4155" i="1"/>
  <c r="I4155" i="1"/>
  <c r="AG121" i="1"/>
  <c r="S121" i="1"/>
  <c r="P136" i="1"/>
  <c r="AA3915" i="1" s="1"/>
  <c r="M3942" i="1" s="1"/>
  <c r="Z3915" i="1"/>
  <c r="L3942" i="1" s="1"/>
  <c r="Z3775" i="1"/>
  <c r="L3802" i="1" s="1"/>
  <c r="Z3880" i="1"/>
  <c r="L3907" i="1" s="1"/>
  <c r="P313" i="1"/>
  <c r="P312" i="1" s="1"/>
  <c r="AA3531" i="1" s="1"/>
  <c r="P301" i="1"/>
  <c r="AA4091" i="1" s="1"/>
  <c r="Z4091" i="1"/>
  <c r="L4120" i="1" s="1"/>
  <c r="Z3531" i="1"/>
  <c r="L3560" i="1" s="1"/>
  <c r="P307" i="1"/>
  <c r="AA3776" i="1" s="1"/>
  <c r="M3805" i="1" s="1"/>
  <c r="Z3776" i="1"/>
  <c r="L3805" i="1" s="1"/>
  <c r="K3315" i="1"/>
  <c r="I3315" i="1"/>
  <c r="G3589" i="1"/>
  <c r="S304" i="1"/>
  <c r="L3654" i="1"/>
  <c r="AG3641" i="1" s="1"/>
  <c r="L4284" i="1"/>
  <c r="AH4626" i="1"/>
  <c r="AH4655" i="1"/>
  <c r="P1794" i="1"/>
  <c r="AA3330" i="1" s="1"/>
  <c r="AD3110" i="1"/>
  <c r="Q3134" i="1"/>
  <c r="AK3110" i="1"/>
  <c r="Z25" i="1"/>
  <c r="AG131" i="1"/>
  <c r="S131" i="1"/>
  <c r="AD3186" i="1"/>
  <c r="AG3186" i="1"/>
  <c r="AK3186" i="1"/>
  <c r="E4219" i="1"/>
  <c r="AD4446" i="1"/>
  <c r="AK4446" i="1"/>
  <c r="AH4663" i="1"/>
  <c r="P1466" i="1"/>
  <c r="AA3713" i="1" s="1"/>
  <c r="S111" i="1"/>
  <c r="S142" i="1"/>
  <c r="AD3335" i="1"/>
  <c r="AG3335" i="1"/>
  <c r="AK3335" i="1"/>
  <c r="AD3606" i="1"/>
  <c r="AG3606" i="1"/>
  <c r="AK3606" i="1"/>
  <c r="AK3778" i="1"/>
  <c r="AG3778" i="1"/>
  <c r="AD3778" i="1"/>
  <c r="AH3991" i="1"/>
  <c r="AK3470" i="1"/>
  <c r="AD3470" i="1"/>
  <c r="AD3787" i="1"/>
  <c r="AK3787" i="1"/>
  <c r="AD4026" i="1"/>
  <c r="AG4026" i="1"/>
  <c r="AK4026" i="1"/>
  <c r="AD3372" i="1"/>
  <c r="AK3372" i="1"/>
  <c r="AD3436" i="1"/>
  <c r="AK3436" i="1"/>
  <c r="AG3436" i="1"/>
  <c r="AK3503" i="1"/>
  <c r="AG3503" i="1"/>
  <c r="AH3503" i="1" s="1"/>
  <c r="AD3503" i="1"/>
  <c r="AD3789" i="1"/>
  <c r="AK3789" i="1"/>
  <c r="M4219" i="1"/>
  <c r="AG3884" i="1"/>
  <c r="AH4552" i="1"/>
  <c r="I4677" i="1"/>
  <c r="F4674" i="1"/>
  <c r="K4677" i="1"/>
  <c r="I4575" i="1"/>
  <c r="I4569" i="1" s="1"/>
  <c r="J4569" i="1" s="1"/>
  <c r="K4575" i="1"/>
  <c r="P1110" i="1"/>
  <c r="AA3151" i="1" s="1"/>
  <c r="P2981" i="1"/>
  <c r="AA4387" i="1" s="1"/>
  <c r="Z14" i="1"/>
  <c r="AG3890" i="1"/>
  <c r="AG3603" i="1"/>
  <c r="AG4103" i="1"/>
  <c r="AG4174" i="1"/>
  <c r="AG4107" i="1"/>
  <c r="AG4176" i="1"/>
  <c r="AG3609" i="1"/>
  <c r="Q4464" i="1"/>
  <c r="AG4170" i="1"/>
  <c r="AG4099" i="1"/>
  <c r="AB16" i="1"/>
  <c r="K4429" i="1"/>
  <c r="P281" i="1"/>
  <c r="AA3636" i="1" s="1"/>
  <c r="M3665" i="1" s="1"/>
  <c r="Z3636" i="1"/>
  <c r="L3665" i="1" s="1"/>
  <c r="P276" i="1"/>
  <c r="AA4336" i="1" s="1"/>
  <c r="M4365" i="1" s="1"/>
  <c r="Z4336" i="1"/>
  <c r="L4365" i="1" s="1"/>
  <c r="P284" i="1"/>
  <c r="AA4441" i="1" s="1"/>
  <c r="M4470" i="1" s="1"/>
  <c r="Z4441" i="1"/>
  <c r="L4470" i="1" s="1"/>
  <c r="E3869" i="1"/>
  <c r="Q4429" i="1"/>
  <c r="AK4405" i="1"/>
  <c r="AG4405" i="1"/>
  <c r="AH4405" i="1" s="1"/>
  <c r="AD4405" i="1"/>
  <c r="P275" i="1"/>
  <c r="AA3146" i="1" s="1"/>
  <c r="M3175" i="1" s="1"/>
  <c r="Z3146" i="1"/>
  <c r="L3175" i="1" s="1"/>
  <c r="P279" i="1"/>
  <c r="AA3181" i="1" s="1"/>
  <c r="M3210" i="1" s="1"/>
  <c r="Z3181" i="1"/>
  <c r="L3210" i="1" s="1"/>
  <c r="P278" i="1"/>
  <c r="AA3111" i="1" s="1"/>
  <c r="M3140" i="1" s="1"/>
  <c r="Z3111" i="1"/>
  <c r="L3140" i="1" s="1"/>
  <c r="P459" i="1"/>
  <c r="AA3847" i="1" s="1"/>
  <c r="P125" i="1"/>
  <c r="AA3845" i="1" s="1"/>
  <c r="Z3845" i="1"/>
  <c r="L3872" i="1" s="1"/>
  <c r="P132" i="1"/>
  <c r="P124" i="1" s="1"/>
  <c r="AA3320" i="1" s="1"/>
  <c r="P120" i="1"/>
  <c r="AA3355" i="1" s="1"/>
  <c r="M3382" i="1" s="1"/>
  <c r="Z3355" i="1"/>
  <c r="L3382" i="1" s="1"/>
  <c r="P128" i="1"/>
  <c r="AA3670" i="1" s="1"/>
  <c r="Z3670" i="1"/>
  <c r="L3697" i="1" s="1"/>
  <c r="L3694" i="1" s="1"/>
  <c r="I3595" i="1"/>
  <c r="J3595" i="1" s="1"/>
  <c r="K3595" i="1"/>
  <c r="AD4021" i="1"/>
  <c r="AK4021" i="1"/>
  <c r="AG4021" i="1"/>
  <c r="AH4021" i="1" s="1"/>
  <c r="R3624" i="1"/>
  <c r="AG3602" i="1"/>
  <c r="P941" i="1"/>
  <c r="AA4480" i="1" s="1"/>
  <c r="J3210" i="1"/>
  <c r="AD4125" i="1"/>
  <c r="Q4149" i="1"/>
  <c r="AK4125" i="1"/>
  <c r="J3592" i="1"/>
  <c r="E3589" i="1"/>
  <c r="R3519" i="1"/>
  <c r="AG3497" i="1"/>
  <c r="AK3358" i="1"/>
  <c r="AD3358" i="1"/>
  <c r="K4254" i="1"/>
  <c r="S277" i="1"/>
  <c r="AK3811" i="1"/>
  <c r="AG3811" i="1"/>
  <c r="AD3811" i="1"/>
  <c r="I3350" i="1"/>
  <c r="J3350" i="1" s="1"/>
  <c r="K3350" i="1"/>
  <c r="I3137" i="1"/>
  <c r="F3134" i="1"/>
  <c r="K3134" i="1" s="1"/>
  <c r="K3137" i="1"/>
  <c r="S128" i="1"/>
  <c r="AE4162" i="1"/>
  <c r="AE4160" i="1"/>
  <c r="AE4161" i="1"/>
  <c r="L3129" i="1"/>
  <c r="AG3110" i="1" s="1"/>
  <c r="AH3110" i="1" s="1"/>
  <c r="AK3227" i="1"/>
  <c r="AD3227" i="1"/>
  <c r="AK3499" i="1"/>
  <c r="AG3499" i="1"/>
  <c r="AD3499" i="1"/>
  <c r="AD4175" i="1"/>
  <c r="AK4175" i="1"/>
  <c r="AD3569" i="1"/>
  <c r="AK3569" i="1"/>
  <c r="AK3674" i="1"/>
  <c r="AG3674" i="1"/>
  <c r="AD3674" i="1"/>
  <c r="E4149" i="1"/>
  <c r="AD4104" i="1"/>
  <c r="AK4104" i="1"/>
  <c r="AG4104" i="1"/>
  <c r="K4225" i="1"/>
  <c r="I4225" i="1"/>
  <c r="J4225" i="1" s="1"/>
  <c r="AK3264" i="1"/>
  <c r="AD3264" i="1"/>
  <c r="AG3264" i="1"/>
  <c r="AD3888" i="1"/>
  <c r="AG3888" i="1"/>
  <c r="AK3888" i="1"/>
  <c r="AD4489" i="1"/>
  <c r="AK4489" i="1"/>
  <c r="AG4489" i="1"/>
  <c r="I3735" i="1"/>
  <c r="J3735" i="1" s="1"/>
  <c r="K3735" i="1"/>
  <c r="I3627" i="1"/>
  <c r="I3624" i="1" s="1"/>
  <c r="F3624" i="1"/>
  <c r="K3624" i="1" s="1"/>
  <c r="K3627" i="1"/>
  <c r="Q3799" i="1"/>
  <c r="AG292" i="1"/>
  <c r="S292" i="1"/>
  <c r="AB29" i="1"/>
  <c r="K3560" i="1"/>
  <c r="I3560" i="1"/>
  <c r="AD3776" i="1"/>
  <c r="AK3776" i="1"/>
  <c r="AG3776" i="1"/>
  <c r="AH4000" i="1"/>
  <c r="L3829" i="1"/>
  <c r="AG3818" i="1" s="1"/>
  <c r="AK4441" i="1"/>
  <c r="AD4441" i="1"/>
  <c r="P2468" i="1"/>
  <c r="AA3719" i="1" s="1"/>
  <c r="Q3764" i="1"/>
  <c r="AK3740" i="1"/>
  <c r="AD3740" i="1"/>
  <c r="AB18" i="1"/>
  <c r="K3312" i="1"/>
  <c r="F3309" i="1"/>
  <c r="I3312" i="1"/>
  <c r="I3309" i="1" s="1"/>
  <c r="S113" i="1"/>
  <c r="AG113" i="1"/>
  <c r="P109" i="1"/>
  <c r="AA4335" i="1" s="1"/>
  <c r="Z4335" i="1"/>
  <c r="L4362" i="1" s="1"/>
  <c r="L4359" i="1" s="1"/>
  <c r="P113" i="1"/>
  <c r="AA3215" i="1" s="1"/>
  <c r="M3242" i="1" s="1"/>
  <c r="Z3215" i="1"/>
  <c r="L3242" i="1" s="1"/>
  <c r="P112" i="1"/>
  <c r="AA3180" i="1" s="1"/>
  <c r="M3207" i="1" s="1"/>
  <c r="Z3180" i="1"/>
  <c r="L3207" i="1" s="1"/>
  <c r="L3204" i="1" s="1"/>
  <c r="J3455" i="1"/>
  <c r="I3732" i="1"/>
  <c r="I3729" i="1" s="1"/>
  <c r="F3729" i="1"/>
  <c r="K3732" i="1"/>
  <c r="H4044" i="1"/>
  <c r="S275" i="1"/>
  <c r="AG275" i="1"/>
  <c r="Q3414" i="1"/>
  <c r="AD3390" i="1"/>
  <c r="AK3390" i="1"/>
  <c r="AG3390" i="1"/>
  <c r="AH3390" i="1" s="1"/>
  <c r="L4459" i="1"/>
  <c r="J4572" i="1"/>
  <c r="AK3256" i="1"/>
  <c r="AD3256" i="1"/>
  <c r="AG3256" i="1"/>
  <c r="AD3435" i="1"/>
  <c r="AK3435" i="1"/>
  <c r="AK3827" i="1"/>
  <c r="AG3827" i="1"/>
  <c r="AD3827" i="1"/>
  <c r="AD4352" i="1"/>
  <c r="AK4352" i="1"/>
  <c r="AG4352" i="1"/>
  <c r="AG3149" i="1"/>
  <c r="AK3149" i="1"/>
  <c r="AD3149" i="1"/>
  <c r="AD3639" i="1"/>
  <c r="AK3639" i="1"/>
  <c r="AG3639" i="1"/>
  <c r="AD3779" i="1"/>
  <c r="AK3779" i="1"/>
  <c r="AK4135" i="1"/>
  <c r="AD4135" i="1"/>
  <c r="AK4280" i="1"/>
  <c r="AD4280" i="1"/>
  <c r="AK4383" i="1"/>
  <c r="AD4383" i="1"/>
  <c r="AD3261" i="1"/>
  <c r="AG3261" i="1"/>
  <c r="AK3261" i="1"/>
  <c r="AD3477" i="1"/>
  <c r="AK3477" i="1"/>
  <c r="AG3477" i="1"/>
  <c r="AD4171" i="1"/>
  <c r="AK4171" i="1"/>
  <c r="AK3466" i="1"/>
  <c r="AD3466" i="1"/>
  <c r="N4009" i="1"/>
  <c r="AD4137" i="1"/>
  <c r="AK4137" i="1"/>
  <c r="AD4410" i="1"/>
  <c r="AG4410" i="1"/>
  <c r="AK4410" i="1"/>
  <c r="I4610" i="1"/>
  <c r="J4610" i="1" s="1"/>
  <c r="K4610" i="1"/>
  <c r="J4645" i="1"/>
  <c r="AH4623" i="1"/>
  <c r="AD4381" i="1"/>
  <c r="AK4381" i="1"/>
  <c r="K3379" i="1"/>
  <c r="P1111" i="1"/>
  <c r="AA4341" i="1" s="1"/>
  <c r="P2973" i="1"/>
  <c r="AA4107" i="1" s="1"/>
  <c r="I3974" i="1"/>
  <c r="J3974" i="1" s="1"/>
  <c r="Z24" i="1"/>
  <c r="K3239" i="1"/>
  <c r="L3234" i="1"/>
  <c r="AD3915" i="1"/>
  <c r="AK3915" i="1"/>
  <c r="AG3915" i="1"/>
  <c r="AH3915" i="1" s="1"/>
  <c r="Q3939" i="1"/>
  <c r="S124" i="1"/>
  <c r="AG124" i="1"/>
  <c r="Q3309" i="1"/>
  <c r="AG3285" i="1"/>
  <c r="AH3285" i="1" s="1"/>
  <c r="AK3285" i="1"/>
  <c r="AD3285" i="1"/>
  <c r="J3837" i="1"/>
  <c r="E3834" i="1"/>
  <c r="J3834" i="1" s="1"/>
  <c r="Q3869" i="1"/>
  <c r="AD3845" i="1"/>
  <c r="AK3845" i="1"/>
  <c r="AG3845" i="1"/>
  <c r="AH3845" i="1" s="1"/>
  <c r="E3939" i="1"/>
  <c r="AB21" i="1"/>
  <c r="P289" i="1"/>
  <c r="AA3601" i="1" s="1"/>
  <c r="M3630" i="1" s="1"/>
  <c r="Z3601" i="1"/>
  <c r="L3630" i="1" s="1"/>
  <c r="P297" i="1"/>
  <c r="AA3706" i="1" s="1"/>
  <c r="M3735" i="1" s="1"/>
  <c r="Z3706" i="1"/>
  <c r="L3735" i="1" s="1"/>
  <c r="P294" i="1"/>
  <c r="AA4021" i="1" s="1"/>
  <c r="M4050" i="1" s="1"/>
  <c r="Z4021" i="1"/>
  <c r="L4050" i="1" s="1"/>
  <c r="W3549" i="1"/>
  <c r="AG3543" i="1" s="1"/>
  <c r="J3560" i="1"/>
  <c r="AH4632" i="1"/>
  <c r="N4639" i="1" s="1"/>
  <c r="S136" i="1"/>
  <c r="S293" i="1"/>
  <c r="Q3554" i="1"/>
  <c r="AK3530" i="1"/>
  <c r="AD3530" i="1"/>
  <c r="J3662" i="1"/>
  <c r="E3659" i="1"/>
  <c r="J3659" i="1" s="1"/>
  <c r="AE4195" i="1"/>
  <c r="E4359" i="1"/>
  <c r="J4359" i="1" s="1"/>
  <c r="G4639" i="1"/>
  <c r="K3172" i="1"/>
  <c r="F3169" i="1"/>
  <c r="I3172" i="1"/>
  <c r="I3169" i="1" s="1"/>
  <c r="F4219" i="1"/>
  <c r="K4219" i="1" s="1"/>
  <c r="AH4234" i="1"/>
  <c r="AH4306" i="1"/>
  <c r="AH4657" i="1"/>
  <c r="P1460" i="1"/>
  <c r="AA3328" i="1" s="1"/>
  <c r="AG127" i="1"/>
  <c r="S127" i="1"/>
  <c r="AG3152" i="1"/>
  <c r="AK3152" i="1"/>
  <c r="AD3152" i="1"/>
  <c r="AG3406" i="1"/>
  <c r="AK3406" i="1"/>
  <c r="AD3406" i="1"/>
  <c r="AD3498" i="1"/>
  <c r="AK3498" i="1"/>
  <c r="AG3498" i="1"/>
  <c r="AH3498" i="1" s="1"/>
  <c r="AD3853" i="1"/>
  <c r="AK3853" i="1"/>
  <c r="AG3853" i="1"/>
  <c r="AD3859" i="1"/>
  <c r="AG3859" i="1"/>
  <c r="AK3859" i="1"/>
  <c r="AD4165" i="1"/>
  <c r="AK4165" i="1"/>
  <c r="AK4231" i="1"/>
  <c r="AG4231" i="1"/>
  <c r="AH4233" i="1" s="1"/>
  <c r="AD4231" i="1"/>
  <c r="AE4241" i="1" s="1"/>
  <c r="AB4241" i="1" s="1"/>
  <c r="AI4241" i="1" s="1"/>
  <c r="AJ4241" i="1" s="1"/>
  <c r="AH4241" i="1"/>
  <c r="AK4350" i="1"/>
  <c r="AG4350" i="1"/>
  <c r="AD4350" i="1"/>
  <c r="K4330" i="1"/>
  <c r="I4330" i="1"/>
  <c r="J4330" i="1" s="1"/>
  <c r="AD3396" i="1"/>
  <c r="AG3396" i="1"/>
  <c r="AK3396" i="1"/>
  <c r="AD3573" i="1"/>
  <c r="AK3573" i="1"/>
  <c r="AD3791" i="1"/>
  <c r="AK3791" i="1"/>
  <c r="AK3966" i="1"/>
  <c r="AG3966" i="1"/>
  <c r="AD3966" i="1"/>
  <c r="AK4102" i="1"/>
  <c r="AG4102" i="1"/>
  <c r="AD4102" i="1"/>
  <c r="AD4133" i="1"/>
  <c r="AK4133" i="1"/>
  <c r="AK4375" i="1"/>
  <c r="AD4375" i="1"/>
  <c r="AD3717" i="1"/>
  <c r="AK3717" i="1"/>
  <c r="AD4270" i="1"/>
  <c r="AK4270" i="1"/>
  <c r="AD3756" i="1"/>
  <c r="AK3756" i="1"/>
  <c r="AD4418" i="1"/>
  <c r="AK4418" i="1"/>
  <c r="K4537" i="1"/>
  <c r="I4537" i="1"/>
  <c r="I4534" i="1" s="1"/>
  <c r="F4534" i="1"/>
  <c r="K4534" i="1" s="1"/>
  <c r="AH4516" i="1"/>
  <c r="AD4581" i="1"/>
  <c r="AE4590" i="1" s="1"/>
  <c r="AB4590" i="1" s="1"/>
  <c r="AI4590" i="1" s="1"/>
  <c r="AJ4590" i="1" s="1"/>
  <c r="AK4581" i="1"/>
  <c r="AG4581" i="1"/>
  <c r="P2278" i="1"/>
  <c r="AA4138" i="1" s="1"/>
  <c r="Z27" i="1"/>
  <c r="I3904" i="1"/>
  <c r="J3904" i="1" s="1"/>
  <c r="E4289" i="1"/>
  <c r="I3207" i="1"/>
  <c r="I3204" i="1" s="1"/>
  <c r="F3204" i="1"/>
  <c r="K3204" i="1" s="1"/>
  <c r="K3207" i="1"/>
  <c r="P2649" i="1"/>
  <c r="AA3440" i="1" s="1"/>
  <c r="W3374" i="1"/>
  <c r="AG3364" i="1" s="1"/>
  <c r="AG137" i="1"/>
  <c r="S137" i="1"/>
  <c r="W3199" i="1"/>
  <c r="S3204" i="1" s="1"/>
  <c r="AH4559" i="1"/>
  <c r="AE4630" i="1"/>
  <c r="AB4630" i="1" s="1"/>
  <c r="AI4630" i="1" s="1"/>
  <c r="AJ4630" i="1" s="1"/>
  <c r="AE4615" i="1"/>
  <c r="P144" i="1"/>
  <c r="AA3425" i="1" s="1"/>
  <c r="M3452" i="1" s="1"/>
  <c r="Z3425" i="1"/>
  <c r="L3452" i="1" s="1"/>
  <c r="P138" i="1"/>
  <c r="AA4160" i="1" s="1"/>
  <c r="M4187" i="1" s="1"/>
  <c r="M4184" i="1" s="1"/>
  <c r="Z4160" i="1"/>
  <c r="L4187" i="1" s="1"/>
  <c r="L4184" i="1" s="1"/>
  <c r="P141" i="1"/>
  <c r="AA3740" i="1" s="1"/>
  <c r="M3767" i="1" s="1"/>
  <c r="Z3740" i="1"/>
  <c r="L3767" i="1" s="1"/>
  <c r="L3764" i="1" s="1"/>
  <c r="P2794" i="1"/>
  <c r="AA3616" i="1" s="1"/>
  <c r="J3175" i="1"/>
  <c r="S143" i="1"/>
  <c r="AD4055" i="1"/>
  <c r="Q4079" i="1"/>
  <c r="AK4055" i="1"/>
  <c r="AG4055" i="1"/>
  <c r="AH4055" i="1" s="1"/>
  <c r="P303" i="1"/>
  <c r="AA3916" i="1" s="1"/>
  <c r="M3945" i="1" s="1"/>
  <c r="Z3916" i="1"/>
  <c r="L3945" i="1" s="1"/>
  <c r="P302" i="1"/>
  <c r="AA4056" i="1" s="1"/>
  <c r="M4085" i="1" s="1"/>
  <c r="Z4056" i="1"/>
  <c r="L4085" i="1" s="1"/>
  <c r="P309" i="1"/>
  <c r="AA4371" i="1" s="1"/>
  <c r="M4400" i="1" s="1"/>
  <c r="Z4371" i="1"/>
  <c r="L4400" i="1" s="1"/>
  <c r="P622" i="1"/>
  <c r="AA3813" i="1" s="1"/>
  <c r="P2144" i="1"/>
  <c r="AA3787" i="1" s="1"/>
  <c r="AB14" i="1"/>
  <c r="H3309" i="1"/>
  <c r="P2478" i="1"/>
  <c r="AA3789" i="1" s="1"/>
  <c r="S106" i="1"/>
  <c r="AH4549" i="1"/>
  <c r="E4639" i="1"/>
  <c r="J4639" i="1" s="1"/>
  <c r="J4642" i="1"/>
  <c r="J4082" i="1"/>
  <c r="E4079" i="1"/>
  <c r="J4079" i="1" s="1"/>
  <c r="AG125" i="1"/>
  <c r="S125" i="1"/>
  <c r="AB25" i="1"/>
  <c r="K4400" i="1"/>
  <c r="I4400" i="1"/>
  <c r="I4394" i="1" s="1"/>
  <c r="J4394" i="1" s="1"/>
  <c r="L3549" i="1"/>
  <c r="AG3540" i="1" s="1"/>
  <c r="H3414" i="1"/>
  <c r="H3274" i="1"/>
  <c r="AH3989" i="1"/>
  <c r="W4144" i="1"/>
  <c r="AG4142" i="1" s="1"/>
  <c r="AE4246" i="1"/>
  <c r="AB4246" i="1" s="1"/>
  <c r="AI4246" i="1" s="1"/>
  <c r="AJ4246" i="1" s="1"/>
  <c r="AE4237" i="1"/>
  <c r="AB4237" i="1" s="1"/>
  <c r="AI4237" i="1" s="1"/>
  <c r="AJ4237" i="1" s="1"/>
  <c r="U4254" i="1"/>
  <c r="AE4244" i="1"/>
  <c r="AB4244" i="1" s="1"/>
  <c r="AI4244" i="1" s="1"/>
  <c r="AJ4244" i="1" s="1"/>
  <c r="AE4236" i="1"/>
  <c r="AB4236" i="1" s="1"/>
  <c r="AI4236" i="1" s="1"/>
  <c r="AJ4236" i="1" s="1"/>
  <c r="AE4243" i="1"/>
  <c r="AB4243" i="1" s="1"/>
  <c r="AI4243" i="1" s="1"/>
  <c r="AJ4243" i="1" s="1"/>
  <c r="AE4235" i="1"/>
  <c r="AB4235" i="1" s="1"/>
  <c r="AI4235" i="1" s="1"/>
  <c r="AJ4235" i="1" s="1"/>
  <c r="AE4245" i="1"/>
  <c r="AB4245" i="1" s="1"/>
  <c r="AI4245" i="1" s="1"/>
  <c r="AJ4245" i="1" s="1"/>
  <c r="AE4238" i="1"/>
  <c r="AB4238" i="1" s="1"/>
  <c r="AI4238" i="1" s="1"/>
  <c r="AJ4238" i="1" s="1"/>
  <c r="AE4230" i="1"/>
  <c r="AH4526" i="1"/>
  <c r="U4604" i="1"/>
  <c r="T4604" i="1"/>
  <c r="AE4589" i="1"/>
  <c r="AB4589" i="1" s="1"/>
  <c r="AI4589" i="1" s="1"/>
  <c r="AJ4589" i="1" s="1"/>
  <c r="AE4585" i="1"/>
  <c r="AB4585" i="1" s="1"/>
  <c r="AI4585" i="1" s="1"/>
  <c r="AJ4585" i="1" s="1"/>
  <c r="AE4588" i="1"/>
  <c r="AB4588" i="1" s="1"/>
  <c r="AI4588" i="1" s="1"/>
  <c r="AJ4588" i="1" s="1"/>
  <c r="AE4584" i="1"/>
  <c r="AB4584" i="1" s="1"/>
  <c r="AI4584" i="1" s="1"/>
  <c r="AJ4584" i="1" s="1"/>
  <c r="AE4580" i="1"/>
  <c r="AE4583" i="1"/>
  <c r="AB4583" i="1" s="1"/>
  <c r="AI4583" i="1" s="1"/>
  <c r="AE4595" i="1"/>
  <c r="AB4595" i="1" s="1"/>
  <c r="AI4595" i="1" s="1"/>
  <c r="AJ4595" i="1" s="1"/>
  <c r="AE4582" i="1"/>
  <c r="AE4581" i="1"/>
  <c r="AH4662" i="1"/>
  <c r="Q3624" i="1"/>
  <c r="AD3600" i="1"/>
  <c r="AK3600" i="1"/>
  <c r="AG3600" i="1"/>
  <c r="AH3600" i="1" s="1"/>
  <c r="AK3197" i="1"/>
  <c r="AD3197" i="1"/>
  <c r="AK3507" i="1"/>
  <c r="AG3507" i="1"/>
  <c r="AH3507" i="1" s="1"/>
  <c r="AD3507" i="1"/>
  <c r="AD3849" i="1"/>
  <c r="AK3849" i="1"/>
  <c r="AG3849" i="1"/>
  <c r="AD4059" i="1"/>
  <c r="AK4059" i="1"/>
  <c r="AG4059" i="1"/>
  <c r="AH4237" i="1"/>
  <c r="AD4481" i="1"/>
  <c r="AG4481" i="1"/>
  <c r="AK4481" i="1"/>
  <c r="AD3302" i="1"/>
  <c r="AG3302" i="1"/>
  <c r="AH3302" i="1" s="1"/>
  <c r="N3309" i="1" s="1"/>
  <c r="AK3302" i="1"/>
  <c r="AD3647" i="1"/>
  <c r="AK3647" i="1"/>
  <c r="AG3647" i="1"/>
  <c r="AK3852" i="1"/>
  <c r="AG3852" i="1"/>
  <c r="AH3852" i="1" s="1"/>
  <c r="AD3852" i="1"/>
  <c r="I4015" i="1"/>
  <c r="J4015" i="1" s="1"/>
  <c r="K4015" i="1"/>
  <c r="L4144" i="1"/>
  <c r="AG4139" i="1" s="1"/>
  <c r="AD3257" i="1"/>
  <c r="AG3257" i="1"/>
  <c r="AK3257" i="1"/>
  <c r="AD3543" i="1"/>
  <c r="AK3543" i="1"/>
  <c r="AD3822" i="1"/>
  <c r="AK3822" i="1"/>
  <c r="AG3822" i="1"/>
  <c r="AH3999" i="1"/>
  <c r="AD4067" i="1"/>
  <c r="AK4067" i="1"/>
  <c r="AG4067" i="1"/>
  <c r="AH4202" i="1"/>
  <c r="AD3571" i="1"/>
  <c r="AK3571" i="1"/>
  <c r="AD4408" i="1"/>
  <c r="AK4408" i="1"/>
  <c r="AG4408" i="1"/>
  <c r="G4674" i="1"/>
  <c r="AH4589" i="1"/>
  <c r="AH4652" i="1"/>
  <c r="AH4554" i="1"/>
  <c r="AB20" i="1"/>
  <c r="Z18" i="1"/>
  <c r="AG4097" i="1"/>
  <c r="AG4095" i="1"/>
  <c r="AH4095" i="1" s="1"/>
  <c r="Z19" i="1"/>
  <c r="AB15" i="1"/>
  <c r="AG4101" i="1"/>
  <c r="AG4105" i="1"/>
  <c r="AH4105" i="1" s="1"/>
  <c r="S288" i="1"/>
  <c r="Z13" i="1"/>
  <c r="B13" i="1" s="1"/>
  <c r="AG4093" i="1"/>
  <c r="AG3886" i="1"/>
  <c r="AH3886" i="1" s="1"/>
  <c r="AG4488" i="1"/>
  <c r="Z20" i="1"/>
  <c r="AK3250" i="1"/>
  <c r="AG3250" i="1"/>
  <c r="AH3250" i="1" s="1"/>
  <c r="AD3250" i="1"/>
  <c r="Q3274" i="1"/>
  <c r="P123" i="1"/>
  <c r="AA3950" i="1" s="1"/>
  <c r="M3977" i="1" s="1"/>
  <c r="M3974" i="1" s="1"/>
  <c r="Z3950" i="1"/>
  <c r="L3977" i="1" s="1"/>
  <c r="L3974" i="1" s="1"/>
  <c r="P131" i="1"/>
  <c r="AA3285" i="1" s="1"/>
  <c r="M3312" i="1" s="1"/>
  <c r="Z3285" i="1"/>
  <c r="L3312" i="1" s="1"/>
  <c r="L3309" i="1" s="1"/>
  <c r="P126" i="1"/>
  <c r="AA3565" i="1" s="1"/>
  <c r="M3592" i="1" s="1"/>
  <c r="M3589" i="1" s="1"/>
  <c r="Z3565" i="1"/>
  <c r="L3592" i="1" s="1"/>
  <c r="L3589" i="1" s="1"/>
  <c r="P283" i="1"/>
  <c r="AA3496" i="1" s="1"/>
  <c r="M3525" i="1" s="1"/>
  <c r="Z3496" i="1"/>
  <c r="L3525" i="1" s="1"/>
  <c r="P277" i="1"/>
  <c r="AA3251" i="1" s="1"/>
  <c r="M3280" i="1" s="1"/>
  <c r="Z3251" i="1"/>
  <c r="L3280" i="1" s="1"/>
  <c r="P280" i="1"/>
  <c r="AA3216" i="1" s="1"/>
  <c r="M3245" i="1" s="1"/>
  <c r="Z3216" i="1"/>
  <c r="L3245" i="1" s="1"/>
  <c r="P127" i="1"/>
  <c r="AA4020" i="1" s="1"/>
  <c r="M4047" i="1" s="1"/>
  <c r="M4044" i="1" s="1"/>
  <c r="Z4020" i="1"/>
  <c r="L4047" i="1" s="1"/>
  <c r="L4044" i="1" s="1"/>
  <c r="P122" i="1"/>
  <c r="AA3600" i="1" s="1"/>
  <c r="M3627" i="1" s="1"/>
  <c r="M3624" i="1" s="1"/>
  <c r="Z3600" i="1"/>
  <c r="L3627" i="1" s="1"/>
  <c r="L3624" i="1" s="1"/>
  <c r="P130" i="1"/>
  <c r="AA3705" i="1" s="1"/>
  <c r="M3732" i="1" s="1"/>
  <c r="M3729" i="1" s="1"/>
  <c r="Z3705" i="1"/>
  <c r="L3732" i="1" s="1"/>
  <c r="L3729" i="1" s="1"/>
  <c r="AD3565" i="1"/>
  <c r="Q3589" i="1"/>
  <c r="AK3565" i="1"/>
  <c r="E3799" i="1"/>
  <c r="J3799" i="1" s="1"/>
  <c r="J3802" i="1"/>
  <c r="J4155" i="1"/>
  <c r="J4607" i="1"/>
  <c r="E4604" i="1"/>
  <c r="J3315" i="1"/>
  <c r="Z31" i="1"/>
  <c r="G3554" i="1"/>
  <c r="I4254" i="1"/>
  <c r="J4254" i="1" s="1"/>
  <c r="G3729" i="1"/>
  <c r="E3764" i="1"/>
  <c r="S295" i="1"/>
  <c r="Q3379" i="1"/>
  <c r="AK3355" i="1"/>
  <c r="AD3355" i="1"/>
  <c r="Q4184" i="1"/>
  <c r="Q4289" i="1"/>
  <c r="AK4265" i="1"/>
  <c r="AG4265" i="1"/>
  <c r="AH4265" i="1" s="1"/>
  <c r="AD4265" i="1"/>
  <c r="AD3810" i="1"/>
  <c r="AK3810" i="1"/>
  <c r="AG3810" i="1"/>
  <c r="AH3810" i="1" s="1"/>
  <c r="Q3834" i="1"/>
  <c r="AK3300" i="1"/>
  <c r="AD3300" i="1"/>
  <c r="AG3300" i="1"/>
  <c r="AK3786" i="1"/>
  <c r="AG3786" i="1"/>
  <c r="AD3786" i="1"/>
  <c r="AD4274" i="1"/>
  <c r="AK4274" i="1"/>
  <c r="AD3400" i="1"/>
  <c r="AG3400" i="1"/>
  <c r="AH3400" i="1" s="1"/>
  <c r="AK3400" i="1"/>
  <c r="AD3643" i="1"/>
  <c r="AK3643" i="1"/>
  <c r="AG3643" i="1"/>
  <c r="AK3757" i="1"/>
  <c r="AG3757" i="1"/>
  <c r="AD3757" i="1"/>
  <c r="K4152" i="1"/>
  <c r="I4152" i="1"/>
  <c r="I4149" i="1" s="1"/>
  <c r="F4149" i="1"/>
  <c r="K4149" i="1" s="1"/>
  <c r="AD3539" i="1"/>
  <c r="AK3539" i="1"/>
  <c r="AG3539" i="1"/>
  <c r="AD4163" i="1"/>
  <c r="AE4166" i="1" s="1"/>
  <c r="AK4163" i="1"/>
  <c r="AD4282" i="1"/>
  <c r="AK4282" i="1"/>
  <c r="AD4385" i="1"/>
  <c r="AK4385" i="1"/>
  <c r="AK4487" i="1"/>
  <c r="AG4487" i="1"/>
  <c r="AD4487" i="1"/>
  <c r="AD4616" i="1"/>
  <c r="AE4624" i="1" s="1"/>
  <c r="AB4624" i="1" s="1"/>
  <c r="AI4624" i="1" s="1"/>
  <c r="AJ4624" i="1" s="1"/>
  <c r="AK4616" i="1"/>
  <c r="AG4616" i="1"/>
  <c r="AD4479" i="1"/>
  <c r="AK4479" i="1"/>
  <c r="AG4479" i="1"/>
  <c r="I3347" i="1"/>
  <c r="I3344" i="1" s="1"/>
  <c r="F3344" i="1"/>
  <c r="K3344" i="1" s="1"/>
  <c r="K3347" i="1"/>
  <c r="J3452" i="1"/>
  <c r="E3449" i="1"/>
  <c r="AD3635" i="1"/>
  <c r="Q3659" i="1"/>
  <c r="AG3635" i="1"/>
  <c r="AH3635" i="1" s="1"/>
  <c r="AK3635" i="1"/>
  <c r="AE3985" i="1"/>
  <c r="J4432" i="1"/>
  <c r="AG303" i="1"/>
  <c r="S303" i="1"/>
  <c r="K3942" i="1"/>
  <c r="I3942" i="1"/>
  <c r="I3939" i="1" s="1"/>
  <c r="F3939" i="1"/>
  <c r="K3939" i="1" s="1"/>
  <c r="S287" i="1"/>
  <c r="AG287" i="1"/>
  <c r="L3479" i="1"/>
  <c r="W4284" i="1"/>
  <c r="AG4270" i="1" s="1"/>
  <c r="E3554" i="1"/>
  <c r="J3557" i="1"/>
  <c r="Q4499" i="1"/>
  <c r="AD4475" i="1"/>
  <c r="AG4475" i="1"/>
  <c r="AH4475" i="1" s="1"/>
  <c r="AK4475" i="1"/>
  <c r="S115" i="1"/>
  <c r="AG115" i="1"/>
  <c r="P117" i="1"/>
  <c r="AA4440" i="1" s="1"/>
  <c r="M4467" i="1" s="1"/>
  <c r="M4464" i="1" s="1"/>
  <c r="Z4440" i="1"/>
  <c r="L4467" i="1" s="1"/>
  <c r="L4464" i="1" s="1"/>
  <c r="P106" i="1"/>
  <c r="AA4475" i="1" s="1"/>
  <c r="M4502" i="1" s="1"/>
  <c r="P118" i="1"/>
  <c r="P110" i="1" s="1"/>
  <c r="AA3250" i="1" s="1"/>
  <c r="M3277" i="1" s="1"/>
  <c r="M3274" i="1" s="1"/>
  <c r="Z4475" i="1"/>
  <c r="L4502" i="1" s="1"/>
  <c r="L4499" i="1" s="1"/>
  <c r="P114" i="1"/>
  <c r="AA3635" i="1" s="1"/>
  <c r="M3662" i="1" s="1"/>
  <c r="M3659" i="1" s="1"/>
  <c r="Z3635" i="1"/>
  <c r="L3662" i="1" s="1"/>
  <c r="L3659" i="1" s="1"/>
  <c r="AK3601" i="1"/>
  <c r="AG3601" i="1"/>
  <c r="AD3601" i="1"/>
  <c r="E4044" i="1"/>
  <c r="J4047" i="1"/>
  <c r="H3169" i="1"/>
  <c r="AD3356" i="1"/>
  <c r="AG3356" i="1"/>
  <c r="AK3356" i="1"/>
  <c r="W4389" i="1"/>
  <c r="AG4379" i="1" s="1"/>
  <c r="K4435" i="1"/>
  <c r="I4435" i="1"/>
  <c r="J4435" i="1" s="1"/>
  <c r="F3414" i="1"/>
  <c r="K3414" i="1" s="1"/>
  <c r="K3417" i="1"/>
  <c r="I3417" i="1"/>
  <c r="I3414" i="1" s="1"/>
  <c r="Q4359" i="1"/>
  <c r="AK4335" i="1"/>
  <c r="AG4335" i="1"/>
  <c r="AH4335" i="1" s="1"/>
  <c r="AD4335" i="1"/>
  <c r="AE4300" i="1"/>
  <c r="I4190" i="1"/>
  <c r="I4184" i="1" s="1"/>
  <c r="K4190" i="1"/>
  <c r="AG3395" i="1"/>
  <c r="AD3395" i="1"/>
  <c r="AK3395" i="1"/>
  <c r="AK3686" i="1"/>
  <c r="AG3686" i="1"/>
  <c r="AD3686" i="1"/>
  <c r="AD3857" i="1"/>
  <c r="AK3857" i="1"/>
  <c r="AG3857" i="1"/>
  <c r="AD4196" i="1"/>
  <c r="AE4208" i="1" s="1"/>
  <c r="AB4208" i="1" s="1"/>
  <c r="AI4208" i="1" s="1"/>
  <c r="AJ4208" i="1" s="1"/>
  <c r="AK4196" i="1"/>
  <c r="AG4196" i="1"/>
  <c r="AH4198" i="1" s="1"/>
  <c r="AD4416" i="1"/>
  <c r="AK4416" i="1"/>
  <c r="AG4416" i="1"/>
  <c r="AG3148" i="1"/>
  <c r="AK3148" i="1"/>
  <c r="AD3148" i="1"/>
  <c r="AD3676" i="1"/>
  <c r="AK3676" i="1"/>
  <c r="AG3676" i="1"/>
  <c r="AH3676" i="1" s="1"/>
  <c r="AD3713" i="1"/>
  <c r="AK3713" i="1"/>
  <c r="AK3921" i="1"/>
  <c r="AG3921" i="1"/>
  <c r="AD3921" i="1"/>
  <c r="AD4100" i="1"/>
  <c r="AK4100" i="1"/>
  <c r="AG4100" i="1"/>
  <c r="K4295" i="1"/>
  <c r="I4295" i="1"/>
  <c r="J4295" i="1" s="1"/>
  <c r="AD4346" i="1"/>
  <c r="AG4346" i="1"/>
  <c r="AK4346" i="1"/>
  <c r="AD4414" i="1"/>
  <c r="AG4414" i="1"/>
  <c r="AK4414" i="1"/>
  <c r="AD3118" i="1"/>
  <c r="AK3118" i="1"/>
  <c r="AG3118" i="1"/>
  <c r="AK3288" i="1"/>
  <c r="AD3288" i="1"/>
  <c r="AG3288" i="1"/>
  <c r="AD3327" i="1"/>
  <c r="AG3327" i="1"/>
  <c r="AK3327" i="1"/>
  <c r="AD3604" i="1"/>
  <c r="AK3604" i="1"/>
  <c r="AG3604" i="1"/>
  <c r="AH3604" i="1" s="1"/>
  <c r="AK3925" i="1"/>
  <c r="AG3925" i="1"/>
  <c r="AD3925" i="1"/>
  <c r="AD4140" i="1"/>
  <c r="AG4140" i="1"/>
  <c r="AK4140" i="1"/>
  <c r="AD4278" i="1"/>
  <c r="AK4278" i="1"/>
  <c r="AK3536" i="1"/>
  <c r="AG3536" i="1"/>
  <c r="AD3536" i="1"/>
  <c r="AK3929" i="1"/>
  <c r="AG3929" i="1"/>
  <c r="AD3929" i="1"/>
  <c r="AH4597" i="1"/>
  <c r="N4604" i="1" s="1"/>
  <c r="AK4491" i="1"/>
  <c r="AG4491" i="1"/>
  <c r="AH4491" i="1" s="1"/>
  <c r="AD4491" i="1"/>
  <c r="AH4583" i="1"/>
  <c r="I3379" i="1"/>
  <c r="J3379" i="1" s="1"/>
  <c r="L3759" i="1"/>
  <c r="AG3750" i="1" s="1"/>
  <c r="L3444" i="1"/>
  <c r="AG3437" i="1" s="1"/>
  <c r="S282" i="1"/>
  <c r="F4289" i="1"/>
  <c r="K4289" i="1" s="1"/>
  <c r="G3869" i="1"/>
  <c r="E4114" i="1"/>
  <c r="J4114" i="1" s="1"/>
  <c r="J4117" i="1"/>
  <c r="AG306" i="1"/>
  <c r="S306" i="1"/>
  <c r="S120" i="1"/>
  <c r="AG120" i="1"/>
  <c r="P291" i="1"/>
  <c r="AA3321" i="1" s="1"/>
  <c r="M3350" i="1" s="1"/>
  <c r="Z3321" i="1"/>
  <c r="L3350" i="1" s="1"/>
  <c r="P288" i="1"/>
  <c r="AA3811" i="1" s="1"/>
  <c r="M3840" i="1" s="1"/>
  <c r="Z3811" i="1"/>
  <c r="L3840" i="1" s="1"/>
  <c r="P296" i="1"/>
  <c r="AA3391" i="1" s="1"/>
  <c r="M3420" i="1" s="1"/>
  <c r="Z3391" i="1"/>
  <c r="L3420" i="1" s="1"/>
  <c r="I4680" i="1"/>
  <c r="J4680" i="1" s="1"/>
  <c r="K4680" i="1"/>
  <c r="E3694" i="1"/>
  <c r="J3694" i="1" s="1"/>
  <c r="J3697" i="1"/>
  <c r="S302" i="1"/>
  <c r="AB28" i="1"/>
  <c r="S116" i="1"/>
  <c r="L3374" i="1"/>
  <c r="AG3359" i="1" s="1"/>
  <c r="Q4219" i="1"/>
  <c r="S296" i="1"/>
  <c r="S279" i="1"/>
  <c r="AG279" i="1"/>
  <c r="E3134" i="1"/>
  <c r="J3137" i="1"/>
  <c r="L3584" i="1"/>
  <c r="AG3573" i="1" s="1"/>
  <c r="I4219" i="1"/>
  <c r="AK4339" i="1"/>
  <c r="AG4339" i="1"/>
  <c r="AD4339" i="1"/>
  <c r="H4464" i="1"/>
  <c r="AH4651" i="1"/>
  <c r="AD3425" i="1"/>
  <c r="Q3449" i="1"/>
  <c r="AK3425" i="1"/>
  <c r="L3724" i="1"/>
  <c r="AG3713" i="1" s="1"/>
  <c r="K3280" i="1"/>
  <c r="I3280" i="1"/>
  <c r="J3280" i="1" s="1"/>
  <c r="W4179" i="1"/>
  <c r="AG4177" i="1" s="1"/>
  <c r="AK3359" i="1"/>
  <c r="AD3359" i="1"/>
  <c r="AD3191" i="1"/>
  <c r="AK3191" i="1"/>
  <c r="AD3610" i="1"/>
  <c r="AG3610" i="1"/>
  <c r="AK3610" i="1"/>
  <c r="AD3608" i="1"/>
  <c r="AK3608" i="1"/>
  <c r="AG3608" i="1"/>
  <c r="AH3608" i="1" s="1"/>
  <c r="AD3986" i="1"/>
  <c r="AE4001" i="1" s="1"/>
  <c r="AB4001" i="1" s="1"/>
  <c r="AI4001" i="1" s="1"/>
  <c r="AJ4001" i="1" s="1"/>
  <c r="AK3986" i="1"/>
  <c r="AG3986" i="1"/>
  <c r="AH4247" i="1"/>
  <c r="N4254" i="1" s="1"/>
  <c r="AD3360" i="1"/>
  <c r="AG3360" i="1"/>
  <c r="AK3360" i="1"/>
  <c r="AD3404" i="1"/>
  <c r="AG3404" i="1"/>
  <c r="AK3404" i="1"/>
  <c r="AD3651" i="1"/>
  <c r="AK3651" i="1"/>
  <c r="AG3651" i="1"/>
  <c r="AD3896" i="1"/>
  <c r="AK3896" i="1"/>
  <c r="AG3896" i="1"/>
  <c r="AH3896" i="1" s="1"/>
  <c r="AK4024" i="1"/>
  <c r="AG4024" i="1"/>
  <c r="AD4024" i="1"/>
  <c r="AD4485" i="1"/>
  <c r="AK4485" i="1"/>
  <c r="AG4485" i="1"/>
  <c r="AD3187" i="1"/>
  <c r="AK3187" i="1"/>
  <c r="AH4210" i="1"/>
  <c r="J4260" i="1"/>
  <c r="AD3509" i="1"/>
  <c r="AK3509" i="1"/>
  <c r="AG3509" i="1"/>
  <c r="AK4301" i="1"/>
  <c r="AG4301" i="1"/>
  <c r="AD4301" i="1"/>
  <c r="AE4315" i="1" s="1"/>
  <c r="AB4315" i="1" s="1"/>
  <c r="AI4315" i="1" s="1"/>
  <c r="AJ4315" i="1" s="1"/>
  <c r="AD4420" i="1"/>
  <c r="AK4420" i="1"/>
  <c r="AG4420" i="1"/>
  <c r="N4569" i="1"/>
  <c r="AB27" i="1"/>
  <c r="S141" i="1"/>
  <c r="H3449" i="1"/>
  <c r="J3522" i="1"/>
  <c r="E3519" i="1"/>
  <c r="J3519" i="1" s="1"/>
  <c r="I3872" i="1"/>
  <c r="I3869" i="1" s="1"/>
  <c r="F3869" i="1"/>
  <c r="K3872" i="1"/>
  <c r="AH4317" i="1"/>
  <c r="N4324" i="1" s="1"/>
  <c r="AH4511" i="1"/>
  <c r="AG3391" i="1"/>
  <c r="AH3391" i="1" s="1"/>
  <c r="AD3391" i="1"/>
  <c r="AK3391" i="1"/>
  <c r="AK3113" i="1"/>
  <c r="AG3113" i="1"/>
  <c r="AD3113" i="1"/>
  <c r="AH4524" i="1"/>
  <c r="AH4588" i="1"/>
  <c r="Q4639" i="1"/>
  <c r="S138" i="1"/>
  <c r="AG138" i="1"/>
  <c r="P146" i="1"/>
  <c r="P145" i="1" s="1"/>
  <c r="AA3530" i="1" s="1"/>
  <c r="M3557" i="1" s="1"/>
  <c r="P134" i="1"/>
  <c r="AA4090" i="1" s="1"/>
  <c r="M4117" i="1" s="1"/>
  <c r="Z4090" i="1"/>
  <c r="L4117" i="1" s="1"/>
  <c r="L4114" i="1" s="1"/>
  <c r="P135" i="1"/>
  <c r="AA4055" i="1" s="1"/>
  <c r="M4082" i="1" s="1"/>
  <c r="M4079" i="1" s="1"/>
  <c r="Z4055" i="1"/>
  <c r="L4082" i="1" s="1"/>
  <c r="L4079" i="1" s="1"/>
  <c r="P143" i="1"/>
  <c r="AA3460" i="1" s="1"/>
  <c r="M3487" i="1" s="1"/>
  <c r="Z3460" i="1"/>
  <c r="L3487" i="1" s="1"/>
  <c r="AG276" i="1"/>
  <c r="S276" i="1"/>
  <c r="AG308" i="1"/>
  <c r="S308" i="1"/>
  <c r="P306" i="1"/>
  <c r="AA3881" i="1" s="1"/>
  <c r="M3910" i="1" s="1"/>
  <c r="Z3881" i="1"/>
  <c r="L3910" i="1" s="1"/>
  <c r="P310" i="1"/>
  <c r="AA3461" i="1" s="1"/>
  <c r="M3490" i="1" s="1"/>
  <c r="Z3461" i="1"/>
  <c r="L3490" i="1" s="1"/>
  <c r="P311" i="1"/>
  <c r="AA3426" i="1" s="1"/>
  <c r="M3455" i="1" s="1"/>
  <c r="Z3426" i="1"/>
  <c r="L3455" i="1" s="1"/>
  <c r="AB22" i="1"/>
  <c r="H3554" i="1"/>
  <c r="E4184" i="1"/>
  <c r="AH4310" i="1"/>
  <c r="AH4624" i="1"/>
  <c r="H3729" i="1"/>
  <c r="I3767" i="1"/>
  <c r="I3764" i="1" s="1"/>
  <c r="F3764" i="1"/>
  <c r="K3764" i="1" s="1"/>
  <c r="K3767" i="1"/>
  <c r="AD3216" i="1"/>
  <c r="AE3217" i="1" s="1"/>
  <c r="AG3216" i="1"/>
  <c r="AK3216" i="1"/>
  <c r="E3414" i="1"/>
  <c r="J3414" i="1" s="1"/>
  <c r="J3417" i="1"/>
  <c r="AH4240" i="1"/>
  <c r="Q4254" i="1"/>
  <c r="AE4385" i="1"/>
  <c r="AE4381" i="1"/>
  <c r="AE4377" i="1"/>
  <c r="AE4373" i="1"/>
  <c r="AE4384" i="1"/>
  <c r="AE4380" i="1"/>
  <c r="AE4376" i="1"/>
  <c r="AE4372" i="1"/>
  <c r="AE4387" i="1"/>
  <c r="AE4383" i="1"/>
  <c r="AE4379" i="1"/>
  <c r="AB4379" i="1" s="1"/>
  <c r="AI4379" i="1" s="1"/>
  <c r="AJ4379" i="1" s="1"/>
  <c r="AE4375" i="1"/>
  <c r="AE4371" i="1"/>
  <c r="AE4386" i="1"/>
  <c r="AE4382" i="1"/>
  <c r="AB4382" i="1" s="1"/>
  <c r="AI4382" i="1" s="1"/>
  <c r="AJ4382" i="1" s="1"/>
  <c r="AE4378" i="1"/>
  <c r="AE4374" i="1"/>
  <c r="AE4370" i="1"/>
  <c r="W4459" i="1"/>
  <c r="AG4443" i="1" s="1"/>
  <c r="Q3484" i="1"/>
  <c r="AK3460" i="1"/>
  <c r="AD3460" i="1"/>
  <c r="AK3292" i="1"/>
  <c r="AD3292" i="1"/>
  <c r="AG3292" i="1"/>
  <c r="AD3476" i="1"/>
  <c r="AK3476" i="1"/>
  <c r="AK3612" i="1"/>
  <c r="AG3612" i="1"/>
  <c r="AD3612" i="1"/>
  <c r="AD4422" i="1"/>
  <c r="AK4422" i="1"/>
  <c r="AG4422" i="1"/>
  <c r="AH4422" i="1" s="1"/>
  <c r="N4429" i="1" s="1"/>
  <c r="AD3472" i="1"/>
  <c r="AK3472" i="1"/>
  <c r="AD3684" i="1"/>
  <c r="AK3684" i="1"/>
  <c r="AG3684" i="1"/>
  <c r="AK3887" i="1"/>
  <c r="AG3887" i="1"/>
  <c r="AD3887" i="1"/>
  <c r="AD3785" i="1"/>
  <c r="AK3785" i="1"/>
  <c r="AH3995" i="1"/>
  <c r="AD4028" i="1"/>
  <c r="AK4028" i="1"/>
  <c r="AG4028" i="1"/>
  <c r="AH4028" i="1" s="1"/>
  <c r="AD4071" i="1"/>
  <c r="AK4071" i="1"/>
  <c r="AG4071" i="1"/>
  <c r="AK3219" i="1"/>
  <c r="AD3219" i="1"/>
  <c r="AG3219" i="1"/>
  <c r="AD3265" i="1"/>
  <c r="AG3265" i="1"/>
  <c r="AK3265" i="1"/>
  <c r="AD3195" i="1"/>
  <c r="AK3195" i="1"/>
  <c r="AD3468" i="1"/>
  <c r="AK3468" i="1"/>
  <c r="AD3581" i="1"/>
  <c r="AK3581" i="1"/>
  <c r="AK3682" i="1"/>
  <c r="AG3682" i="1"/>
  <c r="AD3682" i="1"/>
  <c r="AK3856" i="1"/>
  <c r="AG3856" i="1"/>
  <c r="AD3856" i="1"/>
  <c r="L3794" i="1"/>
  <c r="AG3781" i="1" s="1"/>
  <c r="AD4342" i="1"/>
  <c r="AG4342" i="1"/>
  <c r="AK4342" i="1"/>
  <c r="H4674" i="1"/>
  <c r="AD4447" i="1"/>
  <c r="AK4447" i="1"/>
  <c r="AH4527" i="1"/>
  <c r="N4534" i="1" s="1"/>
  <c r="AK3495" i="1"/>
  <c r="AG3495" i="1"/>
  <c r="AH3495" i="1" s="1"/>
  <c r="AD3495" i="1"/>
  <c r="Q3519" i="1"/>
  <c r="AH4629" i="1"/>
  <c r="S144" i="1"/>
  <c r="Z22" i="1"/>
  <c r="AG4482" i="1"/>
  <c r="AG4486" i="1"/>
  <c r="Z23" i="1"/>
  <c r="AG4476" i="1"/>
  <c r="AG4166" i="1"/>
  <c r="AG3615" i="1"/>
  <c r="AH3615" i="1" s="1"/>
  <c r="AG3617" i="1"/>
  <c r="AH3617" i="1" s="1"/>
  <c r="N3624" i="1" s="1"/>
  <c r="S274" i="1"/>
  <c r="AB23" i="1"/>
  <c r="AG4492" i="1"/>
  <c r="AE3227" i="1"/>
  <c r="AE3215" i="1"/>
  <c r="AE3216" i="1"/>
  <c r="AE3222" i="1"/>
  <c r="Z17" i="1"/>
  <c r="B17" i="1" s="1"/>
  <c r="AG4168" i="1"/>
  <c r="AG4478" i="1"/>
  <c r="AB24" i="1"/>
  <c r="AH4342" i="1" l="1"/>
  <c r="AG4282" i="1"/>
  <c r="AG4278" i="1"/>
  <c r="AH4492" i="1"/>
  <c r="N4499" i="1" s="1"/>
  <c r="AE3218" i="1"/>
  <c r="AE3225" i="1"/>
  <c r="AH4482" i="1"/>
  <c r="AE3223" i="1"/>
  <c r="AB4373" i="1"/>
  <c r="AI4373" i="1" s="1"/>
  <c r="AJ4373" i="1" s="1"/>
  <c r="AE3991" i="1"/>
  <c r="AB3991" i="1" s="1"/>
  <c r="AI3991" i="1" s="1"/>
  <c r="AJ3991" i="1" s="1"/>
  <c r="T4009" i="1"/>
  <c r="J3767" i="1"/>
  <c r="AE4591" i="1"/>
  <c r="AB4591" i="1" s="1"/>
  <c r="AI4591" i="1" s="1"/>
  <c r="AJ4591" i="1" s="1"/>
  <c r="AE4597" i="1"/>
  <c r="AB4597" i="1" s="1"/>
  <c r="AI4597" i="1" s="1"/>
  <c r="AJ4597" i="1" s="1"/>
  <c r="AE4596" i="1"/>
  <c r="AB4596" i="1" s="1"/>
  <c r="AI4596" i="1" s="1"/>
  <c r="AJ4596" i="1" s="1"/>
  <c r="AE4594" i="1"/>
  <c r="AB4594" i="1" s="1"/>
  <c r="AI4594" i="1" s="1"/>
  <c r="AJ4594" i="1" s="1"/>
  <c r="AE4621" i="1"/>
  <c r="AB4621" i="1" s="1"/>
  <c r="AI4621" i="1" s="1"/>
  <c r="AJ4621" i="1" s="1"/>
  <c r="AE4616" i="1"/>
  <c r="AE4628" i="1"/>
  <c r="AB4628" i="1" s="1"/>
  <c r="AI4628" i="1" s="1"/>
  <c r="AJ4628" i="1" s="1"/>
  <c r="AG4137" i="1"/>
  <c r="L3379" i="1"/>
  <c r="M3872" i="1"/>
  <c r="M3869" i="1" s="1"/>
  <c r="AH3884" i="1"/>
  <c r="AG3469" i="1"/>
  <c r="K3589" i="1"/>
  <c r="J4502" i="1"/>
  <c r="AE4557" i="1"/>
  <c r="AB4557" i="1" s="1"/>
  <c r="AI4557" i="1" s="1"/>
  <c r="AJ4557" i="1" s="1"/>
  <c r="AE4629" i="1"/>
  <c r="AB4629" i="1" s="1"/>
  <c r="AI4629" i="1" s="1"/>
  <c r="AJ4629" i="1" s="1"/>
  <c r="AE4622" i="1"/>
  <c r="AB4622" i="1" s="1"/>
  <c r="AI4622" i="1" s="1"/>
  <c r="AJ4622" i="1" s="1"/>
  <c r="U4639" i="1"/>
  <c r="I4324" i="1"/>
  <c r="J4324" i="1" s="1"/>
  <c r="AH4104" i="1"/>
  <c r="AH3641" i="1"/>
  <c r="AG3649" i="1"/>
  <c r="AH3651" i="1" s="1"/>
  <c r="AE4558" i="1"/>
  <c r="AB4558" i="1" s="1"/>
  <c r="AI4558" i="1" s="1"/>
  <c r="AJ4558" i="1" s="1"/>
  <c r="AE4559" i="1"/>
  <c r="AB4559" i="1" s="1"/>
  <c r="AI4559" i="1" s="1"/>
  <c r="AJ4559" i="1" s="1"/>
  <c r="L3449" i="1"/>
  <c r="AG3756" i="1"/>
  <c r="J4400" i="1"/>
  <c r="AE3788" i="1"/>
  <c r="M3347" i="1"/>
  <c r="M3344" i="1" s="1"/>
  <c r="AH3890" i="1"/>
  <c r="M4292" i="1"/>
  <c r="AE4550" i="1"/>
  <c r="AB4550" i="1" s="1"/>
  <c r="AI4550" i="1" s="1"/>
  <c r="AJ4550" i="1" s="1"/>
  <c r="AE3992" i="1"/>
  <c r="AB3992" i="1" s="1"/>
  <c r="AI3992" i="1" s="1"/>
  <c r="AJ3992" i="1" s="1"/>
  <c r="AG4163" i="1"/>
  <c r="AH3612" i="1"/>
  <c r="K3869" i="1"/>
  <c r="AH4420" i="1"/>
  <c r="AH4346" i="1"/>
  <c r="AH3686" i="1"/>
  <c r="AE3998" i="1"/>
  <c r="AB3998" i="1" s="1"/>
  <c r="AI3998" i="1" s="1"/>
  <c r="AJ3998" i="1" s="1"/>
  <c r="AE3989" i="1"/>
  <c r="AB3989" i="1" s="1"/>
  <c r="AI3989" i="1" s="1"/>
  <c r="AJ3989" i="1" s="1"/>
  <c r="AE4586" i="1"/>
  <c r="AB4586" i="1" s="1"/>
  <c r="AI4586" i="1" s="1"/>
  <c r="AJ4586" i="1" s="1"/>
  <c r="AE4587" i="1"/>
  <c r="AB4587" i="1" s="1"/>
  <c r="AI4587" i="1" s="1"/>
  <c r="AJ4587" i="1" s="1"/>
  <c r="AE4593" i="1"/>
  <c r="AB4593" i="1" s="1"/>
  <c r="AI4593" i="1" s="1"/>
  <c r="AJ4593" i="1" s="1"/>
  <c r="AE4592" i="1"/>
  <c r="AB4592" i="1" s="1"/>
  <c r="AI4592" i="1" s="1"/>
  <c r="AJ4592" i="1" s="1"/>
  <c r="AE4623" i="1"/>
  <c r="AB4623" i="1" s="1"/>
  <c r="AI4623" i="1" s="1"/>
  <c r="AJ4623" i="1" s="1"/>
  <c r="T4639" i="1"/>
  <c r="AG4418" i="1"/>
  <c r="L3869" i="1"/>
  <c r="M3560" i="1"/>
  <c r="M3554" i="1" s="1"/>
  <c r="AG4340" i="1"/>
  <c r="AG4344" i="1"/>
  <c r="I4044" i="1"/>
  <c r="J4044" i="1" s="1"/>
  <c r="J3487" i="1"/>
  <c r="AG4336" i="1"/>
  <c r="AE4560" i="1"/>
  <c r="AB4560" i="1" s="1"/>
  <c r="AI4560" i="1" s="1"/>
  <c r="AJ4560" i="1" s="1"/>
  <c r="M3484" i="1"/>
  <c r="AH3986" i="1"/>
  <c r="AH3988" i="1"/>
  <c r="R3484" i="1"/>
  <c r="AG3462" i="1"/>
  <c r="AG3464" i="1"/>
  <c r="AG3474" i="1"/>
  <c r="AE3825" i="1"/>
  <c r="AE3821" i="1"/>
  <c r="AE3817" i="1"/>
  <c r="AE3813" i="1"/>
  <c r="AE3824" i="1"/>
  <c r="AE3820" i="1"/>
  <c r="AE3816" i="1"/>
  <c r="AE3812" i="1"/>
  <c r="AE3827" i="1"/>
  <c r="AE3823" i="1"/>
  <c r="AE3819" i="1"/>
  <c r="AE3815" i="1"/>
  <c r="AE3811" i="1"/>
  <c r="AE3826" i="1"/>
  <c r="AE3822" i="1"/>
  <c r="AB3822" i="1" s="1"/>
  <c r="AI3822" i="1" s="1"/>
  <c r="AJ3822" i="1" s="1"/>
  <c r="AE3818" i="1"/>
  <c r="AE3814" i="1"/>
  <c r="AE3810" i="1"/>
  <c r="Y4604" i="1"/>
  <c r="Z4604" i="1"/>
  <c r="AE4071" i="1"/>
  <c r="AE4067" i="1"/>
  <c r="AE4063" i="1"/>
  <c r="AE4070" i="1"/>
  <c r="AE4066" i="1"/>
  <c r="AE4062" i="1"/>
  <c r="AE4058" i="1"/>
  <c r="AE4069" i="1"/>
  <c r="AE4072" i="1"/>
  <c r="AE4068" i="1"/>
  <c r="AE4064" i="1"/>
  <c r="AE4060" i="1"/>
  <c r="AE4056" i="1"/>
  <c r="AE4055" i="1"/>
  <c r="AE4061" i="1"/>
  <c r="AE4057" i="1"/>
  <c r="AE4065" i="1"/>
  <c r="AE4059" i="1"/>
  <c r="AG3717" i="1"/>
  <c r="AE4205" i="1"/>
  <c r="AB4205" i="1" s="1"/>
  <c r="AI4205" i="1" s="1"/>
  <c r="AJ4205" i="1" s="1"/>
  <c r="AE4206" i="1"/>
  <c r="AB4206" i="1" s="1"/>
  <c r="AI4206" i="1" s="1"/>
  <c r="AJ4206" i="1" s="1"/>
  <c r="AE4203" i="1"/>
  <c r="AB4203" i="1" s="1"/>
  <c r="AI4203" i="1" s="1"/>
  <c r="AJ4203" i="1" s="1"/>
  <c r="AE4196" i="1"/>
  <c r="AE4212" i="1"/>
  <c r="AB4212" i="1" s="1"/>
  <c r="R3239" i="1"/>
  <c r="AG3229" i="1"/>
  <c r="AG3221" i="1"/>
  <c r="AG3223" i="1"/>
  <c r="AG3217" i="1"/>
  <c r="AG3215" i="1"/>
  <c r="AH3215" i="1" s="1"/>
  <c r="AG3225" i="1"/>
  <c r="AG4381" i="1"/>
  <c r="AH4381" i="1" s="1"/>
  <c r="AH4410" i="1"/>
  <c r="AG4383" i="1"/>
  <c r="AH3149" i="1"/>
  <c r="AG3435" i="1"/>
  <c r="AH3436" i="1" s="1"/>
  <c r="L3239" i="1"/>
  <c r="AG4441" i="1"/>
  <c r="J4149" i="1"/>
  <c r="AE4165" i="1"/>
  <c r="AE4167" i="1"/>
  <c r="AE4168" i="1"/>
  <c r="AE4177" i="1"/>
  <c r="AE4170" i="1"/>
  <c r="AE4141" i="1"/>
  <c r="AE4142" i="1"/>
  <c r="AE4137" i="1"/>
  <c r="AE4133" i="1"/>
  <c r="AE4129" i="1"/>
  <c r="AE4125" i="1"/>
  <c r="AE4136" i="1"/>
  <c r="AE4132" i="1"/>
  <c r="AE4128" i="1"/>
  <c r="AE4140" i="1"/>
  <c r="AE4135" i="1"/>
  <c r="AE4131" i="1"/>
  <c r="AE4127" i="1"/>
  <c r="AE4139" i="1"/>
  <c r="AE4138" i="1"/>
  <c r="AE4134" i="1"/>
  <c r="AE4130" i="1"/>
  <c r="AE4126" i="1"/>
  <c r="I4429" i="1"/>
  <c r="J4429" i="1" s="1"/>
  <c r="AG3789" i="1"/>
  <c r="AG3787" i="1"/>
  <c r="AG3470" i="1"/>
  <c r="AE3124" i="1"/>
  <c r="AE3127" i="1"/>
  <c r="AE3123" i="1"/>
  <c r="AE3119" i="1"/>
  <c r="AE3115" i="1"/>
  <c r="AE3111" i="1"/>
  <c r="AE3122" i="1"/>
  <c r="AE3118" i="1"/>
  <c r="AE3114" i="1"/>
  <c r="AE3110" i="1"/>
  <c r="AE3121" i="1"/>
  <c r="AE3117" i="1"/>
  <c r="AE3113" i="1"/>
  <c r="AE3125" i="1"/>
  <c r="AE3126" i="1"/>
  <c r="AE3120" i="1"/>
  <c r="AE3116" i="1"/>
  <c r="AE3112" i="1"/>
  <c r="R4289" i="1"/>
  <c r="AG4267" i="1"/>
  <c r="AG4279" i="1"/>
  <c r="AG4275" i="1"/>
  <c r="AG4273" i="1"/>
  <c r="AG4269" i="1"/>
  <c r="AG4281" i="1"/>
  <c r="AG4271" i="1"/>
  <c r="AG4277" i="1"/>
  <c r="P140" i="1"/>
  <c r="AA3775" i="1" s="1"/>
  <c r="M3802" i="1" s="1"/>
  <c r="M3799" i="1" s="1"/>
  <c r="J3207" i="1"/>
  <c r="J4537" i="1"/>
  <c r="AG3814" i="1"/>
  <c r="AH3891" i="1"/>
  <c r="AE3964" i="1"/>
  <c r="AE3960" i="1"/>
  <c r="AE3956" i="1"/>
  <c r="AE3952" i="1"/>
  <c r="AE3967" i="1"/>
  <c r="AE3963" i="1"/>
  <c r="AE3959" i="1"/>
  <c r="AE3955" i="1"/>
  <c r="AE3951" i="1"/>
  <c r="AE3966" i="1"/>
  <c r="AE3962" i="1"/>
  <c r="AE3958" i="1"/>
  <c r="AE3954" i="1"/>
  <c r="AE3950" i="1"/>
  <c r="AE3965" i="1"/>
  <c r="AE3961" i="1"/>
  <c r="AE3957" i="1"/>
  <c r="AE3953" i="1"/>
  <c r="J3729" i="1"/>
  <c r="J3309" i="1"/>
  <c r="J3344" i="1"/>
  <c r="AH3510" i="1"/>
  <c r="AH3407" i="1"/>
  <c r="N3414" i="1" s="1"/>
  <c r="P115" i="1"/>
  <c r="AA4405" i="1" s="1"/>
  <c r="M4432" i="1" s="1"/>
  <c r="M4429" i="1" s="1"/>
  <c r="AG4371" i="1"/>
  <c r="AH4371" i="1" s="1"/>
  <c r="AE3785" i="1"/>
  <c r="AE3786" i="1"/>
  <c r="AE3783" i="1"/>
  <c r="AE3776" i="1"/>
  <c r="AE3792" i="1"/>
  <c r="AH4336" i="1"/>
  <c r="M3834" i="1"/>
  <c r="AH3607" i="1"/>
  <c r="AE4454" i="1"/>
  <c r="AE4442" i="1"/>
  <c r="AE4452" i="1"/>
  <c r="AE4455" i="1"/>
  <c r="AH4480" i="1"/>
  <c r="AH3505" i="1"/>
  <c r="AG3431" i="1"/>
  <c r="AG3531" i="1"/>
  <c r="J3172" i="1"/>
  <c r="I3554" i="1"/>
  <c r="P308" i="1"/>
  <c r="AA3741" i="1" s="1"/>
  <c r="M3770" i="1" s="1"/>
  <c r="M4289" i="1"/>
  <c r="AG3746" i="1"/>
  <c r="J4190" i="1"/>
  <c r="R4499" i="1"/>
  <c r="AG4477" i="1"/>
  <c r="AH4477" i="1" s="1"/>
  <c r="AG4483" i="1"/>
  <c r="AH4483" i="1" s="1"/>
  <c r="R3414" i="1"/>
  <c r="AG3392" i="1"/>
  <c r="AH3392" i="1" s="1"/>
  <c r="I4289" i="1"/>
  <c r="J4289" i="1" s="1"/>
  <c r="AH4546" i="1"/>
  <c r="AH4547" i="1"/>
  <c r="AG3575" i="1"/>
  <c r="AH3575" i="1" s="1"/>
  <c r="L3519" i="1"/>
  <c r="AH3506" i="1"/>
  <c r="R4044" i="1"/>
  <c r="AG4034" i="1"/>
  <c r="AG4022" i="1"/>
  <c r="AH4022" i="1" s="1"/>
  <c r="S3309" i="1"/>
  <c r="AG3298" i="1"/>
  <c r="AH3298" i="1" s="1"/>
  <c r="AG3290" i="1"/>
  <c r="AH3290" i="1" s="1"/>
  <c r="AG4161" i="1"/>
  <c r="AH4163" i="1" s="1"/>
  <c r="AG3286" i="1"/>
  <c r="AH3286" i="1" s="1"/>
  <c r="M4505" i="1"/>
  <c r="AH3648" i="1"/>
  <c r="AH3640" i="1"/>
  <c r="AH3405" i="1"/>
  <c r="B15" i="1"/>
  <c r="AH3895" i="1"/>
  <c r="AH3293" i="1"/>
  <c r="AH3295" i="1"/>
  <c r="AH3111" i="1"/>
  <c r="AH3119" i="1"/>
  <c r="AH3574" i="1"/>
  <c r="AH3782" i="1"/>
  <c r="AH4029" i="1"/>
  <c r="AH3159" i="1"/>
  <c r="AH3677" i="1"/>
  <c r="AH3675" i="1"/>
  <c r="AH4411" i="1"/>
  <c r="AH3967" i="1"/>
  <c r="N3974" i="1" s="1"/>
  <c r="AH4337" i="1"/>
  <c r="AH4056" i="1"/>
  <c r="AH3860" i="1"/>
  <c r="AH3496" i="1"/>
  <c r="AH3922" i="1"/>
  <c r="AE3476" i="1"/>
  <c r="AE3472" i="1"/>
  <c r="AE3468" i="1"/>
  <c r="AE3464" i="1"/>
  <c r="AE3460" i="1"/>
  <c r="AE3477" i="1"/>
  <c r="AE3473" i="1"/>
  <c r="AE3469" i="1"/>
  <c r="AE3465" i="1"/>
  <c r="AE3461" i="1"/>
  <c r="AE3475" i="1"/>
  <c r="AE3471" i="1"/>
  <c r="AE3467" i="1"/>
  <c r="AE3463" i="1"/>
  <c r="AE3474" i="1"/>
  <c r="AE3470" i="1"/>
  <c r="AE3466" i="1"/>
  <c r="AE3462" i="1"/>
  <c r="S4464" i="1"/>
  <c r="AG4457" i="1"/>
  <c r="AG4453" i="1"/>
  <c r="AG4451" i="1"/>
  <c r="AG4449" i="1"/>
  <c r="AG4455" i="1"/>
  <c r="AE4310" i="1"/>
  <c r="AB4310" i="1" s="1"/>
  <c r="AI4310" i="1" s="1"/>
  <c r="AJ4310" i="1" s="1"/>
  <c r="M4499" i="1"/>
  <c r="AE3226" i="1"/>
  <c r="AE3220" i="1"/>
  <c r="AE3228" i="1"/>
  <c r="AE3231" i="1"/>
  <c r="AH4476" i="1"/>
  <c r="B22" i="1"/>
  <c r="AE3509" i="1"/>
  <c r="AE3505" i="1"/>
  <c r="AE3501" i="1"/>
  <c r="AE3497" i="1"/>
  <c r="AE3510" i="1"/>
  <c r="AE3506" i="1"/>
  <c r="AE3502" i="1"/>
  <c r="AE3498" i="1"/>
  <c r="AE3512" i="1"/>
  <c r="AE3508" i="1"/>
  <c r="AE3504" i="1"/>
  <c r="AE3500" i="1"/>
  <c r="AE3495" i="1"/>
  <c r="AE3511" i="1"/>
  <c r="AE3507" i="1"/>
  <c r="AE3503" i="1"/>
  <c r="AE3499" i="1"/>
  <c r="AE3496" i="1"/>
  <c r="AG4447" i="1"/>
  <c r="AG3195" i="1"/>
  <c r="AG3785" i="1"/>
  <c r="AH3887" i="1"/>
  <c r="W4394" i="1"/>
  <c r="V4394" i="1"/>
  <c r="Z4394" i="1"/>
  <c r="Y4394" i="1"/>
  <c r="X4394" i="1"/>
  <c r="AB4386" i="1"/>
  <c r="AI4386" i="1" s="1"/>
  <c r="AJ4386" i="1" s="1"/>
  <c r="AB4383" i="1"/>
  <c r="AI4383" i="1" s="1"/>
  <c r="AJ4383" i="1" s="1"/>
  <c r="AB4376" i="1"/>
  <c r="AI4376" i="1" s="1"/>
  <c r="AJ4376" i="1" s="1"/>
  <c r="AB4377" i="1"/>
  <c r="AI4377" i="1" s="1"/>
  <c r="AJ4377" i="1" s="1"/>
  <c r="AH4301" i="1"/>
  <c r="AH4302" i="1"/>
  <c r="AG3191" i="1"/>
  <c r="AH3192" i="1" s="1"/>
  <c r="AG3425" i="1"/>
  <c r="AH3425" i="1" s="1"/>
  <c r="R3379" i="1"/>
  <c r="AG3357" i="1"/>
  <c r="AG3369" i="1"/>
  <c r="AG3365" i="1"/>
  <c r="AG3361" i="1"/>
  <c r="AH3361" i="1" s="1"/>
  <c r="R3764" i="1"/>
  <c r="AG3742" i="1"/>
  <c r="AG3752" i="1"/>
  <c r="AG3748" i="1"/>
  <c r="AG3744" i="1"/>
  <c r="AH3288" i="1"/>
  <c r="AH4416" i="1"/>
  <c r="AE4316" i="1"/>
  <c r="AB4316" i="1" s="1"/>
  <c r="AI4316" i="1" s="1"/>
  <c r="AJ4316" i="1" s="1"/>
  <c r="AE4313" i="1"/>
  <c r="AB4313" i="1" s="1"/>
  <c r="AI4313" i="1" s="1"/>
  <c r="AJ4313" i="1" s="1"/>
  <c r="AE4314" i="1"/>
  <c r="AB4314" i="1" s="1"/>
  <c r="AI4314" i="1" s="1"/>
  <c r="AJ4314" i="1" s="1"/>
  <c r="AE4307" i="1"/>
  <c r="AB4307" i="1" s="1"/>
  <c r="AI4307" i="1" s="1"/>
  <c r="AJ4307" i="1" s="1"/>
  <c r="AE4352" i="1"/>
  <c r="AE4351" i="1"/>
  <c r="AE4347" i="1"/>
  <c r="AE4343" i="1"/>
  <c r="AE4339" i="1"/>
  <c r="AE4335" i="1"/>
  <c r="AE4349" i="1"/>
  <c r="AE4345" i="1"/>
  <c r="AE4341" i="1"/>
  <c r="AE4337" i="1"/>
  <c r="AE4350" i="1"/>
  <c r="AE4348" i="1"/>
  <c r="AE4344" i="1"/>
  <c r="AE4340" i="1"/>
  <c r="AE4336" i="1"/>
  <c r="AE4346" i="1"/>
  <c r="AE4342" i="1"/>
  <c r="AE4338" i="1"/>
  <c r="AB4338" i="1" s="1"/>
  <c r="AI4338" i="1" s="1"/>
  <c r="AE3986" i="1"/>
  <c r="AE4002" i="1"/>
  <c r="AB4002" i="1" s="1"/>
  <c r="AE3995" i="1"/>
  <c r="AB3995" i="1" s="1"/>
  <c r="AI3995" i="1" s="1"/>
  <c r="AJ3995" i="1" s="1"/>
  <c r="AE3996" i="1"/>
  <c r="AB3996" i="1" s="1"/>
  <c r="AI3996" i="1" s="1"/>
  <c r="AJ3996" i="1" s="1"/>
  <c r="AE3993" i="1"/>
  <c r="AB3993" i="1" s="1"/>
  <c r="AI3993" i="1" s="1"/>
  <c r="AJ3993" i="1" s="1"/>
  <c r="AH4616" i="1"/>
  <c r="AH4617" i="1"/>
  <c r="AH4487" i="1"/>
  <c r="AH3643" i="1"/>
  <c r="AH3300" i="1"/>
  <c r="AE4282" i="1"/>
  <c r="AE4278" i="1"/>
  <c r="AE4281" i="1"/>
  <c r="AE4277" i="1"/>
  <c r="AE4273" i="1"/>
  <c r="AE4269" i="1"/>
  <c r="AE4265" i="1"/>
  <c r="AE4280" i="1"/>
  <c r="AE4279" i="1"/>
  <c r="AE4275" i="1"/>
  <c r="AE4271" i="1"/>
  <c r="AE4267" i="1"/>
  <c r="AE4274" i="1"/>
  <c r="AE4270" i="1"/>
  <c r="AE4266" i="1"/>
  <c r="AE4276" i="1"/>
  <c r="AE4272" i="1"/>
  <c r="AE4268" i="1"/>
  <c r="AH4101" i="1"/>
  <c r="AH4097" i="1"/>
  <c r="AE4242" i="1"/>
  <c r="AB4242" i="1" s="1"/>
  <c r="AI4242" i="1" s="1"/>
  <c r="AJ4242" i="1" s="1"/>
  <c r="AE4239" i="1"/>
  <c r="AB4239" i="1" s="1"/>
  <c r="AI4239" i="1" s="1"/>
  <c r="AJ4239" i="1" s="1"/>
  <c r="AE4240" i="1"/>
  <c r="AB4240" i="1" s="1"/>
  <c r="AI4240" i="1" s="1"/>
  <c r="AJ4240" i="1" s="1"/>
  <c r="AE4233" i="1"/>
  <c r="AB4233" i="1" s="1"/>
  <c r="AI4233" i="1" s="1"/>
  <c r="T4254" i="1"/>
  <c r="M3764" i="1"/>
  <c r="M3449" i="1"/>
  <c r="AE4625" i="1"/>
  <c r="AB4625" i="1" s="1"/>
  <c r="AI4625" i="1" s="1"/>
  <c r="AJ4625" i="1" s="1"/>
  <c r="AE4619" i="1"/>
  <c r="AB4619" i="1" s="1"/>
  <c r="AI4619" i="1" s="1"/>
  <c r="AJ4619" i="1" s="1"/>
  <c r="AE4620" i="1"/>
  <c r="AB4620" i="1" s="1"/>
  <c r="AI4620" i="1" s="1"/>
  <c r="AJ4620" i="1" s="1"/>
  <c r="AE4631" i="1"/>
  <c r="AB4631" i="1" s="1"/>
  <c r="AI4631" i="1" s="1"/>
  <c r="AJ4631" i="1" s="1"/>
  <c r="AE4632" i="1"/>
  <c r="AB4632" i="1" s="1"/>
  <c r="AH4581" i="1"/>
  <c r="AH4582" i="1"/>
  <c r="AH4418" i="1"/>
  <c r="AG4133" i="1"/>
  <c r="AH4102" i="1"/>
  <c r="AH4231" i="1"/>
  <c r="AH4232" i="1"/>
  <c r="AH3853" i="1"/>
  <c r="AH3406" i="1"/>
  <c r="AE4209" i="1"/>
  <c r="AB4209" i="1" s="1"/>
  <c r="AI4209" i="1" s="1"/>
  <c r="AJ4209" i="1" s="1"/>
  <c r="AE4210" i="1"/>
  <c r="AB4210" i="1" s="1"/>
  <c r="AI4210" i="1" s="1"/>
  <c r="AJ4210" i="1" s="1"/>
  <c r="AE4207" i="1"/>
  <c r="AB4207" i="1" s="1"/>
  <c r="AI4207" i="1" s="1"/>
  <c r="AJ4207" i="1" s="1"/>
  <c r="AE4200" i="1"/>
  <c r="AB4200" i="1" s="1"/>
  <c r="AI4200" i="1" s="1"/>
  <c r="AJ4200" i="1" s="1"/>
  <c r="U4219" i="1"/>
  <c r="AE3547" i="1"/>
  <c r="AE3542" i="1"/>
  <c r="AE3538" i="1"/>
  <c r="AE3534" i="1"/>
  <c r="AE3530" i="1"/>
  <c r="AE3546" i="1"/>
  <c r="AE3544" i="1"/>
  <c r="AE3540" i="1"/>
  <c r="AE3536" i="1"/>
  <c r="AE3532" i="1"/>
  <c r="AE3543" i="1"/>
  <c r="AE3539" i="1"/>
  <c r="AE3535" i="1"/>
  <c r="AB3535" i="1" s="1"/>
  <c r="AI3535" i="1" s="1"/>
  <c r="AJ3535" i="1" s="1"/>
  <c r="AE3531" i="1"/>
  <c r="AE3545" i="1"/>
  <c r="AE3537" i="1"/>
  <c r="AE3541" i="1"/>
  <c r="AE3533" i="1"/>
  <c r="AG3466" i="1"/>
  <c r="AG3779" i="1"/>
  <c r="AH4352" i="1"/>
  <c r="N4359" i="1" s="1"/>
  <c r="AE3407" i="1"/>
  <c r="AE3403" i="1"/>
  <c r="AE3399" i="1"/>
  <c r="AE3395" i="1"/>
  <c r="AE3391" i="1"/>
  <c r="AE3405" i="1"/>
  <c r="AE3404" i="1"/>
  <c r="AE3401" i="1"/>
  <c r="AE3400" i="1"/>
  <c r="AE3397" i="1"/>
  <c r="AE3396" i="1"/>
  <c r="AE3393" i="1"/>
  <c r="AE3392" i="1"/>
  <c r="AE3406" i="1"/>
  <c r="AE3402" i="1"/>
  <c r="AE3398" i="1"/>
  <c r="AE3394" i="1"/>
  <c r="AE3390" i="1"/>
  <c r="M3239" i="1"/>
  <c r="AG3569" i="1"/>
  <c r="AH3570" i="1" s="1"/>
  <c r="AH3499" i="1"/>
  <c r="AE4169" i="1"/>
  <c r="AE4171" i="1"/>
  <c r="AE4172" i="1"/>
  <c r="AE4174" i="1"/>
  <c r="AH3497" i="1"/>
  <c r="AG4125" i="1"/>
  <c r="AH4125" i="1" s="1"/>
  <c r="M3379" i="1"/>
  <c r="AE4421" i="1"/>
  <c r="AE4417" i="1"/>
  <c r="AE4413" i="1"/>
  <c r="AE4409" i="1"/>
  <c r="AB4409" i="1" s="1"/>
  <c r="AI4409" i="1" s="1"/>
  <c r="AJ4409" i="1" s="1"/>
  <c r="AE4405" i="1"/>
  <c r="AE4419" i="1"/>
  <c r="AE4415" i="1"/>
  <c r="AE4411" i="1"/>
  <c r="AE4407" i="1"/>
  <c r="AE4418" i="1"/>
  <c r="AE4414" i="1"/>
  <c r="AE4410" i="1"/>
  <c r="AB4410" i="1" s="1"/>
  <c r="AI4410" i="1" s="1"/>
  <c r="AJ4410" i="1" s="1"/>
  <c r="AE4406" i="1"/>
  <c r="AE4422" i="1"/>
  <c r="AE4420" i="1"/>
  <c r="AE4416" i="1"/>
  <c r="AE4412" i="1"/>
  <c r="AE4408" i="1"/>
  <c r="AB4408" i="1" s="1"/>
  <c r="AI4408" i="1" s="1"/>
  <c r="J3872" i="1"/>
  <c r="B14" i="1"/>
  <c r="R3659" i="1"/>
  <c r="AG3637" i="1"/>
  <c r="AH3637" i="1" s="1"/>
  <c r="L3904" i="1"/>
  <c r="L3939" i="1"/>
  <c r="J3627" i="1"/>
  <c r="AH3463" i="1"/>
  <c r="S3764" i="1"/>
  <c r="AG3751" i="1"/>
  <c r="AG3753" i="1"/>
  <c r="AG3747" i="1"/>
  <c r="AG3755" i="1"/>
  <c r="AG3749" i="1"/>
  <c r="AH4618" i="1"/>
  <c r="AH4096" i="1"/>
  <c r="K4044" i="1"/>
  <c r="J3732" i="1"/>
  <c r="J3312" i="1"/>
  <c r="J3347" i="1"/>
  <c r="L3274" i="1"/>
  <c r="L3134" i="1"/>
  <c r="S3484" i="1"/>
  <c r="AG3475" i="1"/>
  <c r="AG3467" i="1"/>
  <c r="AH3467" i="1" s="1"/>
  <c r="AG3471" i="1"/>
  <c r="AH3471" i="1" s="1"/>
  <c r="AE3789" i="1"/>
  <c r="AE3790" i="1"/>
  <c r="AE3787" i="1"/>
  <c r="AE3780" i="1"/>
  <c r="AG4129" i="1"/>
  <c r="I4009" i="1"/>
  <c r="J4009" i="1" s="1"/>
  <c r="AH3614" i="1"/>
  <c r="AG3156" i="1"/>
  <c r="AH3157" i="1" s="1"/>
  <c r="AG3146" i="1"/>
  <c r="AH3146" i="1" s="1"/>
  <c r="R3344" i="1"/>
  <c r="AG3322" i="1"/>
  <c r="AG3332" i="1"/>
  <c r="AH3332" i="1" s="1"/>
  <c r="AG3326" i="1"/>
  <c r="AG3328" i="1"/>
  <c r="AG3334" i="1"/>
  <c r="AG3324" i="1"/>
  <c r="AH3324" i="1" s="1"/>
  <c r="AG3336" i="1"/>
  <c r="AG3330" i="1"/>
  <c r="AH3330" i="1" s="1"/>
  <c r="AE4441" i="1"/>
  <c r="AE4446" i="1"/>
  <c r="AE4443" i="1"/>
  <c r="AE4453" i="1"/>
  <c r="B21" i="1"/>
  <c r="AH3605" i="1"/>
  <c r="AH3613" i="1"/>
  <c r="J4575" i="1"/>
  <c r="T4534" i="1"/>
  <c r="AE4526" i="1"/>
  <c r="AB4526" i="1" s="1"/>
  <c r="AI4526" i="1" s="1"/>
  <c r="AJ4526" i="1" s="1"/>
  <c r="AE4522" i="1"/>
  <c r="AB4522" i="1" s="1"/>
  <c r="AI4522" i="1" s="1"/>
  <c r="AJ4522" i="1" s="1"/>
  <c r="AE4524" i="1"/>
  <c r="AB4524" i="1" s="1"/>
  <c r="AI4524" i="1" s="1"/>
  <c r="AJ4524" i="1" s="1"/>
  <c r="AE4520" i="1"/>
  <c r="AB4520" i="1" s="1"/>
  <c r="AI4520" i="1" s="1"/>
  <c r="AJ4520" i="1" s="1"/>
  <c r="U4534" i="1"/>
  <c r="AE4527" i="1"/>
  <c r="AB4527" i="1" s="1"/>
  <c r="AE4523" i="1"/>
  <c r="AB4523" i="1" s="1"/>
  <c r="AI4523" i="1" s="1"/>
  <c r="AJ4523" i="1" s="1"/>
  <c r="AE4518" i="1"/>
  <c r="AB4518" i="1" s="1"/>
  <c r="AI4518" i="1" s="1"/>
  <c r="AJ4518" i="1" s="1"/>
  <c r="AE4514" i="1"/>
  <c r="AB4514" i="1" s="1"/>
  <c r="AI4514" i="1" s="1"/>
  <c r="AJ4514" i="1" s="1"/>
  <c r="AE4510" i="1"/>
  <c r="AE4517" i="1"/>
  <c r="AB4517" i="1" s="1"/>
  <c r="AI4517" i="1" s="1"/>
  <c r="AJ4517" i="1" s="1"/>
  <c r="AE4513" i="1"/>
  <c r="AB4513" i="1" s="1"/>
  <c r="AI4513" i="1" s="1"/>
  <c r="AE4525" i="1"/>
  <c r="AB4525" i="1" s="1"/>
  <c r="AI4525" i="1" s="1"/>
  <c r="AJ4525" i="1" s="1"/>
  <c r="AE4521" i="1"/>
  <c r="AB4521" i="1" s="1"/>
  <c r="AI4521" i="1" s="1"/>
  <c r="AJ4521" i="1" s="1"/>
  <c r="AE4516" i="1"/>
  <c r="AB4516" i="1" s="1"/>
  <c r="AI4516" i="1" s="1"/>
  <c r="AJ4516" i="1" s="1"/>
  <c r="AE4512" i="1"/>
  <c r="AE4519" i="1"/>
  <c r="AB4519" i="1" s="1"/>
  <c r="AI4519" i="1" s="1"/>
  <c r="AJ4519" i="1" s="1"/>
  <c r="AE4515" i="1"/>
  <c r="AB4515" i="1" s="1"/>
  <c r="AI4515" i="1" s="1"/>
  <c r="AJ4515" i="1" s="1"/>
  <c r="AE4511" i="1"/>
  <c r="AG3367" i="1"/>
  <c r="AH3153" i="1"/>
  <c r="AG3645" i="1"/>
  <c r="AH3645" i="1" s="1"/>
  <c r="J3169" i="1"/>
  <c r="K3554" i="1"/>
  <c r="AE4037" i="1"/>
  <c r="AE4033" i="1"/>
  <c r="AE4029" i="1"/>
  <c r="AE4025" i="1"/>
  <c r="AE4035" i="1"/>
  <c r="AE4031" i="1"/>
  <c r="AE4027" i="1"/>
  <c r="AE4036" i="1"/>
  <c r="AE4032" i="1"/>
  <c r="AE4028" i="1"/>
  <c r="AE4022" i="1"/>
  <c r="AE4021" i="1"/>
  <c r="AE4034" i="1"/>
  <c r="AE4030" i="1"/>
  <c r="AE4026" i="1"/>
  <c r="AE4024" i="1"/>
  <c r="AE4020" i="1"/>
  <c r="AE4023" i="1"/>
  <c r="L3554" i="1"/>
  <c r="L4394" i="1"/>
  <c r="AH3882" i="1"/>
  <c r="O4604" i="1"/>
  <c r="AG3579" i="1"/>
  <c r="AG3320" i="1"/>
  <c r="AH3320" i="1" s="1"/>
  <c r="K3274" i="1"/>
  <c r="AH3636" i="1"/>
  <c r="AH4512" i="1"/>
  <c r="AG4032" i="1"/>
  <c r="AH3616" i="1"/>
  <c r="AG4348" i="1"/>
  <c r="AH4348" i="1" s="1"/>
  <c r="AG4131" i="1"/>
  <c r="K4464" i="1"/>
  <c r="R3869" i="1"/>
  <c r="AG3847" i="1"/>
  <c r="AH3847" i="1" s="1"/>
  <c r="AG3861" i="1"/>
  <c r="AH3861" i="1" s="1"/>
  <c r="AG3855" i="1"/>
  <c r="AH3855" i="1" s="1"/>
  <c r="M3519" i="1"/>
  <c r="S3834" i="1"/>
  <c r="AG3825" i="1"/>
  <c r="AG3817" i="1"/>
  <c r="AH3818" i="1" s="1"/>
  <c r="AG3813" i="1"/>
  <c r="AG3821" i="1"/>
  <c r="AH3823" i="1" s="1"/>
  <c r="J4012" i="1"/>
  <c r="AG3185" i="1"/>
  <c r="AH3186" i="1" s="1"/>
  <c r="AG4036" i="1"/>
  <c r="AH4036" i="1" s="1"/>
  <c r="AE4104" i="1"/>
  <c r="AE4100" i="1"/>
  <c r="AE4096" i="1"/>
  <c r="AE4092" i="1"/>
  <c r="AE4107" i="1"/>
  <c r="AE4103" i="1"/>
  <c r="AE4099" i="1"/>
  <c r="AE4095" i="1"/>
  <c r="AE4091" i="1"/>
  <c r="AE4106" i="1"/>
  <c r="AE4102" i="1"/>
  <c r="AE4098" i="1"/>
  <c r="AE4094" i="1"/>
  <c r="AB4094" i="1" s="1"/>
  <c r="AI4094" i="1" s="1"/>
  <c r="AJ4094" i="1" s="1"/>
  <c r="AE4090" i="1"/>
  <c r="AE4105" i="1"/>
  <c r="AE4101" i="1"/>
  <c r="AE4097" i="1"/>
  <c r="AE4093" i="1"/>
  <c r="AE4562" i="1"/>
  <c r="AB4562" i="1" s="1"/>
  <c r="AE4547" i="1"/>
  <c r="AE4548" i="1"/>
  <c r="AB4548" i="1" s="1"/>
  <c r="AI4548" i="1" s="1"/>
  <c r="AE4561" i="1"/>
  <c r="AB4561" i="1" s="1"/>
  <c r="AI4561" i="1" s="1"/>
  <c r="AJ4561" i="1" s="1"/>
  <c r="L3414" i="1"/>
  <c r="AH3644" i="1"/>
  <c r="AH3652" i="1"/>
  <c r="N3659" i="1" s="1"/>
  <c r="AH3321" i="1"/>
  <c r="AH3325" i="1"/>
  <c r="AH3393" i="1"/>
  <c r="AH3897" i="1"/>
  <c r="N3904" i="1" s="1"/>
  <c r="AH3885" i="1"/>
  <c r="AH3297" i="1"/>
  <c r="AH3301" i="1"/>
  <c r="AH3788" i="1"/>
  <c r="AH4033" i="1"/>
  <c r="AH4025" i="1"/>
  <c r="AH3196" i="1"/>
  <c r="AH3432" i="1"/>
  <c r="AH4384" i="1"/>
  <c r="AH3685" i="1"/>
  <c r="AH3683" i="1"/>
  <c r="AH3951" i="1"/>
  <c r="AH3963" i="1"/>
  <c r="AH4345" i="1"/>
  <c r="AH4343" i="1"/>
  <c r="AH4064" i="1"/>
  <c r="AH4060" i="1"/>
  <c r="AH3858" i="1"/>
  <c r="AH3512" i="1"/>
  <c r="N3519" i="1" s="1"/>
  <c r="AH3504" i="1"/>
  <c r="AH3930" i="1"/>
  <c r="R3799" i="1"/>
  <c r="AG3777" i="1"/>
  <c r="AH3777" i="1" s="1"/>
  <c r="AG3775" i="1"/>
  <c r="AH3775" i="1" s="1"/>
  <c r="R3449" i="1"/>
  <c r="AG3429" i="1"/>
  <c r="AG3433" i="1"/>
  <c r="AH3433" i="1" s="1"/>
  <c r="AG3439" i="1"/>
  <c r="AH3439" i="1" s="1"/>
  <c r="AG3427" i="1"/>
  <c r="AE4309" i="1"/>
  <c r="AB4309" i="1" s="1"/>
  <c r="AI4309" i="1" s="1"/>
  <c r="AJ4309" i="1" s="1"/>
  <c r="T4324" i="1"/>
  <c r="AE3221" i="1"/>
  <c r="AE3219" i="1"/>
  <c r="AB3219" i="1" s="1"/>
  <c r="AI3219" i="1" s="1"/>
  <c r="AJ3219" i="1" s="1"/>
  <c r="AG3472" i="1"/>
  <c r="AH3472" i="1" s="1"/>
  <c r="AG3460" i="1"/>
  <c r="AH3460" i="1" s="1"/>
  <c r="AB4380" i="1"/>
  <c r="AI4380" i="1" s="1"/>
  <c r="AJ4380" i="1" s="1"/>
  <c r="AH3216" i="1"/>
  <c r="J4184" i="1"/>
  <c r="AH4485" i="1"/>
  <c r="R3729" i="1"/>
  <c r="AG3707" i="1"/>
  <c r="AH3708" i="1" s="1"/>
  <c r="AG3721" i="1"/>
  <c r="AH3721" i="1" s="1"/>
  <c r="AG3709" i="1"/>
  <c r="AG3719" i="1"/>
  <c r="AH3719" i="1" s="1"/>
  <c r="AG3715" i="1"/>
  <c r="AH3715" i="1" s="1"/>
  <c r="AG3711" i="1"/>
  <c r="AH3711" i="1" s="1"/>
  <c r="AE3439" i="1"/>
  <c r="AE3440" i="1"/>
  <c r="AE3436" i="1"/>
  <c r="AE3432" i="1"/>
  <c r="AE3428" i="1"/>
  <c r="AE3442" i="1"/>
  <c r="AE3438" i="1"/>
  <c r="AE3441" i="1"/>
  <c r="AE3437" i="1"/>
  <c r="AE3434" i="1"/>
  <c r="AE3433" i="1"/>
  <c r="AE3430" i="1"/>
  <c r="AE3429" i="1"/>
  <c r="AE3431" i="1"/>
  <c r="AE3425" i="1"/>
  <c r="AE3435" i="1"/>
  <c r="AE3426" i="1"/>
  <c r="AE3427" i="1"/>
  <c r="AE4301" i="1"/>
  <c r="AE4317" i="1"/>
  <c r="AB4317" i="1" s="1"/>
  <c r="AE4311" i="1"/>
  <c r="AB4311" i="1" s="1"/>
  <c r="AI4311" i="1" s="1"/>
  <c r="AJ4311" i="1" s="1"/>
  <c r="AH3601" i="1"/>
  <c r="AE3990" i="1"/>
  <c r="AB3990" i="1" s="1"/>
  <c r="AI3990" i="1" s="1"/>
  <c r="AJ3990" i="1" s="1"/>
  <c r="AE4000" i="1"/>
  <c r="AB4000" i="1" s="1"/>
  <c r="AI4000" i="1" s="1"/>
  <c r="AJ4000" i="1" s="1"/>
  <c r="AE3372" i="1"/>
  <c r="AE3368" i="1"/>
  <c r="AE3364" i="1"/>
  <c r="AE3360" i="1"/>
  <c r="AE3356" i="1"/>
  <c r="AE3371" i="1"/>
  <c r="AE3367" i="1"/>
  <c r="AE3363" i="1"/>
  <c r="AE3359" i="1"/>
  <c r="AE3355" i="1"/>
  <c r="AE3369" i="1"/>
  <c r="AE3365" i="1"/>
  <c r="AE3361" i="1"/>
  <c r="AE3357" i="1"/>
  <c r="AE3370" i="1"/>
  <c r="AE3366" i="1"/>
  <c r="AE3362" i="1"/>
  <c r="AE3358" i="1"/>
  <c r="B20" i="1"/>
  <c r="B18" i="1"/>
  <c r="AE3614" i="1"/>
  <c r="AE3610" i="1"/>
  <c r="AE3617" i="1"/>
  <c r="AE3613" i="1"/>
  <c r="AE3609" i="1"/>
  <c r="AE3605" i="1"/>
  <c r="AE3601" i="1"/>
  <c r="AE3615" i="1"/>
  <c r="AE3611" i="1"/>
  <c r="AE3607" i="1"/>
  <c r="AE3603" i="1"/>
  <c r="AE3606" i="1"/>
  <c r="AE3602" i="1"/>
  <c r="AE3616" i="1"/>
  <c r="AE3612" i="1"/>
  <c r="AE3608" i="1"/>
  <c r="AE3604" i="1"/>
  <c r="AE3600" i="1"/>
  <c r="AG3791" i="1"/>
  <c r="K3169" i="1"/>
  <c r="AE4197" i="1"/>
  <c r="AE4198" i="1"/>
  <c r="AB4198" i="1" s="1"/>
  <c r="AI4198" i="1" s="1"/>
  <c r="AE4211" i="1"/>
  <c r="AB4211" i="1" s="1"/>
  <c r="AI4211" i="1" s="1"/>
  <c r="AJ4211" i="1" s="1"/>
  <c r="AE4204" i="1"/>
  <c r="AB4204" i="1" s="1"/>
  <c r="AI4204" i="1" s="1"/>
  <c r="AJ4204" i="1" s="1"/>
  <c r="S3554" i="1"/>
  <c r="AG3533" i="1"/>
  <c r="AG3545" i="1"/>
  <c r="AG3541" i="1"/>
  <c r="AH3541" i="1" s="1"/>
  <c r="AG3537" i="1"/>
  <c r="J3939" i="1"/>
  <c r="AE3862" i="1"/>
  <c r="AE3858" i="1"/>
  <c r="AE3854" i="1"/>
  <c r="AE3850" i="1"/>
  <c r="AE3846" i="1"/>
  <c r="AE3861" i="1"/>
  <c r="AE3857" i="1"/>
  <c r="AE3853" i="1"/>
  <c r="AE3849" i="1"/>
  <c r="AE3845" i="1"/>
  <c r="AE3856" i="1"/>
  <c r="AE3852" i="1"/>
  <c r="AB3852" i="1" s="1"/>
  <c r="AI3852" i="1" s="1"/>
  <c r="AJ3852" i="1" s="1"/>
  <c r="AE3848" i="1"/>
  <c r="AE3860" i="1"/>
  <c r="AE3859" i="1"/>
  <c r="AE3855" i="1"/>
  <c r="AB3855" i="1" s="1"/>
  <c r="AI3855" i="1" s="1"/>
  <c r="AJ3855" i="1" s="1"/>
  <c r="AE3851" i="1"/>
  <c r="AE3847" i="1"/>
  <c r="AE3301" i="1"/>
  <c r="AE3297" i="1"/>
  <c r="AE3293" i="1"/>
  <c r="AE3289" i="1"/>
  <c r="AE3285" i="1"/>
  <c r="AE3300" i="1"/>
  <c r="AE3296" i="1"/>
  <c r="AE3292" i="1"/>
  <c r="AE3288" i="1"/>
  <c r="AE3302" i="1"/>
  <c r="AE3299" i="1"/>
  <c r="AE3298" i="1"/>
  <c r="AE3295" i="1"/>
  <c r="AE3294" i="1"/>
  <c r="AE3291" i="1"/>
  <c r="AE3290" i="1"/>
  <c r="AE3287" i="1"/>
  <c r="AE3286" i="1"/>
  <c r="B24" i="1"/>
  <c r="R4464" i="1"/>
  <c r="AG4440" i="1"/>
  <c r="AH4440" i="1" s="1"/>
  <c r="AG4450" i="1"/>
  <c r="AH4450" i="1" s="1"/>
  <c r="AG4448" i="1"/>
  <c r="AG4452" i="1"/>
  <c r="AG4444" i="1"/>
  <c r="AG4442" i="1"/>
  <c r="AH4442" i="1" s="1"/>
  <c r="AG3740" i="1"/>
  <c r="AH3740" i="1" s="1"/>
  <c r="R3834" i="1"/>
  <c r="AG3812" i="1"/>
  <c r="AH3812" i="1" s="1"/>
  <c r="AG3824" i="1"/>
  <c r="AH3824" i="1" s="1"/>
  <c r="AG3816" i="1"/>
  <c r="AH3816" i="1" s="1"/>
  <c r="AG3820" i="1"/>
  <c r="AH3820" i="1" s="1"/>
  <c r="AG3826" i="1"/>
  <c r="AH4489" i="1"/>
  <c r="AH3888" i="1"/>
  <c r="AG4175" i="1"/>
  <c r="R3134" i="1"/>
  <c r="AG3126" i="1"/>
  <c r="AG3120" i="1"/>
  <c r="AH3120" i="1" s="1"/>
  <c r="AG3116" i="1"/>
  <c r="AG3112" i="1"/>
  <c r="AH3112" i="1" s="1"/>
  <c r="AE4173" i="1"/>
  <c r="AE4176" i="1"/>
  <c r="AE4175" i="1"/>
  <c r="I3134" i="1"/>
  <c r="J3134" i="1" s="1"/>
  <c r="AH3811" i="1"/>
  <c r="J3869" i="1"/>
  <c r="AH3609" i="1"/>
  <c r="AH4103" i="1"/>
  <c r="K4674" i="1"/>
  <c r="AH4303" i="1"/>
  <c r="AG3372" i="1"/>
  <c r="AH4026" i="1"/>
  <c r="AH3606" i="1"/>
  <c r="J4219" i="1"/>
  <c r="P139" i="1"/>
  <c r="AA3880" i="1" s="1"/>
  <c r="M3907" i="1" s="1"/>
  <c r="M3904" i="1" s="1"/>
  <c r="M3939" i="1"/>
  <c r="AH4344" i="1"/>
  <c r="AH3465" i="1"/>
  <c r="AH3294" i="1"/>
  <c r="AG3124" i="1"/>
  <c r="AH3125" i="1" s="1"/>
  <c r="R3274" i="1"/>
  <c r="AG3252" i="1"/>
  <c r="AG3258" i="1"/>
  <c r="AH3258" i="1" s="1"/>
  <c r="AG3266" i="1"/>
  <c r="AH3266" i="1" s="1"/>
  <c r="AG3262" i="1"/>
  <c r="AH3262" i="1" s="1"/>
  <c r="AG3254" i="1"/>
  <c r="AH3254" i="1" s="1"/>
  <c r="B16" i="1"/>
  <c r="AG3363" i="1"/>
  <c r="AH3364" i="1" s="1"/>
  <c r="AH3649" i="1"/>
  <c r="AH3398" i="1"/>
  <c r="K4639" i="1"/>
  <c r="M3134" i="1"/>
  <c r="AH3741" i="1"/>
  <c r="AH3289" i="1"/>
  <c r="AE3777" i="1"/>
  <c r="AE3778" i="1"/>
  <c r="AE3791" i="1"/>
  <c r="AE3784" i="1"/>
  <c r="AE3194" i="1"/>
  <c r="AE3190" i="1"/>
  <c r="AE3186" i="1"/>
  <c r="AE3182" i="1"/>
  <c r="AE3196" i="1"/>
  <c r="AE3195" i="1"/>
  <c r="AE3192" i="1"/>
  <c r="AE3191" i="1"/>
  <c r="AE3188" i="1"/>
  <c r="AE3187" i="1"/>
  <c r="AE3184" i="1"/>
  <c r="AE3183" i="1"/>
  <c r="AE3197" i="1"/>
  <c r="AE3193" i="1"/>
  <c r="AE3189" i="1"/>
  <c r="AE3185" i="1"/>
  <c r="AE3181" i="1"/>
  <c r="AE3180" i="1"/>
  <c r="AG3547" i="1"/>
  <c r="AE3897" i="1"/>
  <c r="AE3896" i="1"/>
  <c r="AE3892" i="1"/>
  <c r="AE3888" i="1"/>
  <c r="AE3884" i="1"/>
  <c r="AE3880" i="1"/>
  <c r="AE3895" i="1"/>
  <c r="AE3891" i="1"/>
  <c r="AE3887" i="1"/>
  <c r="AE3883" i="1"/>
  <c r="AE3893" i="1"/>
  <c r="AE3889" i="1"/>
  <c r="AE3885" i="1"/>
  <c r="AE3881" i="1"/>
  <c r="AE3894" i="1"/>
  <c r="AE3890" i="1"/>
  <c r="AE3886" i="1"/>
  <c r="AE3882" i="1"/>
  <c r="AH4490" i="1"/>
  <c r="AE4444" i="1"/>
  <c r="AB4444" i="1" s="1"/>
  <c r="AI4444" i="1" s="1"/>
  <c r="AJ4444" i="1" s="1"/>
  <c r="AE4445" i="1"/>
  <c r="AE4450" i="1"/>
  <c r="AE4447" i="1"/>
  <c r="AE4457" i="1"/>
  <c r="AH3611" i="1"/>
  <c r="AG4387" i="1"/>
  <c r="AH3892" i="1"/>
  <c r="AG3231" i="1"/>
  <c r="AG3705" i="1"/>
  <c r="AH3705" i="1" s="1"/>
  <c r="M4394" i="1"/>
  <c r="K4604" i="1"/>
  <c r="AH3851" i="1"/>
  <c r="AH3511" i="1"/>
  <c r="AG3394" i="1"/>
  <c r="AH3394" i="1" s="1"/>
  <c r="I3274" i="1"/>
  <c r="J3274" i="1" s="1"/>
  <c r="R4114" i="1"/>
  <c r="AG4092" i="1"/>
  <c r="AG4098" i="1"/>
  <c r="AH4098" i="1" s="1"/>
  <c r="AG4106" i="1"/>
  <c r="AH4106" i="1" s="1"/>
  <c r="AH3881" i="1"/>
  <c r="M3315" i="1"/>
  <c r="AE3684" i="1"/>
  <c r="AE3680" i="1"/>
  <c r="AE3676" i="1"/>
  <c r="AE3672" i="1"/>
  <c r="AE3687" i="1"/>
  <c r="AE3683" i="1"/>
  <c r="AE3679" i="1"/>
  <c r="AE3675" i="1"/>
  <c r="AE3671" i="1"/>
  <c r="AE3685" i="1"/>
  <c r="AE3681" i="1"/>
  <c r="AE3677" i="1"/>
  <c r="AE3673" i="1"/>
  <c r="AE3670" i="1"/>
  <c r="AE3686" i="1"/>
  <c r="AE3682" i="1"/>
  <c r="AE3678" i="1"/>
  <c r="AE3674" i="1"/>
  <c r="K3449" i="1"/>
  <c r="AH3399" i="1"/>
  <c r="AH4023" i="1"/>
  <c r="AG4061" i="1"/>
  <c r="AH4061" i="1" s="1"/>
  <c r="AG3183" i="1"/>
  <c r="AH3183" i="1" s="1"/>
  <c r="AG3181" i="1"/>
  <c r="AH3181" i="1" s="1"/>
  <c r="L3169" i="1"/>
  <c r="AE3161" i="1"/>
  <c r="AE3157" i="1"/>
  <c r="AE3153" i="1"/>
  <c r="AE3149" i="1"/>
  <c r="AE3145" i="1"/>
  <c r="AE3162" i="1"/>
  <c r="AE3159" i="1"/>
  <c r="AE3158" i="1"/>
  <c r="AE3155" i="1"/>
  <c r="AE3154" i="1"/>
  <c r="AE3151" i="1"/>
  <c r="AE3150" i="1"/>
  <c r="AB3150" i="1" s="1"/>
  <c r="AI3150" i="1" s="1"/>
  <c r="AJ3150" i="1" s="1"/>
  <c r="AE3147" i="1"/>
  <c r="AE3146" i="1"/>
  <c r="AE3160" i="1"/>
  <c r="AE3156" i="1"/>
  <c r="AB3156" i="1" s="1"/>
  <c r="AI3156" i="1" s="1"/>
  <c r="AJ3156" i="1" s="1"/>
  <c r="AE3152" i="1"/>
  <c r="AE3148" i="1"/>
  <c r="AG4454" i="1"/>
  <c r="AH3815" i="1"/>
  <c r="AH3440" i="1"/>
  <c r="AG3743" i="1"/>
  <c r="AH3743" i="1" s="1"/>
  <c r="AE4549" i="1"/>
  <c r="AB4549" i="1" s="1"/>
  <c r="AI4549" i="1" s="1"/>
  <c r="AJ4549" i="1" s="1"/>
  <c r="U4569" i="1"/>
  <c r="AE4551" i="1"/>
  <c r="AB4551" i="1" s="1"/>
  <c r="AI4551" i="1" s="1"/>
  <c r="AJ4551" i="1" s="1"/>
  <c r="AE4552" i="1"/>
  <c r="AB4552" i="1" s="1"/>
  <c r="AI4552" i="1" s="1"/>
  <c r="AJ4552" i="1" s="1"/>
  <c r="T4569" i="1"/>
  <c r="M3414" i="1"/>
  <c r="M4155" i="1"/>
  <c r="M4149" i="1" s="1"/>
  <c r="AH3650" i="1"/>
  <c r="AH3642" i="1"/>
  <c r="AH3329" i="1"/>
  <c r="AH3397" i="1"/>
  <c r="AH3889" i="1"/>
  <c r="AH3299" i="1"/>
  <c r="AH3127" i="1"/>
  <c r="N3134" i="1" s="1"/>
  <c r="AH3792" i="1"/>
  <c r="N3799" i="1" s="1"/>
  <c r="AH4037" i="1"/>
  <c r="N4044" i="1" s="1"/>
  <c r="AH4035" i="1"/>
  <c r="AH3188" i="1"/>
  <c r="AH3438" i="1"/>
  <c r="AH4419" i="1"/>
  <c r="AH4415" i="1"/>
  <c r="AH3955" i="1"/>
  <c r="AH4351" i="1"/>
  <c r="AH4347" i="1"/>
  <c r="AH4068" i="1"/>
  <c r="AH3854" i="1"/>
  <c r="AH3862" i="1"/>
  <c r="N3869" i="1" s="1"/>
  <c r="AH3508" i="1"/>
  <c r="AH3714" i="1"/>
  <c r="AH4196" i="1"/>
  <c r="AH4197" i="1"/>
  <c r="AE4312" i="1"/>
  <c r="AB4312" i="1" s="1"/>
  <c r="AI4312" i="1" s="1"/>
  <c r="AJ4312" i="1" s="1"/>
  <c r="AE4303" i="1"/>
  <c r="AB4303" i="1" s="1"/>
  <c r="AI4303" i="1" s="1"/>
  <c r="AE3651" i="1"/>
  <c r="AE3647" i="1"/>
  <c r="AE3643" i="1"/>
  <c r="AE3639" i="1"/>
  <c r="AE3635" i="1"/>
  <c r="AE3650" i="1"/>
  <c r="AE3646" i="1"/>
  <c r="AE3642" i="1"/>
  <c r="AE3638" i="1"/>
  <c r="AE3652" i="1"/>
  <c r="AE3648" i="1"/>
  <c r="AE3644" i="1"/>
  <c r="AE3640" i="1"/>
  <c r="AB3640" i="1" s="1"/>
  <c r="AI3640" i="1" s="1"/>
  <c r="AJ3640" i="1" s="1"/>
  <c r="AE3636" i="1"/>
  <c r="AE3649" i="1"/>
  <c r="AE3645" i="1"/>
  <c r="AE3641" i="1"/>
  <c r="AB3641" i="1" s="1"/>
  <c r="AI3641" i="1" s="1"/>
  <c r="AJ3641" i="1" s="1"/>
  <c r="AE3637" i="1"/>
  <c r="AH3849" i="1"/>
  <c r="AE3230" i="1"/>
  <c r="AE3229" i="1"/>
  <c r="B23" i="1"/>
  <c r="AG3468" i="1"/>
  <c r="AH3468" i="1" s="1"/>
  <c r="AB4374" i="1"/>
  <c r="AI4374" i="1" s="1"/>
  <c r="AJ4374" i="1" s="1"/>
  <c r="AB4387" i="1"/>
  <c r="AB4381" i="1"/>
  <c r="AI4381" i="1" s="1"/>
  <c r="AJ4381" i="1" s="1"/>
  <c r="AH4024" i="1"/>
  <c r="R3589" i="1"/>
  <c r="AG3567" i="1"/>
  <c r="AH3568" i="1" s="1"/>
  <c r="AG3577" i="1"/>
  <c r="AH3577" i="1" s="1"/>
  <c r="AH4140" i="1"/>
  <c r="AE4304" i="1"/>
  <c r="AB4304" i="1" s="1"/>
  <c r="AI4304" i="1" s="1"/>
  <c r="AJ4304" i="1" s="1"/>
  <c r="AE4302" i="1"/>
  <c r="S4394" i="1"/>
  <c r="AG4373" i="1"/>
  <c r="AH4373" i="1" s="1"/>
  <c r="AG4377" i="1"/>
  <c r="J3554" i="1"/>
  <c r="U4009" i="1"/>
  <c r="AE3999" i="1"/>
  <c r="AB3999" i="1" s="1"/>
  <c r="AI3999" i="1" s="1"/>
  <c r="AJ3999" i="1" s="1"/>
  <c r="AE3997" i="1"/>
  <c r="AB3997" i="1" s="1"/>
  <c r="AI3997" i="1" s="1"/>
  <c r="AJ3997" i="1" s="1"/>
  <c r="AE3580" i="1"/>
  <c r="AE3576" i="1"/>
  <c r="AE3572" i="1"/>
  <c r="AE3568" i="1"/>
  <c r="AE3582" i="1"/>
  <c r="AE3578" i="1"/>
  <c r="AE3574" i="1"/>
  <c r="AE3573" i="1"/>
  <c r="AE3570" i="1"/>
  <c r="AE3569" i="1"/>
  <c r="AE3581" i="1"/>
  <c r="AE3577" i="1"/>
  <c r="AE3575" i="1"/>
  <c r="AE3571" i="1"/>
  <c r="AE3567" i="1"/>
  <c r="AE3566" i="1"/>
  <c r="AE3565" i="1"/>
  <c r="AE3579" i="1"/>
  <c r="AH3822" i="1"/>
  <c r="AJ4583" i="1"/>
  <c r="AA4604" i="1"/>
  <c r="AC4604" i="1"/>
  <c r="AB4604" i="1"/>
  <c r="S4149" i="1"/>
  <c r="AG4126" i="1"/>
  <c r="AH4126" i="1" s="1"/>
  <c r="AG4130" i="1"/>
  <c r="AG4132" i="1"/>
  <c r="AG4128" i="1"/>
  <c r="AG4134" i="1"/>
  <c r="AG4136" i="1"/>
  <c r="AG4138" i="1"/>
  <c r="R3554" i="1"/>
  <c r="AG3532" i="1"/>
  <c r="AG3546" i="1"/>
  <c r="AH3546" i="1" s="1"/>
  <c r="AG3542" i="1"/>
  <c r="AH3542" i="1" s="1"/>
  <c r="AG3538" i="1"/>
  <c r="AH3538" i="1" s="1"/>
  <c r="AG3544" i="1"/>
  <c r="AG3534" i="1"/>
  <c r="AH3534" i="1" s="1"/>
  <c r="AB3218" i="1"/>
  <c r="AI3218" i="1" s="1"/>
  <c r="AE3224" i="1"/>
  <c r="AB3224" i="1" s="1"/>
  <c r="AI3224" i="1" s="1"/>
  <c r="AJ3224" i="1" s="1"/>
  <c r="AE3232" i="1"/>
  <c r="AH4486" i="1"/>
  <c r="AG3581" i="1"/>
  <c r="AH3581" i="1" s="1"/>
  <c r="AH3684" i="1"/>
  <c r="AG3476" i="1"/>
  <c r="AH3476" i="1" s="1"/>
  <c r="AB4378" i="1"/>
  <c r="AI4378" i="1" s="1"/>
  <c r="AJ4378" i="1" s="1"/>
  <c r="AB4375" i="1"/>
  <c r="AI4375" i="1" s="1"/>
  <c r="AJ4375" i="1" s="1"/>
  <c r="AB4384" i="1"/>
  <c r="AI4384" i="1" s="1"/>
  <c r="AJ4384" i="1" s="1"/>
  <c r="AB4385" i="1"/>
  <c r="AI4385" i="1" s="1"/>
  <c r="AJ4385" i="1" s="1"/>
  <c r="L3484" i="1"/>
  <c r="AH3509" i="1"/>
  <c r="AG3187" i="1"/>
  <c r="AH3610" i="1"/>
  <c r="S4184" i="1"/>
  <c r="AG4173" i="1"/>
  <c r="AH4174" i="1" s="1"/>
  <c r="AG4169" i="1"/>
  <c r="AH3327" i="1"/>
  <c r="AH4100" i="1"/>
  <c r="AE4308" i="1"/>
  <c r="AB4308" i="1" s="1"/>
  <c r="AI4308" i="1" s="1"/>
  <c r="AJ4308" i="1" s="1"/>
  <c r="AE4305" i="1"/>
  <c r="AB4305" i="1" s="1"/>
  <c r="AI4305" i="1" s="1"/>
  <c r="AJ4305" i="1" s="1"/>
  <c r="AE4306" i="1"/>
  <c r="AB4306" i="1" s="1"/>
  <c r="AI4306" i="1" s="1"/>
  <c r="AJ4306" i="1" s="1"/>
  <c r="U4324" i="1"/>
  <c r="AE4489" i="1"/>
  <c r="AE4485" i="1"/>
  <c r="AE4492" i="1"/>
  <c r="AE4488" i="1"/>
  <c r="AE4484" i="1"/>
  <c r="AE4480" i="1"/>
  <c r="AE4476" i="1"/>
  <c r="AE4491" i="1"/>
  <c r="AE4487" i="1"/>
  <c r="AE4490" i="1"/>
  <c r="AE4486" i="1"/>
  <c r="AE4482" i="1"/>
  <c r="AE4478" i="1"/>
  <c r="AE4483" i="1"/>
  <c r="AE4479" i="1"/>
  <c r="AE4475" i="1"/>
  <c r="AE4481" i="1"/>
  <c r="AE4477" i="1"/>
  <c r="S4289" i="1"/>
  <c r="AG4272" i="1"/>
  <c r="AH4272" i="1" s="1"/>
  <c r="AG4276" i="1"/>
  <c r="AE3994" i="1"/>
  <c r="AB3994" i="1" s="1"/>
  <c r="AI3994" i="1" s="1"/>
  <c r="AJ3994" i="1" s="1"/>
  <c r="AE3987" i="1"/>
  <c r="Z4009" i="1" s="1"/>
  <c r="AE3988" i="1"/>
  <c r="AB3988" i="1" s="1"/>
  <c r="AI3988" i="1" s="1"/>
  <c r="AG4385" i="1"/>
  <c r="AH4385" i="1" s="1"/>
  <c r="AH3757" i="1"/>
  <c r="N3764" i="1" s="1"/>
  <c r="AG4274" i="1"/>
  <c r="AH4274" i="1" s="1"/>
  <c r="AH3786" i="1"/>
  <c r="AG3355" i="1"/>
  <c r="AH3355" i="1" s="1"/>
  <c r="J3764" i="1"/>
  <c r="AG3565" i="1"/>
  <c r="AH3565" i="1" s="1"/>
  <c r="M3309" i="1"/>
  <c r="AE3264" i="1"/>
  <c r="AE3260" i="1"/>
  <c r="AE3256" i="1"/>
  <c r="AE3252" i="1"/>
  <c r="AE3266" i="1"/>
  <c r="AE3265" i="1"/>
  <c r="AE3262" i="1"/>
  <c r="AE3261" i="1"/>
  <c r="AE3258" i="1"/>
  <c r="AE3257" i="1"/>
  <c r="AE3254" i="1"/>
  <c r="AE3253" i="1"/>
  <c r="AE3267" i="1"/>
  <c r="AE3263" i="1"/>
  <c r="AE3259" i="1"/>
  <c r="AB3259" i="1" s="1"/>
  <c r="AI3259" i="1" s="1"/>
  <c r="AJ3259" i="1" s="1"/>
  <c r="AE3255" i="1"/>
  <c r="AE3251" i="1"/>
  <c r="AE3250" i="1"/>
  <c r="AH4488" i="1"/>
  <c r="B19" i="1"/>
  <c r="AG3571" i="1"/>
  <c r="R4149" i="1"/>
  <c r="AG4127" i="1"/>
  <c r="AH4127" i="1" s="1"/>
  <c r="AG4141" i="1"/>
  <c r="AH4141" i="1" s="1"/>
  <c r="AH4481" i="1"/>
  <c r="AG3197" i="1"/>
  <c r="AH3197" i="1" s="1"/>
  <c r="N3204" i="1" s="1"/>
  <c r="AE4234" i="1"/>
  <c r="AB4234" i="1" s="1"/>
  <c r="AI4234" i="1" s="1"/>
  <c r="AJ4234" i="1" s="1"/>
  <c r="AE4231" i="1"/>
  <c r="AE4232" i="1"/>
  <c r="AE4247" i="1"/>
  <c r="AB4247" i="1" s="1"/>
  <c r="AE4617" i="1"/>
  <c r="V4639" i="1" s="1"/>
  <c r="AE4618" i="1"/>
  <c r="AB4618" i="1" s="1"/>
  <c r="AI4618" i="1" s="1"/>
  <c r="AE4627" i="1"/>
  <c r="AB4627" i="1" s="1"/>
  <c r="AI4627" i="1" s="1"/>
  <c r="AJ4627" i="1" s="1"/>
  <c r="AE4626" i="1"/>
  <c r="AB4626" i="1" s="1"/>
  <c r="AI4626" i="1" s="1"/>
  <c r="AJ4626" i="1" s="1"/>
  <c r="S3379" i="1"/>
  <c r="AG3370" i="1"/>
  <c r="AG3362" i="1"/>
  <c r="AH3362" i="1" s="1"/>
  <c r="AG3368" i="1"/>
  <c r="AG3366" i="1"/>
  <c r="AH3366" i="1" s="1"/>
  <c r="AG4375" i="1"/>
  <c r="AG4165" i="1"/>
  <c r="AH4165" i="1" s="1"/>
  <c r="AH3859" i="1"/>
  <c r="AE4201" i="1"/>
  <c r="AB4201" i="1" s="1"/>
  <c r="AI4201" i="1" s="1"/>
  <c r="AJ4201" i="1" s="1"/>
  <c r="AE4202" i="1"/>
  <c r="AB4202" i="1" s="1"/>
  <c r="AI4202" i="1" s="1"/>
  <c r="AJ4202" i="1" s="1"/>
  <c r="AE4199" i="1"/>
  <c r="AB4199" i="1" s="1"/>
  <c r="AI4199" i="1" s="1"/>
  <c r="AJ4199" i="1" s="1"/>
  <c r="T4219" i="1"/>
  <c r="AG3530" i="1"/>
  <c r="AH3530" i="1" s="1"/>
  <c r="J3942" i="1"/>
  <c r="AE3931" i="1"/>
  <c r="AE3927" i="1"/>
  <c r="AE3923" i="1"/>
  <c r="AE3919" i="1"/>
  <c r="AE3915" i="1"/>
  <c r="AE3930" i="1"/>
  <c r="AE3926" i="1"/>
  <c r="AE3922" i="1"/>
  <c r="AE3918" i="1"/>
  <c r="AE3929" i="1"/>
  <c r="AE3925" i="1"/>
  <c r="AE3921" i="1"/>
  <c r="AE3917" i="1"/>
  <c r="AE3932" i="1"/>
  <c r="AE3928" i="1"/>
  <c r="AE3924" i="1"/>
  <c r="AE3920" i="1"/>
  <c r="AB3920" i="1" s="1"/>
  <c r="AI3920" i="1" s="1"/>
  <c r="AJ3920" i="1" s="1"/>
  <c r="AE3916" i="1"/>
  <c r="AG4171" i="1"/>
  <c r="AH4171" i="1" s="1"/>
  <c r="AG4280" i="1"/>
  <c r="AH4280" i="1" s="1"/>
  <c r="AG4135" i="1"/>
  <c r="AH4135" i="1" s="1"/>
  <c r="K3729" i="1"/>
  <c r="M3204" i="1"/>
  <c r="M4362" i="1"/>
  <c r="M4359" i="1" s="1"/>
  <c r="K3309" i="1"/>
  <c r="AE3755" i="1"/>
  <c r="AE3751" i="1"/>
  <c r="AE3747" i="1"/>
  <c r="AE3757" i="1"/>
  <c r="AE3753" i="1"/>
  <c r="AE3749" i="1"/>
  <c r="AE3745" i="1"/>
  <c r="AE3741" i="1"/>
  <c r="AE3756" i="1"/>
  <c r="AE3752" i="1"/>
  <c r="AE3748" i="1"/>
  <c r="AE3744" i="1"/>
  <c r="AE3740" i="1"/>
  <c r="AE3742" i="1"/>
  <c r="AE3743" i="1"/>
  <c r="AE3754" i="1"/>
  <c r="AE3746" i="1"/>
  <c r="AE3750" i="1"/>
  <c r="AB3750" i="1" s="1"/>
  <c r="AI3750" i="1" s="1"/>
  <c r="AJ3750" i="1" s="1"/>
  <c r="J4152" i="1"/>
  <c r="AG3227" i="1"/>
  <c r="AE4163" i="1"/>
  <c r="AB4163" i="1" s="1"/>
  <c r="AI4163" i="1" s="1"/>
  <c r="AE4164" i="1"/>
  <c r="AG3358" i="1"/>
  <c r="AH3358" i="1" s="1"/>
  <c r="J3589" i="1"/>
  <c r="AH3602" i="1"/>
  <c r="M3697" i="1"/>
  <c r="M3694" i="1" s="1"/>
  <c r="AH4176" i="1"/>
  <c r="AH3603" i="1"/>
  <c r="I4674" i="1"/>
  <c r="J4674" i="1" s="1"/>
  <c r="AG4446" i="1"/>
  <c r="M4120" i="1"/>
  <c r="M4114" i="1" s="1"/>
  <c r="L3799" i="1"/>
  <c r="J3204" i="1"/>
  <c r="J4534" i="1"/>
  <c r="AE4665" i="1"/>
  <c r="AB4665" i="1" s="1"/>
  <c r="AI4665" i="1" s="1"/>
  <c r="AJ4665" i="1" s="1"/>
  <c r="AE4661" i="1"/>
  <c r="AB4661" i="1" s="1"/>
  <c r="AI4661" i="1" s="1"/>
  <c r="AJ4661" i="1" s="1"/>
  <c r="AE4664" i="1"/>
  <c r="AB4664" i="1" s="1"/>
  <c r="AI4664" i="1" s="1"/>
  <c r="AJ4664" i="1" s="1"/>
  <c r="AE4660" i="1"/>
  <c r="AB4660" i="1" s="1"/>
  <c r="AI4660" i="1" s="1"/>
  <c r="AJ4660" i="1" s="1"/>
  <c r="U4674" i="1"/>
  <c r="AE4667" i="1"/>
  <c r="AB4667" i="1" s="1"/>
  <c r="AE4663" i="1"/>
  <c r="AB4663" i="1" s="1"/>
  <c r="AI4663" i="1" s="1"/>
  <c r="AJ4663" i="1" s="1"/>
  <c r="AE4659" i="1"/>
  <c r="AB4659" i="1" s="1"/>
  <c r="AI4659" i="1" s="1"/>
  <c r="AJ4659" i="1" s="1"/>
  <c r="T4674" i="1"/>
  <c r="AE4666" i="1"/>
  <c r="AB4666" i="1" s="1"/>
  <c r="AI4666" i="1" s="1"/>
  <c r="AJ4666" i="1" s="1"/>
  <c r="AE4662" i="1"/>
  <c r="AB4662" i="1" s="1"/>
  <c r="AI4662" i="1" s="1"/>
  <c r="AJ4662" i="1" s="1"/>
  <c r="AE4654" i="1"/>
  <c r="AB4654" i="1" s="1"/>
  <c r="AI4654" i="1" s="1"/>
  <c r="AJ4654" i="1" s="1"/>
  <c r="AE4658" i="1"/>
  <c r="AB4658" i="1" s="1"/>
  <c r="AI4658" i="1" s="1"/>
  <c r="AJ4658" i="1" s="1"/>
  <c r="AE4653" i="1"/>
  <c r="AB4653" i="1" s="1"/>
  <c r="AI4653" i="1" s="1"/>
  <c r="AE4656" i="1"/>
  <c r="AB4656" i="1" s="1"/>
  <c r="AI4656" i="1" s="1"/>
  <c r="AJ4656" i="1" s="1"/>
  <c r="AE4657" i="1"/>
  <c r="AB4657" i="1" s="1"/>
  <c r="AI4657" i="1" s="1"/>
  <c r="AJ4657" i="1" s="1"/>
  <c r="AE4655" i="1"/>
  <c r="AB4655" i="1" s="1"/>
  <c r="AI4655" i="1" s="1"/>
  <c r="AJ4655" i="1" s="1"/>
  <c r="AE4651" i="1"/>
  <c r="AE4650" i="1"/>
  <c r="AE4652" i="1"/>
  <c r="AH3296" i="1"/>
  <c r="AG3754" i="1"/>
  <c r="AG3189" i="1"/>
  <c r="AH3189" i="1" s="1"/>
  <c r="S3169" i="1"/>
  <c r="AG3160" i="1"/>
  <c r="AH3160" i="1" s="1"/>
  <c r="AG3150" i="1"/>
  <c r="AH3150" i="1" s="1"/>
  <c r="AG3154" i="1"/>
  <c r="AH3154" i="1" s="1"/>
  <c r="R3694" i="1"/>
  <c r="AG3672" i="1"/>
  <c r="AH3672" i="1" s="1"/>
  <c r="AG3678" i="1"/>
  <c r="AH3678" i="1" s="1"/>
  <c r="S3239" i="1"/>
  <c r="AG3228" i="1"/>
  <c r="AG3222" i="1"/>
  <c r="AG3226" i="1"/>
  <c r="AG3224" i="1"/>
  <c r="AG3230" i="1"/>
  <c r="AH3230" i="1" s="1"/>
  <c r="AG3218" i="1"/>
  <c r="AH3218" i="1" s="1"/>
  <c r="AG3232" i="1"/>
  <c r="AG3220" i="1"/>
  <c r="AG4456" i="1"/>
  <c r="AH4456" i="1" s="1"/>
  <c r="AG3535" i="1"/>
  <c r="AH3535" i="1" s="1"/>
  <c r="S3274" i="1"/>
  <c r="AG3259" i="1"/>
  <c r="AH3259" i="1" s="1"/>
  <c r="AG3263" i="1"/>
  <c r="AH3263" i="1" s="1"/>
  <c r="AG3255" i="1"/>
  <c r="AH3255" i="1" s="1"/>
  <c r="AG3267" i="1"/>
  <c r="AG4266" i="1"/>
  <c r="AH4266" i="1" s="1"/>
  <c r="AE3781" i="1"/>
  <c r="AE3782" i="1"/>
  <c r="AB3782" i="1" s="1"/>
  <c r="AI3782" i="1" s="1"/>
  <c r="AJ3782" i="1" s="1"/>
  <c r="AE3779" i="1"/>
  <c r="J3484" i="1"/>
  <c r="AG4445" i="1"/>
  <c r="AH4445" i="1" s="1"/>
  <c r="AG3122" i="1"/>
  <c r="AH3122" i="1" s="1"/>
  <c r="AG3783" i="1"/>
  <c r="AH3783" i="1" s="1"/>
  <c r="AH3720" i="1"/>
  <c r="AG4167" i="1"/>
  <c r="R4079" i="1"/>
  <c r="AG4057" i="1"/>
  <c r="AH4057" i="1" s="1"/>
  <c r="AG4069" i="1"/>
  <c r="AH4069" i="1" s="1"/>
  <c r="AG4406" i="1"/>
  <c r="AH4406" i="1" s="1"/>
  <c r="I3589" i="1"/>
  <c r="AH4164" i="1"/>
  <c r="L3834" i="1"/>
  <c r="AE4448" i="1"/>
  <c r="AB4448" i="1" s="1"/>
  <c r="AI4448" i="1" s="1"/>
  <c r="AJ4448" i="1" s="1"/>
  <c r="AE4449" i="1"/>
  <c r="AE4456" i="1"/>
  <c r="AE4451" i="1"/>
  <c r="AH3894" i="1"/>
  <c r="J4677" i="1"/>
  <c r="AG3441" i="1"/>
  <c r="AH3441" i="1" s="1"/>
  <c r="AG3402" i="1"/>
  <c r="AH3402" i="1" s="1"/>
  <c r="AH4094" i="1"/>
  <c r="AH3501" i="1"/>
  <c r="AE3720" i="1"/>
  <c r="AE3716" i="1"/>
  <c r="AE3712" i="1"/>
  <c r="AE3708" i="1"/>
  <c r="AE3719" i="1"/>
  <c r="AE3715" i="1"/>
  <c r="AE3711" i="1"/>
  <c r="AE3721" i="1"/>
  <c r="AE3717" i="1"/>
  <c r="AE3713" i="1"/>
  <c r="AE3707" i="1"/>
  <c r="AE3705" i="1"/>
  <c r="AE3709" i="1"/>
  <c r="AE3706" i="1"/>
  <c r="AE3722" i="1"/>
  <c r="AE3718" i="1"/>
  <c r="AE3714" i="1"/>
  <c r="AE3710" i="1"/>
  <c r="L4289" i="1"/>
  <c r="I4604" i="1"/>
  <c r="J4604" i="1" s="1"/>
  <c r="AH4409" i="1"/>
  <c r="AH4548" i="1"/>
  <c r="D4604" i="1"/>
  <c r="P4604" i="1" s="1"/>
  <c r="AH3987" i="1"/>
  <c r="AG3114" i="1"/>
  <c r="AH3114" i="1" s="1"/>
  <c r="AG4268" i="1"/>
  <c r="AG4030" i="1"/>
  <c r="AH4030" i="1" s="1"/>
  <c r="AE3335" i="1"/>
  <c r="AE3331" i="1"/>
  <c r="AE3327" i="1"/>
  <c r="AE3323" i="1"/>
  <c r="AE3334" i="1"/>
  <c r="AE3330" i="1"/>
  <c r="AE3326" i="1"/>
  <c r="AE3322" i="1"/>
  <c r="AE3336" i="1"/>
  <c r="AE3332" i="1"/>
  <c r="AE3328" i="1"/>
  <c r="AE3324" i="1"/>
  <c r="AE3337" i="1"/>
  <c r="AE3333" i="1"/>
  <c r="AE3329" i="1"/>
  <c r="AE3325" i="1"/>
  <c r="AE3320" i="1"/>
  <c r="AE3321" i="1"/>
  <c r="AG3251" i="1"/>
  <c r="AH3251" i="1" s="1"/>
  <c r="R3974" i="1"/>
  <c r="AG3952" i="1"/>
  <c r="AH3952" i="1" s="1"/>
  <c r="AG3964" i="1"/>
  <c r="AH3964" i="1" s="1"/>
  <c r="AG3956" i="1"/>
  <c r="AH3956" i="1" s="1"/>
  <c r="AG3960" i="1"/>
  <c r="AG3958" i="1"/>
  <c r="I3449" i="1"/>
  <c r="J3449" i="1" s="1"/>
  <c r="AG3473" i="1"/>
  <c r="AH3473" i="1" s="1"/>
  <c r="AH3790" i="1"/>
  <c r="AG3193" i="1"/>
  <c r="AH3193" i="1" s="1"/>
  <c r="AG4412" i="1"/>
  <c r="AH4412" i="1" s="1"/>
  <c r="AG3371" i="1"/>
  <c r="AH3371" i="1" s="1"/>
  <c r="I4464" i="1"/>
  <c r="J4464" i="1" s="1"/>
  <c r="R3939" i="1"/>
  <c r="AG3917" i="1"/>
  <c r="AH3917" i="1" s="1"/>
  <c r="AG3931" i="1"/>
  <c r="AH3931" i="1" s="1"/>
  <c r="AG3923" i="1"/>
  <c r="AH3923" i="1" s="1"/>
  <c r="AG3927" i="1"/>
  <c r="AH3927" i="1" s="1"/>
  <c r="AG3919" i="1"/>
  <c r="AH3919" i="1" s="1"/>
  <c r="M3172" i="1"/>
  <c r="M3169" i="1" s="1"/>
  <c r="AG4338" i="1"/>
  <c r="AH4338" i="1" s="1"/>
  <c r="AG3680" i="1"/>
  <c r="AH3680" i="1" s="1"/>
  <c r="AG4065" i="1"/>
  <c r="AH4065" i="1" s="1"/>
  <c r="AG4090" i="1"/>
  <c r="AH4090" i="1" s="1"/>
  <c r="AE4554" i="1"/>
  <c r="AB4554" i="1" s="1"/>
  <c r="AI4554" i="1" s="1"/>
  <c r="AJ4554" i="1" s="1"/>
  <c r="AE4546" i="1"/>
  <c r="AE4556" i="1"/>
  <c r="AB4556" i="1" s="1"/>
  <c r="AI4556" i="1" s="1"/>
  <c r="AJ4556" i="1" s="1"/>
  <c r="AE4553" i="1"/>
  <c r="AB4553" i="1" s="1"/>
  <c r="AI4553" i="1" s="1"/>
  <c r="AJ4553" i="1" s="1"/>
  <c r="L3344" i="1"/>
  <c r="AH3646" i="1"/>
  <c r="AH3638" i="1"/>
  <c r="AH3337" i="1"/>
  <c r="N3344" i="1" s="1"/>
  <c r="AH3401" i="1"/>
  <c r="AH3893" i="1"/>
  <c r="AH3287" i="1"/>
  <c r="AH3291" i="1"/>
  <c r="AH3580" i="1"/>
  <c r="AH3572" i="1"/>
  <c r="AH3780" i="1"/>
  <c r="AH4027" i="1"/>
  <c r="AH3147" i="1"/>
  <c r="AH3426" i="1"/>
  <c r="AH4380" i="1"/>
  <c r="AH4376" i="1"/>
  <c r="AH3671" i="1"/>
  <c r="AH3687" i="1"/>
  <c r="N3694" i="1" s="1"/>
  <c r="AH4417" i="1"/>
  <c r="AH4421" i="1"/>
  <c r="AH3961" i="1"/>
  <c r="AH4341" i="1"/>
  <c r="AH4070" i="1"/>
  <c r="AH4072" i="1"/>
  <c r="N4079" i="1" s="1"/>
  <c r="AH3846" i="1"/>
  <c r="AH3850" i="1"/>
  <c r="AH3500" i="1"/>
  <c r="AH3706" i="1"/>
  <c r="AH3718" i="1"/>
  <c r="AH3926" i="1"/>
  <c r="AH3916" i="1"/>
  <c r="AB3579" i="1" l="1"/>
  <c r="AI3579" i="1" s="1"/>
  <c r="AJ3579" i="1" s="1"/>
  <c r="Z4324" i="1"/>
  <c r="AH3190" i="1"/>
  <c r="AH4268" i="1"/>
  <c r="AB3710" i="1"/>
  <c r="AI3710" i="1" s="1"/>
  <c r="AJ3710" i="1" s="1"/>
  <c r="AH4374" i="1"/>
  <c r="AH4167" i="1"/>
  <c r="AB3781" i="1"/>
  <c r="AI3781" i="1" s="1"/>
  <c r="AJ3781" i="1" s="1"/>
  <c r="AH3158" i="1"/>
  <c r="Z3239" i="1"/>
  <c r="AH4382" i="1"/>
  <c r="AB3682" i="1"/>
  <c r="AI3682" i="1" s="1"/>
  <c r="AJ3682" i="1" s="1"/>
  <c r="AB3677" i="1"/>
  <c r="AI3677" i="1" s="1"/>
  <c r="AJ3677" i="1" s="1"/>
  <c r="AB3675" i="1"/>
  <c r="AI3675" i="1" s="1"/>
  <c r="AJ3675" i="1" s="1"/>
  <c r="AB4445" i="1"/>
  <c r="AI4445" i="1" s="1"/>
  <c r="AJ4445" i="1" s="1"/>
  <c r="AB3886" i="1"/>
  <c r="AI3886" i="1" s="1"/>
  <c r="AJ3886" i="1" s="1"/>
  <c r="AB3885" i="1"/>
  <c r="AI3885" i="1" s="1"/>
  <c r="AJ3885" i="1" s="1"/>
  <c r="AB3884" i="1"/>
  <c r="AI3884" i="1" s="1"/>
  <c r="AJ3884" i="1" s="1"/>
  <c r="Y3799" i="1"/>
  <c r="Z4219" i="1"/>
  <c r="AB3604" i="1"/>
  <c r="AI3604" i="1" s="1"/>
  <c r="AJ3604" i="1" s="1"/>
  <c r="AH3857" i="1"/>
  <c r="AH3856" i="1"/>
  <c r="AH3429" i="1"/>
  <c r="AB4093" i="1"/>
  <c r="AI4093" i="1" s="1"/>
  <c r="X4464" i="1"/>
  <c r="AB4420" i="1"/>
  <c r="AI4420" i="1" s="1"/>
  <c r="AJ4420" i="1" s="1"/>
  <c r="AB4414" i="1"/>
  <c r="AI4414" i="1" s="1"/>
  <c r="AJ4414" i="1" s="1"/>
  <c r="AB4413" i="1"/>
  <c r="AI4413" i="1" s="1"/>
  <c r="AJ4413" i="1" s="1"/>
  <c r="AB3537" i="1"/>
  <c r="AI3537" i="1" s="1"/>
  <c r="AJ3537" i="1" s="1"/>
  <c r="AB3788" i="1"/>
  <c r="AI3788" i="1" s="1"/>
  <c r="AJ3788" i="1" s="1"/>
  <c r="AB3957" i="1"/>
  <c r="AI3957" i="1" s="1"/>
  <c r="AJ3957" i="1" s="1"/>
  <c r="AB3954" i="1"/>
  <c r="AI3954" i="1" s="1"/>
  <c r="AJ3954" i="1" s="1"/>
  <c r="AB3113" i="1"/>
  <c r="AI3113" i="1" s="1"/>
  <c r="AB3115" i="1"/>
  <c r="AI3115" i="1" s="1"/>
  <c r="AJ3115" i="1" s="1"/>
  <c r="AB4138" i="1"/>
  <c r="AI4138" i="1" s="1"/>
  <c r="AJ4138" i="1" s="1"/>
  <c r="AB4135" i="1"/>
  <c r="AI4135" i="1" s="1"/>
  <c r="AJ4135" i="1" s="1"/>
  <c r="V4604" i="1"/>
  <c r="W4569" i="1"/>
  <c r="AH3220" i="1"/>
  <c r="V4254" i="1"/>
  <c r="AH3571" i="1"/>
  <c r="AH3187" i="1"/>
  <c r="AB3568" i="1"/>
  <c r="AI3568" i="1" s="1"/>
  <c r="AH4479" i="1"/>
  <c r="AH3819" i="1"/>
  <c r="AB3183" i="1"/>
  <c r="AI3183" i="1" s="1"/>
  <c r="AB3290" i="1"/>
  <c r="AI3290" i="1" s="1"/>
  <c r="AJ3290" i="1" s="1"/>
  <c r="AB3289" i="1"/>
  <c r="AI3289" i="1" s="1"/>
  <c r="AJ3289" i="1" s="1"/>
  <c r="AB3366" i="1"/>
  <c r="AI3366" i="1" s="1"/>
  <c r="AJ3366" i="1" s="1"/>
  <c r="AB3365" i="1"/>
  <c r="AI3365" i="1" s="1"/>
  <c r="AJ3365" i="1" s="1"/>
  <c r="AB3363" i="1"/>
  <c r="AI3363" i="1" s="1"/>
  <c r="AJ3363" i="1" s="1"/>
  <c r="AH3427" i="1"/>
  <c r="AB4097" i="1"/>
  <c r="AI4097" i="1" s="1"/>
  <c r="AJ4097" i="1" s="1"/>
  <c r="AH3747" i="1"/>
  <c r="AH3466" i="1"/>
  <c r="AB4268" i="1"/>
  <c r="AI4268" i="1" s="1"/>
  <c r="AH4270" i="1"/>
  <c r="AB3120" i="1"/>
  <c r="AI3120" i="1" s="1"/>
  <c r="AJ3120" i="1" s="1"/>
  <c r="AB3117" i="1"/>
  <c r="AI3117" i="1" s="1"/>
  <c r="AJ3117" i="1" s="1"/>
  <c r="AH4383" i="1"/>
  <c r="AB4059" i="1"/>
  <c r="AI4059" i="1" s="1"/>
  <c r="AJ4059" i="1" s="1"/>
  <c r="X4604" i="1"/>
  <c r="AH3123" i="1"/>
  <c r="AB4456" i="1"/>
  <c r="AI4456" i="1" s="1"/>
  <c r="AJ4456" i="1" s="1"/>
  <c r="AH3224" i="1"/>
  <c r="AH3957" i="1"/>
  <c r="AH3442" i="1"/>
  <c r="N3449" i="1" s="1"/>
  <c r="AH3115" i="1"/>
  <c r="AH3960" i="1"/>
  <c r="AB3779" i="1"/>
  <c r="AI3779" i="1" s="1"/>
  <c r="AJ3779" i="1" s="1"/>
  <c r="AH3267" i="1"/>
  <c r="N3274" i="1" s="1"/>
  <c r="AH3232" i="1"/>
  <c r="N3239" i="1" s="1"/>
  <c r="AH3754" i="1"/>
  <c r="AH3778" i="1"/>
  <c r="AH4099" i="1"/>
  <c r="AB3919" i="1"/>
  <c r="AI3919" i="1" s="1"/>
  <c r="AJ3919" i="1" s="1"/>
  <c r="Z4254" i="1"/>
  <c r="A19" i="1"/>
  <c r="AB3253" i="1"/>
  <c r="AI3253" i="1" s="1"/>
  <c r="AB3639" i="1"/>
  <c r="AI3639" i="1" s="1"/>
  <c r="AJ3639" i="1" s="1"/>
  <c r="AB3674" i="1"/>
  <c r="AI3674" i="1" s="1"/>
  <c r="AJ3674" i="1" s="1"/>
  <c r="AB4447" i="1"/>
  <c r="AI4447" i="1" s="1"/>
  <c r="AJ4447" i="1" s="1"/>
  <c r="AB3894" i="1"/>
  <c r="AI3894" i="1" s="1"/>
  <c r="AJ3894" i="1" s="1"/>
  <c r="AB3893" i="1"/>
  <c r="AI3893" i="1" s="1"/>
  <c r="AJ3893" i="1" s="1"/>
  <c r="AB3892" i="1"/>
  <c r="AI3892" i="1" s="1"/>
  <c r="AJ3892" i="1" s="1"/>
  <c r="AB3189" i="1"/>
  <c r="AI3189" i="1" s="1"/>
  <c r="AJ3189" i="1" s="1"/>
  <c r="AB3849" i="1"/>
  <c r="AI3849" i="1" s="1"/>
  <c r="AJ3849" i="1" s="1"/>
  <c r="AH3791" i="1"/>
  <c r="AH3709" i="1"/>
  <c r="AH3848" i="1"/>
  <c r="AH3716" i="1"/>
  <c r="AB4023" i="1"/>
  <c r="AI4023" i="1" s="1"/>
  <c r="AH3336" i="1"/>
  <c r="AH3753" i="1"/>
  <c r="AB4342" i="1"/>
  <c r="AI4342" i="1" s="1"/>
  <c r="AJ4342" i="1" s="1"/>
  <c r="AB4341" i="1"/>
  <c r="AI4341" i="1" s="1"/>
  <c r="AJ4341" i="1" s="1"/>
  <c r="AB4339" i="1"/>
  <c r="AI4339" i="1" s="1"/>
  <c r="AJ4339" i="1" s="1"/>
  <c r="AB3466" i="1"/>
  <c r="AI3466" i="1" s="1"/>
  <c r="AJ3466" i="1" s="1"/>
  <c r="AB3465" i="1"/>
  <c r="AI3465" i="1" s="1"/>
  <c r="AJ3465" i="1" s="1"/>
  <c r="AH3576" i="1"/>
  <c r="W4604" i="1"/>
  <c r="AB3818" i="1"/>
  <c r="AI3818" i="1" s="1"/>
  <c r="AJ3818" i="1" s="1"/>
  <c r="AB3571" i="1"/>
  <c r="AI3571" i="1" s="1"/>
  <c r="AJ3571" i="1" s="1"/>
  <c r="AB3325" i="1"/>
  <c r="AI3325" i="1" s="1"/>
  <c r="AJ3325" i="1" s="1"/>
  <c r="AB3336" i="1"/>
  <c r="AI3336" i="1" s="1"/>
  <c r="AJ3336" i="1" s="1"/>
  <c r="AB3334" i="1"/>
  <c r="AI3334" i="1" s="1"/>
  <c r="AJ3334" i="1" s="1"/>
  <c r="AB3335" i="1"/>
  <c r="AI3335" i="1" s="1"/>
  <c r="AJ3335" i="1" s="1"/>
  <c r="AB3714" i="1"/>
  <c r="AI3714" i="1" s="1"/>
  <c r="AJ3714" i="1" s="1"/>
  <c r="AB3711" i="1"/>
  <c r="AI3711" i="1" s="1"/>
  <c r="AJ3711" i="1" s="1"/>
  <c r="AB3712" i="1"/>
  <c r="AI3712" i="1" s="1"/>
  <c r="AJ3712" i="1" s="1"/>
  <c r="AB4449" i="1"/>
  <c r="AI4449" i="1" s="1"/>
  <c r="AJ4449" i="1" s="1"/>
  <c r="AH3253" i="1"/>
  <c r="AH3226" i="1"/>
  <c r="V4674" i="1"/>
  <c r="X4674" i="1"/>
  <c r="Y4674" i="1"/>
  <c r="W4674" i="1"/>
  <c r="Z4674" i="1"/>
  <c r="AH3227" i="1"/>
  <c r="AB3746" i="1"/>
  <c r="AI3746" i="1" s="1"/>
  <c r="AJ3746" i="1" s="1"/>
  <c r="W3764" i="1"/>
  <c r="Z3764" i="1"/>
  <c r="V3764" i="1"/>
  <c r="X3764" i="1"/>
  <c r="Y3764" i="1"/>
  <c r="AB3756" i="1"/>
  <c r="AI3756" i="1" s="1"/>
  <c r="AJ3756" i="1" s="1"/>
  <c r="AB3749" i="1"/>
  <c r="AI3749" i="1" s="1"/>
  <c r="AJ3749" i="1" s="1"/>
  <c r="AB3747" i="1"/>
  <c r="AI3747" i="1" s="1"/>
  <c r="AJ3747" i="1" s="1"/>
  <c r="AB3924" i="1"/>
  <c r="AI3924" i="1" s="1"/>
  <c r="AJ3924" i="1" s="1"/>
  <c r="AB3918" i="1"/>
  <c r="AI3918" i="1" s="1"/>
  <c r="X3939" i="1"/>
  <c r="Z3939" i="1"/>
  <c r="W3939" i="1"/>
  <c r="Y3939" i="1"/>
  <c r="V3939" i="1"/>
  <c r="AB3931" i="1"/>
  <c r="AI3931" i="1" s="1"/>
  <c r="AJ3931" i="1" s="1"/>
  <c r="AH3368" i="1"/>
  <c r="AI4247" i="1"/>
  <c r="D4254" i="1"/>
  <c r="P4254" i="1" s="1"/>
  <c r="V3274" i="1"/>
  <c r="Z3274" i="1"/>
  <c r="X3274" i="1"/>
  <c r="Y3274" i="1"/>
  <c r="W3274" i="1"/>
  <c r="AB3263" i="1"/>
  <c r="AI3263" i="1" s="1"/>
  <c r="AJ3263" i="1" s="1"/>
  <c r="AB3254" i="1"/>
  <c r="AI3254" i="1" s="1"/>
  <c r="AJ3254" i="1" s="1"/>
  <c r="AB3262" i="1"/>
  <c r="AI3262" i="1" s="1"/>
  <c r="AJ3262" i="1" s="1"/>
  <c r="W4009" i="1"/>
  <c r="V4009" i="1"/>
  <c r="AH4276" i="1"/>
  <c r="AB4481" i="1"/>
  <c r="AI4481" i="1" s="1"/>
  <c r="AJ4481" i="1" s="1"/>
  <c r="AB4478" i="1"/>
  <c r="AI4478" i="1" s="1"/>
  <c r="AB4487" i="1"/>
  <c r="AI4487" i="1" s="1"/>
  <c r="AJ4487" i="1" s="1"/>
  <c r="AB4480" i="1"/>
  <c r="AI4480" i="1" s="1"/>
  <c r="AJ4480" i="1" s="1"/>
  <c r="AJ3218" i="1"/>
  <c r="AH4138" i="1"/>
  <c r="AH4132" i="1"/>
  <c r="X4254" i="1"/>
  <c r="Y4254" i="1"/>
  <c r="X3589" i="1"/>
  <c r="W3589" i="1"/>
  <c r="Z3589" i="1"/>
  <c r="Y3589" i="1"/>
  <c r="V3589" i="1"/>
  <c r="AB3575" i="1"/>
  <c r="AI3575" i="1" s="1"/>
  <c r="AJ3575" i="1" s="1"/>
  <c r="AB3569" i="1"/>
  <c r="AI3569" i="1" s="1"/>
  <c r="AB3578" i="1"/>
  <c r="AI3578" i="1" s="1"/>
  <c r="AJ3578" i="1" s="1"/>
  <c r="AB3572" i="1"/>
  <c r="AI3572" i="1" s="1"/>
  <c r="AJ3572" i="1" s="1"/>
  <c r="AH4282" i="1"/>
  <c r="N4289" i="1" s="1"/>
  <c r="AB3645" i="1"/>
  <c r="AI3645" i="1" s="1"/>
  <c r="AJ3645" i="1" s="1"/>
  <c r="AB3644" i="1"/>
  <c r="AI3644" i="1" s="1"/>
  <c r="AJ3644" i="1" s="1"/>
  <c r="AB3638" i="1"/>
  <c r="AI3638" i="1" s="1"/>
  <c r="W3659" i="1"/>
  <c r="Z3659" i="1"/>
  <c r="Y3659" i="1"/>
  <c r="V3659" i="1"/>
  <c r="X3659" i="1"/>
  <c r="AB3651" i="1"/>
  <c r="AI3651" i="1" s="1"/>
  <c r="AJ3651" i="1" s="1"/>
  <c r="AH3928" i="1"/>
  <c r="AH3194" i="1"/>
  <c r="AH3784" i="1"/>
  <c r="AH4454" i="1"/>
  <c r="AB3160" i="1"/>
  <c r="AI3160" i="1" s="1"/>
  <c r="AJ3160" i="1" s="1"/>
  <c r="AB3151" i="1"/>
  <c r="AI3151" i="1" s="1"/>
  <c r="AJ3151" i="1" s="1"/>
  <c r="AB3159" i="1"/>
  <c r="AI3159" i="1" s="1"/>
  <c r="AJ3159" i="1" s="1"/>
  <c r="AB3149" i="1"/>
  <c r="AI3149" i="1" s="1"/>
  <c r="AJ3149" i="1" s="1"/>
  <c r="AB3686" i="1"/>
  <c r="AI3686" i="1" s="1"/>
  <c r="AJ3686" i="1" s="1"/>
  <c r="AB3681" i="1"/>
  <c r="AI3681" i="1" s="1"/>
  <c r="AJ3681" i="1" s="1"/>
  <c r="AB3679" i="1"/>
  <c r="AI3679" i="1" s="1"/>
  <c r="AJ3679" i="1" s="1"/>
  <c r="AH4092" i="1"/>
  <c r="AB4450" i="1"/>
  <c r="AI4450" i="1" s="1"/>
  <c r="AJ4450" i="1" s="1"/>
  <c r="AB3883" i="1"/>
  <c r="AI3883" i="1" s="1"/>
  <c r="V3904" i="1"/>
  <c r="X3904" i="1"/>
  <c r="Y3904" i="1"/>
  <c r="W3904" i="1"/>
  <c r="Z3904" i="1"/>
  <c r="AB3896" i="1"/>
  <c r="AI3896" i="1" s="1"/>
  <c r="AJ3896" i="1" s="1"/>
  <c r="X3204" i="1"/>
  <c r="W3204" i="1"/>
  <c r="V3204" i="1"/>
  <c r="Z3204" i="1"/>
  <c r="Y3204" i="1"/>
  <c r="AB3193" i="1"/>
  <c r="AI3193" i="1" s="1"/>
  <c r="AJ3193" i="1" s="1"/>
  <c r="AB3184" i="1"/>
  <c r="AI3184" i="1" s="1"/>
  <c r="AB3192" i="1"/>
  <c r="AI3192" i="1" s="1"/>
  <c r="AJ3192" i="1" s="1"/>
  <c r="AB3186" i="1"/>
  <c r="AI3186" i="1" s="1"/>
  <c r="AJ3186" i="1" s="1"/>
  <c r="AB3791" i="1"/>
  <c r="AI3791" i="1" s="1"/>
  <c r="AJ3791" i="1" s="1"/>
  <c r="X3799" i="1"/>
  <c r="A16" i="1"/>
  <c r="AH3469" i="1"/>
  <c r="AB4176" i="1"/>
  <c r="AI4176" i="1" s="1"/>
  <c r="AJ4176" i="1" s="1"/>
  <c r="V4184" i="1"/>
  <c r="AH3116" i="1"/>
  <c r="AH4175" i="1"/>
  <c r="AH3826" i="1"/>
  <c r="AH4444" i="1"/>
  <c r="A24" i="1"/>
  <c r="AB3291" i="1"/>
  <c r="AI3291" i="1" s="1"/>
  <c r="AJ3291" i="1" s="1"/>
  <c r="AB3299" i="1"/>
  <c r="AI3299" i="1" s="1"/>
  <c r="AJ3299" i="1" s="1"/>
  <c r="AB3296" i="1"/>
  <c r="AI3296" i="1" s="1"/>
  <c r="AJ3296" i="1" s="1"/>
  <c r="AB3293" i="1"/>
  <c r="AI3293" i="1" s="1"/>
  <c r="AJ3293" i="1" s="1"/>
  <c r="AB3859" i="1"/>
  <c r="AI3859" i="1" s="1"/>
  <c r="AJ3859" i="1" s="1"/>
  <c r="AB3856" i="1"/>
  <c r="AI3856" i="1" s="1"/>
  <c r="AJ3856" i="1" s="1"/>
  <c r="AB3853" i="1"/>
  <c r="AI3853" i="1" s="1"/>
  <c r="AJ3853" i="1" s="1"/>
  <c r="AB3850" i="1"/>
  <c r="AI3850" i="1" s="1"/>
  <c r="AJ3850" i="1" s="1"/>
  <c r="AH3545" i="1"/>
  <c r="V4219" i="1"/>
  <c r="AB3608" i="1"/>
  <c r="AI3608" i="1" s="1"/>
  <c r="AJ3608" i="1" s="1"/>
  <c r="AB3606" i="1"/>
  <c r="AI3606" i="1" s="1"/>
  <c r="AJ3606" i="1" s="1"/>
  <c r="AB3611" i="1"/>
  <c r="AI3611" i="1" s="1"/>
  <c r="AJ3611" i="1" s="1"/>
  <c r="AB3609" i="1"/>
  <c r="AI3609" i="1" s="1"/>
  <c r="AJ3609" i="1" s="1"/>
  <c r="AB3610" i="1"/>
  <c r="AI3610" i="1" s="1"/>
  <c r="AJ3610" i="1" s="1"/>
  <c r="A20" i="1"/>
  <c r="AB3370" i="1"/>
  <c r="AI3370" i="1" s="1"/>
  <c r="AJ3370" i="1" s="1"/>
  <c r="AB3369" i="1"/>
  <c r="AI3369" i="1" s="1"/>
  <c r="AJ3369" i="1" s="1"/>
  <c r="AB3367" i="1"/>
  <c r="AI3367" i="1" s="1"/>
  <c r="AJ3367" i="1" s="1"/>
  <c r="AB3360" i="1"/>
  <c r="AI3360" i="1" s="1"/>
  <c r="AJ3360" i="1" s="1"/>
  <c r="AH3395" i="1"/>
  <c r="AB3429" i="1"/>
  <c r="AI3429" i="1" s="1"/>
  <c r="AJ3429" i="1" s="1"/>
  <c r="AB3437" i="1"/>
  <c r="AI3437" i="1" s="1"/>
  <c r="AJ3437" i="1" s="1"/>
  <c r="AB3442" i="1"/>
  <c r="AB3436" i="1"/>
  <c r="AI3436" i="1" s="1"/>
  <c r="AJ3436" i="1" s="1"/>
  <c r="AH3707" i="1"/>
  <c r="AB3221" i="1"/>
  <c r="AI3221" i="1" s="1"/>
  <c r="AJ3221" i="1" s="1"/>
  <c r="AB3222" i="1"/>
  <c r="AI3222" i="1" s="1"/>
  <c r="AJ3222" i="1" s="1"/>
  <c r="AH3182" i="1"/>
  <c r="AI4562" i="1"/>
  <c r="D4569" i="1"/>
  <c r="P4569" i="1" s="1"/>
  <c r="Z4569" i="1"/>
  <c r="AB4101" i="1"/>
  <c r="AI4101" i="1" s="1"/>
  <c r="AJ4101" i="1" s="1"/>
  <c r="AB4098" i="1"/>
  <c r="AI4098" i="1" s="1"/>
  <c r="AJ4098" i="1" s="1"/>
  <c r="AB4107" i="1"/>
  <c r="AB4100" i="1"/>
  <c r="AI4100" i="1" s="1"/>
  <c r="AJ4100" i="1" s="1"/>
  <c r="AH3825" i="1"/>
  <c r="V4044" i="1"/>
  <c r="W4044" i="1"/>
  <c r="Y4044" i="1"/>
  <c r="Z4044" i="1"/>
  <c r="X4044" i="1"/>
  <c r="AB4034" i="1"/>
  <c r="AI4034" i="1" s="1"/>
  <c r="AJ4034" i="1" s="1"/>
  <c r="AB4032" i="1"/>
  <c r="AI4032" i="1" s="1"/>
  <c r="AJ4032" i="1" s="1"/>
  <c r="AB4031" i="1"/>
  <c r="AI4031" i="1" s="1"/>
  <c r="AJ4031" i="1" s="1"/>
  <c r="AB4033" i="1"/>
  <c r="AI4033" i="1" s="1"/>
  <c r="AJ4033" i="1" s="1"/>
  <c r="AB4453" i="1"/>
  <c r="AI4453" i="1" s="1"/>
  <c r="AJ4453" i="1" s="1"/>
  <c r="W4464" i="1"/>
  <c r="V4464" i="1"/>
  <c r="AH3334" i="1"/>
  <c r="AH3322" i="1"/>
  <c r="AH3323" i="1"/>
  <c r="AB3789" i="1"/>
  <c r="AI3789" i="1" s="1"/>
  <c r="AJ3789" i="1" s="1"/>
  <c r="AH3749" i="1"/>
  <c r="AH3751" i="1"/>
  <c r="AH3335" i="1"/>
  <c r="AJ4408" i="1"/>
  <c r="AB4422" i="1"/>
  <c r="AB4418" i="1"/>
  <c r="AI4418" i="1" s="1"/>
  <c r="AJ4418" i="1" s="1"/>
  <c r="AB4419" i="1"/>
  <c r="AI4419" i="1" s="1"/>
  <c r="AJ4419" i="1" s="1"/>
  <c r="AB4417" i="1"/>
  <c r="AI4417" i="1" s="1"/>
  <c r="AJ4417" i="1" s="1"/>
  <c r="AB3394" i="1"/>
  <c r="AI3394" i="1" s="1"/>
  <c r="AJ3394" i="1" s="1"/>
  <c r="AB3400" i="1"/>
  <c r="AI3400" i="1" s="1"/>
  <c r="AJ3400" i="1" s="1"/>
  <c r="AB3403" i="1"/>
  <c r="AI3403" i="1" s="1"/>
  <c r="AJ3403" i="1" s="1"/>
  <c r="AB3545" i="1"/>
  <c r="AI3545" i="1" s="1"/>
  <c r="AJ3545" i="1" s="1"/>
  <c r="AB3539" i="1"/>
  <c r="AI3539" i="1" s="1"/>
  <c r="AJ3539" i="1" s="1"/>
  <c r="AB3540" i="1"/>
  <c r="AI3540" i="1" s="1"/>
  <c r="AJ3540" i="1" s="1"/>
  <c r="AB3534" i="1"/>
  <c r="AI3534" i="1" s="1"/>
  <c r="AJ3534" i="1" s="1"/>
  <c r="AB4272" i="1"/>
  <c r="AI4272" i="1" s="1"/>
  <c r="AJ4272" i="1" s="1"/>
  <c r="AB4274" i="1"/>
  <c r="AI4274" i="1" s="1"/>
  <c r="AJ4274" i="1" s="1"/>
  <c r="AB4279" i="1"/>
  <c r="AI4279" i="1" s="1"/>
  <c r="AJ4279" i="1" s="1"/>
  <c r="AB4273" i="1"/>
  <c r="AI4273" i="1" s="1"/>
  <c r="AJ4273" i="1" s="1"/>
  <c r="AB4278" i="1"/>
  <c r="AI4278" i="1" s="1"/>
  <c r="AJ4278" i="1" s="1"/>
  <c r="AI4002" i="1"/>
  <c r="AB4009" i="1" s="1"/>
  <c r="D4009" i="1"/>
  <c r="P4009" i="1" s="1"/>
  <c r="AB4346" i="1"/>
  <c r="AI4346" i="1" s="1"/>
  <c r="AJ4346" i="1" s="1"/>
  <c r="AB4348" i="1"/>
  <c r="AI4348" i="1" s="1"/>
  <c r="AJ4348" i="1" s="1"/>
  <c r="AB4345" i="1"/>
  <c r="AI4345" i="1" s="1"/>
  <c r="AJ4345" i="1" s="1"/>
  <c r="AB4343" i="1"/>
  <c r="AI4343" i="1" s="1"/>
  <c r="AJ4343" i="1" s="1"/>
  <c r="AB4352" i="1"/>
  <c r="X4324" i="1"/>
  <c r="AH3748" i="1"/>
  <c r="AH3360" i="1"/>
  <c r="AH3292" i="1"/>
  <c r="AH3195" i="1"/>
  <c r="AB3499" i="1"/>
  <c r="AI3499" i="1" s="1"/>
  <c r="AJ3499" i="1" s="1"/>
  <c r="Z3519" i="1"/>
  <c r="Y3519" i="1"/>
  <c r="V3519" i="1"/>
  <c r="W3519" i="1"/>
  <c r="X3519" i="1"/>
  <c r="AB3508" i="1"/>
  <c r="AI3508" i="1" s="1"/>
  <c r="AJ3508" i="1" s="1"/>
  <c r="AB3502" i="1"/>
  <c r="AI3502" i="1" s="1"/>
  <c r="AJ3502" i="1" s="1"/>
  <c r="AB3501" i="1"/>
  <c r="AI3501" i="1" s="1"/>
  <c r="AJ3501" i="1" s="1"/>
  <c r="W3239" i="1"/>
  <c r="AB3220" i="1"/>
  <c r="AI3220" i="1" s="1"/>
  <c r="AJ3220" i="1" s="1"/>
  <c r="AH3356" i="1"/>
  <c r="AH4455" i="1"/>
  <c r="AH4457" i="1"/>
  <c r="N4464" i="1" s="1"/>
  <c r="AB3470" i="1"/>
  <c r="AI3470" i="1" s="1"/>
  <c r="AJ3470" i="1" s="1"/>
  <c r="AB3471" i="1"/>
  <c r="AI3471" i="1" s="1"/>
  <c r="AJ3471" i="1" s="1"/>
  <c r="AB3469" i="1"/>
  <c r="AI3469" i="1" s="1"/>
  <c r="AJ3469" i="1" s="1"/>
  <c r="W3484" i="1"/>
  <c r="X3484" i="1"/>
  <c r="V3484" i="1"/>
  <c r="Y3484" i="1"/>
  <c r="Z3484" i="1"/>
  <c r="AB3476" i="1"/>
  <c r="AI3476" i="1" s="1"/>
  <c r="AJ3476" i="1" s="1"/>
  <c r="AH3932" i="1"/>
  <c r="N3939" i="1" s="1"/>
  <c r="AH4349" i="1"/>
  <c r="AH4413" i="1"/>
  <c r="AH3679" i="1"/>
  <c r="AH3151" i="1"/>
  <c r="AH3582" i="1"/>
  <c r="N3589" i="1" s="1"/>
  <c r="AH3333" i="1"/>
  <c r="AH3712" i="1"/>
  <c r="AB4452" i="1"/>
  <c r="AI4452" i="1" s="1"/>
  <c r="AJ4452" i="1" s="1"/>
  <c r="AH3566" i="1"/>
  <c r="AB3786" i="1"/>
  <c r="AI3786" i="1" s="1"/>
  <c r="AJ3786" i="1" s="1"/>
  <c r="AB3961" i="1"/>
  <c r="AI3961" i="1" s="1"/>
  <c r="AJ3961" i="1" s="1"/>
  <c r="AB3958" i="1"/>
  <c r="AI3958" i="1" s="1"/>
  <c r="AJ3958" i="1" s="1"/>
  <c r="AB3967" i="1"/>
  <c r="AB3960" i="1"/>
  <c r="AI3960" i="1" s="1"/>
  <c r="AJ3960" i="1" s="1"/>
  <c r="AH4277" i="1"/>
  <c r="AH4273" i="1"/>
  <c r="AB3126" i="1"/>
  <c r="AI3126" i="1" s="1"/>
  <c r="AJ3126" i="1" s="1"/>
  <c r="AB3121" i="1"/>
  <c r="AI3121" i="1" s="1"/>
  <c r="AJ3121" i="1" s="1"/>
  <c r="AB3122" i="1"/>
  <c r="AI3122" i="1" s="1"/>
  <c r="AJ3122" i="1" s="1"/>
  <c r="AB3119" i="1"/>
  <c r="AI3119" i="1" s="1"/>
  <c r="AJ3119" i="1" s="1"/>
  <c r="AB3124" i="1"/>
  <c r="AI3124" i="1" s="1"/>
  <c r="AJ3124" i="1" s="1"/>
  <c r="AH3789" i="1"/>
  <c r="AB4139" i="1"/>
  <c r="AI4139" i="1" s="1"/>
  <c r="AJ4139" i="1" s="1"/>
  <c r="AB4140" i="1"/>
  <c r="AI4140" i="1" s="1"/>
  <c r="AJ4140" i="1" s="1"/>
  <c r="Z4149" i="1"/>
  <c r="W4149" i="1"/>
  <c r="X4149" i="1"/>
  <c r="V4149" i="1"/>
  <c r="Y4149" i="1"/>
  <c r="AB4142" i="1"/>
  <c r="AB4170" i="1"/>
  <c r="AI4170" i="1" s="1"/>
  <c r="AJ4170" i="1" s="1"/>
  <c r="AB4165" i="1"/>
  <c r="AI4165" i="1" s="1"/>
  <c r="AJ4165" i="1" s="1"/>
  <c r="AH3229" i="1"/>
  <c r="AH3966" i="1"/>
  <c r="X4639" i="1"/>
  <c r="V4079" i="1"/>
  <c r="X4079" i="1"/>
  <c r="Y4079" i="1"/>
  <c r="W4079" i="1"/>
  <c r="Z4079" i="1"/>
  <c r="AB4068" i="1"/>
  <c r="AI4068" i="1" s="1"/>
  <c r="AJ4068" i="1" s="1"/>
  <c r="AB4058" i="1"/>
  <c r="AI4058" i="1" s="1"/>
  <c r="AB4063" i="1"/>
  <c r="AI4063" i="1" s="1"/>
  <c r="AJ4063" i="1" s="1"/>
  <c r="AB3814" i="1"/>
  <c r="AI3814" i="1" s="1"/>
  <c r="AJ3814" i="1" s="1"/>
  <c r="AB3823" i="1"/>
  <c r="AI3823" i="1" s="1"/>
  <c r="AJ3823" i="1" s="1"/>
  <c r="AB3816" i="1"/>
  <c r="AI3816" i="1" s="1"/>
  <c r="AJ3816" i="1" s="1"/>
  <c r="AB3817" i="1"/>
  <c r="AI3817" i="1" s="1"/>
  <c r="AJ3817" i="1" s="1"/>
  <c r="AH3464" i="1"/>
  <c r="AH3118" i="1"/>
  <c r="AH3260" i="1"/>
  <c r="AH4142" i="1"/>
  <c r="N4149" i="1" s="1"/>
  <c r="AH3713" i="1"/>
  <c r="AB3329" i="1"/>
  <c r="AI3329" i="1" s="1"/>
  <c r="AJ3329" i="1" s="1"/>
  <c r="AB3324" i="1"/>
  <c r="AI3324" i="1" s="1"/>
  <c r="AJ3324" i="1" s="1"/>
  <c r="AB3323" i="1"/>
  <c r="AI3323" i="1" s="1"/>
  <c r="AB3718" i="1"/>
  <c r="AI3718" i="1" s="1"/>
  <c r="AJ3718" i="1" s="1"/>
  <c r="AB3709" i="1"/>
  <c r="AI3709" i="1" s="1"/>
  <c r="AJ3709" i="1" s="1"/>
  <c r="AB3713" i="1"/>
  <c r="AI3713" i="1" s="1"/>
  <c r="AJ3713" i="1" s="1"/>
  <c r="AB3715" i="1"/>
  <c r="AI3715" i="1" s="1"/>
  <c r="AJ3715" i="1" s="1"/>
  <c r="AB3716" i="1"/>
  <c r="AI3716" i="1" s="1"/>
  <c r="AJ3716" i="1" s="1"/>
  <c r="AH4091" i="1"/>
  <c r="AH3222" i="1"/>
  <c r="AJ4653" i="1"/>
  <c r="AA4674" i="1"/>
  <c r="AC4674" i="1"/>
  <c r="AI4667" i="1"/>
  <c r="D4674" i="1"/>
  <c r="P4674" i="1" s="1"/>
  <c r="AB3754" i="1"/>
  <c r="AI3754" i="1" s="1"/>
  <c r="AJ3754" i="1" s="1"/>
  <c r="AB3744" i="1"/>
  <c r="AI3744" i="1" s="1"/>
  <c r="AJ3744" i="1" s="1"/>
  <c r="AB3753" i="1"/>
  <c r="AI3753" i="1" s="1"/>
  <c r="AJ3753" i="1" s="1"/>
  <c r="AB3751" i="1"/>
  <c r="AI3751" i="1" s="1"/>
  <c r="AJ3751" i="1" s="1"/>
  <c r="AB3928" i="1"/>
  <c r="AI3928" i="1" s="1"/>
  <c r="AJ3928" i="1" s="1"/>
  <c r="AB3921" i="1"/>
  <c r="AI3921" i="1" s="1"/>
  <c r="AJ3921" i="1" s="1"/>
  <c r="AB3922" i="1"/>
  <c r="AI3922" i="1" s="1"/>
  <c r="AJ3922" i="1" s="1"/>
  <c r="AB3267" i="1"/>
  <c r="AB3257" i="1"/>
  <c r="AI3257" i="1" s="1"/>
  <c r="AJ3257" i="1" s="1"/>
  <c r="AB3265" i="1"/>
  <c r="AI3265" i="1" s="1"/>
  <c r="AJ3265" i="1" s="1"/>
  <c r="AB3256" i="1"/>
  <c r="AI3256" i="1" s="1"/>
  <c r="AJ3256" i="1" s="1"/>
  <c r="X4009" i="1"/>
  <c r="AJ3988" i="1"/>
  <c r="AA4009" i="1"/>
  <c r="AC4009" i="1"/>
  <c r="Z4499" i="1"/>
  <c r="V4499" i="1"/>
  <c r="X4499" i="1"/>
  <c r="Y4499" i="1"/>
  <c r="W4499" i="1"/>
  <c r="AB4482" i="1"/>
  <c r="AI4482" i="1" s="1"/>
  <c r="AJ4482" i="1" s="1"/>
  <c r="AB4491" i="1"/>
  <c r="AI4491" i="1" s="1"/>
  <c r="AJ4491" i="1" s="1"/>
  <c r="AB4484" i="1"/>
  <c r="AI4484" i="1" s="1"/>
  <c r="AJ4484" i="1" s="1"/>
  <c r="AB4485" i="1"/>
  <c r="AI4485" i="1" s="1"/>
  <c r="AJ4485" i="1" s="1"/>
  <c r="AH4136" i="1"/>
  <c r="AH4130" i="1"/>
  <c r="W4254" i="1"/>
  <c r="AB3577" i="1"/>
  <c r="AI3577" i="1" s="1"/>
  <c r="AJ3577" i="1" s="1"/>
  <c r="AB3570" i="1"/>
  <c r="AI3570" i="1" s="1"/>
  <c r="AJ3570" i="1" s="1"/>
  <c r="AB3582" i="1"/>
  <c r="AB3576" i="1"/>
  <c r="AI3576" i="1" s="1"/>
  <c r="AJ3576" i="1" s="1"/>
  <c r="AH3567" i="1"/>
  <c r="A23" i="1"/>
  <c r="AH3539" i="1"/>
  <c r="AB3649" i="1"/>
  <c r="AI3649" i="1" s="1"/>
  <c r="AJ3649" i="1" s="1"/>
  <c r="AB3648" i="1"/>
  <c r="AI3648" i="1" s="1"/>
  <c r="AJ3648" i="1" s="1"/>
  <c r="AB3642" i="1"/>
  <c r="AI3642" i="1" s="1"/>
  <c r="AJ3642" i="1" s="1"/>
  <c r="AB3225" i="1"/>
  <c r="AI3225" i="1" s="1"/>
  <c r="AJ3225" i="1" s="1"/>
  <c r="AH4066" i="1"/>
  <c r="AH3965" i="1"/>
  <c r="AH4386" i="1"/>
  <c r="AB3148" i="1"/>
  <c r="AI3148" i="1" s="1"/>
  <c r="AB3154" i="1"/>
  <c r="AI3154" i="1" s="1"/>
  <c r="AJ3154" i="1" s="1"/>
  <c r="AB3162" i="1"/>
  <c r="AB3153" i="1"/>
  <c r="AI3153" i="1" s="1"/>
  <c r="AJ3153" i="1" s="1"/>
  <c r="V3694" i="1"/>
  <c r="W3694" i="1"/>
  <c r="Y3694" i="1"/>
  <c r="X3694" i="1"/>
  <c r="Z3694" i="1"/>
  <c r="AB3685" i="1"/>
  <c r="AI3685" i="1" s="1"/>
  <c r="AJ3685" i="1" s="1"/>
  <c r="AB3683" i="1"/>
  <c r="AI3683" i="1" s="1"/>
  <c r="AJ3683" i="1" s="1"/>
  <c r="AB3676" i="1"/>
  <c r="AI3676" i="1" s="1"/>
  <c r="AJ3676" i="1" s="1"/>
  <c r="AH3231" i="1"/>
  <c r="AB3887" i="1"/>
  <c r="AI3887" i="1" s="1"/>
  <c r="AJ3887" i="1" s="1"/>
  <c r="AB3197" i="1"/>
  <c r="AB3187" i="1"/>
  <c r="AI3187" i="1" s="1"/>
  <c r="AJ3187" i="1" s="1"/>
  <c r="AB3195" i="1"/>
  <c r="AI3195" i="1" s="1"/>
  <c r="AJ3195" i="1" s="1"/>
  <c r="AB3190" i="1"/>
  <c r="AI3190" i="1" s="1"/>
  <c r="AJ3190" i="1" s="1"/>
  <c r="W3799" i="1"/>
  <c r="V3799" i="1"/>
  <c r="AH3745" i="1"/>
  <c r="AH3252" i="1"/>
  <c r="AH3124" i="1"/>
  <c r="X4184" i="1"/>
  <c r="Y4184" i="1"/>
  <c r="AH3674" i="1"/>
  <c r="AH4452" i="1"/>
  <c r="AB3294" i="1"/>
  <c r="AI3294" i="1" s="1"/>
  <c r="AJ3294" i="1" s="1"/>
  <c r="AB3302" i="1"/>
  <c r="AB3300" i="1"/>
  <c r="AI3300" i="1" s="1"/>
  <c r="AJ3300" i="1" s="1"/>
  <c r="AB3297" i="1"/>
  <c r="AI3297" i="1" s="1"/>
  <c r="AJ3297" i="1" s="1"/>
  <c r="AB3860" i="1"/>
  <c r="AI3860" i="1" s="1"/>
  <c r="AJ3860" i="1" s="1"/>
  <c r="AB3857" i="1"/>
  <c r="AI3857" i="1" s="1"/>
  <c r="AJ3857" i="1" s="1"/>
  <c r="AB3854" i="1"/>
  <c r="AI3854" i="1" s="1"/>
  <c r="AJ3854" i="1" s="1"/>
  <c r="AH3533" i="1"/>
  <c r="W4219" i="1"/>
  <c r="Y4219" i="1"/>
  <c r="AB3612" i="1"/>
  <c r="AI3612" i="1" s="1"/>
  <c r="AJ3612" i="1" s="1"/>
  <c r="AB3615" i="1"/>
  <c r="AI3615" i="1" s="1"/>
  <c r="AJ3615" i="1" s="1"/>
  <c r="AB3613" i="1"/>
  <c r="AI3613" i="1" s="1"/>
  <c r="AJ3613" i="1" s="1"/>
  <c r="AB3614" i="1"/>
  <c r="AI3614" i="1" s="1"/>
  <c r="AJ3614" i="1" s="1"/>
  <c r="AB3358" i="1"/>
  <c r="AI3358" i="1" s="1"/>
  <c r="X3379" i="1"/>
  <c r="Z3379" i="1"/>
  <c r="V3379" i="1"/>
  <c r="W3379" i="1"/>
  <c r="Y3379" i="1"/>
  <c r="AB3371" i="1"/>
  <c r="AI3371" i="1" s="1"/>
  <c r="AJ3371" i="1" s="1"/>
  <c r="AB3364" i="1"/>
  <c r="AI3364" i="1" s="1"/>
  <c r="AJ3364" i="1" s="1"/>
  <c r="AB3435" i="1"/>
  <c r="AI3435" i="1" s="1"/>
  <c r="AJ3435" i="1" s="1"/>
  <c r="AB3430" i="1"/>
  <c r="AI3430" i="1" s="1"/>
  <c r="AJ3430" i="1" s="1"/>
  <c r="AB3441" i="1"/>
  <c r="AI3441" i="1" s="1"/>
  <c r="AJ3441" i="1" s="1"/>
  <c r="AB3440" i="1"/>
  <c r="AI3440" i="1" s="1"/>
  <c r="AJ3440" i="1" s="1"/>
  <c r="AH4071" i="1"/>
  <c r="A17" i="1"/>
  <c r="AH3920" i="1"/>
  <c r="AH3161" i="1"/>
  <c r="AH3121" i="1"/>
  <c r="V4569" i="1"/>
  <c r="Y4569" i="1"/>
  <c r="AB4105" i="1"/>
  <c r="AI4105" i="1" s="1"/>
  <c r="AJ4105" i="1" s="1"/>
  <c r="AB4102" i="1"/>
  <c r="AI4102" i="1" s="1"/>
  <c r="AJ4102" i="1" s="1"/>
  <c r="AB4095" i="1"/>
  <c r="AI4095" i="1" s="1"/>
  <c r="AJ4095" i="1" s="1"/>
  <c r="AB4104" i="1"/>
  <c r="AI4104" i="1" s="1"/>
  <c r="AJ4104" i="1" s="1"/>
  <c r="AH3821" i="1"/>
  <c r="AH4131" i="1"/>
  <c r="AH4032" i="1"/>
  <c r="AB4024" i="1"/>
  <c r="AI4024" i="1" s="1"/>
  <c r="AJ4024" i="1" s="1"/>
  <c r="AB4036" i="1"/>
  <c r="AI4036" i="1" s="1"/>
  <c r="AJ4036" i="1" s="1"/>
  <c r="AB4035" i="1"/>
  <c r="AI4035" i="1" s="1"/>
  <c r="AJ4035" i="1" s="1"/>
  <c r="AB4037" i="1"/>
  <c r="X4534" i="1"/>
  <c r="Y4534" i="1"/>
  <c r="Z4534" i="1"/>
  <c r="W4534" i="1"/>
  <c r="V4534" i="1"/>
  <c r="AI4527" i="1"/>
  <c r="D4534" i="1"/>
  <c r="P4534" i="1" s="1"/>
  <c r="AB4443" i="1"/>
  <c r="AI4443" i="1" s="1"/>
  <c r="Y4464" i="1"/>
  <c r="AH3328" i="1"/>
  <c r="AB3780" i="1"/>
  <c r="AI3780" i="1" s="1"/>
  <c r="AJ3780" i="1" s="1"/>
  <c r="AH3755" i="1"/>
  <c r="A14" i="1"/>
  <c r="AB4412" i="1"/>
  <c r="AI4412" i="1" s="1"/>
  <c r="AJ4412" i="1" s="1"/>
  <c r="Y4429" i="1"/>
  <c r="Z4429" i="1"/>
  <c r="W4429" i="1"/>
  <c r="X4429" i="1"/>
  <c r="V4429" i="1"/>
  <c r="AB4421" i="1"/>
  <c r="AI4421" i="1" s="1"/>
  <c r="AJ4421" i="1" s="1"/>
  <c r="AB4172" i="1"/>
  <c r="AI4172" i="1" s="1"/>
  <c r="AJ4172" i="1" s="1"/>
  <c r="AH3569" i="1"/>
  <c r="AB3398" i="1"/>
  <c r="AI3398" i="1" s="1"/>
  <c r="AJ3398" i="1" s="1"/>
  <c r="AB3393" i="1"/>
  <c r="AI3393" i="1" s="1"/>
  <c r="AB3401" i="1"/>
  <c r="AI3401" i="1" s="1"/>
  <c r="AJ3401" i="1" s="1"/>
  <c r="AB3407" i="1"/>
  <c r="AH3779" i="1"/>
  <c r="AB3533" i="1"/>
  <c r="AI3533" i="1" s="1"/>
  <c r="AB3543" i="1"/>
  <c r="AI3543" i="1" s="1"/>
  <c r="AJ3543" i="1" s="1"/>
  <c r="AB3544" i="1"/>
  <c r="AI3544" i="1" s="1"/>
  <c r="AJ3544" i="1" s="1"/>
  <c r="AB3538" i="1"/>
  <c r="AI3538" i="1" s="1"/>
  <c r="AJ3538" i="1" s="1"/>
  <c r="AH4133" i="1"/>
  <c r="AB4276" i="1"/>
  <c r="AI4276" i="1" s="1"/>
  <c r="AJ4276" i="1" s="1"/>
  <c r="AB4280" i="1"/>
  <c r="AI4280" i="1" s="1"/>
  <c r="AJ4280" i="1" s="1"/>
  <c r="AB4277" i="1"/>
  <c r="AI4277" i="1" s="1"/>
  <c r="AJ4277" i="1" s="1"/>
  <c r="AB4282" i="1"/>
  <c r="AB4350" i="1"/>
  <c r="AI4350" i="1" s="1"/>
  <c r="AJ4350" i="1" s="1"/>
  <c r="AB4349" i="1"/>
  <c r="AI4349" i="1" s="1"/>
  <c r="AJ4349" i="1" s="1"/>
  <c r="AB4347" i="1"/>
  <c r="AI4347" i="1" s="1"/>
  <c r="AJ4347" i="1" s="1"/>
  <c r="Y4324" i="1"/>
  <c r="AH3925" i="1"/>
  <c r="AH3752" i="1"/>
  <c r="AH3365" i="1"/>
  <c r="AH3682" i="1"/>
  <c r="AB3503" i="1"/>
  <c r="AI3503" i="1" s="1"/>
  <c r="AJ3503" i="1" s="1"/>
  <c r="AB3512" i="1"/>
  <c r="AB3506" i="1"/>
  <c r="AI3506" i="1" s="1"/>
  <c r="AJ3506" i="1" s="1"/>
  <c r="AB3505" i="1"/>
  <c r="AI3505" i="1" s="1"/>
  <c r="AJ3505" i="1" s="1"/>
  <c r="AB3231" i="1"/>
  <c r="AI3231" i="1" s="1"/>
  <c r="AJ3231" i="1" s="1"/>
  <c r="AB3226" i="1"/>
  <c r="AI3226" i="1" s="1"/>
  <c r="AJ3226" i="1" s="1"/>
  <c r="AA4394" i="1"/>
  <c r="AH4449" i="1"/>
  <c r="AB3474" i="1"/>
  <c r="AI3474" i="1" s="1"/>
  <c r="AJ3474" i="1" s="1"/>
  <c r="AB3475" i="1"/>
  <c r="AI3475" i="1" s="1"/>
  <c r="AJ3475" i="1" s="1"/>
  <c r="AB3473" i="1"/>
  <c r="AI3473" i="1" s="1"/>
  <c r="AJ3473" i="1" s="1"/>
  <c r="AB3464" i="1"/>
  <c r="AI3464" i="1" s="1"/>
  <c r="AJ3464" i="1" s="1"/>
  <c r="AH4372" i="1"/>
  <c r="AH4031" i="1"/>
  <c r="AH3331" i="1"/>
  <c r="AH3746" i="1"/>
  <c r="AB3792" i="1"/>
  <c r="AB3785" i="1"/>
  <c r="AI3785" i="1" s="1"/>
  <c r="AJ3785" i="1" s="1"/>
  <c r="AH3461" i="1"/>
  <c r="AB3965" i="1"/>
  <c r="AI3965" i="1" s="1"/>
  <c r="AJ3965" i="1" s="1"/>
  <c r="AB3962" i="1"/>
  <c r="AI3962" i="1" s="1"/>
  <c r="AJ3962" i="1" s="1"/>
  <c r="AB3955" i="1"/>
  <c r="AI3955" i="1" s="1"/>
  <c r="AJ3955" i="1" s="1"/>
  <c r="AB3964" i="1"/>
  <c r="AI3964" i="1" s="1"/>
  <c r="AJ3964" i="1" s="1"/>
  <c r="AH4271" i="1"/>
  <c r="AH4275" i="1"/>
  <c r="AB3125" i="1"/>
  <c r="AI3125" i="1" s="1"/>
  <c r="AJ3125" i="1" s="1"/>
  <c r="Z3134" i="1"/>
  <c r="V3134" i="1"/>
  <c r="Y3134" i="1"/>
  <c r="W3134" i="1"/>
  <c r="X3134" i="1"/>
  <c r="AB3123" i="1"/>
  <c r="AI3123" i="1" s="1"/>
  <c r="AJ3123" i="1" s="1"/>
  <c r="AH4107" i="1"/>
  <c r="N4114" i="1" s="1"/>
  <c r="AB4130" i="1"/>
  <c r="AI4130" i="1" s="1"/>
  <c r="AJ4130" i="1" s="1"/>
  <c r="AB4128" i="1"/>
  <c r="AI4128" i="1" s="1"/>
  <c r="AB4129" i="1"/>
  <c r="AI4129" i="1" s="1"/>
  <c r="AJ4129" i="1" s="1"/>
  <c r="AB4177" i="1"/>
  <c r="AH3435" i="1"/>
  <c r="AH3217" i="1"/>
  <c r="AH3717" i="1"/>
  <c r="Z4639" i="1"/>
  <c r="AB4065" i="1"/>
  <c r="AI4065" i="1" s="1"/>
  <c r="AJ4065" i="1" s="1"/>
  <c r="AB4072" i="1"/>
  <c r="AB4062" i="1"/>
  <c r="AI4062" i="1" s="1"/>
  <c r="AJ4062" i="1" s="1"/>
  <c r="AB4067" i="1"/>
  <c r="AI4067" i="1" s="1"/>
  <c r="AJ4067" i="1" s="1"/>
  <c r="AH3647" i="1"/>
  <c r="AB3827" i="1"/>
  <c r="AB3820" i="1"/>
  <c r="AI3820" i="1" s="1"/>
  <c r="AJ3820" i="1" s="1"/>
  <c r="AB3821" i="1"/>
  <c r="AI3821" i="1" s="1"/>
  <c r="AJ3821" i="1" s="1"/>
  <c r="AH3462" i="1"/>
  <c r="AH4478" i="1"/>
  <c r="AH3750" i="1"/>
  <c r="AH3162" i="1"/>
  <c r="N3169" i="1" s="1"/>
  <c r="AH4139" i="1"/>
  <c r="AB3223" i="1"/>
  <c r="AI3223" i="1" s="1"/>
  <c r="AJ3223" i="1" s="1"/>
  <c r="AH3958" i="1"/>
  <c r="AB3333" i="1"/>
  <c r="AI3333" i="1" s="1"/>
  <c r="AJ3333" i="1" s="1"/>
  <c r="AB3328" i="1"/>
  <c r="AI3328" i="1" s="1"/>
  <c r="AJ3328" i="1" s="1"/>
  <c r="AB3326" i="1"/>
  <c r="AI3326" i="1" s="1"/>
  <c r="AJ3326" i="1" s="1"/>
  <c r="AB3327" i="1"/>
  <c r="AI3327" i="1" s="1"/>
  <c r="AJ3327" i="1" s="1"/>
  <c r="AB3722" i="1"/>
  <c r="AB3717" i="1"/>
  <c r="AI3717" i="1" s="1"/>
  <c r="AJ3717" i="1" s="1"/>
  <c r="AB3719" i="1"/>
  <c r="AI3719" i="1" s="1"/>
  <c r="AJ3719" i="1" s="1"/>
  <c r="AB3720" i="1"/>
  <c r="AI3720" i="1" s="1"/>
  <c r="AJ3720" i="1" s="1"/>
  <c r="AB4451" i="1"/>
  <c r="AI4451" i="1" s="1"/>
  <c r="AJ4451" i="1" s="1"/>
  <c r="AH4172" i="1"/>
  <c r="AH3228" i="1"/>
  <c r="AB4164" i="1"/>
  <c r="AI4164" i="1" s="1"/>
  <c r="AJ4164" i="1" s="1"/>
  <c r="AH3264" i="1"/>
  <c r="AB3743" i="1"/>
  <c r="AI3743" i="1" s="1"/>
  <c r="AB3748" i="1"/>
  <c r="AI3748" i="1" s="1"/>
  <c r="AJ3748" i="1" s="1"/>
  <c r="AB3757" i="1"/>
  <c r="AB3755" i="1"/>
  <c r="AI3755" i="1" s="1"/>
  <c r="AJ3755" i="1" s="1"/>
  <c r="AB3932" i="1"/>
  <c r="AB3925" i="1"/>
  <c r="AI3925" i="1" s="1"/>
  <c r="AJ3925" i="1" s="1"/>
  <c r="AB3926" i="1"/>
  <c r="AI3926" i="1" s="1"/>
  <c r="AJ3926" i="1" s="1"/>
  <c r="AB3923" i="1"/>
  <c r="AI3923" i="1" s="1"/>
  <c r="AJ3923" i="1" s="1"/>
  <c r="AH4375" i="1"/>
  <c r="AH3370" i="1"/>
  <c r="AJ4618" i="1"/>
  <c r="AC4639" i="1"/>
  <c r="AA4639" i="1"/>
  <c r="AB3255" i="1"/>
  <c r="AI3255" i="1" s="1"/>
  <c r="AJ3255" i="1" s="1"/>
  <c r="AB3258" i="1"/>
  <c r="AI3258" i="1" s="1"/>
  <c r="AJ3258" i="1" s="1"/>
  <c r="AB3266" i="1"/>
  <c r="AI3266" i="1" s="1"/>
  <c r="AJ3266" i="1" s="1"/>
  <c r="AB3260" i="1"/>
  <c r="AI3260" i="1" s="1"/>
  <c r="AJ3260" i="1" s="1"/>
  <c r="Y4009" i="1"/>
  <c r="AB4479" i="1"/>
  <c r="AI4479" i="1" s="1"/>
  <c r="AJ4479" i="1" s="1"/>
  <c r="AB4486" i="1"/>
  <c r="AI4486" i="1" s="1"/>
  <c r="AJ4486" i="1" s="1"/>
  <c r="AB4488" i="1"/>
  <c r="AI4488" i="1" s="1"/>
  <c r="AJ4488" i="1" s="1"/>
  <c r="AB4489" i="1"/>
  <c r="AI4489" i="1" s="1"/>
  <c r="AJ4489" i="1" s="1"/>
  <c r="AH4169" i="1"/>
  <c r="AB3232" i="1"/>
  <c r="AH3544" i="1"/>
  <c r="AH3532" i="1"/>
  <c r="AH4134" i="1"/>
  <c r="A13" i="1"/>
  <c r="AB3581" i="1"/>
  <c r="AI3581" i="1" s="1"/>
  <c r="AJ3581" i="1" s="1"/>
  <c r="AB3573" i="1"/>
  <c r="AI3573" i="1" s="1"/>
  <c r="AJ3573" i="1" s="1"/>
  <c r="AB3580" i="1"/>
  <c r="AI3580" i="1" s="1"/>
  <c r="AJ3580" i="1" s="1"/>
  <c r="AH4377" i="1"/>
  <c r="AI4387" i="1"/>
  <c r="T4394" i="1" s="1"/>
  <c r="D4394" i="1"/>
  <c r="P4394" i="1" s="1"/>
  <c r="AB3229" i="1"/>
  <c r="AI3229" i="1" s="1"/>
  <c r="AJ3229" i="1" s="1"/>
  <c r="AB3652" i="1"/>
  <c r="AB3646" i="1"/>
  <c r="AI3646" i="1" s="1"/>
  <c r="AJ3646" i="1" s="1"/>
  <c r="AB3643" i="1"/>
  <c r="AI3643" i="1" s="1"/>
  <c r="AJ3643" i="1" s="1"/>
  <c r="AJ4303" i="1"/>
  <c r="AC4324" i="1"/>
  <c r="AA4324" i="1"/>
  <c r="AH4414" i="1"/>
  <c r="AH3918" i="1"/>
  <c r="AH3953" i="1"/>
  <c r="AH3681" i="1"/>
  <c r="AH3578" i="1"/>
  <c r="AB3152" i="1"/>
  <c r="AI3152" i="1" s="1"/>
  <c r="AJ3152" i="1" s="1"/>
  <c r="AB3155" i="1"/>
  <c r="AI3155" i="1" s="1"/>
  <c r="AJ3155" i="1" s="1"/>
  <c r="AB3157" i="1"/>
  <c r="AI3157" i="1" s="1"/>
  <c r="AJ3157" i="1" s="1"/>
  <c r="AB3678" i="1"/>
  <c r="AI3678" i="1" s="1"/>
  <c r="AJ3678" i="1" s="1"/>
  <c r="AB3673" i="1"/>
  <c r="AI3673" i="1" s="1"/>
  <c r="AB3687" i="1"/>
  <c r="AB3680" i="1"/>
  <c r="AI3680" i="1" s="1"/>
  <c r="AJ3680" i="1" s="1"/>
  <c r="AB4457" i="1"/>
  <c r="AB3890" i="1"/>
  <c r="AI3890" i="1" s="1"/>
  <c r="AJ3890" i="1" s="1"/>
  <c r="AB3889" i="1"/>
  <c r="AI3889" i="1" s="1"/>
  <c r="AJ3889" i="1" s="1"/>
  <c r="AB3891" i="1"/>
  <c r="AI3891" i="1" s="1"/>
  <c r="AJ3891" i="1" s="1"/>
  <c r="AB3888" i="1"/>
  <c r="AI3888" i="1" s="1"/>
  <c r="AJ3888" i="1" s="1"/>
  <c r="AB3897" i="1"/>
  <c r="AH3547" i="1"/>
  <c r="N3554" i="1" s="1"/>
  <c r="AB3185" i="1"/>
  <c r="AI3185" i="1" s="1"/>
  <c r="AJ3185" i="1" s="1"/>
  <c r="AB3188" i="1"/>
  <c r="AI3188" i="1" s="1"/>
  <c r="AJ3188" i="1" s="1"/>
  <c r="AB3196" i="1"/>
  <c r="AI3196" i="1" s="1"/>
  <c r="AJ3196" i="1" s="1"/>
  <c r="AB3194" i="1"/>
  <c r="AI3194" i="1" s="1"/>
  <c r="AJ3194" i="1" s="1"/>
  <c r="AB3778" i="1"/>
  <c r="AI3778" i="1" s="1"/>
  <c r="AH3372" i="1"/>
  <c r="N3379" i="1" s="1"/>
  <c r="W4184" i="1"/>
  <c r="AB4173" i="1"/>
  <c r="AI4173" i="1" s="1"/>
  <c r="AJ4173" i="1" s="1"/>
  <c r="AH3126" i="1"/>
  <c r="AH4448" i="1"/>
  <c r="AH3256" i="1"/>
  <c r="AB3295" i="1"/>
  <c r="AI3295" i="1" s="1"/>
  <c r="AJ3295" i="1" s="1"/>
  <c r="AB3288" i="1"/>
  <c r="AI3288" i="1" s="1"/>
  <c r="V3309" i="1"/>
  <c r="X3309" i="1"/>
  <c r="Y3309" i="1"/>
  <c r="W3309" i="1"/>
  <c r="Z3309" i="1"/>
  <c r="AB3301" i="1"/>
  <c r="AI3301" i="1" s="1"/>
  <c r="AJ3301" i="1" s="1"/>
  <c r="AB3851" i="1"/>
  <c r="AI3851" i="1" s="1"/>
  <c r="AJ3851" i="1" s="1"/>
  <c r="AB3848" i="1"/>
  <c r="AI3848" i="1" s="1"/>
  <c r="Z3869" i="1"/>
  <c r="V3869" i="1"/>
  <c r="X3869" i="1"/>
  <c r="Y3869" i="1"/>
  <c r="W3869" i="1"/>
  <c r="AB3861" i="1"/>
  <c r="AI3861" i="1" s="1"/>
  <c r="AJ3861" i="1" s="1"/>
  <c r="AB3858" i="1"/>
  <c r="AI3858" i="1" s="1"/>
  <c r="AJ3858" i="1" s="1"/>
  <c r="AH3537" i="1"/>
  <c r="AJ4198" i="1"/>
  <c r="AA4219" i="1"/>
  <c r="AC4219" i="1"/>
  <c r="AB4219" i="1"/>
  <c r="Y3624" i="1"/>
  <c r="X3624" i="1"/>
  <c r="Z3624" i="1"/>
  <c r="V3624" i="1"/>
  <c r="W3624" i="1"/>
  <c r="AB3616" i="1"/>
  <c r="AI3616" i="1" s="1"/>
  <c r="AJ3616" i="1" s="1"/>
  <c r="AB3603" i="1"/>
  <c r="AI3603" i="1" s="1"/>
  <c r="AB3617" i="1"/>
  <c r="AH4067" i="1"/>
  <c r="AB3362" i="1"/>
  <c r="AI3362" i="1" s="1"/>
  <c r="AJ3362" i="1" s="1"/>
  <c r="AB3361" i="1"/>
  <c r="AI3361" i="1" s="1"/>
  <c r="AJ3361" i="1" s="1"/>
  <c r="AB3359" i="1"/>
  <c r="AI3359" i="1" s="1"/>
  <c r="AJ3359" i="1" s="1"/>
  <c r="AB3368" i="1"/>
  <c r="AI3368" i="1" s="1"/>
  <c r="AJ3368" i="1" s="1"/>
  <c r="AI4317" i="1"/>
  <c r="AB4324" i="1" s="1"/>
  <c r="D4324" i="1"/>
  <c r="P4324" i="1" s="1"/>
  <c r="AH4278" i="1"/>
  <c r="V3449" i="1"/>
  <c r="W3449" i="1"/>
  <c r="X3449" i="1"/>
  <c r="Z3449" i="1"/>
  <c r="Y3449" i="1"/>
  <c r="AB3433" i="1"/>
  <c r="AI3433" i="1" s="1"/>
  <c r="AJ3433" i="1" s="1"/>
  <c r="AB3428" i="1"/>
  <c r="AI3428" i="1" s="1"/>
  <c r="AB3439" i="1"/>
  <c r="AI3439" i="1" s="1"/>
  <c r="AJ3439" i="1" s="1"/>
  <c r="AH3404" i="1"/>
  <c r="AH4407" i="1"/>
  <c r="AH4378" i="1"/>
  <c r="AH3155" i="1"/>
  <c r="AH3117" i="1"/>
  <c r="AJ4548" i="1"/>
  <c r="AC4569" i="1"/>
  <c r="AB4569" i="1"/>
  <c r="AA4569" i="1"/>
  <c r="X4569" i="1"/>
  <c r="AJ4093" i="1"/>
  <c r="Z4114" i="1"/>
  <c r="V4114" i="1"/>
  <c r="X4114" i="1"/>
  <c r="Y4114" i="1"/>
  <c r="W4114" i="1"/>
  <c r="AB4106" i="1"/>
  <c r="AI4106" i="1" s="1"/>
  <c r="AJ4106" i="1" s="1"/>
  <c r="AB4099" i="1"/>
  <c r="AI4099" i="1" s="1"/>
  <c r="AJ4099" i="1" s="1"/>
  <c r="AH3813" i="1"/>
  <c r="AH3579" i="1"/>
  <c r="AB4026" i="1"/>
  <c r="AI4026" i="1" s="1"/>
  <c r="AJ4026" i="1" s="1"/>
  <c r="AB4025" i="1"/>
  <c r="AI4025" i="1" s="1"/>
  <c r="AJ4025" i="1" s="1"/>
  <c r="AB4446" i="1"/>
  <c r="AI4446" i="1" s="1"/>
  <c r="AJ4446" i="1" s="1"/>
  <c r="Z4464" i="1"/>
  <c r="AH3326" i="1"/>
  <c r="AB3787" i="1"/>
  <c r="AI3787" i="1" s="1"/>
  <c r="AJ3787" i="1" s="1"/>
  <c r="AH4340" i="1"/>
  <c r="AB4416" i="1"/>
  <c r="AI4416" i="1" s="1"/>
  <c r="AJ4416" i="1" s="1"/>
  <c r="AB4411" i="1"/>
  <c r="AI4411" i="1" s="1"/>
  <c r="AJ4411" i="1" s="1"/>
  <c r="AB4171" i="1"/>
  <c r="AI4171" i="1" s="1"/>
  <c r="AJ4171" i="1" s="1"/>
  <c r="AB3402" i="1"/>
  <c r="AI3402" i="1" s="1"/>
  <c r="AJ3402" i="1" s="1"/>
  <c r="AB3396" i="1"/>
  <c r="AI3396" i="1" s="1"/>
  <c r="AJ3396" i="1" s="1"/>
  <c r="AB3404" i="1"/>
  <c r="AI3404" i="1" s="1"/>
  <c r="AJ3404" i="1" s="1"/>
  <c r="AB3395" i="1"/>
  <c r="AI3395" i="1" s="1"/>
  <c r="AJ3395" i="1" s="1"/>
  <c r="AH3261" i="1"/>
  <c r="AB3541" i="1"/>
  <c r="AI3541" i="1" s="1"/>
  <c r="AJ3541" i="1" s="1"/>
  <c r="AB3546" i="1"/>
  <c r="AI3546" i="1" s="1"/>
  <c r="AJ3546" i="1" s="1"/>
  <c r="AB3542" i="1"/>
  <c r="AI3542" i="1" s="1"/>
  <c r="AJ3542" i="1" s="1"/>
  <c r="AH4350" i="1"/>
  <c r="AI4632" i="1"/>
  <c r="AB4639" i="1" s="1"/>
  <c r="D4639" i="1"/>
  <c r="P4639" i="1" s="1"/>
  <c r="AJ4233" i="1"/>
  <c r="AA4254" i="1"/>
  <c r="AB4254" i="1"/>
  <c r="AC4254" i="1"/>
  <c r="AH4059" i="1"/>
  <c r="AH4093" i="1"/>
  <c r="AB4271" i="1"/>
  <c r="AI4271" i="1" s="1"/>
  <c r="AJ4271" i="1" s="1"/>
  <c r="X4289" i="1"/>
  <c r="Y4289" i="1"/>
  <c r="W4289" i="1"/>
  <c r="Z4289" i="1"/>
  <c r="V4289" i="1"/>
  <c r="AB4281" i="1"/>
  <c r="AI4281" i="1" s="1"/>
  <c r="AJ4281" i="1" s="1"/>
  <c r="AJ4338" i="1"/>
  <c r="AA4359" i="1"/>
  <c r="AB4340" i="1"/>
  <c r="AI4340" i="1" s="1"/>
  <c r="AJ4340" i="1" s="1"/>
  <c r="Z4359" i="1"/>
  <c r="X4359" i="1"/>
  <c r="Y4359" i="1"/>
  <c r="V4359" i="1"/>
  <c r="W4359" i="1"/>
  <c r="AB4351" i="1"/>
  <c r="AI4351" i="1" s="1"/>
  <c r="AJ4351" i="1" s="1"/>
  <c r="V4324" i="1"/>
  <c r="W4324" i="1"/>
  <c r="AH3929" i="1"/>
  <c r="AH3742" i="1"/>
  <c r="AH3369" i="1"/>
  <c r="AH3359" i="1"/>
  <c r="AH3785" i="1"/>
  <c r="AH4447" i="1"/>
  <c r="AB3507" i="1"/>
  <c r="AI3507" i="1" s="1"/>
  <c r="AJ3507" i="1" s="1"/>
  <c r="AB3500" i="1"/>
  <c r="AI3500" i="1" s="1"/>
  <c r="AJ3500" i="1" s="1"/>
  <c r="AB3510" i="1"/>
  <c r="AI3510" i="1" s="1"/>
  <c r="AJ3510" i="1" s="1"/>
  <c r="AB3509" i="1"/>
  <c r="AI3509" i="1" s="1"/>
  <c r="AJ3509" i="1" s="1"/>
  <c r="V3239" i="1"/>
  <c r="Y3239" i="1"/>
  <c r="AH4168" i="1"/>
  <c r="AH3536" i="1"/>
  <c r="AC4394" i="1"/>
  <c r="AH4451" i="1"/>
  <c r="AB3463" i="1"/>
  <c r="AI3463" i="1" s="1"/>
  <c r="AB3477" i="1"/>
  <c r="AB3468" i="1"/>
  <c r="AI3468" i="1" s="1"/>
  <c r="AJ3468" i="1" s="1"/>
  <c r="AH4166" i="1"/>
  <c r="AH3722" i="1"/>
  <c r="N3729" i="1" s="1"/>
  <c r="AH3428" i="1"/>
  <c r="A15" i="1"/>
  <c r="AH4161" i="1"/>
  <c r="AH4162" i="1"/>
  <c r="AH4058" i="1"/>
  <c r="AH3531" i="1"/>
  <c r="AH4484" i="1"/>
  <c r="AB3953" i="1"/>
  <c r="AI3953" i="1" s="1"/>
  <c r="Z3974" i="1"/>
  <c r="V3974" i="1"/>
  <c r="X3974" i="1"/>
  <c r="Y3974" i="1"/>
  <c r="W3974" i="1"/>
  <c r="AB3966" i="1"/>
  <c r="AI3966" i="1" s="1"/>
  <c r="AJ3966" i="1" s="1"/>
  <c r="AB3959" i="1"/>
  <c r="AI3959" i="1" s="1"/>
  <c r="AJ3959" i="1" s="1"/>
  <c r="AH4281" i="1"/>
  <c r="AH4279" i="1"/>
  <c r="AB3116" i="1"/>
  <c r="AI3116" i="1" s="1"/>
  <c r="AJ3116" i="1" s="1"/>
  <c r="AJ3113" i="1"/>
  <c r="AB3114" i="1"/>
  <c r="AI3114" i="1" s="1"/>
  <c r="AJ3114" i="1" s="1"/>
  <c r="AB3127" i="1"/>
  <c r="AH3470" i="1"/>
  <c r="AH4170" i="1"/>
  <c r="AB4134" i="1"/>
  <c r="AI4134" i="1" s="1"/>
  <c r="AJ4134" i="1" s="1"/>
  <c r="AB4131" i="1"/>
  <c r="AI4131" i="1" s="1"/>
  <c r="AJ4131" i="1" s="1"/>
  <c r="AB4132" i="1"/>
  <c r="AI4132" i="1" s="1"/>
  <c r="AJ4132" i="1" s="1"/>
  <c r="AB4133" i="1"/>
  <c r="AI4133" i="1" s="1"/>
  <c r="AJ4133" i="1" s="1"/>
  <c r="AB4141" i="1"/>
  <c r="AI4141" i="1" s="1"/>
  <c r="AJ4141" i="1" s="1"/>
  <c r="AB4168" i="1"/>
  <c r="AI4168" i="1" s="1"/>
  <c r="AJ4168" i="1" s="1"/>
  <c r="AH3776" i="1"/>
  <c r="AH3223" i="1"/>
  <c r="AI4212" i="1"/>
  <c r="D4219" i="1"/>
  <c r="P4219" i="1" s="1"/>
  <c r="AH3756" i="1"/>
  <c r="Y4639" i="1"/>
  <c r="AB4060" i="1"/>
  <c r="AI4060" i="1" s="1"/>
  <c r="AJ4060" i="1" s="1"/>
  <c r="AB4066" i="1"/>
  <c r="AI4066" i="1" s="1"/>
  <c r="AJ4066" i="1" s="1"/>
  <c r="AB4071" i="1"/>
  <c r="AI4071" i="1" s="1"/>
  <c r="AJ4071" i="1" s="1"/>
  <c r="AH4408" i="1"/>
  <c r="AB3815" i="1"/>
  <c r="AI3815" i="1" s="1"/>
  <c r="AJ3815" i="1" s="1"/>
  <c r="AB3824" i="1"/>
  <c r="AI3824" i="1" s="1"/>
  <c r="AJ3824" i="1" s="1"/>
  <c r="AB3825" i="1"/>
  <c r="AI3825" i="1" s="1"/>
  <c r="AJ3825" i="1" s="1"/>
  <c r="AH3543" i="1"/>
  <c r="AH4177" i="1"/>
  <c r="N4184" i="1" s="1"/>
  <c r="AH4379" i="1"/>
  <c r="AH3781" i="1"/>
  <c r="V3344" i="1"/>
  <c r="Y3344" i="1"/>
  <c r="W3344" i="1"/>
  <c r="Z3344" i="1"/>
  <c r="X3344" i="1"/>
  <c r="AB3337" i="1"/>
  <c r="AB3332" i="1"/>
  <c r="AI3332" i="1" s="1"/>
  <c r="AJ3332" i="1" s="1"/>
  <c r="AB3330" i="1"/>
  <c r="AI3330" i="1" s="1"/>
  <c r="AJ3330" i="1" s="1"/>
  <c r="AB3331" i="1"/>
  <c r="AI3331" i="1" s="1"/>
  <c r="AJ3331" i="1" s="1"/>
  <c r="W3729" i="1"/>
  <c r="Z3729" i="1"/>
  <c r="X3729" i="1"/>
  <c r="V3729" i="1"/>
  <c r="Y3729" i="1"/>
  <c r="AB3721" i="1"/>
  <c r="AI3721" i="1" s="1"/>
  <c r="AJ3721" i="1" s="1"/>
  <c r="AB3708" i="1"/>
  <c r="AI3708" i="1" s="1"/>
  <c r="AH3962" i="1"/>
  <c r="AH4446" i="1"/>
  <c r="AJ4163" i="1"/>
  <c r="AB3752" i="1"/>
  <c r="AI3752" i="1" s="1"/>
  <c r="AJ3752" i="1" s="1"/>
  <c r="AB3745" i="1"/>
  <c r="AI3745" i="1" s="1"/>
  <c r="AJ3745" i="1" s="1"/>
  <c r="AB3929" i="1"/>
  <c r="AI3929" i="1" s="1"/>
  <c r="AJ3929" i="1" s="1"/>
  <c r="AB3930" i="1"/>
  <c r="AI3930" i="1" s="1"/>
  <c r="AJ3930" i="1" s="1"/>
  <c r="AB3927" i="1"/>
  <c r="AI3927" i="1" s="1"/>
  <c r="AJ3927" i="1" s="1"/>
  <c r="AJ3253" i="1"/>
  <c r="AB3261" i="1"/>
  <c r="AI3261" i="1" s="1"/>
  <c r="AJ3261" i="1" s="1"/>
  <c r="AB3264" i="1"/>
  <c r="AI3264" i="1" s="1"/>
  <c r="AJ3264" i="1" s="1"/>
  <c r="AB4483" i="1"/>
  <c r="AI4483" i="1" s="1"/>
  <c r="AJ4483" i="1" s="1"/>
  <c r="AB4490" i="1"/>
  <c r="AI4490" i="1" s="1"/>
  <c r="AJ4490" i="1" s="1"/>
  <c r="AB4492" i="1"/>
  <c r="AH3921" i="1"/>
  <c r="AH4173" i="1"/>
  <c r="AH3219" i="1"/>
  <c r="AH4128" i="1"/>
  <c r="AB3574" i="1"/>
  <c r="AI3574" i="1" s="1"/>
  <c r="AJ3574" i="1" s="1"/>
  <c r="AJ3568" i="1"/>
  <c r="AA3589" i="1"/>
  <c r="AC3589" i="1"/>
  <c r="AH4339" i="1"/>
  <c r="AB3230" i="1"/>
  <c r="AI3230" i="1" s="1"/>
  <c r="AJ3230" i="1" s="1"/>
  <c r="AB3650" i="1"/>
  <c r="AI3650" i="1" s="1"/>
  <c r="AJ3650" i="1" s="1"/>
  <c r="AB3647" i="1"/>
  <c r="AI3647" i="1" s="1"/>
  <c r="AJ3647" i="1" s="1"/>
  <c r="AH3924" i="1"/>
  <c r="AH3673" i="1"/>
  <c r="AB3158" i="1"/>
  <c r="AI3158" i="1" s="1"/>
  <c r="AJ3158" i="1" s="1"/>
  <c r="W3169" i="1"/>
  <c r="Y3169" i="1"/>
  <c r="V3169" i="1"/>
  <c r="X3169" i="1"/>
  <c r="Z3169" i="1"/>
  <c r="AB3161" i="1"/>
  <c r="AI3161" i="1" s="1"/>
  <c r="AJ3161" i="1" s="1"/>
  <c r="AB3684" i="1"/>
  <c r="AI3684" i="1" s="1"/>
  <c r="AJ3684" i="1" s="1"/>
  <c r="AH4387" i="1"/>
  <c r="N4394" i="1" s="1"/>
  <c r="AB3895" i="1"/>
  <c r="AI3895" i="1" s="1"/>
  <c r="AJ3895" i="1" s="1"/>
  <c r="AJ3183" i="1"/>
  <c r="AB3191" i="1"/>
  <c r="AI3191" i="1" s="1"/>
  <c r="AJ3191" i="1" s="1"/>
  <c r="AB3784" i="1"/>
  <c r="AI3784" i="1" s="1"/>
  <c r="AJ3784" i="1" s="1"/>
  <c r="Z3799" i="1"/>
  <c r="AH3363" i="1"/>
  <c r="AH3403" i="1"/>
  <c r="AB4175" i="1"/>
  <c r="AI4175" i="1" s="1"/>
  <c r="AJ4175" i="1" s="1"/>
  <c r="Z4184" i="1"/>
  <c r="AH4137" i="1"/>
  <c r="AB3298" i="1"/>
  <c r="AI3298" i="1" s="1"/>
  <c r="AJ3298" i="1" s="1"/>
  <c r="AB3292" i="1"/>
  <c r="AI3292" i="1" s="1"/>
  <c r="AJ3292" i="1" s="1"/>
  <c r="AB3862" i="1"/>
  <c r="X4219" i="1"/>
  <c r="AB3607" i="1"/>
  <c r="AI3607" i="1" s="1"/>
  <c r="AJ3607" i="1" s="1"/>
  <c r="AB3605" i="1"/>
  <c r="AI3605" i="1" s="1"/>
  <c r="AJ3605" i="1" s="1"/>
  <c r="A18" i="1"/>
  <c r="AB3372" i="1"/>
  <c r="AB3431" i="1"/>
  <c r="AI3431" i="1" s="1"/>
  <c r="AJ3431" i="1" s="1"/>
  <c r="AB3434" i="1"/>
  <c r="AI3434" i="1" s="1"/>
  <c r="AJ3434" i="1" s="1"/>
  <c r="AB3438" i="1"/>
  <c r="AI3438" i="1" s="1"/>
  <c r="AJ3438" i="1" s="1"/>
  <c r="AB3432" i="1"/>
  <c r="AI3432" i="1" s="1"/>
  <c r="AJ3432" i="1" s="1"/>
  <c r="AH3430" i="1"/>
  <c r="AB4103" i="1"/>
  <c r="AI4103" i="1" s="1"/>
  <c r="AJ4103" i="1" s="1"/>
  <c r="AB4096" i="1"/>
  <c r="AI4096" i="1" s="1"/>
  <c r="AJ4096" i="1" s="1"/>
  <c r="AH3185" i="1"/>
  <c r="AH3817" i="1"/>
  <c r="AJ4023" i="1"/>
  <c r="AB4030" i="1"/>
  <c r="AI4030" i="1" s="1"/>
  <c r="AJ4030" i="1" s="1"/>
  <c r="AB4028" i="1"/>
  <c r="AI4028" i="1" s="1"/>
  <c r="AJ4028" i="1" s="1"/>
  <c r="AB4027" i="1"/>
  <c r="AI4027" i="1" s="1"/>
  <c r="AJ4027" i="1" s="1"/>
  <c r="AB4029" i="1"/>
  <c r="AI4029" i="1" s="1"/>
  <c r="AJ4029" i="1" s="1"/>
  <c r="AH3367" i="1"/>
  <c r="AJ4513" i="1"/>
  <c r="AA4534" i="1"/>
  <c r="AC4534" i="1"/>
  <c r="AB4534" i="1"/>
  <c r="A21" i="1"/>
  <c r="AH3156" i="1"/>
  <c r="AH4129" i="1"/>
  <c r="AB3790" i="1"/>
  <c r="AI3790" i="1" s="1"/>
  <c r="AJ3790" i="1" s="1"/>
  <c r="AH3475" i="1"/>
  <c r="AB4415" i="1"/>
  <c r="AI4415" i="1" s="1"/>
  <c r="AJ4415" i="1" s="1"/>
  <c r="AB4174" i="1"/>
  <c r="AI4174" i="1" s="1"/>
  <c r="AJ4174" i="1" s="1"/>
  <c r="AB4169" i="1"/>
  <c r="AI4169" i="1" s="1"/>
  <c r="AJ4169" i="1" s="1"/>
  <c r="X3414" i="1"/>
  <c r="Z3414" i="1"/>
  <c r="V3414" i="1"/>
  <c r="W3414" i="1"/>
  <c r="Y3414" i="1"/>
  <c r="AB3406" i="1"/>
  <c r="AI3406" i="1" s="1"/>
  <c r="AJ3406" i="1" s="1"/>
  <c r="AB3397" i="1"/>
  <c r="AI3397" i="1" s="1"/>
  <c r="AJ3397" i="1" s="1"/>
  <c r="AB3405" i="1"/>
  <c r="AI3405" i="1" s="1"/>
  <c r="AJ3405" i="1" s="1"/>
  <c r="AB3399" i="1"/>
  <c r="AI3399" i="1" s="1"/>
  <c r="AJ3399" i="1" s="1"/>
  <c r="AH3827" i="1"/>
  <c r="N3834" i="1" s="1"/>
  <c r="AH3477" i="1"/>
  <c r="N3484" i="1" s="1"/>
  <c r="AB3536" i="1"/>
  <c r="AI3536" i="1" s="1"/>
  <c r="AJ3536" i="1" s="1"/>
  <c r="Y3554" i="1"/>
  <c r="X3554" i="1"/>
  <c r="W3554" i="1"/>
  <c r="Z3554" i="1"/>
  <c r="V3554" i="1"/>
  <c r="AB3547" i="1"/>
  <c r="AH3396" i="1"/>
  <c r="AH3257" i="1"/>
  <c r="AJ4268" i="1"/>
  <c r="AB4270" i="1"/>
  <c r="AI4270" i="1" s="1"/>
  <c r="AJ4270" i="1" s="1"/>
  <c r="AB4275" i="1"/>
  <c r="AI4275" i="1" s="1"/>
  <c r="AJ4275" i="1" s="1"/>
  <c r="AB4269" i="1"/>
  <c r="AI4269" i="1" s="1"/>
  <c r="AJ4269" i="1" s="1"/>
  <c r="AB4344" i="1"/>
  <c r="AI4344" i="1" s="1"/>
  <c r="AJ4344" i="1" s="1"/>
  <c r="AH3744" i="1"/>
  <c r="AH3357" i="1"/>
  <c r="AH3191" i="1"/>
  <c r="AH3265" i="1"/>
  <c r="AB3511" i="1"/>
  <c r="AI3511" i="1" s="1"/>
  <c r="AJ3511" i="1" s="1"/>
  <c r="AB3504" i="1"/>
  <c r="AI3504" i="1" s="1"/>
  <c r="AJ3504" i="1" s="1"/>
  <c r="AB3498" i="1"/>
  <c r="AI3498" i="1" s="1"/>
  <c r="A22" i="1"/>
  <c r="X3239" i="1"/>
  <c r="AB3228" i="1"/>
  <c r="AI3228" i="1" s="1"/>
  <c r="AJ3228" i="1" s="1"/>
  <c r="AH3113" i="1"/>
  <c r="AH4453" i="1"/>
  <c r="AB3467" i="1"/>
  <c r="AI3467" i="1" s="1"/>
  <c r="AJ3467" i="1" s="1"/>
  <c r="AB3472" i="1"/>
  <c r="AI3472" i="1" s="1"/>
  <c r="AJ3472" i="1" s="1"/>
  <c r="AB3227" i="1"/>
  <c r="AI3227" i="1" s="1"/>
  <c r="AJ3227" i="1" s="1"/>
  <c r="AH3710" i="1"/>
  <c r="AH4062" i="1"/>
  <c r="AH3959" i="1"/>
  <c r="AH3434" i="1"/>
  <c r="AH3184" i="1"/>
  <c r="AH4034" i="1"/>
  <c r="AH3431" i="1"/>
  <c r="AB4455" i="1"/>
  <c r="AI4455" i="1" s="1"/>
  <c r="AJ4455" i="1" s="1"/>
  <c r="AB4454" i="1"/>
  <c r="AI4454" i="1" s="1"/>
  <c r="AJ4454" i="1" s="1"/>
  <c r="AH3954" i="1"/>
  <c r="AB3783" i="1"/>
  <c r="AI3783" i="1" s="1"/>
  <c r="AJ3783" i="1" s="1"/>
  <c r="AB3963" i="1"/>
  <c r="AI3963" i="1" s="1"/>
  <c r="AJ3963" i="1" s="1"/>
  <c r="AB3956" i="1"/>
  <c r="AI3956" i="1" s="1"/>
  <c r="AJ3956" i="1" s="1"/>
  <c r="AH3814" i="1"/>
  <c r="AH4269" i="1"/>
  <c r="AH4267" i="1"/>
  <c r="AB3118" i="1"/>
  <c r="AI3118" i="1" s="1"/>
  <c r="AJ3118" i="1" s="1"/>
  <c r="AH3787" i="1"/>
  <c r="AB4136" i="1"/>
  <c r="AI4136" i="1" s="1"/>
  <c r="AJ4136" i="1" s="1"/>
  <c r="AB4137" i="1"/>
  <c r="AI4137" i="1" s="1"/>
  <c r="AJ4137" i="1" s="1"/>
  <c r="AB4167" i="1"/>
  <c r="AI4167" i="1" s="1"/>
  <c r="AJ4167" i="1" s="1"/>
  <c r="AH4441" i="1"/>
  <c r="AH3639" i="1"/>
  <c r="AH3225" i="1"/>
  <c r="AH3221" i="1"/>
  <c r="AH3152" i="1"/>
  <c r="W4639" i="1"/>
  <c r="AB4061" i="1"/>
  <c r="AI4061" i="1" s="1"/>
  <c r="AJ4061" i="1" s="1"/>
  <c r="AB4064" i="1"/>
  <c r="AI4064" i="1" s="1"/>
  <c r="AJ4064" i="1" s="1"/>
  <c r="AB4069" i="1"/>
  <c r="AI4069" i="1" s="1"/>
  <c r="AJ4069" i="1" s="1"/>
  <c r="AB4070" i="1"/>
  <c r="AI4070" i="1" s="1"/>
  <c r="AJ4070" i="1" s="1"/>
  <c r="Y3834" i="1"/>
  <c r="W3834" i="1"/>
  <c r="Z3834" i="1"/>
  <c r="V3834" i="1"/>
  <c r="X3834" i="1"/>
  <c r="AB3826" i="1"/>
  <c r="AI3826" i="1" s="1"/>
  <c r="AJ3826" i="1" s="1"/>
  <c r="AB3819" i="1"/>
  <c r="AI3819" i="1" s="1"/>
  <c r="AJ3819" i="1" s="1"/>
  <c r="AB3813" i="1"/>
  <c r="AI3813" i="1" s="1"/>
  <c r="AH3474" i="1"/>
  <c r="AH3148" i="1"/>
  <c r="AH4063" i="1"/>
  <c r="AB4166" i="1"/>
  <c r="AI4166" i="1" s="1"/>
  <c r="AJ4166" i="1" s="1"/>
  <c r="AH4443" i="1"/>
  <c r="AH3540" i="1"/>
  <c r="AH3437" i="1"/>
  <c r="AH3573" i="1"/>
  <c r="AC4289" i="1" l="1"/>
  <c r="AC4359" i="1"/>
  <c r="AA3204" i="1"/>
  <c r="AC3274" i="1"/>
  <c r="AI3862" i="1"/>
  <c r="D3869" i="1"/>
  <c r="P3869" i="1" s="1"/>
  <c r="AI3512" i="1"/>
  <c r="D3519" i="1"/>
  <c r="P3519" i="1" s="1"/>
  <c r="AI3407" i="1"/>
  <c r="D3414" i="1"/>
  <c r="P3414" i="1" s="1"/>
  <c r="AC4044" i="1"/>
  <c r="AC3204" i="1"/>
  <c r="AA3134" i="1"/>
  <c r="AI3477" i="1"/>
  <c r="D3484" i="1"/>
  <c r="P3484" i="1" s="1"/>
  <c r="AC4114" i="1"/>
  <c r="AJ4058" i="1"/>
  <c r="AC4079" i="1"/>
  <c r="AA4079" i="1"/>
  <c r="AI4142" i="1"/>
  <c r="D4149" i="1"/>
  <c r="P4149" i="1" s="1"/>
  <c r="AI3547" i="1"/>
  <c r="D3554" i="1"/>
  <c r="P3554" i="1" s="1"/>
  <c r="AI3127" i="1"/>
  <c r="D3134" i="1"/>
  <c r="P3134" i="1" s="1"/>
  <c r="AC3134" i="1"/>
  <c r="AJ3953" i="1"/>
  <c r="AC3974" i="1"/>
  <c r="AA3974" i="1"/>
  <c r="AJ3288" i="1"/>
  <c r="AC3309" i="1"/>
  <c r="AA3309" i="1"/>
  <c r="AJ3778" i="1"/>
  <c r="AA3799" i="1"/>
  <c r="AC3799" i="1"/>
  <c r="AJ4443" i="1"/>
  <c r="AA4464" i="1"/>
  <c r="AC4464" i="1"/>
  <c r="AI3197" i="1"/>
  <c r="D3204" i="1"/>
  <c r="P3204" i="1" s="1"/>
  <c r="AI3162" i="1"/>
  <c r="D3169" i="1"/>
  <c r="P3169" i="1" s="1"/>
  <c r="AC4429" i="1"/>
  <c r="AA3239" i="1"/>
  <c r="AJ3813" i="1"/>
  <c r="AA3834" i="1"/>
  <c r="AC3834" i="1"/>
  <c r="AJ3498" i="1"/>
  <c r="AC3519" i="1"/>
  <c r="AB3519" i="1"/>
  <c r="AA3519" i="1"/>
  <c r="T3519" i="1"/>
  <c r="AA4044" i="1"/>
  <c r="AI3372" i="1"/>
  <c r="D3379" i="1"/>
  <c r="P3379" i="1" s="1"/>
  <c r="AA3274" i="1"/>
  <c r="AI3337" i="1"/>
  <c r="D3344" i="1"/>
  <c r="P3344" i="1" s="1"/>
  <c r="AJ4212" i="1"/>
  <c r="O4219" i="1"/>
  <c r="AJ3428" i="1"/>
  <c r="AA3449" i="1"/>
  <c r="AC3449" i="1"/>
  <c r="AJ3603" i="1"/>
  <c r="AC3624" i="1"/>
  <c r="AA3624" i="1"/>
  <c r="AI3687" i="1"/>
  <c r="D3694" i="1"/>
  <c r="P3694" i="1" s="1"/>
  <c r="AJ4387" i="1"/>
  <c r="U4394" i="1" s="1"/>
  <c r="O4394" i="1"/>
  <c r="AI3827" i="1"/>
  <c r="AB3834" i="1" s="1"/>
  <c r="D3834" i="1"/>
  <c r="P3834" i="1" s="1"/>
  <c r="AI4072" i="1"/>
  <c r="D4079" i="1"/>
  <c r="P4079" i="1" s="1"/>
  <c r="AJ4128" i="1"/>
  <c r="AA4149" i="1"/>
  <c r="AB4149" i="1"/>
  <c r="AC4149" i="1"/>
  <c r="T4149" i="1"/>
  <c r="AJ3358" i="1"/>
  <c r="AB3379" i="1"/>
  <c r="AA3379" i="1"/>
  <c r="AC3379" i="1"/>
  <c r="T3379" i="1"/>
  <c r="AI3267" i="1"/>
  <c r="D3274" i="1"/>
  <c r="P3274" i="1" s="1"/>
  <c r="AB4394" i="1"/>
  <c r="AJ4002" i="1"/>
  <c r="O4009" i="1"/>
  <c r="AI4422" i="1"/>
  <c r="D4429" i="1"/>
  <c r="P4429" i="1" s="1"/>
  <c r="AJ3638" i="1"/>
  <c r="AC3659" i="1"/>
  <c r="AA3659" i="1"/>
  <c r="AC3239" i="1"/>
  <c r="AJ4478" i="1"/>
  <c r="AA4499" i="1"/>
  <c r="AC4499" i="1"/>
  <c r="AJ4317" i="1"/>
  <c r="O4324" i="1"/>
  <c r="AI3302" i="1"/>
  <c r="AB3309" i="1" s="1"/>
  <c r="D3309" i="1"/>
  <c r="P3309" i="1" s="1"/>
  <c r="AJ3148" i="1"/>
  <c r="AA3169" i="1"/>
  <c r="AB3169" i="1"/>
  <c r="AC3169" i="1"/>
  <c r="T3169" i="1"/>
  <c r="AI3582" i="1"/>
  <c r="T3589" i="1" s="1"/>
  <c r="D3589" i="1"/>
  <c r="P3589" i="1" s="1"/>
  <c r="AJ4667" i="1"/>
  <c r="O4674" i="1"/>
  <c r="AJ3323" i="1"/>
  <c r="AB3344" i="1"/>
  <c r="AC3344" i="1"/>
  <c r="AA3344" i="1"/>
  <c r="T3344" i="1"/>
  <c r="AB4429" i="1"/>
  <c r="AI3442" i="1"/>
  <c r="T3449" i="1" s="1"/>
  <c r="D3449" i="1"/>
  <c r="P3449" i="1" s="1"/>
  <c r="T3134" i="1"/>
  <c r="AI4492" i="1"/>
  <c r="D4499" i="1"/>
  <c r="P4499" i="1" s="1"/>
  <c r="AC4184" i="1"/>
  <c r="AB3134" i="1"/>
  <c r="AI3897" i="1"/>
  <c r="D3904" i="1"/>
  <c r="P3904" i="1" s="1"/>
  <c r="AJ3673" i="1"/>
  <c r="AB3694" i="1"/>
  <c r="AC3694" i="1"/>
  <c r="AA3694" i="1"/>
  <c r="T3694" i="1"/>
  <c r="AI3232" i="1"/>
  <c r="AB3239" i="1" s="1"/>
  <c r="D3239" i="1"/>
  <c r="P3239" i="1" s="1"/>
  <c r="AI3932" i="1"/>
  <c r="T3939" i="1" s="1"/>
  <c r="D3939" i="1"/>
  <c r="P3939" i="1" s="1"/>
  <c r="AA4184" i="1"/>
  <c r="AJ3708" i="1"/>
  <c r="AC3729" i="1"/>
  <c r="AB3729" i="1"/>
  <c r="AA3729" i="1"/>
  <c r="T4429" i="1"/>
  <c r="AI4457" i="1"/>
  <c r="D4464" i="1"/>
  <c r="P4464" i="1" s="1"/>
  <c r="AI3722" i="1"/>
  <c r="D3729" i="1"/>
  <c r="P3729" i="1" s="1"/>
  <c r="AI3792" i="1"/>
  <c r="D3799" i="1"/>
  <c r="P3799" i="1" s="1"/>
  <c r="AB4674" i="1"/>
  <c r="AI4352" i="1"/>
  <c r="D4359" i="1"/>
  <c r="P4359" i="1" s="1"/>
  <c r="AA4429" i="1"/>
  <c r="AI4107" i="1"/>
  <c r="T4114" i="1" s="1"/>
  <c r="D4114" i="1"/>
  <c r="P4114" i="1" s="1"/>
  <c r="AJ3184" i="1"/>
  <c r="T3204" i="1"/>
  <c r="AJ3569" i="1"/>
  <c r="AJ4247" i="1"/>
  <c r="O4254" i="1"/>
  <c r="AJ3918" i="1"/>
  <c r="AA3939" i="1"/>
  <c r="AC3939" i="1"/>
  <c r="AB3939" i="1"/>
  <c r="AI3652" i="1"/>
  <c r="T3659" i="1" s="1"/>
  <c r="D3659" i="1"/>
  <c r="P3659" i="1" s="1"/>
  <c r="AJ3743" i="1"/>
  <c r="AA3764" i="1"/>
  <c r="AC3764" i="1"/>
  <c r="AJ4527" i="1"/>
  <c r="O4534" i="1"/>
  <c r="AA4289" i="1"/>
  <c r="AI4177" i="1"/>
  <c r="AB4184" i="1" s="1"/>
  <c r="D4184" i="1"/>
  <c r="P4184" i="1" s="1"/>
  <c r="T4359" i="1"/>
  <c r="AB3274" i="1"/>
  <c r="AJ3463" i="1"/>
  <c r="AA3484" i="1"/>
  <c r="AB3484" i="1"/>
  <c r="AC3484" i="1"/>
  <c r="T3484" i="1"/>
  <c r="AB4359" i="1"/>
  <c r="AJ4632" i="1"/>
  <c r="O4639" i="1"/>
  <c r="AA4114" i="1"/>
  <c r="AI3617" i="1"/>
  <c r="D3624" i="1"/>
  <c r="P3624" i="1" s="1"/>
  <c r="AJ3848" i="1"/>
  <c r="AB3869" i="1"/>
  <c r="AA3869" i="1"/>
  <c r="AC3869" i="1"/>
  <c r="T3869" i="1"/>
  <c r="AI3757" i="1"/>
  <c r="AB3764" i="1" s="1"/>
  <c r="D3764" i="1"/>
  <c r="P3764" i="1" s="1"/>
  <c r="AI4282" i="1"/>
  <c r="D4289" i="1"/>
  <c r="P4289" i="1" s="1"/>
  <c r="AJ3533" i="1"/>
  <c r="AB3554" i="1"/>
  <c r="AA3554" i="1"/>
  <c r="AC3554" i="1"/>
  <c r="T3554" i="1"/>
  <c r="AJ3393" i="1"/>
  <c r="AB3414" i="1"/>
  <c r="AC3414" i="1"/>
  <c r="AA3414" i="1"/>
  <c r="T3414" i="1"/>
  <c r="AI4037" i="1"/>
  <c r="AB4044" i="1" s="1"/>
  <c r="D4044" i="1"/>
  <c r="P4044" i="1" s="1"/>
  <c r="AI3967" i="1"/>
  <c r="T3974" i="1" s="1"/>
  <c r="D3974" i="1"/>
  <c r="P3974" i="1" s="1"/>
  <c r="AJ4562" i="1"/>
  <c r="O4569" i="1"/>
  <c r="AJ3883" i="1"/>
  <c r="AA3904" i="1"/>
  <c r="AC3904" i="1"/>
  <c r="AB3904" i="1"/>
  <c r="T4184" i="1"/>
  <c r="T4044" i="1" l="1"/>
  <c r="AJ3792" i="1"/>
  <c r="O3799" i="1"/>
  <c r="AJ4457" i="1"/>
  <c r="O4464" i="1"/>
  <c r="AJ3897" i="1"/>
  <c r="O3904" i="1"/>
  <c r="AJ4492" i="1"/>
  <c r="O4499" i="1"/>
  <c r="AJ3267" i="1"/>
  <c r="U3274" i="1" s="1"/>
  <c r="O3274" i="1"/>
  <c r="T3274" i="1"/>
  <c r="AJ4072" i="1"/>
  <c r="O4079" i="1"/>
  <c r="T3309" i="1"/>
  <c r="AJ3127" i="1"/>
  <c r="U3134" i="1" s="1"/>
  <c r="O3134" i="1"/>
  <c r="AB4079" i="1"/>
  <c r="AJ3512" i="1"/>
  <c r="O3519" i="1"/>
  <c r="AJ4037" i="1"/>
  <c r="U4044" i="1" s="1"/>
  <c r="O4044" i="1"/>
  <c r="AJ4352" i="1"/>
  <c r="U4359" i="1" s="1"/>
  <c r="O4359" i="1"/>
  <c r="AJ3232" i="1"/>
  <c r="U3239" i="1" s="1"/>
  <c r="O3239" i="1"/>
  <c r="AJ3442" i="1"/>
  <c r="U3449" i="1" s="1"/>
  <c r="O3449" i="1"/>
  <c r="AB3449" i="1"/>
  <c r="AJ3197" i="1"/>
  <c r="U3204" i="1" s="1"/>
  <c r="O3204" i="1"/>
  <c r="AB3204" i="1"/>
  <c r="AB3799" i="1"/>
  <c r="AJ4142" i="1"/>
  <c r="U4149" i="1" s="1"/>
  <c r="O4149" i="1"/>
  <c r="AJ3477" i="1"/>
  <c r="O3484" i="1"/>
  <c r="AJ3617" i="1"/>
  <c r="O3624" i="1"/>
  <c r="AJ3652" i="1"/>
  <c r="U3659" i="1" s="1"/>
  <c r="O3659" i="1"/>
  <c r="AJ4107" i="1"/>
  <c r="U4114" i="1" s="1"/>
  <c r="O4114" i="1"/>
  <c r="AJ3722" i="1"/>
  <c r="U3729" i="1" s="1"/>
  <c r="O3729" i="1"/>
  <c r="T3729" i="1"/>
  <c r="AJ3302" i="1"/>
  <c r="U3309" i="1" s="1"/>
  <c r="O3309" i="1"/>
  <c r="T4499" i="1"/>
  <c r="U4499" i="1"/>
  <c r="AB3659" i="1"/>
  <c r="AJ3827" i="1"/>
  <c r="O3834" i="1"/>
  <c r="AJ3687" i="1"/>
  <c r="U3694" i="1" s="1"/>
  <c r="O3694" i="1"/>
  <c r="AB3624" i="1"/>
  <c r="U3519" i="1"/>
  <c r="T4464" i="1"/>
  <c r="U4464" i="1"/>
  <c r="AJ3547" i="1"/>
  <c r="U3554" i="1" s="1"/>
  <c r="O3554" i="1"/>
  <c r="T4079" i="1"/>
  <c r="U4079" i="1"/>
  <c r="AJ3407" i="1"/>
  <c r="U3414" i="1" s="1"/>
  <c r="O3414" i="1"/>
  <c r="AJ3862" i="1"/>
  <c r="U3869" i="1" s="1"/>
  <c r="O3869" i="1"/>
  <c r="AJ4282" i="1"/>
  <c r="U4289" i="1" s="1"/>
  <c r="O4289" i="1"/>
  <c r="T4289" i="1"/>
  <c r="T3904" i="1"/>
  <c r="U3904" i="1"/>
  <c r="AJ3967" i="1"/>
  <c r="U3974" i="1" s="1"/>
  <c r="O3974" i="1"/>
  <c r="AJ3757" i="1"/>
  <c r="U3764" i="1" s="1"/>
  <c r="O3764" i="1"/>
  <c r="U3484" i="1"/>
  <c r="AJ4177" i="1"/>
  <c r="U4184" i="1" s="1"/>
  <c r="O4184" i="1"/>
  <c r="T3764" i="1"/>
  <c r="AB4114" i="1"/>
  <c r="AJ3932" i="1"/>
  <c r="U3939" i="1" s="1"/>
  <c r="O3939" i="1"/>
  <c r="T3239" i="1"/>
  <c r="AJ3582" i="1"/>
  <c r="U3589" i="1" s="1"/>
  <c r="O3589" i="1"/>
  <c r="AB4499" i="1"/>
  <c r="AJ4422" i="1"/>
  <c r="U4429" i="1" s="1"/>
  <c r="O4429" i="1"/>
  <c r="T3624" i="1"/>
  <c r="U3624" i="1"/>
  <c r="AJ3337" i="1"/>
  <c r="U3344" i="1" s="1"/>
  <c r="O3344" i="1"/>
  <c r="AJ3372" i="1"/>
  <c r="U3379" i="1" s="1"/>
  <c r="O3379" i="1"/>
  <c r="T3834" i="1"/>
  <c r="U3834" i="1"/>
  <c r="AJ3162" i="1"/>
  <c r="U3169" i="1" s="1"/>
  <c r="O3169" i="1"/>
  <c r="AB4464" i="1"/>
  <c r="T3799" i="1"/>
  <c r="U3799" i="1"/>
  <c r="AB3974" i="1"/>
  <c r="AB4289" i="1"/>
  <c r="AB3589" i="1"/>
</calcChain>
</file>

<file path=xl/sharedStrings.xml><?xml version="1.0" encoding="utf-8"?>
<sst xmlns="http://schemas.openxmlformats.org/spreadsheetml/2006/main" count="7520" uniqueCount="445">
  <si>
    <t>Front</t>
  </si>
  <si>
    <t>Back</t>
  </si>
  <si>
    <t>Team</t>
  </si>
  <si>
    <t>Player #</t>
  </si>
  <si>
    <t>Wk</t>
  </si>
  <si>
    <t>Total</t>
  </si>
  <si>
    <t>Raw Rank</t>
  </si>
  <si>
    <t>Team Standings</t>
  </si>
  <si>
    <t>Pts</t>
  </si>
  <si>
    <t>Pts Back</t>
  </si>
  <si>
    <t>Hole</t>
  </si>
  <si>
    <t>Super 18 vlookups</t>
  </si>
  <si>
    <t>Flight 1</t>
  </si>
  <si>
    <t>Total Quota</t>
  </si>
  <si>
    <t>Total Points</t>
  </si>
  <si>
    <t>Quota %</t>
  </si>
  <si>
    <t>Range</t>
  </si>
  <si>
    <t>Player</t>
  </si>
  <si>
    <t>Quota</t>
  </si>
  <si>
    <t>Pts. %</t>
  </si>
  <si>
    <t>Wins</t>
  </si>
  <si>
    <t>Loses</t>
  </si>
  <si>
    <t>Ties</t>
  </si>
  <si>
    <t>Win %</t>
  </si>
  <si>
    <t>Skins</t>
  </si>
  <si>
    <t>Winnings</t>
  </si>
  <si>
    <t>ID</t>
  </si>
  <si>
    <t>Week 1</t>
  </si>
  <si>
    <t>#1</t>
  </si>
  <si>
    <t>#4</t>
  </si>
  <si>
    <t>#7</t>
  </si>
  <si>
    <t>Week 2</t>
  </si>
  <si>
    <t>#10</t>
  </si>
  <si>
    <t>#13</t>
  </si>
  <si>
    <t>#16</t>
  </si>
  <si>
    <t>Week 3</t>
  </si>
  <si>
    <t>#2</t>
  </si>
  <si>
    <t>#5</t>
  </si>
  <si>
    <t>#8</t>
  </si>
  <si>
    <t>Week 4</t>
  </si>
  <si>
    <t>#11</t>
  </si>
  <si>
    <t>#14</t>
  </si>
  <si>
    <t>#17</t>
  </si>
  <si>
    <t>Week 5</t>
  </si>
  <si>
    <t>#3</t>
  </si>
  <si>
    <t>#6</t>
  </si>
  <si>
    <t>#9</t>
  </si>
  <si>
    <t>Week 6</t>
  </si>
  <si>
    <t>#12</t>
  </si>
  <si>
    <t>#15</t>
  </si>
  <si>
    <t>#18</t>
  </si>
  <si>
    <t>Week 7</t>
  </si>
  <si>
    <t>Week 8</t>
  </si>
  <si>
    <t>Week 9</t>
  </si>
  <si>
    <t>Week 10</t>
  </si>
  <si>
    <t>Week 11</t>
  </si>
  <si>
    <t>Week 12</t>
  </si>
  <si>
    <t>Flight 2</t>
  </si>
  <si>
    <t>Week 13</t>
  </si>
  <si>
    <t>Week 14</t>
  </si>
  <si>
    <t>Flight 3</t>
  </si>
  <si>
    <t>Week 15</t>
  </si>
  <si>
    <t>Week 16</t>
  </si>
  <si>
    <t>Week 17</t>
  </si>
  <si>
    <t>Week 18</t>
  </si>
  <si>
    <t>Upcoming Matches:</t>
  </si>
  <si>
    <t>QUOTA PERFORMANCE STANDINGS</t>
  </si>
  <si>
    <t>Week</t>
  </si>
  <si>
    <t>VS</t>
  </si>
  <si>
    <t>Score</t>
  </si>
  <si>
    <t>Wk 1</t>
  </si>
  <si>
    <t>Schedule</t>
  </si>
  <si>
    <t>Match 1</t>
  </si>
  <si>
    <t>01v02</t>
  </si>
  <si>
    <t>10v11</t>
  </si>
  <si>
    <t>04v11</t>
  </si>
  <si>
    <t>03v05</t>
  </si>
  <si>
    <t>04v07</t>
  </si>
  <si>
    <t>10v12</t>
  </si>
  <si>
    <t>08v06</t>
  </si>
  <si>
    <t>12v03</t>
  </si>
  <si>
    <t>04v09</t>
  </si>
  <si>
    <t>02v08</t>
  </si>
  <si>
    <t>09v01</t>
  </si>
  <si>
    <t>04v10</t>
  </si>
  <si>
    <t>11v04</t>
  </si>
  <si>
    <t>06v09</t>
  </si>
  <si>
    <t>08v12</t>
  </si>
  <si>
    <t>05v06</t>
  </si>
  <si>
    <t>Wk 2</t>
  </si>
  <si>
    <t>Match 2</t>
  </si>
  <si>
    <t>03v04</t>
  </si>
  <si>
    <t>09v08</t>
  </si>
  <si>
    <t>01v03</t>
  </si>
  <si>
    <t>12v02</t>
  </si>
  <si>
    <t>05v01</t>
  </si>
  <si>
    <t>08v04</t>
  </si>
  <si>
    <t>10v01</t>
  </si>
  <si>
    <t>06v10</t>
  </si>
  <si>
    <t>07v11</t>
  </si>
  <si>
    <t>01v08</t>
  </si>
  <si>
    <t>02v06</t>
  </si>
  <si>
    <t>01v07</t>
  </si>
  <si>
    <t>11v05</t>
  </si>
  <si>
    <t>12v01</t>
  </si>
  <si>
    <t>Wk 3</t>
  </si>
  <si>
    <t>Match 3</t>
  </si>
  <si>
    <t>01v12</t>
  </si>
  <si>
    <t>08v10</t>
  </si>
  <si>
    <t>06v03</t>
  </si>
  <si>
    <t>02v03</t>
  </si>
  <si>
    <t>09v11</t>
  </si>
  <si>
    <t>02v07</t>
  </si>
  <si>
    <t>02v12</t>
  </si>
  <si>
    <t>04v01</t>
  </si>
  <si>
    <t>03v10</t>
  </si>
  <si>
    <t>12v06</t>
  </si>
  <si>
    <t>12v05</t>
  </si>
  <si>
    <t>11v02</t>
  </si>
  <si>
    <t>10v04</t>
  </si>
  <si>
    <t>10v07</t>
  </si>
  <si>
    <t>Wk 4</t>
  </si>
  <si>
    <t>Match 4</t>
  </si>
  <si>
    <t>07v08</t>
  </si>
  <si>
    <t>04v05</t>
  </si>
  <si>
    <t>09v07</t>
  </si>
  <si>
    <t>02v10</t>
  </si>
  <si>
    <t>11v07</t>
  </si>
  <si>
    <t>11v06</t>
  </si>
  <si>
    <t>03v11</t>
  </si>
  <si>
    <t>05v09</t>
  </si>
  <si>
    <t>06v12</t>
  </si>
  <si>
    <t>02v09</t>
  </si>
  <si>
    <t>08v01</t>
  </si>
  <si>
    <t>12v04</t>
  </si>
  <si>
    <t>03v07</t>
  </si>
  <si>
    <t>02v11</t>
  </si>
  <si>
    <t>Wk 5</t>
  </si>
  <si>
    <t>Match 5</t>
  </si>
  <si>
    <t>09v10</t>
  </si>
  <si>
    <t>07v06</t>
  </si>
  <si>
    <t>07v09</t>
  </si>
  <si>
    <t>01v11</t>
  </si>
  <si>
    <t>12v09</t>
  </si>
  <si>
    <t>02v04</t>
  </si>
  <si>
    <t>08v05</t>
  </si>
  <si>
    <t>05v07</t>
  </si>
  <si>
    <t>11v03</t>
  </si>
  <si>
    <t>05v02</t>
  </si>
  <si>
    <t>03v08</t>
  </si>
  <si>
    <t>06v01</t>
  </si>
  <si>
    <t>04v08</t>
  </si>
  <si>
    <t>Wk 6</t>
  </si>
  <si>
    <t>Match 6</t>
  </si>
  <si>
    <t>11v12</t>
  </si>
  <si>
    <t>05v12</t>
  </si>
  <si>
    <t>06v04</t>
  </si>
  <si>
    <t>08v11</t>
  </si>
  <si>
    <t>07v05</t>
  </si>
  <si>
    <t>06v08</t>
  </si>
  <si>
    <t>12v07</t>
  </si>
  <si>
    <t>03v09</t>
  </si>
  <si>
    <t>05v10</t>
  </si>
  <si>
    <t>09v02</t>
  </si>
  <si>
    <t>Wk 7</t>
  </si>
  <si>
    <t>Sched. Op</t>
  </si>
  <si>
    <t>Wk 8</t>
  </si>
  <si>
    <t>Cross Flight</t>
  </si>
  <si>
    <t>Wk 9</t>
  </si>
  <si>
    <t>T1</t>
  </si>
  <si>
    <t>T2</t>
  </si>
  <si>
    <t>Wk 10</t>
  </si>
  <si>
    <t>Op</t>
  </si>
  <si>
    <t>M1</t>
  </si>
  <si>
    <t>M2</t>
  </si>
  <si>
    <t>M3</t>
  </si>
  <si>
    <t>Wk 11</t>
  </si>
  <si>
    <t>Y</t>
  </si>
  <si>
    <t>Wk 12</t>
  </si>
  <si>
    <t>R</t>
  </si>
  <si>
    <t>Wk 13</t>
  </si>
  <si>
    <t>B</t>
  </si>
  <si>
    <t>Wk 14</t>
  </si>
  <si>
    <t>Wk 15</t>
  </si>
  <si>
    <t>Wk 16</t>
  </si>
  <si>
    <t>Wk 17</t>
  </si>
  <si>
    <t>Wk 18</t>
  </si>
  <si>
    <t>WEEK 1</t>
  </si>
  <si>
    <t>VLOOKUP(1,$AC$107:$AD$116,2,FALSE)</t>
  </si>
  <si>
    <t>Par</t>
  </si>
  <si>
    <t>Skin</t>
  </si>
  <si>
    <t>$</t>
  </si>
  <si>
    <t>R/S</t>
  </si>
  <si>
    <t>Skin Calcs</t>
  </si>
  <si>
    <t>#</t>
  </si>
  <si>
    <t>$$$</t>
  </si>
  <si>
    <t>Flight 1 Avgs</t>
  </si>
  <si>
    <t>Delta</t>
  </si>
  <si>
    <t>ALB</t>
  </si>
  <si>
    <t>EAG</t>
  </si>
  <si>
    <t>BIR</t>
  </si>
  <si>
    <t>PAR</t>
  </si>
  <si>
    <t>BOG</t>
  </si>
  <si>
    <t>DBG</t>
  </si>
  <si>
    <t>Flight 2 Avgs</t>
  </si>
  <si>
    <t>Flight 3 Avgs</t>
  </si>
  <si>
    <t>Subs</t>
  </si>
  <si>
    <t>S</t>
  </si>
  <si>
    <t>2015Wk 1</t>
  </si>
  <si>
    <t>Gross</t>
  </si>
  <si>
    <t>Differential</t>
  </si>
  <si>
    <t>Match</t>
  </si>
  <si>
    <t>Opponent</t>
  </si>
  <si>
    <t>Devin Carrigan</t>
  </si>
  <si>
    <t>Nick Wight</t>
  </si>
  <si>
    <t>Drew Prucha</t>
  </si>
  <si>
    <t>Matt Lochner</t>
  </si>
  <si>
    <t>Bill Kirkby</t>
  </si>
  <si>
    <t>Bob Zaleski</t>
  </si>
  <si>
    <t>Pat Donahue</t>
  </si>
  <si>
    <t>Connor Brown</t>
  </si>
  <si>
    <t>M4</t>
  </si>
  <si>
    <t>Mike Carroll</t>
  </si>
  <si>
    <t>Brian Thompson</t>
  </si>
  <si>
    <t>M5</t>
  </si>
  <si>
    <t>Bob Moran</t>
  </si>
  <si>
    <t>Art Brillanti</t>
  </si>
  <si>
    <t>M6</t>
  </si>
  <si>
    <t>Dick Donegan</t>
  </si>
  <si>
    <t>TJ Donegan</t>
  </si>
  <si>
    <t>M7</t>
  </si>
  <si>
    <t>Dale Russell</t>
  </si>
  <si>
    <t>Marty Donegan</t>
  </si>
  <si>
    <t>M8</t>
  </si>
  <si>
    <t>Jim Morgan</t>
  </si>
  <si>
    <t>Pat Cregg</t>
  </si>
  <si>
    <t>M9</t>
  </si>
  <si>
    <t>Jack Donegan</t>
  </si>
  <si>
    <t>Craig Hawkinson</t>
  </si>
  <si>
    <t>M10</t>
  </si>
  <si>
    <t>Sean Mott</t>
  </si>
  <si>
    <t>Tony Massa</t>
  </si>
  <si>
    <t>M11</t>
  </si>
  <si>
    <t>Joe Donegan</t>
  </si>
  <si>
    <t>Dan Mahar</t>
  </si>
  <si>
    <t>M12</t>
  </si>
  <si>
    <t>Steve Donegan</t>
  </si>
  <si>
    <t>Bill John</t>
  </si>
  <si>
    <t>M13</t>
  </si>
  <si>
    <t>Rick Fanto</t>
  </si>
  <si>
    <t>Chris Donegan</t>
  </si>
  <si>
    <t>M14</t>
  </si>
  <si>
    <t>Denny Welch</t>
  </si>
  <si>
    <t>Tom Donegan</t>
  </si>
  <si>
    <t>M15</t>
  </si>
  <si>
    <t>DJ Mahar</t>
  </si>
  <si>
    <t>Vinny Procopio</t>
  </si>
  <si>
    <t>M16</t>
  </si>
  <si>
    <t>Jon Carroll</t>
  </si>
  <si>
    <t>Tom Phillips</t>
  </si>
  <si>
    <t>M17</t>
  </si>
  <si>
    <t>Gary Antos</t>
  </si>
  <si>
    <t>Gary Thompson</t>
  </si>
  <si>
    <t>M18</t>
  </si>
  <si>
    <t/>
  </si>
  <si>
    <t>M19</t>
  </si>
  <si>
    <t>M20</t>
  </si>
  <si>
    <t>Quota Perf</t>
  </si>
  <si>
    <t>Sub?</t>
  </si>
  <si>
    <t>WEEK 2</t>
  </si>
  <si>
    <t>2015Wk 2</t>
  </si>
  <si>
    <t>WEEK 3</t>
  </si>
  <si>
    <t>2015Wk 3</t>
  </si>
  <si>
    <t>WEEK 4</t>
  </si>
  <si>
    <t>2015Wk 4</t>
  </si>
  <si>
    <t>WEEK 5</t>
  </si>
  <si>
    <t>2015Wk 5</t>
  </si>
  <si>
    <t>WEEK 6</t>
  </si>
  <si>
    <t>2015Wk 6</t>
  </si>
  <si>
    <t>WEEK 7</t>
  </si>
  <si>
    <t>2015Wk 7</t>
  </si>
  <si>
    <t>WEEK 8</t>
  </si>
  <si>
    <t>2015Wk 8</t>
  </si>
  <si>
    <t>WEEK 9</t>
  </si>
  <si>
    <t>2015Wk 9</t>
  </si>
  <si>
    <t>WEEK 10</t>
  </si>
  <si>
    <t>2015Wk 10</t>
  </si>
  <si>
    <t>WEEK 11</t>
  </si>
  <si>
    <t>2015Wk 11</t>
  </si>
  <si>
    <t>WEEK 12</t>
  </si>
  <si>
    <t>2015Wk 12</t>
  </si>
  <si>
    <t>WEEK 13</t>
  </si>
  <si>
    <t>2015Wk 13</t>
  </si>
  <si>
    <t>WEEK 14</t>
  </si>
  <si>
    <t>2015Wk 14</t>
  </si>
  <si>
    <t>WEEK 15</t>
  </si>
  <si>
    <t>2015Wk 15</t>
  </si>
  <si>
    <t>WEEK 16</t>
  </si>
  <si>
    <t>2015Wk 16</t>
  </si>
  <si>
    <t>WEEK 17</t>
  </si>
  <si>
    <t>2015Wk 17</t>
  </si>
  <si>
    <t>WEEK 18</t>
  </si>
  <si>
    <t>2015Wk 18</t>
  </si>
  <si>
    <t>Last score vs avg, less weigh to 2 scores ago vs avg, 3 ago</t>
  </si>
  <si>
    <t>18, 13, 9</t>
  </si>
  <si>
    <t>Pot. Vs actual pts in last 3 matches (weighted avg over time)</t>
  </si>
  <si>
    <t>15, 10, 5</t>
  </si>
  <si>
    <t>PLAYERS</t>
  </si>
  <si>
    <t>Start Handicap:</t>
  </si>
  <si>
    <t>Flight</t>
  </si>
  <si>
    <t>W/L/T</t>
  </si>
  <si>
    <t>#  Skins</t>
  </si>
  <si>
    <t>$ Skins</t>
  </si>
  <si>
    <t>HDCP</t>
  </si>
  <si>
    <t>Max Wk</t>
  </si>
  <si>
    <t>App?</t>
  </si>
  <si>
    <t>P Count</t>
  </si>
  <si>
    <t>HI Calc</t>
  </si>
  <si>
    <t>Heat Index</t>
  </si>
  <si>
    <t>Quota Pts</t>
  </si>
  <si>
    <t>Floating HDCP</t>
  </si>
  <si>
    <t>Strokes, Attempts</t>
  </si>
  <si>
    <t>Averages</t>
  </si>
  <si>
    <t xml:space="preserve">Year to date </t>
  </si>
  <si>
    <t>Handicap</t>
  </si>
  <si>
    <t>Totals</t>
  </si>
  <si>
    <t>Magic Numbers</t>
  </si>
  <si>
    <t>Scoring Avgs</t>
  </si>
  <si>
    <t>Points</t>
  </si>
  <si>
    <t>Win</t>
  </si>
  <si>
    <t>Lose</t>
  </si>
  <si>
    <t>Tie</t>
  </si>
  <si>
    <t>Pot. Pts</t>
  </si>
  <si>
    <t>Win%</t>
  </si>
  <si>
    <t># Skins</t>
  </si>
  <si>
    <t>+1</t>
  </si>
  <si>
    <t>-1</t>
  </si>
  <si>
    <t>Qta Pts</t>
  </si>
  <si>
    <t>Eagle %</t>
  </si>
  <si>
    <t>Birdie %</t>
  </si>
  <si>
    <t>Par %</t>
  </si>
  <si>
    <t>Bogey %</t>
  </si>
  <si>
    <t>No Pts %</t>
  </si>
  <si>
    <t>Avg Quota</t>
  </si>
  <si>
    <t>Max Quota</t>
  </si>
  <si>
    <t>Min Quota</t>
  </si>
  <si>
    <t>Front 9</t>
  </si>
  <si>
    <t>Back 9</t>
  </si>
  <si>
    <t>Regular</t>
  </si>
  <si>
    <t>Steve Pichoske</t>
  </si>
  <si>
    <t>Jason Driscoll</t>
  </si>
  <si>
    <t>Craig Hawkinson Jr.</t>
  </si>
  <si>
    <t>Curt Smith</t>
  </si>
  <si>
    <t>Tom Vaughn</t>
  </si>
  <si>
    <t>Dave Hook</t>
  </si>
  <si>
    <t>Steve Burt</t>
  </si>
  <si>
    <t>Eric Swanson</t>
  </si>
  <si>
    <t>Tom Klug</t>
  </si>
  <si>
    <t>100-110%</t>
  </si>
  <si>
    <t>2015P83</t>
  </si>
  <si>
    <t>90-100%</t>
  </si>
  <si>
    <t>2015P68</t>
  </si>
  <si>
    <t>2015P4</t>
  </si>
  <si>
    <t>2015P79</t>
  </si>
  <si>
    <t>2015P9</t>
  </si>
  <si>
    <t>2015P3</t>
  </si>
  <si>
    <t>2015P6</t>
  </si>
  <si>
    <t>2015P8</t>
  </si>
  <si>
    <t>2015P23</t>
  </si>
  <si>
    <t>2015P81</t>
  </si>
  <si>
    <t>80-90%</t>
  </si>
  <si>
    <t>2015P19</t>
  </si>
  <si>
    <t>2015P82</t>
  </si>
  <si>
    <t>2015P14</t>
  </si>
  <si>
    <t>2015P30</t>
  </si>
  <si>
    <t>2015P22</t>
  </si>
  <si>
    <t>PAR#15</t>
  </si>
  <si>
    <t>2015P37</t>
  </si>
  <si>
    <t>2015Wk 18Flight 1</t>
  </si>
  <si>
    <t>BIR#12</t>
  </si>
  <si>
    <t>2015P12</t>
  </si>
  <si>
    <t>2015Wk 18P83</t>
  </si>
  <si>
    <t>2015P31</t>
  </si>
  <si>
    <t>2015Wk 18P68</t>
  </si>
  <si>
    <t>2015P21</t>
  </si>
  <si>
    <t>2015Wk 18P4</t>
  </si>
  <si>
    <t>2015P43</t>
  </si>
  <si>
    <t>70-80%</t>
  </si>
  <si>
    <t>2015Wk 18P79</t>
  </si>
  <si>
    <t>2015P24</t>
  </si>
  <si>
    <t>2015Wk 18P9</t>
  </si>
  <si>
    <t>PAR#10</t>
  </si>
  <si>
    <t>2015P15</t>
  </si>
  <si>
    <t>2015Wk 18P3</t>
  </si>
  <si>
    <t>BIR#15BIR#17</t>
  </si>
  <si>
    <t>2015P25</t>
  </si>
  <si>
    <t>2015Wk 18P6</t>
  </si>
  <si>
    <t>BIR#16</t>
  </si>
  <si>
    <t>EAG#13PAR#17</t>
  </si>
  <si>
    <t>2015P11</t>
  </si>
  <si>
    <t>2015Wk 18P8</t>
  </si>
  <si>
    <t>2015P57</t>
  </si>
  <si>
    <t>2015Wk 18P23</t>
  </si>
  <si>
    <t>2015P44</t>
  </si>
  <si>
    <t>2015Wk 18P81</t>
  </si>
  <si>
    <t>2015P35</t>
  </si>
  <si>
    <t>2015Wk 18P19</t>
  </si>
  <si>
    <t>2015P73</t>
  </si>
  <si>
    <t>2015Wk 18P82</t>
  </si>
  <si>
    <t>2015P72</t>
  </si>
  <si>
    <t>2015P32</t>
  </si>
  <si>
    <t>PAR#11BIR#13</t>
  </si>
  <si>
    <t>2015P29</t>
  </si>
  <si>
    <t>2015P28</t>
  </si>
  <si>
    <t>2015Wk 18P14</t>
  </si>
  <si>
    <t>BIR#18</t>
  </si>
  <si>
    <t>2015P80</t>
  </si>
  <si>
    <t>2015Wk 18P30</t>
  </si>
  <si>
    <t>2015P17</t>
  </si>
  <si>
    <t>2015Wk 18P22</t>
  </si>
  <si>
    <t>2015P16</t>
  </si>
  <si>
    <t>2015Wk 18P37</t>
  </si>
  <si>
    <t>2015P20</t>
  </si>
  <si>
    <t>2015Wk 18P12</t>
  </si>
  <si>
    <t>2015Wk 18P31</t>
  </si>
  <si>
    <t>Week 19</t>
  </si>
  <si>
    <t>2015Wk 18P21</t>
  </si>
  <si>
    <t>2015Wk 18P43</t>
  </si>
  <si>
    <t>07v04</t>
  </si>
  <si>
    <t>2015Wk 18P24</t>
  </si>
  <si>
    <t>2015Wk 18P15</t>
  </si>
  <si>
    <t>2015Wk 18P25</t>
  </si>
  <si>
    <t>2015Wk 18P11</t>
  </si>
  <si>
    <t>2015Wk 18P57</t>
  </si>
  <si>
    <t>2015Wk 18P44</t>
  </si>
  <si>
    <t>2015Wk 18P35</t>
  </si>
  <si>
    <t>2015Wk 18P73</t>
  </si>
  <si>
    <t>2015Wk 18P72</t>
  </si>
  <si>
    <t>2015Wk 18P32</t>
  </si>
  <si>
    <t>2015Wk 18P29</t>
  </si>
  <si>
    <t>2015Wk 18P28</t>
  </si>
  <si>
    <t>2015Wk 18P80</t>
  </si>
  <si>
    <t>2015Wk 18P17</t>
  </si>
  <si>
    <t>2015Wk 18P16</t>
  </si>
  <si>
    <t>2015Wk 18P20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</si>
</sst>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.0_);_(&quot;$&quot;* \(#,##0.0\);_(&quot;$&quot;* &quot;-&quot;??_);_(@_)"/>
    <numFmt numFmtId="165" formatCode="_(* #,##0_);_(* \(#,##0\);_(* &quot;-&quot;??_);_(@_)"/>
    <numFmt numFmtId="166" formatCode="_(&quot;$&quot;* #,##0_);_(&quot;$&quot;* \(#,##0\);_(&quot;$&quot;* &quot;-&quot;??_);_(@_)"/>
    <numFmt numFmtId="167" formatCode="_(* #,##0.0_);_(* \(#,##0.0\);_(* &quot;-&quot;??_);_(@_)"/>
    <numFmt numFmtId="168" formatCode="0.0%"/>
    <numFmt numFmtId="169" formatCode="0.00000"/>
    <numFmt numFmtId="170" formatCode="0.000"/>
    <numFmt numFmtId="171" formatCode="0.0"/>
    <numFmt numFmtId="172" formatCode="00"/>
    <numFmt numFmtId="173" formatCode="0.0000"/>
  </numFmts>
  <fonts count="42" x14ac:knownFonts="1"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0" tint="-0.249977111117893"/>
      <name val="Calibri"/>
      <family val="2"/>
      <scheme val="minor"/>
    </font>
    <font>
      <sz val="10"/>
      <name val="Arial"/>
      <family val="2"/>
    </font>
    <font>
      <sz val="10"/>
      <color theme="0" tint="-0.249977111117893"/>
      <name val="Arial"/>
      <family val="2"/>
    </font>
    <font>
      <b/>
      <i/>
      <sz val="12"/>
      <name val="Arial"/>
      <family val="2"/>
    </font>
    <font>
      <sz val="10"/>
      <color theme="1"/>
      <name val="Calibri"/>
      <family val="2"/>
      <scheme val="minor"/>
    </font>
    <font>
      <sz val="12"/>
      <name val="Arial"/>
      <family val="2"/>
    </font>
    <font>
      <b/>
      <i/>
      <sz val="12"/>
      <color indexed="8"/>
      <name val="Arial"/>
      <family val="2"/>
    </font>
    <font>
      <b/>
      <i/>
      <sz val="10"/>
      <name val="Arial"/>
      <family val="2"/>
    </font>
    <font>
      <sz val="12"/>
      <color theme="0"/>
      <name val="Calibri"/>
      <family val="2"/>
      <scheme val="minor"/>
    </font>
    <font>
      <i/>
      <sz val="10"/>
      <name val="Arial"/>
      <family val="2"/>
    </font>
    <font>
      <b/>
      <i/>
      <sz val="10"/>
      <color indexed="8"/>
      <name val="Arial"/>
      <family val="2"/>
    </font>
    <font>
      <b/>
      <sz val="12"/>
      <color indexed="10"/>
      <name val="Arial"/>
      <family val="2"/>
    </font>
    <font>
      <sz val="12"/>
      <color theme="0" tint="-0.249977111117893"/>
      <name val="Arial"/>
      <family val="2"/>
    </font>
    <font>
      <b/>
      <sz val="10"/>
      <name val="Arial"/>
      <family val="2"/>
    </font>
    <font>
      <sz val="12"/>
      <color theme="0" tint="-0.34998626667073579"/>
      <name val="Calibri"/>
      <family val="2"/>
      <scheme val="minor"/>
    </font>
    <font>
      <sz val="12"/>
      <name val="Calibri"/>
      <family val="2"/>
      <scheme val="minor"/>
    </font>
    <font>
      <sz val="12"/>
      <color theme="0" tint="-0.14999847407452621"/>
      <name val="Calibri"/>
      <family val="2"/>
      <scheme val="minor"/>
    </font>
    <font>
      <sz val="16"/>
      <color theme="1"/>
      <name val="Calibri"/>
      <family val="2"/>
      <scheme val="minor"/>
    </font>
    <font>
      <u/>
      <sz val="16"/>
      <color theme="1"/>
      <name val="Calibri"/>
      <family val="2"/>
      <scheme val="minor"/>
    </font>
    <font>
      <sz val="22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2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12"/>
      <color rgb="FFFF0000"/>
      <name val="Arial"/>
      <family val="2"/>
    </font>
    <font>
      <sz val="12"/>
      <color rgb="FF000000"/>
      <name val="Calibri"/>
      <family val="2"/>
      <scheme val="minor"/>
    </font>
    <font>
      <u/>
      <sz val="12"/>
      <color theme="0" tint="-0.249977111117893"/>
      <name val="Calibri"/>
      <family val="2"/>
      <scheme val="minor"/>
    </font>
    <font>
      <sz val="10"/>
      <color indexed="8"/>
      <name val="Arial"/>
      <family val="2"/>
    </font>
    <font>
      <sz val="10"/>
      <color indexed="12"/>
      <name val="Arial"/>
      <family val="2"/>
    </font>
    <font>
      <b/>
      <sz val="12"/>
      <name val="Arial"/>
      <family val="2"/>
    </font>
    <font>
      <b/>
      <sz val="8"/>
      <name val="Arial"/>
      <family val="2"/>
    </font>
    <font>
      <b/>
      <sz val="9"/>
      <color theme="0" tint="-0.249977111117893"/>
      <name val="Arial"/>
      <family val="2"/>
    </font>
    <font>
      <b/>
      <sz val="10"/>
      <color indexed="10"/>
      <name val="Arial"/>
      <family val="2"/>
    </font>
    <font>
      <b/>
      <sz val="14"/>
      <name val="Arial"/>
      <family val="2"/>
    </font>
    <font>
      <sz val="16"/>
      <name val="Arial"/>
      <family val="2"/>
    </font>
    <font>
      <sz val="14"/>
      <name val="Arial"/>
      <family val="2"/>
    </font>
    <font>
      <b/>
      <sz val="12"/>
      <color indexed="12"/>
      <name val="Arial"/>
      <family val="2"/>
    </font>
    <font>
      <b/>
      <sz val="10"/>
      <color indexed="9"/>
      <name val="Arial"/>
      <family val="2"/>
    </font>
    <font>
      <b/>
      <sz val="14"/>
      <color indexed="9"/>
      <name val="Arial"/>
      <family val="2"/>
    </font>
    <font>
      <b/>
      <sz val="12"/>
      <color indexed="9"/>
      <name val="Arial"/>
      <family val="2"/>
    </font>
  </fonts>
  <fills count="2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5D9F1"/>
        <bgColor rgb="FF000000"/>
      </patternFill>
    </fill>
    <fill>
      <patternFill patternType="solid">
        <fgColor rgb="FFF2DCDB"/>
        <bgColor rgb="FF000000"/>
      </patternFill>
    </fill>
    <fill>
      <patternFill patternType="solid">
        <fgColor theme="3" tint="0.7999816888943144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3366FF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808080"/>
        <bgColor rgb="FF000000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34998626667073579"/>
        <bgColor indexed="64"/>
      </patternFill>
    </fill>
  </fills>
  <borders count="7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rgb="FF000000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/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 diagonalUp="1" diagonalDown="1">
      <left/>
      <right/>
      <top style="medium">
        <color auto="1"/>
      </top>
      <bottom style="thin">
        <color auto="1"/>
      </bottom>
      <diagonal style="thin">
        <color auto="1"/>
      </diagonal>
    </border>
    <border diagonalUp="1" diagonalDown="1">
      <left style="medium">
        <color auto="1"/>
      </left>
      <right/>
      <top style="thin">
        <color auto="1"/>
      </top>
      <bottom style="thin">
        <color auto="1"/>
      </bottom>
      <diagonal style="thin">
        <color auto="1"/>
      </diagonal>
    </border>
    <border diagonalUp="1" diagonalDown="1"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 style="thin">
        <color auto="1"/>
      </left>
      <right/>
      <top/>
      <bottom style="thin">
        <color theme="0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</borders>
  <cellStyleXfs count="4">
    <xf numFmtId="0" fontId="0" fillId="0" borderId="0"/>
    <xf numFmtId="4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364">
    <xf numFmtId="0" fontId="0" fillId="0" borderId="0" xfId="0"/>
    <xf numFmtId="0" fontId="3" fillId="0" borderId="0" xfId="0" applyFont="1"/>
    <xf numFmtId="0" fontId="0" fillId="2" borderId="0" xfId="0" applyFill="1"/>
    <xf numFmtId="16" fontId="0" fillId="0" borderId="0" xfId="0" applyNumberFormat="1"/>
    <xf numFmtId="16" fontId="0" fillId="2" borderId="0" xfId="0" applyNumberFormat="1" applyFill="1"/>
    <xf numFmtId="0" fontId="4" fillId="4" borderId="3" xfId="0" applyFont="1" applyFill="1" applyBorder="1" applyAlignment="1">
      <alignment horizontal="center"/>
    </xf>
    <xf numFmtId="0" fontId="4" fillId="4" borderId="1" xfId="0" applyFont="1" applyFill="1" applyBorder="1" applyAlignment="1">
      <alignment horizontal="center"/>
    </xf>
    <xf numFmtId="0" fontId="4" fillId="4" borderId="5" xfId="0" applyFont="1" applyFill="1" applyBorder="1" applyAlignment="1">
      <alignment horizontal="center"/>
    </xf>
    <xf numFmtId="0" fontId="4" fillId="4" borderId="6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0" fillId="0" borderId="0" xfId="0" applyFill="1"/>
    <xf numFmtId="164" fontId="6" fillId="0" borderId="0" xfId="0" applyNumberFormat="1" applyFont="1" applyFill="1" applyBorder="1" applyAlignment="1"/>
    <xf numFmtId="0" fontId="7" fillId="0" borderId="4" xfId="0" applyFont="1" applyBorder="1" applyAlignment="1">
      <alignment horizontal="center"/>
    </xf>
    <xf numFmtId="165" fontId="7" fillId="0" borderId="4" xfId="1" applyNumberFormat="1" applyFont="1" applyBorder="1" applyAlignment="1">
      <alignment horizontal="center"/>
    </xf>
    <xf numFmtId="0" fontId="3" fillId="0" borderId="0" xfId="0" applyFont="1" applyFill="1"/>
    <xf numFmtId="0" fontId="8" fillId="5" borderId="10" xfId="0" applyFont="1" applyFill="1" applyBorder="1" applyAlignment="1">
      <alignment horizontal="center"/>
    </xf>
    <xf numFmtId="0" fontId="8" fillId="5" borderId="11" xfId="0" applyFont="1" applyFill="1" applyBorder="1" applyAlignment="1">
      <alignment horizontal="center"/>
    </xf>
    <xf numFmtId="0" fontId="8" fillId="5" borderId="12" xfId="0" applyFont="1" applyFill="1" applyBorder="1" applyAlignment="1">
      <alignment horizontal="center"/>
    </xf>
    <xf numFmtId="0" fontId="0" fillId="0" borderId="0" xfId="0" applyFont="1" applyFill="1" applyBorder="1"/>
    <xf numFmtId="166" fontId="6" fillId="0" borderId="0" xfId="0" applyNumberFormat="1" applyFont="1" applyFill="1" applyBorder="1" applyAlignment="1"/>
    <xf numFmtId="0" fontId="6" fillId="0" borderId="0" xfId="0" applyFont="1" applyFill="1" applyBorder="1" applyAlignment="1"/>
    <xf numFmtId="166" fontId="10" fillId="0" borderId="0" xfId="0" applyNumberFormat="1" applyFont="1" applyFill="1" applyBorder="1" applyAlignment="1"/>
    <xf numFmtId="0" fontId="0" fillId="0" borderId="0" xfId="0" applyAlignment="1">
      <alignment horizontal="right"/>
    </xf>
    <xf numFmtId="0" fontId="11" fillId="0" borderId="0" xfId="0" applyFont="1"/>
    <xf numFmtId="0" fontId="0" fillId="0" borderId="4" xfId="0" applyFont="1" applyBorder="1" applyAlignment="1">
      <alignment horizontal="left"/>
    </xf>
    <xf numFmtId="0" fontId="0" fillId="0" borderId="4" xfId="0" applyFont="1" applyBorder="1" applyAlignment="1">
      <alignment horizontal="center"/>
    </xf>
    <xf numFmtId="167" fontId="0" fillId="0" borderId="4" xfId="1" applyNumberFormat="1" applyFont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7" fillId="0" borderId="0" xfId="0" applyFont="1" applyFill="1" applyBorder="1" applyAlignment="1"/>
    <xf numFmtId="0" fontId="0" fillId="0" borderId="0" xfId="0" applyFont="1" applyFill="1" applyBorder="1" applyAlignment="1">
      <alignment horizontal="center"/>
    </xf>
    <xf numFmtId="2" fontId="0" fillId="0" borderId="0" xfId="0" applyNumberFormat="1" applyFont="1" applyFill="1" applyBorder="1"/>
    <xf numFmtId="0" fontId="0" fillId="0" borderId="0" xfId="0" applyFont="1" applyFill="1" applyBorder="1" applyAlignment="1"/>
    <xf numFmtId="0" fontId="12" fillId="0" borderId="0" xfId="0" applyFont="1" applyAlignment="1">
      <alignment horizontal="center"/>
    </xf>
    <xf numFmtId="1" fontId="12" fillId="0" borderId="0" xfId="0" applyNumberFormat="1" applyFont="1" applyAlignment="1">
      <alignment horizontal="center"/>
    </xf>
    <xf numFmtId="0" fontId="0" fillId="0" borderId="15" xfId="0" applyFont="1" applyBorder="1" applyAlignment="1">
      <alignment horizontal="left"/>
    </xf>
    <xf numFmtId="0" fontId="0" fillId="0" borderId="0" xfId="0" applyFont="1"/>
    <xf numFmtId="1" fontId="14" fillId="7" borderId="16" xfId="0" applyNumberFormat="1" applyFont="1" applyFill="1" applyBorder="1" applyAlignment="1">
      <alignment horizontal="center" wrapText="1"/>
    </xf>
    <xf numFmtId="1" fontId="14" fillId="7" borderId="16" xfId="0" applyNumberFormat="1" applyFont="1" applyFill="1" applyBorder="1" applyAlignment="1">
      <alignment horizontal="center"/>
    </xf>
    <xf numFmtId="0" fontId="0" fillId="0" borderId="15" xfId="0" applyFont="1" applyFill="1" applyBorder="1" applyAlignment="1">
      <alignment horizontal="left"/>
    </xf>
    <xf numFmtId="0" fontId="15" fillId="0" borderId="0" xfId="0" applyFont="1" applyFill="1" applyBorder="1" applyAlignment="1">
      <alignment horizontal="center"/>
    </xf>
    <xf numFmtId="0" fontId="8" fillId="8" borderId="18" xfId="0" applyFont="1" applyFill="1" applyBorder="1" applyAlignment="1">
      <alignment horizontal="center"/>
    </xf>
    <xf numFmtId="0" fontId="8" fillId="8" borderId="10" xfId="0" applyFont="1" applyFill="1" applyBorder="1" applyAlignment="1">
      <alignment horizontal="center"/>
    </xf>
    <xf numFmtId="0" fontId="8" fillId="8" borderId="11" xfId="0" applyFont="1" applyFill="1" applyBorder="1" applyAlignment="1">
      <alignment horizontal="center"/>
    </xf>
    <xf numFmtId="168" fontId="8" fillId="8" borderId="11" xfId="0" applyNumberFormat="1" applyFont="1" applyFill="1" applyBorder="1" applyAlignment="1">
      <alignment horizontal="center"/>
    </xf>
    <xf numFmtId="1" fontId="8" fillId="8" borderId="11" xfId="0" applyNumberFormat="1" applyFont="1" applyFill="1" applyBorder="1" applyAlignment="1">
      <alignment horizontal="center"/>
    </xf>
    <xf numFmtId="0" fontId="5" fillId="0" borderId="19" xfId="0" applyFont="1" applyFill="1" applyBorder="1" applyAlignment="1">
      <alignment horizontal="center"/>
    </xf>
    <xf numFmtId="168" fontId="5" fillId="0" borderId="11" xfId="0" applyNumberFormat="1" applyFont="1" applyFill="1" applyBorder="1" applyAlignment="1">
      <alignment horizontal="center"/>
    </xf>
    <xf numFmtId="0" fontId="16" fillId="9" borderId="0" xfId="0" applyFont="1" applyFill="1"/>
    <xf numFmtId="0" fontId="0" fillId="0" borderId="16" xfId="0" applyBorder="1" applyAlignment="1">
      <alignment horizontal="center"/>
    </xf>
    <xf numFmtId="0" fontId="0" fillId="10" borderId="16" xfId="0" applyFill="1" applyBorder="1" applyAlignment="1">
      <alignment horizontal="center"/>
    </xf>
    <xf numFmtId="168" fontId="0" fillId="0" borderId="16" xfId="3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17" fillId="0" borderId="0" xfId="0" applyFont="1" applyAlignment="1">
      <alignment horizontal="center"/>
    </xf>
    <xf numFmtId="168" fontId="0" fillId="0" borderId="15" xfId="3" applyNumberFormat="1" applyFont="1" applyBorder="1" applyAlignment="1">
      <alignment horizontal="center"/>
    </xf>
    <xf numFmtId="0" fontId="0" fillId="0" borderId="15" xfId="0" applyFont="1" applyFill="1" applyBorder="1" applyAlignment="1">
      <alignment horizontal="center"/>
    </xf>
    <xf numFmtId="0" fontId="0" fillId="0" borderId="16" xfId="0" applyNumberFormat="1" applyFont="1" applyBorder="1" applyAlignment="1">
      <alignment horizontal="center"/>
    </xf>
    <xf numFmtId="168" fontId="3" fillId="0" borderId="15" xfId="3" applyNumberFormat="1" applyFont="1" applyBorder="1" applyAlignment="1">
      <alignment horizontal="center"/>
    </xf>
    <xf numFmtId="2" fontId="3" fillId="0" borderId="15" xfId="3" applyNumberFormat="1" applyFont="1" applyBorder="1" applyAlignment="1">
      <alignment horizontal="center"/>
    </xf>
    <xf numFmtId="1" fontId="0" fillId="0" borderId="4" xfId="0" applyNumberFormat="1" applyFont="1" applyBorder="1" applyAlignment="1">
      <alignment horizontal="center"/>
    </xf>
    <xf numFmtId="168" fontId="0" fillId="0" borderId="4" xfId="3" applyNumberFormat="1" applyFont="1" applyBorder="1" applyAlignment="1">
      <alignment horizontal="center"/>
    </xf>
    <xf numFmtId="0" fontId="0" fillId="0" borderId="4" xfId="0" applyFont="1" applyFill="1" applyBorder="1" applyAlignment="1">
      <alignment horizontal="center"/>
    </xf>
    <xf numFmtId="168" fontId="0" fillId="0" borderId="4" xfId="0" applyNumberFormat="1" applyFont="1" applyBorder="1" applyAlignment="1">
      <alignment horizontal="center"/>
    </xf>
    <xf numFmtId="0" fontId="0" fillId="0" borderId="4" xfId="0" applyNumberFormat="1" applyFont="1" applyBorder="1" applyAlignment="1">
      <alignment horizontal="center"/>
    </xf>
    <xf numFmtId="167" fontId="0" fillId="0" borderId="4" xfId="1" applyNumberFormat="1" applyFont="1" applyFill="1" applyBorder="1" applyAlignment="1">
      <alignment horizontal="center"/>
    </xf>
    <xf numFmtId="165" fontId="0" fillId="0" borderId="4" xfId="1" applyNumberFormat="1" applyFont="1" applyBorder="1" applyAlignment="1">
      <alignment horizontal="center"/>
    </xf>
    <xf numFmtId="0" fontId="0" fillId="0" borderId="17" xfId="0" applyFont="1" applyFill="1" applyBorder="1" applyAlignment="1">
      <alignment horizontal="left"/>
    </xf>
    <xf numFmtId="0" fontId="0" fillId="0" borderId="0" xfId="0" applyFont="1" applyBorder="1" applyAlignment="1">
      <alignment horizontal="left"/>
    </xf>
    <xf numFmtId="0" fontId="0" fillId="0" borderId="0" xfId="0" applyFont="1" applyBorder="1" applyAlignment="1">
      <alignment horizontal="center"/>
    </xf>
    <xf numFmtId="165" fontId="0" fillId="0" borderId="0" xfId="1" applyNumberFormat="1" applyFont="1" applyBorder="1" applyAlignment="1">
      <alignment horizontal="center"/>
    </xf>
    <xf numFmtId="166" fontId="18" fillId="0" borderId="21" xfId="0" applyNumberFormat="1" applyFont="1" applyBorder="1" applyAlignment="1">
      <alignment horizontal="left"/>
    </xf>
    <xf numFmtId="166" fontId="18" fillId="0" borderId="0" xfId="0" applyNumberFormat="1" applyFont="1" applyBorder="1" applyAlignment="1">
      <alignment horizontal="center" shrinkToFit="1"/>
    </xf>
    <xf numFmtId="166" fontId="18" fillId="0" borderId="22" xfId="2" applyNumberFormat="1" applyFont="1" applyBorder="1" applyAlignment="1">
      <alignment horizontal="right" indent="1"/>
    </xf>
    <xf numFmtId="166" fontId="0" fillId="0" borderId="23" xfId="0" applyNumberFormat="1" applyFont="1" applyBorder="1" applyAlignment="1"/>
    <xf numFmtId="166" fontId="0" fillId="0" borderId="0" xfId="0" applyNumberFormat="1" applyFont="1" applyBorder="1" applyAlignment="1">
      <alignment horizontal="center" wrapText="1" shrinkToFit="1"/>
    </xf>
    <xf numFmtId="42" fontId="0" fillId="0" borderId="22" xfId="2" applyNumberFormat="1" applyFont="1" applyBorder="1" applyAlignment="1">
      <alignment horizontal="center"/>
    </xf>
    <xf numFmtId="0" fontId="19" fillId="0" borderId="0" xfId="0" applyFont="1"/>
    <xf numFmtId="166" fontId="0" fillId="0" borderId="21" xfId="0" applyNumberFormat="1" applyFont="1" applyBorder="1" applyAlignment="1"/>
    <xf numFmtId="166" fontId="18" fillId="0" borderId="0" xfId="0" applyNumberFormat="1" applyFont="1" applyBorder="1" applyAlignment="1">
      <alignment horizontal="center" wrapText="1" shrinkToFit="1"/>
    </xf>
    <xf numFmtId="166" fontId="18" fillId="0" borderId="0" xfId="2" applyNumberFormat="1" applyFont="1" applyBorder="1" applyAlignment="1">
      <alignment horizontal="right" indent="1"/>
    </xf>
    <xf numFmtId="0" fontId="0" fillId="0" borderId="17" xfId="0" applyFont="1" applyBorder="1" applyAlignment="1">
      <alignment horizontal="left"/>
    </xf>
    <xf numFmtId="1" fontId="0" fillId="0" borderId="16" xfId="0" applyNumberFormat="1" applyFont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168" fontId="0" fillId="0" borderId="16" xfId="0" applyNumberFormat="1" applyFont="1" applyBorder="1" applyAlignment="1">
      <alignment horizontal="center"/>
    </xf>
    <xf numFmtId="166" fontId="18" fillId="0" borderId="24" xfId="0" applyNumberFormat="1" applyFont="1" applyBorder="1" applyAlignment="1">
      <alignment horizontal="left"/>
    </xf>
    <xf numFmtId="166" fontId="18" fillId="0" borderId="25" xfId="0" applyNumberFormat="1" applyFont="1" applyBorder="1" applyAlignment="1">
      <alignment horizontal="center" wrapText="1" shrinkToFit="1"/>
    </xf>
    <xf numFmtId="166" fontId="18" fillId="0" borderId="25" xfId="2" applyNumberFormat="1" applyFont="1" applyBorder="1" applyAlignment="1">
      <alignment horizontal="right" indent="1"/>
    </xf>
    <xf numFmtId="166" fontId="0" fillId="0" borderId="24" xfId="0" applyNumberFormat="1" applyFont="1" applyBorder="1" applyAlignment="1"/>
    <xf numFmtId="166" fontId="0" fillId="0" borderId="25" xfId="0" applyNumberFormat="1" applyFont="1" applyBorder="1" applyAlignment="1">
      <alignment horizontal="center" wrapText="1" shrinkToFit="1"/>
    </xf>
    <xf numFmtId="42" fontId="0" fillId="0" borderId="26" xfId="2" applyNumberFormat="1" applyFont="1" applyBorder="1" applyAlignment="1">
      <alignment horizontal="center"/>
    </xf>
    <xf numFmtId="0" fontId="0" fillId="0" borderId="0" xfId="0" applyBorder="1"/>
    <xf numFmtId="166" fontId="0" fillId="0" borderId="0" xfId="0" applyNumberFormat="1" applyBorder="1" applyAlignment="1">
      <alignment horizontal="left"/>
    </xf>
    <xf numFmtId="166" fontId="0" fillId="0" borderId="0" xfId="0" applyNumberFormat="1" applyBorder="1" applyAlignment="1">
      <alignment horizontal="center" shrinkToFit="1"/>
    </xf>
    <xf numFmtId="166" fontId="0" fillId="0" borderId="0" xfId="2" applyNumberFormat="1" applyFont="1" applyBorder="1" applyAlignment="1">
      <alignment horizontal="right" indent="1"/>
    </xf>
    <xf numFmtId="166" fontId="0" fillId="0" borderId="0" xfId="2" applyNumberFormat="1" applyFont="1" applyBorder="1" applyAlignment="1">
      <alignment horizontal="right"/>
    </xf>
    <xf numFmtId="0" fontId="10" fillId="0" borderId="0" xfId="0" applyFont="1" applyFill="1" applyBorder="1" applyAlignment="1">
      <alignment horizontal="center"/>
    </xf>
    <xf numFmtId="0" fontId="0" fillId="0" borderId="0" xfId="0" applyFill="1" applyBorder="1" applyAlignment="1">
      <alignment horizontal="left"/>
    </xf>
    <xf numFmtId="169" fontId="0" fillId="0" borderId="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/>
    <xf numFmtId="0" fontId="20" fillId="0" borderId="0" xfId="0" applyFont="1"/>
    <xf numFmtId="0" fontId="21" fillId="0" borderId="0" xfId="0" applyFont="1" applyAlignment="1">
      <alignment horizontal="center" vertical="center"/>
    </xf>
    <xf numFmtId="0" fontId="0" fillId="0" borderId="15" xfId="0" applyBorder="1" applyAlignment="1">
      <alignment horizontal="right"/>
    </xf>
    <xf numFmtId="0" fontId="0" fillId="0" borderId="27" xfId="0" applyBorder="1"/>
    <xf numFmtId="0" fontId="0" fillId="0" borderId="28" xfId="0" applyBorder="1" applyAlignment="1">
      <alignment horizontal="center"/>
    </xf>
    <xf numFmtId="0" fontId="0" fillId="0" borderId="29" xfId="0" applyBorder="1" applyAlignment="1">
      <alignment horizontal="right"/>
    </xf>
    <xf numFmtId="0" fontId="22" fillId="0" borderId="21" xfId="0" applyFont="1" applyFill="1" applyBorder="1" applyAlignment="1"/>
    <xf numFmtId="0" fontId="23" fillId="0" borderId="0" xfId="0" applyFont="1" applyFill="1" applyBorder="1"/>
    <xf numFmtId="0" fontId="11" fillId="0" borderId="0" xfId="0" applyFont="1" applyFill="1" applyBorder="1"/>
    <xf numFmtId="0" fontId="0" fillId="0" borderId="31" xfId="0" applyBorder="1" applyAlignment="1">
      <alignment horizontal="center"/>
    </xf>
    <xf numFmtId="0" fontId="0" fillId="13" borderId="32" xfId="0" applyFill="1" applyBorder="1"/>
    <xf numFmtId="0" fontId="0" fillId="13" borderId="33" xfId="0" applyFill="1" applyBorder="1" applyAlignment="1">
      <alignment horizontal="center"/>
    </xf>
    <xf numFmtId="0" fontId="0" fillId="13" borderId="34" xfId="0" applyFill="1" applyBorder="1" applyAlignment="1">
      <alignment horizontal="right"/>
    </xf>
    <xf numFmtId="0" fontId="17" fillId="0" borderId="0" xfId="0" applyFont="1" applyFill="1" applyBorder="1"/>
    <xf numFmtId="168" fontId="0" fillId="0" borderId="38" xfId="3" applyNumberFormat="1" applyFont="1" applyBorder="1"/>
    <xf numFmtId="0" fontId="0" fillId="5" borderId="39" xfId="0" applyFill="1" applyBorder="1"/>
    <xf numFmtId="0" fontId="0" fillId="0" borderId="32" xfId="0" applyBorder="1"/>
    <xf numFmtId="0" fontId="0" fillId="0" borderId="33" xfId="0" applyBorder="1" applyAlignment="1">
      <alignment horizontal="center"/>
    </xf>
    <xf numFmtId="0" fontId="0" fillId="0" borderId="34" xfId="0" applyBorder="1" applyAlignment="1">
      <alignment horizontal="right"/>
    </xf>
    <xf numFmtId="0" fontId="0" fillId="5" borderId="40" xfId="0" applyFill="1" applyBorder="1"/>
    <xf numFmtId="168" fontId="0" fillId="0" borderId="43" xfId="3" applyNumberFormat="1" applyFont="1" applyBorder="1"/>
    <xf numFmtId="168" fontId="0" fillId="0" borderId="44" xfId="3" applyNumberFormat="1" applyFont="1" applyBorder="1" applyAlignment="1">
      <alignment horizontal="center"/>
    </xf>
    <xf numFmtId="0" fontId="0" fillId="5" borderId="45" xfId="0" applyFill="1" applyBorder="1"/>
    <xf numFmtId="0" fontId="0" fillId="5" borderId="46" xfId="0" applyFill="1" applyBorder="1"/>
    <xf numFmtId="168" fontId="0" fillId="0" borderId="48" xfId="3" applyNumberFormat="1" applyFont="1" applyBorder="1"/>
    <xf numFmtId="0" fontId="0" fillId="0" borderId="49" xfId="0" applyBorder="1"/>
    <xf numFmtId="1" fontId="0" fillId="0" borderId="0" xfId="0" applyNumberFormat="1" applyBorder="1" applyAlignment="1">
      <alignment horizontal="center"/>
    </xf>
    <xf numFmtId="0" fontId="17" fillId="0" borderId="0" xfId="0" applyFont="1"/>
    <xf numFmtId="0" fontId="0" fillId="13" borderId="50" xfId="0" applyFill="1" applyBorder="1"/>
    <xf numFmtId="0" fontId="0" fillId="13" borderId="51" xfId="0" applyFill="1" applyBorder="1" applyAlignment="1">
      <alignment horizontal="center"/>
    </xf>
    <xf numFmtId="0" fontId="0" fillId="13" borderId="52" xfId="0" applyFill="1" applyBorder="1" applyAlignment="1">
      <alignment horizontal="right"/>
    </xf>
    <xf numFmtId="0" fontId="23" fillId="0" borderId="0" xfId="0" applyFont="1"/>
    <xf numFmtId="0" fontId="18" fillId="0" borderId="0" xfId="0" applyFont="1" applyFill="1" applyBorder="1"/>
    <xf numFmtId="0" fontId="25" fillId="0" borderId="0" xfId="0" applyFont="1"/>
    <xf numFmtId="1" fontId="0" fillId="0" borderId="0" xfId="0" applyNumberFormat="1"/>
    <xf numFmtId="0" fontId="16" fillId="0" borderId="0" xfId="0" applyFont="1" applyAlignment="1">
      <alignment horizontal="center"/>
    </xf>
    <xf numFmtId="1" fontId="12" fillId="0" borderId="0" xfId="0" applyNumberFormat="1" applyFont="1" applyBorder="1" applyAlignment="1">
      <alignment horizontal="center"/>
    </xf>
    <xf numFmtId="1" fontId="14" fillId="0" borderId="0" xfId="0" applyNumberFormat="1" applyFont="1" applyAlignment="1">
      <alignment horizontal="center"/>
    </xf>
    <xf numFmtId="1" fontId="14" fillId="0" borderId="0" xfId="0" applyNumberFormat="1" applyFont="1" applyFill="1" applyBorder="1" applyAlignment="1">
      <alignment horizontal="center"/>
    </xf>
    <xf numFmtId="0" fontId="7" fillId="0" borderId="0" xfId="0" applyFont="1"/>
    <xf numFmtId="0" fontId="26" fillId="0" borderId="0" xfId="0" applyFont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27" fillId="0" borderId="0" xfId="0" applyFont="1"/>
    <xf numFmtId="0" fontId="28" fillId="0" borderId="0" xfId="0" applyFont="1"/>
    <xf numFmtId="0" fontId="0" fillId="0" borderId="17" xfId="0" applyBorder="1" applyAlignment="1">
      <alignment horizontal="right"/>
    </xf>
    <xf numFmtId="0" fontId="0" fillId="0" borderId="3" xfId="0" applyBorder="1" applyAlignment="1">
      <alignment horizontal="center"/>
    </xf>
    <xf numFmtId="1" fontId="4" fillId="0" borderId="3" xfId="0" applyNumberFormat="1" applyFont="1" applyFill="1" applyBorder="1" applyAlignment="1">
      <alignment horizontal="center"/>
    </xf>
    <xf numFmtId="1" fontId="29" fillId="13" borderId="17" xfId="0" applyNumberFormat="1" applyFont="1" applyFill="1" applyBorder="1" applyAlignment="1">
      <alignment horizontal="center"/>
    </xf>
    <xf numFmtId="0" fontId="0" fillId="0" borderId="16" xfId="0" applyFill="1" applyBorder="1" applyAlignment="1">
      <alignment horizontal="center"/>
    </xf>
    <xf numFmtId="44" fontId="1" fillId="9" borderId="16" xfId="2" applyFont="1" applyFill="1" applyBorder="1"/>
    <xf numFmtId="0" fontId="0" fillId="0" borderId="37" xfId="0" applyBorder="1" applyAlignment="1">
      <alignment horizontal="center"/>
    </xf>
    <xf numFmtId="0" fontId="12" fillId="0" borderId="53" xfId="0" applyFont="1" applyBorder="1" applyAlignment="1">
      <alignment horizontal="right"/>
    </xf>
    <xf numFmtId="170" fontId="30" fillId="0" borderId="17" xfId="0" applyNumberFormat="1" applyFont="1" applyFill="1" applyBorder="1" applyAlignment="1">
      <alignment horizontal="center"/>
    </xf>
    <xf numFmtId="0" fontId="0" fillId="0" borderId="0" xfId="0" applyBorder="1" applyAlignment="1">
      <alignment horizontal="center"/>
    </xf>
    <xf numFmtId="1" fontId="29" fillId="0" borderId="33" xfId="0" applyNumberFormat="1" applyFont="1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16" borderId="0" xfId="0" applyFill="1" applyBorder="1" applyAlignment="1">
      <alignment horizontal="right"/>
    </xf>
    <xf numFmtId="0" fontId="0" fillId="16" borderId="33" xfId="0" applyFill="1" applyBorder="1" applyAlignment="1">
      <alignment horizontal="center"/>
    </xf>
    <xf numFmtId="1" fontId="29" fillId="0" borderId="17" xfId="0" applyNumberFormat="1" applyFont="1" applyFill="1" applyBorder="1" applyAlignment="1">
      <alignment horizontal="center"/>
    </xf>
    <xf numFmtId="0" fontId="31" fillId="17" borderId="0" xfId="0" applyFont="1" applyFill="1" applyAlignment="1">
      <alignment horizontal="left"/>
    </xf>
    <xf numFmtId="0" fontId="32" fillId="17" borderId="0" xfId="0" applyFont="1" applyFill="1" applyAlignment="1">
      <alignment horizontal="center"/>
    </xf>
    <xf numFmtId="0" fontId="0" fillId="17" borderId="0" xfId="0" applyFill="1" applyAlignment="1">
      <alignment horizontal="center"/>
    </xf>
    <xf numFmtId="1" fontId="32" fillId="17" borderId="0" xfId="0" applyNumberFormat="1" applyFont="1" applyFill="1" applyAlignment="1">
      <alignment horizontal="center"/>
    </xf>
    <xf numFmtId="171" fontId="32" fillId="17" borderId="0" xfId="0" applyNumberFormat="1" applyFont="1" applyFill="1" applyAlignment="1">
      <alignment horizontal="center"/>
    </xf>
    <xf numFmtId="0" fontId="16" fillId="17" borderId="0" xfId="0" applyFont="1" applyFill="1"/>
    <xf numFmtId="14" fontId="33" fillId="0" borderId="0" xfId="0" applyNumberFormat="1" applyFont="1" applyAlignment="1">
      <alignment horizontal="center"/>
    </xf>
    <xf numFmtId="0" fontId="0" fillId="0" borderId="0" xfId="0" applyAlignment="1">
      <alignment horizontal="left"/>
    </xf>
    <xf numFmtId="0" fontId="10" fillId="0" borderId="0" xfId="0" applyFont="1" applyAlignment="1">
      <alignment horizontal="left"/>
    </xf>
    <xf numFmtId="0" fontId="10" fillId="0" borderId="0" xfId="0" applyFont="1" applyAlignment="1">
      <alignment horizontal="center"/>
    </xf>
    <xf numFmtId="171" fontId="0" fillId="0" borderId="0" xfId="0" applyNumberFormat="1" applyAlignment="1">
      <alignment horizontal="center"/>
    </xf>
    <xf numFmtId="1" fontId="0" fillId="0" borderId="0" xfId="0" applyNumberFormat="1" applyAlignment="1">
      <alignment horizontal="center"/>
    </xf>
    <xf numFmtId="0" fontId="34" fillId="15" borderId="18" xfId="0" applyFont="1" applyFill="1" applyBorder="1" applyAlignment="1">
      <alignment horizontal="center"/>
    </xf>
    <xf numFmtId="1" fontId="0" fillId="15" borderId="11" xfId="0" applyNumberFormat="1" applyFill="1" applyBorder="1" applyAlignment="1">
      <alignment horizontal="center"/>
    </xf>
    <xf numFmtId="1" fontId="0" fillId="15" borderId="12" xfId="0" applyNumberFormat="1" applyFill="1" applyBorder="1" applyAlignment="1">
      <alignment horizontal="center"/>
    </xf>
    <xf numFmtId="171" fontId="0" fillId="13" borderId="18" xfId="0" applyNumberFormat="1" applyFill="1" applyBorder="1" applyAlignment="1">
      <alignment horizontal="center"/>
    </xf>
    <xf numFmtId="171" fontId="0" fillId="13" borderId="12" xfId="0" applyNumberFormat="1" applyFill="1" applyBorder="1" applyAlignment="1">
      <alignment horizontal="center"/>
    </xf>
    <xf numFmtId="1" fontId="0" fillId="0" borderId="0" xfId="0" applyNumberFormat="1" applyBorder="1" applyAlignment="1"/>
    <xf numFmtId="172" fontId="0" fillId="0" borderId="0" xfId="0" applyNumberFormat="1" applyAlignment="1">
      <alignment horizontal="left"/>
    </xf>
    <xf numFmtId="1" fontId="0" fillId="0" borderId="0" xfId="0" applyNumberFormat="1" applyBorder="1"/>
    <xf numFmtId="0" fontId="32" fillId="18" borderId="54" xfId="0" applyFont="1" applyFill="1" applyBorder="1" applyAlignment="1">
      <alignment horizontal="center" vertical="center"/>
    </xf>
    <xf numFmtId="0" fontId="0" fillId="18" borderId="55" xfId="0" applyFill="1" applyBorder="1" applyAlignment="1">
      <alignment horizontal="right" vertical="center"/>
    </xf>
    <xf numFmtId="0" fontId="0" fillId="18" borderId="10" xfId="0" applyFill="1" applyBorder="1" applyAlignment="1">
      <alignment horizontal="right" vertical="center"/>
    </xf>
    <xf numFmtId="0" fontId="0" fillId="18" borderId="56" xfId="0" applyFill="1" applyBorder="1" applyAlignment="1">
      <alignment horizontal="center" vertical="center"/>
    </xf>
    <xf numFmtId="0" fontId="0" fillId="18" borderId="55" xfId="0" applyFill="1" applyBorder="1" applyAlignment="1">
      <alignment horizontal="center" vertical="center"/>
    </xf>
    <xf numFmtId="0" fontId="0" fillId="18" borderId="12" xfId="0" applyFill="1" applyBorder="1" applyAlignment="1">
      <alignment horizontal="center" vertical="center"/>
    </xf>
    <xf numFmtId="0" fontId="0" fillId="18" borderId="0" xfId="0" applyFill="1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0" fontId="0" fillId="10" borderId="17" xfId="0" applyFill="1" applyBorder="1" applyAlignment="1">
      <alignment horizontal="left"/>
    </xf>
    <xf numFmtId="0" fontId="4" fillId="0" borderId="56" xfId="0" applyFont="1" applyFill="1" applyBorder="1" applyAlignment="1">
      <alignment horizontal="center"/>
    </xf>
    <xf numFmtId="0" fontId="0" fillId="0" borderId="57" xfId="0" applyBorder="1" applyAlignment="1">
      <alignment horizontal="center" vertical="center"/>
    </xf>
    <xf numFmtId="0" fontId="0" fillId="0" borderId="56" xfId="0" applyBorder="1" applyAlignment="1">
      <alignment vertical="center"/>
    </xf>
    <xf numFmtId="0" fontId="0" fillId="0" borderId="58" xfId="0" applyBorder="1" applyAlignment="1">
      <alignment horizontal="center" vertical="center"/>
    </xf>
    <xf numFmtId="0" fontId="0" fillId="10" borderId="53" xfId="0" applyFill="1" applyBorder="1" applyAlignment="1">
      <alignment horizontal="left"/>
    </xf>
    <xf numFmtId="0" fontId="4" fillId="0" borderId="59" xfId="0" applyFont="1" applyFill="1" applyBorder="1" applyAlignment="1">
      <alignment horizontal="center"/>
    </xf>
    <xf numFmtId="0" fontId="0" fillId="0" borderId="59" xfId="0" applyBorder="1" applyAlignment="1">
      <alignment horizontal="center" vertical="center"/>
    </xf>
    <xf numFmtId="0" fontId="0" fillId="0" borderId="59" xfId="0" applyBorder="1" applyAlignment="1">
      <alignment vertical="center"/>
    </xf>
    <xf numFmtId="0" fontId="0" fillId="0" borderId="60" xfId="0" applyBorder="1" applyAlignment="1">
      <alignment horizontal="center" vertical="center"/>
    </xf>
    <xf numFmtId="0" fontId="0" fillId="10" borderId="61" xfId="0" applyFill="1" applyBorder="1" applyAlignment="1">
      <alignment horizontal="left"/>
    </xf>
    <xf numFmtId="0" fontId="4" fillId="0" borderId="61" xfId="0" applyFont="1" applyFill="1" applyBorder="1" applyAlignment="1">
      <alignment horizontal="center"/>
    </xf>
    <xf numFmtId="0" fontId="0" fillId="0" borderId="61" xfId="0" applyBorder="1" applyAlignment="1">
      <alignment horizontal="center" vertical="center"/>
    </xf>
    <xf numFmtId="0" fontId="0" fillId="0" borderId="62" xfId="0" applyBorder="1" applyAlignment="1">
      <alignment vertical="center"/>
    </xf>
    <xf numFmtId="0" fontId="0" fillId="19" borderId="54" xfId="0" applyFill="1" applyBorder="1" applyAlignment="1">
      <alignment horizontal="center" vertical="center"/>
    </xf>
    <xf numFmtId="0" fontId="0" fillId="19" borderId="4" xfId="0" applyFont="1" applyFill="1" applyBorder="1" applyAlignment="1">
      <alignment horizontal="center" vertical="center"/>
    </xf>
    <xf numFmtId="0" fontId="0" fillId="19" borderId="59" xfId="0" applyFill="1" applyBorder="1" applyAlignment="1">
      <alignment horizontal="right" vertical="center"/>
    </xf>
    <xf numFmtId="0" fontId="0" fillId="19" borderId="5" xfId="0" applyFill="1" applyBorder="1" applyAlignment="1">
      <alignment horizontal="center" vertical="center"/>
    </xf>
    <xf numFmtId="0" fontId="0" fillId="19" borderId="58" xfId="0" applyFill="1" applyBorder="1" applyAlignment="1">
      <alignment horizontal="center" vertical="center"/>
    </xf>
    <xf numFmtId="0" fontId="0" fillId="19" borderId="59" xfId="0" applyFont="1" applyFill="1" applyBorder="1" applyAlignment="1">
      <alignment horizontal="center" vertical="center"/>
    </xf>
    <xf numFmtId="0" fontId="0" fillId="19" borderId="20" xfId="0" applyFill="1" applyBorder="1" applyAlignment="1">
      <alignment horizontal="center" vertical="center"/>
    </xf>
    <xf numFmtId="0" fontId="0" fillId="19" borderId="60" xfId="0" applyFill="1" applyBorder="1" applyAlignment="1">
      <alignment horizontal="center" vertical="center"/>
    </xf>
    <xf numFmtId="0" fontId="0" fillId="19" borderId="61" xfId="0" applyFont="1" applyFill="1" applyBorder="1" applyAlignment="1">
      <alignment horizontal="center" vertical="center"/>
    </xf>
    <xf numFmtId="0" fontId="0" fillId="19" borderId="62" xfId="0" applyFill="1" applyBorder="1" applyAlignment="1">
      <alignment horizontal="right" vertical="center"/>
    </xf>
    <xf numFmtId="0" fontId="0" fillId="19" borderId="63" xfId="0" applyFill="1" applyBorder="1" applyAlignment="1">
      <alignment horizontal="center" vertical="center"/>
    </xf>
    <xf numFmtId="0" fontId="0" fillId="19" borderId="15" xfId="0" applyFill="1" applyBorder="1" applyAlignment="1">
      <alignment horizontal="center" vertical="center"/>
    </xf>
    <xf numFmtId="0" fontId="0" fillId="19" borderId="2" xfId="0" applyFill="1" applyBorder="1" applyAlignment="1">
      <alignment horizontal="center" vertical="center"/>
    </xf>
    <xf numFmtId="0" fontId="0" fillId="19" borderId="64" xfId="0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19" borderId="54" xfId="0" applyFill="1" applyBorder="1" applyAlignment="1">
      <alignment vertical="center"/>
    </xf>
    <xf numFmtId="0" fontId="0" fillId="19" borderId="61" xfId="0" applyFill="1" applyBorder="1" applyAlignment="1">
      <alignment horizontal="left" vertical="center"/>
    </xf>
    <xf numFmtId="0" fontId="16" fillId="9" borderId="0" xfId="0" applyFont="1" applyFill="1" applyBorder="1" applyAlignment="1">
      <alignment horizontal="center"/>
    </xf>
    <xf numFmtId="0" fontId="0" fillId="19" borderId="60" xfId="0" applyFill="1" applyBorder="1" applyAlignment="1">
      <alignment vertical="center"/>
    </xf>
    <xf numFmtId="0" fontId="16" fillId="9" borderId="61" xfId="0" applyFont="1" applyFill="1" applyBorder="1" applyAlignment="1">
      <alignment horizontal="center" vertical="center"/>
    </xf>
    <xf numFmtId="9" fontId="0" fillId="0" borderId="0" xfId="0" applyNumberFormat="1"/>
    <xf numFmtId="0" fontId="35" fillId="9" borderId="0" xfId="0" applyFont="1" applyFill="1" applyAlignment="1">
      <alignment horizontal="center"/>
    </xf>
    <xf numFmtId="0" fontId="35" fillId="0" borderId="0" xfId="0" applyFont="1" applyFill="1" applyAlignment="1">
      <alignment horizontal="center"/>
    </xf>
    <xf numFmtId="0" fontId="36" fillId="0" borderId="25" xfId="0" applyFont="1" applyBorder="1" applyAlignment="1"/>
    <xf numFmtId="0" fontId="37" fillId="9" borderId="0" xfId="0" applyFont="1" applyFill="1" applyAlignment="1">
      <alignment horizontal="center"/>
    </xf>
    <xf numFmtId="0" fontId="36" fillId="0" borderId="25" xfId="0" quotePrefix="1" applyFont="1" applyBorder="1" applyAlignment="1"/>
    <xf numFmtId="0" fontId="38" fillId="5" borderId="18" xfId="0" applyNumberFormat="1" applyFont="1" applyFill="1" applyBorder="1" applyAlignment="1">
      <alignment horizontal="center"/>
    </xf>
    <xf numFmtId="0" fontId="38" fillId="5" borderId="11" xfId="0" applyNumberFormat="1" applyFont="1" applyFill="1" applyBorder="1" applyAlignment="1">
      <alignment horizontal="center"/>
    </xf>
    <xf numFmtId="0" fontId="38" fillId="5" borderId="55" xfId="0" applyNumberFormat="1" applyFont="1" applyFill="1" applyBorder="1" applyAlignment="1">
      <alignment horizontal="center"/>
    </xf>
    <xf numFmtId="0" fontId="14" fillId="2" borderId="7" xfId="0" applyNumberFormat="1" applyFont="1" applyFill="1" applyBorder="1" applyAlignment="1">
      <alignment horizontal="center"/>
    </xf>
    <xf numFmtId="0" fontId="14" fillId="2" borderId="12" xfId="0" applyNumberFormat="1" applyFont="1" applyFill="1" applyBorder="1" applyAlignment="1">
      <alignment horizontal="center"/>
    </xf>
    <xf numFmtId="0" fontId="38" fillId="5" borderId="14" xfId="0" applyNumberFormat="1" applyFont="1" applyFill="1" applyBorder="1" applyAlignment="1">
      <alignment horizontal="center"/>
    </xf>
    <xf numFmtId="0" fontId="38" fillId="5" borderId="56" xfId="0" applyNumberFormat="1" applyFont="1" applyFill="1" applyBorder="1" applyAlignment="1">
      <alignment horizontal="center"/>
    </xf>
    <xf numFmtId="0" fontId="4" fillId="20" borderId="65" xfId="0" applyFont="1" applyFill="1" applyBorder="1" applyAlignment="1">
      <alignment horizontal="center"/>
    </xf>
    <xf numFmtId="0" fontId="4" fillId="20" borderId="54" xfId="0" applyFont="1" applyFill="1" applyBorder="1" applyAlignment="1">
      <alignment horizontal="center"/>
    </xf>
    <xf numFmtId="0" fontId="4" fillId="20" borderId="0" xfId="0" applyFont="1" applyFill="1" applyBorder="1" applyAlignment="1">
      <alignment horizontal="center"/>
    </xf>
    <xf numFmtId="0" fontId="1" fillId="0" borderId="0" xfId="0" applyFont="1"/>
    <xf numFmtId="0" fontId="39" fillId="21" borderId="21" xfId="0" applyNumberFormat="1" applyFont="1" applyFill="1" applyBorder="1" applyAlignment="1">
      <alignment horizontal="center"/>
    </xf>
    <xf numFmtId="0" fontId="39" fillId="21" borderId="65" xfId="0" applyFont="1" applyFill="1" applyBorder="1" applyAlignment="1">
      <alignment horizontal="center"/>
    </xf>
    <xf numFmtId="0" fontId="0" fillId="22" borderId="66" xfId="0" applyFill="1" applyBorder="1" applyAlignment="1">
      <alignment horizontal="center"/>
    </xf>
    <xf numFmtId="0" fontId="4" fillId="23" borderId="67" xfId="0" applyFont="1" applyFill="1" applyBorder="1" applyAlignment="1">
      <alignment horizontal="center"/>
    </xf>
    <xf numFmtId="0" fontId="4" fillId="23" borderId="68" xfId="0" applyFont="1" applyFill="1" applyBorder="1" applyAlignment="1">
      <alignment horizontal="center"/>
    </xf>
    <xf numFmtId="44" fontId="0" fillId="0" borderId="16" xfId="2" applyFont="1" applyBorder="1" applyAlignment="1">
      <alignment horizontal="center"/>
    </xf>
    <xf numFmtId="0" fontId="0" fillId="0" borderId="16" xfId="2" applyNumberFormat="1" applyFont="1" applyBorder="1" applyAlignment="1">
      <alignment horizontal="center"/>
    </xf>
    <xf numFmtId="1" fontId="0" fillId="0" borderId="16" xfId="2" applyNumberFormat="1" applyFont="1" applyBorder="1" applyAlignment="1">
      <alignment horizontal="center"/>
    </xf>
    <xf numFmtId="2" fontId="0" fillId="0" borderId="0" xfId="0" applyNumberFormat="1"/>
    <xf numFmtId="0" fontId="0" fillId="22" borderId="67" xfId="0" applyFill="1" applyBorder="1" applyAlignment="1">
      <alignment horizontal="center"/>
    </xf>
    <xf numFmtId="0" fontId="0" fillId="22" borderId="68" xfId="0" applyFill="1" applyBorder="1" applyAlignment="1">
      <alignment horizontal="center"/>
    </xf>
    <xf numFmtId="0" fontId="0" fillId="0" borderId="16" xfId="0" applyNumberFormat="1" applyBorder="1" applyAlignment="1">
      <alignment horizontal="center"/>
    </xf>
    <xf numFmtId="0" fontId="8" fillId="0" borderId="20" xfId="0" applyFont="1" applyBorder="1" applyAlignment="1">
      <alignment horizontal="center" wrapText="1"/>
    </xf>
    <xf numFmtId="1" fontId="37" fillId="0" borderId="1" xfId="0" applyNumberFormat="1" applyFont="1" applyBorder="1" applyAlignment="1">
      <alignment horizontal="center"/>
    </xf>
    <xf numFmtId="1" fontId="37" fillId="0" borderId="69" xfId="0" applyNumberFormat="1" applyFont="1" applyBorder="1" applyAlignment="1">
      <alignment horizontal="center"/>
    </xf>
    <xf numFmtId="0" fontId="40" fillId="21" borderId="56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44" fontId="0" fillId="0" borderId="1" xfId="2" applyFont="1" applyBorder="1" applyAlignment="1">
      <alignment horizontal="center"/>
    </xf>
    <xf numFmtId="2" fontId="0" fillId="0" borderId="16" xfId="0" applyNumberFormat="1" applyBorder="1" applyAlignment="1">
      <alignment horizontal="center"/>
    </xf>
    <xf numFmtId="2" fontId="39" fillId="21" borderId="16" xfId="0" applyNumberFormat="1" applyFont="1" applyFill="1" applyBorder="1" applyAlignment="1">
      <alignment horizontal="center"/>
    </xf>
    <xf numFmtId="173" fontId="0" fillId="0" borderId="16" xfId="0" applyNumberFormat="1" applyBorder="1" applyAlignment="1">
      <alignment horizontal="center"/>
    </xf>
    <xf numFmtId="2" fontId="0" fillId="0" borderId="16" xfId="0" applyNumberFormat="1" applyBorder="1" applyAlignment="1"/>
    <xf numFmtId="2" fontId="39" fillId="21" borderId="16" xfId="0" applyNumberFormat="1" applyFont="1" applyFill="1" applyBorder="1" applyAlignment="1"/>
    <xf numFmtId="0" fontId="41" fillId="0" borderId="16" xfId="0" applyFont="1" applyFill="1" applyBorder="1" applyAlignment="1">
      <alignment horizontal="center"/>
    </xf>
    <xf numFmtId="0" fontId="40" fillId="0" borderId="16" xfId="0" applyFont="1" applyFill="1" applyBorder="1" applyAlignment="1">
      <alignment horizontal="center"/>
    </xf>
    <xf numFmtId="0" fontId="8" fillId="0" borderId="0" xfId="0" applyFont="1" applyAlignment="1">
      <alignment horizontal="center" wrapText="1"/>
    </xf>
    <xf numFmtId="173" fontId="0" fillId="0" borderId="0" xfId="0" applyNumberFormat="1" applyBorder="1" applyAlignment="1">
      <alignment horizontal="center"/>
    </xf>
    <xf numFmtId="0" fontId="0" fillId="0" borderId="0" xfId="0" applyFill="1" applyAlignment="1">
      <alignment horizontal="center"/>
    </xf>
    <xf numFmtId="0" fontId="16" fillId="25" borderId="7" xfId="0" applyNumberFormat="1" applyFont="1" applyFill="1" applyBorder="1" applyAlignment="1">
      <alignment horizontal="center"/>
    </xf>
    <xf numFmtId="1" fontId="0" fillId="26" borderId="15" xfId="0" applyNumberFormat="1" applyFill="1" applyBorder="1" applyAlignment="1">
      <alignment horizontal="center"/>
    </xf>
    <xf numFmtId="0" fontId="16" fillId="0" borderId="70" xfId="0" applyNumberFormat="1" applyFont="1" applyFill="1" applyBorder="1" applyAlignment="1">
      <alignment horizontal="center" wrapText="1"/>
    </xf>
    <xf numFmtId="0" fontId="16" fillId="0" borderId="16" xfId="0" applyNumberFormat="1" applyFont="1" applyFill="1" applyBorder="1" applyAlignment="1">
      <alignment horizontal="center"/>
    </xf>
    <xf numFmtId="0" fontId="16" fillId="0" borderId="44" xfId="0" applyNumberFormat="1" applyFont="1" applyFill="1" applyBorder="1" applyAlignment="1">
      <alignment horizontal="center"/>
    </xf>
    <xf numFmtId="0" fontId="16" fillId="0" borderId="0" xfId="0" applyNumberFormat="1" applyFont="1" applyFill="1" applyBorder="1" applyAlignment="1">
      <alignment horizontal="center"/>
    </xf>
    <xf numFmtId="0" fontId="0" fillId="0" borderId="0" xfId="0" quotePrefix="1"/>
    <xf numFmtId="0" fontId="4" fillId="0" borderId="0" xfId="0" applyFont="1" applyFill="1" applyAlignment="1">
      <alignment horizontal="center" vertical="center"/>
    </xf>
    <xf numFmtId="1" fontId="0" fillId="0" borderId="17" xfId="0" applyNumberFormat="1" applyFill="1" applyBorder="1" applyAlignment="1">
      <alignment horizontal="center" vertical="center"/>
    </xf>
    <xf numFmtId="1" fontId="0" fillId="0" borderId="71" xfId="0" applyNumberFormat="1" applyFill="1" applyBorder="1" applyAlignment="1">
      <alignment horizontal="center" vertical="center"/>
    </xf>
    <xf numFmtId="168" fontId="0" fillId="0" borderId="61" xfId="3" applyNumberFormat="1" applyFont="1" applyBorder="1" applyAlignment="1">
      <alignment horizontal="center" vertical="center"/>
    </xf>
    <xf numFmtId="168" fontId="0" fillId="0" borderId="64" xfId="3" applyNumberFormat="1" applyFont="1" applyBorder="1" applyAlignment="1">
      <alignment horizontal="center" vertical="center"/>
    </xf>
    <xf numFmtId="168" fontId="0" fillId="0" borderId="0" xfId="3" applyNumberFormat="1" applyFont="1"/>
    <xf numFmtId="0" fontId="0" fillId="0" borderId="71" xfId="0" applyBorder="1" applyAlignment="1">
      <alignment horizontal="center" vertical="center"/>
    </xf>
    <xf numFmtId="0" fontId="0" fillId="0" borderId="64" xfId="0" applyBorder="1" applyAlignment="1">
      <alignment horizontal="center" vertical="center"/>
    </xf>
    <xf numFmtId="166" fontId="0" fillId="0" borderId="72" xfId="2" applyNumberFormat="1" applyFont="1" applyBorder="1" applyAlignment="1">
      <alignment horizontal="center" vertical="center"/>
    </xf>
    <xf numFmtId="0" fontId="0" fillId="0" borderId="51" xfId="0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2" fontId="8" fillId="0" borderId="0" xfId="0" applyNumberFormat="1" applyFont="1" applyAlignment="1">
      <alignment horizontal="center" wrapText="1"/>
    </xf>
    <xf numFmtId="0" fontId="14" fillId="2" borderId="9" xfId="0" applyNumberFormat="1" applyFont="1" applyFill="1" applyBorder="1" applyAlignment="1">
      <alignment horizontal="center"/>
    </xf>
    <xf numFmtId="0" fontId="35" fillId="24" borderId="24" xfId="0" applyNumberFormat="1" applyFont="1" applyFill="1" applyBorder="1" applyAlignment="1">
      <alignment horizontal="center"/>
    </xf>
    <xf numFmtId="0" fontId="35" fillId="24" borderId="25" xfId="0" applyNumberFormat="1" applyFont="1" applyFill="1" applyBorder="1" applyAlignment="1">
      <alignment horizontal="center"/>
    </xf>
    <xf numFmtId="0" fontId="16" fillId="25" borderId="27" xfId="0" applyNumberFormat="1" applyFont="1" applyFill="1" applyBorder="1" applyAlignment="1">
      <alignment horizontal="center"/>
    </xf>
    <xf numFmtId="0" fontId="16" fillId="25" borderId="28" xfId="0" applyNumberFormat="1" applyFont="1" applyFill="1" applyBorder="1" applyAlignment="1">
      <alignment horizontal="center"/>
    </xf>
    <xf numFmtId="0" fontId="16" fillId="25" borderId="29" xfId="0" applyNumberFormat="1" applyFont="1" applyFill="1" applyBorder="1" applyAlignment="1">
      <alignment horizontal="center"/>
    </xf>
    <xf numFmtId="0" fontId="16" fillId="25" borderId="27" xfId="0" applyNumberFormat="1" applyFont="1" applyFill="1" applyBorder="1" applyAlignment="1">
      <alignment horizontal="center"/>
    </xf>
    <xf numFmtId="0" fontId="16" fillId="25" borderId="28" xfId="0" applyNumberFormat="1" applyFont="1" applyFill="1" applyBorder="1" applyAlignment="1">
      <alignment horizontal="center"/>
    </xf>
    <xf numFmtId="0" fontId="16" fillId="25" borderId="29" xfId="0" applyNumberFormat="1" applyFont="1" applyFill="1" applyBorder="1" applyAlignment="1">
      <alignment horizontal="center"/>
    </xf>
    <xf numFmtId="0" fontId="35" fillId="24" borderId="24" xfId="0" applyNumberFormat="1" applyFont="1" applyFill="1" applyBorder="1" applyAlignment="1">
      <alignment horizontal="center"/>
    </xf>
    <xf numFmtId="0" fontId="35" fillId="24" borderId="25" xfId="0" applyNumberFormat="1" applyFont="1" applyFill="1" applyBorder="1" applyAlignment="1">
      <alignment horizontal="center"/>
    </xf>
    <xf numFmtId="0" fontId="14" fillId="2" borderId="7" xfId="0" applyNumberFormat="1" applyFont="1" applyFill="1" applyBorder="1" applyAlignment="1">
      <alignment horizontal="center"/>
    </xf>
    <xf numFmtId="0" fontId="14" fillId="2" borderId="9" xfId="0" applyNumberFormat="1" applyFont="1" applyFill="1" applyBorder="1" applyAlignment="1">
      <alignment horizontal="center"/>
    </xf>
    <xf numFmtId="14" fontId="13" fillId="6" borderId="53" xfId="0" applyNumberFormat="1" applyFont="1" applyFill="1" applyBorder="1" applyAlignment="1">
      <alignment horizontal="center"/>
    </xf>
    <xf numFmtId="14" fontId="13" fillId="6" borderId="37" xfId="0" applyNumberFormat="1" applyFont="1" applyFill="1" applyBorder="1" applyAlignment="1">
      <alignment horizontal="center"/>
    </xf>
    <xf numFmtId="0" fontId="10" fillId="11" borderId="53" xfId="0" applyFont="1" applyFill="1" applyBorder="1" applyAlignment="1">
      <alignment horizontal="center"/>
    </xf>
    <xf numFmtId="0" fontId="10" fillId="11" borderId="37" xfId="0" applyFont="1" applyFill="1" applyBorder="1" applyAlignment="1">
      <alignment horizontal="center"/>
    </xf>
    <xf numFmtId="0" fontId="10" fillId="12" borderId="53" xfId="0" applyFont="1" applyFill="1" applyBorder="1" applyAlignment="1">
      <alignment horizontal="center"/>
    </xf>
    <xf numFmtId="0" fontId="10" fillId="12" borderId="37" xfId="0" applyFont="1" applyFill="1" applyBorder="1" applyAlignment="1">
      <alignment horizontal="center"/>
    </xf>
    <xf numFmtId="0" fontId="24" fillId="14" borderId="7" xfId="0" applyFont="1" applyFill="1" applyBorder="1" applyAlignment="1">
      <alignment horizontal="center"/>
    </xf>
    <xf numFmtId="0" fontId="24" fillId="14" borderId="8" xfId="0" applyFont="1" applyFill="1" applyBorder="1" applyAlignment="1">
      <alignment horizontal="center"/>
    </xf>
    <xf numFmtId="0" fontId="24" fillId="14" borderId="9" xfId="0" applyFont="1" applyFill="1" applyBorder="1" applyAlignment="1">
      <alignment horizontal="center"/>
    </xf>
    <xf numFmtId="16" fontId="16" fillId="15" borderId="0" xfId="0" applyNumberFormat="1" applyFont="1" applyFill="1" applyAlignment="1">
      <alignment horizontal="center"/>
    </xf>
    <xf numFmtId="0" fontId="16" fillId="15" borderId="0" xfId="0" applyFont="1" applyFill="1" applyAlignment="1">
      <alignment horizontal="center"/>
    </xf>
    <xf numFmtId="0" fontId="0" fillId="0" borderId="21" xfId="0" applyBorder="1" applyAlignment="1">
      <alignment horizontal="left"/>
    </xf>
    <xf numFmtId="0" fontId="0" fillId="0" borderId="0" xfId="0" applyBorder="1" applyAlignment="1">
      <alignment horizontal="left"/>
    </xf>
    <xf numFmtId="0" fontId="0" fillId="0" borderId="20" xfId="0" applyBorder="1" applyAlignment="1">
      <alignment horizontal="left"/>
    </xf>
    <xf numFmtId="0" fontId="0" fillId="0" borderId="24" xfId="0" applyBorder="1" applyAlignment="1">
      <alignment horizontal="left"/>
    </xf>
    <xf numFmtId="0" fontId="0" fillId="0" borderId="25" xfId="0" applyBorder="1" applyAlignment="1">
      <alignment horizontal="left"/>
    </xf>
    <xf numFmtId="0" fontId="0" fillId="0" borderId="47" xfId="0" applyBorder="1" applyAlignment="1">
      <alignment horizontal="left"/>
    </xf>
    <xf numFmtId="0" fontId="0" fillId="0" borderId="49" xfId="0" applyBorder="1" applyAlignment="1">
      <alignment horizontal="left"/>
    </xf>
    <xf numFmtId="0" fontId="0" fillId="0" borderId="41" xfId="0" applyBorder="1" applyAlignment="1">
      <alignment horizontal="left"/>
    </xf>
    <xf numFmtId="0" fontId="0" fillId="0" borderId="42" xfId="0" applyBorder="1" applyAlignment="1">
      <alignment horizontal="left"/>
    </xf>
    <xf numFmtId="0" fontId="0" fillId="0" borderId="5" xfId="0" applyBorder="1" applyAlignment="1">
      <alignment horizontal="left"/>
    </xf>
    <xf numFmtId="0" fontId="0" fillId="0" borderId="0" xfId="0" applyAlignment="1">
      <alignment horizontal="center"/>
    </xf>
    <xf numFmtId="0" fontId="10" fillId="12" borderId="32" xfId="0" applyFont="1" applyFill="1" applyBorder="1" applyAlignment="1">
      <alignment horizontal="center"/>
    </xf>
    <xf numFmtId="0" fontId="10" fillId="12" borderId="33" xfId="0" applyFont="1" applyFill="1" applyBorder="1" applyAlignment="1">
      <alignment horizontal="center"/>
    </xf>
    <xf numFmtId="0" fontId="10" fillId="12" borderId="3" xfId="0" applyFont="1" applyFill="1" applyBorder="1" applyAlignment="1">
      <alignment horizontal="center"/>
    </xf>
    <xf numFmtId="0" fontId="0" fillId="0" borderId="35" xfId="0" applyBorder="1" applyAlignment="1">
      <alignment horizontal="left"/>
    </xf>
    <xf numFmtId="0" fontId="0" fillId="0" borderId="36" xfId="0" applyBorder="1" applyAlignment="1">
      <alignment horizontal="left"/>
    </xf>
    <xf numFmtId="0" fontId="0" fillId="0" borderId="37" xfId="0" applyBorder="1" applyAlignment="1">
      <alignment horizontal="left"/>
    </xf>
    <xf numFmtId="0" fontId="10" fillId="11" borderId="32" xfId="0" applyFont="1" applyFill="1" applyBorder="1" applyAlignment="1">
      <alignment horizontal="center"/>
    </xf>
    <xf numFmtId="0" fontId="10" fillId="11" borderId="33" xfId="0" applyFont="1" applyFill="1" applyBorder="1" applyAlignment="1">
      <alignment horizontal="center"/>
    </xf>
    <xf numFmtId="0" fontId="10" fillId="11" borderId="3" xfId="0" applyFont="1" applyFill="1" applyBorder="1" applyAlignment="1">
      <alignment horizontal="center"/>
    </xf>
    <xf numFmtId="166" fontId="0" fillId="0" borderId="0" xfId="0" applyNumberFormat="1" applyBorder="1" applyAlignment="1">
      <alignment horizontal="left"/>
    </xf>
    <xf numFmtId="0" fontId="0" fillId="0" borderId="2" xfId="0" applyBorder="1" applyAlignment="1">
      <alignment horizontal="center"/>
    </xf>
    <xf numFmtId="0" fontId="0" fillId="0" borderId="20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5" xfId="0" applyBorder="1" applyAlignment="1">
      <alignment horizontal="center"/>
    </xf>
    <xf numFmtId="14" fontId="13" fillId="6" borderId="27" xfId="0" applyNumberFormat="1" applyFont="1" applyFill="1" applyBorder="1" applyAlignment="1">
      <alignment horizontal="center"/>
    </xf>
    <xf numFmtId="14" fontId="13" fillId="6" borderId="28" xfId="0" applyNumberFormat="1" applyFont="1" applyFill="1" applyBorder="1" applyAlignment="1">
      <alignment horizontal="center"/>
    </xf>
    <xf numFmtId="14" fontId="13" fillId="6" borderId="30" xfId="0" applyNumberFormat="1" applyFont="1" applyFill="1" applyBorder="1" applyAlignment="1">
      <alignment horizontal="center"/>
    </xf>
    <xf numFmtId="0" fontId="10" fillId="12" borderId="17" xfId="0" applyFont="1" applyFill="1" applyBorder="1" applyAlignment="1">
      <alignment horizontal="center"/>
    </xf>
    <xf numFmtId="166" fontId="6" fillId="11" borderId="7" xfId="0" applyNumberFormat="1" applyFont="1" applyFill="1" applyBorder="1" applyAlignment="1">
      <alignment horizontal="center"/>
    </xf>
    <xf numFmtId="166" fontId="6" fillId="11" borderId="8" xfId="0" applyNumberFormat="1" applyFont="1" applyFill="1" applyBorder="1" applyAlignment="1">
      <alignment horizontal="center"/>
    </xf>
    <xf numFmtId="166" fontId="6" fillId="11" borderId="9" xfId="0" applyNumberFormat="1" applyFont="1" applyFill="1" applyBorder="1" applyAlignment="1">
      <alignment horizontal="center"/>
    </xf>
    <xf numFmtId="14" fontId="9" fillId="6" borderId="7" xfId="0" applyNumberFormat="1" applyFont="1" applyFill="1" applyBorder="1" applyAlignment="1">
      <alignment horizontal="center"/>
    </xf>
    <xf numFmtId="14" fontId="9" fillId="6" borderId="8" xfId="0" applyNumberFormat="1" applyFont="1" applyFill="1" applyBorder="1" applyAlignment="1">
      <alignment horizontal="center"/>
    </xf>
    <xf numFmtId="14" fontId="9" fillId="6" borderId="9" xfId="0" applyNumberFormat="1" applyFont="1" applyFill="1" applyBorder="1" applyAlignment="1">
      <alignment horizontal="center"/>
    </xf>
    <xf numFmtId="0" fontId="6" fillId="12" borderId="7" xfId="0" applyFont="1" applyFill="1" applyBorder="1" applyAlignment="1">
      <alignment horizontal="center"/>
    </xf>
    <xf numFmtId="0" fontId="6" fillId="12" borderId="8" xfId="0" applyFont="1" applyFill="1" applyBorder="1" applyAlignment="1">
      <alignment horizontal="center"/>
    </xf>
    <xf numFmtId="0" fontId="6" fillId="12" borderId="9" xfId="0" applyFont="1" applyFill="1" applyBorder="1" applyAlignment="1">
      <alignment horizontal="center"/>
    </xf>
    <xf numFmtId="0" fontId="0" fillId="0" borderId="16" xfId="0" applyBorder="1" applyAlignment="1">
      <alignment horizontal="center"/>
    </xf>
    <xf numFmtId="0" fontId="10" fillId="11" borderId="17" xfId="0" applyFont="1" applyFill="1" applyBorder="1" applyAlignment="1">
      <alignment horizontal="center"/>
    </xf>
    <xf numFmtId="14" fontId="13" fillId="6" borderId="17" xfId="0" applyNumberFormat="1" applyFont="1" applyFill="1" applyBorder="1" applyAlignment="1">
      <alignment horizontal="center"/>
    </xf>
    <xf numFmtId="14" fontId="13" fillId="6" borderId="3" xfId="0" applyNumberFormat="1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 vertical="center"/>
    </xf>
    <xf numFmtId="0" fontId="4" fillId="3" borderId="4" xfId="0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8" fillId="5" borderId="7" xfId="0" applyFont="1" applyFill="1" applyBorder="1" applyAlignment="1">
      <alignment horizontal="center"/>
    </xf>
    <xf numFmtId="0" fontId="8" fillId="5" borderId="8" xfId="0" applyFont="1" applyFill="1" applyBorder="1" applyAlignment="1">
      <alignment horizontal="center"/>
    </xf>
    <xf numFmtId="0" fontId="8" fillId="5" borderId="9" xfId="0" applyFont="1" applyFill="1" applyBorder="1" applyAlignment="1">
      <alignment horizontal="center"/>
    </xf>
    <xf numFmtId="14" fontId="9" fillId="0" borderId="0" xfId="0" applyNumberFormat="1" applyFont="1" applyFill="1" applyBorder="1" applyAlignment="1">
      <alignment horizontal="center"/>
    </xf>
    <xf numFmtId="166" fontId="6" fillId="0" borderId="0" xfId="0" applyNumberFormat="1" applyFont="1" applyFill="1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</cellXfs>
  <cellStyles count="4">
    <cellStyle name="Comma" xfId="1" builtinId="3"/>
    <cellStyle name="Currency" xfId="2" builtinId="4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TBO_Tracker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15 Season"/>
      <sheetName val="2015 Season Projections"/>
      <sheetName val="Weekly Input"/>
      <sheetName val="Schedule"/>
      <sheetName val="Rounded Proj"/>
      <sheetName val="Projections"/>
      <sheetName val="2014 Season"/>
      <sheetName val="Stat Generation"/>
      <sheetName val="Admin Tools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2">
          <cell r="C2">
            <v>0</v>
          </cell>
        </row>
        <row r="4">
          <cell r="C4" t="str">
            <v>Season Start</v>
          </cell>
          <cell r="D4" t="str">
            <v>Back</v>
          </cell>
          <cell r="E4" t="str">
            <v>BackPar</v>
          </cell>
          <cell r="F4" t="str">
            <v>Front</v>
          </cell>
          <cell r="G4" t="str">
            <v>FrontPar</v>
          </cell>
        </row>
        <row r="5">
          <cell r="A5" t="str">
            <v>Season_2014</v>
          </cell>
          <cell r="B5">
            <v>1</v>
          </cell>
          <cell r="C5" t="str">
            <v>Front</v>
          </cell>
          <cell r="D5">
            <v>10</v>
          </cell>
          <cell r="E5">
            <v>4</v>
          </cell>
          <cell r="F5">
            <v>1</v>
          </cell>
          <cell r="G5">
            <v>5</v>
          </cell>
        </row>
        <row r="6">
          <cell r="A6" t="str">
            <v>Season_2015</v>
          </cell>
          <cell r="B6">
            <v>2</v>
          </cell>
          <cell r="C6" t="str">
            <v>Back</v>
          </cell>
          <cell r="D6">
            <v>11</v>
          </cell>
          <cell r="E6">
            <v>4</v>
          </cell>
          <cell r="F6">
            <v>2</v>
          </cell>
          <cell r="G6">
            <v>4</v>
          </cell>
        </row>
        <row r="7">
          <cell r="B7">
            <v>3</v>
          </cell>
          <cell r="C7" t="str">
            <v>Front</v>
          </cell>
          <cell r="D7">
            <v>12</v>
          </cell>
          <cell r="E7">
            <v>5</v>
          </cell>
          <cell r="F7">
            <v>3</v>
          </cell>
          <cell r="G7">
            <v>5</v>
          </cell>
        </row>
        <row r="8">
          <cell r="B8">
            <v>4</v>
          </cell>
          <cell r="C8" t="str">
            <v>Front</v>
          </cell>
          <cell r="D8">
            <v>13</v>
          </cell>
          <cell r="E8">
            <v>4</v>
          </cell>
          <cell r="F8">
            <v>4</v>
          </cell>
          <cell r="G8">
            <v>4</v>
          </cell>
        </row>
        <row r="9">
          <cell r="B9">
            <v>5</v>
          </cell>
          <cell r="C9" t="str">
            <v>Back</v>
          </cell>
          <cell r="D9">
            <v>14</v>
          </cell>
          <cell r="E9">
            <v>3</v>
          </cell>
          <cell r="F9">
            <v>5</v>
          </cell>
          <cell r="G9">
            <v>4</v>
          </cell>
        </row>
        <row r="10">
          <cell r="B10">
            <v>6</v>
          </cell>
          <cell r="D10">
            <v>15</v>
          </cell>
          <cell r="E10">
            <v>4</v>
          </cell>
          <cell r="F10">
            <v>6</v>
          </cell>
          <cell r="G10">
            <v>3</v>
          </cell>
        </row>
        <row r="11">
          <cell r="B11">
            <v>7</v>
          </cell>
          <cell r="C11" t="str">
            <v>Front</v>
          </cell>
          <cell r="D11">
            <v>16</v>
          </cell>
          <cell r="E11">
            <v>3</v>
          </cell>
          <cell r="F11">
            <v>7</v>
          </cell>
          <cell r="G11">
            <v>4</v>
          </cell>
        </row>
        <row r="12">
          <cell r="B12">
            <v>8</v>
          </cell>
          <cell r="C12" t="str">
            <v>Front</v>
          </cell>
          <cell r="D12">
            <v>17</v>
          </cell>
          <cell r="E12">
            <v>4</v>
          </cell>
          <cell r="F12">
            <v>8</v>
          </cell>
          <cell r="G12">
            <v>3</v>
          </cell>
        </row>
        <row r="13">
          <cell r="B13">
            <v>9</v>
          </cell>
          <cell r="D13">
            <v>18</v>
          </cell>
          <cell r="E13">
            <v>5</v>
          </cell>
          <cell r="F13">
            <v>9</v>
          </cell>
          <cell r="G13">
            <v>4</v>
          </cell>
        </row>
        <row r="14">
          <cell r="B14">
            <v>10</v>
          </cell>
        </row>
        <row r="15">
          <cell r="B15">
            <v>11</v>
          </cell>
        </row>
        <row r="16">
          <cell r="B16">
            <v>12</v>
          </cell>
        </row>
        <row r="17">
          <cell r="B17">
            <v>13</v>
          </cell>
        </row>
        <row r="18">
          <cell r="B18">
            <v>14</v>
          </cell>
        </row>
        <row r="19">
          <cell r="B19">
            <v>15</v>
          </cell>
        </row>
        <row r="20">
          <cell r="B20">
            <v>16</v>
          </cell>
        </row>
        <row r="21">
          <cell r="B21">
            <v>17</v>
          </cell>
        </row>
        <row r="22">
          <cell r="B22">
            <v>18</v>
          </cell>
        </row>
        <row r="27">
          <cell r="C27" t="str">
            <v>2014 Season</v>
          </cell>
          <cell r="D27" t="str">
            <v>Player #</v>
          </cell>
        </row>
        <row r="28">
          <cell r="C28" t="str">
            <v>Hank McConnell</v>
          </cell>
          <cell r="D28">
            <v>2</v>
          </cell>
        </row>
        <row r="29">
          <cell r="C29" t="str">
            <v>TJ Donegan</v>
          </cell>
          <cell r="D29">
            <v>3</v>
          </cell>
        </row>
        <row r="30">
          <cell r="C30" t="str">
            <v>Pat Donahue</v>
          </cell>
          <cell r="D30">
            <v>4</v>
          </cell>
        </row>
        <row r="31">
          <cell r="C31" t="str">
            <v>Jack Donegan</v>
          </cell>
          <cell r="D31">
            <v>6</v>
          </cell>
        </row>
        <row r="32">
          <cell r="C32" t="str">
            <v>Craig Hawkinson</v>
          </cell>
          <cell r="D32">
            <v>8</v>
          </cell>
        </row>
        <row r="33">
          <cell r="C33" t="str">
            <v>Dick Donegan</v>
          </cell>
          <cell r="D33">
            <v>9</v>
          </cell>
        </row>
        <row r="34">
          <cell r="C34" t="str">
            <v>Tom Phillips</v>
          </cell>
          <cell r="D34">
            <v>11</v>
          </cell>
        </row>
        <row r="35">
          <cell r="C35" t="str">
            <v>Dale Russell</v>
          </cell>
          <cell r="D35">
            <v>12</v>
          </cell>
        </row>
        <row r="36">
          <cell r="C36" t="str">
            <v>Drew Prucha</v>
          </cell>
          <cell r="D36">
            <v>14</v>
          </cell>
        </row>
        <row r="37">
          <cell r="C37" t="str">
            <v>Chris Donegan</v>
          </cell>
          <cell r="D37">
            <v>15</v>
          </cell>
        </row>
        <row r="38">
          <cell r="C38" t="str">
            <v>Gary Antos</v>
          </cell>
          <cell r="D38">
            <v>16</v>
          </cell>
        </row>
        <row r="39">
          <cell r="C39" t="str">
            <v>Tom Donegan</v>
          </cell>
          <cell r="D39">
            <v>17</v>
          </cell>
        </row>
        <row r="40">
          <cell r="C40" t="str">
            <v>DJ Mahar</v>
          </cell>
          <cell r="D40">
            <v>19</v>
          </cell>
        </row>
        <row r="41">
          <cell r="C41" t="str">
            <v>Gary Thompson</v>
          </cell>
          <cell r="D41">
            <v>20</v>
          </cell>
        </row>
        <row r="42">
          <cell r="C42" t="str">
            <v>Sean Mott</v>
          </cell>
          <cell r="D42">
            <v>21</v>
          </cell>
        </row>
        <row r="43">
          <cell r="C43" t="str">
            <v>Mike Carroll</v>
          </cell>
          <cell r="D43">
            <v>22</v>
          </cell>
        </row>
        <row r="44">
          <cell r="C44" t="str">
            <v>Steve Donegan</v>
          </cell>
          <cell r="D44">
            <v>23</v>
          </cell>
        </row>
        <row r="45">
          <cell r="C45" t="str">
            <v>Rick Fanto</v>
          </cell>
          <cell r="D45">
            <v>24</v>
          </cell>
        </row>
        <row r="46">
          <cell r="C46" t="str">
            <v>Jon Carroll</v>
          </cell>
          <cell r="D46">
            <v>25</v>
          </cell>
        </row>
        <row r="47">
          <cell r="C47" t="str">
            <v>Dan Mahar</v>
          </cell>
          <cell r="D47">
            <v>28</v>
          </cell>
        </row>
        <row r="48">
          <cell r="C48" t="str">
            <v>Joe Donegan</v>
          </cell>
          <cell r="D48">
            <v>29</v>
          </cell>
        </row>
        <row r="49">
          <cell r="C49" t="str">
            <v>Matt Lochner</v>
          </cell>
          <cell r="D49">
            <v>30</v>
          </cell>
        </row>
        <row r="50">
          <cell r="C50" t="str">
            <v>Marty Donegan</v>
          </cell>
          <cell r="D50">
            <v>31</v>
          </cell>
        </row>
        <row r="51">
          <cell r="C51" t="str">
            <v>Pat Cregg</v>
          </cell>
          <cell r="D51">
            <v>32</v>
          </cell>
        </row>
        <row r="52">
          <cell r="C52" t="str">
            <v>Bob Moran</v>
          </cell>
          <cell r="D52">
            <v>35</v>
          </cell>
        </row>
        <row r="53">
          <cell r="C53" t="str">
            <v>Brian Thompson</v>
          </cell>
          <cell r="D53">
            <v>37</v>
          </cell>
        </row>
        <row r="54">
          <cell r="C54" t="str">
            <v>Steve Pichoske</v>
          </cell>
          <cell r="D54">
            <v>38</v>
          </cell>
        </row>
        <row r="55">
          <cell r="C55" t="str">
            <v>Tony Massa</v>
          </cell>
          <cell r="D55">
            <v>43</v>
          </cell>
        </row>
        <row r="56">
          <cell r="C56" t="str">
            <v>Bob Zaleski</v>
          </cell>
          <cell r="D56">
            <v>44</v>
          </cell>
        </row>
        <row r="57">
          <cell r="C57" t="str">
            <v>Bill Kirkby</v>
          </cell>
          <cell r="D57">
            <v>57</v>
          </cell>
        </row>
        <row r="58">
          <cell r="C58" t="str">
            <v>Nick Wight</v>
          </cell>
          <cell r="D58">
            <v>68</v>
          </cell>
        </row>
        <row r="59">
          <cell r="C59" t="str">
            <v>Jim Morgan</v>
          </cell>
          <cell r="D59">
            <v>72</v>
          </cell>
        </row>
        <row r="60">
          <cell r="C60" t="str">
            <v>Rob Wucher</v>
          </cell>
          <cell r="D60">
            <v>42</v>
          </cell>
        </row>
        <row r="61">
          <cell r="C61" t="str">
            <v>Rob Manipole</v>
          </cell>
          <cell r="D61">
            <v>48</v>
          </cell>
        </row>
        <row r="62">
          <cell r="C62" t="str">
            <v>Jamie O'Brien</v>
          </cell>
          <cell r="D62">
            <v>52</v>
          </cell>
        </row>
        <row r="63">
          <cell r="C63" t="str">
            <v>Dan Keeley</v>
          </cell>
          <cell r="D63">
            <v>18</v>
          </cell>
        </row>
        <row r="64">
          <cell r="C64" t="str">
            <v>Ryan Murphy</v>
          </cell>
          <cell r="D64">
            <v>46</v>
          </cell>
        </row>
        <row r="65">
          <cell r="C65" t="str">
            <v>Jason Driscoll</v>
          </cell>
          <cell r="D65">
            <v>39</v>
          </cell>
        </row>
        <row r="66">
          <cell r="C66" t="str">
            <v>Craig Hawkinson Jr.</v>
          </cell>
          <cell r="D66">
            <v>49</v>
          </cell>
        </row>
        <row r="67">
          <cell r="C67" t="str">
            <v>Art Brillanti</v>
          </cell>
          <cell r="D67">
            <v>73</v>
          </cell>
        </row>
        <row r="68">
          <cell r="C68" t="str">
            <v>Curt Smith</v>
          </cell>
          <cell r="D68">
            <v>58</v>
          </cell>
        </row>
        <row r="69">
          <cell r="C69" t="str">
            <v>Billy Shirtz</v>
          </cell>
          <cell r="D69">
            <v>74</v>
          </cell>
        </row>
        <row r="70">
          <cell r="C70" t="str">
            <v>Tim Barone</v>
          </cell>
          <cell r="D70">
            <v>75</v>
          </cell>
        </row>
        <row r="71">
          <cell r="C71" t="str">
            <v>Kevin Cregg</v>
          </cell>
          <cell r="D71">
            <v>77</v>
          </cell>
        </row>
        <row r="72">
          <cell r="C72" t="str">
            <v>Connor Brown</v>
          </cell>
          <cell r="D72">
            <v>79</v>
          </cell>
        </row>
        <row r="73">
          <cell r="C73" t="str">
            <v>Denny Welch</v>
          </cell>
          <cell r="D73">
            <v>80</v>
          </cell>
        </row>
        <row r="74">
          <cell r="C74" t="str">
            <v>Bill John</v>
          </cell>
          <cell r="D74">
            <v>81</v>
          </cell>
        </row>
        <row r="75">
          <cell r="C75" t="str">
            <v>Vinny Procopio</v>
          </cell>
          <cell r="D75">
            <v>82</v>
          </cell>
        </row>
        <row r="76">
          <cell r="C76" t="str">
            <v>Devin Carrigan</v>
          </cell>
          <cell r="D76">
            <v>83</v>
          </cell>
        </row>
        <row r="77">
          <cell r="C77" t="str">
            <v>Tom Vaughn</v>
          </cell>
          <cell r="D77">
            <v>71</v>
          </cell>
        </row>
        <row r="78">
          <cell r="C78" t="str">
            <v>Dave Hook</v>
          </cell>
          <cell r="D78">
            <v>64</v>
          </cell>
        </row>
        <row r="79">
          <cell r="C79" t="str">
            <v>Steve Burt</v>
          </cell>
          <cell r="D79">
            <v>84</v>
          </cell>
        </row>
        <row r="80">
          <cell r="C80" t="str">
            <v>Eric Swanson</v>
          </cell>
          <cell r="D80">
            <v>85</v>
          </cell>
        </row>
        <row r="81">
          <cell r="C81" t="str">
            <v>Tom Klug</v>
          </cell>
          <cell r="D81">
            <v>56</v>
          </cell>
        </row>
        <row r="82">
          <cell r="C82" t="str">
            <v>Chris Groat</v>
          </cell>
          <cell r="D82">
            <v>27</v>
          </cell>
        </row>
        <row r="83">
          <cell r="C83" t="str">
            <v>Caleb Pecola</v>
          </cell>
          <cell r="D83">
            <v>86</v>
          </cell>
        </row>
        <row r="84">
          <cell r="C84" t="str">
            <v>Tom Corbett</v>
          </cell>
          <cell r="D84">
            <v>87</v>
          </cell>
        </row>
        <row r="85">
          <cell r="C85" t="str">
            <v>Eric Ellis</v>
          </cell>
          <cell r="D85">
            <v>88</v>
          </cell>
        </row>
        <row r="88">
          <cell r="C88" t="str">
            <v>2015 Season</v>
          </cell>
          <cell r="D88" t="str">
            <v>Player #</v>
          </cell>
        </row>
        <row r="89">
          <cell r="C89" t="str">
            <v>TJ Donegan</v>
          </cell>
          <cell r="D89">
            <v>3</v>
          </cell>
        </row>
        <row r="90">
          <cell r="C90" t="str">
            <v>Pat Donahue</v>
          </cell>
          <cell r="D90">
            <v>4</v>
          </cell>
        </row>
        <row r="91">
          <cell r="C91" t="str">
            <v>Jack Donegan</v>
          </cell>
          <cell r="D91">
            <v>6</v>
          </cell>
        </row>
        <row r="92">
          <cell r="C92" t="str">
            <v>Craig Hawkinson</v>
          </cell>
          <cell r="D92">
            <v>8</v>
          </cell>
        </row>
        <row r="93">
          <cell r="C93" t="str">
            <v>Dick Donegan</v>
          </cell>
          <cell r="D93">
            <v>9</v>
          </cell>
        </row>
        <row r="94">
          <cell r="C94" t="str">
            <v>Tom Phillips</v>
          </cell>
          <cell r="D94">
            <v>11</v>
          </cell>
        </row>
        <row r="95">
          <cell r="C95" t="str">
            <v>Dale Russell</v>
          </cell>
          <cell r="D95">
            <v>12</v>
          </cell>
        </row>
        <row r="96">
          <cell r="C96" t="str">
            <v>Drew Prucha</v>
          </cell>
          <cell r="D96">
            <v>14</v>
          </cell>
        </row>
        <row r="97">
          <cell r="C97" t="str">
            <v>Chris Donegan</v>
          </cell>
          <cell r="D97">
            <v>15</v>
          </cell>
        </row>
        <row r="98">
          <cell r="C98" t="str">
            <v>Gary Antos</v>
          </cell>
          <cell r="D98">
            <v>16</v>
          </cell>
        </row>
        <row r="99">
          <cell r="C99" t="str">
            <v>Tom Donegan</v>
          </cell>
          <cell r="D99">
            <v>17</v>
          </cell>
        </row>
        <row r="100">
          <cell r="C100" t="str">
            <v>DJ Mahar</v>
          </cell>
          <cell r="D100">
            <v>19</v>
          </cell>
        </row>
        <row r="101">
          <cell r="C101" t="str">
            <v>Gary Thompson</v>
          </cell>
          <cell r="D101">
            <v>20</v>
          </cell>
        </row>
        <row r="102">
          <cell r="C102" t="str">
            <v>Sean Mott</v>
          </cell>
          <cell r="D102">
            <v>21</v>
          </cell>
        </row>
        <row r="103">
          <cell r="C103" t="str">
            <v>Mike Carroll</v>
          </cell>
          <cell r="D103">
            <v>22</v>
          </cell>
        </row>
        <row r="104">
          <cell r="C104" t="str">
            <v>Steve Donegan</v>
          </cell>
          <cell r="D104">
            <v>23</v>
          </cell>
        </row>
        <row r="105">
          <cell r="C105" t="str">
            <v>Rick Fanto</v>
          </cell>
          <cell r="D105">
            <v>24</v>
          </cell>
        </row>
        <row r="106">
          <cell r="C106" t="str">
            <v>Jon Carroll</v>
          </cell>
          <cell r="D106">
            <v>25</v>
          </cell>
        </row>
        <row r="107">
          <cell r="C107" t="str">
            <v>Dan Mahar</v>
          </cell>
          <cell r="D107">
            <v>28</v>
          </cell>
        </row>
        <row r="108">
          <cell r="C108" t="str">
            <v>Joe Donegan</v>
          </cell>
          <cell r="D108">
            <v>29</v>
          </cell>
        </row>
        <row r="109">
          <cell r="C109" t="str">
            <v>Matt Lochner</v>
          </cell>
          <cell r="D109">
            <v>30</v>
          </cell>
        </row>
        <row r="110">
          <cell r="C110" t="str">
            <v>Marty Donegan</v>
          </cell>
          <cell r="D110">
            <v>31</v>
          </cell>
        </row>
        <row r="111">
          <cell r="C111" t="str">
            <v>Pat Cregg</v>
          </cell>
          <cell r="D111">
            <v>32</v>
          </cell>
        </row>
        <row r="112">
          <cell r="C112" t="str">
            <v>Bob Moran</v>
          </cell>
          <cell r="D112">
            <v>35</v>
          </cell>
        </row>
        <row r="113">
          <cell r="C113" t="str">
            <v>Brian Thompson</v>
          </cell>
          <cell r="D113">
            <v>37</v>
          </cell>
        </row>
        <row r="114">
          <cell r="C114" t="str">
            <v>Steve Pichoske</v>
          </cell>
          <cell r="D114">
            <v>38</v>
          </cell>
        </row>
        <row r="115">
          <cell r="C115" t="str">
            <v>Tony Massa</v>
          </cell>
          <cell r="D115">
            <v>43</v>
          </cell>
        </row>
        <row r="116">
          <cell r="C116" t="str">
            <v>Bob Zaleski</v>
          </cell>
          <cell r="D116">
            <v>44</v>
          </cell>
        </row>
        <row r="117">
          <cell r="C117" t="str">
            <v>Bill Kirkby</v>
          </cell>
          <cell r="D117">
            <v>57</v>
          </cell>
        </row>
        <row r="118">
          <cell r="C118" t="str">
            <v>Nick Wight</v>
          </cell>
          <cell r="D118">
            <v>68</v>
          </cell>
        </row>
        <row r="119">
          <cell r="C119" t="str">
            <v>Jim Morgan</v>
          </cell>
          <cell r="D119">
            <v>72</v>
          </cell>
        </row>
        <row r="120">
          <cell r="C120" t="str">
            <v>Jason Driscoll</v>
          </cell>
          <cell r="D120">
            <v>39</v>
          </cell>
        </row>
        <row r="121">
          <cell r="C121" t="str">
            <v>Craig Hawkinson Jr.</v>
          </cell>
          <cell r="D121">
            <v>49</v>
          </cell>
        </row>
        <row r="122">
          <cell r="C122" t="str">
            <v>Art Brillanti</v>
          </cell>
          <cell r="D122">
            <v>73</v>
          </cell>
        </row>
        <row r="123">
          <cell r="C123" t="str">
            <v>Curt Smith</v>
          </cell>
          <cell r="D123">
            <v>58</v>
          </cell>
        </row>
        <row r="124">
          <cell r="C124" t="str">
            <v>Connor Brown</v>
          </cell>
          <cell r="D124">
            <v>79</v>
          </cell>
        </row>
        <row r="125">
          <cell r="C125" t="str">
            <v>Denny Welch</v>
          </cell>
          <cell r="D125">
            <v>80</v>
          </cell>
        </row>
        <row r="126">
          <cell r="C126" t="str">
            <v>Bill John</v>
          </cell>
          <cell r="D126">
            <v>81</v>
          </cell>
        </row>
        <row r="127">
          <cell r="C127" t="str">
            <v>Vinny Procopio</v>
          </cell>
          <cell r="D127">
            <v>82</v>
          </cell>
        </row>
        <row r="128">
          <cell r="C128" t="str">
            <v>Devin Carrigan</v>
          </cell>
          <cell r="D128">
            <v>83</v>
          </cell>
        </row>
        <row r="129">
          <cell r="C129" t="str">
            <v>Tom Vaughn</v>
          </cell>
          <cell r="D129">
            <v>71</v>
          </cell>
        </row>
        <row r="130">
          <cell r="C130" t="str">
            <v>Dave Hook</v>
          </cell>
          <cell r="D130">
            <v>64</v>
          </cell>
        </row>
        <row r="131">
          <cell r="C131" t="str">
            <v>Steve Burt</v>
          </cell>
          <cell r="D131">
            <v>84</v>
          </cell>
        </row>
        <row r="132">
          <cell r="C132" t="str">
            <v>Eric Swanson</v>
          </cell>
          <cell r="D132">
            <v>85</v>
          </cell>
        </row>
        <row r="133">
          <cell r="C133" t="str">
            <v>Tom Klug</v>
          </cell>
          <cell r="D133">
            <v>56</v>
          </cell>
        </row>
        <row r="134">
          <cell r="C134">
            <v>0</v>
          </cell>
        </row>
        <row r="135">
          <cell r="C135">
            <v>0</v>
          </cell>
        </row>
        <row r="136">
          <cell r="C136">
            <v>0</v>
          </cell>
        </row>
        <row r="137">
          <cell r="C137">
            <v>0</v>
          </cell>
        </row>
        <row r="138">
          <cell r="C138">
            <v>0</v>
          </cell>
        </row>
        <row r="139">
          <cell r="C139">
            <v>0</v>
          </cell>
        </row>
        <row r="140">
          <cell r="C140">
            <v>0</v>
          </cell>
        </row>
        <row r="141">
          <cell r="C141">
            <v>0</v>
          </cell>
        </row>
      </sheetData>
      <sheetData sheetId="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BH4683"/>
  <sheetViews>
    <sheetView tabSelected="1" topLeftCell="A34" zoomScale="70" zoomScaleNormal="70" zoomScalePageLayoutView="70" workbookViewId="0">
      <selection activeCell="J44" sqref="J44"/>
    </sheetView>
  </sheetViews>
  <sheetFormatPr defaultColWidth="11" defaultRowHeight="15.75" x14ac:dyDescent="0.25"/>
  <cols>
    <col min="1" max="1" width="14.625" customWidth="1"/>
    <col min="2" max="2" width="17.5" customWidth="1"/>
    <col min="3" max="3" width="15.625" customWidth="1"/>
    <col min="4" max="4" width="8.875" bestFit="1" customWidth="1"/>
    <col min="5" max="5" width="14.625" customWidth="1"/>
    <col min="6" max="6" width="11.625" customWidth="1"/>
    <col min="7" max="7" width="10.25" customWidth="1"/>
    <col min="8" max="8" width="8.875" customWidth="1"/>
    <col min="9" max="9" width="14.625" customWidth="1"/>
    <col min="10" max="10" width="16.625" customWidth="1"/>
    <col min="11" max="11" width="9.625" customWidth="1"/>
    <col min="12" max="17" width="7.5" customWidth="1"/>
    <col min="18" max="18" width="14.5" bestFit="1" customWidth="1"/>
    <col min="19" max="19" width="11.875" customWidth="1"/>
    <col min="20" max="20" width="7.5" customWidth="1"/>
    <col min="21" max="21" width="8.875" customWidth="1"/>
    <col min="22" max="22" width="7.125" customWidth="1"/>
    <col min="23" max="23" width="6.5" customWidth="1"/>
    <col min="24" max="24" width="8.125" customWidth="1"/>
    <col min="25" max="28" width="11" customWidth="1"/>
    <col min="29" max="29" width="11" hidden="1" customWidth="1"/>
    <col min="30" max="30" width="5.125" hidden="1" customWidth="1"/>
    <col min="31" max="31" width="7.375" hidden="1" customWidth="1"/>
    <col min="32" max="32" width="10.125" hidden="1" customWidth="1"/>
    <col min="33" max="33" width="11" hidden="1" customWidth="1"/>
    <col min="34" max="34" width="10.5" hidden="1" customWidth="1"/>
    <col min="35" max="35" width="11" hidden="1" customWidth="1"/>
    <col min="36" max="36" width="13.625" hidden="1" customWidth="1"/>
    <col min="37" max="37" width="12.625" hidden="1" customWidth="1"/>
    <col min="38" max="45" width="11" hidden="1" customWidth="1"/>
    <col min="46" max="50" width="11" customWidth="1"/>
  </cols>
  <sheetData>
    <row r="1" spans="1:28" hidden="1" x14ac:dyDescent="0.25">
      <c r="A1" s="1"/>
    </row>
    <row r="2" spans="1:28" hidden="1" x14ac:dyDescent="0.25">
      <c r="A2" s="1"/>
    </row>
    <row r="3" spans="1:28" hidden="1" x14ac:dyDescent="0.25">
      <c r="A3" s="1"/>
    </row>
    <row r="4" spans="1:28" hidden="1" x14ac:dyDescent="0.25">
      <c r="A4" s="1"/>
    </row>
    <row r="5" spans="1:28" hidden="1" x14ac:dyDescent="0.25">
      <c r="A5" s="1"/>
    </row>
    <row r="6" spans="1:28" hidden="1" x14ac:dyDescent="0.25">
      <c r="A6" s="1"/>
    </row>
    <row r="7" spans="1:28" hidden="1" x14ac:dyDescent="0.25">
      <c r="A7" s="1"/>
    </row>
    <row r="8" spans="1:28" hidden="1" x14ac:dyDescent="0.25">
      <c r="A8" s="1"/>
    </row>
    <row r="9" spans="1:28" hidden="1" x14ac:dyDescent="0.25">
      <c r="A9" s="1"/>
      <c r="G9" t="str">
        <f>CONCATENATE($C$10,G11," ",G12)</f>
        <v>2015Wk 1</v>
      </c>
      <c r="H9" t="str">
        <f t="shared" ref="H9:X9" si="0">CONCATENATE($C$10,H11," ",H12)</f>
        <v>2015Wk 2</v>
      </c>
      <c r="I9" t="str">
        <f t="shared" si="0"/>
        <v>2015Wk 3</v>
      </c>
      <c r="J9" t="str">
        <f t="shared" si="0"/>
        <v>2015Wk 4</v>
      </c>
      <c r="K9" t="str">
        <f t="shared" si="0"/>
        <v>2015Wk 5</v>
      </c>
      <c r="L9" t="str">
        <f t="shared" si="0"/>
        <v>2015Wk 6</v>
      </c>
      <c r="M9" t="str">
        <f t="shared" si="0"/>
        <v>2015Wk 7</v>
      </c>
      <c r="N9" t="str">
        <f t="shared" si="0"/>
        <v>2015Wk 8</v>
      </c>
      <c r="O9" t="str">
        <f t="shared" si="0"/>
        <v>2015Wk 9</v>
      </c>
      <c r="P9" t="str">
        <f t="shared" si="0"/>
        <v>2015Wk 10</v>
      </c>
      <c r="Q9" t="str">
        <f>CONCATENATE($C$10,Q11," ",Q12)</f>
        <v>2015Wk 11</v>
      </c>
      <c r="R9" t="str">
        <f t="shared" si="0"/>
        <v>2015Wk 12</v>
      </c>
      <c r="S9" t="str">
        <f t="shared" si="0"/>
        <v>2015Wk 13</v>
      </c>
      <c r="T9" t="str">
        <f t="shared" si="0"/>
        <v>2015Wk 14</v>
      </c>
      <c r="U9" t="str">
        <f t="shared" si="0"/>
        <v>2015Wk 15</v>
      </c>
      <c r="V9" t="str">
        <f t="shared" si="0"/>
        <v>2015Wk 16</v>
      </c>
      <c r="W9" t="str">
        <f t="shared" si="0"/>
        <v>2015Wk 17</v>
      </c>
      <c r="X9" t="str">
        <f t="shared" si="0"/>
        <v>2015Wk 18</v>
      </c>
    </row>
    <row r="10" spans="1:28" hidden="1" x14ac:dyDescent="0.25">
      <c r="A10" s="1"/>
      <c r="C10" s="2">
        <v>2015</v>
      </c>
      <c r="E10" s="3"/>
      <c r="G10" s="4" t="s">
        <v>0</v>
      </c>
      <c r="H10" s="4" t="s">
        <v>1</v>
      </c>
      <c r="I10" s="4" t="str">
        <f t="shared" ref="I10:X10" si="1">IF(H10="Front","Back","Front")</f>
        <v>Front</v>
      </c>
      <c r="J10" s="4" t="str">
        <f t="shared" si="1"/>
        <v>Back</v>
      </c>
      <c r="K10" s="4" t="str">
        <f t="shared" si="1"/>
        <v>Front</v>
      </c>
      <c r="L10" s="4" t="str">
        <f t="shared" si="1"/>
        <v>Back</v>
      </c>
      <c r="M10" s="4" t="str">
        <f t="shared" si="1"/>
        <v>Front</v>
      </c>
      <c r="N10" s="4" t="str">
        <f t="shared" si="1"/>
        <v>Back</v>
      </c>
      <c r="O10" s="4" t="str">
        <f t="shared" si="1"/>
        <v>Front</v>
      </c>
      <c r="P10" s="4" t="str">
        <f t="shared" si="1"/>
        <v>Back</v>
      </c>
      <c r="Q10" s="4" t="str">
        <f t="shared" si="1"/>
        <v>Front</v>
      </c>
      <c r="R10" s="4" t="str">
        <f t="shared" si="1"/>
        <v>Back</v>
      </c>
      <c r="S10" s="4" t="str">
        <f t="shared" si="1"/>
        <v>Front</v>
      </c>
      <c r="T10" s="4" t="str">
        <f t="shared" si="1"/>
        <v>Back</v>
      </c>
      <c r="U10" s="4" t="str">
        <f t="shared" si="1"/>
        <v>Front</v>
      </c>
      <c r="V10" s="4" t="str">
        <f t="shared" si="1"/>
        <v>Back</v>
      </c>
      <c r="W10" s="4" t="str">
        <f t="shared" si="1"/>
        <v>Front</v>
      </c>
      <c r="X10" s="4" t="str">
        <f t="shared" si="1"/>
        <v>Back</v>
      </c>
      <c r="Y10" s="3"/>
    </row>
    <row r="11" spans="1:28" hidden="1" x14ac:dyDescent="0.25">
      <c r="A11" s="1"/>
      <c r="C11" s="353" t="s">
        <v>2</v>
      </c>
      <c r="D11" s="355" t="s">
        <v>3</v>
      </c>
      <c r="E11" s="356"/>
      <c r="F11" s="356"/>
      <c r="G11" s="5" t="s">
        <v>4</v>
      </c>
      <c r="H11" s="5" t="s">
        <v>4</v>
      </c>
      <c r="I11" s="5" t="s">
        <v>4</v>
      </c>
      <c r="J11" s="5" t="s">
        <v>4</v>
      </c>
      <c r="K11" s="5" t="s">
        <v>4</v>
      </c>
      <c r="L11" s="5" t="s">
        <v>4</v>
      </c>
      <c r="M11" s="5" t="s">
        <v>4</v>
      </c>
      <c r="N11" s="5" t="s">
        <v>4</v>
      </c>
      <c r="O11" s="5" t="s">
        <v>4</v>
      </c>
      <c r="P11" s="5" t="s">
        <v>4</v>
      </c>
      <c r="Q11" s="5" t="s">
        <v>4</v>
      </c>
      <c r="R11" s="5" t="s">
        <v>4</v>
      </c>
      <c r="S11" s="5" t="s">
        <v>4</v>
      </c>
      <c r="T11" s="5" t="s">
        <v>4</v>
      </c>
      <c r="U11" s="5" t="s">
        <v>4</v>
      </c>
      <c r="V11" s="5" t="s">
        <v>4</v>
      </c>
      <c r="W11" s="5" t="s">
        <v>4</v>
      </c>
      <c r="X11" s="5" t="s">
        <v>4</v>
      </c>
      <c r="Y11" s="6" t="s">
        <v>5</v>
      </c>
    </row>
    <row r="12" spans="1:28" hidden="1" x14ac:dyDescent="0.25">
      <c r="A12" s="1"/>
      <c r="C12" s="354"/>
      <c r="D12" s="355"/>
      <c r="E12" s="356"/>
      <c r="F12" s="356"/>
      <c r="G12" s="7">
        <v>1</v>
      </c>
      <c r="H12" s="7">
        <v>2</v>
      </c>
      <c r="I12" s="7">
        <v>3</v>
      </c>
      <c r="J12" s="7">
        <v>4</v>
      </c>
      <c r="K12" s="7">
        <v>5</v>
      </c>
      <c r="L12" s="7">
        <v>6</v>
      </c>
      <c r="M12" s="7">
        <v>7</v>
      </c>
      <c r="N12" s="7">
        <v>8</v>
      </c>
      <c r="O12" s="7">
        <v>9</v>
      </c>
      <c r="P12" s="7">
        <v>10</v>
      </c>
      <c r="Q12" s="7">
        <v>11</v>
      </c>
      <c r="R12" s="7">
        <v>12</v>
      </c>
      <c r="S12" s="7">
        <v>13</v>
      </c>
      <c r="T12" s="7">
        <v>14</v>
      </c>
      <c r="U12" s="7">
        <v>15</v>
      </c>
      <c r="V12" s="7">
        <v>16</v>
      </c>
      <c r="W12" s="7">
        <v>17</v>
      </c>
      <c r="X12" s="7">
        <v>18</v>
      </c>
      <c r="Y12" s="8"/>
      <c r="Z12" s="1" t="s">
        <v>6</v>
      </c>
    </row>
    <row r="13" spans="1:28" hidden="1" x14ac:dyDescent="0.25">
      <c r="A13" s="1">
        <f>RANK(B13,$B$13:$B$24,1)</f>
        <v>7</v>
      </c>
      <c r="B13" s="1">
        <f>IF(COUNTIF($Z$13:$Z13,Z13)&gt;1,Z13+1/COUNTIF($Z$13:$Z13,Z13),Z13)</f>
        <v>7</v>
      </c>
      <c r="C13" s="9">
        <v>1</v>
      </c>
      <c r="D13" s="9">
        <v>83</v>
      </c>
      <c r="E13" s="9">
        <v>14</v>
      </c>
      <c r="F13" s="9">
        <v>57</v>
      </c>
      <c r="G13" s="9">
        <f t="shared" ref="G13:V28" si="2">IFERROR(VLOOKUP(CONCATENATE($C$10,G$11," ",G$12,"T",$C13),$A$223:$F$3103,6,FALSE),0)</f>
        <v>3.5</v>
      </c>
      <c r="H13" s="9">
        <f t="shared" si="2"/>
        <v>2</v>
      </c>
      <c r="I13" s="9">
        <f t="shared" si="2"/>
        <v>1</v>
      </c>
      <c r="J13" s="9">
        <f t="shared" si="2"/>
        <v>5</v>
      </c>
      <c r="K13" s="9">
        <f t="shared" si="2"/>
        <v>3</v>
      </c>
      <c r="L13" s="9">
        <f t="shared" si="2"/>
        <v>4</v>
      </c>
      <c r="M13" s="9">
        <f t="shared" si="2"/>
        <v>1</v>
      </c>
      <c r="N13" s="9">
        <f t="shared" si="2"/>
        <v>0</v>
      </c>
      <c r="O13" s="9">
        <f t="shared" si="2"/>
        <v>5</v>
      </c>
      <c r="P13" s="9">
        <f t="shared" si="2"/>
        <v>3</v>
      </c>
      <c r="Q13" s="9">
        <f t="shared" si="2"/>
        <v>5</v>
      </c>
      <c r="R13" s="9">
        <f t="shared" si="2"/>
        <v>5</v>
      </c>
      <c r="S13" s="9">
        <f t="shared" si="2"/>
        <v>7</v>
      </c>
      <c r="T13" s="9">
        <f t="shared" si="2"/>
        <v>3</v>
      </c>
      <c r="U13" s="9">
        <f t="shared" si="2"/>
        <v>4</v>
      </c>
      <c r="V13" s="9">
        <f t="shared" si="2"/>
        <v>7</v>
      </c>
      <c r="W13" s="9">
        <f t="shared" ref="W13:X27" si="3">IFERROR(VLOOKUP(CONCATENATE($C$10,W$11," ",W$12,"T",$C13),$A$223:$F$3103,6,FALSE),0)</f>
        <v>3</v>
      </c>
      <c r="X13" s="9">
        <f t="shared" si="3"/>
        <v>1</v>
      </c>
      <c r="Y13" s="9">
        <f>SUM(G13:X13)</f>
        <v>62.5</v>
      </c>
      <c r="Z13" s="10">
        <f t="shared" ref="Z13:Z32" si="4">RANK(Y13,$Y$13:$Y$32,)</f>
        <v>7</v>
      </c>
      <c r="AA13" s="9">
        <f>SUM(G13:M13)</f>
        <v>19.5</v>
      </c>
      <c r="AB13">
        <f t="shared" ref="AB13:AB32" si="5">RANK(AA13,$AA$13:$AA$32)</f>
        <v>10</v>
      </c>
    </row>
    <row r="14" spans="1:28" hidden="1" x14ac:dyDescent="0.25">
      <c r="A14" s="1">
        <f>RANK(B14,$B$13:$B$24,1)</f>
        <v>3</v>
      </c>
      <c r="B14" s="1">
        <f>IF(COUNTIF($Z$13:$Z14,Z14)&gt;1,Z14+1/COUNTIF($Z$13:$Z14,Z14),Z14)</f>
        <v>3</v>
      </c>
      <c r="C14" s="9">
        <v>2</v>
      </c>
      <c r="D14" s="9">
        <v>68</v>
      </c>
      <c r="E14" s="9">
        <v>30</v>
      </c>
      <c r="F14" s="9">
        <v>44</v>
      </c>
      <c r="G14" s="9">
        <f t="shared" si="2"/>
        <v>3.5</v>
      </c>
      <c r="H14" s="9">
        <f t="shared" si="2"/>
        <v>3.5</v>
      </c>
      <c r="I14" s="9">
        <f t="shared" si="2"/>
        <v>6</v>
      </c>
      <c r="J14" s="9">
        <f t="shared" si="2"/>
        <v>7</v>
      </c>
      <c r="K14" s="9">
        <f t="shared" si="2"/>
        <v>2</v>
      </c>
      <c r="L14" s="9">
        <f t="shared" si="2"/>
        <v>4</v>
      </c>
      <c r="M14" s="9">
        <f t="shared" si="2"/>
        <v>4</v>
      </c>
      <c r="N14" s="9">
        <f t="shared" si="2"/>
        <v>6</v>
      </c>
      <c r="O14" s="9">
        <f t="shared" si="2"/>
        <v>5</v>
      </c>
      <c r="P14" s="9">
        <f t="shared" si="2"/>
        <v>3</v>
      </c>
      <c r="Q14" s="9">
        <f t="shared" si="2"/>
        <v>5</v>
      </c>
      <c r="R14" s="9">
        <f t="shared" si="2"/>
        <v>1</v>
      </c>
      <c r="S14" s="9">
        <f t="shared" si="2"/>
        <v>6</v>
      </c>
      <c r="T14" s="9">
        <f t="shared" si="2"/>
        <v>7</v>
      </c>
      <c r="U14" s="9">
        <f t="shared" si="2"/>
        <v>3</v>
      </c>
      <c r="V14" s="9">
        <f t="shared" si="2"/>
        <v>2</v>
      </c>
      <c r="W14" s="9">
        <f t="shared" si="3"/>
        <v>4</v>
      </c>
      <c r="X14" s="9">
        <f t="shared" si="3"/>
        <v>2</v>
      </c>
      <c r="Y14" s="9">
        <f t="shared" ref="Y14:Y32" si="6">SUM(G14:X14)</f>
        <v>74</v>
      </c>
      <c r="Z14" s="10">
        <f t="shared" si="4"/>
        <v>3</v>
      </c>
      <c r="AA14" s="9">
        <f t="shared" ref="AA14:AA32" si="7">SUM(G14:M14)</f>
        <v>30</v>
      </c>
      <c r="AB14">
        <f t="shared" si="5"/>
        <v>2</v>
      </c>
    </row>
    <row r="15" spans="1:28" hidden="1" x14ac:dyDescent="0.25">
      <c r="A15" s="1">
        <f t="shared" ref="A15:A23" si="8">RANK(B15,$B$13:$B$24,1)</f>
        <v>4</v>
      </c>
      <c r="B15" s="1">
        <f>IF(COUNTIF($Z$13:$Z15,Z15)&gt;1,Z15+1/COUNTIF($Z$13:$Z15,Z15),Z15)</f>
        <v>4</v>
      </c>
      <c r="C15" s="9">
        <v>3</v>
      </c>
      <c r="D15" s="9">
        <v>4</v>
      </c>
      <c r="E15" s="9">
        <v>22</v>
      </c>
      <c r="F15" s="9">
        <v>35</v>
      </c>
      <c r="G15" s="9">
        <f t="shared" si="2"/>
        <v>3</v>
      </c>
      <c r="H15" s="9">
        <f t="shared" si="2"/>
        <v>3.5</v>
      </c>
      <c r="I15" s="9">
        <f t="shared" si="2"/>
        <v>6</v>
      </c>
      <c r="J15" s="9">
        <f t="shared" si="2"/>
        <v>3</v>
      </c>
      <c r="K15" s="9">
        <f t="shared" si="2"/>
        <v>0</v>
      </c>
      <c r="L15" s="9">
        <f t="shared" si="2"/>
        <v>3</v>
      </c>
      <c r="M15" s="9">
        <f t="shared" si="2"/>
        <v>6</v>
      </c>
      <c r="N15" s="9">
        <f t="shared" si="2"/>
        <v>5</v>
      </c>
      <c r="O15" s="9">
        <f t="shared" si="2"/>
        <v>7</v>
      </c>
      <c r="P15" s="9">
        <f t="shared" si="2"/>
        <v>5</v>
      </c>
      <c r="Q15" s="9">
        <f t="shared" si="2"/>
        <v>7</v>
      </c>
      <c r="R15" s="9">
        <f t="shared" si="2"/>
        <v>3</v>
      </c>
      <c r="S15" s="9">
        <f t="shared" si="2"/>
        <v>2</v>
      </c>
      <c r="T15" s="9">
        <f t="shared" si="2"/>
        <v>1</v>
      </c>
      <c r="U15" s="9">
        <f t="shared" si="2"/>
        <v>3</v>
      </c>
      <c r="V15" s="9">
        <f t="shared" si="2"/>
        <v>2</v>
      </c>
      <c r="W15" s="9">
        <f t="shared" si="3"/>
        <v>6</v>
      </c>
      <c r="X15" s="9">
        <f t="shared" si="3"/>
        <v>5</v>
      </c>
      <c r="Y15" s="9">
        <f t="shared" si="6"/>
        <v>70.5</v>
      </c>
      <c r="Z15" s="10">
        <f t="shared" si="4"/>
        <v>4</v>
      </c>
      <c r="AA15" s="9">
        <f t="shared" si="7"/>
        <v>24.5</v>
      </c>
      <c r="AB15">
        <f t="shared" si="5"/>
        <v>6</v>
      </c>
    </row>
    <row r="16" spans="1:28" hidden="1" x14ac:dyDescent="0.25">
      <c r="A16" s="1">
        <f t="shared" si="8"/>
        <v>2</v>
      </c>
      <c r="B16" s="1">
        <f>IF(COUNTIF($Z$13:$Z16,Z16)&gt;1,Z16+1/COUNTIF($Z$13:$Z16,Z16),Z16)</f>
        <v>2</v>
      </c>
      <c r="C16" s="9">
        <v>4</v>
      </c>
      <c r="D16" s="9">
        <v>79</v>
      </c>
      <c r="E16" s="9">
        <v>37</v>
      </c>
      <c r="F16" s="9">
        <v>73</v>
      </c>
      <c r="G16" s="9">
        <f t="shared" si="2"/>
        <v>4</v>
      </c>
      <c r="H16" s="9">
        <f t="shared" si="2"/>
        <v>2</v>
      </c>
      <c r="I16" s="9">
        <f t="shared" si="2"/>
        <v>7</v>
      </c>
      <c r="J16" s="9">
        <f t="shared" si="2"/>
        <v>7</v>
      </c>
      <c r="K16" s="9">
        <f t="shared" si="2"/>
        <v>3</v>
      </c>
      <c r="L16" s="9">
        <f t="shared" si="2"/>
        <v>3</v>
      </c>
      <c r="M16" s="9">
        <f t="shared" si="2"/>
        <v>3</v>
      </c>
      <c r="N16" s="9">
        <f t="shared" si="2"/>
        <v>5</v>
      </c>
      <c r="O16" s="9">
        <f t="shared" si="2"/>
        <v>5</v>
      </c>
      <c r="P16" s="9">
        <f t="shared" si="2"/>
        <v>4</v>
      </c>
      <c r="Q16" s="9">
        <f t="shared" si="2"/>
        <v>5</v>
      </c>
      <c r="R16" s="9">
        <f t="shared" si="2"/>
        <v>5</v>
      </c>
      <c r="S16" s="9">
        <f t="shared" si="2"/>
        <v>5</v>
      </c>
      <c r="T16" s="9">
        <f t="shared" si="2"/>
        <v>2</v>
      </c>
      <c r="U16" s="9">
        <f t="shared" si="2"/>
        <v>4</v>
      </c>
      <c r="V16" s="9">
        <f t="shared" si="2"/>
        <v>7</v>
      </c>
      <c r="W16" s="9">
        <f t="shared" si="3"/>
        <v>5</v>
      </c>
      <c r="X16" s="9">
        <f t="shared" si="3"/>
        <v>2</v>
      </c>
      <c r="Y16" s="9">
        <f t="shared" si="6"/>
        <v>78</v>
      </c>
      <c r="Z16" s="10">
        <f t="shared" si="4"/>
        <v>2</v>
      </c>
      <c r="AA16" s="9">
        <f t="shared" si="7"/>
        <v>29</v>
      </c>
      <c r="AB16">
        <f t="shared" si="5"/>
        <v>4</v>
      </c>
    </row>
    <row r="17" spans="1:28" hidden="1" x14ac:dyDescent="0.25">
      <c r="A17" s="1">
        <f t="shared" si="8"/>
        <v>5</v>
      </c>
      <c r="B17" s="1">
        <f>IF(COUNTIF($Z$13:$Z17,Z17)&gt;1,Z17+1/COUNTIF($Z$13:$Z17,Z17),Z17)</f>
        <v>5</v>
      </c>
      <c r="C17" s="9">
        <v>5</v>
      </c>
      <c r="D17" s="9">
        <v>9</v>
      </c>
      <c r="E17" s="9">
        <v>12</v>
      </c>
      <c r="F17" s="9">
        <v>72</v>
      </c>
      <c r="G17" s="9">
        <f t="shared" si="2"/>
        <v>4</v>
      </c>
      <c r="H17" s="9">
        <f t="shared" si="2"/>
        <v>5</v>
      </c>
      <c r="I17" s="9">
        <f t="shared" si="2"/>
        <v>2</v>
      </c>
      <c r="J17" s="9">
        <f t="shared" si="2"/>
        <v>4</v>
      </c>
      <c r="K17" s="9">
        <f t="shared" si="2"/>
        <v>4</v>
      </c>
      <c r="L17" s="9">
        <f t="shared" si="2"/>
        <v>3</v>
      </c>
      <c r="M17" s="9">
        <f t="shared" si="2"/>
        <v>0</v>
      </c>
      <c r="N17" s="9">
        <f t="shared" si="2"/>
        <v>2</v>
      </c>
      <c r="O17" s="9">
        <f t="shared" si="2"/>
        <v>5</v>
      </c>
      <c r="P17" s="9">
        <f t="shared" si="2"/>
        <v>4.5</v>
      </c>
      <c r="Q17" s="9">
        <f t="shared" si="2"/>
        <v>2</v>
      </c>
      <c r="R17" s="9">
        <f t="shared" si="2"/>
        <v>5</v>
      </c>
      <c r="S17" s="9">
        <f t="shared" si="2"/>
        <v>3</v>
      </c>
      <c r="T17" s="9">
        <f t="shared" si="2"/>
        <v>4</v>
      </c>
      <c r="U17" s="9">
        <f t="shared" si="2"/>
        <v>5</v>
      </c>
      <c r="V17" s="9">
        <f t="shared" si="2"/>
        <v>6</v>
      </c>
      <c r="W17" s="9">
        <f t="shared" si="3"/>
        <v>2</v>
      </c>
      <c r="X17" s="9">
        <f t="shared" si="3"/>
        <v>7</v>
      </c>
      <c r="Y17" s="9">
        <f t="shared" si="6"/>
        <v>67.5</v>
      </c>
      <c r="Z17" s="10">
        <f t="shared" si="4"/>
        <v>5</v>
      </c>
      <c r="AA17" s="9">
        <f t="shared" si="7"/>
        <v>22</v>
      </c>
      <c r="AB17">
        <f t="shared" si="5"/>
        <v>7</v>
      </c>
    </row>
    <row r="18" spans="1:28" hidden="1" x14ac:dyDescent="0.25">
      <c r="A18" s="1">
        <f t="shared" si="8"/>
        <v>6</v>
      </c>
      <c r="B18" s="1">
        <f>IF(COUNTIF($Z$13:$Z18,Z18)&gt;1,Z18+1/COUNTIF($Z$13:$Z18,Z18),Z18)</f>
        <v>6</v>
      </c>
      <c r="C18" s="9">
        <v>6</v>
      </c>
      <c r="D18" s="9">
        <v>3</v>
      </c>
      <c r="E18" s="9">
        <v>31</v>
      </c>
      <c r="F18" s="9">
        <v>32</v>
      </c>
      <c r="G18" s="9">
        <f t="shared" si="2"/>
        <v>3</v>
      </c>
      <c r="H18" s="9">
        <f t="shared" si="2"/>
        <v>2</v>
      </c>
      <c r="I18" s="9">
        <f t="shared" si="2"/>
        <v>2</v>
      </c>
      <c r="J18" s="9">
        <f t="shared" si="2"/>
        <v>0</v>
      </c>
      <c r="K18" s="9">
        <f t="shared" si="2"/>
        <v>7</v>
      </c>
      <c r="L18" s="9">
        <f t="shared" si="2"/>
        <v>3.5</v>
      </c>
      <c r="M18" s="9">
        <f t="shared" si="2"/>
        <v>2</v>
      </c>
      <c r="N18" s="9">
        <f t="shared" si="2"/>
        <v>6</v>
      </c>
      <c r="O18" s="9">
        <f t="shared" si="2"/>
        <v>5</v>
      </c>
      <c r="P18" s="9">
        <f t="shared" si="2"/>
        <v>6</v>
      </c>
      <c r="Q18" s="9">
        <f t="shared" si="2"/>
        <v>4</v>
      </c>
      <c r="R18" s="9">
        <f t="shared" si="2"/>
        <v>3</v>
      </c>
      <c r="S18" s="9">
        <f t="shared" si="2"/>
        <v>1</v>
      </c>
      <c r="T18" s="9">
        <f t="shared" si="2"/>
        <v>7</v>
      </c>
      <c r="U18" s="9">
        <f t="shared" si="2"/>
        <v>2</v>
      </c>
      <c r="V18" s="9">
        <f t="shared" si="2"/>
        <v>0</v>
      </c>
      <c r="W18" s="9">
        <f t="shared" si="3"/>
        <v>5</v>
      </c>
      <c r="X18" s="9">
        <f t="shared" si="3"/>
        <v>5</v>
      </c>
      <c r="Y18" s="9">
        <f t="shared" si="6"/>
        <v>63.5</v>
      </c>
      <c r="Z18" s="10">
        <f t="shared" si="4"/>
        <v>6</v>
      </c>
      <c r="AA18" s="9">
        <f t="shared" si="7"/>
        <v>19.5</v>
      </c>
      <c r="AB18">
        <f t="shared" si="5"/>
        <v>10</v>
      </c>
    </row>
    <row r="19" spans="1:28" hidden="1" x14ac:dyDescent="0.25">
      <c r="A19" s="1">
        <f t="shared" si="8"/>
        <v>1</v>
      </c>
      <c r="B19" s="1">
        <f>IF(COUNTIF($Z$13:$Z19,Z19)&gt;1,Z19+1/COUNTIF($Z$13:$Z19,Z19),Z19)</f>
        <v>1</v>
      </c>
      <c r="C19" s="9">
        <v>7</v>
      </c>
      <c r="D19" s="9">
        <v>6</v>
      </c>
      <c r="E19" s="9">
        <v>21</v>
      </c>
      <c r="F19" s="9">
        <v>29</v>
      </c>
      <c r="G19" s="9">
        <f t="shared" si="2"/>
        <v>6</v>
      </c>
      <c r="H19" s="9">
        <f t="shared" si="2"/>
        <v>5</v>
      </c>
      <c r="I19" s="9">
        <f t="shared" si="2"/>
        <v>6</v>
      </c>
      <c r="J19" s="9">
        <f t="shared" si="2"/>
        <v>5</v>
      </c>
      <c r="K19" s="9">
        <f t="shared" si="2"/>
        <v>4</v>
      </c>
      <c r="L19" s="9">
        <f t="shared" si="2"/>
        <v>5</v>
      </c>
      <c r="M19" s="9">
        <f t="shared" si="2"/>
        <v>7</v>
      </c>
      <c r="N19" s="9">
        <f t="shared" si="2"/>
        <v>1</v>
      </c>
      <c r="O19" s="9">
        <f t="shared" si="2"/>
        <v>2</v>
      </c>
      <c r="P19" s="9">
        <f t="shared" si="2"/>
        <v>4</v>
      </c>
      <c r="Q19" s="9">
        <f t="shared" si="2"/>
        <v>4</v>
      </c>
      <c r="R19" s="9">
        <f t="shared" si="2"/>
        <v>4</v>
      </c>
      <c r="S19" s="9">
        <f t="shared" si="2"/>
        <v>2</v>
      </c>
      <c r="T19" s="9">
        <f t="shared" si="2"/>
        <v>4</v>
      </c>
      <c r="U19" s="9">
        <f t="shared" si="2"/>
        <v>6</v>
      </c>
      <c r="V19" s="9">
        <f t="shared" si="2"/>
        <v>5</v>
      </c>
      <c r="W19" s="9">
        <f t="shared" si="3"/>
        <v>5</v>
      </c>
      <c r="X19" s="9">
        <f t="shared" si="3"/>
        <v>5</v>
      </c>
      <c r="Y19" s="9">
        <f t="shared" si="6"/>
        <v>80</v>
      </c>
      <c r="Z19" s="10">
        <f t="shared" si="4"/>
        <v>1</v>
      </c>
      <c r="AA19" s="9">
        <f t="shared" si="7"/>
        <v>38</v>
      </c>
      <c r="AB19">
        <f t="shared" si="5"/>
        <v>1</v>
      </c>
    </row>
    <row r="20" spans="1:28" hidden="1" x14ac:dyDescent="0.25">
      <c r="A20" s="1">
        <f t="shared" si="8"/>
        <v>11</v>
      </c>
      <c r="B20" s="1">
        <f>IF(COUNTIF($Z$13:$Z20,Z20)&gt;1,Z20+1/COUNTIF($Z$13:$Z20,Z20),Z20)</f>
        <v>11</v>
      </c>
      <c r="C20" s="9">
        <v>8</v>
      </c>
      <c r="D20" s="9">
        <v>8</v>
      </c>
      <c r="E20" s="9">
        <v>43</v>
      </c>
      <c r="F20" s="9">
        <v>28</v>
      </c>
      <c r="G20" s="9">
        <f t="shared" si="2"/>
        <v>1</v>
      </c>
      <c r="H20" s="9">
        <f t="shared" si="2"/>
        <v>1</v>
      </c>
      <c r="I20" s="9">
        <f t="shared" si="2"/>
        <v>1</v>
      </c>
      <c r="J20" s="9">
        <f t="shared" si="2"/>
        <v>0</v>
      </c>
      <c r="K20" s="9">
        <f t="shared" si="2"/>
        <v>2</v>
      </c>
      <c r="L20" s="9">
        <f t="shared" si="2"/>
        <v>4</v>
      </c>
      <c r="M20" s="9">
        <f t="shared" si="2"/>
        <v>5</v>
      </c>
      <c r="N20" s="9">
        <f t="shared" si="2"/>
        <v>5</v>
      </c>
      <c r="O20" s="9">
        <f t="shared" si="2"/>
        <v>2</v>
      </c>
      <c r="P20" s="9">
        <f t="shared" si="2"/>
        <v>4</v>
      </c>
      <c r="Q20" s="9">
        <f t="shared" si="2"/>
        <v>2</v>
      </c>
      <c r="R20" s="9">
        <f t="shared" si="2"/>
        <v>2</v>
      </c>
      <c r="S20" s="9">
        <f t="shared" si="2"/>
        <v>0</v>
      </c>
      <c r="T20" s="9">
        <f t="shared" si="2"/>
        <v>6</v>
      </c>
      <c r="U20" s="9">
        <f t="shared" si="2"/>
        <v>1</v>
      </c>
      <c r="V20" s="9">
        <f t="shared" si="2"/>
        <v>7</v>
      </c>
      <c r="W20" s="9">
        <f t="shared" si="3"/>
        <v>2</v>
      </c>
      <c r="X20" s="9">
        <f t="shared" si="3"/>
        <v>4</v>
      </c>
      <c r="Y20" s="9">
        <f t="shared" si="6"/>
        <v>49</v>
      </c>
      <c r="Z20" s="10">
        <f t="shared" si="4"/>
        <v>11</v>
      </c>
      <c r="AA20" s="9">
        <f t="shared" si="7"/>
        <v>14</v>
      </c>
      <c r="AB20">
        <f t="shared" si="5"/>
        <v>12</v>
      </c>
    </row>
    <row r="21" spans="1:28" hidden="1" x14ac:dyDescent="0.25">
      <c r="A21" s="1">
        <f t="shared" si="8"/>
        <v>9</v>
      </c>
      <c r="B21" s="1">
        <f>IF(COUNTIF($Z$13:$Z21,Z21)&gt;1,Z21+1/COUNTIF($Z$13:$Z21,Z21),Z21)</f>
        <v>9</v>
      </c>
      <c r="C21" s="9">
        <v>9</v>
      </c>
      <c r="D21" s="9">
        <v>23</v>
      </c>
      <c r="E21" s="9">
        <v>24</v>
      </c>
      <c r="F21" s="9">
        <v>80</v>
      </c>
      <c r="G21" s="9">
        <f t="shared" si="2"/>
        <v>2</v>
      </c>
      <c r="H21" s="9">
        <f t="shared" si="2"/>
        <v>6</v>
      </c>
      <c r="I21" s="9">
        <f t="shared" si="2"/>
        <v>1</v>
      </c>
      <c r="J21" s="9">
        <f t="shared" si="2"/>
        <v>2</v>
      </c>
      <c r="K21" s="9">
        <f t="shared" si="2"/>
        <v>2</v>
      </c>
      <c r="L21" s="9">
        <f t="shared" si="2"/>
        <v>3.5</v>
      </c>
      <c r="M21" s="9">
        <f t="shared" si="2"/>
        <v>4</v>
      </c>
      <c r="N21" s="9">
        <f t="shared" si="2"/>
        <v>2</v>
      </c>
      <c r="O21" s="9">
        <f t="shared" si="2"/>
        <v>2</v>
      </c>
      <c r="P21" s="9">
        <f t="shared" si="2"/>
        <v>2.5</v>
      </c>
      <c r="Q21" s="9">
        <f t="shared" si="2"/>
        <v>2</v>
      </c>
      <c r="R21" s="9">
        <f t="shared" si="2"/>
        <v>6</v>
      </c>
      <c r="S21" s="9">
        <f t="shared" si="2"/>
        <v>5</v>
      </c>
      <c r="T21" s="9">
        <f t="shared" si="2"/>
        <v>0</v>
      </c>
      <c r="U21" s="9">
        <f t="shared" si="2"/>
        <v>6</v>
      </c>
      <c r="V21" s="9">
        <f t="shared" si="2"/>
        <v>5</v>
      </c>
      <c r="W21" s="9">
        <f t="shared" si="3"/>
        <v>1</v>
      </c>
      <c r="X21" s="9">
        <f t="shared" si="3"/>
        <v>5</v>
      </c>
      <c r="Y21" s="9">
        <f t="shared" si="6"/>
        <v>57</v>
      </c>
      <c r="Z21" s="10">
        <f t="shared" si="4"/>
        <v>9</v>
      </c>
      <c r="AA21" s="9">
        <f t="shared" si="7"/>
        <v>20.5</v>
      </c>
      <c r="AB21">
        <f t="shared" si="5"/>
        <v>8</v>
      </c>
    </row>
    <row r="22" spans="1:28" hidden="1" x14ac:dyDescent="0.25">
      <c r="A22" s="1">
        <f t="shared" si="8"/>
        <v>10</v>
      </c>
      <c r="B22" s="1">
        <f>IF(COUNTIF($Z$13:$Z22,Z22)&gt;1,Z22+1/COUNTIF($Z$13:$Z22,Z22),Z22)</f>
        <v>10</v>
      </c>
      <c r="C22" s="9">
        <v>10</v>
      </c>
      <c r="D22" s="9">
        <v>81</v>
      </c>
      <c r="E22" s="9">
        <v>15</v>
      </c>
      <c r="F22" s="9">
        <v>17</v>
      </c>
      <c r="G22" s="9">
        <f t="shared" si="2"/>
        <v>5</v>
      </c>
      <c r="H22" s="9">
        <f t="shared" si="2"/>
        <v>1</v>
      </c>
      <c r="I22" s="9">
        <f t="shared" si="2"/>
        <v>5</v>
      </c>
      <c r="J22" s="9">
        <f t="shared" si="2"/>
        <v>7</v>
      </c>
      <c r="K22" s="9">
        <f t="shared" si="2"/>
        <v>5</v>
      </c>
      <c r="L22" s="9">
        <f t="shared" si="2"/>
        <v>1</v>
      </c>
      <c r="M22" s="9">
        <f t="shared" si="2"/>
        <v>6</v>
      </c>
      <c r="N22" s="9">
        <f t="shared" si="2"/>
        <v>7</v>
      </c>
      <c r="O22" s="9">
        <f t="shared" si="2"/>
        <v>2</v>
      </c>
      <c r="P22" s="9">
        <f t="shared" si="2"/>
        <v>1</v>
      </c>
      <c r="Q22" s="9">
        <f t="shared" si="2"/>
        <v>0</v>
      </c>
      <c r="R22" s="9">
        <f t="shared" si="2"/>
        <v>2</v>
      </c>
      <c r="S22" s="9">
        <f t="shared" si="2"/>
        <v>5</v>
      </c>
      <c r="T22" s="9">
        <f t="shared" si="2"/>
        <v>3</v>
      </c>
      <c r="U22" s="9">
        <f t="shared" si="2"/>
        <v>1</v>
      </c>
      <c r="V22" s="9">
        <f t="shared" si="2"/>
        <v>0</v>
      </c>
      <c r="W22" s="9">
        <f t="shared" si="3"/>
        <v>2</v>
      </c>
      <c r="X22" s="9">
        <f t="shared" si="3"/>
        <v>2</v>
      </c>
      <c r="Y22" s="9">
        <f t="shared" si="6"/>
        <v>55</v>
      </c>
      <c r="Z22" s="10">
        <f t="shared" si="4"/>
        <v>10</v>
      </c>
      <c r="AA22" s="9">
        <f t="shared" si="7"/>
        <v>30</v>
      </c>
      <c r="AB22">
        <f t="shared" si="5"/>
        <v>2</v>
      </c>
    </row>
    <row r="23" spans="1:28" hidden="1" x14ac:dyDescent="0.25">
      <c r="A23" s="1">
        <f t="shared" si="8"/>
        <v>12</v>
      </c>
      <c r="B23" s="1">
        <f>IF(COUNTIF($Z$13:$Z23,Z23)&gt;1,Z23+1/COUNTIF($Z$13:$Z23,Z23),Z23)</f>
        <v>12</v>
      </c>
      <c r="C23" s="9">
        <v>11</v>
      </c>
      <c r="D23" s="9">
        <v>19</v>
      </c>
      <c r="E23" s="9">
        <v>25</v>
      </c>
      <c r="F23" s="9">
        <v>16</v>
      </c>
      <c r="G23" s="9">
        <f t="shared" si="2"/>
        <v>2</v>
      </c>
      <c r="H23" s="9">
        <f t="shared" si="2"/>
        <v>6</v>
      </c>
      <c r="I23" s="9">
        <f t="shared" si="2"/>
        <v>0</v>
      </c>
      <c r="J23" s="9">
        <f t="shared" si="2"/>
        <v>2</v>
      </c>
      <c r="K23" s="9">
        <f t="shared" si="2"/>
        <v>5</v>
      </c>
      <c r="L23" s="9">
        <f t="shared" si="2"/>
        <v>2</v>
      </c>
      <c r="M23" s="9">
        <f t="shared" si="2"/>
        <v>3</v>
      </c>
      <c r="N23" s="9">
        <f t="shared" si="2"/>
        <v>1</v>
      </c>
      <c r="O23" s="9">
        <f t="shared" si="2"/>
        <v>0</v>
      </c>
      <c r="P23" s="9">
        <f t="shared" si="2"/>
        <v>2</v>
      </c>
      <c r="Q23" s="9">
        <f t="shared" si="2"/>
        <v>3</v>
      </c>
      <c r="R23" s="9">
        <f t="shared" si="2"/>
        <v>2</v>
      </c>
      <c r="S23" s="9">
        <f t="shared" si="2"/>
        <v>2</v>
      </c>
      <c r="T23" s="9">
        <f t="shared" si="2"/>
        <v>0</v>
      </c>
      <c r="U23" s="9">
        <f t="shared" si="2"/>
        <v>2</v>
      </c>
      <c r="V23" s="9">
        <f t="shared" si="2"/>
        <v>1</v>
      </c>
      <c r="W23" s="9">
        <f t="shared" si="3"/>
        <v>3</v>
      </c>
      <c r="X23" s="9">
        <f t="shared" si="3"/>
        <v>3</v>
      </c>
      <c r="Y23" s="9">
        <f t="shared" si="6"/>
        <v>39</v>
      </c>
      <c r="Z23" s="10">
        <f t="shared" si="4"/>
        <v>12</v>
      </c>
      <c r="AA23" s="9">
        <f t="shared" si="7"/>
        <v>20</v>
      </c>
      <c r="AB23">
        <f t="shared" si="5"/>
        <v>9</v>
      </c>
    </row>
    <row r="24" spans="1:28" hidden="1" x14ac:dyDescent="0.25">
      <c r="A24" s="1">
        <f>RANK(B24,$B$13:$B$24,1)</f>
        <v>8</v>
      </c>
      <c r="B24" s="1">
        <f>IF(COUNTIF($Z$13:$Z24,Z24)&gt;1,Z24+1/COUNTIF($Z$13:$Z24,Z24),Z24)</f>
        <v>8</v>
      </c>
      <c r="C24" s="9">
        <v>12</v>
      </c>
      <c r="D24" s="9">
        <v>82</v>
      </c>
      <c r="E24" s="9">
        <v>11</v>
      </c>
      <c r="F24" s="9">
        <v>20</v>
      </c>
      <c r="G24" s="9">
        <f t="shared" si="2"/>
        <v>5</v>
      </c>
      <c r="H24" s="9">
        <f t="shared" si="2"/>
        <v>5</v>
      </c>
      <c r="I24" s="9">
        <f t="shared" si="2"/>
        <v>5</v>
      </c>
      <c r="J24" s="9">
        <f t="shared" si="2"/>
        <v>0</v>
      </c>
      <c r="K24" s="9">
        <f t="shared" si="2"/>
        <v>5</v>
      </c>
      <c r="L24" s="9">
        <f t="shared" si="2"/>
        <v>6</v>
      </c>
      <c r="M24" s="9">
        <f t="shared" si="2"/>
        <v>1</v>
      </c>
      <c r="N24" s="9">
        <f t="shared" si="2"/>
        <v>2</v>
      </c>
      <c r="O24" s="9">
        <f t="shared" si="2"/>
        <v>2</v>
      </c>
      <c r="P24" s="9">
        <f t="shared" si="2"/>
        <v>3</v>
      </c>
      <c r="Q24" s="9">
        <f t="shared" si="2"/>
        <v>3</v>
      </c>
      <c r="R24" s="9">
        <f t="shared" si="2"/>
        <v>4</v>
      </c>
      <c r="S24" s="9">
        <f t="shared" si="2"/>
        <v>4</v>
      </c>
      <c r="T24" s="9">
        <f t="shared" si="2"/>
        <v>5</v>
      </c>
      <c r="U24" s="9">
        <f t="shared" si="2"/>
        <v>5</v>
      </c>
      <c r="V24" s="9">
        <f t="shared" si="2"/>
        <v>0</v>
      </c>
      <c r="W24" s="9">
        <f t="shared" si="3"/>
        <v>4</v>
      </c>
      <c r="X24" s="9">
        <f t="shared" si="3"/>
        <v>1</v>
      </c>
      <c r="Y24" s="9">
        <f t="shared" si="6"/>
        <v>60</v>
      </c>
      <c r="Z24" s="10">
        <f t="shared" si="4"/>
        <v>8</v>
      </c>
      <c r="AA24" s="9">
        <f t="shared" si="7"/>
        <v>27</v>
      </c>
      <c r="AB24">
        <f t="shared" si="5"/>
        <v>5</v>
      </c>
    </row>
    <row r="25" spans="1:28" hidden="1" x14ac:dyDescent="0.25">
      <c r="A25" s="1"/>
      <c r="B25" s="1"/>
      <c r="C25" s="9">
        <v>13</v>
      </c>
      <c r="D25" s="9"/>
      <c r="E25" s="9"/>
      <c r="G25" s="9">
        <f t="shared" si="2"/>
        <v>0</v>
      </c>
      <c r="H25" s="9">
        <f t="shared" si="2"/>
        <v>0</v>
      </c>
      <c r="I25" s="9">
        <f t="shared" si="2"/>
        <v>0</v>
      </c>
      <c r="J25" s="9">
        <f t="shared" si="2"/>
        <v>0</v>
      </c>
      <c r="K25" s="9">
        <f t="shared" si="2"/>
        <v>0</v>
      </c>
      <c r="L25" s="9">
        <f t="shared" si="2"/>
        <v>0</v>
      </c>
      <c r="M25" s="9">
        <f t="shared" si="2"/>
        <v>0</v>
      </c>
      <c r="N25" s="9">
        <f t="shared" si="2"/>
        <v>0</v>
      </c>
      <c r="O25" s="9">
        <f t="shared" si="2"/>
        <v>0</v>
      </c>
      <c r="P25" s="9">
        <f t="shared" si="2"/>
        <v>0</v>
      </c>
      <c r="Q25" s="9">
        <f t="shared" si="2"/>
        <v>0</v>
      </c>
      <c r="R25" s="9">
        <f t="shared" si="2"/>
        <v>0</v>
      </c>
      <c r="S25" s="9">
        <f t="shared" si="2"/>
        <v>0</v>
      </c>
      <c r="T25" s="9">
        <f t="shared" si="2"/>
        <v>0</v>
      </c>
      <c r="U25" s="9">
        <f t="shared" si="2"/>
        <v>0</v>
      </c>
      <c r="V25" s="9">
        <f t="shared" si="2"/>
        <v>0</v>
      </c>
      <c r="W25" s="9">
        <f t="shared" si="3"/>
        <v>0</v>
      </c>
      <c r="X25" s="9">
        <f t="shared" si="3"/>
        <v>0</v>
      </c>
      <c r="Y25" s="9">
        <f t="shared" si="6"/>
        <v>0</v>
      </c>
      <c r="Z25" s="10">
        <f t="shared" si="4"/>
        <v>13</v>
      </c>
      <c r="AA25" s="9">
        <f t="shared" si="7"/>
        <v>0</v>
      </c>
      <c r="AB25">
        <f t="shared" si="5"/>
        <v>13</v>
      </c>
    </row>
    <row r="26" spans="1:28" hidden="1" x14ac:dyDescent="0.25">
      <c r="A26" s="1"/>
      <c r="B26" s="1"/>
      <c r="C26" s="9">
        <v>14</v>
      </c>
      <c r="D26" s="9"/>
      <c r="E26" s="9"/>
      <c r="G26" s="9">
        <f t="shared" si="2"/>
        <v>0</v>
      </c>
      <c r="H26" s="9">
        <f t="shared" si="2"/>
        <v>0</v>
      </c>
      <c r="I26" s="9">
        <f t="shared" si="2"/>
        <v>0</v>
      </c>
      <c r="J26" s="9">
        <f t="shared" si="2"/>
        <v>0</v>
      </c>
      <c r="K26" s="9">
        <f t="shared" si="2"/>
        <v>0</v>
      </c>
      <c r="L26" s="9">
        <f t="shared" si="2"/>
        <v>0</v>
      </c>
      <c r="M26" s="9">
        <f t="shared" si="2"/>
        <v>0</v>
      </c>
      <c r="N26" s="9">
        <f t="shared" si="2"/>
        <v>0</v>
      </c>
      <c r="O26" s="9">
        <f t="shared" si="2"/>
        <v>0</v>
      </c>
      <c r="P26" s="9">
        <f t="shared" si="2"/>
        <v>0</v>
      </c>
      <c r="Q26" s="9">
        <f t="shared" si="2"/>
        <v>0</v>
      </c>
      <c r="R26" s="9">
        <f t="shared" si="2"/>
        <v>0</v>
      </c>
      <c r="S26" s="9">
        <f t="shared" si="2"/>
        <v>0</v>
      </c>
      <c r="T26" s="9">
        <f t="shared" si="2"/>
        <v>0</v>
      </c>
      <c r="U26" s="9">
        <f t="shared" si="2"/>
        <v>0</v>
      </c>
      <c r="V26" s="9">
        <f t="shared" si="2"/>
        <v>0</v>
      </c>
      <c r="W26" s="9">
        <f t="shared" si="3"/>
        <v>0</v>
      </c>
      <c r="X26" s="9">
        <f t="shared" si="3"/>
        <v>0</v>
      </c>
      <c r="Y26" s="9">
        <f t="shared" si="6"/>
        <v>0</v>
      </c>
      <c r="Z26" s="10">
        <f t="shared" si="4"/>
        <v>13</v>
      </c>
      <c r="AA26" s="9">
        <f t="shared" si="7"/>
        <v>0</v>
      </c>
      <c r="AB26">
        <f t="shared" si="5"/>
        <v>13</v>
      </c>
    </row>
    <row r="27" spans="1:28" hidden="1" x14ac:dyDescent="0.25">
      <c r="A27" s="1"/>
      <c r="B27" s="1"/>
      <c r="C27" s="9">
        <v>15</v>
      </c>
      <c r="D27" s="9"/>
      <c r="E27" s="9"/>
      <c r="G27" s="9">
        <f t="shared" si="2"/>
        <v>0</v>
      </c>
      <c r="H27" s="9">
        <f t="shared" si="2"/>
        <v>0</v>
      </c>
      <c r="I27" s="9">
        <f t="shared" si="2"/>
        <v>0</v>
      </c>
      <c r="J27" s="9">
        <f t="shared" si="2"/>
        <v>0</v>
      </c>
      <c r="K27" s="9">
        <f t="shared" si="2"/>
        <v>0</v>
      </c>
      <c r="L27" s="9">
        <f t="shared" si="2"/>
        <v>0</v>
      </c>
      <c r="M27" s="9">
        <f t="shared" si="2"/>
        <v>0</v>
      </c>
      <c r="N27" s="9">
        <f t="shared" si="2"/>
        <v>0</v>
      </c>
      <c r="O27" s="9">
        <f t="shared" si="2"/>
        <v>0</v>
      </c>
      <c r="P27" s="9">
        <f t="shared" si="2"/>
        <v>0</v>
      </c>
      <c r="Q27" s="9">
        <f t="shared" si="2"/>
        <v>0</v>
      </c>
      <c r="R27" s="9">
        <f t="shared" si="2"/>
        <v>0</v>
      </c>
      <c r="S27" s="9">
        <f t="shared" si="2"/>
        <v>0</v>
      </c>
      <c r="T27" s="9">
        <f t="shared" si="2"/>
        <v>0</v>
      </c>
      <c r="U27" s="9">
        <f t="shared" si="2"/>
        <v>0</v>
      </c>
      <c r="V27" s="9">
        <f t="shared" si="2"/>
        <v>0</v>
      </c>
      <c r="W27" s="9">
        <f t="shared" si="3"/>
        <v>0</v>
      </c>
      <c r="X27" s="9">
        <f t="shared" si="3"/>
        <v>0</v>
      </c>
      <c r="Y27" s="9">
        <f t="shared" si="6"/>
        <v>0</v>
      </c>
      <c r="Z27" s="10">
        <f t="shared" si="4"/>
        <v>13</v>
      </c>
      <c r="AA27" s="9">
        <f t="shared" si="7"/>
        <v>0</v>
      </c>
      <c r="AB27">
        <f t="shared" si="5"/>
        <v>13</v>
      </c>
    </row>
    <row r="28" spans="1:28" hidden="1" x14ac:dyDescent="0.25">
      <c r="A28" s="1"/>
      <c r="B28" s="1"/>
      <c r="C28" s="9">
        <v>16</v>
      </c>
      <c r="D28" s="9"/>
      <c r="E28" s="9"/>
      <c r="G28" s="9">
        <f t="shared" si="2"/>
        <v>0</v>
      </c>
      <c r="H28" s="9">
        <f t="shared" si="2"/>
        <v>0</v>
      </c>
      <c r="I28" s="9">
        <f t="shared" si="2"/>
        <v>0</v>
      </c>
      <c r="J28" s="9">
        <f t="shared" si="2"/>
        <v>0</v>
      </c>
      <c r="K28" s="9">
        <f t="shared" si="2"/>
        <v>0</v>
      </c>
      <c r="L28" s="9">
        <f t="shared" si="2"/>
        <v>0</v>
      </c>
      <c r="M28" s="9">
        <f t="shared" si="2"/>
        <v>0</v>
      </c>
      <c r="N28" s="9">
        <f t="shared" si="2"/>
        <v>0</v>
      </c>
      <c r="O28" s="9">
        <f t="shared" si="2"/>
        <v>0</v>
      </c>
      <c r="P28" s="9">
        <f t="shared" si="2"/>
        <v>0</v>
      </c>
      <c r="Q28" s="9">
        <f t="shared" si="2"/>
        <v>0</v>
      </c>
      <c r="R28" s="9">
        <f t="shared" si="2"/>
        <v>0</v>
      </c>
      <c r="S28" s="9">
        <f t="shared" si="2"/>
        <v>0</v>
      </c>
      <c r="T28" s="9">
        <f t="shared" si="2"/>
        <v>0</v>
      </c>
      <c r="U28" s="9">
        <f t="shared" si="2"/>
        <v>0</v>
      </c>
      <c r="V28" s="9">
        <f t="shared" ref="V28:X32" si="9">IFERROR(VLOOKUP(CONCATENATE($C$10,V$11," ",V$12,"T",$C28),$A$223:$F$3103,6,FALSE),0)</f>
        <v>0</v>
      </c>
      <c r="W28" s="9">
        <f t="shared" si="9"/>
        <v>0</v>
      </c>
      <c r="X28" s="9">
        <f t="shared" si="9"/>
        <v>0</v>
      </c>
      <c r="Y28" s="9">
        <f t="shared" si="6"/>
        <v>0</v>
      </c>
      <c r="Z28" s="10">
        <f t="shared" si="4"/>
        <v>13</v>
      </c>
      <c r="AA28" s="9">
        <f t="shared" si="7"/>
        <v>0</v>
      </c>
      <c r="AB28">
        <f t="shared" si="5"/>
        <v>13</v>
      </c>
    </row>
    <row r="29" spans="1:28" hidden="1" x14ac:dyDescent="0.25">
      <c r="A29" s="1"/>
      <c r="B29" s="1"/>
      <c r="C29" s="9">
        <v>17</v>
      </c>
      <c r="D29" s="9"/>
      <c r="E29" s="9"/>
      <c r="G29" s="9">
        <f t="shared" ref="G29:V32" si="10">IFERROR(VLOOKUP(CONCATENATE($C$10,G$11," ",G$12,"T",$C29),$A$223:$F$3103,6,FALSE),0)</f>
        <v>0</v>
      </c>
      <c r="H29" s="9">
        <f t="shared" si="10"/>
        <v>0</v>
      </c>
      <c r="I29" s="9">
        <f t="shared" si="10"/>
        <v>0</v>
      </c>
      <c r="J29" s="9">
        <f t="shared" si="10"/>
        <v>0</v>
      </c>
      <c r="K29" s="9">
        <f t="shared" si="10"/>
        <v>0</v>
      </c>
      <c r="L29" s="9">
        <f t="shared" si="10"/>
        <v>0</v>
      </c>
      <c r="M29" s="9">
        <f t="shared" si="10"/>
        <v>0</v>
      </c>
      <c r="N29" s="9">
        <f t="shared" si="10"/>
        <v>0</v>
      </c>
      <c r="O29" s="9">
        <f t="shared" si="10"/>
        <v>0</v>
      </c>
      <c r="P29" s="9">
        <f t="shared" si="10"/>
        <v>0</v>
      </c>
      <c r="Q29" s="9">
        <f t="shared" si="10"/>
        <v>0</v>
      </c>
      <c r="R29" s="9">
        <f t="shared" si="10"/>
        <v>0</v>
      </c>
      <c r="S29" s="9">
        <f t="shared" si="10"/>
        <v>0</v>
      </c>
      <c r="T29" s="9">
        <f t="shared" si="10"/>
        <v>0</v>
      </c>
      <c r="U29" s="9">
        <f t="shared" si="10"/>
        <v>0</v>
      </c>
      <c r="V29" s="9">
        <f t="shared" si="10"/>
        <v>0</v>
      </c>
      <c r="W29" s="9">
        <f t="shared" si="9"/>
        <v>0</v>
      </c>
      <c r="X29" s="9">
        <f t="shared" si="9"/>
        <v>0</v>
      </c>
      <c r="Y29" s="9">
        <f t="shared" si="6"/>
        <v>0</v>
      </c>
      <c r="Z29" s="10">
        <f t="shared" si="4"/>
        <v>13</v>
      </c>
      <c r="AA29" s="9">
        <f t="shared" si="7"/>
        <v>0</v>
      </c>
      <c r="AB29">
        <f t="shared" si="5"/>
        <v>13</v>
      </c>
    </row>
    <row r="30" spans="1:28" hidden="1" x14ac:dyDescent="0.25">
      <c r="A30" s="1"/>
      <c r="B30" s="1"/>
      <c r="C30" s="9">
        <v>18</v>
      </c>
      <c r="D30" s="9"/>
      <c r="E30" s="9"/>
      <c r="G30" s="9">
        <f t="shared" si="10"/>
        <v>0</v>
      </c>
      <c r="H30" s="9">
        <f t="shared" si="10"/>
        <v>0</v>
      </c>
      <c r="I30" s="9">
        <f t="shared" si="10"/>
        <v>0</v>
      </c>
      <c r="J30" s="9">
        <f t="shared" si="10"/>
        <v>0</v>
      </c>
      <c r="K30" s="9">
        <f t="shared" si="10"/>
        <v>0</v>
      </c>
      <c r="L30" s="9">
        <f t="shared" si="10"/>
        <v>0</v>
      </c>
      <c r="M30" s="9">
        <f t="shared" si="10"/>
        <v>0</v>
      </c>
      <c r="N30" s="9">
        <f t="shared" si="10"/>
        <v>0</v>
      </c>
      <c r="O30" s="9">
        <f t="shared" si="10"/>
        <v>0</v>
      </c>
      <c r="P30" s="9">
        <f t="shared" si="10"/>
        <v>0</v>
      </c>
      <c r="Q30" s="9">
        <f t="shared" si="10"/>
        <v>0</v>
      </c>
      <c r="R30" s="9">
        <f t="shared" si="10"/>
        <v>0</v>
      </c>
      <c r="S30" s="9">
        <f t="shared" si="10"/>
        <v>0</v>
      </c>
      <c r="T30" s="9">
        <f t="shared" si="10"/>
        <v>0</v>
      </c>
      <c r="U30" s="9">
        <f t="shared" si="10"/>
        <v>0</v>
      </c>
      <c r="V30" s="9">
        <f t="shared" si="10"/>
        <v>0</v>
      </c>
      <c r="W30" s="9">
        <f t="shared" si="9"/>
        <v>0</v>
      </c>
      <c r="X30" s="9">
        <f t="shared" si="9"/>
        <v>0</v>
      </c>
      <c r="Y30" s="9">
        <f t="shared" si="6"/>
        <v>0</v>
      </c>
      <c r="Z30" s="10">
        <f t="shared" si="4"/>
        <v>13</v>
      </c>
      <c r="AA30" s="9">
        <f t="shared" si="7"/>
        <v>0</v>
      </c>
      <c r="AB30">
        <f t="shared" si="5"/>
        <v>13</v>
      </c>
    </row>
    <row r="31" spans="1:28" hidden="1" x14ac:dyDescent="0.25">
      <c r="A31" s="1"/>
      <c r="B31" s="1"/>
      <c r="C31" s="9">
        <v>19</v>
      </c>
      <c r="D31" s="9"/>
      <c r="E31" s="9"/>
      <c r="G31" s="9">
        <f t="shared" si="10"/>
        <v>0</v>
      </c>
      <c r="H31" s="9">
        <f t="shared" si="10"/>
        <v>0</v>
      </c>
      <c r="I31" s="9">
        <f t="shared" si="10"/>
        <v>0</v>
      </c>
      <c r="J31" s="9">
        <f t="shared" si="10"/>
        <v>0</v>
      </c>
      <c r="K31" s="9">
        <f t="shared" si="10"/>
        <v>0</v>
      </c>
      <c r="L31" s="9">
        <f t="shared" si="10"/>
        <v>0</v>
      </c>
      <c r="M31" s="9">
        <f t="shared" si="10"/>
        <v>0</v>
      </c>
      <c r="N31" s="9">
        <f t="shared" si="10"/>
        <v>0</v>
      </c>
      <c r="O31" s="9">
        <f t="shared" si="10"/>
        <v>0</v>
      </c>
      <c r="P31" s="9">
        <f t="shared" si="10"/>
        <v>0</v>
      </c>
      <c r="Q31" s="9">
        <f t="shared" si="10"/>
        <v>0</v>
      </c>
      <c r="R31" s="9">
        <f t="shared" si="10"/>
        <v>0</v>
      </c>
      <c r="S31" s="9">
        <f t="shared" si="10"/>
        <v>0</v>
      </c>
      <c r="T31" s="9">
        <f t="shared" si="10"/>
        <v>0</v>
      </c>
      <c r="U31" s="9">
        <f t="shared" si="10"/>
        <v>0</v>
      </c>
      <c r="V31" s="9">
        <f t="shared" si="10"/>
        <v>0</v>
      </c>
      <c r="W31" s="9">
        <f t="shared" si="9"/>
        <v>0</v>
      </c>
      <c r="X31" s="9">
        <f t="shared" si="9"/>
        <v>0</v>
      </c>
      <c r="Y31" s="9">
        <f t="shared" si="6"/>
        <v>0</v>
      </c>
      <c r="Z31" s="10">
        <f t="shared" si="4"/>
        <v>13</v>
      </c>
      <c r="AA31" s="9">
        <f t="shared" si="7"/>
        <v>0</v>
      </c>
      <c r="AB31">
        <f t="shared" si="5"/>
        <v>13</v>
      </c>
    </row>
    <row r="32" spans="1:28" hidden="1" x14ac:dyDescent="0.25">
      <c r="A32" s="1"/>
      <c r="B32" s="1"/>
      <c r="C32" s="9">
        <v>20</v>
      </c>
      <c r="D32" s="9"/>
      <c r="E32" s="9"/>
      <c r="G32" s="9">
        <f t="shared" si="10"/>
        <v>0</v>
      </c>
      <c r="H32" s="9">
        <f t="shared" si="10"/>
        <v>0</v>
      </c>
      <c r="I32" s="9">
        <f t="shared" si="10"/>
        <v>0</v>
      </c>
      <c r="J32" s="9">
        <f t="shared" si="10"/>
        <v>0</v>
      </c>
      <c r="K32" s="9">
        <f t="shared" si="10"/>
        <v>0</v>
      </c>
      <c r="L32" s="9">
        <f t="shared" si="10"/>
        <v>0</v>
      </c>
      <c r="M32" s="9">
        <f t="shared" si="10"/>
        <v>0</v>
      </c>
      <c r="N32" s="9">
        <f t="shared" si="10"/>
        <v>0</v>
      </c>
      <c r="O32" s="9">
        <f t="shared" si="10"/>
        <v>0</v>
      </c>
      <c r="P32" s="9">
        <f t="shared" si="10"/>
        <v>0</v>
      </c>
      <c r="Q32" s="9">
        <f t="shared" si="10"/>
        <v>0</v>
      </c>
      <c r="R32" s="9">
        <f t="shared" si="10"/>
        <v>0</v>
      </c>
      <c r="S32" s="9">
        <f t="shared" si="10"/>
        <v>0</v>
      </c>
      <c r="T32" s="9">
        <f t="shared" si="10"/>
        <v>0</v>
      </c>
      <c r="U32" s="9">
        <f t="shared" si="10"/>
        <v>0</v>
      </c>
      <c r="V32" s="9">
        <f t="shared" si="10"/>
        <v>0</v>
      </c>
      <c r="W32" s="9">
        <f t="shared" si="9"/>
        <v>0</v>
      </c>
      <c r="X32" s="9">
        <f t="shared" si="9"/>
        <v>0</v>
      </c>
      <c r="Y32" s="9">
        <f t="shared" si="6"/>
        <v>0</v>
      </c>
      <c r="Z32" s="10">
        <f t="shared" si="4"/>
        <v>13</v>
      </c>
      <c r="AA32" s="9">
        <f t="shared" si="7"/>
        <v>0</v>
      </c>
      <c r="AB32">
        <f t="shared" si="5"/>
        <v>13</v>
      </c>
    </row>
    <row r="33" spans="1:53" hidden="1" x14ac:dyDescent="0.25">
      <c r="A33" s="1">
        <v>1</v>
      </c>
      <c r="B33" s="9">
        <v>2</v>
      </c>
      <c r="C33" s="9">
        <v>3</v>
      </c>
      <c r="D33">
        <v>4</v>
      </c>
      <c r="E33" s="9">
        <v>5</v>
      </c>
      <c r="F33" s="9">
        <v>6</v>
      </c>
      <c r="G33">
        <v>7</v>
      </c>
      <c r="H33" s="9">
        <v>8</v>
      </c>
      <c r="I33" s="9">
        <v>9</v>
      </c>
      <c r="J33">
        <v>10</v>
      </c>
      <c r="K33" s="9">
        <v>11</v>
      </c>
      <c r="L33" s="9">
        <v>12</v>
      </c>
      <c r="M33">
        <v>13</v>
      </c>
      <c r="N33" s="9">
        <v>14</v>
      </c>
      <c r="O33" s="9">
        <v>15</v>
      </c>
      <c r="P33">
        <v>16</v>
      </c>
      <c r="Q33" s="9">
        <v>17</v>
      </c>
      <c r="R33" s="9">
        <v>18</v>
      </c>
      <c r="S33">
        <v>19</v>
      </c>
      <c r="T33" s="9">
        <v>20</v>
      </c>
      <c r="U33" s="9">
        <v>21</v>
      </c>
      <c r="V33">
        <v>22</v>
      </c>
      <c r="W33" s="9">
        <v>23</v>
      </c>
      <c r="X33" s="9">
        <v>24</v>
      </c>
      <c r="Y33" s="9">
        <v>25</v>
      </c>
      <c r="AJ33" s="11"/>
      <c r="AK33" s="11"/>
      <c r="AL33" s="11"/>
      <c r="AM33" s="11"/>
      <c r="AN33" s="11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</row>
    <row r="34" spans="1:53" x14ac:dyDescent="0.25">
      <c r="A34" s="1"/>
      <c r="N34" s="12"/>
      <c r="AJ34" s="11"/>
      <c r="AK34" s="11"/>
      <c r="AL34" s="11"/>
      <c r="AM34" s="11"/>
      <c r="AN34" s="11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</row>
    <row r="35" spans="1:53" ht="16.5" thickBot="1" x14ac:dyDescent="0.3">
      <c r="A35" s="1"/>
      <c r="F35" s="13" t="e">
        <v>#REF!</v>
      </c>
      <c r="G35" s="14" t="e">
        <v>#REF!</v>
      </c>
      <c r="H35" s="13" t="e">
        <v>#N/A</v>
      </c>
      <c r="N35" s="12"/>
      <c r="U35" s="15"/>
      <c r="V35" s="11"/>
      <c r="AJ35" s="11"/>
      <c r="AK35" s="11"/>
      <c r="AL35" s="11"/>
      <c r="AM35" s="11"/>
      <c r="AN35" s="11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</row>
    <row r="36" spans="1:53" ht="16.5" thickBot="1" x14ac:dyDescent="0.3">
      <c r="A36" s="1"/>
      <c r="B36" s="357" t="s">
        <v>7</v>
      </c>
      <c r="C36" s="358"/>
      <c r="D36" s="358"/>
      <c r="E36" s="359"/>
      <c r="F36" s="16" t="s">
        <v>8</v>
      </c>
      <c r="G36" s="17" t="s">
        <v>9</v>
      </c>
      <c r="H36" s="18" t="s">
        <v>2</v>
      </c>
      <c r="I36" s="19"/>
      <c r="J36" s="360"/>
      <c r="K36" s="360"/>
      <c r="L36" s="20"/>
      <c r="M36" s="20"/>
      <c r="N36" s="12"/>
      <c r="O36" s="21"/>
      <c r="P36" s="361"/>
      <c r="Q36" s="361"/>
      <c r="T36" s="22"/>
      <c r="U36" s="22"/>
      <c r="AG36" s="23"/>
    </row>
    <row r="37" spans="1:53" x14ac:dyDescent="0.25">
      <c r="A37" s="24">
        <v>1</v>
      </c>
      <c r="B37" s="25" t="s">
        <v>237</v>
      </c>
      <c r="C37" s="25" t="s">
        <v>240</v>
      </c>
      <c r="D37" s="362" t="s">
        <v>243</v>
      </c>
      <c r="E37" s="363"/>
      <c r="F37" s="26">
        <v>80</v>
      </c>
      <c r="G37" s="27">
        <v>0</v>
      </c>
      <c r="H37" s="28">
        <v>7</v>
      </c>
      <c r="I37" s="29"/>
      <c r="J37" s="30"/>
      <c r="K37" s="31"/>
      <c r="L37" s="32"/>
      <c r="M37" s="31"/>
      <c r="N37" s="32"/>
      <c r="O37" s="31"/>
      <c r="P37" s="30"/>
      <c r="Q37" s="31"/>
      <c r="AI37" s="33"/>
      <c r="AJ37" s="34"/>
      <c r="AK37" s="34"/>
      <c r="AL37" s="34"/>
      <c r="AM37" s="34"/>
      <c r="AN37" s="34"/>
      <c r="AO37" s="34"/>
      <c r="AP37" s="34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</row>
    <row r="38" spans="1:53" x14ac:dyDescent="0.25">
      <c r="A38" s="24">
        <v>2</v>
      </c>
      <c r="B38" s="35" t="s">
        <v>220</v>
      </c>
      <c r="C38" s="35" t="s">
        <v>223</v>
      </c>
      <c r="D38" s="349" t="s">
        <v>226</v>
      </c>
      <c r="E38" s="349"/>
      <c r="F38" s="26">
        <v>78</v>
      </c>
      <c r="G38" s="27">
        <v>-2</v>
      </c>
      <c r="H38" s="28">
        <v>4</v>
      </c>
      <c r="I38" s="29"/>
      <c r="J38" s="30"/>
      <c r="K38" s="31"/>
      <c r="L38" s="32"/>
      <c r="M38" s="31"/>
      <c r="N38" s="32"/>
      <c r="O38" s="31"/>
      <c r="P38" s="30"/>
      <c r="Q38" s="31"/>
      <c r="AI38" s="9" t="s">
        <v>10</v>
      </c>
    </row>
    <row r="39" spans="1:53" ht="16.5" thickBot="1" x14ac:dyDescent="0.3">
      <c r="A39" s="24">
        <v>3</v>
      </c>
      <c r="B39" s="35" t="s">
        <v>214</v>
      </c>
      <c r="C39" s="35" t="s">
        <v>216</v>
      </c>
      <c r="D39" s="349" t="s">
        <v>218</v>
      </c>
      <c r="E39" s="349"/>
      <c r="F39" s="26">
        <v>74</v>
      </c>
      <c r="G39" s="27">
        <v>-6</v>
      </c>
      <c r="H39" s="26">
        <v>2</v>
      </c>
      <c r="I39" s="36"/>
      <c r="J39" s="36"/>
      <c r="K39" s="36"/>
      <c r="L39" s="36"/>
      <c r="M39" s="36"/>
      <c r="N39" s="36"/>
      <c r="O39" s="36"/>
      <c r="P39" s="36"/>
      <c r="Q39" s="36"/>
      <c r="R39" s="36"/>
      <c r="S39" s="36"/>
      <c r="AB39" s="23" t="s">
        <v>11</v>
      </c>
      <c r="AC39">
        <v>1</v>
      </c>
      <c r="AD39">
        <v>2</v>
      </c>
      <c r="AE39">
        <v>3</v>
      </c>
      <c r="AF39">
        <v>4</v>
      </c>
      <c r="AH39" s="351" t="s">
        <v>12</v>
      </c>
      <c r="AI39" s="352"/>
      <c r="AJ39" s="37" t="s">
        <v>13</v>
      </c>
      <c r="AK39" s="38" t="s">
        <v>14</v>
      </c>
      <c r="AL39" s="38" t="s">
        <v>15</v>
      </c>
      <c r="AM39" t="s">
        <v>16</v>
      </c>
    </row>
    <row r="40" spans="1:53" ht="16.5" thickBot="1" x14ac:dyDescent="0.3">
      <c r="A40" s="24">
        <v>4</v>
      </c>
      <c r="B40" s="39" t="s">
        <v>219</v>
      </c>
      <c r="C40" s="39" t="s">
        <v>222</v>
      </c>
      <c r="D40" s="349" t="s">
        <v>225</v>
      </c>
      <c r="E40" s="349"/>
      <c r="F40" s="26">
        <v>70.5</v>
      </c>
      <c r="G40" s="27">
        <v>-9.5</v>
      </c>
      <c r="H40" s="26">
        <v>3</v>
      </c>
      <c r="I40" s="40"/>
      <c r="J40" s="41" t="s">
        <v>17</v>
      </c>
      <c r="K40" s="42" t="s">
        <v>18</v>
      </c>
      <c r="L40" s="43" t="s">
        <v>8</v>
      </c>
      <c r="M40" s="44" t="s">
        <v>19</v>
      </c>
      <c r="N40" s="43" t="s">
        <v>20</v>
      </c>
      <c r="O40" s="43" t="s">
        <v>21</v>
      </c>
      <c r="P40" s="43" t="s">
        <v>22</v>
      </c>
      <c r="Q40" s="43" t="s">
        <v>23</v>
      </c>
      <c r="R40" s="45" t="s">
        <v>24</v>
      </c>
      <c r="S40" s="45" t="s">
        <v>25</v>
      </c>
      <c r="T40" s="1"/>
      <c r="U40" s="46" t="s">
        <v>26</v>
      </c>
      <c r="V40" s="47" t="s">
        <v>19</v>
      </c>
      <c r="W40" s="1"/>
      <c r="Y40" t="s">
        <v>18</v>
      </c>
      <c r="AG40" s="48">
        <v>83</v>
      </c>
      <c r="AH40" s="332" t="s">
        <v>213</v>
      </c>
      <c r="AI40" s="333"/>
      <c r="AJ40" s="49">
        <v>268</v>
      </c>
      <c r="AK40" s="50">
        <v>279</v>
      </c>
      <c r="AL40" s="51">
        <v>1.041044776119403</v>
      </c>
      <c r="AM40" s="52" t="s">
        <v>358</v>
      </c>
      <c r="AN40">
        <v>1</v>
      </c>
      <c r="AO40">
        <v>1</v>
      </c>
      <c r="AP40">
        <v>1</v>
      </c>
      <c r="AQ40" t="s">
        <v>213</v>
      </c>
      <c r="AR40">
        <v>1</v>
      </c>
    </row>
    <row r="41" spans="1:53" ht="15" customHeight="1" x14ac:dyDescent="0.25">
      <c r="A41" s="24">
        <v>5</v>
      </c>
      <c r="B41" s="39" t="s">
        <v>228</v>
      </c>
      <c r="C41" s="39" t="s">
        <v>231</v>
      </c>
      <c r="D41" s="349" t="s">
        <v>234</v>
      </c>
      <c r="E41" s="349"/>
      <c r="F41" s="26">
        <v>67.5</v>
      </c>
      <c r="G41" s="27">
        <v>-12.5</v>
      </c>
      <c r="H41" s="26">
        <v>5</v>
      </c>
      <c r="I41" s="53">
        <v>1</v>
      </c>
      <c r="J41" s="35" t="s">
        <v>234</v>
      </c>
      <c r="K41" s="28">
        <v>10</v>
      </c>
      <c r="L41" s="28">
        <v>25</v>
      </c>
      <c r="M41" s="54">
        <v>0.69444444444444442</v>
      </c>
      <c r="N41" s="55">
        <v>11</v>
      </c>
      <c r="O41" s="55">
        <v>4</v>
      </c>
      <c r="P41" s="55">
        <v>3</v>
      </c>
      <c r="Q41" s="54">
        <v>0.61111111111111116</v>
      </c>
      <c r="R41" s="28">
        <v>7</v>
      </c>
      <c r="S41" s="56">
        <v>84</v>
      </c>
      <c r="T41" s="1">
        <v>9</v>
      </c>
      <c r="U41" s="1" t="s">
        <v>359</v>
      </c>
      <c r="V41" s="57">
        <v>0.58333333333333337</v>
      </c>
      <c r="W41" s="1">
        <v>9</v>
      </c>
      <c r="X41">
        <v>9</v>
      </c>
      <c r="Y41">
        <v>10</v>
      </c>
      <c r="Z41" s="58">
        <v>1.399111111111115</v>
      </c>
      <c r="AA41" s="1" t="s">
        <v>359</v>
      </c>
      <c r="AB41" t="s">
        <v>27</v>
      </c>
      <c r="AC41" t="s">
        <v>28</v>
      </c>
      <c r="AD41" t="s">
        <v>29</v>
      </c>
      <c r="AE41" t="s">
        <v>30</v>
      </c>
      <c r="AG41" s="48">
        <v>68</v>
      </c>
      <c r="AH41" s="332" t="s">
        <v>214</v>
      </c>
      <c r="AI41" s="333"/>
      <c r="AJ41" s="49">
        <v>258</v>
      </c>
      <c r="AK41" s="50">
        <v>250</v>
      </c>
      <c r="AL41" s="51">
        <v>0.96899224806201545</v>
      </c>
      <c r="AM41" s="52" t="s">
        <v>360</v>
      </c>
      <c r="AN41">
        <v>8</v>
      </c>
      <c r="AO41">
        <v>8</v>
      </c>
      <c r="AP41">
        <v>8</v>
      </c>
      <c r="AQ41" t="s">
        <v>214</v>
      </c>
      <c r="AR41">
        <v>1</v>
      </c>
    </row>
    <row r="42" spans="1:53" ht="15" customHeight="1" x14ac:dyDescent="0.25">
      <c r="A42" s="24">
        <v>6</v>
      </c>
      <c r="B42" s="39" t="s">
        <v>229</v>
      </c>
      <c r="C42" s="39" t="s">
        <v>232</v>
      </c>
      <c r="D42" s="349" t="s">
        <v>235</v>
      </c>
      <c r="E42" s="349"/>
      <c r="F42" s="26">
        <v>63.5</v>
      </c>
      <c r="G42" s="27">
        <v>-16.5</v>
      </c>
      <c r="H42" s="26">
        <v>6</v>
      </c>
      <c r="I42" s="53">
        <v>2</v>
      </c>
      <c r="J42" s="35" t="s">
        <v>243</v>
      </c>
      <c r="K42" s="59">
        <v>10</v>
      </c>
      <c r="L42" s="59">
        <v>25</v>
      </c>
      <c r="M42" s="60">
        <v>0.69444444444444442</v>
      </c>
      <c r="N42" s="61">
        <v>12</v>
      </c>
      <c r="O42" s="61">
        <v>5</v>
      </c>
      <c r="P42" s="61">
        <v>1</v>
      </c>
      <c r="Q42" s="62">
        <v>0.66666666666666663</v>
      </c>
      <c r="R42" s="59">
        <v>10</v>
      </c>
      <c r="S42" s="63">
        <v>92</v>
      </c>
      <c r="T42" s="1">
        <v>15</v>
      </c>
      <c r="U42" s="1" t="s">
        <v>361</v>
      </c>
      <c r="V42" s="57">
        <v>0.5</v>
      </c>
      <c r="W42" s="1">
        <v>15</v>
      </c>
      <c r="X42">
        <v>15</v>
      </c>
      <c r="Y42">
        <v>10</v>
      </c>
      <c r="Z42" s="58">
        <v>2.8528888888888884</v>
      </c>
      <c r="AA42" s="1" t="s">
        <v>361</v>
      </c>
      <c r="AB42" t="s">
        <v>31</v>
      </c>
      <c r="AC42" t="s">
        <v>32</v>
      </c>
      <c r="AD42" t="s">
        <v>33</v>
      </c>
      <c r="AE42" t="s">
        <v>34</v>
      </c>
      <c r="AG42" s="48">
        <v>4</v>
      </c>
      <c r="AH42" s="332" t="s">
        <v>219</v>
      </c>
      <c r="AI42" s="333"/>
      <c r="AJ42" s="49">
        <v>253</v>
      </c>
      <c r="AK42" s="50">
        <v>261</v>
      </c>
      <c r="AL42" s="51">
        <v>1.0316205533596838</v>
      </c>
      <c r="AM42" s="52" t="s">
        <v>358</v>
      </c>
      <c r="AN42">
        <v>2</v>
      </c>
      <c r="AO42">
        <v>2</v>
      </c>
      <c r="AP42">
        <v>2</v>
      </c>
      <c r="AQ42" t="s">
        <v>219</v>
      </c>
      <c r="AR42">
        <v>1</v>
      </c>
    </row>
    <row r="43" spans="1:53" ht="15" customHeight="1" x14ac:dyDescent="0.25">
      <c r="A43" s="24">
        <v>7</v>
      </c>
      <c r="B43" s="39" t="s">
        <v>213</v>
      </c>
      <c r="C43" s="39" t="s">
        <v>215</v>
      </c>
      <c r="D43" s="349" t="s">
        <v>217</v>
      </c>
      <c r="E43" s="349"/>
      <c r="F43" s="26">
        <v>62.5</v>
      </c>
      <c r="G43" s="27">
        <v>-17.5</v>
      </c>
      <c r="H43" s="26">
        <v>1</v>
      </c>
      <c r="I43" s="53">
        <v>3</v>
      </c>
      <c r="J43" s="35" t="s">
        <v>235</v>
      </c>
      <c r="K43" s="59">
        <v>8</v>
      </c>
      <c r="L43" s="59">
        <v>25</v>
      </c>
      <c r="M43" s="60">
        <v>0.69444444444444442</v>
      </c>
      <c r="N43" s="61">
        <v>11</v>
      </c>
      <c r="O43" s="61">
        <v>4</v>
      </c>
      <c r="P43" s="61">
        <v>3</v>
      </c>
      <c r="Q43" s="62">
        <v>0.61111111111111116</v>
      </c>
      <c r="R43" s="59">
        <v>6</v>
      </c>
      <c r="S43" s="63">
        <v>70</v>
      </c>
      <c r="T43" s="1">
        <v>4</v>
      </c>
      <c r="U43" s="1" t="s">
        <v>362</v>
      </c>
      <c r="V43" s="57">
        <v>0.66666666666666663</v>
      </c>
      <c r="W43" s="1">
        <v>4</v>
      </c>
      <c r="X43">
        <v>4</v>
      </c>
      <c r="Y43">
        <v>8</v>
      </c>
      <c r="Z43" s="58">
        <v>1.6288888888888917</v>
      </c>
      <c r="AA43" s="1" t="s">
        <v>362</v>
      </c>
      <c r="AB43" t="s">
        <v>35</v>
      </c>
      <c r="AC43" t="s">
        <v>36</v>
      </c>
      <c r="AD43" t="s">
        <v>37</v>
      </c>
      <c r="AE43" t="s">
        <v>38</v>
      </c>
      <c r="AF43" s="11"/>
      <c r="AG43" s="48">
        <v>79</v>
      </c>
      <c r="AH43" s="332" t="s">
        <v>220</v>
      </c>
      <c r="AI43" s="333"/>
      <c r="AJ43" s="49">
        <v>252</v>
      </c>
      <c r="AK43" s="50">
        <v>255</v>
      </c>
      <c r="AL43" s="51">
        <v>1.0119047619047619</v>
      </c>
      <c r="AM43" s="52" t="s">
        <v>358</v>
      </c>
      <c r="AN43">
        <v>3</v>
      </c>
      <c r="AO43">
        <v>3</v>
      </c>
      <c r="AP43">
        <v>3</v>
      </c>
      <c r="AQ43" t="s">
        <v>220</v>
      </c>
      <c r="AR43">
        <v>1</v>
      </c>
    </row>
    <row r="44" spans="1:53" ht="15" customHeight="1" x14ac:dyDescent="0.25">
      <c r="A44" s="24">
        <v>8</v>
      </c>
      <c r="B44" s="39" t="s">
        <v>256</v>
      </c>
      <c r="C44" s="39" t="s">
        <v>259</v>
      </c>
      <c r="D44" s="349" t="s">
        <v>262</v>
      </c>
      <c r="E44" s="349"/>
      <c r="F44" s="26">
        <v>60</v>
      </c>
      <c r="G44" s="27">
        <v>-20</v>
      </c>
      <c r="H44" s="26">
        <v>12</v>
      </c>
      <c r="I44" s="53">
        <v>4</v>
      </c>
      <c r="J44" s="35" t="s">
        <v>219</v>
      </c>
      <c r="K44" s="59">
        <v>15</v>
      </c>
      <c r="L44" s="59">
        <v>24</v>
      </c>
      <c r="M44" s="60">
        <v>0.66666666666666663</v>
      </c>
      <c r="N44" s="61">
        <v>12</v>
      </c>
      <c r="O44" s="61">
        <v>6</v>
      </c>
      <c r="P44" s="61">
        <v>0</v>
      </c>
      <c r="Q44" s="62">
        <v>0.66666666666666663</v>
      </c>
      <c r="R44" s="59">
        <v>5</v>
      </c>
      <c r="S44" s="63">
        <v>66</v>
      </c>
      <c r="T44" s="1">
        <v>11</v>
      </c>
      <c r="U44" s="1" t="s">
        <v>363</v>
      </c>
      <c r="V44" s="57">
        <v>0.58333333333333337</v>
      </c>
      <c r="W44" s="1">
        <v>9.5</v>
      </c>
      <c r="X44">
        <v>9</v>
      </c>
      <c r="Y44">
        <v>15</v>
      </c>
      <c r="Z44" s="58">
        <v>2.9693333333333287</v>
      </c>
      <c r="AA44" s="1" t="s">
        <v>363</v>
      </c>
      <c r="AB44" t="s">
        <v>39</v>
      </c>
      <c r="AC44" t="s">
        <v>40</v>
      </c>
      <c r="AD44" t="s">
        <v>41</v>
      </c>
      <c r="AE44" t="s">
        <v>42</v>
      </c>
      <c r="AF44" s="11"/>
      <c r="AG44" s="48">
        <v>9</v>
      </c>
      <c r="AH44" s="332" t="s">
        <v>228</v>
      </c>
      <c r="AI44" s="333"/>
      <c r="AJ44" s="49">
        <v>225</v>
      </c>
      <c r="AK44" s="50">
        <v>215</v>
      </c>
      <c r="AL44" s="51">
        <v>0.9555555555555556</v>
      </c>
      <c r="AM44" s="52" t="s">
        <v>360</v>
      </c>
      <c r="AN44">
        <v>11</v>
      </c>
      <c r="AO44">
        <v>11</v>
      </c>
      <c r="AP44">
        <v>11</v>
      </c>
      <c r="AQ44" t="s">
        <v>228</v>
      </c>
      <c r="AR44">
        <v>1</v>
      </c>
    </row>
    <row r="45" spans="1:53" ht="15" customHeight="1" x14ac:dyDescent="0.25">
      <c r="A45" s="24">
        <v>9</v>
      </c>
      <c r="B45" s="39" t="s">
        <v>246</v>
      </c>
      <c r="C45" s="39" t="s">
        <v>249</v>
      </c>
      <c r="D45" s="349" t="s">
        <v>252</v>
      </c>
      <c r="E45" s="349"/>
      <c r="F45" s="61">
        <v>57</v>
      </c>
      <c r="G45" s="64">
        <v>-23</v>
      </c>
      <c r="H45" s="61">
        <v>9</v>
      </c>
      <c r="I45" s="53">
        <v>5</v>
      </c>
      <c r="J45" s="35" t="s">
        <v>218</v>
      </c>
      <c r="K45" s="59">
        <v>5</v>
      </c>
      <c r="L45" s="59">
        <v>24</v>
      </c>
      <c r="M45" s="60">
        <v>0.66666666666666663</v>
      </c>
      <c r="N45" s="61">
        <v>10</v>
      </c>
      <c r="O45" s="61">
        <v>4</v>
      </c>
      <c r="P45" s="61">
        <v>4</v>
      </c>
      <c r="Q45" s="62">
        <v>0.55555555555555558</v>
      </c>
      <c r="R45" s="59">
        <v>1</v>
      </c>
      <c r="S45" s="63">
        <v>18</v>
      </c>
      <c r="T45" s="1">
        <v>26</v>
      </c>
      <c r="U45" s="1" t="s">
        <v>364</v>
      </c>
      <c r="V45" s="57">
        <v>0.41666666666666669</v>
      </c>
      <c r="W45" s="1">
        <v>26</v>
      </c>
      <c r="X45">
        <v>26</v>
      </c>
      <c r="Y45">
        <v>5</v>
      </c>
      <c r="Z45" s="58">
        <v>1.5875555555555532</v>
      </c>
      <c r="AA45" s="1" t="s">
        <v>364</v>
      </c>
      <c r="AB45" t="s">
        <v>43</v>
      </c>
      <c r="AC45" t="s">
        <v>44</v>
      </c>
      <c r="AD45" t="s">
        <v>45</v>
      </c>
      <c r="AE45" t="s">
        <v>46</v>
      </c>
      <c r="AF45" s="11"/>
      <c r="AG45" s="48">
        <v>3</v>
      </c>
      <c r="AH45" s="332" t="s">
        <v>229</v>
      </c>
      <c r="AI45" s="333"/>
      <c r="AJ45" s="49">
        <v>232</v>
      </c>
      <c r="AK45" s="50">
        <v>223</v>
      </c>
      <c r="AL45" s="51">
        <v>0.96120689655172409</v>
      </c>
      <c r="AM45" s="52" t="s">
        <v>360</v>
      </c>
      <c r="AN45">
        <v>10</v>
      </c>
      <c r="AO45">
        <v>10</v>
      </c>
      <c r="AP45">
        <v>10</v>
      </c>
      <c r="AQ45" t="s">
        <v>229</v>
      </c>
      <c r="AR45">
        <v>1</v>
      </c>
    </row>
    <row r="46" spans="1:53" ht="15" customHeight="1" x14ac:dyDescent="0.25">
      <c r="A46" s="24">
        <v>10</v>
      </c>
      <c r="B46" s="39" t="s">
        <v>247</v>
      </c>
      <c r="C46" s="39" t="s">
        <v>250</v>
      </c>
      <c r="D46" s="349" t="s">
        <v>253</v>
      </c>
      <c r="E46" s="349"/>
      <c r="F46" s="26">
        <v>55</v>
      </c>
      <c r="G46" s="27">
        <v>-25</v>
      </c>
      <c r="H46" s="26">
        <v>10</v>
      </c>
      <c r="I46" s="53">
        <v>6</v>
      </c>
      <c r="J46" s="35" t="s">
        <v>223</v>
      </c>
      <c r="K46" s="59">
        <v>13</v>
      </c>
      <c r="L46" s="59">
        <v>24</v>
      </c>
      <c r="M46" s="60">
        <v>0.66666666666666663</v>
      </c>
      <c r="N46" s="61">
        <v>12</v>
      </c>
      <c r="O46" s="61">
        <v>6</v>
      </c>
      <c r="P46" s="61">
        <v>0</v>
      </c>
      <c r="Q46" s="62">
        <v>0.66666666666666663</v>
      </c>
      <c r="R46" s="59">
        <v>6</v>
      </c>
      <c r="S46" s="63">
        <v>73</v>
      </c>
      <c r="T46" s="1">
        <v>31</v>
      </c>
      <c r="U46" s="1" t="s">
        <v>365</v>
      </c>
      <c r="V46" s="57">
        <v>0.3611111111111111</v>
      </c>
      <c r="W46" s="1">
        <v>31</v>
      </c>
      <c r="X46">
        <v>31</v>
      </c>
      <c r="Y46">
        <v>13</v>
      </c>
      <c r="Z46" s="58">
        <v>-4.8000000000001278E-2</v>
      </c>
      <c r="AA46" s="1" t="s">
        <v>365</v>
      </c>
      <c r="AB46" t="s">
        <v>47</v>
      </c>
      <c r="AC46" t="s">
        <v>48</v>
      </c>
      <c r="AD46" t="s">
        <v>49</v>
      </c>
      <c r="AE46" t="s">
        <v>50</v>
      </c>
      <c r="AF46" s="11"/>
      <c r="AG46" s="48">
        <v>6</v>
      </c>
      <c r="AH46" s="332" t="s">
        <v>237</v>
      </c>
      <c r="AI46" s="333"/>
      <c r="AJ46" s="49">
        <v>222</v>
      </c>
      <c r="AK46" s="50">
        <v>220</v>
      </c>
      <c r="AL46" s="51">
        <v>0.99099099099099097</v>
      </c>
      <c r="AM46" s="52" t="s">
        <v>360</v>
      </c>
      <c r="AN46">
        <v>6</v>
      </c>
      <c r="AO46">
        <v>6</v>
      </c>
      <c r="AP46">
        <v>6</v>
      </c>
      <c r="AQ46" t="s">
        <v>237</v>
      </c>
      <c r="AR46">
        <v>1</v>
      </c>
    </row>
    <row r="47" spans="1:53" ht="15" customHeight="1" x14ac:dyDescent="0.25">
      <c r="A47" s="24">
        <v>11</v>
      </c>
      <c r="B47" s="39" t="s">
        <v>238</v>
      </c>
      <c r="C47" s="39" t="s">
        <v>241</v>
      </c>
      <c r="D47" s="349" t="s">
        <v>244</v>
      </c>
      <c r="E47" s="349"/>
      <c r="F47" s="26">
        <v>49</v>
      </c>
      <c r="G47" s="27">
        <v>-31</v>
      </c>
      <c r="H47" s="26">
        <v>8</v>
      </c>
      <c r="I47" s="53">
        <v>7</v>
      </c>
      <c r="J47" s="35" t="s">
        <v>237</v>
      </c>
      <c r="K47" s="59">
        <v>13</v>
      </c>
      <c r="L47" s="59">
        <v>24</v>
      </c>
      <c r="M47" s="60">
        <v>0.66666666666666663</v>
      </c>
      <c r="N47" s="61">
        <v>11</v>
      </c>
      <c r="O47" s="61">
        <v>5</v>
      </c>
      <c r="P47" s="61">
        <v>2</v>
      </c>
      <c r="Q47" s="62">
        <v>0.61111111111111116</v>
      </c>
      <c r="R47" s="59">
        <v>1</v>
      </c>
      <c r="S47" s="63">
        <v>36</v>
      </c>
      <c r="T47" s="1">
        <v>7</v>
      </c>
      <c r="U47" s="1" t="s">
        <v>366</v>
      </c>
      <c r="V47" s="57">
        <v>0.66666666666666663</v>
      </c>
      <c r="W47" s="1">
        <v>4.5</v>
      </c>
      <c r="X47">
        <v>4</v>
      </c>
      <c r="Y47">
        <v>13</v>
      </c>
      <c r="Z47" s="58">
        <v>0.25733333333333142</v>
      </c>
      <c r="AA47" s="1" t="s">
        <v>366</v>
      </c>
      <c r="AB47" t="s">
        <v>51</v>
      </c>
      <c r="AC47" t="s">
        <v>28</v>
      </c>
      <c r="AD47" t="s">
        <v>29</v>
      </c>
      <c r="AE47" t="s">
        <v>30</v>
      </c>
      <c r="AF47" s="11"/>
      <c r="AG47" s="48">
        <v>8</v>
      </c>
      <c r="AH47" s="332" t="s">
        <v>238</v>
      </c>
      <c r="AI47" s="333"/>
      <c r="AJ47" s="49">
        <v>221</v>
      </c>
      <c r="AK47" s="50">
        <v>218</v>
      </c>
      <c r="AL47" s="51">
        <v>0.98642533936651589</v>
      </c>
      <c r="AM47" s="52" t="s">
        <v>360</v>
      </c>
      <c r="AN47">
        <v>7</v>
      </c>
      <c r="AO47">
        <v>7</v>
      </c>
      <c r="AP47">
        <v>7</v>
      </c>
      <c r="AQ47" t="s">
        <v>238</v>
      </c>
      <c r="AR47">
        <v>1</v>
      </c>
    </row>
    <row r="48" spans="1:53" ht="15" customHeight="1" x14ac:dyDescent="0.25">
      <c r="A48" s="24">
        <v>12</v>
      </c>
      <c r="B48" s="39" t="s">
        <v>255</v>
      </c>
      <c r="C48" s="39" t="s">
        <v>258</v>
      </c>
      <c r="D48" s="349" t="s">
        <v>261</v>
      </c>
      <c r="E48" s="349"/>
      <c r="F48" s="26">
        <v>39</v>
      </c>
      <c r="G48" s="27">
        <v>-41</v>
      </c>
      <c r="H48" s="26">
        <v>11</v>
      </c>
      <c r="I48" s="53">
        <v>8</v>
      </c>
      <c r="J48" s="35" t="s">
        <v>222</v>
      </c>
      <c r="K48" s="59">
        <v>14</v>
      </c>
      <c r="L48" s="59">
        <v>22</v>
      </c>
      <c r="M48" s="60">
        <v>0.61111111111111116</v>
      </c>
      <c r="N48" s="61">
        <v>9</v>
      </c>
      <c r="O48" s="61">
        <v>5</v>
      </c>
      <c r="P48" s="61">
        <v>4</v>
      </c>
      <c r="Q48" s="62">
        <v>0.5</v>
      </c>
      <c r="R48" s="59">
        <v>10</v>
      </c>
      <c r="S48" s="63">
        <v>95</v>
      </c>
      <c r="T48" s="1">
        <v>29</v>
      </c>
      <c r="U48" s="1" t="s">
        <v>367</v>
      </c>
      <c r="V48" s="57">
        <v>0.41666666666666669</v>
      </c>
      <c r="W48" s="1">
        <v>26.5</v>
      </c>
      <c r="X48">
        <v>26</v>
      </c>
      <c r="Y48">
        <v>14</v>
      </c>
      <c r="Z48" s="58">
        <v>1.8226666666666675</v>
      </c>
      <c r="AA48" s="1" t="s">
        <v>367</v>
      </c>
      <c r="AB48" t="s">
        <v>52</v>
      </c>
      <c r="AC48" t="s">
        <v>32</v>
      </c>
      <c r="AD48" t="s">
        <v>33</v>
      </c>
      <c r="AE48" t="s">
        <v>34</v>
      </c>
      <c r="AF48" s="11"/>
      <c r="AG48" s="48">
        <v>23</v>
      </c>
      <c r="AH48" s="332" t="s">
        <v>246</v>
      </c>
      <c r="AI48" s="333"/>
      <c r="AJ48" s="49">
        <v>223</v>
      </c>
      <c r="AK48" s="50">
        <v>222</v>
      </c>
      <c r="AL48" s="51">
        <v>0.99551569506726456</v>
      </c>
      <c r="AM48" s="52" t="s">
        <v>360</v>
      </c>
      <c r="AN48">
        <v>4</v>
      </c>
      <c r="AO48">
        <v>4</v>
      </c>
      <c r="AP48">
        <v>4</v>
      </c>
      <c r="AQ48" t="s">
        <v>246</v>
      </c>
      <c r="AR48">
        <v>1</v>
      </c>
    </row>
    <row r="49" spans="1:44" ht="15" customHeight="1" x14ac:dyDescent="0.25">
      <c r="A49" s="24">
        <v>13</v>
      </c>
      <c r="B49" s="39"/>
      <c r="C49" s="39"/>
      <c r="D49" s="349"/>
      <c r="E49" s="349"/>
      <c r="F49" s="26"/>
      <c r="G49" s="65"/>
      <c r="H49" s="26"/>
      <c r="I49" s="53">
        <v>9</v>
      </c>
      <c r="J49" s="35" t="s">
        <v>213</v>
      </c>
      <c r="K49" s="59">
        <v>16</v>
      </c>
      <c r="L49" s="59">
        <v>21</v>
      </c>
      <c r="M49" s="60">
        <v>0.58333333333333337</v>
      </c>
      <c r="N49" s="61">
        <v>9</v>
      </c>
      <c r="O49" s="61">
        <v>6</v>
      </c>
      <c r="P49" s="61">
        <v>3</v>
      </c>
      <c r="Q49" s="62">
        <v>0.5</v>
      </c>
      <c r="R49" s="59">
        <v>9</v>
      </c>
      <c r="S49" s="63">
        <v>137</v>
      </c>
      <c r="T49" s="1">
        <v>33</v>
      </c>
      <c r="U49" s="1" t="s">
        <v>368</v>
      </c>
      <c r="V49" s="57">
        <v>0.3611111111111111</v>
      </c>
      <c r="W49" s="1">
        <v>31.5</v>
      </c>
      <c r="X49">
        <v>31</v>
      </c>
      <c r="Y49">
        <v>16</v>
      </c>
      <c r="Z49" s="58">
        <v>-0.77333333333333609</v>
      </c>
      <c r="AA49" s="1" t="s">
        <v>368</v>
      </c>
      <c r="AB49" t="s">
        <v>53</v>
      </c>
      <c r="AC49" t="s">
        <v>36</v>
      </c>
      <c r="AD49" t="s">
        <v>37</v>
      </c>
      <c r="AE49" t="s">
        <v>38</v>
      </c>
      <c r="AF49" s="11"/>
      <c r="AG49" s="48">
        <v>81</v>
      </c>
      <c r="AH49" s="332" t="s">
        <v>247</v>
      </c>
      <c r="AI49" s="333"/>
      <c r="AJ49" s="49">
        <v>213</v>
      </c>
      <c r="AK49" s="50">
        <v>212</v>
      </c>
      <c r="AL49" s="51">
        <v>0.99530516431924887</v>
      </c>
      <c r="AM49" s="52" t="s">
        <v>360</v>
      </c>
      <c r="AN49">
        <v>5</v>
      </c>
      <c r="AO49">
        <v>5</v>
      </c>
      <c r="AP49">
        <v>5</v>
      </c>
      <c r="AQ49" t="s">
        <v>247</v>
      </c>
      <c r="AR49">
        <v>1</v>
      </c>
    </row>
    <row r="50" spans="1:44" ht="15" customHeight="1" x14ac:dyDescent="0.25">
      <c r="A50" s="24">
        <v>14</v>
      </c>
      <c r="B50" s="39"/>
      <c r="C50" s="39"/>
      <c r="D50" s="349"/>
      <c r="E50" s="349"/>
      <c r="F50" s="26"/>
      <c r="G50" s="65"/>
      <c r="H50" s="26"/>
      <c r="I50" s="53">
        <v>10</v>
      </c>
      <c r="J50" s="35" t="s">
        <v>216</v>
      </c>
      <c r="K50" s="59">
        <v>11</v>
      </c>
      <c r="L50" s="59">
        <v>21</v>
      </c>
      <c r="M50" s="60">
        <v>0.58333333333333337</v>
      </c>
      <c r="N50" s="61">
        <v>8</v>
      </c>
      <c r="O50" s="61">
        <v>5</v>
      </c>
      <c r="P50" s="61">
        <v>5</v>
      </c>
      <c r="Q50" s="62">
        <v>0.44444444444444442</v>
      </c>
      <c r="R50" s="59">
        <v>1</v>
      </c>
      <c r="S50" s="63">
        <v>12</v>
      </c>
      <c r="T50" s="1">
        <v>12</v>
      </c>
      <c r="U50" s="1" t="s">
        <v>369</v>
      </c>
      <c r="V50" s="57">
        <v>0.55555555555555558</v>
      </c>
      <c r="W50" s="1">
        <v>12</v>
      </c>
      <c r="X50">
        <v>12</v>
      </c>
      <c r="Y50">
        <v>11</v>
      </c>
      <c r="Z50" s="58">
        <v>2.9395555555555504</v>
      </c>
      <c r="AA50" s="1" t="s">
        <v>369</v>
      </c>
      <c r="AB50" t="s">
        <v>54</v>
      </c>
      <c r="AC50" t="s">
        <v>40</v>
      </c>
      <c r="AD50" t="s">
        <v>41</v>
      </c>
      <c r="AE50" t="s">
        <v>42</v>
      </c>
      <c r="AF50" s="11"/>
      <c r="AG50" s="48">
        <v>19</v>
      </c>
      <c r="AH50" s="332" t="s">
        <v>255</v>
      </c>
      <c r="AI50" s="333"/>
      <c r="AJ50" s="49">
        <v>193</v>
      </c>
      <c r="AK50" s="50">
        <v>160</v>
      </c>
      <c r="AL50" s="51">
        <v>0.82901554404145072</v>
      </c>
      <c r="AM50" s="52" t="s">
        <v>370</v>
      </c>
      <c r="AN50">
        <v>12</v>
      </c>
      <c r="AO50">
        <v>12</v>
      </c>
      <c r="AP50">
        <v>12</v>
      </c>
      <c r="AQ50" t="s">
        <v>255</v>
      </c>
      <c r="AR50">
        <v>1</v>
      </c>
    </row>
    <row r="51" spans="1:44" ht="15" customHeight="1" x14ac:dyDescent="0.25">
      <c r="A51" s="24">
        <v>15</v>
      </c>
      <c r="B51" s="39"/>
      <c r="C51" s="39"/>
      <c r="D51" s="349"/>
      <c r="E51" s="349"/>
      <c r="F51" s="26"/>
      <c r="G51" s="65"/>
      <c r="H51" s="26"/>
      <c r="I51" s="53">
        <v>11</v>
      </c>
      <c r="J51" s="35" t="s">
        <v>220</v>
      </c>
      <c r="K51" s="59">
        <v>15</v>
      </c>
      <c r="L51" s="59">
        <v>21</v>
      </c>
      <c r="M51" s="60">
        <v>0.58333333333333337</v>
      </c>
      <c r="N51" s="61">
        <v>10</v>
      </c>
      <c r="O51" s="61">
        <v>7</v>
      </c>
      <c r="P51" s="61">
        <v>1</v>
      </c>
      <c r="Q51" s="62">
        <v>0.55555555555555558</v>
      </c>
      <c r="R51" s="59">
        <v>5</v>
      </c>
      <c r="S51" s="63">
        <v>57</v>
      </c>
      <c r="T51" s="1">
        <v>36</v>
      </c>
      <c r="U51" s="1" t="s">
        <v>371</v>
      </c>
      <c r="V51" s="57">
        <v>0.22222222222222221</v>
      </c>
      <c r="W51" s="1">
        <v>36</v>
      </c>
      <c r="X51">
        <v>36</v>
      </c>
      <c r="Y51">
        <v>15</v>
      </c>
      <c r="Z51" s="58">
        <v>1.3804444444444459</v>
      </c>
      <c r="AA51" s="1" t="s">
        <v>371</v>
      </c>
      <c r="AB51" t="s">
        <v>55</v>
      </c>
      <c r="AC51" t="s">
        <v>44</v>
      </c>
      <c r="AD51" t="s">
        <v>45</v>
      </c>
      <c r="AE51" t="s">
        <v>46</v>
      </c>
      <c r="AF51" s="11"/>
      <c r="AG51" s="48">
        <v>82</v>
      </c>
      <c r="AH51" s="332" t="s">
        <v>256</v>
      </c>
      <c r="AI51" s="333"/>
      <c r="AJ51" s="49">
        <v>215</v>
      </c>
      <c r="AK51" s="50">
        <v>208</v>
      </c>
      <c r="AL51" s="51">
        <v>0.96744186046511627</v>
      </c>
      <c r="AM51" s="52" t="s">
        <v>360</v>
      </c>
      <c r="AN51">
        <v>9</v>
      </c>
      <c r="AO51">
        <v>9</v>
      </c>
      <c r="AP51">
        <v>9</v>
      </c>
      <c r="AQ51" t="s">
        <v>256</v>
      </c>
      <c r="AR51">
        <v>1</v>
      </c>
    </row>
    <row r="52" spans="1:44" x14ac:dyDescent="0.25">
      <c r="A52" s="24">
        <v>16</v>
      </c>
      <c r="B52" s="66"/>
      <c r="C52" s="66"/>
      <c r="D52" s="349"/>
      <c r="E52" s="349"/>
      <c r="F52" s="26"/>
      <c r="G52" s="65"/>
      <c r="H52" s="26"/>
      <c r="I52" s="53">
        <v>12</v>
      </c>
      <c r="J52" s="35" t="s">
        <v>247</v>
      </c>
      <c r="K52" s="59">
        <v>13</v>
      </c>
      <c r="L52" s="59">
        <v>20</v>
      </c>
      <c r="M52" s="60">
        <v>0.55555555555555558</v>
      </c>
      <c r="N52" s="61">
        <v>9</v>
      </c>
      <c r="O52" s="61">
        <v>7</v>
      </c>
      <c r="P52" s="61">
        <v>2</v>
      </c>
      <c r="Q52" s="62">
        <v>0.5</v>
      </c>
      <c r="R52" s="59">
        <v>6</v>
      </c>
      <c r="S52" s="63">
        <v>66</v>
      </c>
      <c r="T52" s="1">
        <v>20</v>
      </c>
      <c r="U52" s="1" t="s">
        <v>372</v>
      </c>
      <c r="V52" s="57">
        <v>0.47222222222222221</v>
      </c>
      <c r="W52" s="1">
        <v>20</v>
      </c>
      <c r="X52">
        <v>20</v>
      </c>
      <c r="Y52">
        <v>13</v>
      </c>
      <c r="Z52" s="58">
        <v>0.68733333333333202</v>
      </c>
      <c r="AA52" s="1" t="s">
        <v>372</v>
      </c>
      <c r="AB52" t="s">
        <v>56</v>
      </c>
      <c r="AC52" t="s">
        <v>48</v>
      </c>
      <c r="AD52" t="s">
        <v>49</v>
      </c>
      <c r="AE52" t="s">
        <v>50</v>
      </c>
      <c r="AF52" s="11"/>
      <c r="AG52" s="48"/>
      <c r="AH52" s="350" t="s">
        <v>57</v>
      </c>
      <c r="AI52" s="330"/>
      <c r="AJ52" s="37" t="s">
        <v>13</v>
      </c>
      <c r="AK52" s="38" t="s">
        <v>14</v>
      </c>
      <c r="AL52" s="38" t="s">
        <v>15</v>
      </c>
      <c r="AM52" s="52"/>
    </row>
    <row r="53" spans="1:44" ht="15" customHeight="1" x14ac:dyDescent="0.25">
      <c r="A53" s="24">
        <v>17</v>
      </c>
      <c r="B53" s="67"/>
      <c r="C53" s="67"/>
      <c r="D53" s="68"/>
      <c r="E53" s="68"/>
      <c r="F53" s="69"/>
      <c r="G53" s="36"/>
      <c r="H53" s="36"/>
      <c r="I53" s="53">
        <v>13</v>
      </c>
      <c r="J53" s="35" t="s">
        <v>226</v>
      </c>
      <c r="K53" s="59">
        <v>5</v>
      </c>
      <c r="L53" s="59">
        <v>20</v>
      </c>
      <c r="M53" s="60">
        <v>0.55555555555555558</v>
      </c>
      <c r="N53" s="61">
        <v>9</v>
      </c>
      <c r="O53" s="61">
        <v>7</v>
      </c>
      <c r="P53" s="61">
        <v>2</v>
      </c>
      <c r="Q53" s="62">
        <v>0.5</v>
      </c>
      <c r="R53" s="59">
        <v>3</v>
      </c>
      <c r="S53" s="63">
        <v>33</v>
      </c>
      <c r="T53" s="1">
        <v>30</v>
      </c>
      <c r="U53" s="1" t="s">
        <v>373</v>
      </c>
      <c r="V53" s="57">
        <v>0.3888888888888889</v>
      </c>
      <c r="W53" s="1">
        <v>30</v>
      </c>
      <c r="X53">
        <v>30</v>
      </c>
      <c r="Y53">
        <v>5</v>
      </c>
      <c r="Z53" s="58">
        <v>0.74511111111111539</v>
      </c>
      <c r="AA53" s="1" t="s">
        <v>373</v>
      </c>
      <c r="AB53" t="s">
        <v>58</v>
      </c>
      <c r="AC53" t="s">
        <v>28</v>
      </c>
      <c r="AD53" t="s">
        <v>29</v>
      </c>
      <c r="AE53" t="s">
        <v>30</v>
      </c>
      <c r="AF53" s="11"/>
      <c r="AG53" s="48">
        <v>14</v>
      </c>
      <c r="AH53" s="332" t="s">
        <v>215</v>
      </c>
      <c r="AI53" s="333"/>
      <c r="AJ53" s="49">
        <v>172</v>
      </c>
      <c r="AK53" s="50">
        <v>167</v>
      </c>
      <c r="AL53" s="51">
        <v>0.97093023255813948</v>
      </c>
      <c r="AM53" s="52" t="s">
        <v>360</v>
      </c>
      <c r="AN53">
        <v>3</v>
      </c>
      <c r="AO53">
        <v>3</v>
      </c>
      <c r="AP53">
        <v>3</v>
      </c>
      <c r="AQ53" t="s">
        <v>215</v>
      </c>
      <c r="AR53">
        <v>2</v>
      </c>
    </row>
    <row r="54" spans="1:44" ht="15.95" customHeight="1" thickBot="1" x14ac:dyDescent="0.3">
      <c r="A54" s="24">
        <v>18</v>
      </c>
      <c r="B54" s="67"/>
      <c r="C54" s="67"/>
      <c r="D54" s="68"/>
      <c r="E54" s="68"/>
      <c r="F54" s="69"/>
      <c r="G54" s="36"/>
      <c r="H54" s="36"/>
      <c r="I54" s="53">
        <v>14</v>
      </c>
      <c r="J54" s="35" t="s">
        <v>252</v>
      </c>
      <c r="K54" s="59">
        <v>10</v>
      </c>
      <c r="L54" s="59">
        <v>19</v>
      </c>
      <c r="M54" s="60">
        <v>0.52777777777777779</v>
      </c>
      <c r="N54" s="61">
        <v>7</v>
      </c>
      <c r="O54" s="61">
        <v>6</v>
      </c>
      <c r="P54" s="61">
        <v>5</v>
      </c>
      <c r="Q54" s="62">
        <v>0.3888888888888889</v>
      </c>
      <c r="R54" s="59">
        <v>9</v>
      </c>
      <c r="S54" s="63">
        <v>99</v>
      </c>
      <c r="T54" s="1">
        <v>10</v>
      </c>
      <c r="U54" s="1" t="s">
        <v>374</v>
      </c>
      <c r="V54" s="57">
        <v>0.58333333333333337</v>
      </c>
      <c r="W54" s="1">
        <v>9.3333333333333339</v>
      </c>
      <c r="X54">
        <v>9</v>
      </c>
      <c r="Y54">
        <v>10</v>
      </c>
      <c r="Z54" s="58">
        <v>0.94422222222221874</v>
      </c>
      <c r="AA54" s="1" t="s">
        <v>374</v>
      </c>
      <c r="AB54" t="s">
        <v>59</v>
      </c>
      <c r="AC54" t="s">
        <v>32</v>
      </c>
      <c r="AD54" t="s">
        <v>33</v>
      </c>
      <c r="AE54" t="s">
        <v>34</v>
      </c>
      <c r="AF54" s="11"/>
      <c r="AG54" s="48">
        <v>30</v>
      </c>
      <c r="AH54" s="332" t="s">
        <v>216</v>
      </c>
      <c r="AI54" s="333"/>
      <c r="AJ54" s="49">
        <v>174</v>
      </c>
      <c r="AK54" s="50">
        <v>166</v>
      </c>
      <c r="AL54" s="51">
        <v>0.95402298850574707</v>
      </c>
      <c r="AM54" s="52" t="s">
        <v>360</v>
      </c>
      <c r="AN54">
        <v>5</v>
      </c>
      <c r="AO54">
        <v>5</v>
      </c>
      <c r="AP54">
        <v>5</v>
      </c>
      <c r="AQ54" t="s">
        <v>216</v>
      </c>
      <c r="AR54">
        <v>2</v>
      </c>
    </row>
    <row r="55" spans="1:44" ht="16.5" thickBot="1" x14ac:dyDescent="0.3">
      <c r="A55" s="24"/>
      <c r="B55" s="343" t="s">
        <v>12</v>
      </c>
      <c r="C55" s="344"/>
      <c r="D55" s="345"/>
      <c r="E55" s="346" t="s">
        <v>60</v>
      </c>
      <c r="F55" s="347"/>
      <c r="G55" s="348"/>
      <c r="I55" s="53">
        <v>15</v>
      </c>
      <c r="J55" s="35" t="s">
        <v>214</v>
      </c>
      <c r="K55" s="59">
        <v>16</v>
      </c>
      <c r="L55" s="59">
        <v>18</v>
      </c>
      <c r="M55" s="60">
        <v>0.5</v>
      </c>
      <c r="N55" s="61">
        <v>7</v>
      </c>
      <c r="O55" s="61">
        <v>7</v>
      </c>
      <c r="P55" s="61">
        <v>4</v>
      </c>
      <c r="Q55" s="62">
        <v>0.3888888888888889</v>
      </c>
      <c r="R55" s="59">
        <v>6</v>
      </c>
      <c r="S55" s="63">
        <v>73</v>
      </c>
      <c r="T55" s="1">
        <v>8</v>
      </c>
      <c r="U55" s="1" t="s">
        <v>375</v>
      </c>
      <c r="V55" s="57">
        <v>0.61111111111111116</v>
      </c>
      <c r="W55" s="1">
        <v>8</v>
      </c>
      <c r="X55">
        <v>8</v>
      </c>
      <c r="Y55">
        <v>16</v>
      </c>
      <c r="Z55" s="58">
        <v>4.0371111111111091</v>
      </c>
      <c r="AA55" s="1" t="s">
        <v>375</v>
      </c>
      <c r="AB55" t="s">
        <v>61</v>
      </c>
      <c r="AC55" t="s">
        <v>36</v>
      </c>
      <c r="AD55" t="s">
        <v>37</v>
      </c>
      <c r="AE55" t="s">
        <v>38</v>
      </c>
      <c r="AF55" s="11"/>
      <c r="AG55" s="48">
        <v>22</v>
      </c>
      <c r="AH55" s="332" t="s">
        <v>222</v>
      </c>
      <c r="AI55" s="333"/>
      <c r="AJ55" s="49">
        <v>210</v>
      </c>
      <c r="AK55" s="50">
        <v>221</v>
      </c>
      <c r="AL55" s="51">
        <v>1.0523809523809524</v>
      </c>
      <c r="AM55" s="52" t="s">
        <v>358</v>
      </c>
      <c r="AN55">
        <v>2</v>
      </c>
      <c r="AO55">
        <v>2</v>
      </c>
      <c r="AP55">
        <v>2</v>
      </c>
      <c r="AQ55" t="s">
        <v>222</v>
      </c>
      <c r="AR55">
        <v>2</v>
      </c>
    </row>
    <row r="56" spans="1:44" x14ac:dyDescent="0.25">
      <c r="A56" s="24"/>
      <c r="B56" s="70" t="s">
        <v>213</v>
      </c>
      <c r="C56" s="71" t="s">
        <v>264</v>
      </c>
      <c r="D56" s="72">
        <v>0</v>
      </c>
      <c r="E56" s="73" t="s">
        <v>217</v>
      </c>
      <c r="F56" s="74" t="s">
        <v>376</v>
      </c>
      <c r="G56" s="75">
        <v>9</v>
      </c>
      <c r="I56" s="53">
        <v>16</v>
      </c>
      <c r="J56" s="35" t="s">
        <v>244</v>
      </c>
      <c r="K56" s="59">
        <v>9</v>
      </c>
      <c r="L56" s="59">
        <v>18</v>
      </c>
      <c r="M56" s="60">
        <v>0.5</v>
      </c>
      <c r="N56" s="61">
        <v>8</v>
      </c>
      <c r="O56" s="61">
        <v>8</v>
      </c>
      <c r="P56" s="61">
        <v>2</v>
      </c>
      <c r="Q56" s="62">
        <v>0.44444444444444442</v>
      </c>
      <c r="R56" s="59">
        <v>1</v>
      </c>
      <c r="S56" s="63">
        <v>18</v>
      </c>
      <c r="T56" s="1">
        <v>6</v>
      </c>
      <c r="U56" s="1" t="s">
        <v>377</v>
      </c>
      <c r="V56" s="57">
        <v>0.66666666666666663</v>
      </c>
      <c r="W56" s="1">
        <v>4.333333333333333</v>
      </c>
      <c r="X56">
        <v>4</v>
      </c>
      <c r="Y56">
        <v>9</v>
      </c>
      <c r="Z56" s="58">
        <v>-1.0128888888888852</v>
      </c>
      <c r="AA56" s="1" t="s">
        <v>377</v>
      </c>
      <c r="AB56" t="s">
        <v>62</v>
      </c>
      <c r="AC56" t="s">
        <v>40</v>
      </c>
      <c r="AD56" t="s">
        <v>41</v>
      </c>
      <c r="AE56" t="s">
        <v>42</v>
      </c>
      <c r="AF56" s="11"/>
      <c r="AG56" s="48">
        <v>37</v>
      </c>
      <c r="AH56" s="332" t="s">
        <v>223</v>
      </c>
      <c r="AI56" s="333"/>
      <c r="AJ56" s="49">
        <v>227</v>
      </c>
      <c r="AK56" s="50">
        <v>245</v>
      </c>
      <c r="AL56" s="51">
        <v>1.079295154185022</v>
      </c>
      <c r="AM56" s="52" t="s">
        <v>358</v>
      </c>
      <c r="AN56">
        <v>1</v>
      </c>
      <c r="AO56">
        <v>1</v>
      </c>
      <c r="AP56">
        <v>1</v>
      </c>
      <c r="AQ56" t="s">
        <v>223</v>
      </c>
      <c r="AR56">
        <v>2</v>
      </c>
    </row>
    <row r="57" spans="1:44" x14ac:dyDescent="0.25">
      <c r="A57" s="76" t="s">
        <v>378</v>
      </c>
      <c r="B57" s="70" t="s">
        <v>214</v>
      </c>
      <c r="C57" s="71" t="s">
        <v>379</v>
      </c>
      <c r="D57" s="72">
        <v>9</v>
      </c>
      <c r="E57" s="77" t="s">
        <v>218</v>
      </c>
      <c r="F57" s="74" t="s">
        <v>264</v>
      </c>
      <c r="G57" s="75">
        <v>0</v>
      </c>
      <c r="I57" s="53">
        <v>17</v>
      </c>
      <c r="J57" s="35" t="s">
        <v>240</v>
      </c>
      <c r="K57" s="59">
        <v>11</v>
      </c>
      <c r="L57" s="59">
        <v>18</v>
      </c>
      <c r="M57" s="60">
        <v>0.5</v>
      </c>
      <c r="N57" s="61">
        <v>7</v>
      </c>
      <c r="O57" s="61">
        <v>7</v>
      </c>
      <c r="P57" s="61">
        <v>4</v>
      </c>
      <c r="Q57" s="62">
        <v>0.3888888888888889</v>
      </c>
      <c r="R57" s="59">
        <v>5</v>
      </c>
      <c r="S57" s="63">
        <v>96</v>
      </c>
      <c r="T57" s="1">
        <v>19</v>
      </c>
      <c r="U57" s="1" t="s">
        <v>380</v>
      </c>
      <c r="V57" s="57">
        <v>0.5</v>
      </c>
      <c r="W57" s="1">
        <v>15.5</v>
      </c>
      <c r="X57">
        <v>15</v>
      </c>
      <c r="Y57">
        <v>11</v>
      </c>
      <c r="Z57" s="58">
        <v>1.8364444444444419</v>
      </c>
      <c r="AA57" s="1" t="s">
        <v>380</v>
      </c>
      <c r="AB57" t="s">
        <v>63</v>
      </c>
      <c r="AC57" t="s">
        <v>44</v>
      </c>
      <c r="AD57" t="s">
        <v>45</v>
      </c>
      <c r="AE57" t="s">
        <v>46</v>
      </c>
      <c r="AF57" s="11"/>
      <c r="AG57" s="48">
        <v>12</v>
      </c>
      <c r="AH57" s="332" t="s">
        <v>231</v>
      </c>
      <c r="AI57" s="333"/>
      <c r="AJ57" s="49">
        <v>210</v>
      </c>
      <c r="AK57" s="50">
        <v>189</v>
      </c>
      <c r="AL57" s="51">
        <v>0.9</v>
      </c>
      <c r="AM57" s="52" t="s">
        <v>360</v>
      </c>
      <c r="AN57">
        <v>9</v>
      </c>
      <c r="AO57">
        <v>9</v>
      </c>
      <c r="AP57">
        <v>9</v>
      </c>
      <c r="AQ57" t="s">
        <v>231</v>
      </c>
      <c r="AR57">
        <v>2</v>
      </c>
    </row>
    <row r="58" spans="1:44" x14ac:dyDescent="0.25">
      <c r="A58" s="76" t="s">
        <v>381</v>
      </c>
      <c r="B58" s="70" t="s">
        <v>219</v>
      </c>
      <c r="C58" s="71" t="s">
        <v>264</v>
      </c>
      <c r="D58" s="72">
        <v>0</v>
      </c>
      <c r="E58" s="77" t="s">
        <v>225</v>
      </c>
      <c r="F58" s="74" t="s">
        <v>264</v>
      </c>
      <c r="G58" s="75">
        <v>0</v>
      </c>
      <c r="I58" s="53">
        <v>18</v>
      </c>
      <c r="J58" s="35" t="s">
        <v>232</v>
      </c>
      <c r="K58" s="59">
        <v>8</v>
      </c>
      <c r="L58" s="59">
        <v>18</v>
      </c>
      <c r="M58" s="60">
        <v>0.5</v>
      </c>
      <c r="N58" s="61">
        <v>6</v>
      </c>
      <c r="O58" s="61">
        <v>6</v>
      </c>
      <c r="P58" s="61">
        <v>6</v>
      </c>
      <c r="Q58" s="62">
        <v>0.33333333333333331</v>
      </c>
      <c r="R58" s="59">
        <v>1</v>
      </c>
      <c r="S58" s="63">
        <v>12</v>
      </c>
      <c r="T58" s="1">
        <v>18</v>
      </c>
      <c r="U58" s="1" t="s">
        <v>382</v>
      </c>
      <c r="V58" s="57">
        <v>0.5</v>
      </c>
      <c r="W58" s="1">
        <v>15.333333333333334</v>
      </c>
      <c r="X58">
        <v>15</v>
      </c>
      <c r="Y58">
        <v>8</v>
      </c>
      <c r="Z58" s="58">
        <v>1.9999999999999982</v>
      </c>
      <c r="AA58" s="1" t="s">
        <v>382</v>
      </c>
      <c r="AB58" t="s">
        <v>64</v>
      </c>
      <c r="AC58" t="s">
        <v>48</v>
      </c>
      <c r="AD58" t="s">
        <v>49</v>
      </c>
      <c r="AE58" t="s">
        <v>50</v>
      </c>
      <c r="AG58" s="48">
        <v>31</v>
      </c>
      <c r="AH58" s="332" t="s">
        <v>232</v>
      </c>
      <c r="AI58" s="333"/>
      <c r="AJ58" s="49">
        <v>155</v>
      </c>
      <c r="AK58" s="50">
        <v>135</v>
      </c>
      <c r="AL58" s="51">
        <v>0.87096774193548387</v>
      </c>
      <c r="AM58" s="52" t="s">
        <v>370</v>
      </c>
      <c r="AN58">
        <v>11</v>
      </c>
      <c r="AO58">
        <v>11</v>
      </c>
      <c r="AP58">
        <v>11</v>
      </c>
      <c r="AQ58" t="s">
        <v>232</v>
      </c>
      <c r="AR58">
        <v>2</v>
      </c>
    </row>
    <row r="59" spans="1:44" x14ac:dyDescent="0.25">
      <c r="A59" s="76" t="s">
        <v>383</v>
      </c>
      <c r="B59" s="70" t="s">
        <v>220</v>
      </c>
      <c r="C59" s="71" t="s">
        <v>264</v>
      </c>
      <c r="D59" s="72">
        <v>0</v>
      </c>
      <c r="E59" s="77" t="s">
        <v>226</v>
      </c>
      <c r="F59" s="74" t="s">
        <v>264</v>
      </c>
      <c r="G59" s="75">
        <v>0</v>
      </c>
      <c r="I59" s="53">
        <v>19</v>
      </c>
      <c r="J59" s="35" t="s">
        <v>231</v>
      </c>
      <c r="K59" s="59">
        <v>13</v>
      </c>
      <c r="L59" s="59">
        <v>18</v>
      </c>
      <c r="M59" s="60">
        <v>0.5</v>
      </c>
      <c r="N59" s="61">
        <v>7</v>
      </c>
      <c r="O59" s="61">
        <v>7</v>
      </c>
      <c r="P59" s="61">
        <v>4</v>
      </c>
      <c r="Q59" s="62">
        <v>0.3888888888888889</v>
      </c>
      <c r="R59" s="59">
        <v>6</v>
      </c>
      <c r="S59" s="63">
        <v>103</v>
      </c>
      <c r="T59" s="1">
        <v>17</v>
      </c>
      <c r="U59" s="1" t="s">
        <v>384</v>
      </c>
      <c r="V59" s="57">
        <v>0.5</v>
      </c>
      <c r="W59" s="1">
        <v>15.25</v>
      </c>
      <c r="X59">
        <v>15</v>
      </c>
      <c r="Y59">
        <v>13</v>
      </c>
      <c r="Z59" s="58">
        <v>1.2039999999999946</v>
      </c>
      <c r="AA59" s="1" t="s">
        <v>384</v>
      </c>
      <c r="AG59" s="48">
        <v>21</v>
      </c>
      <c r="AH59" s="332" t="s">
        <v>240</v>
      </c>
      <c r="AI59" s="333"/>
      <c r="AJ59" s="49">
        <v>176</v>
      </c>
      <c r="AK59" s="50">
        <v>166</v>
      </c>
      <c r="AL59" s="51">
        <v>0.94318181818181823</v>
      </c>
      <c r="AM59" s="52" t="s">
        <v>360</v>
      </c>
      <c r="AN59">
        <v>6</v>
      </c>
      <c r="AO59">
        <v>6</v>
      </c>
      <c r="AP59">
        <v>6</v>
      </c>
      <c r="AQ59" t="s">
        <v>240</v>
      </c>
      <c r="AR59">
        <v>2</v>
      </c>
    </row>
    <row r="60" spans="1:44" x14ac:dyDescent="0.25">
      <c r="A60" s="76" t="s">
        <v>385</v>
      </c>
      <c r="B60" s="70" t="s">
        <v>228</v>
      </c>
      <c r="C60" s="71" t="s">
        <v>264</v>
      </c>
      <c r="D60" s="72">
        <v>0</v>
      </c>
      <c r="E60" s="77" t="s">
        <v>234</v>
      </c>
      <c r="F60" s="74" t="s">
        <v>264</v>
      </c>
      <c r="G60" s="75">
        <v>0</v>
      </c>
      <c r="I60" s="53">
        <v>20</v>
      </c>
      <c r="J60" s="35" t="s">
        <v>256</v>
      </c>
      <c r="K60" s="59">
        <v>12</v>
      </c>
      <c r="L60" s="59">
        <v>17</v>
      </c>
      <c r="M60" s="60">
        <v>0.47222222222222221</v>
      </c>
      <c r="N60" s="61">
        <v>5</v>
      </c>
      <c r="O60" s="61">
        <v>6</v>
      </c>
      <c r="P60" s="61">
        <v>7</v>
      </c>
      <c r="Q60" s="62">
        <v>0.27777777777777779</v>
      </c>
      <c r="R60" s="59">
        <v>2</v>
      </c>
      <c r="S60" s="63">
        <v>25</v>
      </c>
      <c r="T60" s="1">
        <v>34</v>
      </c>
      <c r="U60" s="1" t="s">
        <v>386</v>
      </c>
      <c r="V60" s="57">
        <v>0.30555555555555558</v>
      </c>
      <c r="W60" s="1">
        <v>34</v>
      </c>
      <c r="X60">
        <v>34</v>
      </c>
      <c r="Y60">
        <v>12</v>
      </c>
      <c r="Z60" s="58">
        <v>0.52044444444444626</v>
      </c>
      <c r="AA60" s="1" t="s">
        <v>386</v>
      </c>
      <c r="AG60" s="48">
        <v>43</v>
      </c>
      <c r="AH60" s="332" t="s">
        <v>241</v>
      </c>
      <c r="AI60" s="333"/>
      <c r="AJ60" s="49">
        <v>147</v>
      </c>
      <c r="AK60" s="50">
        <v>115</v>
      </c>
      <c r="AL60" s="51">
        <v>0.78231292517006801</v>
      </c>
      <c r="AM60" s="52" t="s">
        <v>387</v>
      </c>
      <c r="AN60">
        <v>12</v>
      </c>
      <c r="AO60">
        <v>12</v>
      </c>
      <c r="AP60">
        <v>12</v>
      </c>
      <c r="AQ60" t="s">
        <v>241</v>
      </c>
      <c r="AR60">
        <v>2</v>
      </c>
    </row>
    <row r="61" spans="1:44" x14ac:dyDescent="0.25">
      <c r="A61" s="76" t="s">
        <v>388</v>
      </c>
      <c r="B61" s="70" t="s">
        <v>229</v>
      </c>
      <c r="C61" s="71" t="s">
        <v>264</v>
      </c>
      <c r="D61" s="72">
        <v>0</v>
      </c>
      <c r="E61" s="77" t="s">
        <v>235</v>
      </c>
      <c r="F61" s="74" t="s">
        <v>264</v>
      </c>
      <c r="G61" s="75">
        <v>0</v>
      </c>
      <c r="I61" s="53">
        <v>21</v>
      </c>
      <c r="J61" s="35" t="s">
        <v>262</v>
      </c>
      <c r="K61" s="59">
        <v>9</v>
      </c>
      <c r="L61" s="59">
        <v>17</v>
      </c>
      <c r="M61" s="60">
        <v>0.47222222222222221</v>
      </c>
      <c r="N61" s="61">
        <v>8</v>
      </c>
      <c r="O61" s="61">
        <v>9</v>
      </c>
      <c r="P61" s="61">
        <v>1</v>
      </c>
      <c r="Q61" s="62">
        <v>0.44444444444444442</v>
      </c>
      <c r="R61" s="59">
        <v>7</v>
      </c>
      <c r="S61" s="63">
        <v>80</v>
      </c>
      <c r="T61" s="1">
        <v>23</v>
      </c>
      <c r="U61" s="1" t="s">
        <v>389</v>
      </c>
      <c r="V61" s="57">
        <v>0.47222222222222221</v>
      </c>
      <c r="W61" s="1">
        <v>20.5</v>
      </c>
      <c r="X61">
        <v>20</v>
      </c>
      <c r="Y61">
        <v>9</v>
      </c>
      <c r="Z61" s="58">
        <v>1.8115555555555596</v>
      </c>
      <c r="AA61" s="1" t="s">
        <v>389</v>
      </c>
      <c r="AG61" s="48">
        <v>24</v>
      </c>
      <c r="AH61" s="332" t="s">
        <v>249</v>
      </c>
      <c r="AI61" s="333"/>
      <c r="AJ61" s="49">
        <v>167</v>
      </c>
      <c r="AK61" s="50">
        <v>154</v>
      </c>
      <c r="AL61" s="51">
        <v>0.92215568862275454</v>
      </c>
      <c r="AM61" s="52" t="s">
        <v>360</v>
      </c>
      <c r="AN61">
        <v>7</v>
      </c>
      <c r="AO61">
        <v>7</v>
      </c>
      <c r="AP61">
        <v>7</v>
      </c>
      <c r="AQ61" t="s">
        <v>249</v>
      </c>
      <c r="AR61">
        <v>2</v>
      </c>
    </row>
    <row r="62" spans="1:44" x14ac:dyDescent="0.25">
      <c r="A62" s="76" t="s">
        <v>390</v>
      </c>
      <c r="B62" s="70" t="s">
        <v>237</v>
      </c>
      <c r="C62" s="71" t="s">
        <v>264</v>
      </c>
      <c r="D62" s="72">
        <v>0</v>
      </c>
      <c r="E62" s="77" t="s">
        <v>243</v>
      </c>
      <c r="F62" s="74" t="s">
        <v>391</v>
      </c>
      <c r="G62" s="75">
        <v>9</v>
      </c>
      <c r="I62" s="53">
        <v>22</v>
      </c>
      <c r="J62" s="35" t="s">
        <v>258</v>
      </c>
      <c r="K62" s="59">
        <v>13</v>
      </c>
      <c r="L62" s="59">
        <v>17</v>
      </c>
      <c r="M62" s="60">
        <v>0.47222222222222221</v>
      </c>
      <c r="N62" s="61">
        <v>7</v>
      </c>
      <c r="O62" s="61">
        <v>8</v>
      </c>
      <c r="P62" s="61">
        <v>3</v>
      </c>
      <c r="Q62" s="62">
        <v>0.3888888888888889</v>
      </c>
      <c r="R62" s="59">
        <v>7</v>
      </c>
      <c r="S62" s="63">
        <v>108</v>
      </c>
      <c r="T62" s="1">
        <v>32</v>
      </c>
      <c r="U62" s="1" t="s">
        <v>392</v>
      </c>
      <c r="V62" s="57">
        <v>0.3611111111111111</v>
      </c>
      <c r="W62" s="1">
        <v>31.333333333333332</v>
      </c>
      <c r="X62">
        <v>31</v>
      </c>
      <c r="Y62">
        <v>13</v>
      </c>
      <c r="Z62" s="58">
        <v>5.6888888888894304E-2</v>
      </c>
      <c r="AA62" s="1" t="s">
        <v>392</v>
      </c>
      <c r="AG62" s="48">
        <v>15</v>
      </c>
      <c r="AH62" s="332" t="s">
        <v>250</v>
      </c>
      <c r="AI62" s="333"/>
      <c r="AJ62" s="49">
        <v>177</v>
      </c>
      <c r="AK62" s="50">
        <v>157</v>
      </c>
      <c r="AL62" s="51">
        <v>0.88700564971751417</v>
      </c>
      <c r="AM62" s="52" t="s">
        <v>370</v>
      </c>
      <c r="AN62">
        <v>10</v>
      </c>
      <c r="AO62">
        <v>10</v>
      </c>
      <c r="AP62">
        <v>10</v>
      </c>
      <c r="AQ62" t="s">
        <v>250</v>
      </c>
      <c r="AR62">
        <v>2</v>
      </c>
    </row>
    <row r="63" spans="1:44" x14ac:dyDescent="0.25">
      <c r="A63" s="76" t="s">
        <v>393</v>
      </c>
      <c r="B63" s="70" t="s">
        <v>238</v>
      </c>
      <c r="C63" s="71" t="s">
        <v>394</v>
      </c>
      <c r="D63" s="72">
        <v>18</v>
      </c>
      <c r="E63" s="77" t="s">
        <v>244</v>
      </c>
      <c r="F63" s="74" t="s">
        <v>264</v>
      </c>
      <c r="G63" s="75">
        <v>0</v>
      </c>
      <c r="I63" s="53">
        <v>23</v>
      </c>
      <c r="J63" s="35" t="s">
        <v>249</v>
      </c>
      <c r="K63" s="59">
        <v>11</v>
      </c>
      <c r="L63" s="59">
        <v>17</v>
      </c>
      <c r="M63" s="60">
        <v>0.47222222222222221</v>
      </c>
      <c r="N63" s="61">
        <v>7</v>
      </c>
      <c r="O63" s="61">
        <v>8</v>
      </c>
      <c r="P63" s="61">
        <v>3</v>
      </c>
      <c r="Q63" s="62">
        <v>0.3888888888888889</v>
      </c>
      <c r="R63" s="59">
        <v>2</v>
      </c>
      <c r="S63" s="63">
        <v>21</v>
      </c>
      <c r="T63" s="1">
        <v>22</v>
      </c>
      <c r="U63" s="1" t="s">
        <v>395</v>
      </c>
      <c r="V63" s="57">
        <v>0.47222222222222221</v>
      </c>
      <c r="W63" s="1">
        <v>20.333333333333332</v>
      </c>
      <c r="X63">
        <v>20</v>
      </c>
      <c r="Y63">
        <v>11</v>
      </c>
      <c r="Z63" s="58">
        <v>3.5706666666666713</v>
      </c>
      <c r="AA63" s="1" t="s">
        <v>395</v>
      </c>
      <c r="AG63" s="48">
        <v>25</v>
      </c>
      <c r="AH63" s="332" t="s">
        <v>258</v>
      </c>
      <c r="AI63" s="333"/>
      <c r="AJ63" s="49">
        <v>203</v>
      </c>
      <c r="AK63" s="50">
        <v>183</v>
      </c>
      <c r="AL63" s="51">
        <v>0.90147783251231528</v>
      </c>
      <c r="AM63" s="52" t="s">
        <v>360</v>
      </c>
      <c r="AN63">
        <v>8</v>
      </c>
      <c r="AO63">
        <v>8</v>
      </c>
      <c r="AP63">
        <v>8</v>
      </c>
      <c r="AQ63" t="s">
        <v>258</v>
      </c>
      <c r="AR63">
        <v>2</v>
      </c>
    </row>
    <row r="64" spans="1:44" ht="47.25" x14ac:dyDescent="0.25">
      <c r="A64" s="76" t="s">
        <v>396</v>
      </c>
      <c r="B64" s="70" t="s">
        <v>246</v>
      </c>
      <c r="C64" s="71" t="s">
        <v>397</v>
      </c>
      <c r="D64" s="72">
        <v>9</v>
      </c>
      <c r="E64" s="77" t="s">
        <v>252</v>
      </c>
      <c r="F64" s="74" t="s">
        <v>398</v>
      </c>
      <c r="G64" s="75">
        <v>18</v>
      </c>
      <c r="I64" s="53">
        <v>24</v>
      </c>
      <c r="J64" s="35" t="s">
        <v>259</v>
      </c>
      <c r="K64" s="59">
        <v>12</v>
      </c>
      <c r="L64" s="59">
        <v>16</v>
      </c>
      <c r="M64" s="60">
        <v>0.44444444444444442</v>
      </c>
      <c r="N64" s="61">
        <v>7</v>
      </c>
      <c r="O64" s="61">
        <v>9</v>
      </c>
      <c r="P64" s="61">
        <v>2</v>
      </c>
      <c r="Q64" s="62">
        <v>0.3888888888888889</v>
      </c>
      <c r="R64" s="59">
        <v>6</v>
      </c>
      <c r="S64" s="63">
        <v>61</v>
      </c>
      <c r="T64" s="1">
        <v>24</v>
      </c>
      <c r="U64" s="1" t="s">
        <v>399</v>
      </c>
      <c r="V64" s="57">
        <v>0.44444444444444442</v>
      </c>
      <c r="W64" s="1">
        <v>24</v>
      </c>
      <c r="X64">
        <v>24</v>
      </c>
      <c r="Y64">
        <v>12</v>
      </c>
      <c r="Z64" s="58">
        <v>0.38933333333333275</v>
      </c>
      <c r="AA64" s="1" t="s">
        <v>399</v>
      </c>
      <c r="AG64" s="48">
        <v>11</v>
      </c>
      <c r="AH64" s="332" t="s">
        <v>259</v>
      </c>
      <c r="AI64" s="333"/>
      <c r="AJ64" s="49">
        <v>205</v>
      </c>
      <c r="AK64" s="50">
        <v>198</v>
      </c>
      <c r="AL64" s="51">
        <v>0.96585365853658534</v>
      </c>
      <c r="AM64" s="52" t="s">
        <v>360</v>
      </c>
      <c r="AN64">
        <v>4</v>
      </c>
      <c r="AO64">
        <v>4</v>
      </c>
      <c r="AP64">
        <v>4</v>
      </c>
      <c r="AQ64" t="s">
        <v>259</v>
      </c>
      <c r="AR64">
        <v>2</v>
      </c>
    </row>
    <row r="65" spans="1:44" x14ac:dyDescent="0.25">
      <c r="A65" s="76" t="s">
        <v>400</v>
      </c>
      <c r="B65" s="70" t="s">
        <v>247</v>
      </c>
      <c r="C65" s="71" t="s">
        <v>264</v>
      </c>
      <c r="D65" s="72">
        <v>0</v>
      </c>
      <c r="E65" s="77" t="s">
        <v>253</v>
      </c>
      <c r="F65" s="74" t="s">
        <v>264</v>
      </c>
      <c r="G65" s="75">
        <v>0</v>
      </c>
      <c r="I65" s="53">
        <v>25</v>
      </c>
      <c r="J65" s="35" t="s">
        <v>225</v>
      </c>
      <c r="K65" s="59">
        <v>6</v>
      </c>
      <c r="L65" s="59">
        <v>16</v>
      </c>
      <c r="M65" s="60">
        <v>0.44444444444444442</v>
      </c>
      <c r="N65" s="61">
        <v>5</v>
      </c>
      <c r="O65" s="61">
        <v>7</v>
      </c>
      <c r="P65" s="61">
        <v>6</v>
      </c>
      <c r="Q65" s="62">
        <v>0.27777777777777779</v>
      </c>
      <c r="R65" s="59">
        <v>0</v>
      </c>
      <c r="S65" s="63">
        <v>0</v>
      </c>
      <c r="T65" s="1">
        <v>28</v>
      </c>
      <c r="U65" s="1" t="s">
        <v>401</v>
      </c>
      <c r="V65" s="57">
        <v>0.41666666666666669</v>
      </c>
      <c r="W65" s="1">
        <v>26.333333333333332</v>
      </c>
      <c r="X65">
        <v>26</v>
      </c>
      <c r="Y65">
        <v>6</v>
      </c>
      <c r="Z65" s="58">
        <v>-0.78933333333333067</v>
      </c>
      <c r="AA65" s="1" t="s">
        <v>401</v>
      </c>
      <c r="AG65" s="48"/>
      <c r="AH65" s="339" t="s">
        <v>60</v>
      </c>
      <c r="AI65" s="324"/>
      <c r="AJ65" s="37" t="s">
        <v>13</v>
      </c>
      <c r="AK65" s="38" t="s">
        <v>14</v>
      </c>
      <c r="AL65" s="38" t="s">
        <v>15</v>
      </c>
      <c r="AM65" s="52"/>
    </row>
    <row r="66" spans="1:44" x14ac:dyDescent="0.25">
      <c r="A66" s="76" t="s">
        <v>402</v>
      </c>
      <c r="B66" s="70" t="s">
        <v>255</v>
      </c>
      <c r="C66" s="71" t="s">
        <v>264</v>
      </c>
      <c r="D66" s="72">
        <v>0</v>
      </c>
      <c r="E66" s="77" t="s">
        <v>261</v>
      </c>
      <c r="F66" s="74" t="s">
        <v>264</v>
      </c>
      <c r="G66" s="75">
        <v>0</v>
      </c>
      <c r="I66" s="53">
        <v>26</v>
      </c>
      <c r="J66" s="35" t="s">
        <v>228</v>
      </c>
      <c r="K66" s="59">
        <v>13</v>
      </c>
      <c r="L66" s="59">
        <v>15</v>
      </c>
      <c r="M66" s="60">
        <v>0.41666666666666669</v>
      </c>
      <c r="N66" s="61">
        <v>7</v>
      </c>
      <c r="O66" s="61">
        <v>10</v>
      </c>
      <c r="P66" s="61">
        <v>1</v>
      </c>
      <c r="Q66" s="62">
        <v>0.3888888888888889</v>
      </c>
      <c r="R66" s="59">
        <v>2</v>
      </c>
      <c r="S66" s="63">
        <v>24</v>
      </c>
      <c r="T66" s="1">
        <v>5</v>
      </c>
      <c r="U66" s="1" t="s">
        <v>403</v>
      </c>
      <c r="V66" s="57">
        <v>0.66666666666666663</v>
      </c>
      <c r="W66" s="1">
        <v>4.25</v>
      </c>
      <c r="X66">
        <v>4</v>
      </c>
      <c r="Y66">
        <v>13</v>
      </c>
      <c r="Z66" s="58">
        <v>0.39022222222222402</v>
      </c>
      <c r="AA66" s="1" t="s">
        <v>403</v>
      </c>
      <c r="AG66" s="48">
        <v>57</v>
      </c>
      <c r="AH66" s="332" t="s">
        <v>217</v>
      </c>
      <c r="AI66" s="333"/>
      <c r="AJ66" s="49">
        <v>63</v>
      </c>
      <c r="AK66" s="50">
        <v>51</v>
      </c>
      <c r="AL66" s="51">
        <v>0.80952380952380953</v>
      </c>
      <c r="AM66" s="52" t="s">
        <v>370</v>
      </c>
      <c r="AN66">
        <v>10</v>
      </c>
      <c r="AO66">
        <v>10</v>
      </c>
      <c r="AP66">
        <v>10</v>
      </c>
      <c r="AQ66" t="s">
        <v>217</v>
      </c>
      <c r="AR66">
        <v>3</v>
      </c>
    </row>
    <row r="67" spans="1:44" ht="16.5" thickBot="1" x14ac:dyDescent="0.3">
      <c r="A67" s="76" t="s">
        <v>404</v>
      </c>
      <c r="B67" s="70" t="s">
        <v>256</v>
      </c>
      <c r="C67" s="71" t="s">
        <v>264</v>
      </c>
      <c r="D67" s="72">
        <v>0</v>
      </c>
      <c r="E67" s="77" t="s">
        <v>262</v>
      </c>
      <c r="F67" s="74" t="s">
        <v>264</v>
      </c>
      <c r="G67" s="75">
        <v>0</v>
      </c>
      <c r="I67" s="53">
        <v>27</v>
      </c>
      <c r="J67" s="35" t="s">
        <v>253</v>
      </c>
      <c r="K67" s="59">
        <v>7</v>
      </c>
      <c r="L67" s="59">
        <v>15</v>
      </c>
      <c r="M67" s="60">
        <v>0.41666666666666669</v>
      </c>
      <c r="N67" s="61">
        <v>6</v>
      </c>
      <c r="O67" s="61">
        <v>9</v>
      </c>
      <c r="P67" s="61">
        <v>3</v>
      </c>
      <c r="Q67" s="62">
        <v>0.33333333333333331</v>
      </c>
      <c r="R67" s="59">
        <v>3</v>
      </c>
      <c r="S67" s="63">
        <v>66</v>
      </c>
      <c r="T67" s="1">
        <v>25</v>
      </c>
      <c r="U67" s="1" t="s">
        <v>405</v>
      </c>
      <c r="V67" s="57">
        <v>0.44444444444444442</v>
      </c>
      <c r="W67" s="1">
        <v>24.5</v>
      </c>
      <c r="X67">
        <v>24</v>
      </c>
      <c r="Y67">
        <v>7</v>
      </c>
      <c r="Z67" s="58">
        <v>3.7359999999999998</v>
      </c>
      <c r="AA67" s="1" t="s">
        <v>405</v>
      </c>
      <c r="AG67" s="48">
        <v>44</v>
      </c>
      <c r="AH67" s="332" t="s">
        <v>218</v>
      </c>
      <c r="AI67" s="333"/>
      <c r="AJ67" s="49">
        <v>76</v>
      </c>
      <c r="AK67" s="50">
        <v>77</v>
      </c>
      <c r="AL67" s="51">
        <v>1.013157894736842</v>
      </c>
      <c r="AM67" s="52" t="s">
        <v>358</v>
      </c>
      <c r="AN67">
        <v>1</v>
      </c>
      <c r="AO67">
        <v>1</v>
      </c>
      <c r="AP67">
        <v>1</v>
      </c>
      <c r="AQ67" t="s">
        <v>218</v>
      </c>
      <c r="AR67">
        <v>3</v>
      </c>
    </row>
    <row r="68" spans="1:44" ht="16.5" thickBot="1" x14ac:dyDescent="0.3">
      <c r="A68" s="76" t="s">
        <v>406</v>
      </c>
      <c r="B68" s="340" t="s">
        <v>57</v>
      </c>
      <c r="C68" s="341"/>
      <c r="D68" s="341"/>
      <c r="E68" s="341"/>
      <c r="F68" s="341"/>
      <c r="G68" s="342"/>
      <c r="I68" s="53">
        <v>28</v>
      </c>
      <c r="J68" s="35" t="s">
        <v>217</v>
      </c>
      <c r="K68" s="59">
        <v>4</v>
      </c>
      <c r="L68" s="59">
        <v>15</v>
      </c>
      <c r="M68" s="60">
        <v>0.41666666666666669</v>
      </c>
      <c r="N68" s="61">
        <v>6</v>
      </c>
      <c r="O68" s="61">
        <v>9</v>
      </c>
      <c r="P68" s="61">
        <v>3</v>
      </c>
      <c r="Q68" s="62">
        <v>0.33333333333333331</v>
      </c>
      <c r="R68" s="59">
        <v>2</v>
      </c>
      <c r="S68" s="63">
        <v>27</v>
      </c>
      <c r="T68" s="1">
        <v>13</v>
      </c>
      <c r="U68" s="1" t="s">
        <v>407</v>
      </c>
      <c r="V68" s="57">
        <v>0.55555555555555558</v>
      </c>
      <c r="W68" s="1">
        <v>12.5</v>
      </c>
      <c r="X68">
        <v>12</v>
      </c>
      <c r="Y68">
        <v>4</v>
      </c>
      <c r="Z68" s="58">
        <v>1.6377777777777771</v>
      </c>
      <c r="AA68" s="1" t="s">
        <v>407</v>
      </c>
      <c r="AG68" s="48">
        <v>35</v>
      </c>
      <c r="AH68" s="332" t="s">
        <v>225</v>
      </c>
      <c r="AI68" s="333"/>
      <c r="AJ68" s="49">
        <v>98</v>
      </c>
      <c r="AK68" s="50">
        <v>69</v>
      </c>
      <c r="AL68" s="51">
        <v>0.70408163265306123</v>
      </c>
      <c r="AM68" s="52" t="s">
        <v>387</v>
      </c>
      <c r="AN68">
        <v>12</v>
      </c>
      <c r="AO68">
        <v>12</v>
      </c>
      <c r="AP68">
        <v>12</v>
      </c>
      <c r="AQ68" t="s">
        <v>225</v>
      </c>
      <c r="AR68">
        <v>3</v>
      </c>
    </row>
    <row r="69" spans="1:44" x14ac:dyDescent="0.25">
      <c r="A69" s="76" t="s">
        <v>408</v>
      </c>
      <c r="B69" s="70" t="s">
        <v>215</v>
      </c>
      <c r="C69" s="78" t="s">
        <v>264</v>
      </c>
      <c r="D69" s="79">
        <v>0</v>
      </c>
      <c r="E69" s="77" t="s">
        <v>240</v>
      </c>
      <c r="F69" s="74" t="s">
        <v>264</v>
      </c>
      <c r="G69" s="75">
        <v>0</v>
      </c>
      <c r="I69" s="53">
        <v>29</v>
      </c>
      <c r="J69" s="35" t="s">
        <v>238</v>
      </c>
      <c r="K69" s="59">
        <v>13</v>
      </c>
      <c r="L69" s="59">
        <v>15</v>
      </c>
      <c r="M69" s="60">
        <v>0.41666666666666669</v>
      </c>
      <c r="N69" s="61">
        <v>7</v>
      </c>
      <c r="O69" s="61">
        <v>10</v>
      </c>
      <c r="P69" s="61">
        <v>1</v>
      </c>
      <c r="Q69" s="62">
        <v>0.3888888888888889</v>
      </c>
      <c r="R69" s="59">
        <v>4</v>
      </c>
      <c r="S69" s="63">
        <v>45</v>
      </c>
      <c r="T69" s="1">
        <v>1</v>
      </c>
      <c r="U69" s="1" t="s">
        <v>409</v>
      </c>
      <c r="V69" s="57">
        <v>0.69444444444444442</v>
      </c>
      <c r="W69" s="1">
        <v>1</v>
      </c>
      <c r="X69">
        <v>1</v>
      </c>
      <c r="Y69">
        <v>13</v>
      </c>
      <c r="Z69" s="58">
        <v>5.5695555555555565</v>
      </c>
      <c r="AA69" s="1" t="s">
        <v>409</v>
      </c>
      <c r="AG69" s="48">
        <v>73</v>
      </c>
      <c r="AH69" s="332" t="s">
        <v>226</v>
      </c>
      <c r="AI69" s="333"/>
      <c r="AJ69" s="49">
        <v>97</v>
      </c>
      <c r="AK69" s="50">
        <v>72</v>
      </c>
      <c r="AL69" s="51">
        <v>0.74226804123711343</v>
      </c>
      <c r="AM69" s="52" t="s">
        <v>387</v>
      </c>
      <c r="AN69">
        <v>11</v>
      </c>
      <c r="AO69">
        <v>11</v>
      </c>
      <c r="AP69">
        <v>11</v>
      </c>
      <c r="AQ69" t="s">
        <v>226</v>
      </c>
      <c r="AR69">
        <v>3</v>
      </c>
    </row>
    <row r="70" spans="1:44" x14ac:dyDescent="0.25">
      <c r="A70" s="76"/>
      <c r="B70" s="70" t="s">
        <v>216</v>
      </c>
      <c r="C70" s="78" t="s">
        <v>264</v>
      </c>
      <c r="D70" s="79">
        <v>0</v>
      </c>
      <c r="E70" s="77" t="s">
        <v>241</v>
      </c>
      <c r="F70" s="74" t="s">
        <v>264</v>
      </c>
      <c r="G70" s="75">
        <v>0</v>
      </c>
      <c r="I70" s="53">
        <v>30</v>
      </c>
      <c r="J70" s="35" t="s">
        <v>215</v>
      </c>
      <c r="K70" s="59">
        <v>10</v>
      </c>
      <c r="L70" s="59">
        <v>14</v>
      </c>
      <c r="M70" s="60">
        <v>0.3888888888888889</v>
      </c>
      <c r="N70" s="61">
        <v>5</v>
      </c>
      <c r="O70" s="61">
        <v>9</v>
      </c>
      <c r="P70" s="61">
        <v>4</v>
      </c>
      <c r="Q70" s="62">
        <v>0.27777777777777779</v>
      </c>
      <c r="R70" s="59">
        <v>1</v>
      </c>
      <c r="S70" s="63">
        <v>12</v>
      </c>
      <c r="T70" s="1">
        <v>3</v>
      </c>
      <c r="U70" s="1" t="s">
        <v>410</v>
      </c>
      <c r="V70" s="57">
        <v>0.69444444444444442</v>
      </c>
      <c r="W70" s="1">
        <v>1.5</v>
      </c>
      <c r="X70">
        <v>1</v>
      </c>
      <c r="Y70">
        <v>10</v>
      </c>
      <c r="Z70" s="58">
        <v>0.94800000000000217</v>
      </c>
      <c r="AA70" s="1" t="s">
        <v>410</v>
      </c>
      <c r="AG70" s="48">
        <v>72</v>
      </c>
      <c r="AH70" s="332" t="s">
        <v>234</v>
      </c>
      <c r="AI70" s="333"/>
      <c r="AJ70" s="49">
        <v>119</v>
      </c>
      <c r="AK70" s="50">
        <v>117</v>
      </c>
      <c r="AL70" s="51">
        <v>0.98319327731092432</v>
      </c>
      <c r="AM70" s="52" t="s">
        <v>360</v>
      </c>
      <c r="AN70">
        <v>3</v>
      </c>
      <c r="AO70">
        <v>3</v>
      </c>
      <c r="AP70">
        <v>3</v>
      </c>
      <c r="AQ70" t="s">
        <v>234</v>
      </c>
      <c r="AR70">
        <v>3</v>
      </c>
    </row>
    <row r="71" spans="1:44" x14ac:dyDescent="0.25">
      <c r="A71" s="76"/>
      <c r="B71" s="70" t="s">
        <v>222</v>
      </c>
      <c r="C71" s="78" t="s">
        <v>411</v>
      </c>
      <c r="D71" s="79">
        <v>18</v>
      </c>
      <c r="E71" s="77" t="s">
        <v>249</v>
      </c>
      <c r="F71" s="74" t="s">
        <v>264</v>
      </c>
      <c r="G71" s="75">
        <v>0</v>
      </c>
      <c r="I71" s="53">
        <v>31</v>
      </c>
      <c r="J71" s="35" t="s">
        <v>229</v>
      </c>
      <c r="K71" s="59">
        <v>13</v>
      </c>
      <c r="L71" s="59">
        <v>13</v>
      </c>
      <c r="M71" s="60">
        <v>0.3611111111111111</v>
      </c>
      <c r="N71" s="61">
        <v>5</v>
      </c>
      <c r="O71" s="61">
        <v>10</v>
      </c>
      <c r="P71" s="61">
        <v>3</v>
      </c>
      <c r="Q71" s="62">
        <v>0.27777777777777779</v>
      </c>
      <c r="R71" s="59">
        <v>4</v>
      </c>
      <c r="S71" s="63">
        <v>48</v>
      </c>
      <c r="T71" s="1">
        <v>2</v>
      </c>
      <c r="U71" s="1" t="s">
        <v>412</v>
      </c>
      <c r="V71" s="57">
        <v>0.69444444444444442</v>
      </c>
      <c r="W71" s="1">
        <v>1.3333333333333333</v>
      </c>
      <c r="X71">
        <v>1</v>
      </c>
      <c r="Y71">
        <v>13</v>
      </c>
      <c r="Z71" s="58">
        <v>4.6457777777777718</v>
      </c>
      <c r="AA71" s="1" t="s">
        <v>412</v>
      </c>
      <c r="AG71" s="48">
        <v>32</v>
      </c>
      <c r="AH71" s="332" t="s">
        <v>235</v>
      </c>
      <c r="AI71" s="333"/>
      <c r="AJ71" s="49">
        <v>134</v>
      </c>
      <c r="AK71" s="50">
        <v>126</v>
      </c>
      <c r="AL71" s="51">
        <v>0.94029850746268662</v>
      </c>
      <c r="AM71" s="52" t="s">
        <v>360</v>
      </c>
      <c r="AN71">
        <v>4</v>
      </c>
      <c r="AO71">
        <v>4</v>
      </c>
      <c r="AP71">
        <v>4</v>
      </c>
      <c r="AQ71" t="s">
        <v>235</v>
      </c>
      <c r="AR71">
        <v>3</v>
      </c>
    </row>
    <row r="72" spans="1:44" x14ac:dyDescent="0.25">
      <c r="A72" s="76"/>
      <c r="B72" s="70" t="s">
        <v>223</v>
      </c>
      <c r="C72" s="78" t="s">
        <v>264</v>
      </c>
      <c r="D72" s="79">
        <v>0</v>
      </c>
      <c r="E72" s="77" t="s">
        <v>250</v>
      </c>
      <c r="F72" s="74" t="s">
        <v>264</v>
      </c>
      <c r="G72" s="75">
        <v>0</v>
      </c>
      <c r="I72" s="53">
        <v>32</v>
      </c>
      <c r="J72" s="80" t="s">
        <v>250</v>
      </c>
      <c r="K72" s="81">
        <v>11</v>
      </c>
      <c r="L72" s="81">
        <v>13</v>
      </c>
      <c r="M72" s="51">
        <v>0.3611111111111111</v>
      </c>
      <c r="N72" s="82">
        <v>5</v>
      </c>
      <c r="O72" s="82">
        <v>10</v>
      </c>
      <c r="P72" s="82">
        <v>3</v>
      </c>
      <c r="Q72" s="83">
        <v>0.27777777777777779</v>
      </c>
      <c r="R72" s="81">
        <v>3</v>
      </c>
      <c r="S72" s="56">
        <v>42</v>
      </c>
      <c r="T72" s="1">
        <v>16</v>
      </c>
      <c r="U72" s="1" t="s">
        <v>413</v>
      </c>
      <c r="V72" s="57">
        <v>0.5</v>
      </c>
      <c r="W72" s="1">
        <v>15.2</v>
      </c>
      <c r="X72">
        <v>15</v>
      </c>
      <c r="Y72">
        <v>11</v>
      </c>
      <c r="Z72" s="58">
        <v>3.474666666666665</v>
      </c>
      <c r="AA72" s="1" t="s">
        <v>413</v>
      </c>
      <c r="AG72" s="48">
        <v>29</v>
      </c>
      <c r="AH72" s="332" t="s">
        <v>243</v>
      </c>
      <c r="AI72" s="333"/>
      <c r="AJ72" s="49">
        <v>134</v>
      </c>
      <c r="AK72" s="50">
        <v>134</v>
      </c>
      <c r="AL72" s="51">
        <v>1</v>
      </c>
      <c r="AM72" s="52" t="s">
        <v>358</v>
      </c>
      <c r="AN72">
        <v>2</v>
      </c>
      <c r="AO72">
        <v>2</v>
      </c>
      <c r="AP72">
        <v>2</v>
      </c>
      <c r="AQ72" t="s">
        <v>243</v>
      </c>
      <c r="AR72">
        <v>3</v>
      </c>
    </row>
    <row r="73" spans="1:44" x14ac:dyDescent="0.25">
      <c r="A73" s="76" t="s">
        <v>414</v>
      </c>
      <c r="B73" s="70" t="s">
        <v>231</v>
      </c>
      <c r="C73" s="78" t="s">
        <v>264</v>
      </c>
      <c r="D73" s="79">
        <v>0</v>
      </c>
      <c r="E73" s="77" t="s">
        <v>258</v>
      </c>
      <c r="F73" s="74" t="s">
        <v>415</v>
      </c>
      <c r="G73" s="75">
        <v>9</v>
      </c>
      <c r="I73" s="53">
        <v>33</v>
      </c>
      <c r="J73" s="80" t="s">
        <v>246</v>
      </c>
      <c r="K73" s="81">
        <v>13</v>
      </c>
      <c r="L73" s="81">
        <v>13</v>
      </c>
      <c r="M73" s="51">
        <v>0.3611111111111111</v>
      </c>
      <c r="N73" s="82">
        <v>5</v>
      </c>
      <c r="O73" s="82">
        <v>10</v>
      </c>
      <c r="P73" s="82">
        <v>3</v>
      </c>
      <c r="Q73" s="83">
        <v>0.27777777777777779</v>
      </c>
      <c r="R73" s="81">
        <v>2</v>
      </c>
      <c r="S73" s="56">
        <v>15</v>
      </c>
      <c r="T73" s="1">
        <v>14</v>
      </c>
      <c r="U73" s="1" t="s">
        <v>416</v>
      </c>
      <c r="V73" s="57">
        <v>0.52777777777777779</v>
      </c>
      <c r="W73" s="1">
        <v>14</v>
      </c>
      <c r="X73">
        <v>14</v>
      </c>
      <c r="Y73">
        <v>13</v>
      </c>
      <c r="Z73" s="58">
        <v>5.0677777777777724</v>
      </c>
      <c r="AA73" s="1" t="s">
        <v>416</v>
      </c>
      <c r="AG73" s="48">
        <v>28</v>
      </c>
      <c r="AH73" s="332" t="s">
        <v>244</v>
      </c>
      <c r="AI73" s="333"/>
      <c r="AJ73" s="49">
        <v>145</v>
      </c>
      <c r="AK73" s="50">
        <v>125</v>
      </c>
      <c r="AL73" s="51">
        <v>0.86206896551724133</v>
      </c>
      <c r="AM73" s="52" t="s">
        <v>370</v>
      </c>
      <c r="AN73">
        <v>8</v>
      </c>
      <c r="AO73">
        <v>8</v>
      </c>
      <c r="AP73">
        <v>8</v>
      </c>
      <c r="AQ73" t="s">
        <v>244</v>
      </c>
      <c r="AR73">
        <v>3</v>
      </c>
    </row>
    <row r="74" spans="1:44" ht="16.5" thickBot="1" x14ac:dyDescent="0.3">
      <c r="A74" s="76" t="s">
        <v>417</v>
      </c>
      <c r="B74" s="84" t="s">
        <v>232</v>
      </c>
      <c r="C74" s="85" t="s">
        <v>264</v>
      </c>
      <c r="D74" s="86">
        <v>0</v>
      </c>
      <c r="E74" s="87" t="s">
        <v>259</v>
      </c>
      <c r="F74" s="88" t="s">
        <v>376</v>
      </c>
      <c r="G74" s="89">
        <v>9</v>
      </c>
      <c r="I74" s="53">
        <v>34</v>
      </c>
      <c r="J74" s="80" t="s">
        <v>241</v>
      </c>
      <c r="K74" s="81">
        <v>9</v>
      </c>
      <c r="L74" s="81">
        <v>11</v>
      </c>
      <c r="M74" s="51">
        <v>0.30555555555555558</v>
      </c>
      <c r="N74" s="82">
        <v>4</v>
      </c>
      <c r="O74" s="82">
        <v>11</v>
      </c>
      <c r="P74" s="82">
        <v>3</v>
      </c>
      <c r="Q74" s="83">
        <v>0.22222222222222221</v>
      </c>
      <c r="R74" s="81">
        <v>1</v>
      </c>
      <c r="S74" s="56">
        <v>12</v>
      </c>
      <c r="T74" s="1">
        <v>27</v>
      </c>
      <c r="U74" s="1" t="s">
        <v>418</v>
      </c>
      <c r="V74" s="57">
        <v>0.41666666666666669</v>
      </c>
      <c r="W74" s="1">
        <v>26.25</v>
      </c>
      <c r="X74">
        <v>26</v>
      </c>
      <c r="Y74">
        <v>9</v>
      </c>
      <c r="Z74" s="58">
        <v>-0.68800000000000627</v>
      </c>
      <c r="AA74" s="1" t="s">
        <v>418</v>
      </c>
      <c r="AG74" s="48">
        <v>80</v>
      </c>
      <c r="AH74" s="332" t="s">
        <v>252</v>
      </c>
      <c r="AI74" s="333"/>
      <c r="AJ74" s="49">
        <v>142</v>
      </c>
      <c r="AK74" s="50">
        <v>125</v>
      </c>
      <c r="AL74" s="51">
        <v>0.88028169014084512</v>
      </c>
      <c r="AM74" s="52" t="s">
        <v>370</v>
      </c>
      <c r="AN74">
        <v>6</v>
      </c>
      <c r="AO74">
        <v>6</v>
      </c>
      <c r="AP74">
        <v>6</v>
      </c>
      <c r="AQ74" t="s">
        <v>252</v>
      </c>
      <c r="AR74">
        <v>3</v>
      </c>
    </row>
    <row r="75" spans="1:44" x14ac:dyDescent="0.25">
      <c r="A75" s="76" t="s">
        <v>419</v>
      </c>
      <c r="B75" s="90"/>
      <c r="C75" s="90"/>
      <c r="D75" s="90"/>
      <c r="E75" s="90"/>
      <c r="F75" s="90"/>
      <c r="G75" s="90"/>
      <c r="H75" s="90"/>
      <c r="I75" s="53">
        <v>35</v>
      </c>
      <c r="J75" s="80" t="s">
        <v>261</v>
      </c>
      <c r="K75" s="81">
        <v>9</v>
      </c>
      <c r="L75" s="81">
        <v>11</v>
      </c>
      <c r="M75" s="51">
        <v>0.30555555555555558</v>
      </c>
      <c r="N75" s="82">
        <v>4</v>
      </c>
      <c r="O75" s="82">
        <v>11</v>
      </c>
      <c r="P75" s="82">
        <v>3</v>
      </c>
      <c r="Q75" s="83">
        <v>0.22222222222222221</v>
      </c>
      <c r="R75" s="81">
        <v>4</v>
      </c>
      <c r="S75" s="56">
        <v>60</v>
      </c>
      <c r="T75" s="1">
        <v>35</v>
      </c>
      <c r="U75" s="1" t="s">
        <v>420</v>
      </c>
      <c r="V75" s="57">
        <v>0.30555555555555558</v>
      </c>
      <c r="W75" s="1">
        <v>34.5</v>
      </c>
      <c r="X75">
        <v>34</v>
      </c>
      <c r="Y75">
        <v>9</v>
      </c>
      <c r="Z75" s="58">
        <v>0.76666666666666206</v>
      </c>
      <c r="AA75" s="1" t="s">
        <v>420</v>
      </c>
      <c r="AG75" s="48">
        <v>17</v>
      </c>
      <c r="AH75" s="332" t="s">
        <v>253</v>
      </c>
      <c r="AI75" s="333"/>
      <c r="AJ75" s="49">
        <v>141</v>
      </c>
      <c r="AK75" s="50">
        <v>118</v>
      </c>
      <c r="AL75" s="51">
        <v>0.83687943262411346</v>
      </c>
      <c r="AM75" s="52" t="s">
        <v>370</v>
      </c>
      <c r="AN75">
        <v>9</v>
      </c>
      <c r="AO75">
        <v>9</v>
      </c>
      <c r="AP75">
        <v>9</v>
      </c>
      <c r="AQ75" t="s">
        <v>253</v>
      </c>
      <c r="AR75">
        <v>3</v>
      </c>
    </row>
    <row r="76" spans="1:44" x14ac:dyDescent="0.25">
      <c r="A76" s="76" t="s">
        <v>421</v>
      </c>
      <c r="B76" s="91"/>
      <c r="C76" s="92"/>
      <c r="D76" s="93"/>
      <c r="E76" s="331"/>
      <c r="F76" s="331"/>
      <c r="G76" s="92"/>
      <c r="H76" s="94"/>
      <c r="I76" s="53">
        <v>36</v>
      </c>
      <c r="J76" s="80" t="s">
        <v>255</v>
      </c>
      <c r="K76" s="81">
        <v>12</v>
      </c>
      <c r="L76" s="81">
        <v>8</v>
      </c>
      <c r="M76" s="51">
        <v>0.22222222222222221</v>
      </c>
      <c r="N76" s="82">
        <v>4</v>
      </c>
      <c r="O76" s="82">
        <v>14</v>
      </c>
      <c r="P76" s="82">
        <v>0</v>
      </c>
      <c r="Q76" s="83">
        <v>0.22222222222222221</v>
      </c>
      <c r="R76" s="81">
        <v>2</v>
      </c>
      <c r="S76" s="56">
        <v>19</v>
      </c>
      <c r="T76" s="1">
        <v>21</v>
      </c>
      <c r="U76" s="1" t="s">
        <v>422</v>
      </c>
      <c r="V76" s="57">
        <v>0.47222222222222221</v>
      </c>
      <c r="W76" s="1">
        <v>20.25</v>
      </c>
      <c r="X76">
        <v>20</v>
      </c>
      <c r="Y76">
        <v>12</v>
      </c>
      <c r="Z76" s="58">
        <v>-1.2777777777777746</v>
      </c>
      <c r="AA76" s="1" t="s">
        <v>422</v>
      </c>
      <c r="AG76" s="48">
        <v>16</v>
      </c>
      <c r="AH76" s="332" t="s">
        <v>261</v>
      </c>
      <c r="AI76" s="333"/>
      <c r="AJ76" s="49">
        <v>149</v>
      </c>
      <c r="AK76" s="50">
        <v>136</v>
      </c>
      <c r="AL76" s="51">
        <v>0.91275167785234901</v>
      </c>
      <c r="AM76" s="52" t="s">
        <v>360</v>
      </c>
      <c r="AN76">
        <v>5</v>
      </c>
      <c r="AO76">
        <v>5</v>
      </c>
      <c r="AP76">
        <v>5</v>
      </c>
      <c r="AQ76" t="s">
        <v>261</v>
      </c>
      <c r="AR76">
        <v>3</v>
      </c>
    </row>
    <row r="77" spans="1:44" x14ac:dyDescent="0.25">
      <c r="A77" s="76" t="s">
        <v>423</v>
      </c>
      <c r="C77" s="95"/>
      <c r="D77" s="95"/>
      <c r="J77" s="96"/>
      <c r="K77" s="97"/>
      <c r="L77" s="90"/>
      <c r="M77" s="90"/>
      <c r="N77" s="98"/>
      <c r="O77" s="98"/>
      <c r="P77" s="98"/>
      <c r="Q77" s="98"/>
      <c r="R77" s="90"/>
      <c r="S77" s="90"/>
      <c r="AG77" s="48">
        <v>20</v>
      </c>
      <c r="AH77" s="334" t="s">
        <v>262</v>
      </c>
      <c r="AI77" s="335"/>
      <c r="AJ77" s="49">
        <v>163</v>
      </c>
      <c r="AK77" s="50">
        <v>143</v>
      </c>
      <c r="AL77" s="51">
        <v>0.87730061349693256</v>
      </c>
      <c r="AM77" s="52" t="s">
        <v>370</v>
      </c>
      <c r="AN77">
        <v>7</v>
      </c>
      <c r="AO77">
        <v>7</v>
      </c>
      <c r="AP77">
        <v>7</v>
      </c>
      <c r="AQ77" t="s">
        <v>262</v>
      </c>
      <c r="AR77">
        <v>3</v>
      </c>
    </row>
    <row r="78" spans="1:44" ht="21.75" thickBot="1" x14ac:dyDescent="0.4">
      <c r="A78" s="76" t="s">
        <v>424</v>
      </c>
      <c r="B78" s="1">
        <v>18</v>
      </c>
      <c r="C78" s="99"/>
      <c r="D78" s="100" t="s">
        <v>65</v>
      </c>
      <c r="E78" s="1"/>
      <c r="G78" s="100" t="s">
        <v>425</v>
      </c>
      <c r="L78" s="101"/>
      <c r="M78" s="1"/>
      <c r="O78" s="100" t="s">
        <v>66</v>
      </c>
      <c r="AG78" s="48"/>
      <c r="AH78" s="102"/>
      <c r="AJ78" s="49"/>
      <c r="AK78" s="50"/>
      <c r="AL78" s="49"/>
      <c r="AM78" s="52"/>
    </row>
    <row r="79" spans="1:44" ht="17.100000000000001" customHeight="1" thickBot="1" x14ac:dyDescent="0.5">
      <c r="A79" s="76" t="s">
        <v>426</v>
      </c>
      <c r="B79" s="1" t="s">
        <v>67</v>
      </c>
      <c r="C79" s="1"/>
      <c r="E79" s="103" t="e">
        <v>#N/A</v>
      </c>
      <c r="F79" s="104" t="e">
        <v>#N/A</v>
      </c>
      <c r="G79" s="104" t="s">
        <v>68</v>
      </c>
      <c r="H79" s="104" t="e">
        <v>#N/A</v>
      </c>
      <c r="I79" s="105" t="e">
        <v>#N/A</v>
      </c>
      <c r="J79" s="106"/>
      <c r="M79" s="107"/>
      <c r="N79" s="108"/>
      <c r="O79" s="336" t="s">
        <v>12</v>
      </c>
      <c r="P79" s="337"/>
      <c r="Q79" s="338"/>
      <c r="R79" s="109" t="s">
        <v>69</v>
      </c>
      <c r="V79" t="s">
        <v>27</v>
      </c>
      <c r="W79" t="s">
        <v>31</v>
      </c>
      <c r="X79" t="s">
        <v>35</v>
      </c>
      <c r="Y79" t="s">
        <v>39</v>
      </c>
      <c r="Z79" t="s">
        <v>43</v>
      </c>
      <c r="AA79" t="s">
        <v>47</v>
      </c>
      <c r="AB79" t="s">
        <v>51</v>
      </c>
      <c r="AC79" t="s">
        <v>52</v>
      </c>
      <c r="AD79" t="s">
        <v>53</v>
      </c>
      <c r="AE79" t="s">
        <v>54</v>
      </c>
      <c r="AF79" t="s">
        <v>55</v>
      </c>
      <c r="AG79" t="s">
        <v>56</v>
      </c>
      <c r="AH79" t="s">
        <v>58</v>
      </c>
      <c r="AI79" t="s">
        <v>59</v>
      </c>
      <c r="AJ79" t="s">
        <v>61</v>
      </c>
      <c r="AK79" t="s">
        <v>62</v>
      </c>
      <c r="AL79" t="s">
        <v>63</v>
      </c>
      <c r="AM79" t="s">
        <v>64</v>
      </c>
    </row>
    <row r="80" spans="1:44" ht="17.100000000000001" customHeight="1" x14ac:dyDescent="0.45">
      <c r="A80" s="76" t="s">
        <v>427</v>
      </c>
      <c r="B80" s="1" t="s">
        <v>70</v>
      </c>
      <c r="C80" s="1">
        <v>1</v>
      </c>
      <c r="D80" s="1"/>
      <c r="E80" s="110" t="e">
        <v>#N/A</v>
      </c>
      <c r="F80" s="111" t="e">
        <v>#N/A</v>
      </c>
      <c r="G80" s="111" t="s">
        <v>68</v>
      </c>
      <c r="H80" s="111" t="e">
        <v>#N/A</v>
      </c>
      <c r="I80" s="112" t="e">
        <v>#N/A</v>
      </c>
      <c r="J80" s="106"/>
      <c r="M80" s="107"/>
      <c r="N80" s="113">
        <v>1</v>
      </c>
      <c r="O80" s="325" t="s">
        <v>213</v>
      </c>
      <c r="P80" s="326"/>
      <c r="Q80" s="327"/>
      <c r="R80" s="114">
        <v>1.041044776119403</v>
      </c>
      <c r="T80" t="s">
        <v>71</v>
      </c>
      <c r="U80" s="115" t="s">
        <v>72</v>
      </c>
      <c r="V80" t="s">
        <v>73</v>
      </c>
      <c r="W80" t="s">
        <v>74</v>
      </c>
      <c r="X80" t="s">
        <v>75</v>
      </c>
      <c r="Y80" t="s">
        <v>76</v>
      </c>
      <c r="Z80" t="s">
        <v>77</v>
      </c>
      <c r="AA80" t="s">
        <v>78</v>
      </c>
      <c r="AB80" t="s">
        <v>79</v>
      </c>
      <c r="AC80" t="s">
        <v>80</v>
      </c>
      <c r="AD80" t="s">
        <v>81</v>
      </c>
      <c r="AE80" t="s">
        <v>82</v>
      </c>
      <c r="AF80" t="s">
        <v>83</v>
      </c>
      <c r="AG80" t="s">
        <v>84</v>
      </c>
      <c r="AH80" t="s">
        <v>85</v>
      </c>
      <c r="AI80" t="s">
        <v>86</v>
      </c>
      <c r="AJ80" t="s">
        <v>73</v>
      </c>
      <c r="AK80" t="s">
        <v>87</v>
      </c>
      <c r="AL80" t="s">
        <v>88</v>
      </c>
      <c r="AM80" t="s">
        <v>428</v>
      </c>
      <c r="AN80" s="98"/>
      <c r="AO80" s="98"/>
    </row>
    <row r="81" spans="1:60" ht="17.100000000000001" customHeight="1" x14ac:dyDescent="0.45">
      <c r="A81" s="76" t="s">
        <v>429</v>
      </c>
      <c r="B81" s="1" t="s">
        <v>89</v>
      </c>
      <c r="C81" s="1">
        <v>2</v>
      </c>
      <c r="D81" s="1"/>
      <c r="E81" s="116" t="e">
        <v>#N/A</v>
      </c>
      <c r="F81" s="117" t="e">
        <v>#N/A</v>
      </c>
      <c r="G81" s="117" t="s">
        <v>68</v>
      </c>
      <c r="H81" s="117" t="e">
        <v>#N/A</v>
      </c>
      <c r="I81" s="118" t="e">
        <v>#N/A</v>
      </c>
      <c r="J81" s="106"/>
      <c r="M81" s="107"/>
      <c r="N81" s="113">
        <v>2</v>
      </c>
      <c r="O81" s="311" t="s">
        <v>219</v>
      </c>
      <c r="P81" s="312"/>
      <c r="Q81" s="313"/>
      <c r="R81" s="114">
        <v>1.0316205533596838</v>
      </c>
      <c r="U81" s="119" t="s">
        <v>90</v>
      </c>
      <c r="V81" t="s">
        <v>91</v>
      </c>
      <c r="W81" t="s">
        <v>92</v>
      </c>
      <c r="X81" t="s">
        <v>93</v>
      </c>
      <c r="Y81" t="s">
        <v>94</v>
      </c>
      <c r="Z81" t="s">
        <v>95</v>
      </c>
      <c r="AA81" t="s">
        <v>96</v>
      </c>
      <c r="AB81" t="s">
        <v>78</v>
      </c>
      <c r="AC81" t="s">
        <v>81</v>
      </c>
      <c r="AD81" t="s">
        <v>97</v>
      </c>
      <c r="AE81" t="s">
        <v>98</v>
      </c>
      <c r="AF81" t="s">
        <v>99</v>
      </c>
      <c r="AG81" t="s">
        <v>100</v>
      </c>
      <c r="AH81" t="s">
        <v>101</v>
      </c>
      <c r="AI81" t="s">
        <v>102</v>
      </c>
      <c r="AJ81" t="s">
        <v>91</v>
      </c>
      <c r="AK81" t="s">
        <v>103</v>
      </c>
      <c r="AL81" t="s">
        <v>104</v>
      </c>
      <c r="AM81" t="s">
        <v>110</v>
      </c>
      <c r="AN81" s="98"/>
      <c r="AO81" s="98"/>
    </row>
    <row r="82" spans="1:60" ht="17.100000000000001" customHeight="1" x14ac:dyDescent="0.45">
      <c r="A82" s="76" t="s">
        <v>430</v>
      </c>
      <c r="B82" s="1" t="s">
        <v>105</v>
      </c>
      <c r="C82" s="1">
        <v>3</v>
      </c>
      <c r="D82" s="1"/>
      <c r="E82" s="110" t="e">
        <v>#N/A</v>
      </c>
      <c r="F82" s="111" t="e">
        <v>#N/A</v>
      </c>
      <c r="G82" s="111" t="s">
        <v>68</v>
      </c>
      <c r="H82" s="111" t="e">
        <v>#N/A</v>
      </c>
      <c r="I82" s="112" t="e">
        <v>#N/A</v>
      </c>
      <c r="J82" s="106" t="e">
        <v>#N/A</v>
      </c>
      <c r="M82" s="107"/>
      <c r="N82" s="113">
        <v>3</v>
      </c>
      <c r="O82" s="311" t="s">
        <v>220</v>
      </c>
      <c r="P82" s="312"/>
      <c r="Q82" s="313"/>
      <c r="R82" s="114">
        <v>1.0119047619047619</v>
      </c>
      <c r="U82" s="119" t="s">
        <v>106</v>
      </c>
      <c r="V82" t="s">
        <v>88</v>
      </c>
      <c r="W82" t="s">
        <v>107</v>
      </c>
      <c r="X82" t="s">
        <v>98</v>
      </c>
      <c r="Y82" t="s">
        <v>108</v>
      </c>
      <c r="Z82" t="s">
        <v>109</v>
      </c>
      <c r="AA82" t="s">
        <v>110</v>
      </c>
      <c r="AB82" t="s">
        <v>111</v>
      </c>
      <c r="AC82" t="s">
        <v>112</v>
      </c>
      <c r="AD82" t="s">
        <v>113</v>
      </c>
      <c r="AE82" t="s">
        <v>114</v>
      </c>
      <c r="AF82" t="s">
        <v>115</v>
      </c>
      <c r="AG82" t="s">
        <v>116</v>
      </c>
      <c r="AH82" t="s">
        <v>117</v>
      </c>
      <c r="AI82" t="s">
        <v>118</v>
      </c>
      <c r="AJ82" t="s">
        <v>88</v>
      </c>
      <c r="AK82" t="s">
        <v>119</v>
      </c>
      <c r="AL82" t="s">
        <v>120</v>
      </c>
      <c r="AM82" t="s">
        <v>88</v>
      </c>
      <c r="AN82" s="98"/>
      <c r="AO82" s="98"/>
    </row>
    <row r="83" spans="1:60" ht="17.100000000000001" customHeight="1" x14ac:dyDescent="0.25">
      <c r="A83" s="76" t="s">
        <v>431</v>
      </c>
      <c r="B83" s="1" t="s">
        <v>121</v>
      </c>
      <c r="C83" s="1">
        <v>4</v>
      </c>
      <c r="D83" s="1"/>
      <c r="E83" s="116" t="e">
        <v>#N/A</v>
      </c>
      <c r="F83" s="117" t="e">
        <v>#N/A</v>
      </c>
      <c r="G83" s="117" t="s">
        <v>68</v>
      </c>
      <c r="H83" s="117" t="e">
        <v>#N/A</v>
      </c>
      <c r="I83" s="118" t="e">
        <v>#N/A</v>
      </c>
      <c r="M83" s="107"/>
      <c r="N83" s="113">
        <v>4</v>
      </c>
      <c r="O83" s="318" t="s">
        <v>246</v>
      </c>
      <c r="P83" s="319"/>
      <c r="Q83" s="320"/>
      <c r="R83" s="120">
        <v>0.99551569506726456</v>
      </c>
      <c r="U83" s="119" t="s">
        <v>122</v>
      </c>
      <c r="V83" t="s">
        <v>123</v>
      </c>
      <c r="W83" t="s">
        <v>124</v>
      </c>
      <c r="X83" t="s">
        <v>82</v>
      </c>
      <c r="Y83" t="s">
        <v>125</v>
      </c>
      <c r="Z83" t="s">
        <v>126</v>
      </c>
      <c r="AA83" t="s">
        <v>127</v>
      </c>
      <c r="AB83" t="s">
        <v>93</v>
      </c>
      <c r="AC83" t="s">
        <v>128</v>
      </c>
      <c r="AD83" t="s">
        <v>129</v>
      </c>
      <c r="AE83" t="s">
        <v>130</v>
      </c>
      <c r="AF83" t="s">
        <v>131</v>
      </c>
      <c r="AG83" t="s">
        <v>132</v>
      </c>
      <c r="AH83" t="s">
        <v>133</v>
      </c>
      <c r="AI83" t="s">
        <v>134</v>
      </c>
      <c r="AJ83" t="s">
        <v>123</v>
      </c>
      <c r="AK83" t="s">
        <v>135</v>
      </c>
      <c r="AL83" t="s">
        <v>136</v>
      </c>
      <c r="AM83" t="s">
        <v>107</v>
      </c>
      <c r="AN83" s="98"/>
      <c r="AO83" s="98"/>
    </row>
    <row r="84" spans="1:60" ht="17.100000000000001" customHeight="1" x14ac:dyDescent="0.45">
      <c r="A84" s="76" t="s">
        <v>432</v>
      </c>
      <c r="B84" s="1" t="s">
        <v>137</v>
      </c>
      <c r="C84" s="1">
        <v>5</v>
      </c>
      <c r="D84" s="1"/>
      <c r="E84" s="110" t="e">
        <v>#N/A</v>
      </c>
      <c r="F84" s="111" t="e">
        <v>#N/A</v>
      </c>
      <c r="G84" s="111" t="s">
        <v>68</v>
      </c>
      <c r="H84" s="111" t="e">
        <v>#N/A</v>
      </c>
      <c r="I84" s="112" t="e">
        <v>#N/A</v>
      </c>
      <c r="J84" s="106"/>
      <c r="M84" s="107"/>
      <c r="O84" s="328" t="s">
        <v>57</v>
      </c>
      <c r="P84" s="329"/>
      <c r="Q84" s="330"/>
      <c r="R84" s="121" t="s">
        <v>69</v>
      </c>
      <c r="U84" s="119" t="s">
        <v>138</v>
      </c>
      <c r="V84" t="s">
        <v>139</v>
      </c>
      <c r="W84" t="s">
        <v>140</v>
      </c>
      <c r="X84" t="s">
        <v>141</v>
      </c>
      <c r="Y84" t="s">
        <v>142</v>
      </c>
      <c r="Z84" t="s">
        <v>143</v>
      </c>
      <c r="AA84" t="s">
        <v>86</v>
      </c>
      <c r="AB84" t="s">
        <v>144</v>
      </c>
      <c r="AC84" t="s">
        <v>145</v>
      </c>
      <c r="AD84" t="s">
        <v>146</v>
      </c>
      <c r="AE84" t="s">
        <v>147</v>
      </c>
      <c r="AF84" t="s">
        <v>148</v>
      </c>
      <c r="AG84" t="s">
        <v>135</v>
      </c>
      <c r="AH84" t="s">
        <v>120</v>
      </c>
      <c r="AI84" t="s">
        <v>149</v>
      </c>
      <c r="AJ84" t="s">
        <v>139</v>
      </c>
      <c r="AK84" t="s">
        <v>150</v>
      </c>
      <c r="AL84" t="s">
        <v>151</v>
      </c>
      <c r="AM84" t="s">
        <v>139</v>
      </c>
      <c r="AN84" s="98"/>
      <c r="AO84" s="98"/>
    </row>
    <row r="85" spans="1:60" ht="17.100000000000001" customHeight="1" thickBot="1" x14ac:dyDescent="0.3">
      <c r="A85" s="1"/>
      <c r="B85" s="1" t="s">
        <v>152</v>
      </c>
      <c r="C85" s="1">
        <v>6</v>
      </c>
      <c r="D85" s="1"/>
      <c r="E85" s="116" t="e">
        <v>#N/A</v>
      </c>
      <c r="F85" s="117" t="e">
        <v>#N/A</v>
      </c>
      <c r="G85" s="117" t="s">
        <v>68</v>
      </c>
      <c r="H85" s="117" t="e">
        <v>#N/A</v>
      </c>
      <c r="I85" s="118" t="e">
        <v>#N/A</v>
      </c>
      <c r="M85" s="107"/>
      <c r="N85" s="113">
        <v>1</v>
      </c>
      <c r="O85" s="325" t="s">
        <v>223</v>
      </c>
      <c r="P85" s="326"/>
      <c r="Q85" s="327"/>
      <c r="R85" s="114">
        <v>1.079295154185022</v>
      </c>
      <c r="U85" s="122" t="s">
        <v>153</v>
      </c>
      <c r="V85" t="s">
        <v>154</v>
      </c>
      <c r="W85" t="s">
        <v>110</v>
      </c>
      <c r="X85" t="s">
        <v>155</v>
      </c>
      <c r="Y85" t="s">
        <v>156</v>
      </c>
      <c r="Z85" t="s">
        <v>157</v>
      </c>
      <c r="AA85" t="s">
        <v>95</v>
      </c>
      <c r="AB85" t="s">
        <v>158</v>
      </c>
      <c r="AC85" t="s">
        <v>97</v>
      </c>
      <c r="AD85" t="s">
        <v>159</v>
      </c>
      <c r="AE85" t="s">
        <v>160</v>
      </c>
      <c r="AF85" t="s">
        <v>151</v>
      </c>
      <c r="AG85" t="s">
        <v>103</v>
      </c>
      <c r="AH85" t="s">
        <v>161</v>
      </c>
      <c r="AI85" t="s">
        <v>162</v>
      </c>
      <c r="AJ85" t="s">
        <v>154</v>
      </c>
      <c r="AK85" t="s">
        <v>163</v>
      </c>
      <c r="AL85" t="s">
        <v>161</v>
      </c>
      <c r="AM85" t="s">
        <v>157</v>
      </c>
      <c r="AN85" s="98"/>
      <c r="AO85" s="98"/>
    </row>
    <row r="86" spans="1:60" ht="17.100000000000001" customHeight="1" x14ac:dyDescent="0.45">
      <c r="A86" s="1"/>
      <c r="B86" s="1" t="s">
        <v>164</v>
      </c>
      <c r="C86" s="1">
        <v>7</v>
      </c>
      <c r="D86" s="1"/>
      <c r="E86" s="110" t="e">
        <v>#N/A</v>
      </c>
      <c r="F86" s="111" t="e">
        <v>#N/A</v>
      </c>
      <c r="G86" s="111" t="s">
        <v>68</v>
      </c>
      <c r="H86" s="111" t="e">
        <v>#N/A</v>
      </c>
      <c r="I86" s="112" t="e">
        <v>#N/A</v>
      </c>
      <c r="J86" s="106"/>
      <c r="M86" s="107"/>
      <c r="N86" s="113">
        <v>2</v>
      </c>
      <c r="O86" s="311" t="s">
        <v>222</v>
      </c>
      <c r="P86" s="312"/>
      <c r="Q86" s="313"/>
      <c r="R86" s="114">
        <v>1.0523809523809524</v>
      </c>
      <c r="U86" s="123" t="s">
        <v>165</v>
      </c>
      <c r="V86">
        <v>1</v>
      </c>
      <c r="W86">
        <v>1</v>
      </c>
      <c r="X86">
        <v>3</v>
      </c>
      <c r="Y86">
        <v>1</v>
      </c>
      <c r="Z86">
        <v>1</v>
      </c>
      <c r="AA86">
        <v>2</v>
      </c>
      <c r="AB86">
        <v>1</v>
      </c>
      <c r="AC86">
        <v>1</v>
      </c>
      <c r="AD86">
        <v>3</v>
      </c>
      <c r="AE86">
        <v>1</v>
      </c>
      <c r="AF86">
        <v>1</v>
      </c>
      <c r="AG86">
        <v>2</v>
      </c>
      <c r="AH86">
        <v>1</v>
      </c>
      <c r="AI86">
        <v>1</v>
      </c>
      <c r="AJ86">
        <v>3</v>
      </c>
      <c r="AK86">
        <v>1</v>
      </c>
      <c r="AL86">
        <v>2</v>
      </c>
      <c r="AM86">
        <v>1</v>
      </c>
      <c r="AN86" s="98"/>
      <c r="AO86" s="98"/>
    </row>
    <row r="87" spans="1:60" ht="17.100000000000001" customHeight="1" x14ac:dyDescent="0.25">
      <c r="A87" s="1"/>
      <c r="B87" s="1" t="s">
        <v>166</v>
      </c>
      <c r="C87" s="1">
        <v>8</v>
      </c>
      <c r="D87" s="1"/>
      <c r="E87" s="116" t="e">
        <v>#N/A</v>
      </c>
      <c r="F87" s="117" t="e">
        <v>#N/A</v>
      </c>
      <c r="G87" s="117" t="s">
        <v>68</v>
      </c>
      <c r="H87" s="117" t="e">
        <v>#N/A</v>
      </c>
      <c r="I87" s="118" t="e">
        <v>#N/A</v>
      </c>
      <c r="L87" s="107"/>
      <c r="M87" s="107"/>
      <c r="N87" s="113">
        <v>3</v>
      </c>
      <c r="O87" s="311" t="s">
        <v>215</v>
      </c>
      <c r="P87" s="312"/>
      <c r="Q87" s="313"/>
      <c r="R87" s="114">
        <v>0.97093023255813948</v>
      </c>
      <c r="U87" s="99"/>
      <c r="AA87" t="s">
        <v>167</v>
      </c>
      <c r="AN87" s="98"/>
      <c r="AO87" s="98"/>
    </row>
    <row r="88" spans="1:60" ht="17.100000000000001" customHeight="1" x14ac:dyDescent="0.25">
      <c r="A88" s="76" t="s">
        <v>433</v>
      </c>
      <c r="B88" s="1" t="s">
        <v>168</v>
      </c>
      <c r="C88" s="1">
        <v>9</v>
      </c>
      <c r="D88" s="1"/>
      <c r="E88" s="110" t="e">
        <v>#N/A</v>
      </c>
      <c r="F88" s="111" t="e">
        <v>#N/A</v>
      </c>
      <c r="G88" s="111" t="s">
        <v>68</v>
      </c>
      <c r="H88" s="111" t="e">
        <v>#N/A</v>
      </c>
      <c r="I88" s="112" t="e">
        <v>#N/A</v>
      </c>
      <c r="L88" s="107"/>
      <c r="M88" s="107"/>
      <c r="N88" s="113">
        <v>4</v>
      </c>
      <c r="O88" s="318" t="s">
        <v>259</v>
      </c>
      <c r="P88" s="319"/>
      <c r="Q88" s="320"/>
      <c r="R88" s="120">
        <v>0.96585365853658534</v>
      </c>
      <c r="U88" s="99"/>
      <c r="Y88" s="321" t="s">
        <v>169</v>
      </c>
      <c r="Z88" s="321"/>
      <c r="AA88" s="321"/>
      <c r="AB88" s="321" t="s">
        <v>170</v>
      </c>
      <c r="AC88" s="321"/>
      <c r="AD88" s="321"/>
    </row>
    <row r="89" spans="1:60" ht="17.100000000000001" customHeight="1" x14ac:dyDescent="0.25">
      <c r="A89" s="76" t="s">
        <v>434</v>
      </c>
      <c r="B89" s="1" t="s">
        <v>171</v>
      </c>
      <c r="C89" s="1">
        <v>10</v>
      </c>
      <c r="D89" s="1"/>
      <c r="E89" s="116" t="e">
        <v>#N/A</v>
      </c>
      <c r="F89" s="117" t="e">
        <v>#N/A</v>
      </c>
      <c r="G89" s="117" t="s">
        <v>68</v>
      </c>
      <c r="H89" s="117" t="e">
        <v>#N/A</v>
      </c>
      <c r="I89" s="118" t="e">
        <v>#N/A</v>
      </c>
      <c r="L89" s="107"/>
      <c r="M89" s="107"/>
      <c r="O89" s="322" t="s">
        <v>60</v>
      </c>
      <c r="P89" s="323"/>
      <c r="Q89" s="324"/>
      <c r="R89" s="121" t="s">
        <v>69</v>
      </c>
      <c r="U89" s="99"/>
      <c r="X89" t="s">
        <v>172</v>
      </c>
      <c r="Y89" t="s">
        <v>173</v>
      </c>
      <c r="Z89" t="s">
        <v>174</v>
      </c>
      <c r="AA89" t="s">
        <v>175</v>
      </c>
      <c r="AB89" t="s">
        <v>173</v>
      </c>
      <c r="AC89" t="s">
        <v>174</v>
      </c>
      <c r="AD89" t="s">
        <v>175</v>
      </c>
    </row>
    <row r="90" spans="1:60" ht="17.100000000000001" customHeight="1" x14ac:dyDescent="0.25">
      <c r="A90" s="76" t="s">
        <v>435</v>
      </c>
      <c r="B90" s="1" t="s">
        <v>176</v>
      </c>
      <c r="C90" s="1">
        <v>11</v>
      </c>
      <c r="D90" s="1"/>
      <c r="E90" s="110" t="e">
        <v>#N/A</v>
      </c>
      <c r="F90" s="111" t="e">
        <v>#N/A</v>
      </c>
      <c r="G90" s="111" t="s">
        <v>68</v>
      </c>
      <c r="H90" s="111" t="e">
        <v>#N/A</v>
      </c>
      <c r="I90" s="112" t="e">
        <v>#N/A</v>
      </c>
      <c r="L90" s="107"/>
      <c r="M90" s="107"/>
      <c r="N90" s="113">
        <v>1</v>
      </c>
      <c r="O90" s="325" t="s">
        <v>218</v>
      </c>
      <c r="P90" s="326"/>
      <c r="Q90" s="327"/>
      <c r="R90" s="114">
        <v>1.013157894736842</v>
      </c>
      <c r="U90" s="99"/>
      <c r="W90" t="s">
        <v>177</v>
      </c>
      <c r="X90">
        <v>1</v>
      </c>
      <c r="Y90">
        <v>2</v>
      </c>
      <c r="Z90">
        <v>3</v>
      </c>
      <c r="AA90">
        <v>4</v>
      </c>
      <c r="AB90">
        <v>2</v>
      </c>
      <c r="AC90">
        <v>3</v>
      </c>
      <c r="AD90">
        <v>4</v>
      </c>
    </row>
    <row r="91" spans="1:60" ht="17.100000000000001" customHeight="1" x14ac:dyDescent="0.25">
      <c r="A91" s="76" t="s">
        <v>436</v>
      </c>
      <c r="B91" s="1" t="s">
        <v>178</v>
      </c>
      <c r="C91" s="1">
        <v>12</v>
      </c>
      <c r="D91" s="1"/>
      <c r="E91" s="116" t="e">
        <v>#N/A</v>
      </c>
      <c r="F91" s="117" t="e">
        <v>#N/A</v>
      </c>
      <c r="G91" s="117" t="s">
        <v>68</v>
      </c>
      <c r="H91" s="117" t="e">
        <v>#N/A</v>
      </c>
      <c r="I91" s="118" t="e">
        <v>#N/A</v>
      </c>
      <c r="L91" s="107"/>
      <c r="M91" s="107"/>
      <c r="N91" s="113">
        <v>2</v>
      </c>
      <c r="O91" s="311" t="s">
        <v>243</v>
      </c>
      <c r="P91" s="312"/>
      <c r="Q91" s="313"/>
      <c r="R91" s="114">
        <v>1</v>
      </c>
      <c r="U91" s="99"/>
      <c r="W91" t="s">
        <v>179</v>
      </c>
      <c r="X91">
        <v>2</v>
      </c>
      <c r="Y91">
        <v>3</v>
      </c>
      <c r="Z91">
        <v>2</v>
      </c>
      <c r="AA91">
        <v>4</v>
      </c>
      <c r="AB91">
        <v>4</v>
      </c>
      <c r="AC91">
        <v>3</v>
      </c>
      <c r="AD91">
        <v>2</v>
      </c>
    </row>
    <row r="92" spans="1:60" ht="17.100000000000001" customHeight="1" x14ac:dyDescent="0.25">
      <c r="A92" s="76" t="s">
        <v>437</v>
      </c>
      <c r="B92" s="1" t="s">
        <v>180</v>
      </c>
      <c r="C92" s="1">
        <v>13</v>
      </c>
      <c r="D92" s="1"/>
      <c r="E92" s="110" t="e">
        <v>#N/A</v>
      </c>
      <c r="F92" s="111" t="e">
        <v>#N/A</v>
      </c>
      <c r="G92" s="111" t="s">
        <v>68</v>
      </c>
      <c r="H92" s="111" t="e">
        <v>#N/A</v>
      </c>
      <c r="I92" s="112" t="e">
        <v>#N/A</v>
      </c>
      <c r="L92" s="107"/>
      <c r="M92" s="107"/>
      <c r="N92" s="113">
        <v>3</v>
      </c>
      <c r="O92" s="311" t="s">
        <v>234</v>
      </c>
      <c r="P92" s="312"/>
      <c r="Q92" s="313"/>
      <c r="R92" s="114">
        <v>0.98319327731092432</v>
      </c>
      <c r="U92" s="99"/>
      <c r="W92" t="s">
        <v>181</v>
      </c>
      <c r="X92">
        <v>3</v>
      </c>
      <c r="Y92">
        <v>2</v>
      </c>
      <c r="Z92">
        <v>3</v>
      </c>
      <c r="AA92">
        <v>4</v>
      </c>
      <c r="AB92">
        <v>4</v>
      </c>
      <c r="AC92">
        <v>2</v>
      </c>
      <c r="AD92">
        <v>3</v>
      </c>
    </row>
    <row r="93" spans="1:60" ht="17.100000000000001" customHeight="1" thickBot="1" x14ac:dyDescent="0.3">
      <c r="A93" s="76" t="s">
        <v>438</v>
      </c>
      <c r="B93" s="1" t="s">
        <v>182</v>
      </c>
      <c r="C93" s="1">
        <v>14</v>
      </c>
      <c r="D93" s="1"/>
      <c r="E93" s="116" t="e">
        <v>#N/A</v>
      </c>
      <c r="F93" s="117" t="e">
        <v>#N/A</v>
      </c>
      <c r="G93" s="117" t="s">
        <v>68</v>
      </c>
      <c r="H93" s="117" t="e">
        <v>#N/A</v>
      </c>
      <c r="I93" s="118" t="e">
        <v>#N/A</v>
      </c>
      <c r="L93" s="107"/>
      <c r="M93" s="107"/>
      <c r="N93" s="113">
        <v>4</v>
      </c>
      <c r="O93" s="314" t="s">
        <v>235</v>
      </c>
      <c r="P93" s="315"/>
      <c r="Q93" s="316"/>
      <c r="R93" s="124">
        <v>0.94029850746268662</v>
      </c>
      <c r="U93" s="99"/>
    </row>
    <row r="94" spans="1:60" ht="17.100000000000001" customHeight="1" x14ac:dyDescent="0.25">
      <c r="A94" s="76" t="s">
        <v>439</v>
      </c>
      <c r="B94" s="1" t="s">
        <v>183</v>
      </c>
      <c r="C94" s="1">
        <v>15</v>
      </c>
      <c r="D94" s="1"/>
      <c r="E94" s="110" t="e">
        <v>#N/A</v>
      </c>
      <c r="F94" s="111" t="e">
        <v>#N/A</v>
      </c>
      <c r="G94" s="111" t="s">
        <v>68</v>
      </c>
      <c r="H94" s="111" t="e">
        <v>#N/A</v>
      </c>
      <c r="I94" s="112" t="e">
        <v>#N/A</v>
      </c>
      <c r="L94" s="107"/>
      <c r="M94" s="107"/>
      <c r="N94" s="113"/>
      <c r="O94" s="317"/>
      <c r="P94" s="317"/>
      <c r="Q94" s="317"/>
      <c r="R94" s="125"/>
      <c r="U94" s="99"/>
      <c r="BH94" s="126"/>
    </row>
    <row r="95" spans="1:60" x14ac:dyDescent="0.25">
      <c r="A95" s="76" t="s">
        <v>440</v>
      </c>
      <c r="B95" s="1" t="s">
        <v>184</v>
      </c>
      <c r="C95" s="1">
        <v>16</v>
      </c>
      <c r="D95" s="1"/>
      <c r="E95" s="116" t="e">
        <v>#N/A</v>
      </c>
      <c r="F95" s="117" t="e">
        <v>#N/A</v>
      </c>
      <c r="G95" s="117" t="s">
        <v>68</v>
      </c>
      <c r="H95" s="117" t="e">
        <v>#N/A</v>
      </c>
      <c r="I95" s="118" t="e">
        <v>#N/A</v>
      </c>
      <c r="J95" s="99"/>
      <c r="L95" s="107"/>
      <c r="M95" s="107"/>
      <c r="N95" s="127"/>
      <c r="U95" s="99"/>
      <c r="BH95" s="126"/>
    </row>
    <row r="96" spans="1:60" ht="16.5" thickBot="1" x14ac:dyDescent="0.3">
      <c r="A96" s="76" t="s">
        <v>441</v>
      </c>
      <c r="B96" s="1" t="s">
        <v>185</v>
      </c>
      <c r="C96" s="1">
        <v>17</v>
      </c>
      <c r="D96" s="1"/>
      <c r="E96" s="128" t="e">
        <v>#N/A</v>
      </c>
      <c r="F96" s="129" t="e">
        <v>#N/A</v>
      </c>
      <c r="G96" s="129" t="s">
        <v>68</v>
      </c>
      <c r="H96" s="129" t="e">
        <v>#N/A</v>
      </c>
      <c r="I96" s="130" t="e">
        <v>#N/A</v>
      </c>
      <c r="J96" s="99"/>
      <c r="L96" s="107"/>
      <c r="M96" s="107"/>
      <c r="U96" s="99"/>
      <c r="BH96" s="126"/>
    </row>
    <row r="97" spans="1:60" x14ac:dyDescent="0.25">
      <c r="A97" s="76" t="s">
        <v>442</v>
      </c>
      <c r="B97" s="1" t="s">
        <v>186</v>
      </c>
      <c r="C97" s="1">
        <v>18</v>
      </c>
      <c r="D97" s="1"/>
      <c r="F97" s="90"/>
      <c r="G97" s="90"/>
      <c r="H97" s="90"/>
      <c r="N97" s="131"/>
      <c r="U97" s="99"/>
    </row>
    <row r="98" spans="1:60" x14ac:dyDescent="0.25">
      <c r="A98" s="76" t="s">
        <v>443</v>
      </c>
      <c r="F98" s="132"/>
      <c r="G98" s="90"/>
      <c r="H98" s="90"/>
      <c r="U98" s="99"/>
      <c r="BH98" s="126"/>
    </row>
    <row r="99" spans="1:60" ht="16.5" thickBot="1" x14ac:dyDescent="0.3">
      <c r="A99" s="76" t="s">
        <v>444</v>
      </c>
    </row>
    <row r="100" spans="1:60" ht="36.75" thickBot="1" x14ac:dyDescent="0.6">
      <c r="B100" s="306" t="s">
        <v>187</v>
      </c>
      <c r="C100" s="307"/>
      <c r="D100" s="307"/>
      <c r="E100" s="307"/>
      <c r="F100" s="307"/>
      <c r="G100" s="307"/>
      <c r="H100" s="307"/>
      <c r="I100" s="307"/>
      <c r="J100" s="307"/>
      <c r="K100" s="307"/>
      <c r="L100" s="307"/>
      <c r="M100" s="307"/>
      <c r="N100" s="307"/>
      <c r="O100" s="307"/>
      <c r="P100" s="307"/>
      <c r="Q100" s="307"/>
      <c r="R100" s="307"/>
      <c r="S100" s="307"/>
      <c r="T100" s="307"/>
      <c r="U100" s="308"/>
      <c r="V100" s="133"/>
      <c r="W100" s="133"/>
      <c r="X100" s="133" t="s">
        <v>188</v>
      </c>
      <c r="Y100" s="133"/>
      <c r="Z100" s="133"/>
    </row>
    <row r="102" spans="1:60" x14ac:dyDescent="0.25">
      <c r="C102" s="309" t="str">
        <f>HLOOKUP(CONCATENATE($C$10,C103),$G$9:$X$10,2,FALSE)</f>
        <v>Front</v>
      </c>
      <c r="D102" s="310"/>
      <c r="E102" s="310"/>
      <c r="F102" s="310"/>
      <c r="G102" s="310"/>
      <c r="H102" s="310"/>
      <c r="I102" s="310"/>
      <c r="J102" s="310"/>
      <c r="K102" s="310"/>
      <c r="L102" s="310"/>
      <c r="M102" s="310"/>
      <c r="N102" s="310"/>
      <c r="O102" s="52"/>
      <c r="S102" s="134"/>
    </row>
    <row r="103" spans="1:60" x14ac:dyDescent="0.25">
      <c r="C103" s="135" t="str">
        <f>C160</f>
        <v>Wk 1</v>
      </c>
      <c r="D103" s="33" t="s">
        <v>189</v>
      </c>
      <c r="E103" s="34">
        <f>HLOOKUP(CONCATENATE($C102,$D103),'[1]Admin Tools'!$D$4:$G$13,2,FALSE)</f>
        <v>5</v>
      </c>
      <c r="F103" s="34">
        <f>HLOOKUP(CONCATENATE($C102,$D103),'[1]Admin Tools'!$D$4:$G$13,3,FALSE)</f>
        <v>4</v>
      </c>
      <c r="G103" s="34">
        <f>HLOOKUP(CONCATENATE($C102,$D103),'[1]Admin Tools'!$D$4:$G$13,4,FALSE)</f>
        <v>5</v>
      </c>
      <c r="H103" s="34">
        <f>HLOOKUP(CONCATENATE($C102,$D103),'[1]Admin Tools'!$D$4:$G$13,5,FALSE)</f>
        <v>4</v>
      </c>
      <c r="I103" s="34">
        <f>HLOOKUP(CONCATENATE($C102,$D103),'[1]Admin Tools'!$D$4:$G$13,6,FALSE)</f>
        <v>4</v>
      </c>
      <c r="J103" s="34">
        <f>HLOOKUP(CONCATENATE($C102,$D103),'[1]Admin Tools'!$D$4:$G$13,7,FALSE)</f>
        <v>3</v>
      </c>
      <c r="K103" s="34">
        <f>HLOOKUP(CONCATENATE($C102,$D103),'[1]Admin Tools'!$D$4:$G$13,8,FALSE)</f>
        <v>4</v>
      </c>
      <c r="L103" s="34">
        <f>HLOOKUP(CONCATENATE($C102,$D103),'[1]Admin Tools'!$D$4:$G$13,9,FALSE)</f>
        <v>3</v>
      </c>
      <c r="M103" s="34">
        <f>HLOOKUP(CONCATENATE($C102,$D103),'[1]Admin Tools'!$D$4:$G$13,10,FALSE)</f>
        <v>4</v>
      </c>
      <c r="N103" s="136">
        <f>SUM(E103:M103)</f>
        <v>36</v>
      </c>
      <c r="O103" s="52"/>
      <c r="S103" s="134"/>
    </row>
    <row r="104" spans="1:60" x14ac:dyDescent="0.25">
      <c r="D104" s="9" t="s">
        <v>10</v>
      </c>
      <c r="E104" s="137" t="str">
        <f>CONCATENATE("#",HLOOKUP($C102,'[1]Admin Tools'!$D$4:$G$13,2,FALSE))</f>
        <v>#1</v>
      </c>
      <c r="F104" s="137" t="str">
        <f>CONCATENATE("#",HLOOKUP($C102,'[1]Admin Tools'!$D$4:$G$13,3,FALSE))</f>
        <v>#2</v>
      </c>
      <c r="G104" s="137" t="str">
        <f>CONCATENATE("#",HLOOKUP($C102,'[1]Admin Tools'!$D$4:$G$13,4,FALSE))</f>
        <v>#3</v>
      </c>
      <c r="H104" s="137" t="str">
        <f>CONCATENATE("#",HLOOKUP($C102,'[1]Admin Tools'!$D$4:$G$13,5,FALSE))</f>
        <v>#4</v>
      </c>
      <c r="I104" s="137" t="str">
        <f>CONCATENATE("#",HLOOKUP($C102,'[1]Admin Tools'!$D$4:$G$13,6,FALSE))</f>
        <v>#5</v>
      </c>
      <c r="J104" s="137" t="str">
        <f>CONCATENATE("#",HLOOKUP($C102,'[1]Admin Tools'!$D$4:$G$13,7,FALSE))</f>
        <v>#6</v>
      </c>
      <c r="K104" s="137" t="str">
        <f>CONCATENATE("#",HLOOKUP($C102,'[1]Admin Tools'!$D$4:$G$13,8,FALSE))</f>
        <v>#7</v>
      </c>
      <c r="L104" s="137" t="str">
        <f>CONCATENATE("#",HLOOKUP($C102,'[1]Admin Tools'!$D$4:$G$13,9,FALSE))</f>
        <v>#8</v>
      </c>
      <c r="M104" s="137" t="str">
        <f>CONCATENATE("#",HLOOKUP($C102,'[1]Admin Tools'!$D$4:$G$13,10,FALSE))</f>
        <v>#9</v>
      </c>
      <c r="N104" s="138"/>
      <c r="O104" s="52"/>
    </row>
    <row r="105" spans="1:60" x14ac:dyDescent="0.25">
      <c r="A105" s="139" t="str">
        <f>CONCATENATE($C$10,C103,C105)</f>
        <v>2015Wk 1Flight 1</v>
      </c>
      <c r="C105" s="300" t="s">
        <v>12</v>
      </c>
      <c r="D105" s="301"/>
      <c r="E105" s="140">
        <f>IF(COUNTIF(E106:E117,MIN(E106:E117))=1,MIN(E106:E117),0)</f>
        <v>4</v>
      </c>
      <c r="F105" s="140">
        <f t="shared" ref="F105:L105" si="11">IF(COUNTIF(F106:F117,MIN(F106:F117))=1,MIN(F106:F117),0)</f>
        <v>0</v>
      </c>
      <c r="G105" s="140">
        <f t="shared" si="11"/>
        <v>0</v>
      </c>
      <c r="H105" s="140">
        <f t="shared" si="11"/>
        <v>0</v>
      </c>
      <c r="I105" s="140">
        <f t="shared" si="11"/>
        <v>0</v>
      </c>
      <c r="J105" s="140">
        <f t="shared" si="11"/>
        <v>0</v>
      </c>
      <c r="K105" s="140">
        <f t="shared" si="11"/>
        <v>3</v>
      </c>
      <c r="L105" s="140">
        <f t="shared" si="11"/>
        <v>0</v>
      </c>
      <c r="M105" s="140">
        <f>IF(COUNTIF(M106:M117,MIN(M106:M117))=1,MIN(M106:M117),0)</f>
        <v>4</v>
      </c>
      <c r="N105" s="141"/>
      <c r="O105" s="9" t="s">
        <v>190</v>
      </c>
      <c r="P105" s="9" t="s">
        <v>191</v>
      </c>
      <c r="Q105" s="9" t="s">
        <v>8</v>
      </c>
      <c r="R105" s="9" t="s">
        <v>192</v>
      </c>
      <c r="S105" s="9" t="s">
        <v>24</v>
      </c>
      <c r="T105" s="142">
        <v>1</v>
      </c>
      <c r="U105" s="142">
        <v>2</v>
      </c>
      <c r="V105" s="142">
        <v>3</v>
      </c>
      <c r="W105" s="142">
        <v>4</v>
      </c>
      <c r="X105" s="142">
        <v>5</v>
      </c>
      <c r="Y105" s="142">
        <v>6</v>
      </c>
      <c r="Z105" s="142">
        <v>7</v>
      </c>
      <c r="AA105" s="142">
        <v>8</v>
      </c>
      <c r="AB105" s="142">
        <v>9</v>
      </c>
      <c r="AC105" s="143" t="s">
        <v>193</v>
      </c>
      <c r="AD105" s="1"/>
      <c r="AG105" s="142">
        <v>1</v>
      </c>
      <c r="AH105" s="142">
        <v>2</v>
      </c>
      <c r="AI105" s="142">
        <v>3</v>
      </c>
      <c r="AJ105" s="142">
        <v>4</v>
      </c>
      <c r="AK105" s="142">
        <v>5</v>
      </c>
      <c r="AL105" s="142">
        <v>6</v>
      </c>
      <c r="AM105" s="142">
        <v>7</v>
      </c>
      <c r="AN105" s="142">
        <v>8</v>
      </c>
      <c r="AO105" s="142">
        <v>9</v>
      </c>
    </row>
    <row r="106" spans="1:60" x14ac:dyDescent="0.25">
      <c r="A106" s="139" t="str">
        <f>CONCATENATE($C$10,$C$103,"P",B106)</f>
        <v>2015Wk 1P83</v>
      </c>
      <c r="B106" s="48">
        <v>83</v>
      </c>
      <c r="C106" s="144" t="str">
        <f t="shared" ref="C106:C117" si="12">VLOOKUP(B106,$A$3108:$D$8319,3,FALSE)</f>
        <v>Devin Carrigan</v>
      </c>
      <c r="D106" s="145"/>
      <c r="E106" s="146">
        <f t="shared" ref="E106:E117" si="13">IFERROR(IF(VLOOKUP($A106,$A$162:$P$220,5,FALSE)=0,"",VLOOKUP($A106,$A$162:$P$220,5,FALSE)),"")</f>
        <v>5</v>
      </c>
      <c r="F106" s="146">
        <f t="shared" ref="F106:F117" si="14">IFERROR(IF(VLOOKUP($A106,$A$162:$P$220,6,FALSE)=0,"",VLOOKUP($A106,$A$162:$P$220,6,FALSE)),"")</f>
        <v>5</v>
      </c>
      <c r="G106" s="146">
        <f t="shared" ref="G106:G117" si="15">IFERROR(IF(VLOOKUP($A106,$A$162:$P$220,7,FALSE)=0,"",VLOOKUP($A106,$A$162:$P$220,7,FALSE)),"")</f>
        <v>6</v>
      </c>
      <c r="H106" s="146">
        <f t="shared" ref="H106:H117" si="16">IFERROR(IF(VLOOKUP($A106,$A$162:$P$220,8,FALSE)=0,"",VLOOKUP($A106,$A$162:$P$220,8,FALSE)),"")</f>
        <v>4</v>
      </c>
      <c r="I106" s="146">
        <f t="shared" ref="I106:I117" si="17">IFERROR(IF(VLOOKUP($A106,$A$162:$P$220,9,FALSE)=0,"",VLOOKUP($A106,$A$162:$P$220,9,FALSE)),"")</f>
        <v>4</v>
      </c>
      <c r="J106" s="146">
        <f t="shared" ref="J106:J117" si="18">IFERROR(IF(VLOOKUP($A106,$A$162:$P$220,10,FALSE)=0,"",VLOOKUP($A106,$A$162:$P$220,10,FALSE)),"")</f>
        <v>3</v>
      </c>
      <c r="K106" s="146">
        <f t="shared" ref="K106:K117" si="19">IFERROR(IF(VLOOKUP($A106,$A$162:$P$220,11,FALSE)=0,"",VLOOKUP($A106,$A$162:$P$220,11,FALSE)),"")</f>
        <v>4</v>
      </c>
      <c r="L106" s="146">
        <f t="shared" ref="L106:L117" si="20">IFERROR(IF(VLOOKUP($A106,$A$162:$P$220,12,FALSE)=0,"",VLOOKUP($A106,$A$162:$P$220,12,FALSE)),"")</f>
        <v>3</v>
      </c>
      <c r="M106" s="146">
        <f t="shared" ref="M106:M117" si="21">IFERROR(IF(VLOOKUP($A106,$A$162:$P$220,13,FALSE)=0,"",VLOOKUP($A106,$A$162:$P$220,13,FALSE)),"")</f>
        <v>5</v>
      </c>
      <c r="N106" s="147">
        <f t="shared" ref="N106:N116" si="22">SUM(E106:M106)</f>
        <v>39</v>
      </c>
      <c r="O106" s="148">
        <f>SUM(COUNTIF(E106,E105),COUNTIF(F106,F105),COUNTIF(G106,G105),COUNTIF(H106,H105),COUNTIF(I106,I105),COUNTIF(J106,J105),COUNTIF(K106,K105),COUNTIF(L106,L105),COUNTIF(M106,M105))</f>
        <v>0</v>
      </c>
      <c r="P106" s="149">
        <f>IF(O106=0,0,IF(SUM(O106:O117)=O106,VLOOKUP(1,$AC$107:$AD$116,2,FALSE),O106*P118))</f>
        <v>0</v>
      </c>
      <c r="Q106" s="146">
        <f t="shared" ref="Q106:Q117" si="23">IFERROR((VLOOKUP($A106,$A$162:$P$220,16,FALSE)),"DNP")</f>
        <v>2</v>
      </c>
      <c r="R106" t="s">
        <v>179</v>
      </c>
      <c r="S106" t="str">
        <f>CONCATENATE(T106,U106,V106,W106,X106,Y106,Z106,AA106,AB106)</f>
        <v/>
      </c>
      <c r="T106" t="str">
        <f t="shared" ref="T106:AB106" si="24">IF(E106=E105,CONCATENATE(VLOOKUP((E106-E103),$AC$122:$AD$127,2,FALSE),E104),"")</f>
        <v/>
      </c>
      <c r="U106" t="str">
        <f t="shared" si="24"/>
        <v/>
      </c>
      <c r="V106" t="str">
        <f t="shared" si="24"/>
        <v/>
      </c>
      <c r="W106" t="str">
        <f t="shared" si="24"/>
        <v/>
      </c>
      <c r="X106" t="str">
        <f t="shared" si="24"/>
        <v/>
      </c>
      <c r="Y106" t="str">
        <f t="shared" si="24"/>
        <v/>
      </c>
      <c r="Z106" t="str">
        <f t="shared" si="24"/>
        <v/>
      </c>
      <c r="AA106" t="str">
        <f t="shared" si="24"/>
        <v/>
      </c>
      <c r="AB106" t="str">
        <f t="shared" si="24"/>
        <v/>
      </c>
      <c r="AC106" s="1" t="s">
        <v>194</v>
      </c>
      <c r="AD106" s="1" t="s">
        <v>195</v>
      </c>
      <c r="AG106" t="str">
        <f t="shared" ref="AG106:AO117" si="25">CONCATENATE("F1",T106)</f>
        <v>F1</v>
      </c>
      <c r="AH106" t="str">
        <f t="shared" si="25"/>
        <v>F1</v>
      </c>
      <c r="AI106" t="str">
        <f t="shared" si="25"/>
        <v>F1</v>
      </c>
      <c r="AJ106" t="str">
        <f t="shared" si="25"/>
        <v>F1</v>
      </c>
      <c r="AK106" t="str">
        <f t="shared" si="25"/>
        <v>F1</v>
      </c>
      <c r="AL106" t="str">
        <f t="shared" si="25"/>
        <v>F1</v>
      </c>
      <c r="AM106" t="str">
        <f t="shared" si="25"/>
        <v>F1</v>
      </c>
      <c r="AN106" t="str">
        <f t="shared" si="25"/>
        <v>F1</v>
      </c>
      <c r="AO106" t="str">
        <f t="shared" si="25"/>
        <v>F1</v>
      </c>
    </row>
    <row r="107" spans="1:60" x14ac:dyDescent="0.25">
      <c r="A107" s="139" t="str">
        <f t="shared" ref="A107:A117" si="26">CONCATENATE($C$10,$C$103,"P",B107)</f>
        <v>2015Wk 1P68</v>
      </c>
      <c r="B107" s="48">
        <v>68</v>
      </c>
      <c r="C107" s="144" t="str">
        <f t="shared" si="12"/>
        <v>Nick Wight</v>
      </c>
      <c r="D107" s="145"/>
      <c r="E107" s="146">
        <f t="shared" si="13"/>
        <v>5</v>
      </c>
      <c r="F107" s="146">
        <f t="shared" si="14"/>
        <v>5</v>
      </c>
      <c r="G107" s="146">
        <f t="shared" si="15"/>
        <v>6</v>
      </c>
      <c r="H107" s="146">
        <f t="shared" si="16"/>
        <v>6</v>
      </c>
      <c r="I107" s="146">
        <f t="shared" si="17"/>
        <v>4</v>
      </c>
      <c r="J107" s="146">
        <f t="shared" si="18"/>
        <v>4</v>
      </c>
      <c r="K107" s="146">
        <f t="shared" si="19"/>
        <v>4</v>
      </c>
      <c r="L107" s="146">
        <f t="shared" si="20"/>
        <v>4</v>
      </c>
      <c r="M107" s="146">
        <f t="shared" si="21"/>
        <v>5</v>
      </c>
      <c r="N107" s="147">
        <f t="shared" si="22"/>
        <v>43</v>
      </c>
      <c r="O107" s="148">
        <f>SUM(COUNTIF(E107,E105),COUNTIF(F107,F105),COUNTIF(G107,G105),COUNTIF(H107,H105),COUNTIF(I107,I105),COUNTIF(J107,J105),COUNTIF(K107,K105),COUNTIF(L107,L105),COUNTIF(M107,M105))</f>
        <v>0</v>
      </c>
      <c r="P107" s="149">
        <f>IF(O107=0,0,IF(SUM(O106:O117)=O107,VLOOKUP(1,$AC$107:$AD$116,2,FALSE),O107*P118))</f>
        <v>0</v>
      </c>
      <c r="Q107" s="146">
        <f t="shared" si="23"/>
        <v>0</v>
      </c>
      <c r="R107" t="s">
        <v>179</v>
      </c>
      <c r="S107" t="str">
        <f t="shared" ref="S107:S114" si="27">CONCATENATE(T107,U107,V107,W107,X107,Y107,Z107,AA107,AB107)</f>
        <v/>
      </c>
      <c r="T107" t="str">
        <f t="shared" ref="T107:AB107" si="28">IF(E107=E105,CONCATENATE(VLOOKUP((E107-E103),$AC$122:$AD$127,2,FALSE),E104),"")</f>
        <v/>
      </c>
      <c r="U107" t="str">
        <f t="shared" si="28"/>
        <v/>
      </c>
      <c r="V107" t="str">
        <f t="shared" si="28"/>
        <v/>
      </c>
      <c r="W107" t="str">
        <f t="shared" si="28"/>
        <v/>
      </c>
      <c r="X107" t="str">
        <f t="shared" si="28"/>
        <v/>
      </c>
      <c r="Y107" t="str">
        <f t="shared" si="28"/>
        <v/>
      </c>
      <c r="Z107" t="str">
        <f t="shared" si="28"/>
        <v/>
      </c>
      <c r="AA107" t="str">
        <f t="shared" si="28"/>
        <v/>
      </c>
      <c r="AB107" t="str">
        <f t="shared" si="28"/>
        <v/>
      </c>
      <c r="AC107" s="1">
        <v>0</v>
      </c>
      <c r="AD107" s="1">
        <v>0</v>
      </c>
      <c r="AG107" t="str">
        <f t="shared" si="25"/>
        <v>F1</v>
      </c>
      <c r="AH107" t="str">
        <f t="shared" si="25"/>
        <v>F1</v>
      </c>
      <c r="AI107" t="str">
        <f t="shared" si="25"/>
        <v>F1</v>
      </c>
      <c r="AJ107" t="str">
        <f t="shared" si="25"/>
        <v>F1</v>
      </c>
      <c r="AK107" t="str">
        <f t="shared" si="25"/>
        <v>F1</v>
      </c>
      <c r="AL107" t="str">
        <f t="shared" si="25"/>
        <v>F1</v>
      </c>
      <c r="AM107" t="str">
        <f t="shared" si="25"/>
        <v>F1</v>
      </c>
      <c r="AN107" t="str">
        <f t="shared" si="25"/>
        <v>F1</v>
      </c>
      <c r="AO107" t="str">
        <f t="shared" si="25"/>
        <v>F1</v>
      </c>
    </row>
    <row r="108" spans="1:60" x14ac:dyDescent="0.25">
      <c r="A108" s="139" t="str">
        <f t="shared" si="26"/>
        <v>2015Wk 1P4</v>
      </c>
      <c r="B108" s="48">
        <v>4</v>
      </c>
      <c r="C108" s="144" t="str">
        <f t="shared" si="12"/>
        <v>Pat Donahue</v>
      </c>
      <c r="D108" s="145"/>
      <c r="E108" s="146">
        <f t="shared" si="13"/>
        <v>5</v>
      </c>
      <c r="F108" s="146">
        <f t="shared" si="14"/>
        <v>4</v>
      </c>
      <c r="G108" s="146">
        <f t="shared" si="15"/>
        <v>6</v>
      </c>
      <c r="H108" s="146">
        <f t="shared" si="16"/>
        <v>6</v>
      </c>
      <c r="I108" s="146">
        <f t="shared" si="17"/>
        <v>4</v>
      </c>
      <c r="J108" s="146">
        <f t="shared" si="18"/>
        <v>4</v>
      </c>
      <c r="K108" s="146">
        <f t="shared" si="19"/>
        <v>4</v>
      </c>
      <c r="L108" s="146">
        <f t="shared" si="20"/>
        <v>3</v>
      </c>
      <c r="M108" s="146">
        <f t="shared" si="21"/>
        <v>6</v>
      </c>
      <c r="N108" s="147">
        <f t="shared" si="22"/>
        <v>42</v>
      </c>
      <c r="O108" s="148">
        <f>SUM(COUNTIF(E108,E105),COUNTIF(F108,F105),COUNTIF(G108,G105),COUNTIF(H108,H105),COUNTIF(I108,I105),COUNTIF(J108,J105),COUNTIF(K108,K105),COUNTIF(L108,L105),COUNTIF(M108,M105))</f>
        <v>0</v>
      </c>
      <c r="P108" s="149">
        <f>IF(O108=0,0,IF(SUM(O106:O117)=O108,VLOOKUP(1,$AC$107:$AD$116,2,FALSE),O108*P118))</f>
        <v>0</v>
      </c>
      <c r="Q108" s="146">
        <f t="shared" si="23"/>
        <v>2</v>
      </c>
      <c r="R108" t="s">
        <v>179</v>
      </c>
      <c r="S108" t="str">
        <f t="shared" si="27"/>
        <v/>
      </c>
      <c r="T108" t="str">
        <f t="shared" ref="T108:AB108" si="29">IF(E108=E105,CONCATENATE(VLOOKUP((E108-E103),$AC$122:$AD$127,2,FALSE),E104),"")</f>
        <v/>
      </c>
      <c r="U108" t="str">
        <f t="shared" si="29"/>
        <v/>
      </c>
      <c r="V108" t="str">
        <f t="shared" si="29"/>
        <v/>
      </c>
      <c r="W108" t="str">
        <f t="shared" si="29"/>
        <v/>
      </c>
      <c r="X108" t="str">
        <f t="shared" si="29"/>
        <v/>
      </c>
      <c r="Y108" t="str">
        <f t="shared" si="29"/>
        <v/>
      </c>
      <c r="Z108" t="str">
        <f t="shared" si="29"/>
        <v/>
      </c>
      <c r="AA108" t="str">
        <f t="shared" si="29"/>
        <v/>
      </c>
      <c r="AB108" t="str">
        <f t="shared" si="29"/>
        <v/>
      </c>
      <c r="AC108" s="1">
        <v>1</v>
      </c>
      <c r="AD108" s="1">
        <v>36</v>
      </c>
      <c r="AG108" t="str">
        <f t="shared" si="25"/>
        <v>F1</v>
      </c>
      <c r="AH108" t="str">
        <f t="shared" si="25"/>
        <v>F1</v>
      </c>
      <c r="AI108" t="str">
        <f t="shared" si="25"/>
        <v>F1</v>
      </c>
      <c r="AJ108" t="str">
        <f t="shared" si="25"/>
        <v>F1</v>
      </c>
      <c r="AK108" t="str">
        <f t="shared" si="25"/>
        <v>F1</v>
      </c>
      <c r="AL108" t="str">
        <f t="shared" si="25"/>
        <v>F1</v>
      </c>
      <c r="AM108" t="str">
        <f t="shared" si="25"/>
        <v>F1</v>
      </c>
      <c r="AN108" t="str">
        <f t="shared" si="25"/>
        <v>F1</v>
      </c>
      <c r="AO108" t="str">
        <f t="shared" si="25"/>
        <v>F1</v>
      </c>
    </row>
    <row r="109" spans="1:60" x14ac:dyDescent="0.25">
      <c r="A109" s="139" t="str">
        <f t="shared" si="26"/>
        <v>2015Wk 1P79</v>
      </c>
      <c r="B109" s="48">
        <v>79</v>
      </c>
      <c r="C109" s="144" t="str">
        <f t="shared" si="12"/>
        <v>Connor Brown</v>
      </c>
      <c r="D109" s="145"/>
      <c r="E109" s="146">
        <f t="shared" si="13"/>
        <v>6</v>
      </c>
      <c r="F109" s="146">
        <f t="shared" si="14"/>
        <v>4</v>
      </c>
      <c r="G109" s="146">
        <f t="shared" si="15"/>
        <v>6</v>
      </c>
      <c r="H109" s="146">
        <f t="shared" si="16"/>
        <v>6</v>
      </c>
      <c r="I109" s="146">
        <f t="shared" si="17"/>
        <v>5</v>
      </c>
      <c r="J109" s="146">
        <f t="shared" si="18"/>
        <v>4</v>
      </c>
      <c r="K109" s="146">
        <f t="shared" si="19"/>
        <v>5</v>
      </c>
      <c r="L109" s="146">
        <f t="shared" si="20"/>
        <v>3</v>
      </c>
      <c r="M109" s="146">
        <f t="shared" si="21"/>
        <v>7</v>
      </c>
      <c r="N109" s="147">
        <f t="shared" si="22"/>
        <v>46</v>
      </c>
      <c r="O109" s="148">
        <f>SUM(COUNTIF(E109,E105),COUNTIF(F109,F105),COUNTIF(G109,G105),COUNTIF(H109,H105),COUNTIF(I109,I105),COUNTIF(J109,J105),COUNTIF(K109,K105),COUNTIF(L109,L105),COUNTIF(M109,M105))</f>
        <v>0</v>
      </c>
      <c r="P109" s="149">
        <f>IF(O109=0,0,IF(SUM(O106:O117)=O109,VLOOKUP(1,$AC$107:$AD$116,2,FALSE),O109*P118))</f>
        <v>0</v>
      </c>
      <c r="Q109" s="146">
        <f t="shared" si="23"/>
        <v>0</v>
      </c>
      <c r="R109" t="s">
        <v>179</v>
      </c>
      <c r="S109" t="str">
        <f t="shared" si="27"/>
        <v/>
      </c>
      <c r="T109" t="str">
        <f t="shared" ref="T109:AB109" si="30">IF(E109=E105,CONCATENATE(VLOOKUP((E109-E103),$AC$122:$AD$127,2,FALSE),E104),"")</f>
        <v/>
      </c>
      <c r="U109" t="str">
        <f t="shared" si="30"/>
        <v/>
      </c>
      <c r="V109" t="str">
        <f t="shared" si="30"/>
        <v/>
      </c>
      <c r="W109" t="str">
        <f t="shared" si="30"/>
        <v/>
      </c>
      <c r="X109" t="str">
        <f t="shared" si="30"/>
        <v/>
      </c>
      <c r="Y109" t="str">
        <f t="shared" si="30"/>
        <v/>
      </c>
      <c r="Z109" t="str">
        <f t="shared" si="30"/>
        <v/>
      </c>
      <c r="AA109" t="str">
        <f t="shared" si="30"/>
        <v/>
      </c>
      <c r="AB109" t="str">
        <f t="shared" si="30"/>
        <v/>
      </c>
      <c r="AC109" s="1">
        <v>2</v>
      </c>
      <c r="AD109" s="1">
        <v>18</v>
      </c>
      <c r="AG109" t="str">
        <f t="shared" si="25"/>
        <v>F1</v>
      </c>
      <c r="AH109" t="str">
        <f t="shared" si="25"/>
        <v>F1</v>
      </c>
      <c r="AI109" t="str">
        <f t="shared" si="25"/>
        <v>F1</v>
      </c>
      <c r="AJ109" t="str">
        <f t="shared" si="25"/>
        <v>F1</v>
      </c>
      <c r="AK109" t="str">
        <f t="shared" si="25"/>
        <v>F1</v>
      </c>
      <c r="AL109" t="str">
        <f t="shared" si="25"/>
        <v>F1</v>
      </c>
      <c r="AM109" t="str">
        <f t="shared" si="25"/>
        <v>F1</v>
      </c>
      <c r="AN109" t="str">
        <f t="shared" si="25"/>
        <v>F1</v>
      </c>
      <c r="AO109" t="str">
        <f t="shared" si="25"/>
        <v>F1</v>
      </c>
    </row>
    <row r="110" spans="1:60" x14ac:dyDescent="0.25">
      <c r="A110" s="139" t="str">
        <f t="shared" si="26"/>
        <v>2015Wk 1P9</v>
      </c>
      <c r="B110" s="48">
        <v>9</v>
      </c>
      <c r="C110" s="144" t="str">
        <f t="shared" si="12"/>
        <v>Dick Donegan</v>
      </c>
      <c r="D110" s="145"/>
      <c r="E110" s="146">
        <f t="shared" si="13"/>
        <v>5</v>
      </c>
      <c r="F110" s="146">
        <f t="shared" si="14"/>
        <v>4</v>
      </c>
      <c r="G110" s="146">
        <f t="shared" si="15"/>
        <v>7</v>
      </c>
      <c r="H110" s="146">
        <f t="shared" si="16"/>
        <v>7</v>
      </c>
      <c r="I110" s="146">
        <f t="shared" si="17"/>
        <v>4</v>
      </c>
      <c r="J110" s="146">
        <f t="shared" si="18"/>
        <v>4</v>
      </c>
      <c r="K110" s="146">
        <f t="shared" si="19"/>
        <v>3</v>
      </c>
      <c r="L110" s="146">
        <f t="shared" si="20"/>
        <v>3</v>
      </c>
      <c r="M110" s="146">
        <f t="shared" si="21"/>
        <v>5</v>
      </c>
      <c r="N110" s="147">
        <f t="shared" si="22"/>
        <v>42</v>
      </c>
      <c r="O110" s="148">
        <f>SUM(COUNTIF(E110,E105),COUNTIF(F110,F105),COUNTIF(G110,G105),COUNTIF(H110,H105),COUNTIF(I110,I105),COUNTIF(J110,J105),COUNTIF(K110,K105),COUNTIF(L110,L105),COUNTIF(M110,M105))</f>
        <v>1</v>
      </c>
      <c r="P110" s="149">
        <f>IF(O110=0,0,IF(SUM(O106:O117)=O110,VLOOKUP(1,$AC$107:$AD$116,2,FALSE),O110*P118))</f>
        <v>12</v>
      </c>
      <c r="Q110" s="146">
        <f t="shared" si="23"/>
        <v>2</v>
      </c>
      <c r="R110" t="s">
        <v>179</v>
      </c>
      <c r="S110" t="str">
        <f t="shared" si="27"/>
        <v>BIR#7</v>
      </c>
      <c r="T110" t="str">
        <f t="shared" ref="T110:AB110" si="31">IF(E110=E105,CONCATENATE(VLOOKUP((E110-E103),$AC$122:$AD$127,2,FALSE),E104),"")</f>
        <v/>
      </c>
      <c r="U110" t="str">
        <f t="shared" si="31"/>
        <v/>
      </c>
      <c r="V110" t="str">
        <f t="shared" si="31"/>
        <v/>
      </c>
      <c r="W110" t="str">
        <f t="shared" si="31"/>
        <v/>
      </c>
      <c r="X110" t="str">
        <f t="shared" si="31"/>
        <v/>
      </c>
      <c r="Y110" t="str">
        <f t="shared" si="31"/>
        <v/>
      </c>
      <c r="Z110" t="str">
        <f t="shared" si="31"/>
        <v>BIR#7</v>
      </c>
      <c r="AA110" t="str">
        <f t="shared" si="31"/>
        <v/>
      </c>
      <c r="AB110" t="str">
        <f t="shared" si="31"/>
        <v/>
      </c>
      <c r="AC110" s="1">
        <v>3</v>
      </c>
      <c r="AD110" s="1">
        <v>12</v>
      </c>
      <c r="AG110" t="str">
        <f t="shared" si="25"/>
        <v>F1</v>
      </c>
      <c r="AH110" t="str">
        <f t="shared" si="25"/>
        <v>F1</v>
      </c>
      <c r="AI110" t="str">
        <f t="shared" si="25"/>
        <v>F1</v>
      </c>
      <c r="AJ110" t="str">
        <f t="shared" si="25"/>
        <v>F1</v>
      </c>
      <c r="AK110" t="str">
        <f t="shared" si="25"/>
        <v>F1</v>
      </c>
      <c r="AL110" t="str">
        <f t="shared" si="25"/>
        <v>F1</v>
      </c>
      <c r="AM110" t="str">
        <f t="shared" si="25"/>
        <v>F1BIR#7</v>
      </c>
      <c r="AN110" t="str">
        <f t="shared" si="25"/>
        <v>F1</v>
      </c>
      <c r="AO110" t="str">
        <f t="shared" si="25"/>
        <v>F1</v>
      </c>
    </row>
    <row r="111" spans="1:60" x14ac:dyDescent="0.25">
      <c r="A111" s="139" t="str">
        <f t="shared" si="26"/>
        <v>2015Wk 1P3</v>
      </c>
      <c r="B111" s="48">
        <v>3</v>
      </c>
      <c r="C111" s="144" t="str">
        <f t="shared" si="12"/>
        <v>TJ Donegan</v>
      </c>
      <c r="D111" s="145"/>
      <c r="E111" s="146">
        <f t="shared" si="13"/>
        <v>7</v>
      </c>
      <c r="F111" s="146">
        <f t="shared" si="14"/>
        <v>4</v>
      </c>
      <c r="G111" s="146">
        <f t="shared" si="15"/>
        <v>7</v>
      </c>
      <c r="H111" s="146">
        <f t="shared" si="16"/>
        <v>7</v>
      </c>
      <c r="I111" s="146">
        <f t="shared" si="17"/>
        <v>4</v>
      </c>
      <c r="J111" s="146">
        <f t="shared" si="18"/>
        <v>4</v>
      </c>
      <c r="K111" s="146">
        <f t="shared" si="19"/>
        <v>4</v>
      </c>
      <c r="L111" s="146">
        <f t="shared" si="20"/>
        <v>3</v>
      </c>
      <c r="M111" s="146">
        <f t="shared" si="21"/>
        <v>5</v>
      </c>
      <c r="N111" s="147">
        <f t="shared" si="22"/>
        <v>45</v>
      </c>
      <c r="O111" s="148">
        <f>SUM(COUNTIF(E111,E105),COUNTIF(F111,F105),COUNTIF(G111,G105),COUNTIF(H111,H105),COUNTIF(I111,I105),COUNTIF(J111,J105),COUNTIF(K111,K105),COUNTIF(L111,L105),COUNTIF(M111,M105))</f>
        <v>0</v>
      </c>
      <c r="P111" s="149">
        <f>IF(O111=0,0,IF(SUM(O106:O117)=O111,VLOOKUP(1,$AC$107:$AD$116,2,FALSE),O111*P118))</f>
        <v>0</v>
      </c>
      <c r="Q111" s="146">
        <f t="shared" si="23"/>
        <v>0</v>
      </c>
      <c r="R111" t="s">
        <v>179</v>
      </c>
      <c r="S111" t="str">
        <f t="shared" si="27"/>
        <v/>
      </c>
      <c r="T111" t="str">
        <f t="shared" ref="T111:AB111" si="32">IF(E111=E105,CONCATENATE(VLOOKUP((E111-E103),$AC$122:$AD$127,2,FALSE),E104),"")</f>
        <v/>
      </c>
      <c r="U111" t="str">
        <f t="shared" si="32"/>
        <v/>
      </c>
      <c r="V111" t="str">
        <f t="shared" si="32"/>
        <v/>
      </c>
      <c r="W111" t="str">
        <f t="shared" si="32"/>
        <v/>
      </c>
      <c r="X111" t="str">
        <f t="shared" si="32"/>
        <v/>
      </c>
      <c r="Y111" t="str">
        <f t="shared" si="32"/>
        <v/>
      </c>
      <c r="Z111" t="str">
        <f t="shared" si="32"/>
        <v/>
      </c>
      <c r="AA111" t="str">
        <f t="shared" si="32"/>
        <v/>
      </c>
      <c r="AB111" t="str">
        <f t="shared" si="32"/>
        <v/>
      </c>
      <c r="AC111" s="1">
        <v>4</v>
      </c>
      <c r="AD111" s="1">
        <v>9</v>
      </c>
      <c r="AG111" t="str">
        <f t="shared" si="25"/>
        <v>F1</v>
      </c>
      <c r="AH111" t="str">
        <f t="shared" si="25"/>
        <v>F1</v>
      </c>
      <c r="AI111" t="str">
        <f t="shared" si="25"/>
        <v>F1</v>
      </c>
      <c r="AJ111" t="str">
        <f t="shared" si="25"/>
        <v>F1</v>
      </c>
      <c r="AK111" t="str">
        <f t="shared" si="25"/>
        <v>F1</v>
      </c>
      <c r="AL111" t="str">
        <f t="shared" si="25"/>
        <v>F1</v>
      </c>
      <c r="AM111" t="str">
        <f t="shared" si="25"/>
        <v>F1</v>
      </c>
      <c r="AN111" t="str">
        <f t="shared" si="25"/>
        <v>F1</v>
      </c>
      <c r="AO111" t="str">
        <f t="shared" si="25"/>
        <v>F1</v>
      </c>
    </row>
    <row r="112" spans="1:60" x14ac:dyDescent="0.25">
      <c r="A112" s="139" t="str">
        <f t="shared" si="26"/>
        <v>2015Wk 1P6</v>
      </c>
      <c r="B112" s="48">
        <v>6</v>
      </c>
      <c r="C112" s="144" t="str">
        <f t="shared" si="12"/>
        <v>Jack Donegan</v>
      </c>
      <c r="D112" s="145"/>
      <c r="E112" s="146">
        <f t="shared" si="13"/>
        <v>6</v>
      </c>
      <c r="F112" s="146">
        <f t="shared" si="14"/>
        <v>5</v>
      </c>
      <c r="G112" s="146">
        <f t="shared" si="15"/>
        <v>7</v>
      </c>
      <c r="H112" s="146">
        <f t="shared" si="16"/>
        <v>5</v>
      </c>
      <c r="I112" s="146">
        <f t="shared" si="17"/>
        <v>4</v>
      </c>
      <c r="J112" s="146">
        <f t="shared" si="18"/>
        <v>4</v>
      </c>
      <c r="K112" s="146">
        <f t="shared" si="19"/>
        <v>4</v>
      </c>
      <c r="L112" s="146">
        <f t="shared" si="20"/>
        <v>4</v>
      </c>
      <c r="M112" s="146">
        <f t="shared" si="21"/>
        <v>5</v>
      </c>
      <c r="N112" s="147">
        <f t="shared" si="22"/>
        <v>44</v>
      </c>
      <c r="O112" s="148">
        <f>SUM(COUNTIF(E112,E105),COUNTIF(F112,F105),COUNTIF(G112,G105),COUNTIF(H112,H105),COUNTIF(I112,I105),COUNTIF(J112,J105),COUNTIF(K112,K105),COUNTIF(L112,L105),COUNTIF(M112,M105))</f>
        <v>0</v>
      </c>
      <c r="P112" s="149">
        <f>IF(O112=0,0,IF(SUM(O106:O117)=O112,VLOOKUP(1,$AC$107:$AD$116,2,FALSE),O112*P118))</f>
        <v>0</v>
      </c>
      <c r="Q112" s="146">
        <f t="shared" si="23"/>
        <v>2</v>
      </c>
      <c r="R112" t="s">
        <v>179</v>
      </c>
      <c r="S112" t="str">
        <f t="shared" si="27"/>
        <v/>
      </c>
      <c r="T112" t="str">
        <f t="shared" ref="T112:AB112" si="33">IF(E112=E105,CONCATENATE(VLOOKUP((E112-E103),$AC$122:$AD$127,2,FALSE),E104),"")</f>
        <v/>
      </c>
      <c r="U112" t="str">
        <f t="shared" si="33"/>
        <v/>
      </c>
      <c r="V112" t="str">
        <f t="shared" si="33"/>
        <v/>
      </c>
      <c r="W112" t="str">
        <f t="shared" si="33"/>
        <v/>
      </c>
      <c r="X112" t="str">
        <f t="shared" si="33"/>
        <v/>
      </c>
      <c r="Y112" t="str">
        <f t="shared" si="33"/>
        <v/>
      </c>
      <c r="Z112" t="str">
        <f t="shared" si="33"/>
        <v/>
      </c>
      <c r="AA112" t="str">
        <f t="shared" si="33"/>
        <v/>
      </c>
      <c r="AB112" t="str">
        <f t="shared" si="33"/>
        <v/>
      </c>
      <c r="AC112" s="1">
        <v>5</v>
      </c>
      <c r="AD112" s="1">
        <v>7</v>
      </c>
      <c r="AG112" t="str">
        <f t="shared" si="25"/>
        <v>F1</v>
      </c>
      <c r="AH112" t="str">
        <f t="shared" si="25"/>
        <v>F1</v>
      </c>
      <c r="AI112" t="str">
        <f t="shared" si="25"/>
        <v>F1</v>
      </c>
      <c r="AJ112" t="str">
        <f t="shared" si="25"/>
        <v>F1</v>
      </c>
      <c r="AK112" t="str">
        <f t="shared" si="25"/>
        <v>F1</v>
      </c>
      <c r="AL112" t="str">
        <f t="shared" si="25"/>
        <v>F1</v>
      </c>
      <c r="AM112" t="str">
        <f t="shared" si="25"/>
        <v>F1</v>
      </c>
      <c r="AN112" t="str">
        <f t="shared" si="25"/>
        <v>F1</v>
      </c>
      <c r="AO112" t="str">
        <f t="shared" si="25"/>
        <v>F1</v>
      </c>
    </row>
    <row r="113" spans="1:41" x14ac:dyDescent="0.25">
      <c r="A113" s="139" t="str">
        <f t="shared" si="26"/>
        <v>2015Wk 1P8</v>
      </c>
      <c r="B113" s="48">
        <v>8</v>
      </c>
      <c r="C113" s="144" t="str">
        <f t="shared" si="12"/>
        <v>Craig Hawkinson</v>
      </c>
      <c r="D113" s="145"/>
      <c r="E113" s="146">
        <f t="shared" si="13"/>
        <v>5</v>
      </c>
      <c r="F113" s="146">
        <f t="shared" si="14"/>
        <v>7</v>
      </c>
      <c r="G113" s="146">
        <f t="shared" si="15"/>
        <v>6</v>
      </c>
      <c r="H113" s="146">
        <f t="shared" si="16"/>
        <v>6</v>
      </c>
      <c r="I113" s="146">
        <f t="shared" si="17"/>
        <v>5</v>
      </c>
      <c r="J113" s="146">
        <f t="shared" si="18"/>
        <v>4</v>
      </c>
      <c r="K113" s="146">
        <f t="shared" si="19"/>
        <v>4</v>
      </c>
      <c r="L113" s="146">
        <f t="shared" si="20"/>
        <v>4</v>
      </c>
      <c r="M113" s="146">
        <f t="shared" si="21"/>
        <v>6</v>
      </c>
      <c r="N113" s="147">
        <f t="shared" si="22"/>
        <v>47</v>
      </c>
      <c r="O113" s="148">
        <f>SUM(COUNTIF(E113,E105),COUNTIF(F113,F105),COUNTIF(G113,G105),COUNTIF(H113,H105),COUNTIF(I113,I105),COUNTIF(J113,J105),COUNTIF(K113,K105),COUNTIF(L113,L105),COUNTIF(M113,M105))</f>
        <v>0</v>
      </c>
      <c r="P113" s="149">
        <f>IF(O113=0,0,IF(SUM(O106:O117)=O113,VLOOKUP(1,$AC$107:$AD$116,2,FALSE),O113*P118))</f>
        <v>0</v>
      </c>
      <c r="Q113" s="146">
        <f t="shared" si="23"/>
        <v>0</v>
      </c>
      <c r="R113" t="s">
        <v>179</v>
      </c>
      <c r="S113" t="str">
        <f t="shared" si="27"/>
        <v/>
      </c>
      <c r="T113" t="str">
        <f t="shared" ref="T113:AB113" si="34">IF(E113=E105,CONCATENATE(VLOOKUP((E113-E103),$AC$122:$AD$127,2,FALSE),E104),"")</f>
        <v/>
      </c>
      <c r="U113" t="str">
        <f t="shared" si="34"/>
        <v/>
      </c>
      <c r="V113" t="str">
        <f t="shared" si="34"/>
        <v/>
      </c>
      <c r="W113" t="str">
        <f t="shared" si="34"/>
        <v/>
      </c>
      <c r="X113" t="str">
        <f t="shared" si="34"/>
        <v/>
      </c>
      <c r="Y113" t="str">
        <f t="shared" si="34"/>
        <v/>
      </c>
      <c r="Z113" t="str">
        <f t="shared" si="34"/>
        <v/>
      </c>
      <c r="AA113" t="str">
        <f t="shared" si="34"/>
        <v/>
      </c>
      <c r="AB113" t="str">
        <f t="shared" si="34"/>
        <v/>
      </c>
      <c r="AC113" s="1">
        <v>6</v>
      </c>
      <c r="AD113" s="1">
        <v>6</v>
      </c>
      <c r="AG113" t="str">
        <f t="shared" si="25"/>
        <v>F1</v>
      </c>
      <c r="AH113" t="str">
        <f t="shared" si="25"/>
        <v>F1</v>
      </c>
      <c r="AI113" t="str">
        <f t="shared" si="25"/>
        <v>F1</v>
      </c>
      <c r="AJ113" t="str">
        <f t="shared" si="25"/>
        <v>F1</v>
      </c>
      <c r="AK113" t="str">
        <f t="shared" si="25"/>
        <v>F1</v>
      </c>
      <c r="AL113" t="str">
        <f t="shared" si="25"/>
        <v>F1</v>
      </c>
      <c r="AM113" t="str">
        <f t="shared" si="25"/>
        <v>F1</v>
      </c>
      <c r="AN113" t="str">
        <f t="shared" si="25"/>
        <v>F1</v>
      </c>
      <c r="AO113" t="str">
        <f t="shared" si="25"/>
        <v>F1</v>
      </c>
    </row>
    <row r="114" spans="1:41" x14ac:dyDescent="0.25">
      <c r="A114" s="139" t="str">
        <f t="shared" si="26"/>
        <v>2015Wk 1P23</v>
      </c>
      <c r="B114" s="48">
        <v>23</v>
      </c>
      <c r="C114" s="144" t="str">
        <f t="shared" si="12"/>
        <v>Steve Donegan</v>
      </c>
      <c r="D114" s="145"/>
      <c r="E114" s="146">
        <f t="shared" si="13"/>
        <v>6</v>
      </c>
      <c r="F114" s="146">
        <f t="shared" si="14"/>
        <v>6</v>
      </c>
      <c r="G114" s="146">
        <f t="shared" si="15"/>
        <v>6</v>
      </c>
      <c r="H114" s="146">
        <f t="shared" si="16"/>
        <v>5</v>
      </c>
      <c r="I114" s="146">
        <f t="shared" si="17"/>
        <v>5</v>
      </c>
      <c r="J114" s="146">
        <f t="shared" si="18"/>
        <v>4</v>
      </c>
      <c r="K114" s="146">
        <f t="shared" si="19"/>
        <v>4</v>
      </c>
      <c r="L114" s="146">
        <f t="shared" si="20"/>
        <v>3</v>
      </c>
      <c r="M114" s="146">
        <f t="shared" si="21"/>
        <v>5</v>
      </c>
      <c r="N114" s="147">
        <f t="shared" si="22"/>
        <v>44</v>
      </c>
      <c r="O114" s="148">
        <f>SUM(COUNTIF(E114,E105),COUNTIF(F114,F105),COUNTIF(G114,G105),COUNTIF(H114,H105),COUNTIF(I114,I105),COUNTIF(J114,J105),COUNTIF(K114,K105),COUNTIF(L114,L105),COUNTIF(M114,M105))</f>
        <v>0</v>
      </c>
      <c r="P114" s="149">
        <f>IF(O114=0,0,IF(SUM(O106:O117)=O114,VLOOKUP(1,$AC$107:$AD$116,2,FALSE),O114*P118))</f>
        <v>0</v>
      </c>
      <c r="Q114" s="146">
        <f t="shared" si="23"/>
        <v>0</v>
      </c>
      <c r="R114" t="s">
        <v>179</v>
      </c>
      <c r="S114" t="str">
        <f t="shared" si="27"/>
        <v/>
      </c>
      <c r="T114" t="str">
        <f>IF(E114=E105,CONCATENATE(VLOOKUP((E114-E103),$AC$122:$AD$127,2,FALSE),E104),"")</f>
        <v/>
      </c>
      <c r="U114" t="str">
        <f t="shared" ref="U114:AB114" si="35">IF(F114=F105,CONCATENATE(VLOOKUP((F114-F103),$AC$122:$AD$127,2,FALSE),F104),"")</f>
        <v/>
      </c>
      <c r="V114" t="str">
        <f t="shared" si="35"/>
        <v/>
      </c>
      <c r="W114" t="str">
        <f t="shared" si="35"/>
        <v/>
      </c>
      <c r="X114" t="str">
        <f t="shared" si="35"/>
        <v/>
      </c>
      <c r="Y114" t="str">
        <f t="shared" si="35"/>
        <v/>
      </c>
      <c r="Z114" t="str">
        <f t="shared" si="35"/>
        <v/>
      </c>
      <c r="AA114" t="str">
        <f t="shared" si="35"/>
        <v/>
      </c>
      <c r="AB114" t="str">
        <f t="shared" si="35"/>
        <v/>
      </c>
      <c r="AC114" s="1">
        <v>7</v>
      </c>
      <c r="AD114" s="1">
        <v>5</v>
      </c>
      <c r="AG114" t="str">
        <f t="shared" si="25"/>
        <v>F1</v>
      </c>
      <c r="AH114" t="str">
        <f t="shared" si="25"/>
        <v>F1</v>
      </c>
      <c r="AI114" t="str">
        <f t="shared" si="25"/>
        <v>F1</v>
      </c>
      <c r="AJ114" t="str">
        <f t="shared" si="25"/>
        <v>F1</v>
      </c>
      <c r="AK114" t="str">
        <f t="shared" si="25"/>
        <v>F1</v>
      </c>
      <c r="AL114" t="str">
        <f t="shared" si="25"/>
        <v>F1</v>
      </c>
      <c r="AM114" t="str">
        <f t="shared" si="25"/>
        <v>F1</v>
      </c>
      <c r="AN114" t="str">
        <f t="shared" si="25"/>
        <v>F1</v>
      </c>
      <c r="AO114" t="str">
        <f t="shared" si="25"/>
        <v>F1</v>
      </c>
    </row>
    <row r="115" spans="1:41" x14ac:dyDescent="0.25">
      <c r="A115" s="139" t="str">
        <f t="shared" si="26"/>
        <v>2015Wk 1P81</v>
      </c>
      <c r="B115" s="48">
        <v>81</v>
      </c>
      <c r="C115" s="144" t="str">
        <f t="shared" si="12"/>
        <v>Bill John</v>
      </c>
      <c r="D115" s="150"/>
      <c r="E115" s="146">
        <f t="shared" si="13"/>
        <v>4</v>
      </c>
      <c r="F115" s="146">
        <f t="shared" si="14"/>
        <v>5</v>
      </c>
      <c r="G115" s="146">
        <f t="shared" si="15"/>
        <v>6</v>
      </c>
      <c r="H115" s="146">
        <f t="shared" si="16"/>
        <v>5</v>
      </c>
      <c r="I115" s="146">
        <f t="shared" si="17"/>
        <v>4</v>
      </c>
      <c r="J115" s="146">
        <f t="shared" si="18"/>
        <v>3</v>
      </c>
      <c r="K115" s="146">
        <f t="shared" si="19"/>
        <v>4</v>
      </c>
      <c r="L115" s="146">
        <f t="shared" si="20"/>
        <v>4</v>
      </c>
      <c r="M115" s="146">
        <f t="shared" si="21"/>
        <v>4</v>
      </c>
      <c r="N115" s="147">
        <f t="shared" si="22"/>
        <v>39</v>
      </c>
      <c r="O115" s="148">
        <f>SUM(COUNTIF(E115,E105),COUNTIF(F115,F105),COUNTIF(G115,G105),COUNTIF(H115,H105),COUNTIF(I115,I105),COUNTIF(J115,J105),COUNTIF(K115,K105),COUNTIF(L115,L105),COUNTIF(M115,M105))</f>
        <v>2</v>
      </c>
      <c r="P115" s="149">
        <f>IF(O115=0,0,IF(SUM(O106:O117)=O115,VLOOKUP(1,$AC$107:$AD$116,2,FALSE),O115*P118))</f>
        <v>24</v>
      </c>
      <c r="Q115" s="146">
        <f t="shared" si="23"/>
        <v>2</v>
      </c>
      <c r="R115" t="s">
        <v>179</v>
      </c>
      <c r="S115" t="str">
        <f>CONCATENATE(T115,U115,V115,W115,X115,Y115,Z115,AA115,AB115)</f>
        <v>BIR#1PAR#9</v>
      </c>
      <c r="T115" t="str">
        <f>IF(E115=E105,CONCATENATE(VLOOKUP((E115-E103),$AC$122:$AD$127,2,FALSE),E104),"")</f>
        <v>BIR#1</v>
      </c>
      <c r="U115" t="str">
        <f t="shared" ref="U115:AB115" si="36">IF(F115=F105,CONCATENATE(VLOOKUP((F115-F103),$AC$122:$AD$127,2,FALSE),F104),"")</f>
        <v/>
      </c>
      <c r="V115" t="str">
        <f t="shared" si="36"/>
        <v/>
      </c>
      <c r="W115" t="str">
        <f t="shared" si="36"/>
        <v/>
      </c>
      <c r="X115" t="str">
        <f>IF(I115=I105,CONCATENATE(VLOOKUP((I115-I103),$AC$122:$AD$127,2,FALSE),I104),"")</f>
        <v/>
      </c>
      <c r="Y115" t="str">
        <f t="shared" si="36"/>
        <v/>
      </c>
      <c r="Z115" t="str">
        <f t="shared" si="36"/>
        <v/>
      </c>
      <c r="AA115" t="str">
        <f t="shared" si="36"/>
        <v/>
      </c>
      <c r="AB115" t="str">
        <f t="shared" si="36"/>
        <v>PAR#9</v>
      </c>
      <c r="AC115" s="1">
        <v>8</v>
      </c>
      <c r="AD115" s="1">
        <v>4</v>
      </c>
      <c r="AG115" t="str">
        <f>CONCATENATE("F1",T115)</f>
        <v>F1BIR#1</v>
      </c>
      <c r="AH115" t="str">
        <f t="shared" si="25"/>
        <v>F1</v>
      </c>
      <c r="AI115" t="str">
        <f t="shared" si="25"/>
        <v>F1</v>
      </c>
      <c r="AJ115" t="str">
        <f t="shared" si="25"/>
        <v>F1</v>
      </c>
      <c r="AK115" t="str">
        <f t="shared" si="25"/>
        <v>F1</v>
      </c>
      <c r="AL115" t="str">
        <f t="shared" si="25"/>
        <v>F1</v>
      </c>
      <c r="AM115" t="str">
        <f t="shared" si="25"/>
        <v>F1</v>
      </c>
      <c r="AN115" t="str">
        <f t="shared" si="25"/>
        <v>F1</v>
      </c>
      <c r="AO115" t="str">
        <f t="shared" si="25"/>
        <v>F1PAR#9</v>
      </c>
    </row>
    <row r="116" spans="1:41" x14ac:dyDescent="0.25">
      <c r="A116" s="139" t="str">
        <f t="shared" si="26"/>
        <v>2015Wk 1P19</v>
      </c>
      <c r="B116" s="48">
        <v>19</v>
      </c>
      <c r="C116" s="144" t="str">
        <f t="shared" si="12"/>
        <v>DJ Mahar</v>
      </c>
      <c r="D116" s="150"/>
      <c r="E116" s="146">
        <f t="shared" si="13"/>
        <v>6</v>
      </c>
      <c r="F116" s="146">
        <f t="shared" si="14"/>
        <v>4</v>
      </c>
      <c r="G116" s="146">
        <f t="shared" si="15"/>
        <v>7</v>
      </c>
      <c r="H116" s="146">
        <f t="shared" si="16"/>
        <v>5</v>
      </c>
      <c r="I116" s="146">
        <f t="shared" si="17"/>
        <v>4</v>
      </c>
      <c r="J116" s="146">
        <f t="shared" si="18"/>
        <v>4</v>
      </c>
      <c r="K116" s="146">
        <f t="shared" si="19"/>
        <v>5</v>
      </c>
      <c r="L116" s="146">
        <f t="shared" si="20"/>
        <v>3</v>
      </c>
      <c r="M116" s="146">
        <f t="shared" si="21"/>
        <v>6</v>
      </c>
      <c r="N116" s="147">
        <f t="shared" si="22"/>
        <v>44</v>
      </c>
      <c r="O116" s="148">
        <f>SUM(COUNTIF(E116,E105),COUNTIF(F116,F105),COUNTIF(G116,G105),COUNTIF(H116,H105),COUNTIF(I116,I105),COUNTIF(J116,J105),COUNTIF(K116,K105),COUNTIF(L116,L105),COUNTIF(M116,M105))</f>
        <v>0</v>
      </c>
      <c r="P116" s="149">
        <f>IF(O116=0,0,IF(SUM(O106:O117)=O116,VLOOKUP(1,$AC$107:$AD$116,2,FALSE),O116*P118))</f>
        <v>0</v>
      </c>
      <c r="Q116" s="146">
        <f t="shared" si="23"/>
        <v>0</v>
      </c>
      <c r="R116" t="s">
        <v>179</v>
      </c>
      <c r="S116" t="str">
        <f>CONCATENATE(T116,U116,V116,W116,X116,Y116,Z116,AA116,AB116)</f>
        <v/>
      </c>
      <c r="T116" t="str">
        <f>IF(E116=E105,CONCATENATE(VLOOKUP((E116-E103),$AC$122:$AD$127,2,FALSE),E104),"")</f>
        <v/>
      </c>
      <c r="U116" t="str">
        <f t="shared" ref="U116:AB116" si="37">IF(F116=F105,CONCATENATE(VLOOKUP((F116-F103),$AC$122:$AD$127,2,FALSE),F104),"")</f>
        <v/>
      </c>
      <c r="V116" t="str">
        <f t="shared" si="37"/>
        <v/>
      </c>
      <c r="W116" t="str">
        <f t="shared" si="37"/>
        <v/>
      </c>
      <c r="X116" t="str">
        <f t="shared" si="37"/>
        <v/>
      </c>
      <c r="Y116" t="str">
        <f t="shared" si="37"/>
        <v/>
      </c>
      <c r="Z116" t="str">
        <f t="shared" si="37"/>
        <v/>
      </c>
      <c r="AA116" t="str">
        <f t="shared" si="37"/>
        <v/>
      </c>
      <c r="AB116" t="str">
        <f t="shared" si="37"/>
        <v/>
      </c>
      <c r="AC116" s="1">
        <v>9</v>
      </c>
      <c r="AD116" s="1">
        <v>4</v>
      </c>
      <c r="AG116" t="str">
        <f t="shared" ref="AG116:AG117" si="38">CONCATENATE("F1",T116)</f>
        <v>F1</v>
      </c>
      <c r="AH116" t="str">
        <f t="shared" si="25"/>
        <v>F1</v>
      </c>
      <c r="AI116" t="str">
        <f t="shared" si="25"/>
        <v>F1</v>
      </c>
      <c r="AJ116" t="str">
        <f t="shared" si="25"/>
        <v>F1</v>
      </c>
      <c r="AK116" t="str">
        <f t="shared" si="25"/>
        <v>F1</v>
      </c>
      <c r="AL116" t="str">
        <f t="shared" si="25"/>
        <v>F1</v>
      </c>
      <c r="AM116" t="str">
        <f t="shared" si="25"/>
        <v>F1</v>
      </c>
      <c r="AN116" t="str">
        <f t="shared" si="25"/>
        <v>F1</v>
      </c>
      <c r="AO116" t="str">
        <f t="shared" si="25"/>
        <v>F1</v>
      </c>
    </row>
    <row r="117" spans="1:41" x14ac:dyDescent="0.25">
      <c r="A117" s="139" t="str">
        <f t="shared" si="26"/>
        <v>2015Wk 1P82</v>
      </c>
      <c r="B117" s="48">
        <v>82</v>
      </c>
      <c r="C117" s="144" t="str">
        <f t="shared" si="12"/>
        <v>Vinny Procopio</v>
      </c>
      <c r="D117" s="150"/>
      <c r="E117" s="146">
        <f t="shared" si="13"/>
        <v>5</v>
      </c>
      <c r="F117" s="146">
        <f t="shared" si="14"/>
        <v>4</v>
      </c>
      <c r="G117" s="146">
        <f t="shared" si="15"/>
        <v>7</v>
      </c>
      <c r="H117" s="146">
        <f t="shared" si="16"/>
        <v>4</v>
      </c>
      <c r="I117" s="146">
        <f t="shared" si="17"/>
        <v>4</v>
      </c>
      <c r="J117" s="146">
        <f t="shared" si="18"/>
        <v>4</v>
      </c>
      <c r="K117" s="146">
        <f t="shared" si="19"/>
        <v>5</v>
      </c>
      <c r="L117" s="146">
        <f t="shared" si="20"/>
        <v>3</v>
      </c>
      <c r="M117" s="146">
        <f t="shared" si="21"/>
        <v>5</v>
      </c>
      <c r="N117" s="147">
        <f>SUM(E117:M117)</f>
        <v>41</v>
      </c>
      <c r="O117" s="148">
        <f>SUM(COUNTIF(E117,E105),COUNTIF(F117,F105),COUNTIF(G117,G105),COUNTIF(H117,H105),COUNTIF(I117,I105),COUNTIF(J117,J105),COUNTIF(K117,K105),COUNTIF(L117,L105),COUNTIF(M117,M105))</f>
        <v>0</v>
      </c>
      <c r="P117" s="149">
        <f>IF(O117=0,0,IF(SUM(O106:O117)=O117,VLOOKUP(1,$AC$107:$AD$116,2,FALSE),O117*P118))</f>
        <v>0</v>
      </c>
      <c r="Q117" s="146">
        <f t="shared" si="23"/>
        <v>2</v>
      </c>
      <c r="R117" t="s">
        <v>179</v>
      </c>
      <c r="S117" t="str">
        <f>CONCATENATE(T117,U117,V117,W117,X117,Y117,Z117,AA117,AB117)</f>
        <v/>
      </c>
      <c r="T117" t="str">
        <f>IF(E117=E105,CONCATENATE(VLOOKUP((E117-E103),$AC$122:$AD$127,2,FALSE),E104),"")</f>
        <v/>
      </c>
      <c r="U117" t="str">
        <f t="shared" ref="U117:AB117" si="39">IF(F117=F105,CONCATENATE(VLOOKUP((F117-F103),$AC$122:$AD$127,2,FALSE),F104),"")</f>
        <v/>
      </c>
      <c r="V117" t="str">
        <f>IF(G117=G105,CONCATENATE(VLOOKUP((G117-G103),$AC$122:$AD$127,2,FALSE),G104),"")</f>
        <v/>
      </c>
      <c r="W117" t="str">
        <f t="shared" si="39"/>
        <v/>
      </c>
      <c r="X117" t="str">
        <f t="shared" si="39"/>
        <v/>
      </c>
      <c r="Y117" t="str">
        <f t="shared" si="39"/>
        <v/>
      </c>
      <c r="Z117" t="str">
        <f t="shared" si="39"/>
        <v/>
      </c>
      <c r="AA117" t="str">
        <f t="shared" si="39"/>
        <v/>
      </c>
      <c r="AB117" t="str">
        <f t="shared" si="39"/>
        <v/>
      </c>
      <c r="AC117" s="1"/>
      <c r="AD117" s="1"/>
      <c r="AG117" t="str">
        <f t="shared" si="38"/>
        <v>F1</v>
      </c>
      <c r="AH117" t="str">
        <f t="shared" si="25"/>
        <v>F1</v>
      </c>
      <c r="AI117" t="str">
        <f t="shared" si="25"/>
        <v>F1</v>
      </c>
      <c r="AJ117" t="str">
        <f t="shared" si="25"/>
        <v>F1</v>
      </c>
      <c r="AK117" t="str">
        <f t="shared" si="25"/>
        <v>F1</v>
      </c>
      <c r="AL117" t="str">
        <f t="shared" si="25"/>
        <v>F1</v>
      </c>
      <c r="AM117" t="str">
        <f t="shared" si="25"/>
        <v>F1</v>
      </c>
      <c r="AN117" t="str">
        <f t="shared" si="25"/>
        <v>F1</v>
      </c>
      <c r="AO117" t="str">
        <f t="shared" si="25"/>
        <v>F1</v>
      </c>
    </row>
    <row r="118" spans="1:41" x14ac:dyDescent="0.25">
      <c r="B118" s="48"/>
      <c r="C118" s="151" t="s">
        <v>196</v>
      </c>
      <c r="D118" s="150"/>
      <c r="E118" s="152">
        <f>AVERAGE(E106:E117)</f>
        <v>5.416666666666667</v>
      </c>
      <c r="F118" s="152">
        <f t="shared" ref="F118:N118" si="40">AVERAGE(F106:F117)</f>
        <v>4.75</v>
      </c>
      <c r="G118" s="152">
        <f t="shared" si="40"/>
        <v>6.416666666666667</v>
      </c>
      <c r="H118" s="152">
        <f t="shared" si="40"/>
        <v>5.5</v>
      </c>
      <c r="I118" s="152">
        <f t="shared" si="40"/>
        <v>4.25</v>
      </c>
      <c r="J118" s="152">
        <f t="shared" si="40"/>
        <v>3.8333333333333335</v>
      </c>
      <c r="K118" s="152">
        <f t="shared" si="40"/>
        <v>4.166666666666667</v>
      </c>
      <c r="L118" s="152">
        <f t="shared" si="40"/>
        <v>3.3333333333333335</v>
      </c>
      <c r="M118" s="152">
        <f t="shared" si="40"/>
        <v>5.333333333333333</v>
      </c>
      <c r="N118" s="152">
        <f t="shared" si="40"/>
        <v>43</v>
      </c>
      <c r="O118" s="153"/>
      <c r="P118" s="9">
        <f>VLOOKUP(SUM(O106:O117),$AC$107:$AD$117,2,FALSE)</f>
        <v>12</v>
      </c>
    </row>
    <row r="119" spans="1:41" x14ac:dyDescent="0.25">
      <c r="A119" s="139" t="str">
        <f>CONCATENATE($C$10,C103,C119)</f>
        <v>2015Wk 1Flight 2</v>
      </c>
      <c r="B119" s="48"/>
      <c r="C119" s="302" t="s">
        <v>57</v>
      </c>
      <c r="D119" s="303"/>
      <c r="E119" s="140">
        <f>IF(COUNTIF(E120:E131,MIN(E120:E131))=1,MIN(E120:E131),0)</f>
        <v>4</v>
      </c>
      <c r="F119" s="140">
        <f t="shared" ref="F119:L119" si="41">IF(COUNTIF(F120:F131,MIN(F120:F131))=1,MIN(F120:F131),0)</f>
        <v>0</v>
      </c>
      <c r="G119" s="140">
        <f t="shared" si="41"/>
        <v>0</v>
      </c>
      <c r="H119" s="140">
        <f t="shared" si="41"/>
        <v>0</v>
      </c>
      <c r="I119" s="140">
        <f t="shared" si="41"/>
        <v>0</v>
      </c>
      <c r="J119" s="140">
        <f t="shared" si="41"/>
        <v>0</v>
      </c>
      <c r="K119" s="140">
        <f t="shared" si="41"/>
        <v>3</v>
      </c>
      <c r="L119" s="140">
        <f t="shared" si="41"/>
        <v>0</v>
      </c>
      <c r="M119" s="140">
        <f>IF(COUNTIF(M120:M131,MIN(M120:M131))=1,MIN(M120:M131),0)</f>
        <v>0</v>
      </c>
      <c r="N119" s="154"/>
      <c r="O119" s="9" t="s">
        <v>190</v>
      </c>
      <c r="P119" s="9" t="s">
        <v>191</v>
      </c>
      <c r="Q119" s="52"/>
    </row>
    <row r="120" spans="1:41" x14ac:dyDescent="0.25">
      <c r="A120" s="139" t="str">
        <f t="shared" ref="A120:A131" si="42">CONCATENATE($C$10,$C$103,"P",B120)</f>
        <v>2015Wk 1P14</v>
      </c>
      <c r="B120" s="48">
        <v>14</v>
      </c>
      <c r="C120" s="144" t="str">
        <f t="shared" ref="C120:C131" si="43">VLOOKUP(B120,$A$3108:$D$8319,3,FALSE)</f>
        <v>Drew Prucha</v>
      </c>
      <c r="D120" s="145"/>
      <c r="E120" s="146">
        <f t="shared" ref="E120:E131" si="44">IFERROR(IF(VLOOKUP($A120,$A$162:$P$220,5,FALSE)=0,"",VLOOKUP($A120,$A$162:$P$220,5,FALSE)),"")</f>
        <v>7</v>
      </c>
      <c r="F120" s="146">
        <f t="shared" ref="F120:F131" si="45">IFERROR(IF(VLOOKUP($A120,$A$162:$P$220,6,FALSE)=0,"",VLOOKUP($A120,$A$162:$P$220,6,FALSE)),"")</f>
        <v>5</v>
      </c>
      <c r="G120" s="146">
        <f t="shared" ref="G120:G131" si="46">IFERROR(IF(VLOOKUP($A120,$A$162:$P$220,7,FALSE)=0,"",VLOOKUP($A120,$A$162:$P$220,7,FALSE)),"")</f>
        <v>7</v>
      </c>
      <c r="H120" s="146">
        <f t="shared" ref="H120:H131" si="47">IFERROR(IF(VLOOKUP($A120,$A$162:$P$220,8,FALSE)=0,"",VLOOKUP($A120,$A$162:$P$220,8,FALSE)),"")</f>
        <v>6</v>
      </c>
      <c r="I120" s="146">
        <f t="shared" ref="I120:I131" si="48">IFERROR(IF(VLOOKUP($A120,$A$162:$P$220,9,FALSE)=0,"",VLOOKUP($A120,$A$162:$P$220,9,FALSE)),"")</f>
        <v>6</v>
      </c>
      <c r="J120" s="146">
        <f t="shared" ref="J120:J131" si="49">IFERROR(IF(VLOOKUP($A120,$A$162:$P$220,10,FALSE)=0,"",VLOOKUP($A120,$A$162:$P$220,10,FALSE)),"")</f>
        <v>4</v>
      </c>
      <c r="K120" s="146">
        <f t="shared" ref="K120:K131" si="50">IFERROR(IF(VLOOKUP($A120,$A$162:$P$220,11,FALSE)=0,"",VLOOKUP($A120,$A$162:$P$220,11,FALSE)),"")</f>
        <v>4</v>
      </c>
      <c r="L120" s="146">
        <f t="shared" ref="L120:L131" si="51">IFERROR(IF(VLOOKUP($A120,$A$162:$P$220,12,FALSE)=0,"",VLOOKUP($A120,$A$162:$P$220,12,FALSE)),"")</f>
        <v>4</v>
      </c>
      <c r="M120" s="146">
        <f t="shared" ref="M120:M131" si="52">IFERROR(IF(VLOOKUP($A120,$A$162:$P$220,13,FALSE)=0,"",VLOOKUP($A120,$A$162:$P$220,13,FALSE)),"")</f>
        <v>5</v>
      </c>
      <c r="N120" s="147">
        <f t="shared" ref="N120:N127" si="53">SUM(E120:M120)</f>
        <v>48</v>
      </c>
      <c r="O120" s="148">
        <f>SUM(COUNTIF(E120,E119),COUNTIF(F120,F119),COUNTIF(G120,G119),COUNTIF(H120,H119),COUNTIF(I120,I119),COUNTIF(J120,J119),COUNTIF(K120,K119),COUNTIF(L120,L119),COUNTIF(M120,M119))</f>
        <v>0</v>
      </c>
      <c r="P120" s="149">
        <f>IF(O120=0,0,IF(SUM(O120:O131)=O120,VLOOKUP(1,$AC$107:$AD$116,2,FALSE),O120*P132))</f>
        <v>0</v>
      </c>
      <c r="Q120" s="146">
        <f t="shared" ref="Q120:Q131" si="54">IFERROR((VLOOKUP($A120,$A$162:$P$220,16,FALSE)),"DNP")</f>
        <v>1</v>
      </c>
      <c r="R120" t="s">
        <v>179</v>
      </c>
      <c r="S120" t="str">
        <f t="shared" ref="S120:S131" si="55">CONCATENATE(T120,U120,V120,W120,X120,Y120,Z120,AA120,AB120)</f>
        <v/>
      </c>
      <c r="T120" t="str">
        <f t="shared" ref="T120:AB120" si="56">IF(E120=E119,CONCATENATE(VLOOKUP((E120-E103),$AC$122:$AD$127,2,FALSE),E104),"")</f>
        <v/>
      </c>
      <c r="U120" t="str">
        <f t="shared" si="56"/>
        <v/>
      </c>
      <c r="V120" t="str">
        <f t="shared" si="56"/>
        <v/>
      </c>
      <c r="W120" t="str">
        <f t="shared" si="56"/>
        <v/>
      </c>
      <c r="X120" t="str">
        <f t="shared" si="56"/>
        <v/>
      </c>
      <c r="Y120" t="str">
        <f t="shared" si="56"/>
        <v/>
      </c>
      <c r="Z120" t="str">
        <f t="shared" si="56"/>
        <v/>
      </c>
      <c r="AA120" t="str">
        <f t="shared" si="56"/>
        <v/>
      </c>
      <c r="AB120" t="str">
        <f t="shared" si="56"/>
        <v/>
      </c>
      <c r="AG120" t="str">
        <f>CONCATENATE("F2",T120)</f>
        <v>F2</v>
      </c>
      <c r="AH120" t="str">
        <f t="shared" ref="AH120:AO131" si="57">CONCATENATE("F2",U120)</f>
        <v>F2</v>
      </c>
      <c r="AI120" t="str">
        <f t="shared" si="57"/>
        <v>F2</v>
      </c>
      <c r="AJ120" t="str">
        <f t="shared" si="57"/>
        <v>F2</v>
      </c>
      <c r="AK120" t="str">
        <f t="shared" si="57"/>
        <v>F2</v>
      </c>
      <c r="AL120" t="str">
        <f t="shared" si="57"/>
        <v>F2</v>
      </c>
      <c r="AM120" t="str">
        <f t="shared" si="57"/>
        <v>F2</v>
      </c>
      <c r="AN120" t="str">
        <f>CONCATENATE("F2",AA120)</f>
        <v>F2</v>
      </c>
      <c r="AO120" t="str">
        <f>CONCATENATE("F2",AB120)</f>
        <v>F2</v>
      </c>
    </row>
    <row r="121" spans="1:41" x14ac:dyDescent="0.25">
      <c r="A121" s="139" t="str">
        <f t="shared" si="42"/>
        <v>2015Wk 1P30</v>
      </c>
      <c r="B121" s="48">
        <v>30</v>
      </c>
      <c r="C121" s="144" t="str">
        <f t="shared" si="43"/>
        <v>Matt Lochner</v>
      </c>
      <c r="D121" s="145"/>
      <c r="E121" s="146">
        <f t="shared" si="44"/>
        <v>6</v>
      </c>
      <c r="F121" s="146">
        <f t="shared" si="45"/>
        <v>6</v>
      </c>
      <c r="G121" s="146">
        <f t="shared" si="46"/>
        <v>6</v>
      </c>
      <c r="H121" s="146">
        <f t="shared" si="47"/>
        <v>6</v>
      </c>
      <c r="I121" s="146">
        <f t="shared" si="48"/>
        <v>4</v>
      </c>
      <c r="J121" s="146">
        <f t="shared" si="49"/>
        <v>4</v>
      </c>
      <c r="K121" s="146">
        <f t="shared" si="50"/>
        <v>6</v>
      </c>
      <c r="L121" s="146">
        <f t="shared" si="51"/>
        <v>4</v>
      </c>
      <c r="M121" s="146">
        <f t="shared" si="52"/>
        <v>6</v>
      </c>
      <c r="N121" s="147">
        <f t="shared" si="53"/>
        <v>48</v>
      </c>
      <c r="O121" s="148">
        <f>SUM(COUNTIF(E121,E119),COUNTIF(F121,F119),COUNTIF(G121,G119),COUNTIF(H121,H119),COUNTIF(I121,I119),COUNTIF(J121,J119),COUNTIF(K121,K119),COUNTIF(L121,L119),COUNTIF(M121,M119))</f>
        <v>0</v>
      </c>
      <c r="P121" s="149">
        <f>IF(O121=0,0,IF(SUM(O120:O131)=O121,VLOOKUP(1,$AC$107:$AD$116,2,FALSE),O121*P132))</f>
        <v>0</v>
      </c>
      <c r="Q121" s="146">
        <f t="shared" si="54"/>
        <v>1</v>
      </c>
      <c r="R121" t="s">
        <v>179</v>
      </c>
      <c r="S121" t="str">
        <f t="shared" si="55"/>
        <v/>
      </c>
      <c r="T121" t="str">
        <f t="shared" ref="T121:AB121" si="58">IF(E121=E119,CONCATENATE(VLOOKUP((E121-E103),$AC$122:$AD$127,2,FALSE),E104),"")</f>
        <v/>
      </c>
      <c r="U121" t="str">
        <f t="shared" si="58"/>
        <v/>
      </c>
      <c r="V121" t="str">
        <f t="shared" si="58"/>
        <v/>
      </c>
      <c r="W121" t="str">
        <f t="shared" si="58"/>
        <v/>
      </c>
      <c r="X121" t="str">
        <f t="shared" si="58"/>
        <v/>
      </c>
      <c r="Y121" t="str">
        <f t="shared" si="58"/>
        <v/>
      </c>
      <c r="Z121" t="str">
        <f t="shared" si="58"/>
        <v/>
      </c>
      <c r="AA121" t="str">
        <f t="shared" si="58"/>
        <v/>
      </c>
      <c r="AB121" t="str">
        <f t="shared" si="58"/>
        <v/>
      </c>
      <c r="AC121" s="1" t="s">
        <v>197</v>
      </c>
      <c r="AG121" t="str">
        <f t="shared" ref="AG121:AG131" si="59">CONCATENATE("F2",T121)</f>
        <v>F2</v>
      </c>
      <c r="AH121" t="str">
        <f t="shared" si="57"/>
        <v>F2</v>
      </c>
      <c r="AI121" t="str">
        <f t="shared" si="57"/>
        <v>F2</v>
      </c>
      <c r="AJ121" t="str">
        <f t="shared" si="57"/>
        <v>F2</v>
      </c>
      <c r="AK121" t="str">
        <f t="shared" si="57"/>
        <v>F2</v>
      </c>
      <c r="AL121" t="str">
        <f t="shared" si="57"/>
        <v>F2</v>
      </c>
      <c r="AM121" t="str">
        <f t="shared" si="57"/>
        <v>F2</v>
      </c>
      <c r="AN121" t="str">
        <f t="shared" si="57"/>
        <v>F2</v>
      </c>
      <c r="AO121" t="str">
        <f t="shared" si="57"/>
        <v>F2</v>
      </c>
    </row>
    <row r="122" spans="1:41" x14ac:dyDescent="0.25">
      <c r="A122" s="139" t="str">
        <f t="shared" si="42"/>
        <v>2015Wk 1P22</v>
      </c>
      <c r="B122" s="48">
        <v>22</v>
      </c>
      <c r="C122" s="144" t="str">
        <f t="shared" si="43"/>
        <v>Mike Carroll</v>
      </c>
      <c r="D122" s="145"/>
      <c r="E122" s="146">
        <f t="shared" si="44"/>
        <v>7</v>
      </c>
      <c r="F122" s="146">
        <f t="shared" si="45"/>
        <v>4</v>
      </c>
      <c r="G122" s="146">
        <f t="shared" si="46"/>
        <v>6</v>
      </c>
      <c r="H122" s="146">
        <f t="shared" si="47"/>
        <v>6</v>
      </c>
      <c r="I122" s="146">
        <f t="shared" si="48"/>
        <v>6</v>
      </c>
      <c r="J122" s="146">
        <f t="shared" si="49"/>
        <v>4</v>
      </c>
      <c r="K122" s="146">
        <f t="shared" si="50"/>
        <v>4</v>
      </c>
      <c r="L122" s="146">
        <f t="shared" si="51"/>
        <v>4</v>
      </c>
      <c r="M122" s="146">
        <f t="shared" si="52"/>
        <v>6</v>
      </c>
      <c r="N122" s="147">
        <f t="shared" si="53"/>
        <v>47</v>
      </c>
      <c r="O122" s="148">
        <f>SUM(COUNTIF(E122,E119),COUNTIF(F122,F119),COUNTIF(G122,G119),COUNTIF(H122,H119),COUNTIF(I122,I119),COUNTIF(J122,J119),COUNTIF(K122,K119),COUNTIF(L122,L119),COUNTIF(M122,M119))</f>
        <v>0</v>
      </c>
      <c r="P122" s="149">
        <f>IF(O122=0,0,IF(SUM(O120:O131)=O122,VLOOKUP(1,$AC$107:$AD$116,2,FALSE),O122*P132))</f>
        <v>0</v>
      </c>
      <c r="Q122" s="146">
        <f t="shared" si="54"/>
        <v>0</v>
      </c>
      <c r="R122" t="s">
        <v>179</v>
      </c>
      <c r="S122" t="str">
        <f t="shared" si="55"/>
        <v/>
      </c>
      <c r="T122" t="str">
        <f t="shared" ref="T122:AB122" si="60">IF(E122=E119,CONCATENATE(VLOOKUP((E122-E103),$AC$122:$AD$127,2,FALSE),E104),"")</f>
        <v/>
      </c>
      <c r="U122" t="str">
        <f t="shared" si="60"/>
        <v/>
      </c>
      <c r="V122" t="str">
        <f t="shared" si="60"/>
        <v/>
      </c>
      <c r="W122" t="str">
        <f t="shared" si="60"/>
        <v/>
      </c>
      <c r="X122" t="str">
        <f t="shared" si="60"/>
        <v/>
      </c>
      <c r="Y122" t="str">
        <f t="shared" si="60"/>
        <v/>
      </c>
      <c r="Z122" t="str">
        <f t="shared" si="60"/>
        <v/>
      </c>
      <c r="AA122" t="str">
        <f t="shared" si="60"/>
        <v/>
      </c>
      <c r="AB122" t="str">
        <f t="shared" si="60"/>
        <v/>
      </c>
      <c r="AC122" s="1">
        <v>-3</v>
      </c>
      <c r="AD122" s="1" t="s">
        <v>198</v>
      </c>
      <c r="AG122" t="str">
        <f t="shared" si="59"/>
        <v>F2</v>
      </c>
      <c r="AH122" t="str">
        <f t="shared" si="57"/>
        <v>F2</v>
      </c>
      <c r="AI122" t="str">
        <f t="shared" si="57"/>
        <v>F2</v>
      </c>
      <c r="AJ122" t="str">
        <f t="shared" si="57"/>
        <v>F2</v>
      </c>
      <c r="AK122" t="str">
        <f t="shared" si="57"/>
        <v>F2</v>
      </c>
      <c r="AL122" t="str">
        <f t="shared" si="57"/>
        <v>F2</v>
      </c>
      <c r="AM122" t="str">
        <f t="shared" si="57"/>
        <v>F2</v>
      </c>
      <c r="AN122" t="str">
        <f t="shared" si="57"/>
        <v>F2</v>
      </c>
      <c r="AO122" t="str">
        <f t="shared" si="57"/>
        <v>F2</v>
      </c>
    </row>
    <row r="123" spans="1:41" x14ac:dyDescent="0.25">
      <c r="A123" s="139" t="str">
        <f t="shared" si="42"/>
        <v>2015Wk 1P37</v>
      </c>
      <c r="B123" s="48">
        <v>37</v>
      </c>
      <c r="C123" s="144" t="str">
        <f t="shared" si="43"/>
        <v>Brian Thompson</v>
      </c>
      <c r="D123" s="145"/>
      <c r="E123" s="146">
        <f t="shared" si="44"/>
        <v>5</v>
      </c>
      <c r="F123" s="146">
        <f t="shared" si="45"/>
        <v>4</v>
      </c>
      <c r="G123" s="146">
        <f t="shared" si="46"/>
        <v>8</v>
      </c>
      <c r="H123" s="146">
        <f t="shared" si="47"/>
        <v>6</v>
      </c>
      <c r="I123" s="146">
        <f t="shared" si="48"/>
        <v>4</v>
      </c>
      <c r="J123" s="146">
        <f t="shared" si="49"/>
        <v>4</v>
      </c>
      <c r="K123" s="146">
        <f t="shared" si="50"/>
        <v>3</v>
      </c>
      <c r="L123" s="146">
        <f t="shared" si="51"/>
        <v>4</v>
      </c>
      <c r="M123" s="146">
        <f t="shared" si="52"/>
        <v>5</v>
      </c>
      <c r="N123" s="147">
        <f t="shared" si="53"/>
        <v>43</v>
      </c>
      <c r="O123" s="148">
        <f>SUM(COUNTIF(E123,E119),COUNTIF(F123,F119),COUNTIF(G123,G119),COUNTIF(H123,H119),COUNTIF(I123,I119),COUNTIF(J123,J119),COUNTIF(K123,K119),COUNTIF(L123,L119),COUNTIF(M123,M119))</f>
        <v>1</v>
      </c>
      <c r="P123" s="149">
        <f>IF(O123=0,0,IF(SUM(O120:O131)=O123,VLOOKUP(1,$AC$107:$AD$116,2,FALSE),O123*P132))</f>
        <v>18</v>
      </c>
      <c r="Q123" s="146">
        <f t="shared" si="54"/>
        <v>2</v>
      </c>
      <c r="R123" t="s">
        <v>179</v>
      </c>
      <c r="S123" t="str">
        <f t="shared" si="55"/>
        <v>BIR#7</v>
      </c>
      <c r="T123" t="str">
        <f t="shared" ref="T123:AB123" si="61">IF(E123=E119,CONCATENATE(VLOOKUP((E123-E103),$AC$122:$AD$127,2,FALSE),E104),"")</f>
        <v/>
      </c>
      <c r="U123" t="str">
        <f t="shared" si="61"/>
        <v/>
      </c>
      <c r="V123" t="str">
        <f t="shared" si="61"/>
        <v/>
      </c>
      <c r="W123" t="str">
        <f t="shared" si="61"/>
        <v/>
      </c>
      <c r="X123" t="str">
        <f t="shared" si="61"/>
        <v/>
      </c>
      <c r="Y123" t="str">
        <f t="shared" si="61"/>
        <v/>
      </c>
      <c r="Z123" t="str">
        <f t="shared" si="61"/>
        <v>BIR#7</v>
      </c>
      <c r="AA123" t="str">
        <f t="shared" si="61"/>
        <v/>
      </c>
      <c r="AB123" t="str">
        <f t="shared" si="61"/>
        <v/>
      </c>
      <c r="AC123" s="1">
        <v>-2</v>
      </c>
      <c r="AD123" s="1" t="s">
        <v>199</v>
      </c>
      <c r="AG123" t="str">
        <f t="shared" si="59"/>
        <v>F2</v>
      </c>
      <c r="AH123" t="str">
        <f t="shared" si="57"/>
        <v>F2</v>
      </c>
      <c r="AI123" t="str">
        <f t="shared" si="57"/>
        <v>F2</v>
      </c>
      <c r="AJ123" t="str">
        <f t="shared" si="57"/>
        <v>F2</v>
      </c>
      <c r="AK123" t="str">
        <f t="shared" si="57"/>
        <v>F2</v>
      </c>
      <c r="AL123" t="str">
        <f t="shared" si="57"/>
        <v>F2</v>
      </c>
      <c r="AM123" t="str">
        <f t="shared" si="57"/>
        <v>F2BIR#7</v>
      </c>
      <c r="AN123" t="str">
        <f t="shared" si="57"/>
        <v>F2</v>
      </c>
      <c r="AO123" t="str">
        <f t="shared" si="57"/>
        <v>F2</v>
      </c>
    </row>
    <row r="124" spans="1:41" x14ac:dyDescent="0.25">
      <c r="A124" s="139" t="str">
        <f t="shared" si="42"/>
        <v>2015Wk 1P12</v>
      </c>
      <c r="B124" s="48">
        <v>12</v>
      </c>
      <c r="C124" s="144" t="str">
        <f t="shared" si="43"/>
        <v>Dale Russell</v>
      </c>
      <c r="D124" s="145"/>
      <c r="E124" s="146">
        <f t="shared" si="44"/>
        <v>4</v>
      </c>
      <c r="F124" s="146">
        <f t="shared" si="45"/>
        <v>5</v>
      </c>
      <c r="G124" s="146">
        <f t="shared" si="46"/>
        <v>10</v>
      </c>
      <c r="H124" s="146">
        <f t="shared" si="47"/>
        <v>5</v>
      </c>
      <c r="I124" s="146">
        <f t="shared" si="48"/>
        <v>6</v>
      </c>
      <c r="J124" s="146">
        <f t="shared" si="49"/>
        <v>4</v>
      </c>
      <c r="K124" s="146">
        <f t="shared" si="50"/>
        <v>6</v>
      </c>
      <c r="L124" s="146">
        <f t="shared" si="51"/>
        <v>3</v>
      </c>
      <c r="M124" s="146">
        <f t="shared" si="52"/>
        <v>5</v>
      </c>
      <c r="N124" s="147">
        <f t="shared" si="53"/>
        <v>48</v>
      </c>
      <c r="O124" s="148">
        <f>SUM(COUNTIF(E124,E119),COUNTIF(F124,F119),COUNTIF(G124,G119),COUNTIF(H124,H119),COUNTIF(I124,I119),COUNTIF(J124,J119),COUNTIF(K124,K119),COUNTIF(L124,L119),COUNTIF(M124,M119))</f>
        <v>1</v>
      </c>
      <c r="P124" s="149">
        <f>IF(O124=0,0,IF(SUM(O120:O131)=O124,VLOOKUP(1,$AC$107:$AD$116,2,FALSE),O124*P132))</f>
        <v>18</v>
      </c>
      <c r="Q124" s="146">
        <f t="shared" si="54"/>
        <v>1</v>
      </c>
      <c r="R124" t="s">
        <v>179</v>
      </c>
      <c r="S124" t="str">
        <f t="shared" si="55"/>
        <v>BIR#1</v>
      </c>
      <c r="T124" t="str">
        <f t="shared" ref="T124:AB124" si="62">IF(E124=E119,CONCATENATE(VLOOKUP((E124-E103),$AC$122:$AD$127,2,FALSE),E104),"")</f>
        <v>BIR#1</v>
      </c>
      <c r="U124" t="str">
        <f t="shared" si="62"/>
        <v/>
      </c>
      <c r="V124" t="str">
        <f t="shared" si="62"/>
        <v/>
      </c>
      <c r="W124" t="str">
        <f t="shared" si="62"/>
        <v/>
      </c>
      <c r="X124" t="str">
        <f t="shared" si="62"/>
        <v/>
      </c>
      <c r="Y124" t="str">
        <f t="shared" si="62"/>
        <v/>
      </c>
      <c r="Z124" t="str">
        <f t="shared" si="62"/>
        <v/>
      </c>
      <c r="AA124" t="str">
        <f t="shared" si="62"/>
        <v/>
      </c>
      <c r="AB124" t="str">
        <f t="shared" si="62"/>
        <v/>
      </c>
      <c r="AC124" s="1">
        <v>-1</v>
      </c>
      <c r="AD124" s="1" t="s">
        <v>200</v>
      </c>
      <c r="AG124" t="str">
        <f t="shared" si="59"/>
        <v>F2BIR#1</v>
      </c>
      <c r="AH124" t="str">
        <f t="shared" si="57"/>
        <v>F2</v>
      </c>
      <c r="AI124" t="str">
        <f t="shared" si="57"/>
        <v>F2</v>
      </c>
      <c r="AJ124" t="str">
        <f t="shared" si="57"/>
        <v>F2</v>
      </c>
      <c r="AK124" t="str">
        <f t="shared" si="57"/>
        <v>F2</v>
      </c>
      <c r="AL124" t="str">
        <f t="shared" si="57"/>
        <v>F2</v>
      </c>
      <c r="AM124" t="str">
        <f t="shared" si="57"/>
        <v>F2</v>
      </c>
      <c r="AN124" t="str">
        <f t="shared" si="57"/>
        <v>F2</v>
      </c>
      <c r="AO124" t="str">
        <f t="shared" si="57"/>
        <v>F2</v>
      </c>
    </row>
    <row r="125" spans="1:41" x14ac:dyDescent="0.25">
      <c r="A125" s="139" t="str">
        <f t="shared" si="42"/>
        <v>2015Wk 1P31</v>
      </c>
      <c r="B125" s="48">
        <v>31</v>
      </c>
      <c r="C125" s="144" t="str">
        <f t="shared" si="43"/>
        <v>Marty Donegan</v>
      </c>
      <c r="D125" s="145"/>
      <c r="E125" s="146">
        <f t="shared" si="44"/>
        <v>6</v>
      </c>
      <c r="F125" s="146">
        <f t="shared" si="45"/>
        <v>5</v>
      </c>
      <c r="G125" s="146">
        <f t="shared" si="46"/>
        <v>8</v>
      </c>
      <c r="H125" s="146">
        <f t="shared" si="47"/>
        <v>6</v>
      </c>
      <c r="I125" s="146">
        <f t="shared" si="48"/>
        <v>5</v>
      </c>
      <c r="J125" s="146">
        <f t="shared" si="49"/>
        <v>4</v>
      </c>
      <c r="K125" s="146">
        <f t="shared" si="50"/>
        <v>5</v>
      </c>
      <c r="L125" s="146">
        <f t="shared" si="51"/>
        <v>4</v>
      </c>
      <c r="M125" s="146">
        <f t="shared" si="52"/>
        <v>6</v>
      </c>
      <c r="N125" s="147">
        <f t="shared" si="53"/>
        <v>49</v>
      </c>
      <c r="O125" s="148">
        <f>SUM(COUNTIF(E125,E119),COUNTIF(F125,F119),COUNTIF(G125,G119),COUNTIF(H125,H119),COUNTIF(I125,I119),COUNTIF(J125,J119),COUNTIF(K125,K119),COUNTIF(L125,L119),COUNTIF(M125,M119))</f>
        <v>0</v>
      </c>
      <c r="P125" s="149">
        <f>IF(O125=0,0,IF(SUM(O120:O131)=O125,VLOOKUP(1,$AC$107:$AD$116,2,FALSE),O125*P132))</f>
        <v>0</v>
      </c>
      <c r="Q125" s="146">
        <f t="shared" si="54"/>
        <v>1</v>
      </c>
      <c r="R125" t="s">
        <v>179</v>
      </c>
      <c r="S125" t="str">
        <f t="shared" si="55"/>
        <v/>
      </c>
      <c r="T125" t="str">
        <f t="shared" ref="T125:AB125" si="63">IF(E125=E119,CONCATENATE(VLOOKUP((E125-E103),$AC$122:$AD$127,2,FALSE),E104),"")</f>
        <v/>
      </c>
      <c r="U125" t="str">
        <f t="shared" si="63"/>
        <v/>
      </c>
      <c r="V125" t="str">
        <f t="shared" si="63"/>
        <v/>
      </c>
      <c r="W125" t="str">
        <f t="shared" si="63"/>
        <v/>
      </c>
      <c r="X125" t="str">
        <f t="shared" si="63"/>
        <v/>
      </c>
      <c r="Y125" t="str">
        <f t="shared" si="63"/>
        <v/>
      </c>
      <c r="Z125" t="str">
        <f t="shared" si="63"/>
        <v/>
      </c>
      <c r="AA125" t="str">
        <f t="shared" si="63"/>
        <v/>
      </c>
      <c r="AB125" t="str">
        <f t="shared" si="63"/>
        <v/>
      </c>
      <c r="AC125" s="1">
        <v>0</v>
      </c>
      <c r="AD125" s="1" t="s">
        <v>201</v>
      </c>
      <c r="AG125" t="str">
        <f t="shared" si="59"/>
        <v>F2</v>
      </c>
      <c r="AH125" t="str">
        <f t="shared" si="57"/>
        <v>F2</v>
      </c>
      <c r="AI125" t="str">
        <f t="shared" si="57"/>
        <v>F2</v>
      </c>
      <c r="AJ125" t="str">
        <f t="shared" si="57"/>
        <v>F2</v>
      </c>
      <c r="AK125" t="str">
        <f t="shared" si="57"/>
        <v>F2</v>
      </c>
      <c r="AL125" t="str">
        <f t="shared" si="57"/>
        <v>F2</v>
      </c>
      <c r="AM125" t="str">
        <f t="shared" si="57"/>
        <v>F2</v>
      </c>
      <c r="AN125" t="str">
        <f t="shared" si="57"/>
        <v>F2</v>
      </c>
      <c r="AO125" t="str">
        <f t="shared" si="57"/>
        <v>F2</v>
      </c>
    </row>
    <row r="126" spans="1:41" x14ac:dyDescent="0.25">
      <c r="A126" s="139" t="str">
        <f t="shared" si="42"/>
        <v>2015Wk 1P21</v>
      </c>
      <c r="B126" s="48">
        <v>21</v>
      </c>
      <c r="C126" s="144" t="str">
        <f t="shared" si="43"/>
        <v>Sean Mott</v>
      </c>
      <c r="D126" s="145"/>
      <c r="E126" s="146">
        <f t="shared" si="44"/>
        <v>5</v>
      </c>
      <c r="F126" s="146">
        <f t="shared" si="45"/>
        <v>6</v>
      </c>
      <c r="G126" s="146">
        <f t="shared" si="46"/>
        <v>6</v>
      </c>
      <c r="H126" s="146">
        <f t="shared" si="47"/>
        <v>6</v>
      </c>
      <c r="I126" s="146">
        <f t="shared" si="48"/>
        <v>4</v>
      </c>
      <c r="J126" s="146">
        <f t="shared" si="49"/>
        <v>5</v>
      </c>
      <c r="K126" s="146">
        <f t="shared" si="50"/>
        <v>4</v>
      </c>
      <c r="L126" s="146">
        <f t="shared" si="51"/>
        <v>4</v>
      </c>
      <c r="M126" s="146">
        <f t="shared" si="52"/>
        <v>6</v>
      </c>
      <c r="N126" s="147">
        <f t="shared" si="53"/>
        <v>46</v>
      </c>
      <c r="O126" s="148">
        <f>SUM(COUNTIF(E126,E119),COUNTIF(F126,F119),COUNTIF(G126,G119),COUNTIF(H126,H119),COUNTIF(I126,I119),COUNTIF(J126,J119),COUNTIF(K126,K119),COUNTIF(L126,L119),COUNTIF(M126,M119))</f>
        <v>0</v>
      </c>
      <c r="P126" s="149">
        <f>IF(O126=0,0,IF(SUM(O120:O131)=O126,VLOOKUP(1,$AC$107:$AD$116,2,FALSE),O126*P132))</f>
        <v>0</v>
      </c>
      <c r="Q126" s="146">
        <f t="shared" si="54"/>
        <v>1</v>
      </c>
      <c r="R126" t="s">
        <v>179</v>
      </c>
      <c r="S126" t="str">
        <f t="shared" si="55"/>
        <v/>
      </c>
      <c r="T126" t="str">
        <f t="shared" ref="T126:AB126" si="64">IF(E126=E119,CONCATENATE(VLOOKUP((E126-E103),$AC$122:$AD$127,2,FALSE),E104),"")</f>
        <v/>
      </c>
      <c r="U126" t="str">
        <f t="shared" si="64"/>
        <v/>
      </c>
      <c r="V126" t="str">
        <f t="shared" si="64"/>
        <v/>
      </c>
      <c r="W126" t="str">
        <f t="shared" si="64"/>
        <v/>
      </c>
      <c r="X126" t="str">
        <f t="shared" si="64"/>
        <v/>
      </c>
      <c r="Y126" t="str">
        <f t="shared" si="64"/>
        <v/>
      </c>
      <c r="Z126" t="str">
        <f t="shared" si="64"/>
        <v/>
      </c>
      <c r="AA126" t="str">
        <f t="shared" si="64"/>
        <v/>
      </c>
      <c r="AB126" t="str">
        <f t="shared" si="64"/>
        <v/>
      </c>
      <c r="AC126" s="1">
        <v>1</v>
      </c>
      <c r="AD126" s="1" t="s">
        <v>202</v>
      </c>
      <c r="AG126" t="str">
        <f t="shared" si="59"/>
        <v>F2</v>
      </c>
      <c r="AH126" t="str">
        <f t="shared" si="57"/>
        <v>F2</v>
      </c>
      <c r="AI126" t="str">
        <f t="shared" si="57"/>
        <v>F2</v>
      </c>
      <c r="AJ126" t="str">
        <f t="shared" si="57"/>
        <v>F2</v>
      </c>
      <c r="AK126" t="str">
        <f t="shared" si="57"/>
        <v>F2</v>
      </c>
      <c r="AL126" t="str">
        <f t="shared" si="57"/>
        <v>F2</v>
      </c>
      <c r="AM126" t="str">
        <f t="shared" si="57"/>
        <v>F2</v>
      </c>
      <c r="AN126" t="str">
        <f t="shared" si="57"/>
        <v>F2</v>
      </c>
      <c r="AO126" t="str">
        <f t="shared" si="57"/>
        <v>F2</v>
      </c>
    </row>
    <row r="127" spans="1:41" x14ac:dyDescent="0.25">
      <c r="A127" s="139" t="str">
        <f t="shared" si="42"/>
        <v>2015Wk 1P43</v>
      </c>
      <c r="B127" s="48">
        <v>43</v>
      </c>
      <c r="C127" s="144" t="str">
        <f t="shared" si="43"/>
        <v>Tony Massa</v>
      </c>
      <c r="D127" s="145"/>
      <c r="E127" s="146">
        <f t="shared" si="44"/>
        <v>6</v>
      </c>
      <c r="F127" s="146">
        <f t="shared" si="45"/>
        <v>6</v>
      </c>
      <c r="G127" s="146">
        <f t="shared" si="46"/>
        <v>7</v>
      </c>
      <c r="H127" s="146">
        <f t="shared" si="47"/>
        <v>7</v>
      </c>
      <c r="I127" s="146">
        <f t="shared" si="48"/>
        <v>4</v>
      </c>
      <c r="J127" s="146">
        <f t="shared" si="49"/>
        <v>4</v>
      </c>
      <c r="K127" s="146">
        <f t="shared" si="50"/>
        <v>5</v>
      </c>
      <c r="L127" s="146">
        <f t="shared" si="51"/>
        <v>3</v>
      </c>
      <c r="M127" s="146">
        <f t="shared" si="52"/>
        <v>6</v>
      </c>
      <c r="N127" s="147">
        <f t="shared" si="53"/>
        <v>48</v>
      </c>
      <c r="O127" s="148">
        <f>SUM(COUNTIF(E127,E119),COUNTIF(F127,F119),COUNTIF(G127,G119),COUNTIF(H127,H119),COUNTIF(I127,I119),COUNTIF(J127,J119),COUNTIF(K127,K119),COUNTIF(L127,L119),COUNTIF(M127,M119))</f>
        <v>0</v>
      </c>
      <c r="P127" s="149">
        <f>IF(O127=0,0,IF(SUM(O120:O131)=O127,VLOOKUP(1,$AC$107:$AD$116,2,FALSE),O127*P132))</f>
        <v>0</v>
      </c>
      <c r="Q127" s="146">
        <f t="shared" si="54"/>
        <v>1</v>
      </c>
      <c r="R127" t="s">
        <v>179</v>
      </c>
      <c r="S127" t="str">
        <f t="shared" si="55"/>
        <v/>
      </c>
      <c r="T127" t="str">
        <f t="shared" ref="T127:AB127" si="65">IF(E127=E119,CONCATENATE(VLOOKUP((E127-E103),$AC$122:$AD$127,2,FALSE),E104),"")</f>
        <v/>
      </c>
      <c r="U127" t="str">
        <f t="shared" si="65"/>
        <v/>
      </c>
      <c r="V127" t="str">
        <f t="shared" si="65"/>
        <v/>
      </c>
      <c r="W127" t="str">
        <f t="shared" si="65"/>
        <v/>
      </c>
      <c r="X127" t="str">
        <f t="shared" si="65"/>
        <v/>
      </c>
      <c r="Y127" t="str">
        <f t="shared" si="65"/>
        <v/>
      </c>
      <c r="Z127" t="str">
        <f t="shared" si="65"/>
        <v/>
      </c>
      <c r="AA127" t="str">
        <f t="shared" si="65"/>
        <v/>
      </c>
      <c r="AB127" t="str">
        <f t="shared" si="65"/>
        <v/>
      </c>
      <c r="AC127" s="1">
        <v>2</v>
      </c>
      <c r="AD127" s="1" t="s">
        <v>203</v>
      </c>
      <c r="AG127" t="str">
        <f t="shared" si="59"/>
        <v>F2</v>
      </c>
      <c r="AH127" t="str">
        <f t="shared" si="57"/>
        <v>F2</v>
      </c>
      <c r="AI127" t="str">
        <f t="shared" si="57"/>
        <v>F2</v>
      </c>
      <c r="AJ127" t="str">
        <f t="shared" si="57"/>
        <v>F2</v>
      </c>
      <c r="AK127" t="str">
        <f t="shared" si="57"/>
        <v>F2</v>
      </c>
      <c r="AL127" t="str">
        <f t="shared" si="57"/>
        <v>F2</v>
      </c>
      <c r="AM127" t="str">
        <f t="shared" si="57"/>
        <v>F2</v>
      </c>
      <c r="AN127" t="str">
        <f t="shared" si="57"/>
        <v>F2</v>
      </c>
      <c r="AO127" t="str">
        <f t="shared" si="57"/>
        <v>F2</v>
      </c>
    </row>
    <row r="128" spans="1:41" x14ac:dyDescent="0.25">
      <c r="A128" s="139" t="str">
        <f t="shared" si="42"/>
        <v>2015Wk 1P24</v>
      </c>
      <c r="B128" s="48">
        <v>24</v>
      </c>
      <c r="C128" s="144" t="str">
        <f t="shared" si="43"/>
        <v>Rick Fanto</v>
      </c>
      <c r="D128" s="145"/>
      <c r="E128" s="146">
        <f t="shared" si="44"/>
        <v>5</v>
      </c>
      <c r="F128" s="146">
        <f t="shared" si="45"/>
        <v>8</v>
      </c>
      <c r="G128" s="146">
        <f t="shared" si="46"/>
        <v>7</v>
      </c>
      <c r="H128" s="146">
        <f t="shared" si="47"/>
        <v>6</v>
      </c>
      <c r="I128" s="146">
        <f t="shared" si="48"/>
        <v>5</v>
      </c>
      <c r="J128" s="146">
        <f t="shared" si="49"/>
        <v>3</v>
      </c>
      <c r="K128" s="146">
        <f t="shared" si="50"/>
        <v>4</v>
      </c>
      <c r="L128" s="146">
        <f t="shared" si="51"/>
        <v>3</v>
      </c>
      <c r="M128" s="146">
        <f t="shared" si="52"/>
        <v>7</v>
      </c>
      <c r="N128" s="147">
        <f>SUM(E128:M128)</f>
        <v>48</v>
      </c>
      <c r="O128" s="148">
        <f>SUM(COUNTIF(E128,E119),COUNTIF(F128,F119),COUNTIF(G128,G119),COUNTIF(H128,H119),COUNTIF(I128,I119),COUNTIF(J128,J119),COUNTIF(K128,K119),COUNTIF(L128,L119),COUNTIF(M128,M119))</f>
        <v>0</v>
      </c>
      <c r="P128" s="149">
        <f>IF(O128=0,0,IF(SUM(O120:O131)=O128,VLOOKUP(1,$AC$107:$AD$116,2,FALSE),O128*P132))</f>
        <v>0</v>
      </c>
      <c r="Q128" s="146">
        <f t="shared" si="54"/>
        <v>2</v>
      </c>
      <c r="R128" t="s">
        <v>179</v>
      </c>
      <c r="S128" t="str">
        <f t="shared" si="55"/>
        <v/>
      </c>
      <c r="T128" t="str">
        <f t="shared" ref="T128:AB128" si="66">IF(E128=E119,CONCATENATE(VLOOKUP((E128-E103),$AC$122:$AD$127,2,FALSE),E104),"")</f>
        <v/>
      </c>
      <c r="U128" t="str">
        <f t="shared" si="66"/>
        <v/>
      </c>
      <c r="V128" t="str">
        <f t="shared" si="66"/>
        <v/>
      </c>
      <c r="W128" t="str">
        <f t="shared" si="66"/>
        <v/>
      </c>
      <c r="X128" t="str">
        <f t="shared" si="66"/>
        <v/>
      </c>
      <c r="Y128" t="str">
        <f t="shared" si="66"/>
        <v/>
      </c>
      <c r="Z128" t="str">
        <f t="shared" si="66"/>
        <v/>
      </c>
      <c r="AA128" t="str">
        <f t="shared" si="66"/>
        <v/>
      </c>
      <c r="AB128" t="str">
        <f t="shared" si="66"/>
        <v/>
      </c>
      <c r="AG128" t="str">
        <f t="shared" si="59"/>
        <v>F2</v>
      </c>
      <c r="AH128" t="str">
        <f t="shared" si="57"/>
        <v>F2</v>
      </c>
      <c r="AI128" t="str">
        <f t="shared" si="57"/>
        <v>F2</v>
      </c>
      <c r="AJ128" t="str">
        <f t="shared" si="57"/>
        <v>F2</v>
      </c>
      <c r="AK128" t="str">
        <f t="shared" si="57"/>
        <v>F2</v>
      </c>
      <c r="AL128" t="str">
        <f t="shared" si="57"/>
        <v>F2</v>
      </c>
      <c r="AM128" t="str">
        <f t="shared" si="57"/>
        <v>F2</v>
      </c>
      <c r="AN128" t="str">
        <f t="shared" si="57"/>
        <v>F2</v>
      </c>
      <c r="AO128" t="str">
        <f t="shared" si="57"/>
        <v>F2</v>
      </c>
    </row>
    <row r="129" spans="1:41" x14ac:dyDescent="0.25">
      <c r="A129" s="139" t="str">
        <f t="shared" si="42"/>
        <v>2015Wk 1P15</v>
      </c>
      <c r="B129" s="48">
        <v>15</v>
      </c>
      <c r="C129" s="144" t="str">
        <f t="shared" si="43"/>
        <v>Chris Donegan</v>
      </c>
      <c r="D129" s="150"/>
      <c r="E129" s="146">
        <f t="shared" si="44"/>
        <v>7</v>
      </c>
      <c r="F129" s="146">
        <f t="shared" si="45"/>
        <v>5</v>
      </c>
      <c r="G129" s="146">
        <f t="shared" si="46"/>
        <v>7</v>
      </c>
      <c r="H129" s="146">
        <f t="shared" si="47"/>
        <v>5</v>
      </c>
      <c r="I129" s="146">
        <f t="shared" si="48"/>
        <v>5</v>
      </c>
      <c r="J129" s="146">
        <f t="shared" si="49"/>
        <v>4</v>
      </c>
      <c r="K129" s="146">
        <f t="shared" si="50"/>
        <v>6</v>
      </c>
      <c r="L129" s="146">
        <f t="shared" si="51"/>
        <v>4</v>
      </c>
      <c r="M129" s="146">
        <f>IFERROR(IF(VLOOKUP($A129,$A$162:$P$220,13,FALSE)=0,"",VLOOKUP($A129,$A$162:$P$220,13,FALSE)),"")</f>
        <v>6</v>
      </c>
      <c r="N129" s="147">
        <f t="shared" ref="N129:N131" si="67">SUM(E129:M129)</f>
        <v>49</v>
      </c>
      <c r="O129" s="148">
        <f>SUM(COUNTIF(E129,E119),COUNTIF(F129,F119),COUNTIF(G129,G119),COUNTIF(H129,H119),COUNTIF(I129,I119),COUNTIF(J129,J119),COUNTIF(K129,K119),COUNTIF(L129,L119),COUNTIF(M129,M119))</f>
        <v>0</v>
      </c>
      <c r="P129" s="149">
        <f>IF(O129=0,0,IF(SUM(O120:O131)=O129,VLOOKUP(1,$AC$107:$AD$116,2,FALSE),O129*P132))</f>
        <v>0</v>
      </c>
      <c r="Q129" s="146">
        <f t="shared" si="54"/>
        <v>0</v>
      </c>
      <c r="R129" t="s">
        <v>179</v>
      </c>
      <c r="S129" t="str">
        <f t="shared" si="55"/>
        <v/>
      </c>
      <c r="T129" t="str">
        <f>IF(E129=E119,CONCATENATE(VLOOKUP((E129-E103),$AC$122:$AD$127,2,FALSE),E104),"")</f>
        <v/>
      </c>
      <c r="U129" t="str">
        <f>IF(F129=F119,CONCATENATE(VLOOKUP((F129-F103),$AC$122:$AD$127,2,FALSE),F104),"")</f>
        <v/>
      </c>
      <c r="V129" t="str">
        <f>IF(G129=G119,CONCATENATE(VLOOKUP((G129-G103),$AC$122:$AD$127,2,FALSE),G104),"")</f>
        <v/>
      </c>
      <c r="W129" t="str">
        <f t="shared" ref="W129:AB129" si="68">IF(H129=H119,CONCATENATE(VLOOKUP((H129-H103),$AC$122:$AD$127,2,FALSE),H104),"")</f>
        <v/>
      </c>
      <c r="X129" t="str">
        <f t="shared" si="68"/>
        <v/>
      </c>
      <c r="Y129" t="str">
        <f t="shared" si="68"/>
        <v/>
      </c>
      <c r="Z129" t="str">
        <f t="shared" si="68"/>
        <v/>
      </c>
      <c r="AA129" t="str">
        <f t="shared" si="68"/>
        <v/>
      </c>
      <c r="AB129" t="str">
        <f t="shared" si="68"/>
        <v/>
      </c>
      <c r="AG129" t="str">
        <f t="shared" si="59"/>
        <v>F2</v>
      </c>
      <c r="AH129" t="str">
        <f t="shared" si="57"/>
        <v>F2</v>
      </c>
      <c r="AI129" t="str">
        <f t="shared" si="57"/>
        <v>F2</v>
      </c>
      <c r="AJ129" t="str">
        <f t="shared" si="57"/>
        <v>F2</v>
      </c>
      <c r="AK129" t="str">
        <f t="shared" si="57"/>
        <v>F2</v>
      </c>
      <c r="AL129" t="str">
        <f t="shared" si="57"/>
        <v>F2</v>
      </c>
      <c r="AM129" t="str">
        <f t="shared" si="57"/>
        <v>F2</v>
      </c>
      <c r="AN129" t="str">
        <f t="shared" si="57"/>
        <v>F2</v>
      </c>
      <c r="AO129" t="str">
        <f t="shared" si="57"/>
        <v>F2</v>
      </c>
    </row>
    <row r="130" spans="1:41" x14ac:dyDescent="0.25">
      <c r="A130" s="139" t="str">
        <f t="shared" si="42"/>
        <v>2015Wk 1P25</v>
      </c>
      <c r="B130" s="48">
        <v>25</v>
      </c>
      <c r="C130" s="144" t="str">
        <f t="shared" si="43"/>
        <v>Jon Carroll</v>
      </c>
      <c r="D130" s="150"/>
      <c r="E130" s="146">
        <f t="shared" si="44"/>
        <v>6</v>
      </c>
      <c r="F130" s="146">
        <f t="shared" si="45"/>
        <v>5</v>
      </c>
      <c r="G130" s="146">
        <f t="shared" si="46"/>
        <v>7</v>
      </c>
      <c r="H130" s="146">
        <f t="shared" si="47"/>
        <v>6</v>
      </c>
      <c r="I130" s="146">
        <f t="shared" si="48"/>
        <v>4</v>
      </c>
      <c r="J130" s="146">
        <f t="shared" si="49"/>
        <v>3</v>
      </c>
      <c r="K130" s="146">
        <f t="shared" si="50"/>
        <v>5</v>
      </c>
      <c r="L130" s="146">
        <f t="shared" si="51"/>
        <v>4</v>
      </c>
      <c r="M130" s="146">
        <f t="shared" si="52"/>
        <v>5</v>
      </c>
      <c r="N130" s="147">
        <f t="shared" si="67"/>
        <v>45</v>
      </c>
      <c r="O130" s="148">
        <f>SUM(COUNTIF(E130,E119),COUNTIF(F130,F119),COUNTIF(G130,G119),COUNTIF(H130,H119),COUNTIF(I130,I119),COUNTIF(J130,J119),COUNTIF(K130,K119),COUNTIF(L130,L119),COUNTIF(M130,M119))</f>
        <v>0</v>
      </c>
      <c r="P130" s="149">
        <f>IF(O130=0,0,IF(SUM(O120:O131)=O130,VLOOKUP(1,$AC$107:$AD$116,2,FALSE),O130*P132))</f>
        <v>0</v>
      </c>
      <c r="Q130" s="146">
        <f t="shared" si="54"/>
        <v>2</v>
      </c>
      <c r="R130" t="s">
        <v>179</v>
      </c>
      <c r="S130" t="str">
        <f t="shared" si="55"/>
        <v/>
      </c>
      <c r="T130" t="str">
        <f>IF(E130=E119,CONCATENATE(VLOOKUP((E130-E103),$AC$122:$AD$127,2,FALSE),E104),"")</f>
        <v/>
      </c>
      <c r="U130" t="str">
        <f t="shared" ref="U130:AB130" si="69">IF(F130=F119,CONCATENATE(VLOOKUP((F130-F103),$AC$122:$AD$127,2,FALSE),F104),"")</f>
        <v/>
      </c>
      <c r="V130" t="str">
        <f t="shared" si="69"/>
        <v/>
      </c>
      <c r="W130" t="str">
        <f t="shared" si="69"/>
        <v/>
      </c>
      <c r="X130" t="str">
        <f t="shared" si="69"/>
        <v/>
      </c>
      <c r="Y130" t="str">
        <f t="shared" si="69"/>
        <v/>
      </c>
      <c r="Z130" t="str">
        <f t="shared" si="69"/>
        <v/>
      </c>
      <c r="AA130" t="str">
        <f t="shared" si="69"/>
        <v/>
      </c>
      <c r="AB130" t="str">
        <f t="shared" si="69"/>
        <v/>
      </c>
      <c r="AG130" t="str">
        <f t="shared" si="59"/>
        <v>F2</v>
      </c>
      <c r="AH130" t="str">
        <f t="shared" si="57"/>
        <v>F2</v>
      </c>
      <c r="AI130" t="str">
        <f t="shared" si="57"/>
        <v>F2</v>
      </c>
      <c r="AJ130" t="str">
        <f t="shared" si="57"/>
        <v>F2</v>
      </c>
      <c r="AK130" t="str">
        <f t="shared" si="57"/>
        <v>F2</v>
      </c>
      <c r="AL130" t="str">
        <f t="shared" si="57"/>
        <v>F2</v>
      </c>
      <c r="AM130" t="str">
        <f t="shared" si="57"/>
        <v>F2</v>
      </c>
      <c r="AN130" t="str">
        <f t="shared" si="57"/>
        <v>F2</v>
      </c>
      <c r="AO130" t="str">
        <f t="shared" si="57"/>
        <v>F2</v>
      </c>
    </row>
    <row r="131" spans="1:41" x14ac:dyDescent="0.25">
      <c r="A131" s="139" t="str">
        <f t="shared" si="42"/>
        <v>2015Wk 1P11</v>
      </c>
      <c r="B131" s="48">
        <v>11</v>
      </c>
      <c r="C131" s="144" t="str">
        <f t="shared" si="43"/>
        <v>Tom Phillips</v>
      </c>
      <c r="D131" s="150"/>
      <c r="E131" s="146">
        <f t="shared" si="44"/>
        <v>6</v>
      </c>
      <c r="F131" s="146">
        <f t="shared" si="45"/>
        <v>5</v>
      </c>
      <c r="G131" s="146">
        <f t="shared" si="46"/>
        <v>7</v>
      </c>
      <c r="H131" s="146">
        <f t="shared" si="47"/>
        <v>6</v>
      </c>
      <c r="I131" s="146">
        <f t="shared" si="48"/>
        <v>4</v>
      </c>
      <c r="J131" s="146">
        <f t="shared" si="49"/>
        <v>5</v>
      </c>
      <c r="K131" s="146">
        <f t="shared" si="50"/>
        <v>5</v>
      </c>
      <c r="L131" s="146">
        <f t="shared" si="51"/>
        <v>3</v>
      </c>
      <c r="M131" s="146">
        <f t="shared" si="52"/>
        <v>6</v>
      </c>
      <c r="N131" s="147">
        <f t="shared" si="67"/>
        <v>47</v>
      </c>
      <c r="O131" s="148">
        <f>SUM(COUNTIF(E131,E119),COUNTIF(F131,F119),COUNTIF(G131,G119),COUNTIF(H131,H119),COUNTIF(I131,I119),COUNTIF(J131,J119),COUNTIF(K131,K119),COUNTIF(L131,L119),COUNTIF(M131,M119))</f>
        <v>0</v>
      </c>
      <c r="P131" s="149">
        <f>IF(O131=0,0,IF(SUM(O120:O131)=O131,VLOOKUP(1,$AC$107:$AD$116,2,FALSE),O131*P132))</f>
        <v>0</v>
      </c>
      <c r="Q131" s="146">
        <f t="shared" si="54"/>
        <v>0</v>
      </c>
      <c r="R131" t="s">
        <v>179</v>
      </c>
      <c r="S131" t="str">
        <f t="shared" si="55"/>
        <v/>
      </c>
      <c r="T131" t="str">
        <f>IF(E131=E119,CONCATENATE(VLOOKUP((E131-E103),$AC$122:$AD$127,2,FALSE),E104),"")</f>
        <v/>
      </c>
      <c r="U131" t="str">
        <f t="shared" ref="U131:AB131" si="70">IF(F131=F119,CONCATENATE(VLOOKUP((F131-F103),$AC$122:$AD$127,2,FALSE),F104),"")</f>
        <v/>
      </c>
      <c r="V131" t="str">
        <f t="shared" si="70"/>
        <v/>
      </c>
      <c r="W131" t="str">
        <f t="shared" si="70"/>
        <v/>
      </c>
      <c r="X131" t="str">
        <f t="shared" si="70"/>
        <v/>
      </c>
      <c r="Y131" t="str">
        <f t="shared" si="70"/>
        <v/>
      </c>
      <c r="Z131" t="str">
        <f t="shared" si="70"/>
        <v/>
      </c>
      <c r="AA131" t="str">
        <f t="shared" si="70"/>
        <v/>
      </c>
      <c r="AB131" t="str">
        <f t="shared" si="70"/>
        <v/>
      </c>
      <c r="AG131" t="str">
        <f t="shared" si="59"/>
        <v>F2</v>
      </c>
      <c r="AH131" t="str">
        <f t="shared" si="57"/>
        <v>F2</v>
      </c>
      <c r="AI131" t="str">
        <f t="shared" si="57"/>
        <v>F2</v>
      </c>
      <c r="AJ131" t="str">
        <f t="shared" si="57"/>
        <v>F2</v>
      </c>
      <c r="AK131" t="str">
        <f t="shared" si="57"/>
        <v>F2</v>
      </c>
      <c r="AL131" t="str">
        <f t="shared" si="57"/>
        <v>F2</v>
      </c>
      <c r="AM131" t="str">
        <f t="shared" si="57"/>
        <v>F2</v>
      </c>
      <c r="AN131" t="str">
        <f t="shared" si="57"/>
        <v>F2</v>
      </c>
      <c r="AO131" t="str">
        <f t="shared" si="57"/>
        <v>F2</v>
      </c>
    </row>
    <row r="132" spans="1:41" x14ac:dyDescent="0.25">
      <c r="A132" s="139"/>
      <c r="B132" s="48"/>
      <c r="C132" s="151" t="s">
        <v>204</v>
      </c>
      <c r="D132" s="150"/>
      <c r="E132" s="152">
        <f>AVERAGE(E120:E131)</f>
        <v>5.833333333333333</v>
      </c>
      <c r="F132" s="152">
        <f t="shared" ref="F132:N132" si="71">AVERAGE(F120:F131)</f>
        <v>5.333333333333333</v>
      </c>
      <c r="G132" s="152">
        <f t="shared" si="71"/>
        <v>7.166666666666667</v>
      </c>
      <c r="H132" s="152">
        <f t="shared" si="71"/>
        <v>5.916666666666667</v>
      </c>
      <c r="I132" s="152">
        <f t="shared" si="71"/>
        <v>4.75</v>
      </c>
      <c r="J132" s="152">
        <f t="shared" si="71"/>
        <v>4</v>
      </c>
      <c r="K132" s="152">
        <f t="shared" si="71"/>
        <v>4.75</v>
      </c>
      <c r="L132" s="152">
        <f t="shared" si="71"/>
        <v>3.6666666666666665</v>
      </c>
      <c r="M132" s="152">
        <f t="shared" si="71"/>
        <v>5.75</v>
      </c>
      <c r="N132" s="152">
        <f t="shared" si="71"/>
        <v>47.166666666666664</v>
      </c>
      <c r="O132" s="153"/>
      <c r="P132" s="9">
        <f>VLOOKUP(SUM(O120:O131),$AC$107:$AD$117,2,FALSE)</f>
        <v>18</v>
      </c>
    </row>
    <row r="133" spans="1:41" x14ac:dyDescent="0.25">
      <c r="A133" s="139" t="str">
        <f>CONCATENATE($C$10,C103,C133)</f>
        <v>2015Wk 1Flight 3</v>
      </c>
      <c r="B133" s="48"/>
      <c r="C133" s="304" t="s">
        <v>60</v>
      </c>
      <c r="D133" s="305"/>
      <c r="E133" s="140">
        <f>IF(COUNTIF(E134:E145,MIN(E134:E145))=1,MIN(E134:E145),0)</f>
        <v>5</v>
      </c>
      <c r="F133" s="140">
        <f t="shared" ref="F133:L133" si="72">IF(COUNTIF(F134:F145,MIN(F134:F145))=1,MIN(F134:F145),0)</f>
        <v>4</v>
      </c>
      <c r="G133" s="140">
        <f t="shared" si="72"/>
        <v>6</v>
      </c>
      <c r="H133" s="140">
        <f t="shared" si="72"/>
        <v>0</v>
      </c>
      <c r="I133" s="140">
        <f t="shared" si="72"/>
        <v>4</v>
      </c>
      <c r="J133" s="140">
        <f t="shared" si="72"/>
        <v>3</v>
      </c>
      <c r="K133" s="140">
        <f t="shared" si="72"/>
        <v>0</v>
      </c>
      <c r="L133" s="140">
        <f t="shared" si="72"/>
        <v>0</v>
      </c>
      <c r="M133" s="140">
        <f>IF(COUNTIF(M134:M145,MIN(M134:M145))=1,MIN(M134:M145),0)</f>
        <v>0</v>
      </c>
      <c r="N133" s="154"/>
      <c r="O133" s="9" t="s">
        <v>190</v>
      </c>
      <c r="P133" s="9" t="s">
        <v>191</v>
      </c>
      <c r="Q133" s="52"/>
    </row>
    <row r="134" spans="1:41" x14ac:dyDescent="0.25">
      <c r="A134" s="139" t="str">
        <f t="shared" ref="A134:A145" si="73">CONCATENATE($C$10,$C$103,"P",B134)</f>
        <v>2015Wk 1P57</v>
      </c>
      <c r="B134" s="48">
        <v>57</v>
      </c>
      <c r="C134" s="144" t="str">
        <f t="shared" ref="C134:C145" si="74">VLOOKUP(B134,$A$3108:$D$8319,3,FALSE)</f>
        <v>Bill Kirkby</v>
      </c>
      <c r="D134" s="145"/>
      <c r="E134" s="146">
        <f t="shared" ref="E134:E145" si="75">IFERROR(IF(VLOOKUP($A134,$A$162:$P$220,5,FALSE)=0,"",VLOOKUP($A134,$A$162:$P$220,5,FALSE)),"")</f>
        <v>10</v>
      </c>
      <c r="F134" s="146">
        <f t="shared" ref="F134:F145" si="76">IFERROR(IF(VLOOKUP($A134,$A$162:$P$220,6,FALSE)=0,"",VLOOKUP($A134,$A$162:$P$220,6,FALSE)),"")</f>
        <v>6</v>
      </c>
      <c r="G134" s="146">
        <f t="shared" ref="G134:G145" si="77">IFERROR(IF(VLOOKUP($A134,$A$162:$P$220,7,FALSE)=0,"",VLOOKUP($A134,$A$162:$P$220,7,FALSE)),"")</f>
        <v>8</v>
      </c>
      <c r="H134" s="146">
        <f t="shared" ref="H134:H145" si="78">IFERROR(IF(VLOOKUP($A134,$A$162:$P$220,8,FALSE)=0,"",VLOOKUP($A134,$A$162:$P$220,8,FALSE)),"")</f>
        <v>7</v>
      </c>
      <c r="I134" s="146">
        <f t="shared" ref="I134:I145" si="79">IFERROR(IF(VLOOKUP($A134,$A$162:$P$220,9,FALSE)=0,"",VLOOKUP($A134,$A$162:$P$220,9,FALSE)),"")</f>
        <v>7</v>
      </c>
      <c r="J134" s="146">
        <f t="shared" ref="J134:J145" si="80">IFERROR(IF(VLOOKUP($A134,$A$162:$P$220,10,FALSE)=0,"",VLOOKUP($A134,$A$162:$P$220,10,FALSE)),"")</f>
        <v>5</v>
      </c>
      <c r="K134" s="146">
        <f t="shared" ref="K134:K145" si="81">IFERROR(IF(VLOOKUP($A134,$A$162:$P$220,11,FALSE)=0,"",VLOOKUP($A134,$A$162:$P$220,11,FALSE)),"")</f>
        <v>7</v>
      </c>
      <c r="L134" s="146">
        <f t="shared" ref="L134:L145" si="82">IFERROR(IF(VLOOKUP($A134,$A$162:$P$220,12,FALSE)=0,"",VLOOKUP($A134,$A$162:$P$220,12,FALSE)),"")</f>
        <v>3</v>
      </c>
      <c r="M134" s="146">
        <f t="shared" ref="M134:M145" si="83">IFERROR(IF(VLOOKUP($A134,$A$162:$P$220,13,FALSE)=0,"",VLOOKUP($A134,$A$162:$P$220,13,FALSE)),"")</f>
        <v>7</v>
      </c>
      <c r="N134" s="147">
        <f t="shared" ref="N134:N145" si="84">SUM(E134:M134)</f>
        <v>60</v>
      </c>
      <c r="O134" s="148">
        <f>SUM(COUNTIF(E134,E133),COUNTIF(F134,F133),COUNTIF(G134,G133),COUNTIF(H134,H133),COUNTIF(I134,I133),COUNTIF(J134,J133),COUNTIF(K134,K133),COUNTIF(L134,L133),COUNTIF(M134,M133))</f>
        <v>0</v>
      </c>
      <c r="P134" s="149">
        <f>IF(O134=0,0,IF(SUM(O134:O145)=O134,VLOOKUP(1,$AC$107:$AD$116,2,FALSE),O134*P146))</f>
        <v>0</v>
      </c>
      <c r="Q134" s="146">
        <f t="shared" ref="Q134:Q145" si="85">IFERROR((VLOOKUP($A134,$A$162:$P$220,16,FALSE)),"DNP")</f>
        <v>0</v>
      </c>
      <c r="R134" t="s">
        <v>179</v>
      </c>
      <c r="S134" t="str">
        <f t="shared" ref="S134:S145" si="86">CONCATENATE(T134,U134,V134,W134,X134,Y134,Z134,AA134,AB134)</f>
        <v/>
      </c>
      <c r="T134" t="str">
        <f t="shared" ref="T134:AB134" si="87">IF(E134=E133,CONCATENATE(VLOOKUP((E134-E103),$AC$122:$AD$127,2,FALSE),E104),"")</f>
        <v/>
      </c>
      <c r="U134" t="str">
        <f t="shared" si="87"/>
        <v/>
      </c>
      <c r="V134" t="str">
        <f t="shared" si="87"/>
        <v/>
      </c>
      <c r="W134" t="str">
        <f t="shared" si="87"/>
        <v/>
      </c>
      <c r="X134" t="str">
        <f t="shared" si="87"/>
        <v/>
      </c>
      <c r="Y134" t="str">
        <f t="shared" si="87"/>
        <v/>
      </c>
      <c r="Z134" t="str">
        <f t="shared" si="87"/>
        <v/>
      </c>
      <c r="AA134" t="str">
        <f t="shared" si="87"/>
        <v/>
      </c>
      <c r="AB134" t="str">
        <f t="shared" si="87"/>
        <v/>
      </c>
      <c r="AG134" t="str">
        <f>CONCATENATE("F3",T134)</f>
        <v>F3</v>
      </c>
      <c r="AH134" t="str">
        <f t="shared" ref="AH134:AO145" si="88">CONCATENATE("F3",U134)</f>
        <v>F3</v>
      </c>
      <c r="AI134" t="str">
        <f t="shared" si="88"/>
        <v>F3</v>
      </c>
      <c r="AJ134" t="str">
        <f t="shared" si="88"/>
        <v>F3</v>
      </c>
      <c r="AK134" t="str">
        <f t="shared" si="88"/>
        <v>F3</v>
      </c>
      <c r="AL134" t="str">
        <f t="shared" si="88"/>
        <v>F3</v>
      </c>
      <c r="AM134" t="str">
        <f t="shared" si="88"/>
        <v>F3</v>
      </c>
      <c r="AN134" t="str">
        <f t="shared" si="88"/>
        <v>F3</v>
      </c>
      <c r="AO134" t="str">
        <f t="shared" si="88"/>
        <v>F3</v>
      </c>
    </row>
    <row r="135" spans="1:41" x14ac:dyDescent="0.25">
      <c r="A135" s="139" t="str">
        <f t="shared" si="73"/>
        <v>2015Wk 1P44</v>
      </c>
      <c r="B135" s="48">
        <v>44</v>
      </c>
      <c r="C135" s="144" t="str">
        <f t="shared" si="74"/>
        <v>Bob Zaleski</v>
      </c>
      <c r="D135" s="145"/>
      <c r="E135" s="146">
        <f t="shared" si="75"/>
        <v>8</v>
      </c>
      <c r="F135" s="146">
        <f t="shared" si="76"/>
        <v>5</v>
      </c>
      <c r="G135" s="146">
        <f t="shared" si="77"/>
        <v>8</v>
      </c>
      <c r="H135" s="146">
        <f t="shared" si="78"/>
        <v>6</v>
      </c>
      <c r="I135" s="146">
        <f t="shared" si="79"/>
        <v>6</v>
      </c>
      <c r="J135" s="146">
        <f t="shared" si="80"/>
        <v>4</v>
      </c>
      <c r="K135" s="146">
        <f t="shared" si="81"/>
        <v>5</v>
      </c>
      <c r="L135" s="146">
        <f t="shared" si="82"/>
        <v>4</v>
      </c>
      <c r="M135" s="146">
        <f t="shared" si="83"/>
        <v>5</v>
      </c>
      <c r="N135" s="147">
        <f t="shared" si="84"/>
        <v>51</v>
      </c>
      <c r="O135" s="148">
        <f>SUM(COUNTIF(E135,E133),COUNTIF(F135,F133),COUNTIF(G135,G133),COUNTIF(H135,H133),COUNTIF(I135,I133),COUNTIF(J135,J133),COUNTIF(K135,K133),COUNTIF(L135,L133),COUNTIF(M135,M133))</f>
        <v>0</v>
      </c>
      <c r="P135" s="149">
        <f>IF(O135=0,0,IF(SUM(O134:O145)=O135,VLOOKUP(1,$AC$107:$AD$116,2,FALSE),O135*P146))</f>
        <v>0</v>
      </c>
      <c r="Q135" s="146">
        <f t="shared" si="85"/>
        <v>2</v>
      </c>
      <c r="R135" t="s">
        <v>179</v>
      </c>
      <c r="S135" t="str">
        <f t="shared" si="86"/>
        <v/>
      </c>
      <c r="T135" t="str">
        <f t="shared" ref="T135:AB135" si="89">IF(E135=E133,CONCATENATE(VLOOKUP((E135-E103),$AC$122:$AD$127,2,FALSE),E104),"")</f>
        <v/>
      </c>
      <c r="U135" t="str">
        <f t="shared" si="89"/>
        <v/>
      </c>
      <c r="V135" t="str">
        <f t="shared" si="89"/>
        <v/>
      </c>
      <c r="W135" t="str">
        <f t="shared" si="89"/>
        <v/>
      </c>
      <c r="X135" t="str">
        <f t="shared" si="89"/>
        <v/>
      </c>
      <c r="Y135" t="str">
        <f t="shared" si="89"/>
        <v/>
      </c>
      <c r="Z135" t="str">
        <f t="shared" si="89"/>
        <v/>
      </c>
      <c r="AA135" t="str">
        <f t="shared" si="89"/>
        <v/>
      </c>
      <c r="AB135" t="str">
        <f t="shared" si="89"/>
        <v/>
      </c>
      <c r="AG135" t="str">
        <f t="shared" ref="AG135:AG145" si="90">CONCATENATE("F3",T135)</f>
        <v>F3</v>
      </c>
      <c r="AH135" t="str">
        <f t="shared" si="88"/>
        <v>F3</v>
      </c>
      <c r="AI135" t="str">
        <f t="shared" si="88"/>
        <v>F3</v>
      </c>
      <c r="AJ135" t="str">
        <f t="shared" si="88"/>
        <v>F3</v>
      </c>
      <c r="AK135" t="str">
        <f t="shared" si="88"/>
        <v>F3</v>
      </c>
      <c r="AL135" t="str">
        <f t="shared" si="88"/>
        <v>F3</v>
      </c>
      <c r="AM135" t="str">
        <f t="shared" si="88"/>
        <v>F3</v>
      </c>
      <c r="AN135" t="str">
        <f t="shared" si="88"/>
        <v>F3</v>
      </c>
      <c r="AO135" t="str">
        <f t="shared" si="88"/>
        <v>F3</v>
      </c>
    </row>
    <row r="136" spans="1:41" x14ac:dyDescent="0.25">
      <c r="A136" s="139" t="str">
        <f t="shared" si="73"/>
        <v>2015Wk 1P35</v>
      </c>
      <c r="B136" s="48">
        <v>35</v>
      </c>
      <c r="C136" s="144" t="str">
        <f t="shared" si="74"/>
        <v>Bob Moran</v>
      </c>
      <c r="D136" s="145"/>
      <c r="E136" s="146">
        <f t="shared" si="75"/>
        <v>8</v>
      </c>
      <c r="F136" s="146">
        <f t="shared" si="76"/>
        <v>7</v>
      </c>
      <c r="G136" s="146">
        <f t="shared" si="77"/>
        <v>9</v>
      </c>
      <c r="H136" s="146">
        <f t="shared" si="78"/>
        <v>6</v>
      </c>
      <c r="I136" s="146">
        <f t="shared" si="79"/>
        <v>7</v>
      </c>
      <c r="J136" s="146">
        <f t="shared" si="80"/>
        <v>5</v>
      </c>
      <c r="K136" s="146">
        <f t="shared" si="81"/>
        <v>6</v>
      </c>
      <c r="L136" s="146">
        <f t="shared" si="82"/>
        <v>3</v>
      </c>
      <c r="M136" s="146">
        <f t="shared" si="83"/>
        <v>6</v>
      </c>
      <c r="N136" s="147">
        <f t="shared" si="84"/>
        <v>57</v>
      </c>
      <c r="O136" s="148">
        <f>SUM(COUNTIF(E136,E133),COUNTIF(F136,F133),COUNTIF(G136,G133),COUNTIF(H136,H133),COUNTIF(I136,I133),COUNTIF(J136,J133),COUNTIF(K136,K133),COUNTIF(L136,L133),COUNTIF(M136,M133))</f>
        <v>0</v>
      </c>
      <c r="P136" s="149">
        <f>IF(O136=0,0,IF(SUM(O134:O145)=O136,VLOOKUP(1,$AC$107:$AD$116,2,FALSE),O136*P146))</f>
        <v>0</v>
      </c>
      <c r="Q136" s="146">
        <f t="shared" si="85"/>
        <v>1</v>
      </c>
      <c r="R136" t="s">
        <v>179</v>
      </c>
      <c r="S136" t="str">
        <f t="shared" si="86"/>
        <v/>
      </c>
      <c r="T136" t="str">
        <f t="shared" ref="T136:AB136" si="91">IF(E136=E133,CONCATENATE(VLOOKUP((E136-E103),$AC$122:$AD$127,2,FALSE),E104),"")</f>
        <v/>
      </c>
      <c r="U136" t="str">
        <f t="shared" si="91"/>
        <v/>
      </c>
      <c r="V136" t="str">
        <f t="shared" si="91"/>
        <v/>
      </c>
      <c r="W136" t="str">
        <f t="shared" si="91"/>
        <v/>
      </c>
      <c r="X136" t="str">
        <f t="shared" si="91"/>
        <v/>
      </c>
      <c r="Y136" t="str">
        <f t="shared" si="91"/>
        <v/>
      </c>
      <c r="Z136" t="str">
        <f t="shared" si="91"/>
        <v/>
      </c>
      <c r="AA136" t="str">
        <f t="shared" si="91"/>
        <v/>
      </c>
      <c r="AB136" t="str">
        <f t="shared" si="91"/>
        <v/>
      </c>
      <c r="AG136" t="str">
        <f t="shared" si="90"/>
        <v>F3</v>
      </c>
      <c r="AH136" t="str">
        <f t="shared" si="88"/>
        <v>F3</v>
      </c>
      <c r="AI136" t="str">
        <f t="shared" si="88"/>
        <v>F3</v>
      </c>
      <c r="AJ136" t="str">
        <f t="shared" si="88"/>
        <v>F3</v>
      </c>
      <c r="AK136" t="str">
        <f t="shared" si="88"/>
        <v>F3</v>
      </c>
      <c r="AL136" t="str">
        <f t="shared" si="88"/>
        <v>F3</v>
      </c>
      <c r="AM136" t="str">
        <f t="shared" si="88"/>
        <v>F3</v>
      </c>
      <c r="AN136" t="str">
        <f t="shared" si="88"/>
        <v>F3</v>
      </c>
      <c r="AO136" t="str">
        <f t="shared" si="88"/>
        <v>F3</v>
      </c>
    </row>
    <row r="137" spans="1:41" x14ac:dyDescent="0.25">
      <c r="A137" s="139" t="str">
        <f t="shared" si="73"/>
        <v>2015Wk 1P73</v>
      </c>
      <c r="B137" s="48">
        <v>73</v>
      </c>
      <c r="C137" s="144" t="str">
        <f t="shared" si="74"/>
        <v>Art Brillanti</v>
      </c>
      <c r="D137" s="145"/>
      <c r="E137" s="146">
        <f t="shared" si="75"/>
        <v>9</v>
      </c>
      <c r="F137" s="146">
        <f t="shared" si="76"/>
        <v>5</v>
      </c>
      <c r="G137" s="146">
        <f t="shared" si="77"/>
        <v>9</v>
      </c>
      <c r="H137" s="146">
        <f t="shared" si="78"/>
        <v>6</v>
      </c>
      <c r="I137" s="146">
        <f t="shared" si="79"/>
        <v>6</v>
      </c>
      <c r="J137" s="146">
        <f t="shared" si="80"/>
        <v>4</v>
      </c>
      <c r="K137" s="146">
        <f t="shared" si="81"/>
        <v>6</v>
      </c>
      <c r="L137" s="146">
        <f t="shared" si="82"/>
        <v>4</v>
      </c>
      <c r="M137" s="146">
        <f t="shared" si="83"/>
        <v>8</v>
      </c>
      <c r="N137" s="147">
        <f t="shared" si="84"/>
        <v>57</v>
      </c>
      <c r="O137" s="148">
        <f>SUM(COUNTIF(E137,E133),COUNTIF(F137,F133),COUNTIF(G137,G133),COUNTIF(H137,H133),COUNTIF(I137,I133),COUNTIF(J137,J133),COUNTIF(K137,K133),COUNTIF(L137,L133),COUNTIF(M137,M133))</f>
        <v>0</v>
      </c>
      <c r="P137" s="149">
        <f>IF(O137=0,0,IF(SUM(O134:O145)=O137,VLOOKUP(1,$AC$107:$AD$116,2,FALSE),O137*P146))</f>
        <v>0</v>
      </c>
      <c r="Q137" s="146">
        <f t="shared" si="85"/>
        <v>1</v>
      </c>
      <c r="R137" t="s">
        <v>179</v>
      </c>
      <c r="S137" t="str">
        <f t="shared" si="86"/>
        <v/>
      </c>
      <c r="T137" t="str">
        <f t="shared" ref="T137:AB137" si="92">IF(E137=E133,CONCATENATE(VLOOKUP((E137-E103),$AC$122:$AD$127,2,FALSE),E104),"")</f>
        <v/>
      </c>
      <c r="U137" t="str">
        <f t="shared" si="92"/>
        <v/>
      </c>
      <c r="V137" t="str">
        <f t="shared" si="92"/>
        <v/>
      </c>
      <c r="W137" t="str">
        <f t="shared" si="92"/>
        <v/>
      </c>
      <c r="X137" t="str">
        <f t="shared" si="92"/>
        <v/>
      </c>
      <c r="Y137" t="str">
        <f t="shared" si="92"/>
        <v/>
      </c>
      <c r="Z137" t="str">
        <f t="shared" si="92"/>
        <v/>
      </c>
      <c r="AA137" t="str">
        <f t="shared" si="92"/>
        <v/>
      </c>
      <c r="AB137" t="str">
        <f t="shared" si="92"/>
        <v/>
      </c>
      <c r="AG137" t="str">
        <f t="shared" si="90"/>
        <v>F3</v>
      </c>
      <c r="AH137" t="str">
        <f t="shared" si="88"/>
        <v>F3</v>
      </c>
      <c r="AI137" t="str">
        <f t="shared" si="88"/>
        <v>F3</v>
      </c>
      <c r="AJ137" t="str">
        <f t="shared" si="88"/>
        <v>F3</v>
      </c>
      <c r="AK137" t="str">
        <f t="shared" si="88"/>
        <v>F3</v>
      </c>
      <c r="AL137" t="str">
        <f t="shared" si="88"/>
        <v>F3</v>
      </c>
      <c r="AM137" t="str">
        <f t="shared" si="88"/>
        <v>F3</v>
      </c>
      <c r="AN137" t="str">
        <f t="shared" si="88"/>
        <v>F3</v>
      </c>
      <c r="AO137" t="str">
        <f t="shared" si="88"/>
        <v>F3</v>
      </c>
    </row>
    <row r="138" spans="1:41" x14ac:dyDescent="0.25">
      <c r="A138" s="139" t="str">
        <f t="shared" si="73"/>
        <v>2015Wk 1P72</v>
      </c>
      <c r="B138" s="48">
        <v>72</v>
      </c>
      <c r="C138" s="144" t="str">
        <f t="shared" si="74"/>
        <v>Jim Morgan</v>
      </c>
      <c r="D138" s="145"/>
      <c r="E138" s="146">
        <f t="shared" si="75"/>
        <v>7</v>
      </c>
      <c r="F138" s="146">
        <f t="shared" si="76"/>
        <v>5</v>
      </c>
      <c r="G138" s="146">
        <f t="shared" si="77"/>
        <v>7</v>
      </c>
      <c r="H138" s="146">
        <f t="shared" si="78"/>
        <v>7</v>
      </c>
      <c r="I138" s="146">
        <f t="shared" si="79"/>
        <v>5</v>
      </c>
      <c r="J138" s="146">
        <f t="shared" si="80"/>
        <v>4</v>
      </c>
      <c r="K138" s="146">
        <f t="shared" si="81"/>
        <v>7</v>
      </c>
      <c r="L138" s="146">
        <f t="shared" si="82"/>
        <v>5</v>
      </c>
      <c r="M138" s="146">
        <f t="shared" si="83"/>
        <v>7</v>
      </c>
      <c r="N138" s="147">
        <f t="shared" si="84"/>
        <v>54</v>
      </c>
      <c r="O138" s="148">
        <f>SUM(COUNTIF(E138,E133),COUNTIF(F138,F133),COUNTIF(G138,G133),COUNTIF(H138,H133),COUNTIF(I138,I133),COUNTIF(J138,J133),COUNTIF(K138,K133),COUNTIF(L138,L133),COUNTIF(M138,M133))</f>
        <v>0</v>
      </c>
      <c r="P138" s="149">
        <f>IF(O138=0,0,IF(SUM(O134:O145)=O138,VLOOKUP(1,$AC$107:$AD$116,2,FALSE),O138*P146))</f>
        <v>0</v>
      </c>
      <c r="Q138" s="146">
        <f t="shared" si="85"/>
        <v>0</v>
      </c>
      <c r="R138" t="s">
        <v>179</v>
      </c>
      <c r="S138" t="str">
        <f t="shared" si="86"/>
        <v/>
      </c>
      <c r="T138" t="str">
        <f t="shared" ref="T138:AB138" si="93">IF(E138=E133,CONCATENATE(VLOOKUP((E138-E103),$AC$122:$AD$127,2,FALSE),E104),"")</f>
        <v/>
      </c>
      <c r="U138" t="str">
        <f t="shared" si="93"/>
        <v/>
      </c>
      <c r="V138" t="str">
        <f t="shared" si="93"/>
        <v/>
      </c>
      <c r="W138" t="str">
        <f t="shared" si="93"/>
        <v/>
      </c>
      <c r="X138" t="str">
        <f t="shared" si="93"/>
        <v/>
      </c>
      <c r="Y138" t="str">
        <f t="shared" si="93"/>
        <v/>
      </c>
      <c r="Z138" t="str">
        <f t="shared" si="93"/>
        <v/>
      </c>
      <c r="AA138" t="str">
        <f t="shared" si="93"/>
        <v/>
      </c>
      <c r="AB138" t="str">
        <f t="shared" si="93"/>
        <v/>
      </c>
      <c r="AG138" t="str">
        <f t="shared" si="90"/>
        <v>F3</v>
      </c>
      <c r="AH138" t="str">
        <f t="shared" si="88"/>
        <v>F3</v>
      </c>
      <c r="AI138" t="str">
        <f t="shared" si="88"/>
        <v>F3</v>
      </c>
      <c r="AJ138" t="str">
        <f t="shared" si="88"/>
        <v>F3</v>
      </c>
      <c r="AK138" t="str">
        <f t="shared" si="88"/>
        <v>F3</v>
      </c>
      <c r="AL138" t="str">
        <f t="shared" si="88"/>
        <v>F3</v>
      </c>
      <c r="AM138" t="str">
        <f t="shared" si="88"/>
        <v>F3</v>
      </c>
      <c r="AN138" t="str">
        <f t="shared" si="88"/>
        <v>F3</v>
      </c>
      <c r="AO138" t="str">
        <f t="shared" si="88"/>
        <v>F3</v>
      </c>
    </row>
    <row r="139" spans="1:41" x14ac:dyDescent="0.25">
      <c r="A139" s="139" t="str">
        <f t="shared" si="73"/>
        <v>2015Wk 1P32</v>
      </c>
      <c r="B139" s="48">
        <v>32</v>
      </c>
      <c r="C139" s="144" t="str">
        <f t="shared" si="74"/>
        <v>Pat Cregg</v>
      </c>
      <c r="D139" s="145"/>
      <c r="E139" s="146">
        <f t="shared" si="75"/>
        <v>7</v>
      </c>
      <c r="F139" s="146">
        <f t="shared" si="76"/>
        <v>5</v>
      </c>
      <c r="G139" s="146">
        <f t="shared" si="77"/>
        <v>6</v>
      </c>
      <c r="H139" s="146">
        <f t="shared" si="78"/>
        <v>5</v>
      </c>
      <c r="I139" s="146">
        <f t="shared" si="79"/>
        <v>5</v>
      </c>
      <c r="J139" s="146">
        <f t="shared" si="80"/>
        <v>4</v>
      </c>
      <c r="K139" s="146">
        <f t="shared" si="81"/>
        <v>5</v>
      </c>
      <c r="L139" s="146">
        <f t="shared" si="82"/>
        <v>5</v>
      </c>
      <c r="M139" s="146">
        <f t="shared" si="83"/>
        <v>5</v>
      </c>
      <c r="N139" s="147">
        <f t="shared" si="84"/>
        <v>47</v>
      </c>
      <c r="O139" s="148">
        <f>SUM(COUNTIF(E139,E133),COUNTIF(F139,F133),COUNTIF(G139,G133),COUNTIF(H139,H133),COUNTIF(I139,I133),COUNTIF(J139,J133),COUNTIF(K139,K133),COUNTIF(L139,L133),COUNTIF(M139,M133))</f>
        <v>1</v>
      </c>
      <c r="P139" s="149">
        <f>IF(O139=0,0,IF(SUM(O134:O145)=O139,VLOOKUP(1,$AC$107:$AD$116,2,FALSE),O139*P146))</f>
        <v>7</v>
      </c>
      <c r="Q139" s="146">
        <f t="shared" si="85"/>
        <v>2</v>
      </c>
      <c r="R139" t="s">
        <v>179</v>
      </c>
      <c r="S139" t="str">
        <f t="shared" si="86"/>
        <v>BOG#3</v>
      </c>
      <c r="T139" t="str">
        <f t="shared" ref="T139:AB139" si="94">IF(E139=E133,CONCATENATE(VLOOKUP((E139-E103),$AC$122:$AD$127,2,FALSE),E104),"")</f>
        <v/>
      </c>
      <c r="U139" t="str">
        <f t="shared" si="94"/>
        <v/>
      </c>
      <c r="V139" t="str">
        <f t="shared" si="94"/>
        <v>BOG#3</v>
      </c>
      <c r="W139" t="str">
        <f t="shared" si="94"/>
        <v/>
      </c>
      <c r="X139" t="str">
        <f t="shared" si="94"/>
        <v/>
      </c>
      <c r="Y139" t="str">
        <f t="shared" si="94"/>
        <v/>
      </c>
      <c r="Z139" t="str">
        <f t="shared" si="94"/>
        <v/>
      </c>
      <c r="AA139" t="str">
        <f t="shared" si="94"/>
        <v/>
      </c>
      <c r="AB139" t="str">
        <f t="shared" si="94"/>
        <v/>
      </c>
      <c r="AG139" t="str">
        <f t="shared" si="90"/>
        <v>F3</v>
      </c>
      <c r="AH139" t="str">
        <f t="shared" si="88"/>
        <v>F3</v>
      </c>
      <c r="AI139" t="str">
        <f t="shared" si="88"/>
        <v>F3BOG#3</v>
      </c>
      <c r="AJ139" t="str">
        <f t="shared" si="88"/>
        <v>F3</v>
      </c>
      <c r="AK139" t="str">
        <f t="shared" si="88"/>
        <v>F3</v>
      </c>
      <c r="AL139" t="str">
        <f t="shared" si="88"/>
        <v>F3</v>
      </c>
      <c r="AM139" t="str">
        <f t="shared" si="88"/>
        <v>F3</v>
      </c>
      <c r="AN139" t="str">
        <f t="shared" si="88"/>
        <v>F3</v>
      </c>
      <c r="AO139" t="str">
        <f t="shared" si="88"/>
        <v>F3</v>
      </c>
    </row>
    <row r="140" spans="1:41" x14ac:dyDescent="0.25">
      <c r="A140" s="139" t="str">
        <f t="shared" si="73"/>
        <v>2015Wk 1P29</v>
      </c>
      <c r="B140" s="48">
        <v>29</v>
      </c>
      <c r="C140" s="144" t="str">
        <f t="shared" si="74"/>
        <v>Joe Donegan</v>
      </c>
      <c r="D140" s="145"/>
      <c r="E140" s="146">
        <f t="shared" si="75"/>
        <v>6</v>
      </c>
      <c r="F140" s="146">
        <f t="shared" si="76"/>
        <v>6</v>
      </c>
      <c r="G140" s="146">
        <f t="shared" si="77"/>
        <v>8</v>
      </c>
      <c r="H140" s="146">
        <f t="shared" si="78"/>
        <v>6</v>
      </c>
      <c r="I140" s="146">
        <f t="shared" si="79"/>
        <v>4</v>
      </c>
      <c r="J140" s="146">
        <f t="shared" si="80"/>
        <v>3</v>
      </c>
      <c r="K140" s="146">
        <f t="shared" si="81"/>
        <v>6</v>
      </c>
      <c r="L140" s="146">
        <f t="shared" si="82"/>
        <v>3</v>
      </c>
      <c r="M140" s="146">
        <f t="shared" si="83"/>
        <v>5</v>
      </c>
      <c r="N140" s="147">
        <f t="shared" si="84"/>
        <v>47</v>
      </c>
      <c r="O140" s="148">
        <f>SUM(COUNTIF(E140,E133),COUNTIF(F140,F133),COUNTIF(G140,G133),COUNTIF(H140,H133),COUNTIF(I140,I133),COUNTIF(J140,J133),COUNTIF(K140,K133),COUNTIF(L140,L133),COUNTIF(M140,M133))</f>
        <v>2</v>
      </c>
      <c r="P140" s="149">
        <f>IF(O140=0,0,IF(SUM(O134:O145)=O140,VLOOKUP(1,$AC$107:$AD$116,2,FALSE),O140*P146))</f>
        <v>14</v>
      </c>
      <c r="Q140" s="146">
        <f t="shared" si="85"/>
        <v>2</v>
      </c>
      <c r="R140" t="s">
        <v>179</v>
      </c>
      <c r="S140" t="str">
        <f t="shared" si="86"/>
        <v>PAR#5PAR#6</v>
      </c>
      <c r="T140" t="str">
        <f t="shared" ref="T140:AB140" si="95">IF(E140=E133,CONCATENATE(VLOOKUP((E140-E103),$AC$122:$AD$127,2,FALSE),E104),"")</f>
        <v/>
      </c>
      <c r="U140" t="str">
        <f t="shared" si="95"/>
        <v/>
      </c>
      <c r="V140" t="str">
        <f t="shared" si="95"/>
        <v/>
      </c>
      <c r="W140" t="str">
        <f t="shared" si="95"/>
        <v/>
      </c>
      <c r="X140" t="str">
        <f t="shared" si="95"/>
        <v>PAR#5</v>
      </c>
      <c r="Y140" t="str">
        <f t="shared" si="95"/>
        <v>PAR#6</v>
      </c>
      <c r="Z140" t="str">
        <f t="shared" si="95"/>
        <v/>
      </c>
      <c r="AA140" t="str">
        <f t="shared" si="95"/>
        <v/>
      </c>
      <c r="AB140" t="str">
        <f t="shared" si="95"/>
        <v/>
      </c>
      <c r="AG140" t="str">
        <f t="shared" si="90"/>
        <v>F3</v>
      </c>
      <c r="AH140" t="str">
        <f t="shared" si="88"/>
        <v>F3</v>
      </c>
      <c r="AI140" t="str">
        <f t="shared" si="88"/>
        <v>F3</v>
      </c>
      <c r="AJ140" t="str">
        <f t="shared" si="88"/>
        <v>F3</v>
      </c>
      <c r="AK140" t="str">
        <f t="shared" si="88"/>
        <v>F3PAR#5</v>
      </c>
      <c r="AL140" t="str">
        <f t="shared" si="88"/>
        <v>F3PAR#6</v>
      </c>
      <c r="AM140" t="str">
        <f t="shared" si="88"/>
        <v>F3</v>
      </c>
      <c r="AN140" t="str">
        <f t="shared" si="88"/>
        <v>F3</v>
      </c>
      <c r="AO140" t="str">
        <f t="shared" si="88"/>
        <v>F3</v>
      </c>
    </row>
    <row r="141" spans="1:41" x14ac:dyDescent="0.25">
      <c r="A141" s="139" t="str">
        <f t="shared" si="73"/>
        <v>2015Wk 1P28</v>
      </c>
      <c r="B141" s="48">
        <v>28</v>
      </c>
      <c r="C141" s="144" t="str">
        <f t="shared" si="74"/>
        <v>Dan Mahar</v>
      </c>
      <c r="D141" s="145"/>
      <c r="E141" s="146">
        <f t="shared" si="75"/>
        <v>6</v>
      </c>
      <c r="F141" s="146">
        <f t="shared" si="76"/>
        <v>6</v>
      </c>
      <c r="G141" s="146">
        <f t="shared" si="77"/>
        <v>8</v>
      </c>
      <c r="H141" s="146">
        <f t="shared" si="78"/>
        <v>6</v>
      </c>
      <c r="I141" s="146">
        <f t="shared" si="79"/>
        <v>5</v>
      </c>
      <c r="J141" s="146">
        <f t="shared" si="80"/>
        <v>4</v>
      </c>
      <c r="K141" s="146">
        <f t="shared" si="81"/>
        <v>5</v>
      </c>
      <c r="L141" s="146">
        <f t="shared" si="82"/>
        <v>3</v>
      </c>
      <c r="M141" s="146">
        <f t="shared" si="83"/>
        <v>6</v>
      </c>
      <c r="N141" s="147">
        <f t="shared" si="84"/>
        <v>49</v>
      </c>
      <c r="O141" s="148">
        <f>SUM(COUNTIF(E141,E133),COUNTIF(F141,F133),COUNTIF(G141,G133),COUNTIF(H141,H133),COUNTIF(I141,I133),COUNTIF(J141,J133),COUNTIF(K141,K133),COUNTIF(L141,L133),COUNTIF(M141,M133))</f>
        <v>0</v>
      </c>
      <c r="P141" s="149">
        <f>IF(O141=0,0,IF(SUM(O134:O145)=O141,VLOOKUP(1,$AC$107:$AD$116,2,FALSE),O141*P146))</f>
        <v>0</v>
      </c>
      <c r="Q141" s="146">
        <f t="shared" si="85"/>
        <v>0</v>
      </c>
      <c r="R141" t="s">
        <v>179</v>
      </c>
      <c r="S141" t="str">
        <f t="shared" si="86"/>
        <v/>
      </c>
      <c r="T141" t="str">
        <f t="shared" ref="T141:AB141" si="96">IF(E141=E133,CONCATENATE(VLOOKUP((E141-E103),$AC$122:$AD$127,2,FALSE),E104),"")</f>
        <v/>
      </c>
      <c r="U141" t="str">
        <f t="shared" si="96"/>
        <v/>
      </c>
      <c r="V141" t="str">
        <f t="shared" si="96"/>
        <v/>
      </c>
      <c r="W141" t="str">
        <f t="shared" si="96"/>
        <v/>
      </c>
      <c r="X141" t="str">
        <f t="shared" si="96"/>
        <v/>
      </c>
      <c r="Y141" t="str">
        <f t="shared" si="96"/>
        <v/>
      </c>
      <c r="Z141" t="str">
        <f t="shared" si="96"/>
        <v/>
      </c>
      <c r="AA141" t="str">
        <f t="shared" si="96"/>
        <v/>
      </c>
      <c r="AB141" t="str">
        <f t="shared" si="96"/>
        <v/>
      </c>
      <c r="AG141" t="str">
        <f t="shared" si="90"/>
        <v>F3</v>
      </c>
      <c r="AH141" t="str">
        <f t="shared" si="88"/>
        <v>F3</v>
      </c>
      <c r="AI141" t="str">
        <f t="shared" si="88"/>
        <v>F3</v>
      </c>
      <c r="AJ141" t="str">
        <f t="shared" si="88"/>
        <v>F3</v>
      </c>
      <c r="AK141" t="str">
        <f t="shared" si="88"/>
        <v>F3</v>
      </c>
      <c r="AL141" t="str">
        <f t="shared" si="88"/>
        <v>F3</v>
      </c>
      <c r="AM141" t="str">
        <f t="shared" si="88"/>
        <v>F3</v>
      </c>
      <c r="AN141" t="str">
        <f t="shared" si="88"/>
        <v>F3</v>
      </c>
      <c r="AO141" t="str">
        <f t="shared" si="88"/>
        <v>F3</v>
      </c>
    </row>
    <row r="142" spans="1:41" x14ac:dyDescent="0.25">
      <c r="A142" s="139" t="str">
        <f t="shared" si="73"/>
        <v>2015Wk 1P80</v>
      </c>
      <c r="B142" s="48">
        <v>80</v>
      </c>
      <c r="C142" s="144" t="str">
        <f t="shared" si="74"/>
        <v>Denny Welch</v>
      </c>
      <c r="D142" s="155"/>
      <c r="E142" s="146">
        <f t="shared" si="75"/>
        <v>6</v>
      </c>
      <c r="F142" s="146">
        <f t="shared" si="76"/>
        <v>8</v>
      </c>
      <c r="G142" s="146">
        <f t="shared" si="77"/>
        <v>7</v>
      </c>
      <c r="H142" s="146">
        <f t="shared" si="78"/>
        <v>7</v>
      </c>
      <c r="I142" s="146">
        <f t="shared" si="79"/>
        <v>6</v>
      </c>
      <c r="J142" s="146">
        <f t="shared" si="80"/>
        <v>5</v>
      </c>
      <c r="K142" s="146">
        <f t="shared" si="81"/>
        <v>5</v>
      </c>
      <c r="L142" s="146">
        <f t="shared" si="82"/>
        <v>4</v>
      </c>
      <c r="M142" s="146">
        <f t="shared" si="83"/>
        <v>6</v>
      </c>
      <c r="N142" s="147">
        <f t="shared" si="84"/>
        <v>54</v>
      </c>
      <c r="O142" s="148">
        <f>SUM(COUNTIF(E142,E133),COUNTIF(F142,F133),COUNTIF(G142,G133),COUNTIF(H142,H133),COUNTIF(I142,I133),COUNTIF(J142,J133),COUNTIF(K142,K133),COUNTIF(L142,L133),COUNTIF(M142,M133))</f>
        <v>0</v>
      </c>
      <c r="P142" s="149">
        <f>IF(O142=0,0,IF(SUM(O134:O145)=O142,VLOOKUP(1,$AC$107:$AD$116,2,FALSE),O142*P146))</f>
        <v>0</v>
      </c>
      <c r="Q142" s="146">
        <f t="shared" si="85"/>
        <v>0</v>
      </c>
      <c r="R142" t="s">
        <v>179</v>
      </c>
      <c r="S142" t="str">
        <f t="shared" si="86"/>
        <v/>
      </c>
      <c r="T142" t="str">
        <f t="shared" ref="T142:AB142" si="97">IF(E142=E133,CONCATENATE(VLOOKUP((E142-E103),$AC$122:$AD$127,2,FALSE),E104),"")</f>
        <v/>
      </c>
      <c r="U142" t="str">
        <f t="shared" si="97"/>
        <v/>
      </c>
      <c r="V142" t="str">
        <f t="shared" si="97"/>
        <v/>
      </c>
      <c r="W142" t="str">
        <f t="shared" si="97"/>
        <v/>
      </c>
      <c r="X142" t="str">
        <f t="shared" si="97"/>
        <v/>
      </c>
      <c r="Y142" t="str">
        <f t="shared" si="97"/>
        <v/>
      </c>
      <c r="Z142" t="str">
        <f t="shared" si="97"/>
        <v/>
      </c>
      <c r="AA142" t="str">
        <f t="shared" si="97"/>
        <v/>
      </c>
      <c r="AB142" t="str">
        <f t="shared" si="97"/>
        <v/>
      </c>
      <c r="AG142" t="str">
        <f t="shared" si="90"/>
        <v>F3</v>
      </c>
      <c r="AH142" t="str">
        <f t="shared" si="88"/>
        <v>F3</v>
      </c>
      <c r="AI142" t="str">
        <f t="shared" si="88"/>
        <v>F3</v>
      </c>
      <c r="AJ142" t="str">
        <f t="shared" si="88"/>
        <v>F3</v>
      </c>
      <c r="AK142" t="str">
        <f t="shared" si="88"/>
        <v>F3</v>
      </c>
      <c r="AL142" t="str">
        <f t="shared" si="88"/>
        <v>F3</v>
      </c>
      <c r="AM142" t="str">
        <f t="shared" si="88"/>
        <v>F3</v>
      </c>
      <c r="AN142" t="str">
        <f t="shared" si="88"/>
        <v>F3</v>
      </c>
      <c r="AO142" t="str">
        <f t="shared" si="88"/>
        <v>F3</v>
      </c>
    </row>
    <row r="143" spans="1:41" x14ac:dyDescent="0.25">
      <c r="A143" s="139" t="str">
        <f t="shared" si="73"/>
        <v>2015Wk 1P17</v>
      </c>
      <c r="B143" s="48">
        <v>17</v>
      </c>
      <c r="C143" s="144" t="str">
        <f t="shared" si="74"/>
        <v>Tom Donegan</v>
      </c>
      <c r="D143" s="155"/>
      <c r="E143" s="146">
        <f t="shared" si="75"/>
        <v>6</v>
      </c>
      <c r="F143" s="146">
        <f t="shared" si="76"/>
        <v>6</v>
      </c>
      <c r="G143" s="146">
        <f t="shared" si="77"/>
        <v>7</v>
      </c>
      <c r="H143" s="146">
        <f t="shared" si="78"/>
        <v>6</v>
      </c>
      <c r="I143" s="146">
        <f t="shared" si="79"/>
        <v>6</v>
      </c>
      <c r="J143" s="146">
        <f t="shared" si="80"/>
        <v>4</v>
      </c>
      <c r="K143" s="146">
        <f t="shared" si="81"/>
        <v>6</v>
      </c>
      <c r="L143" s="146">
        <f t="shared" si="82"/>
        <v>3</v>
      </c>
      <c r="M143" s="146">
        <f t="shared" si="83"/>
        <v>5</v>
      </c>
      <c r="N143" s="147">
        <f t="shared" si="84"/>
        <v>49</v>
      </c>
      <c r="O143" s="148">
        <f>SUM(COUNTIF(E143,E133),COUNTIF(F143,F133),COUNTIF(G143,G133),COUNTIF(H143,H133),COUNTIF(I143,I133),COUNTIF(J143,J133),COUNTIF(K143,K133),COUNTIF(L143,L133),COUNTIF(M143,M133))</f>
        <v>0</v>
      </c>
      <c r="P143" s="149">
        <f>IF(O143=0,0,IF(SUM(O134:O145)=O143,VLOOKUP(1,$AC$107:$AD$116,2,FALSE),O143*P146))</f>
        <v>0</v>
      </c>
      <c r="Q143" s="146">
        <f t="shared" si="85"/>
        <v>2</v>
      </c>
      <c r="R143" t="s">
        <v>179</v>
      </c>
      <c r="S143" t="str">
        <f t="shared" si="86"/>
        <v/>
      </c>
      <c r="T143" t="str">
        <f>IF(E143=E133,CONCATENATE(VLOOKUP((E143-E103),$AC$122:$AD$127,2,FALSE),E104),"")</f>
        <v/>
      </c>
      <c r="U143" t="str">
        <f t="shared" ref="U143:AA143" si="98">IF(F143=F133,CONCATENATE(VLOOKUP((F143-F103),$AC$122:$AD$127,2,FALSE),F104),"")</f>
        <v/>
      </c>
      <c r="V143" t="str">
        <f t="shared" si="98"/>
        <v/>
      </c>
      <c r="W143" t="str">
        <f t="shared" si="98"/>
        <v/>
      </c>
      <c r="X143" t="str">
        <f t="shared" si="98"/>
        <v/>
      </c>
      <c r="Y143" t="str">
        <f t="shared" si="98"/>
        <v/>
      </c>
      <c r="Z143" t="str">
        <f t="shared" si="98"/>
        <v/>
      </c>
      <c r="AA143" t="str">
        <f t="shared" si="98"/>
        <v/>
      </c>
      <c r="AB143" t="str">
        <f>IF(M143=M133,CONCATENATE(VLOOKUP((M143-M103),$AC$122:$AD$127,2,FALSE),M104),"")</f>
        <v/>
      </c>
      <c r="AG143" t="str">
        <f t="shared" si="90"/>
        <v>F3</v>
      </c>
      <c r="AH143" t="str">
        <f t="shared" si="88"/>
        <v>F3</v>
      </c>
      <c r="AI143" t="str">
        <f t="shared" si="88"/>
        <v>F3</v>
      </c>
      <c r="AJ143" t="str">
        <f t="shared" si="88"/>
        <v>F3</v>
      </c>
      <c r="AK143" t="str">
        <f t="shared" si="88"/>
        <v>F3</v>
      </c>
      <c r="AL143" t="str">
        <f t="shared" si="88"/>
        <v>F3</v>
      </c>
      <c r="AM143" t="str">
        <f t="shared" si="88"/>
        <v>F3</v>
      </c>
      <c r="AN143" t="str">
        <f t="shared" si="88"/>
        <v>F3</v>
      </c>
      <c r="AO143" t="str">
        <f t="shared" si="88"/>
        <v>F3</v>
      </c>
    </row>
    <row r="144" spans="1:41" x14ac:dyDescent="0.25">
      <c r="A144" s="139" t="str">
        <f t="shared" si="73"/>
        <v>2015Wk 1P16</v>
      </c>
      <c r="B144" s="48">
        <v>16</v>
      </c>
      <c r="C144" s="144" t="str">
        <f t="shared" si="74"/>
        <v>Gary Antos</v>
      </c>
      <c r="D144" s="155"/>
      <c r="E144" s="146">
        <f t="shared" si="75"/>
        <v>7</v>
      </c>
      <c r="F144" s="146">
        <f t="shared" si="76"/>
        <v>6</v>
      </c>
      <c r="G144" s="146">
        <f t="shared" si="77"/>
        <v>8</v>
      </c>
      <c r="H144" s="146">
        <f t="shared" si="78"/>
        <v>7</v>
      </c>
      <c r="I144" s="146">
        <f t="shared" si="79"/>
        <v>5</v>
      </c>
      <c r="J144" s="146">
        <f t="shared" si="80"/>
        <v>4</v>
      </c>
      <c r="K144" s="146">
        <f t="shared" si="81"/>
        <v>5</v>
      </c>
      <c r="L144" s="146">
        <f t="shared" si="82"/>
        <v>4</v>
      </c>
      <c r="M144" s="146">
        <f t="shared" si="83"/>
        <v>7</v>
      </c>
      <c r="N144" s="147">
        <f t="shared" si="84"/>
        <v>53</v>
      </c>
      <c r="O144" s="148">
        <f>SUM(COUNTIF(E144,E133),COUNTIF(F144,F133),COUNTIF(G144,G133),COUNTIF(H144,H133),COUNTIF(I144,I133),COUNTIF(J144,J133),COUNTIF(K144,K133),COUNTIF(L144,L133),COUNTIF(M144,M133))</f>
        <v>0</v>
      </c>
      <c r="P144" s="149">
        <f>IF(O144=0,0,IF(SUM(O134:O145)=O144,VLOOKUP(1,$AC$107:$AD$116,2,FALSE),O144*P146))</f>
        <v>0</v>
      </c>
      <c r="Q144" s="146">
        <f t="shared" si="85"/>
        <v>0</v>
      </c>
      <c r="R144" t="s">
        <v>179</v>
      </c>
      <c r="S144" t="str">
        <f t="shared" si="86"/>
        <v/>
      </c>
      <c r="T144" t="str">
        <f>IF(E144=E133,CONCATENATE(VLOOKUP((E144-E103),$AC$122:$AD$127,2,FALSE),E104),"")</f>
        <v/>
      </c>
      <c r="U144" t="str">
        <f t="shared" ref="U144:AB144" si="99">IF(F144=F133,CONCATENATE(VLOOKUP((F144-F103),$AC$122:$AD$127,2,FALSE),F104),"")</f>
        <v/>
      </c>
      <c r="V144" t="str">
        <f t="shared" si="99"/>
        <v/>
      </c>
      <c r="W144" t="str">
        <f t="shared" si="99"/>
        <v/>
      </c>
      <c r="X144" t="str">
        <f t="shared" si="99"/>
        <v/>
      </c>
      <c r="Y144" t="str">
        <f t="shared" si="99"/>
        <v/>
      </c>
      <c r="Z144" t="str">
        <f t="shared" si="99"/>
        <v/>
      </c>
      <c r="AA144" t="str">
        <f t="shared" si="99"/>
        <v/>
      </c>
      <c r="AB144" t="str">
        <f t="shared" si="99"/>
        <v/>
      </c>
      <c r="AG144" t="str">
        <f t="shared" si="90"/>
        <v>F3</v>
      </c>
      <c r="AH144" t="str">
        <f t="shared" si="88"/>
        <v>F3</v>
      </c>
      <c r="AI144" t="str">
        <f t="shared" si="88"/>
        <v>F3</v>
      </c>
      <c r="AJ144" t="str">
        <f t="shared" si="88"/>
        <v>F3</v>
      </c>
      <c r="AK144" t="str">
        <f t="shared" si="88"/>
        <v>F3</v>
      </c>
      <c r="AL144" t="str">
        <f t="shared" si="88"/>
        <v>F3</v>
      </c>
      <c r="AM144" t="str">
        <f t="shared" si="88"/>
        <v>F3</v>
      </c>
      <c r="AN144" t="str">
        <f t="shared" si="88"/>
        <v>F3</v>
      </c>
      <c r="AO144" t="str">
        <f t="shared" si="88"/>
        <v>F3</v>
      </c>
    </row>
    <row r="145" spans="1:41" x14ac:dyDescent="0.25">
      <c r="A145" s="139" t="str">
        <f t="shared" si="73"/>
        <v>2015Wk 1P20</v>
      </c>
      <c r="B145" s="48">
        <v>20</v>
      </c>
      <c r="C145" s="144" t="str">
        <f t="shared" si="74"/>
        <v>Gary Thompson</v>
      </c>
      <c r="D145" s="155"/>
      <c r="E145" s="146">
        <f t="shared" si="75"/>
        <v>5</v>
      </c>
      <c r="F145" s="146">
        <f t="shared" si="76"/>
        <v>4</v>
      </c>
      <c r="G145" s="146">
        <f t="shared" si="77"/>
        <v>7</v>
      </c>
      <c r="H145" s="146">
        <f t="shared" si="78"/>
        <v>5</v>
      </c>
      <c r="I145" s="146">
        <f t="shared" si="79"/>
        <v>5</v>
      </c>
      <c r="J145" s="146">
        <f t="shared" si="80"/>
        <v>4</v>
      </c>
      <c r="K145" s="146">
        <f t="shared" si="81"/>
        <v>6</v>
      </c>
      <c r="L145" s="146">
        <f t="shared" si="82"/>
        <v>4</v>
      </c>
      <c r="M145" s="146">
        <f t="shared" si="83"/>
        <v>6</v>
      </c>
      <c r="N145" s="147">
        <f t="shared" si="84"/>
        <v>46</v>
      </c>
      <c r="O145" s="148">
        <f>SUM(COUNTIF(E145,E133),COUNTIF(F145,F133),COUNTIF(G145,G133),COUNTIF(H145,H133),COUNTIF(I145,I133),COUNTIF(J145,J133),COUNTIF(K145,K133),COUNTIF(L145,L133),COUNTIF(M145,M133))</f>
        <v>2</v>
      </c>
      <c r="P145" s="149">
        <f>IF(O145=0,0,IF(SUM(O134:O145)=O145,VLOOKUP(1,$AC$107:$AD$116,2,FALSE),O145*P146))</f>
        <v>14</v>
      </c>
      <c r="Q145" s="146">
        <f t="shared" si="85"/>
        <v>2</v>
      </c>
      <c r="R145" t="s">
        <v>179</v>
      </c>
      <c r="S145" t="str">
        <f t="shared" si="86"/>
        <v>PAR#1PAR#2</v>
      </c>
      <c r="T145" t="str">
        <f>IF(E145=E133,CONCATENATE(VLOOKUP((E145-E103),$AC$122:$AD$127,2,FALSE),E104),"")</f>
        <v>PAR#1</v>
      </c>
      <c r="U145" t="str">
        <f t="shared" ref="U145:AB145" si="100">IF(F145=F133,CONCATENATE(VLOOKUP((F145-F103),$AC$122:$AD$127,2,FALSE),F104),"")</f>
        <v>PAR#2</v>
      </c>
      <c r="V145" t="str">
        <f t="shared" si="100"/>
        <v/>
      </c>
      <c r="W145" t="str">
        <f t="shared" si="100"/>
        <v/>
      </c>
      <c r="X145" t="str">
        <f t="shared" si="100"/>
        <v/>
      </c>
      <c r="Y145" t="str">
        <f t="shared" si="100"/>
        <v/>
      </c>
      <c r="Z145" t="str">
        <f t="shared" si="100"/>
        <v/>
      </c>
      <c r="AA145" t="str">
        <f t="shared" si="100"/>
        <v/>
      </c>
      <c r="AB145" t="str">
        <f t="shared" si="100"/>
        <v/>
      </c>
      <c r="AG145" t="str">
        <f t="shared" si="90"/>
        <v>F3PAR#1</v>
      </c>
      <c r="AH145" t="str">
        <f t="shared" si="88"/>
        <v>F3PAR#2</v>
      </c>
      <c r="AI145" t="str">
        <f t="shared" si="88"/>
        <v>F3</v>
      </c>
      <c r="AJ145" t="str">
        <f t="shared" si="88"/>
        <v>F3</v>
      </c>
      <c r="AK145" t="str">
        <f t="shared" si="88"/>
        <v>F3</v>
      </c>
      <c r="AL145" t="str">
        <f t="shared" si="88"/>
        <v>F3</v>
      </c>
      <c r="AM145" t="str">
        <f t="shared" si="88"/>
        <v>F3</v>
      </c>
      <c r="AN145" t="str">
        <f t="shared" si="88"/>
        <v>F3</v>
      </c>
      <c r="AO145" t="str">
        <f t="shared" si="88"/>
        <v>F3</v>
      </c>
    </row>
    <row r="146" spans="1:41" x14ac:dyDescent="0.25">
      <c r="B146" s="48"/>
      <c r="C146" s="151" t="s">
        <v>205</v>
      </c>
      <c r="D146" s="150"/>
      <c r="E146" s="152">
        <f>AVERAGE(E134:E145)</f>
        <v>7.083333333333333</v>
      </c>
      <c r="F146" s="152">
        <f t="shared" ref="F146:N146" si="101">AVERAGE(F134:F145)</f>
        <v>5.75</v>
      </c>
      <c r="G146" s="152">
        <f t="shared" si="101"/>
        <v>7.666666666666667</v>
      </c>
      <c r="H146" s="152">
        <f t="shared" si="101"/>
        <v>6.166666666666667</v>
      </c>
      <c r="I146" s="152">
        <f t="shared" si="101"/>
        <v>5.583333333333333</v>
      </c>
      <c r="J146" s="152">
        <f t="shared" si="101"/>
        <v>4.166666666666667</v>
      </c>
      <c r="K146" s="152">
        <f t="shared" si="101"/>
        <v>5.75</v>
      </c>
      <c r="L146" s="152">
        <f t="shared" si="101"/>
        <v>3.75</v>
      </c>
      <c r="M146" s="152">
        <f t="shared" si="101"/>
        <v>6.083333333333333</v>
      </c>
      <c r="N146" s="152">
        <f t="shared" si="101"/>
        <v>52</v>
      </c>
      <c r="O146" s="153"/>
      <c r="P146" s="9">
        <f>VLOOKUP(SUM(O134:O145),$AC$107:$AD$117,2,FALSE)</f>
        <v>7</v>
      </c>
    </row>
    <row r="147" spans="1:41" x14ac:dyDescent="0.25">
      <c r="B147" s="48"/>
      <c r="C147" s="156" t="s">
        <v>206</v>
      </c>
      <c r="D147" s="157"/>
      <c r="E147" s="11"/>
      <c r="F147" s="11"/>
      <c r="G147" s="11"/>
      <c r="H147" s="11"/>
      <c r="I147" s="11"/>
      <c r="J147" s="11"/>
      <c r="K147" s="11"/>
      <c r="L147" s="11"/>
      <c r="M147" s="11"/>
      <c r="N147" s="158"/>
      <c r="O147" s="52"/>
      <c r="S147" s="134"/>
    </row>
    <row r="148" spans="1:41" x14ac:dyDescent="0.25">
      <c r="A148" s="139" t="str">
        <f t="shared" ref="A148:A157" si="102">CONCATENATE($C$10,$C$103,"P",B148)</f>
        <v>2015Wk 1P</v>
      </c>
      <c r="B148" s="48" t="str">
        <f>IFERROR(VLOOKUP("S1",R223:S264,2,FALSE),"")</f>
        <v/>
      </c>
      <c r="C148" s="144" t="e">
        <f>VLOOKUP(B148,$A$3108:$D$8319,3,FALSE)</f>
        <v>#N/A</v>
      </c>
      <c r="D148" s="117"/>
      <c r="E148" s="146" t="str">
        <f t="shared" ref="E148:E157" si="103">IFERROR(IF(VLOOKUP($A148,$A$162:$P$220,5,FALSE)=0,"",VLOOKUP($A148,$A$162:$P$220,5,FALSE)),"")</f>
        <v/>
      </c>
      <c r="F148" s="146" t="str">
        <f t="shared" ref="F148:F157" si="104">IFERROR(IF(VLOOKUP($A148,$A$162:$P$220,6,FALSE)=0,"",VLOOKUP($A148,$A$162:$P$220,6,FALSE)),"")</f>
        <v/>
      </c>
      <c r="G148" s="146" t="str">
        <f t="shared" ref="G148:G157" si="105">IFERROR(IF(VLOOKUP($A148,$A$162:$P$220,7,FALSE)=0,"",VLOOKUP($A148,$A$162:$P$220,7,FALSE)),"")</f>
        <v/>
      </c>
      <c r="H148" s="146" t="str">
        <f t="shared" ref="H148:H157" si="106">IFERROR(IF(VLOOKUP($A148,$A$162:$P$220,8,FALSE)=0,"",VLOOKUP($A148,$A$162:$P$220,8,FALSE)),"")</f>
        <v/>
      </c>
      <c r="I148" s="146" t="str">
        <f t="shared" ref="I148:I157" si="107">IFERROR(IF(VLOOKUP($A148,$A$162:$P$220,9,FALSE)=0,"",VLOOKUP($A148,$A$162:$P$220,9,FALSE)),"")</f>
        <v/>
      </c>
      <c r="J148" s="146" t="str">
        <f t="shared" ref="J148:J157" si="108">IFERROR(IF(VLOOKUP($A148,$A$162:$P$220,10,FALSE)=0,"",VLOOKUP($A148,$A$162:$P$220,10,FALSE)),"")</f>
        <v/>
      </c>
      <c r="K148" s="146" t="str">
        <f t="shared" ref="K148:K157" si="109">IFERROR(IF(VLOOKUP($A148,$A$162:$P$220,11,FALSE)=0,"",VLOOKUP($A148,$A$162:$P$220,11,FALSE)),"")</f>
        <v/>
      </c>
      <c r="L148" s="146" t="str">
        <f t="shared" ref="L148:L157" si="110">IFERROR(IF(VLOOKUP($A148,$A$162:$P$220,12,FALSE)=0,"",VLOOKUP($A148,$A$162:$P$220,12,FALSE)),"")</f>
        <v/>
      </c>
      <c r="M148" s="146" t="str">
        <f t="shared" ref="M148:M157" si="111">IFERROR(IF(VLOOKUP($A148,$A$162:$P$220,13,FALSE)=0,"",VLOOKUP($A148,$A$162:$P$220,13,FALSE)),"")</f>
        <v/>
      </c>
      <c r="N148" s="147">
        <f t="shared" ref="N148:N157" si="112">SUM(E148:M148)</f>
        <v>0</v>
      </c>
      <c r="O148" s="52"/>
      <c r="Q148" s="146" t="str">
        <f t="shared" ref="Q148:Q157" si="113">IFERROR((VLOOKUP($A148,$A$162:$P$220,16,FALSE)),"DNP")</f>
        <v>DNP</v>
      </c>
      <c r="R148" t="s">
        <v>207</v>
      </c>
      <c r="S148" s="134"/>
    </row>
    <row r="149" spans="1:41" x14ac:dyDescent="0.25">
      <c r="A149" s="139" t="str">
        <f t="shared" si="102"/>
        <v>2015Wk 1P</v>
      </c>
      <c r="B149" s="48" t="str">
        <f>IFERROR(VLOOKUP("S2",R223:S264,2,FALSE),"")</f>
        <v/>
      </c>
      <c r="C149" s="144" t="e">
        <f>VLOOKUP(B149,$A$3108:$D$8319,3,FALSE)</f>
        <v>#N/A</v>
      </c>
      <c r="D149" s="117"/>
      <c r="E149" s="146" t="str">
        <f t="shared" si="103"/>
        <v/>
      </c>
      <c r="F149" s="146" t="str">
        <f t="shared" si="104"/>
        <v/>
      </c>
      <c r="G149" s="146" t="str">
        <f t="shared" si="105"/>
        <v/>
      </c>
      <c r="H149" s="146" t="str">
        <f t="shared" si="106"/>
        <v/>
      </c>
      <c r="I149" s="146" t="str">
        <f t="shared" si="107"/>
        <v/>
      </c>
      <c r="J149" s="146" t="str">
        <f t="shared" si="108"/>
        <v/>
      </c>
      <c r="K149" s="146" t="str">
        <f t="shared" si="109"/>
        <v/>
      </c>
      <c r="L149" s="146" t="str">
        <f t="shared" si="110"/>
        <v/>
      </c>
      <c r="M149" s="146" t="str">
        <f t="shared" si="111"/>
        <v/>
      </c>
      <c r="N149" s="147">
        <f t="shared" si="112"/>
        <v>0</v>
      </c>
      <c r="O149" s="52"/>
      <c r="Q149" s="146" t="str">
        <f t="shared" si="113"/>
        <v>DNP</v>
      </c>
      <c r="R149" t="s">
        <v>207</v>
      </c>
      <c r="S149" s="134"/>
    </row>
    <row r="150" spans="1:41" x14ac:dyDescent="0.25">
      <c r="A150" s="139" t="str">
        <f t="shared" si="102"/>
        <v>2015Wk 1P</v>
      </c>
      <c r="B150" s="48" t="str">
        <f>IFERROR(VLOOKUP("S3",R223:S264,2,FALSE),"")</f>
        <v/>
      </c>
      <c r="C150" s="144" t="e">
        <f>VLOOKUP(B150,$A$3108:$D$8319,3,FALSE)</f>
        <v>#N/A</v>
      </c>
      <c r="D150" s="117"/>
      <c r="E150" s="146" t="str">
        <f t="shared" si="103"/>
        <v/>
      </c>
      <c r="F150" s="146" t="str">
        <f t="shared" si="104"/>
        <v/>
      </c>
      <c r="G150" s="146" t="str">
        <f t="shared" si="105"/>
        <v/>
      </c>
      <c r="H150" s="146" t="str">
        <f t="shared" si="106"/>
        <v/>
      </c>
      <c r="I150" s="146" t="str">
        <f t="shared" si="107"/>
        <v/>
      </c>
      <c r="J150" s="146" t="str">
        <f t="shared" si="108"/>
        <v/>
      </c>
      <c r="K150" s="146" t="str">
        <f t="shared" si="109"/>
        <v/>
      </c>
      <c r="L150" s="146" t="str">
        <f t="shared" si="110"/>
        <v/>
      </c>
      <c r="M150" s="146" t="str">
        <f t="shared" si="111"/>
        <v/>
      </c>
      <c r="N150" s="147">
        <f t="shared" si="112"/>
        <v>0</v>
      </c>
      <c r="O150" s="52"/>
      <c r="Q150" s="146" t="str">
        <f t="shared" si="113"/>
        <v>DNP</v>
      </c>
      <c r="R150" t="s">
        <v>207</v>
      </c>
      <c r="S150" s="134"/>
    </row>
    <row r="151" spans="1:41" x14ac:dyDescent="0.25">
      <c r="A151" s="139" t="str">
        <f t="shared" si="102"/>
        <v>2015Wk 1P</v>
      </c>
      <c r="B151" s="48" t="str">
        <f>IFERROR(VLOOKUP("S4",R223:S264,2,FALSE),"")</f>
        <v/>
      </c>
      <c r="C151" s="144" t="e">
        <v>#N/A</v>
      </c>
      <c r="D151" s="117"/>
      <c r="E151" s="146" t="str">
        <f t="shared" si="103"/>
        <v/>
      </c>
      <c r="F151" s="146" t="str">
        <f t="shared" si="104"/>
        <v/>
      </c>
      <c r="G151" s="146" t="str">
        <f t="shared" si="105"/>
        <v/>
      </c>
      <c r="H151" s="146" t="str">
        <f t="shared" si="106"/>
        <v/>
      </c>
      <c r="I151" s="146" t="str">
        <f t="shared" si="107"/>
        <v/>
      </c>
      <c r="J151" s="146" t="str">
        <f t="shared" si="108"/>
        <v/>
      </c>
      <c r="K151" s="146" t="str">
        <f t="shared" si="109"/>
        <v/>
      </c>
      <c r="L151" s="146" t="str">
        <f t="shared" si="110"/>
        <v/>
      </c>
      <c r="M151" s="146" t="str">
        <f t="shared" si="111"/>
        <v/>
      </c>
      <c r="N151" s="147">
        <f t="shared" si="112"/>
        <v>0</v>
      </c>
      <c r="O151" s="52"/>
      <c r="Q151" s="146" t="str">
        <f t="shared" si="113"/>
        <v>DNP</v>
      </c>
      <c r="R151" t="s">
        <v>207</v>
      </c>
      <c r="S151" s="134"/>
    </row>
    <row r="152" spans="1:41" x14ac:dyDescent="0.25">
      <c r="A152" s="139" t="str">
        <f t="shared" si="102"/>
        <v>2015Wk 1P</v>
      </c>
      <c r="B152" s="48" t="str">
        <f>IFERROR(VLOOKUP("S5",R223:S264,2,FALSE),"")</f>
        <v/>
      </c>
      <c r="C152" s="144" t="e">
        <v>#N/A</v>
      </c>
      <c r="D152" s="117"/>
      <c r="E152" s="146" t="str">
        <f t="shared" si="103"/>
        <v/>
      </c>
      <c r="F152" s="146" t="str">
        <f t="shared" si="104"/>
        <v/>
      </c>
      <c r="G152" s="146" t="str">
        <f t="shared" si="105"/>
        <v/>
      </c>
      <c r="H152" s="146" t="str">
        <f t="shared" si="106"/>
        <v/>
      </c>
      <c r="I152" s="146" t="str">
        <f t="shared" si="107"/>
        <v/>
      </c>
      <c r="J152" s="146" t="str">
        <f t="shared" si="108"/>
        <v/>
      </c>
      <c r="K152" s="146" t="str">
        <f t="shared" si="109"/>
        <v/>
      </c>
      <c r="L152" s="146" t="str">
        <f t="shared" si="110"/>
        <v/>
      </c>
      <c r="M152" s="146" t="str">
        <f t="shared" si="111"/>
        <v/>
      </c>
      <c r="N152" s="147">
        <f t="shared" si="112"/>
        <v>0</v>
      </c>
      <c r="O152" s="52"/>
      <c r="Q152" s="146" t="str">
        <f t="shared" si="113"/>
        <v>DNP</v>
      </c>
      <c r="R152" t="s">
        <v>207</v>
      </c>
      <c r="S152" s="134"/>
    </row>
    <row r="153" spans="1:41" x14ac:dyDescent="0.25">
      <c r="A153" s="139" t="str">
        <f t="shared" si="102"/>
        <v>2015Wk 1P</v>
      </c>
      <c r="B153" s="48" t="str">
        <f>IFERROR(VLOOKUP("S6",R223:S264,2,FALSE),"")</f>
        <v/>
      </c>
      <c r="C153" s="144" t="e">
        <v>#N/A</v>
      </c>
      <c r="D153" s="117"/>
      <c r="E153" s="146" t="str">
        <f t="shared" si="103"/>
        <v/>
      </c>
      <c r="F153" s="146" t="str">
        <f t="shared" si="104"/>
        <v/>
      </c>
      <c r="G153" s="146" t="str">
        <f t="shared" si="105"/>
        <v/>
      </c>
      <c r="H153" s="146" t="str">
        <f t="shared" si="106"/>
        <v/>
      </c>
      <c r="I153" s="146" t="str">
        <f t="shared" si="107"/>
        <v/>
      </c>
      <c r="J153" s="146" t="str">
        <f t="shared" si="108"/>
        <v/>
      </c>
      <c r="K153" s="146" t="str">
        <f t="shared" si="109"/>
        <v/>
      </c>
      <c r="L153" s="146" t="str">
        <f t="shared" si="110"/>
        <v/>
      </c>
      <c r="M153" s="146" t="str">
        <f t="shared" si="111"/>
        <v/>
      </c>
      <c r="N153" s="147">
        <f t="shared" si="112"/>
        <v>0</v>
      </c>
      <c r="O153" s="52"/>
      <c r="Q153" s="146" t="str">
        <f t="shared" si="113"/>
        <v>DNP</v>
      </c>
      <c r="R153" t="s">
        <v>207</v>
      </c>
      <c r="S153" s="134"/>
    </row>
    <row r="154" spans="1:41" x14ac:dyDescent="0.25">
      <c r="A154" s="139" t="str">
        <f t="shared" si="102"/>
        <v>2015Wk 1P</v>
      </c>
      <c r="B154" s="48" t="str">
        <f>IFERROR(VLOOKUP("S7",R223:S264,2,FALSE),"")</f>
        <v/>
      </c>
      <c r="C154" s="144" t="e">
        <v>#N/A</v>
      </c>
      <c r="D154" s="117"/>
      <c r="E154" s="146" t="str">
        <f t="shared" si="103"/>
        <v/>
      </c>
      <c r="F154" s="146" t="str">
        <f t="shared" si="104"/>
        <v/>
      </c>
      <c r="G154" s="146" t="str">
        <f t="shared" si="105"/>
        <v/>
      </c>
      <c r="H154" s="146" t="str">
        <f t="shared" si="106"/>
        <v/>
      </c>
      <c r="I154" s="146" t="str">
        <f t="shared" si="107"/>
        <v/>
      </c>
      <c r="J154" s="146" t="str">
        <f t="shared" si="108"/>
        <v/>
      </c>
      <c r="K154" s="146" t="str">
        <f t="shared" si="109"/>
        <v/>
      </c>
      <c r="L154" s="146" t="str">
        <f t="shared" si="110"/>
        <v/>
      </c>
      <c r="M154" s="146" t="str">
        <f t="shared" si="111"/>
        <v/>
      </c>
      <c r="N154" s="147">
        <f t="shared" si="112"/>
        <v>0</v>
      </c>
      <c r="O154" s="52"/>
      <c r="Q154" s="146" t="str">
        <f t="shared" si="113"/>
        <v>DNP</v>
      </c>
      <c r="R154" t="s">
        <v>207</v>
      </c>
      <c r="S154" s="134"/>
    </row>
    <row r="155" spans="1:41" x14ac:dyDescent="0.25">
      <c r="A155" s="139" t="str">
        <f t="shared" si="102"/>
        <v>2015Wk 1P</v>
      </c>
      <c r="B155" s="48" t="str">
        <f>IFERROR(VLOOKUP("S8",R223:S264,2,FALSE),"")</f>
        <v/>
      </c>
      <c r="C155" s="144" t="e">
        <v>#N/A</v>
      </c>
      <c r="D155" s="117"/>
      <c r="E155" s="146" t="str">
        <f t="shared" si="103"/>
        <v/>
      </c>
      <c r="F155" s="146" t="str">
        <f t="shared" si="104"/>
        <v/>
      </c>
      <c r="G155" s="146" t="str">
        <f t="shared" si="105"/>
        <v/>
      </c>
      <c r="H155" s="146" t="str">
        <f t="shared" si="106"/>
        <v/>
      </c>
      <c r="I155" s="146" t="str">
        <f t="shared" si="107"/>
        <v/>
      </c>
      <c r="J155" s="146" t="str">
        <f t="shared" si="108"/>
        <v/>
      </c>
      <c r="K155" s="146" t="str">
        <f t="shared" si="109"/>
        <v/>
      </c>
      <c r="L155" s="146" t="str">
        <f t="shared" si="110"/>
        <v/>
      </c>
      <c r="M155" s="146" t="str">
        <f t="shared" si="111"/>
        <v/>
      </c>
      <c r="N155" s="147">
        <f t="shared" si="112"/>
        <v>0</v>
      </c>
      <c r="O155" s="52"/>
      <c r="Q155" s="146" t="str">
        <f t="shared" si="113"/>
        <v>DNP</v>
      </c>
      <c r="R155" t="s">
        <v>207</v>
      </c>
      <c r="S155" s="134"/>
    </row>
    <row r="156" spans="1:41" x14ac:dyDescent="0.25">
      <c r="A156" s="139" t="str">
        <f t="shared" si="102"/>
        <v>2015Wk 1P</v>
      </c>
      <c r="B156" s="48" t="str">
        <f>IFERROR(VLOOKUP("S9",R223:S264,2,FALSE),"")</f>
        <v/>
      </c>
      <c r="C156" s="144" t="e">
        <v>#N/A</v>
      </c>
      <c r="D156" s="117"/>
      <c r="E156" s="146" t="str">
        <f t="shared" si="103"/>
        <v/>
      </c>
      <c r="F156" s="146" t="str">
        <f t="shared" si="104"/>
        <v/>
      </c>
      <c r="G156" s="146" t="str">
        <f t="shared" si="105"/>
        <v/>
      </c>
      <c r="H156" s="146" t="str">
        <f t="shared" si="106"/>
        <v/>
      </c>
      <c r="I156" s="146" t="str">
        <f t="shared" si="107"/>
        <v/>
      </c>
      <c r="J156" s="146" t="str">
        <f t="shared" si="108"/>
        <v/>
      </c>
      <c r="K156" s="146" t="str">
        <f t="shared" si="109"/>
        <v/>
      </c>
      <c r="L156" s="146" t="str">
        <f t="shared" si="110"/>
        <v/>
      </c>
      <c r="M156" s="146" t="str">
        <f t="shared" si="111"/>
        <v/>
      </c>
      <c r="N156" s="147">
        <f t="shared" si="112"/>
        <v>0</v>
      </c>
      <c r="O156" s="52"/>
      <c r="Q156" s="146" t="str">
        <f t="shared" si="113"/>
        <v>DNP</v>
      </c>
      <c r="R156" t="s">
        <v>207</v>
      </c>
      <c r="S156" s="134"/>
    </row>
    <row r="157" spans="1:41" x14ac:dyDescent="0.25">
      <c r="A157" s="139" t="str">
        <f t="shared" si="102"/>
        <v>2015Wk 1P</v>
      </c>
      <c r="B157" s="48" t="str">
        <f>IFERROR(VLOOKUP("S10",R223:S264,2,FALSE),"")</f>
        <v/>
      </c>
      <c r="C157" s="144" t="e">
        <v>#N/A</v>
      </c>
      <c r="D157" s="117"/>
      <c r="E157" s="146" t="str">
        <f t="shared" si="103"/>
        <v/>
      </c>
      <c r="F157" s="146" t="str">
        <f t="shared" si="104"/>
        <v/>
      </c>
      <c r="G157" s="146" t="str">
        <f t="shared" si="105"/>
        <v/>
      </c>
      <c r="H157" s="146" t="str">
        <f t="shared" si="106"/>
        <v/>
      </c>
      <c r="I157" s="146" t="str">
        <f t="shared" si="107"/>
        <v/>
      </c>
      <c r="J157" s="146" t="str">
        <f t="shared" si="108"/>
        <v/>
      </c>
      <c r="K157" s="146" t="str">
        <f t="shared" si="109"/>
        <v/>
      </c>
      <c r="L157" s="146" t="str">
        <f t="shared" si="110"/>
        <v/>
      </c>
      <c r="M157" s="146" t="str">
        <f t="shared" si="111"/>
        <v/>
      </c>
      <c r="N157" s="147">
        <f t="shared" si="112"/>
        <v>0</v>
      </c>
      <c r="O157" s="52"/>
      <c r="Q157" s="146" t="str">
        <f t="shared" si="113"/>
        <v>DNP</v>
      </c>
      <c r="R157" t="s">
        <v>207</v>
      </c>
      <c r="S157" s="134"/>
    </row>
    <row r="158" spans="1:41" x14ac:dyDescent="0.25">
      <c r="D158" s="52"/>
      <c r="N158" s="52"/>
      <c r="O158" s="52"/>
      <c r="S158" s="134"/>
    </row>
    <row r="159" spans="1:41" x14ac:dyDescent="0.25">
      <c r="A159">
        <v>1</v>
      </c>
      <c r="B159">
        <v>1</v>
      </c>
      <c r="C159">
        <v>2</v>
      </c>
      <c r="D159">
        <v>3</v>
      </c>
      <c r="E159" s="52">
        <v>4</v>
      </c>
      <c r="F159">
        <v>5</v>
      </c>
      <c r="G159">
        <v>6</v>
      </c>
      <c r="H159">
        <v>7</v>
      </c>
      <c r="I159">
        <v>8</v>
      </c>
      <c r="J159">
        <v>9</v>
      </c>
      <c r="K159">
        <v>10</v>
      </c>
      <c r="L159">
        <v>11</v>
      </c>
      <c r="M159">
        <v>12</v>
      </c>
      <c r="N159">
        <v>13</v>
      </c>
      <c r="O159" s="52">
        <v>14</v>
      </c>
      <c r="P159" s="52">
        <v>15</v>
      </c>
      <c r="Q159">
        <v>16</v>
      </c>
      <c r="S159" s="134"/>
    </row>
    <row r="160" spans="1:41" x14ac:dyDescent="0.25">
      <c r="A160" t="str">
        <f>CONCATENATE($C$10,C160)</f>
        <v>2015Wk 1</v>
      </c>
      <c r="B160" t="s">
        <v>208</v>
      </c>
      <c r="C160" s="159" t="s">
        <v>70</v>
      </c>
      <c r="D160" s="160" t="s">
        <v>10</v>
      </c>
      <c r="E160" s="161">
        <v>1</v>
      </c>
      <c r="F160" s="161">
        <v>2</v>
      </c>
      <c r="G160" s="161">
        <v>3</v>
      </c>
      <c r="H160" s="161">
        <v>4</v>
      </c>
      <c r="I160" s="161">
        <v>5</v>
      </c>
      <c r="J160" s="161">
        <v>6</v>
      </c>
      <c r="K160" s="161">
        <v>7</v>
      </c>
      <c r="L160" s="161">
        <v>8</v>
      </c>
      <c r="M160" s="161">
        <v>9</v>
      </c>
      <c r="N160" s="162" t="s">
        <v>209</v>
      </c>
      <c r="O160" s="163" t="s">
        <v>210</v>
      </c>
      <c r="P160" s="164" t="s">
        <v>8</v>
      </c>
      <c r="Q160" s="165" t="str">
        <f>IF(E195="","Not Played","Played")</f>
        <v>Played</v>
      </c>
      <c r="R160" s="166" t="str">
        <f>CONCATENATE($C$10,C160)</f>
        <v>2015Wk 1</v>
      </c>
      <c r="S160" s="162"/>
    </row>
    <row r="161" spans="1:20" ht="16.5" thickBot="1" x14ac:dyDescent="0.3">
      <c r="C161" s="167" t="s">
        <v>189</v>
      </c>
      <c r="D161" s="168"/>
      <c r="E161" s="168">
        <v>5</v>
      </c>
      <c r="F161" s="168">
        <v>4</v>
      </c>
      <c r="G161" s="168">
        <v>5</v>
      </c>
      <c r="H161" s="168">
        <v>4</v>
      </c>
      <c r="I161" s="168">
        <v>4</v>
      </c>
      <c r="J161" s="168">
        <v>3</v>
      </c>
      <c r="K161" s="168">
        <v>4</v>
      </c>
      <c r="L161" s="168">
        <v>3</v>
      </c>
      <c r="M161" s="168">
        <v>4</v>
      </c>
      <c r="N161" s="169"/>
      <c r="O161" s="169"/>
      <c r="R161" s="166" t="s">
        <v>211</v>
      </c>
      <c r="S161" s="170" t="s">
        <v>212</v>
      </c>
      <c r="T161" t="s">
        <v>2</v>
      </c>
    </row>
    <row r="162" spans="1:20" ht="16.5" thickBot="1" x14ac:dyDescent="0.3">
      <c r="A162" s="139" t="str">
        <f t="shared" ref="A162:A221" si="114">CONCATENATE($C$10,$C$103,"P",B162)</f>
        <v>2015Wk 1P83</v>
      </c>
      <c r="B162">
        <v>83</v>
      </c>
      <c r="C162" s="144" t="s">
        <v>213</v>
      </c>
      <c r="D162" s="171">
        <v>2</v>
      </c>
      <c r="E162" s="172">
        <v>5</v>
      </c>
      <c r="F162" s="172">
        <v>5</v>
      </c>
      <c r="G162" s="172">
        <v>6</v>
      </c>
      <c r="H162" s="172">
        <v>4</v>
      </c>
      <c r="I162" s="172">
        <v>4</v>
      </c>
      <c r="J162" s="172">
        <v>3</v>
      </c>
      <c r="K162" s="172">
        <v>4</v>
      </c>
      <c r="L162" s="172">
        <v>3</v>
      </c>
      <c r="M162" s="173">
        <v>5</v>
      </c>
      <c r="N162" s="174">
        <v>39</v>
      </c>
      <c r="O162" s="175">
        <v>0</v>
      </c>
      <c r="P162" s="176">
        <v>2</v>
      </c>
      <c r="R162" s="177" t="str">
        <f>CONCATENATE(B162+100,P162+100)</f>
        <v>183102</v>
      </c>
      <c r="S162" s="170">
        <f>B163</f>
        <v>68</v>
      </c>
      <c r="T162" t="e">
        <f>VLOOKUP(B162,$D$223:$H$264,5,FALSE)</f>
        <v>#N/A</v>
      </c>
    </row>
    <row r="163" spans="1:20" ht="16.5" thickBot="1" x14ac:dyDescent="0.3">
      <c r="A163" s="139" t="str">
        <f>CONCATENATE($C$10,$C$103,"P",B163)</f>
        <v>2015Wk 1P68</v>
      </c>
      <c r="B163">
        <v>68</v>
      </c>
      <c r="C163" s="144" t="s">
        <v>214</v>
      </c>
      <c r="D163" s="171">
        <v>2</v>
      </c>
      <c r="E163" s="172">
        <v>5</v>
      </c>
      <c r="F163" s="172">
        <v>5</v>
      </c>
      <c r="G163" s="172">
        <v>6</v>
      </c>
      <c r="H163" s="172">
        <v>6</v>
      </c>
      <c r="I163" s="172">
        <v>4</v>
      </c>
      <c r="J163" s="172">
        <v>4</v>
      </c>
      <c r="K163" s="172">
        <v>4</v>
      </c>
      <c r="L163" s="172">
        <v>4</v>
      </c>
      <c r="M163" s="173">
        <v>5</v>
      </c>
      <c r="N163" s="174">
        <v>43</v>
      </c>
      <c r="O163" s="175">
        <v>-4</v>
      </c>
      <c r="P163" s="176">
        <v>0</v>
      </c>
      <c r="Q163" s="52"/>
      <c r="R163" s="177" t="str">
        <f>CONCATENATE(B163+100,P163+100)</f>
        <v>168100</v>
      </c>
      <c r="S163" s="170">
        <f>B162</f>
        <v>83</v>
      </c>
      <c r="T163" t="e">
        <f>VLOOKUP(B163,$D$223:$H$264,5,FALSE)</f>
        <v>#N/A</v>
      </c>
    </row>
    <row r="164" spans="1:20" ht="16.5" thickBot="1" x14ac:dyDescent="0.3">
      <c r="A164" s="139" t="str">
        <f t="shared" si="114"/>
        <v>2015Wk 1PM1</v>
      </c>
      <c r="B164" t="s">
        <v>173</v>
      </c>
      <c r="C164" s="96"/>
      <c r="D164" s="98"/>
      <c r="E164" s="178"/>
      <c r="F164" s="178"/>
      <c r="G164" s="178"/>
      <c r="H164" s="178"/>
      <c r="I164" s="178"/>
      <c r="J164" s="178"/>
      <c r="K164" s="178"/>
      <c r="L164" s="178"/>
      <c r="M164" s="178"/>
      <c r="N164" s="126"/>
      <c r="O164" s="126"/>
      <c r="P164" s="90"/>
      <c r="Q164" s="52"/>
      <c r="R164" s="177" t="str">
        <f>IF(R162="","",CONCATENATE(R162,"v",R163))</f>
        <v>183102v168100</v>
      </c>
      <c r="S164" s="170"/>
    </row>
    <row r="165" spans="1:20" ht="16.5" thickBot="1" x14ac:dyDescent="0.3">
      <c r="A165" s="139" t="str">
        <f t="shared" si="114"/>
        <v>2015Wk 1P14</v>
      </c>
      <c r="B165">
        <v>14</v>
      </c>
      <c r="C165" s="144" t="s">
        <v>215</v>
      </c>
      <c r="D165" s="171">
        <v>8</v>
      </c>
      <c r="E165" s="172">
        <v>7</v>
      </c>
      <c r="F165" s="172">
        <v>5</v>
      </c>
      <c r="G165" s="172">
        <v>7</v>
      </c>
      <c r="H165" s="172">
        <v>6</v>
      </c>
      <c r="I165" s="172">
        <v>6</v>
      </c>
      <c r="J165" s="172">
        <v>4</v>
      </c>
      <c r="K165" s="172">
        <v>4</v>
      </c>
      <c r="L165" s="172">
        <v>4</v>
      </c>
      <c r="M165" s="173">
        <v>5</v>
      </c>
      <c r="N165" s="174">
        <v>48</v>
      </c>
      <c r="O165" s="175">
        <v>-3</v>
      </c>
      <c r="P165" s="176">
        <v>1</v>
      </c>
      <c r="Q165" s="52"/>
      <c r="R165" s="177" t="str">
        <f>CONCATENATE(B165+100,P165+100)</f>
        <v>114101</v>
      </c>
      <c r="S165" s="170">
        <f>B166</f>
        <v>30</v>
      </c>
      <c r="T165" t="e">
        <f>VLOOKUP(B165,$D$223:$H$264,5,FALSE)</f>
        <v>#N/A</v>
      </c>
    </row>
    <row r="166" spans="1:20" ht="16.5" thickBot="1" x14ac:dyDescent="0.3">
      <c r="A166" s="139" t="str">
        <f t="shared" si="114"/>
        <v>2015Wk 1P30</v>
      </c>
      <c r="B166">
        <v>30</v>
      </c>
      <c r="C166" s="144" t="s">
        <v>216</v>
      </c>
      <c r="D166" s="171">
        <v>8</v>
      </c>
      <c r="E166" s="172">
        <v>6</v>
      </c>
      <c r="F166" s="172">
        <v>6</v>
      </c>
      <c r="G166" s="172">
        <v>6</v>
      </c>
      <c r="H166" s="172">
        <v>6</v>
      </c>
      <c r="I166" s="172">
        <v>4</v>
      </c>
      <c r="J166" s="172">
        <v>4</v>
      </c>
      <c r="K166" s="172">
        <v>6</v>
      </c>
      <c r="L166" s="172">
        <v>4</v>
      </c>
      <c r="M166" s="173">
        <v>6</v>
      </c>
      <c r="N166" s="174">
        <v>48</v>
      </c>
      <c r="O166" s="175">
        <v>-3</v>
      </c>
      <c r="P166" s="176">
        <v>1</v>
      </c>
      <c r="Q166" s="52"/>
      <c r="R166" s="177" t="str">
        <f>CONCATENATE(B166+100,P166+100)</f>
        <v>130101</v>
      </c>
      <c r="S166" s="170">
        <f>B165</f>
        <v>14</v>
      </c>
      <c r="T166" t="e">
        <f>VLOOKUP(B166,$D$223:$H$264,5,FALSE)</f>
        <v>#N/A</v>
      </c>
    </row>
    <row r="167" spans="1:20" ht="16.5" thickBot="1" x14ac:dyDescent="0.3">
      <c r="A167" s="139" t="str">
        <f t="shared" si="114"/>
        <v>2015Wk 1PM2</v>
      </c>
      <c r="B167" t="s">
        <v>174</v>
      </c>
      <c r="C167" s="96"/>
      <c r="D167" s="98"/>
      <c r="E167" s="178"/>
      <c r="F167" s="178"/>
      <c r="G167" s="178"/>
      <c r="H167" s="178"/>
      <c r="I167" s="178"/>
      <c r="J167" s="178"/>
      <c r="K167" s="178"/>
      <c r="L167" s="178"/>
      <c r="M167" s="178"/>
      <c r="N167" s="126"/>
      <c r="O167" s="126"/>
      <c r="P167" s="90"/>
      <c r="Q167" s="52"/>
      <c r="R167" s="177" t="str">
        <f>IF(R165="","",CONCATENATE(R165,"v",R166))</f>
        <v>114101v130101</v>
      </c>
      <c r="S167" s="170"/>
    </row>
    <row r="168" spans="1:20" ht="16.5" thickBot="1" x14ac:dyDescent="0.3">
      <c r="A168" s="139" t="str">
        <f t="shared" si="114"/>
        <v>2015Wk 1P57</v>
      </c>
      <c r="B168">
        <v>57</v>
      </c>
      <c r="C168" s="144" t="s">
        <v>217</v>
      </c>
      <c r="D168" s="171">
        <v>13</v>
      </c>
      <c r="E168" s="172">
        <v>10</v>
      </c>
      <c r="F168" s="172">
        <v>6</v>
      </c>
      <c r="G168" s="172">
        <v>8</v>
      </c>
      <c r="H168" s="172">
        <v>7</v>
      </c>
      <c r="I168" s="172">
        <v>7</v>
      </c>
      <c r="J168" s="172">
        <v>5</v>
      </c>
      <c r="K168" s="172">
        <v>7</v>
      </c>
      <c r="L168" s="172">
        <v>3</v>
      </c>
      <c r="M168" s="173">
        <v>7</v>
      </c>
      <c r="N168" s="174">
        <v>60</v>
      </c>
      <c r="O168" s="175">
        <v>-3</v>
      </c>
      <c r="P168" s="176">
        <v>0</v>
      </c>
      <c r="Q168" s="52"/>
      <c r="R168" s="177" t="str">
        <f>CONCATENATE(B168+100,P168+100)</f>
        <v>157100</v>
      </c>
      <c r="S168" s="170">
        <f>B169</f>
        <v>44</v>
      </c>
      <c r="T168" t="e">
        <f>VLOOKUP(B168,$D$223:$H$264,5,FALSE)</f>
        <v>#N/A</v>
      </c>
    </row>
    <row r="169" spans="1:20" ht="16.5" thickBot="1" x14ac:dyDescent="0.3">
      <c r="A169" s="139" t="str">
        <f t="shared" si="114"/>
        <v>2015Wk 1P44</v>
      </c>
      <c r="B169">
        <v>44</v>
      </c>
      <c r="C169" s="144" t="s">
        <v>218</v>
      </c>
      <c r="D169" s="171">
        <v>13</v>
      </c>
      <c r="E169" s="172">
        <v>8</v>
      </c>
      <c r="F169" s="172">
        <v>5</v>
      </c>
      <c r="G169" s="172">
        <v>8</v>
      </c>
      <c r="H169" s="172">
        <v>6</v>
      </c>
      <c r="I169" s="172">
        <v>6</v>
      </c>
      <c r="J169" s="172">
        <v>4</v>
      </c>
      <c r="K169" s="172">
        <v>5</v>
      </c>
      <c r="L169" s="172">
        <v>4</v>
      </c>
      <c r="M169" s="173">
        <v>5</v>
      </c>
      <c r="N169" s="174">
        <v>51</v>
      </c>
      <c r="O169" s="175">
        <v>1</v>
      </c>
      <c r="P169" s="176">
        <v>2</v>
      </c>
      <c r="Q169" s="52"/>
      <c r="R169" s="177" t="str">
        <f>CONCATENATE(B169+100,P169+100)</f>
        <v>144102</v>
      </c>
      <c r="S169" s="170">
        <f>B168</f>
        <v>57</v>
      </c>
      <c r="T169" t="e">
        <f>VLOOKUP(B169,$D$223:$H$264,5,FALSE)</f>
        <v>#N/A</v>
      </c>
    </row>
    <row r="170" spans="1:20" ht="16.5" thickBot="1" x14ac:dyDescent="0.3">
      <c r="A170" s="139" t="str">
        <f t="shared" si="114"/>
        <v>2015Wk 1PM3</v>
      </c>
      <c r="B170" t="s">
        <v>175</v>
      </c>
      <c r="C170" s="96"/>
      <c r="D170" s="98"/>
      <c r="E170" s="178"/>
      <c r="F170" s="178"/>
      <c r="G170" s="178"/>
      <c r="H170" s="178"/>
      <c r="I170" s="178"/>
      <c r="J170" s="178"/>
      <c r="K170" s="178"/>
      <c r="L170" s="178"/>
      <c r="M170" s="178"/>
      <c r="N170" s="126"/>
      <c r="O170" s="126"/>
      <c r="P170" s="90"/>
      <c r="Q170" s="52"/>
      <c r="R170" s="177" t="str">
        <f>IF(R168="","",CONCATENATE(R168,"v",R169))</f>
        <v>157100v144102</v>
      </c>
      <c r="S170" s="170"/>
    </row>
    <row r="171" spans="1:20" ht="16.5" thickBot="1" x14ac:dyDescent="0.3">
      <c r="A171" s="139" t="str">
        <f t="shared" si="114"/>
        <v>2015Wk 1P4</v>
      </c>
      <c r="B171">
        <v>4</v>
      </c>
      <c r="C171" s="144" t="s">
        <v>219</v>
      </c>
      <c r="D171" s="171">
        <v>3</v>
      </c>
      <c r="E171" s="172">
        <v>5</v>
      </c>
      <c r="F171" s="172">
        <v>4</v>
      </c>
      <c r="G171" s="172">
        <v>6</v>
      </c>
      <c r="H171" s="172">
        <v>6</v>
      </c>
      <c r="I171" s="172">
        <v>4</v>
      </c>
      <c r="J171" s="172">
        <v>4</v>
      </c>
      <c r="K171" s="172">
        <v>4</v>
      </c>
      <c r="L171" s="172">
        <v>3</v>
      </c>
      <c r="M171" s="173">
        <v>6</v>
      </c>
      <c r="N171" s="174">
        <v>42</v>
      </c>
      <c r="O171" s="175">
        <v>-2</v>
      </c>
      <c r="P171" s="176">
        <v>2</v>
      </c>
      <c r="Q171" s="52"/>
      <c r="R171" s="177" t="str">
        <f>CONCATENATE(B171+100,P171+100)</f>
        <v>104102</v>
      </c>
      <c r="S171" s="170">
        <f>B172</f>
        <v>79</v>
      </c>
      <c r="T171">
        <f>VLOOKUP(B171,$D$223:$H$264,5,FALSE)</f>
        <v>0</v>
      </c>
    </row>
    <row r="172" spans="1:20" ht="16.5" thickBot="1" x14ac:dyDescent="0.3">
      <c r="A172" s="139" t="str">
        <f t="shared" si="114"/>
        <v>2015Wk 1P79</v>
      </c>
      <c r="B172">
        <v>79</v>
      </c>
      <c r="C172" s="144" t="s">
        <v>220</v>
      </c>
      <c r="D172" s="171">
        <v>3</v>
      </c>
      <c r="E172" s="172">
        <v>6</v>
      </c>
      <c r="F172" s="172">
        <v>4</v>
      </c>
      <c r="G172" s="172">
        <v>6</v>
      </c>
      <c r="H172" s="172">
        <v>6</v>
      </c>
      <c r="I172" s="172">
        <v>5</v>
      </c>
      <c r="J172" s="172">
        <v>4</v>
      </c>
      <c r="K172" s="172">
        <v>5</v>
      </c>
      <c r="L172" s="172">
        <v>3</v>
      </c>
      <c r="M172" s="173">
        <v>7</v>
      </c>
      <c r="N172" s="174">
        <v>46</v>
      </c>
      <c r="O172" s="175">
        <v>-5</v>
      </c>
      <c r="P172" s="176">
        <v>0</v>
      </c>
      <c r="Q172" s="52"/>
      <c r="R172" s="177" t="str">
        <f>CONCATENATE(B172+100,P172+100)</f>
        <v>179100</v>
      </c>
      <c r="S172" s="170">
        <f>B171</f>
        <v>4</v>
      </c>
      <c r="T172" t="e">
        <f>VLOOKUP(B172,$D$223:$H$264,5,FALSE)</f>
        <v>#N/A</v>
      </c>
    </row>
    <row r="173" spans="1:20" ht="16.5" thickBot="1" x14ac:dyDescent="0.3">
      <c r="A173" s="139" t="str">
        <f t="shared" si="114"/>
        <v>2015Wk 1PM4</v>
      </c>
      <c r="B173" t="s">
        <v>221</v>
      </c>
      <c r="C173" s="96"/>
      <c r="D173" s="98"/>
      <c r="E173" s="178"/>
      <c r="F173" s="178"/>
      <c r="G173" s="178"/>
      <c r="H173" s="178"/>
      <c r="I173" s="178"/>
      <c r="J173" s="178"/>
      <c r="K173" s="178"/>
      <c r="L173" s="178"/>
      <c r="M173" s="178"/>
      <c r="N173" s="126"/>
      <c r="O173" s="126"/>
      <c r="P173" s="90"/>
      <c r="Q173" s="52"/>
      <c r="R173" s="177" t="str">
        <f>IF(R171="","",CONCATENATE(R171,"v",R172))</f>
        <v>104102v179100</v>
      </c>
      <c r="S173" s="170"/>
    </row>
    <row r="174" spans="1:20" ht="16.5" thickBot="1" x14ac:dyDescent="0.3">
      <c r="A174" s="139" t="str">
        <f t="shared" si="114"/>
        <v>2015Wk 1P22</v>
      </c>
      <c r="B174">
        <v>22</v>
      </c>
      <c r="C174" s="144" t="s">
        <v>222</v>
      </c>
      <c r="D174" s="171">
        <v>6</v>
      </c>
      <c r="E174" s="172">
        <v>7</v>
      </c>
      <c r="F174" s="172">
        <v>4</v>
      </c>
      <c r="G174" s="172">
        <v>6</v>
      </c>
      <c r="H174" s="172">
        <v>6</v>
      </c>
      <c r="I174" s="172">
        <v>6</v>
      </c>
      <c r="J174" s="172">
        <v>4</v>
      </c>
      <c r="K174" s="172">
        <v>4</v>
      </c>
      <c r="L174" s="172">
        <v>4</v>
      </c>
      <c r="M174" s="173">
        <v>6</v>
      </c>
      <c r="N174" s="174">
        <v>47</v>
      </c>
      <c r="O174" s="175">
        <v>-4</v>
      </c>
      <c r="P174" s="176">
        <v>0</v>
      </c>
      <c r="Q174" s="52"/>
      <c r="R174" s="177" t="str">
        <f>CONCATENATE(B174+100,P174+100)</f>
        <v>122100</v>
      </c>
      <c r="S174" s="170">
        <f>B175</f>
        <v>37</v>
      </c>
      <c r="T174" t="e">
        <f>VLOOKUP(B174,$D$223:$H$264,5,FALSE)</f>
        <v>#N/A</v>
      </c>
    </row>
    <row r="175" spans="1:20" ht="16.5" thickBot="1" x14ac:dyDescent="0.3">
      <c r="A175" s="139" t="str">
        <f t="shared" si="114"/>
        <v>2015Wk 1P37</v>
      </c>
      <c r="B175">
        <v>37</v>
      </c>
      <c r="C175" s="144" t="s">
        <v>223</v>
      </c>
      <c r="D175" s="171">
        <v>5</v>
      </c>
      <c r="E175" s="172">
        <v>5</v>
      </c>
      <c r="F175" s="172">
        <v>4</v>
      </c>
      <c r="G175" s="172">
        <v>8</v>
      </c>
      <c r="H175" s="172">
        <v>6</v>
      </c>
      <c r="I175" s="172">
        <v>4</v>
      </c>
      <c r="J175" s="172">
        <v>4</v>
      </c>
      <c r="K175" s="172">
        <v>3</v>
      </c>
      <c r="L175" s="172">
        <v>4</v>
      </c>
      <c r="M175" s="173">
        <v>5</v>
      </c>
      <c r="N175" s="174">
        <v>43</v>
      </c>
      <c r="O175" s="175">
        <v>1</v>
      </c>
      <c r="P175" s="176">
        <v>2</v>
      </c>
      <c r="Q175" s="52"/>
      <c r="R175" s="177" t="str">
        <f>CONCATENATE(B175+100,P175+100)</f>
        <v>137102</v>
      </c>
      <c r="S175" s="170">
        <f>B174</f>
        <v>22</v>
      </c>
      <c r="T175" t="e">
        <f>VLOOKUP(B175,$D$223:$H$264,5,FALSE)</f>
        <v>#N/A</v>
      </c>
    </row>
    <row r="176" spans="1:20" ht="16.5" thickBot="1" x14ac:dyDescent="0.3">
      <c r="A176" s="139" t="str">
        <f t="shared" si="114"/>
        <v>2015Wk 1PM5</v>
      </c>
      <c r="B176" t="s">
        <v>224</v>
      </c>
      <c r="C176" s="96"/>
      <c r="D176" s="98"/>
      <c r="E176" s="178"/>
      <c r="F176" s="178"/>
      <c r="G176" s="178"/>
      <c r="H176" s="178"/>
      <c r="I176" s="178"/>
      <c r="J176" s="178"/>
      <c r="K176" s="178"/>
      <c r="L176" s="178"/>
      <c r="M176" s="178"/>
      <c r="N176" s="126"/>
      <c r="O176" s="126"/>
      <c r="P176" s="90"/>
      <c r="Q176" s="52"/>
      <c r="R176" s="177" t="str">
        <f>IF(R174="","",CONCATENATE(R174,"v",R175))</f>
        <v>122100v137102</v>
      </c>
      <c r="S176" s="170"/>
    </row>
    <row r="177" spans="1:20" ht="16.5" thickBot="1" x14ac:dyDescent="0.3">
      <c r="A177" s="139" t="str">
        <f t="shared" si="114"/>
        <v>2015Wk 1P35</v>
      </c>
      <c r="B177">
        <v>35</v>
      </c>
      <c r="C177" s="144" t="s">
        <v>225</v>
      </c>
      <c r="D177" s="171">
        <v>11</v>
      </c>
      <c r="E177" s="172">
        <v>8</v>
      </c>
      <c r="F177" s="172">
        <v>7</v>
      </c>
      <c r="G177" s="172">
        <v>9</v>
      </c>
      <c r="H177" s="172">
        <v>6</v>
      </c>
      <c r="I177" s="172">
        <v>7</v>
      </c>
      <c r="J177" s="172">
        <v>5</v>
      </c>
      <c r="K177" s="172">
        <v>6</v>
      </c>
      <c r="L177" s="172">
        <v>3</v>
      </c>
      <c r="M177" s="173">
        <v>6</v>
      </c>
      <c r="N177" s="174">
        <v>57</v>
      </c>
      <c r="O177" s="175">
        <v>-4</v>
      </c>
      <c r="P177" s="176">
        <v>1</v>
      </c>
      <c r="Q177" s="52"/>
      <c r="R177" s="177" t="str">
        <f>CONCATENATE(B177+100,P177+100)</f>
        <v>135101</v>
      </c>
      <c r="S177" s="170">
        <f>B178</f>
        <v>73</v>
      </c>
      <c r="T177" t="e">
        <f>VLOOKUP(B177,$D$223:$H$264,5,FALSE)</f>
        <v>#N/A</v>
      </c>
    </row>
    <row r="178" spans="1:20" ht="16.5" thickBot="1" x14ac:dyDescent="0.3">
      <c r="A178" s="139" t="str">
        <f t="shared" si="114"/>
        <v>2015Wk 1P73</v>
      </c>
      <c r="B178">
        <v>73</v>
      </c>
      <c r="C178" s="144" t="s">
        <v>226</v>
      </c>
      <c r="D178" s="171">
        <v>11</v>
      </c>
      <c r="E178" s="172">
        <v>9</v>
      </c>
      <c r="F178" s="172">
        <v>5</v>
      </c>
      <c r="G178" s="172">
        <v>9</v>
      </c>
      <c r="H178" s="172">
        <v>6</v>
      </c>
      <c r="I178" s="172">
        <v>6</v>
      </c>
      <c r="J178" s="172">
        <v>4</v>
      </c>
      <c r="K178" s="172">
        <v>6</v>
      </c>
      <c r="L178" s="172">
        <v>4</v>
      </c>
      <c r="M178" s="173">
        <v>8</v>
      </c>
      <c r="N178" s="174">
        <v>57</v>
      </c>
      <c r="O178" s="175">
        <v>-4</v>
      </c>
      <c r="P178" s="176">
        <v>1</v>
      </c>
      <c r="Q178" s="52"/>
      <c r="R178" s="177" t="str">
        <f>CONCATENATE(B178+100,P178+100)</f>
        <v>173101</v>
      </c>
      <c r="S178" s="170">
        <f>B177</f>
        <v>35</v>
      </c>
      <c r="T178" t="e">
        <f>VLOOKUP(B178,$D$223:$H$264,5,FALSE)</f>
        <v>#N/A</v>
      </c>
    </row>
    <row r="179" spans="1:20" ht="16.5" thickBot="1" x14ac:dyDescent="0.3">
      <c r="A179" s="139" t="str">
        <f t="shared" si="114"/>
        <v>2015Wk 1PM6</v>
      </c>
      <c r="B179" t="s">
        <v>227</v>
      </c>
      <c r="C179" s="96"/>
      <c r="D179" s="98"/>
      <c r="E179" s="178"/>
      <c r="F179" s="178"/>
      <c r="G179" s="178"/>
      <c r="H179" s="178"/>
      <c r="I179" s="178"/>
      <c r="J179" s="178"/>
      <c r="K179" s="178"/>
      <c r="L179" s="178"/>
      <c r="M179" s="178"/>
      <c r="N179" s="126"/>
      <c r="O179" s="126"/>
      <c r="P179" s="90"/>
      <c r="Q179" s="52"/>
      <c r="R179" s="177" t="str">
        <f>IF(R177="","",CONCATENATE(R177,"v",R178))</f>
        <v>135101v173101</v>
      </c>
      <c r="S179" s="170"/>
    </row>
    <row r="180" spans="1:20" ht="16.5" thickBot="1" x14ac:dyDescent="0.3">
      <c r="A180" s="139" t="str">
        <f t="shared" si="114"/>
        <v>2015Wk 1P9</v>
      </c>
      <c r="B180">
        <v>9</v>
      </c>
      <c r="C180" s="144" t="s">
        <v>228</v>
      </c>
      <c r="D180" s="171">
        <v>4</v>
      </c>
      <c r="E180" s="172">
        <v>5</v>
      </c>
      <c r="F180" s="172">
        <v>4</v>
      </c>
      <c r="G180" s="172">
        <v>7</v>
      </c>
      <c r="H180" s="172">
        <v>7</v>
      </c>
      <c r="I180" s="172">
        <v>4</v>
      </c>
      <c r="J180" s="172">
        <v>4</v>
      </c>
      <c r="K180" s="172">
        <v>3</v>
      </c>
      <c r="L180" s="172">
        <v>3</v>
      </c>
      <c r="M180" s="173">
        <v>5</v>
      </c>
      <c r="N180" s="174">
        <v>42</v>
      </c>
      <c r="O180" s="175">
        <v>1</v>
      </c>
      <c r="P180" s="176">
        <v>2</v>
      </c>
      <c r="Q180" s="52"/>
      <c r="R180" s="177" t="str">
        <f>CONCATENATE(B180+100,P180+100)</f>
        <v>109102</v>
      </c>
      <c r="S180" s="170">
        <f>B181</f>
        <v>3</v>
      </c>
      <c r="T180" t="e">
        <f>VLOOKUP(B180,$D$223:$H$264,5,FALSE)</f>
        <v>#N/A</v>
      </c>
    </row>
    <row r="181" spans="1:20" ht="16.5" thickBot="1" x14ac:dyDescent="0.3">
      <c r="A181" s="139" t="str">
        <f t="shared" si="114"/>
        <v>2015Wk 1P3</v>
      </c>
      <c r="B181">
        <v>3</v>
      </c>
      <c r="C181" s="144" t="s">
        <v>229</v>
      </c>
      <c r="D181" s="171">
        <v>4</v>
      </c>
      <c r="E181" s="172">
        <v>7</v>
      </c>
      <c r="F181" s="172">
        <v>4</v>
      </c>
      <c r="G181" s="172">
        <v>7</v>
      </c>
      <c r="H181" s="172">
        <v>7</v>
      </c>
      <c r="I181" s="172">
        <v>4</v>
      </c>
      <c r="J181" s="172">
        <v>4</v>
      </c>
      <c r="K181" s="172">
        <v>4</v>
      </c>
      <c r="L181" s="172">
        <v>3</v>
      </c>
      <c r="M181" s="173">
        <v>5</v>
      </c>
      <c r="N181" s="174">
        <v>45</v>
      </c>
      <c r="O181" s="175">
        <v>-3</v>
      </c>
      <c r="P181" s="176">
        <v>0</v>
      </c>
      <c r="Q181" s="52"/>
      <c r="R181" s="177" t="str">
        <f>CONCATENATE(B181+100,P181+100)</f>
        <v>103100</v>
      </c>
      <c r="S181" s="170">
        <f>B180</f>
        <v>9</v>
      </c>
      <c r="T181" t="e">
        <f>VLOOKUP(B181,$D$223:$H$264,5,FALSE)</f>
        <v>#N/A</v>
      </c>
    </row>
    <row r="182" spans="1:20" ht="16.5" thickBot="1" x14ac:dyDescent="0.3">
      <c r="A182" s="139" t="str">
        <f t="shared" si="114"/>
        <v>2015Wk 1PM7</v>
      </c>
      <c r="B182" t="s">
        <v>230</v>
      </c>
      <c r="C182" s="96"/>
      <c r="D182" s="98"/>
      <c r="E182" s="178"/>
      <c r="F182" s="178"/>
      <c r="G182" s="178"/>
      <c r="H182" s="178"/>
      <c r="I182" s="178"/>
      <c r="J182" s="178"/>
      <c r="K182" s="178"/>
      <c r="L182" s="178"/>
      <c r="M182" s="178"/>
      <c r="N182" s="126"/>
      <c r="O182" s="126"/>
      <c r="P182" s="90"/>
      <c r="Q182" s="52"/>
      <c r="R182" s="177" t="str">
        <f>IF(R180="","",CONCATENATE(R180,"v",R181))</f>
        <v>109102v103100</v>
      </c>
      <c r="S182" s="170"/>
    </row>
    <row r="183" spans="1:20" ht="16.5" thickBot="1" x14ac:dyDescent="0.3">
      <c r="A183" s="139" t="str">
        <f t="shared" si="114"/>
        <v>2015Wk 1P12</v>
      </c>
      <c r="B183">
        <v>12</v>
      </c>
      <c r="C183" s="144" t="s">
        <v>231</v>
      </c>
      <c r="D183" s="171">
        <v>5</v>
      </c>
      <c r="E183" s="172">
        <v>4</v>
      </c>
      <c r="F183" s="172">
        <v>5</v>
      </c>
      <c r="G183" s="172">
        <v>10</v>
      </c>
      <c r="H183" s="172">
        <v>5</v>
      </c>
      <c r="I183" s="172">
        <v>6</v>
      </c>
      <c r="J183" s="172">
        <v>4</v>
      </c>
      <c r="K183" s="172">
        <v>6</v>
      </c>
      <c r="L183" s="172">
        <v>3</v>
      </c>
      <c r="M183" s="173">
        <v>5</v>
      </c>
      <c r="N183" s="174">
        <v>48</v>
      </c>
      <c r="O183" s="175">
        <v>-3</v>
      </c>
      <c r="P183" s="176">
        <v>1</v>
      </c>
      <c r="Q183" s="52"/>
      <c r="R183" s="177" t="str">
        <f>CONCATENATE(B183+100,P183+100)</f>
        <v>112101</v>
      </c>
      <c r="S183" s="170">
        <f>B184</f>
        <v>31</v>
      </c>
      <c r="T183" t="e">
        <f>VLOOKUP(B183,$D$223:$H$264,5,FALSE)</f>
        <v>#N/A</v>
      </c>
    </row>
    <row r="184" spans="1:20" ht="16.5" thickBot="1" x14ac:dyDescent="0.3">
      <c r="A184" s="139" t="str">
        <f t="shared" si="114"/>
        <v>2015Wk 1P31</v>
      </c>
      <c r="B184">
        <v>31</v>
      </c>
      <c r="C184" s="144" t="s">
        <v>232</v>
      </c>
      <c r="D184" s="171">
        <v>8</v>
      </c>
      <c r="E184" s="172">
        <v>6</v>
      </c>
      <c r="F184" s="172">
        <v>5</v>
      </c>
      <c r="G184" s="172">
        <v>8</v>
      </c>
      <c r="H184" s="172">
        <v>6</v>
      </c>
      <c r="I184" s="172">
        <v>5</v>
      </c>
      <c r="J184" s="172">
        <v>4</v>
      </c>
      <c r="K184" s="172">
        <v>5</v>
      </c>
      <c r="L184" s="172">
        <v>4</v>
      </c>
      <c r="M184" s="173">
        <v>6</v>
      </c>
      <c r="N184" s="174">
        <v>49</v>
      </c>
      <c r="O184" s="175">
        <v>-3</v>
      </c>
      <c r="P184" s="176">
        <v>1</v>
      </c>
      <c r="Q184" s="52"/>
      <c r="R184" s="177" t="str">
        <f>CONCATENATE(B184+100,P184+100)</f>
        <v>131101</v>
      </c>
      <c r="S184" s="170">
        <f>B183</f>
        <v>12</v>
      </c>
      <c r="T184" t="e">
        <f>VLOOKUP(B184,$D$223:$H$264,5,FALSE)</f>
        <v>#N/A</v>
      </c>
    </row>
    <row r="185" spans="1:20" ht="16.5" thickBot="1" x14ac:dyDescent="0.3">
      <c r="A185" s="139" t="str">
        <f t="shared" si="114"/>
        <v>2015Wk 1PM8</v>
      </c>
      <c r="B185" t="s">
        <v>233</v>
      </c>
      <c r="C185" s="96"/>
      <c r="D185" s="98"/>
      <c r="E185" s="178"/>
      <c r="F185" s="178"/>
      <c r="G185" s="178"/>
      <c r="H185" s="178"/>
      <c r="I185" s="178"/>
      <c r="J185" s="178"/>
      <c r="K185" s="178"/>
      <c r="L185" s="178"/>
      <c r="M185" s="178"/>
      <c r="N185" s="126"/>
      <c r="O185" s="126"/>
      <c r="P185" s="90"/>
      <c r="Q185" s="52"/>
      <c r="R185" s="177" t="str">
        <f>IF(R183="","",CONCATENATE(R183,"v",R184))</f>
        <v>112101v131101</v>
      </c>
      <c r="S185" s="170"/>
    </row>
    <row r="186" spans="1:20" ht="16.5" thickBot="1" x14ac:dyDescent="0.3">
      <c r="A186" s="139" t="str">
        <f t="shared" si="114"/>
        <v>2015Wk 1P72</v>
      </c>
      <c r="B186">
        <v>72</v>
      </c>
      <c r="C186" s="144" t="s">
        <v>234</v>
      </c>
      <c r="D186" s="171">
        <v>11</v>
      </c>
      <c r="E186" s="172">
        <v>7</v>
      </c>
      <c r="F186" s="172">
        <v>5</v>
      </c>
      <c r="G186" s="172">
        <v>7</v>
      </c>
      <c r="H186" s="172">
        <v>7</v>
      </c>
      <c r="I186" s="172">
        <v>5</v>
      </c>
      <c r="J186" s="172">
        <v>4</v>
      </c>
      <c r="K186" s="172">
        <v>7</v>
      </c>
      <c r="L186" s="172">
        <v>5</v>
      </c>
      <c r="M186" s="173">
        <v>7</v>
      </c>
      <c r="N186" s="174">
        <v>54</v>
      </c>
      <c r="O186" s="175">
        <v>-3</v>
      </c>
      <c r="P186" s="176">
        <v>0</v>
      </c>
      <c r="Q186" s="52"/>
      <c r="R186" s="177" t="str">
        <f>CONCATENATE(B186+100,P186+100)</f>
        <v>172100</v>
      </c>
      <c r="S186" s="170">
        <f>B187</f>
        <v>32</v>
      </c>
      <c r="T186" t="e">
        <f>VLOOKUP(B186,$D$223:$H$264,5,FALSE)</f>
        <v>#N/A</v>
      </c>
    </row>
    <row r="187" spans="1:20" ht="16.5" thickBot="1" x14ac:dyDescent="0.3">
      <c r="A187" s="139" t="str">
        <f t="shared" si="114"/>
        <v>2015Wk 1P32</v>
      </c>
      <c r="B187">
        <v>32</v>
      </c>
      <c r="C187" s="144" t="s">
        <v>235</v>
      </c>
      <c r="D187" s="171">
        <v>10</v>
      </c>
      <c r="E187" s="172">
        <v>7</v>
      </c>
      <c r="F187" s="172">
        <v>5</v>
      </c>
      <c r="G187" s="172">
        <v>6</v>
      </c>
      <c r="H187" s="172">
        <v>5</v>
      </c>
      <c r="I187" s="172">
        <v>5</v>
      </c>
      <c r="J187" s="172">
        <v>4</v>
      </c>
      <c r="K187" s="172">
        <v>5</v>
      </c>
      <c r="L187" s="172">
        <v>5</v>
      </c>
      <c r="M187" s="173">
        <v>5</v>
      </c>
      <c r="N187" s="174">
        <v>47</v>
      </c>
      <c r="O187" s="175">
        <v>0</v>
      </c>
      <c r="P187" s="176">
        <v>2</v>
      </c>
      <c r="Q187" s="52"/>
      <c r="R187" s="177" t="str">
        <f>CONCATENATE(B187+100,P187+100)</f>
        <v>132102</v>
      </c>
      <c r="S187" s="170">
        <f>B186</f>
        <v>72</v>
      </c>
      <c r="T187" t="e">
        <f>VLOOKUP(B187,$D$223:$H$264,5,FALSE)</f>
        <v>#N/A</v>
      </c>
    </row>
    <row r="188" spans="1:20" ht="16.5" thickBot="1" x14ac:dyDescent="0.3">
      <c r="A188" s="139" t="str">
        <f t="shared" si="114"/>
        <v>2015Wk 1PM9</v>
      </c>
      <c r="B188" t="s">
        <v>236</v>
      </c>
      <c r="C188" s="96"/>
      <c r="D188" s="98"/>
      <c r="E188" s="178"/>
      <c r="F188" s="178"/>
      <c r="G188" s="178"/>
      <c r="H188" s="178"/>
      <c r="I188" s="178"/>
      <c r="J188" s="178"/>
      <c r="K188" s="178"/>
      <c r="L188" s="178"/>
      <c r="M188" s="178"/>
      <c r="N188" s="126"/>
      <c r="O188" s="126"/>
      <c r="P188" s="90"/>
      <c r="Q188" s="52"/>
      <c r="R188" s="177" t="str">
        <f>IF(R186="","",CONCATENATE(R186,"v",R187))</f>
        <v>172100v132102</v>
      </c>
      <c r="S188" s="170"/>
    </row>
    <row r="189" spans="1:20" ht="16.5" thickBot="1" x14ac:dyDescent="0.3">
      <c r="A189" s="139" t="str">
        <f t="shared" si="114"/>
        <v>2015Wk 1P6</v>
      </c>
      <c r="B189">
        <v>6</v>
      </c>
      <c r="C189" s="144" t="s">
        <v>237</v>
      </c>
      <c r="D189" s="171">
        <v>5</v>
      </c>
      <c r="E189" s="172">
        <v>6</v>
      </c>
      <c r="F189" s="172">
        <v>5</v>
      </c>
      <c r="G189" s="172">
        <v>7</v>
      </c>
      <c r="H189" s="172">
        <v>5</v>
      </c>
      <c r="I189" s="172">
        <v>4</v>
      </c>
      <c r="J189" s="172">
        <v>4</v>
      </c>
      <c r="K189" s="172">
        <v>4</v>
      </c>
      <c r="L189" s="172">
        <v>4</v>
      </c>
      <c r="M189" s="173">
        <v>5</v>
      </c>
      <c r="N189" s="174">
        <v>44</v>
      </c>
      <c r="O189" s="175">
        <v>-2</v>
      </c>
      <c r="P189" s="176">
        <v>2</v>
      </c>
      <c r="Q189" s="52"/>
      <c r="R189" s="177" t="str">
        <f>CONCATENATE(B189+100,P189+100)</f>
        <v>106102</v>
      </c>
      <c r="S189" s="170">
        <f>B190</f>
        <v>8</v>
      </c>
      <c r="T189" t="e">
        <f>VLOOKUP(B189,$D$223:$H$264,5,FALSE)</f>
        <v>#N/A</v>
      </c>
    </row>
    <row r="190" spans="1:20" ht="16.5" thickBot="1" x14ac:dyDescent="0.3">
      <c r="A190" s="139" t="str">
        <f t="shared" si="114"/>
        <v>2015Wk 1P8</v>
      </c>
      <c r="B190">
        <v>8</v>
      </c>
      <c r="C190" s="144" t="s">
        <v>238</v>
      </c>
      <c r="D190" s="171">
        <v>5</v>
      </c>
      <c r="E190" s="172">
        <v>5</v>
      </c>
      <c r="F190" s="172">
        <v>7</v>
      </c>
      <c r="G190" s="172">
        <v>6</v>
      </c>
      <c r="H190" s="172">
        <v>6</v>
      </c>
      <c r="I190" s="172">
        <v>5</v>
      </c>
      <c r="J190" s="172">
        <v>4</v>
      </c>
      <c r="K190" s="172">
        <v>4</v>
      </c>
      <c r="L190" s="172">
        <v>4</v>
      </c>
      <c r="M190" s="173">
        <v>6</v>
      </c>
      <c r="N190" s="174">
        <v>47</v>
      </c>
      <c r="O190" s="175">
        <v>-4</v>
      </c>
      <c r="P190" s="176">
        <v>0</v>
      </c>
      <c r="Q190" s="52"/>
      <c r="R190" s="177" t="str">
        <f>CONCATENATE(B190+100,P190+100)</f>
        <v>108100</v>
      </c>
      <c r="S190" s="170">
        <f>B189</f>
        <v>6</v>
      </c>
      <c r="T190" t="e">
        <f>VLOOKUP(B190,$D$223:$H$264,5,FALSE)</f>
        <v>#N/A</v>
      </c>
    </row>
    <row r="191" spans="1:20" ht="16.5" thickBot="1" x14ac:dyDescent="0.3">
      <c r="A191" s="139" t="str">
        <f t="shared" si="114"/>
        <v>2015Wk 1PM10</v>
      </c>
      <c r="B191" t="s">
        <v>239</v>
      </c>
      <c r="C191" s="96"/>
      <c r="D191" s="98"/>
      <c r="E191" s="178"/>
      <c r="F191" s="178"/>
      <c r="G191" s="178"/>
      <c r="H191" s="178"/>
      <c r="I191" s="178"/>
      <c r="J191" s="178"/>
      <c r="K191" s="178"/>
      <c r="L191" s="178"/>
      <c r="M191" s="178"/>
      <c r="N191" s="126"/>
      <c r="O191" s="126"/>
      <c r="P191" s="90"/>
      <c r="Q191" s="52"/>
      <c r="R191" s="177" t="str">
        <f>IF(R189="","",CONCATENATE(R189,"v",R190))</f>
        <v>106102v108100</v>
      </c>
      <c r="S191" s="170"/>
    </row>
    <row r="192" spans="1:20" ht="16.5" thickBot="1" x14ac:dyDescent="0.3">
      <c r="A192" s="139" t="str">
        <f t="shared" si="114"/>
        <v>2015Wk 1P21</v>
      </c>
      <c r="B192">
        <v>21</v>
      </c>
      <c r="C192" s="144" t="s">
        <v>240</v>
      </c>
      <c r="D192" s="171">
        <v>7</v>
      </c>
      <c r="E192" s="172">
        <v>5</v>
      </c>
      <c r="F192" s="172">
        <v>6</v>
      </c>
      <c r="G192" s="172">
        <v>6</v>
      </c>
      <c r="H192" s="172">
        <v>6</v>
      </c>
      <c r="I192" s="172">
        <v>4</v>
      </c>
      <c r="J192" s="172">
        <v>5</v>
      </c>
      <c r="K192" s="172">
        <v>4</v>
      </c>
      <c r="L192" s="172">
        <v>4</v>
      </c>
      <c r="M192" s="173">
        <v>6</v>
      </c>
      <c r="N192" s="174">
        <v>46</v>
      </c>
      <c r="O192" s="175">
        <v>-2</v>
      </c>
      <c r="P192" s="176">
        <v>1</v>
      </c>
      <c r="Q192" s="52"/>
      <c r="R192" s="177" t="str">
        <f>CONCATENATE(B192+100,P192+100)</f>
        <v>121101</v>
      </c>
      <c r="S192" s="170">
        <f>B193</f>
        <v>43</v>
      </c>
      <c r="T192" t="e">
        <f>VLOOKUP(B192,$D$223:$H$264,5,FALSE)</f>
        <v>#N/A</v>
      </c>
    </row>
    <row r="193" spans="1:20" ht="16.5" thickBot="1" x14ac:dyDescent="0.3">
      <c r="A193" s="139" t="str">
        <f t="shared" si="114"/>
        <v>2015Wk 1P43</v>
      </c>
      <c r="B193">
        <v>43</v>
      </c>
      <c r="C193" s="144" t="s">
        <v>241</v>
      </c>
      <c r="D193" s="171">
        <v>8</v>
      </c>
      <c r="E193" s="172">
        <v>6</v>
      </c>
      <c r="F193" s="172">
        <v>6</v>
      </c>
      <c r="G193" s="172">
        <v>7</v>
      </c>
      <c r="H193" s="172">
        <v>7</v>
      </c>
      <c r="I193" s="172">
        <v>4</v>
      </c>
      <c r="J193" s="172">
        <v>4</v>
      </c>
      <c r="K193" s="172">
        <v>5</v>
      </c>
      <c r="L193" s="172">
        <v>3</v>
      </c>
      <c r="M193" s="173">
        <v>6</v>
      </c>
      <c r="N193" s="174">
        <v>48</v>
      </c>
      <c r="O193" s="175">
        <v>-2</v>
      </c>
      <c r="P193" s="176">
        <v>1</v>
      </c>
      <c r="Q193" s="52"/>
      <c r="R193" s="177" t="str">
        <f>CONCATENATE(B193+100,P193+100)</f>
        <v>143101</v>
      </c>
      <c r="S193" s="170">
        <f>B192</f>
        <v>21</v>
      </c>
      <c r="T193" t="e">
        <f>VLOOKUP(B193,$D$223:$H$264,5,FALSE)</f>
        <v>#N/A</v>
      </c>
    </row>
    <row r="194" spans="1:20" ht="16.5" thickBot="1" x14ac:dyDescent="0.3">
      <c r="A194" s="139" t="str">
        <f t="shared" si="114"/>
        <v>2015Wk 1PM11</v>
      </c>
      <c r="B194" t="s">
        <v>242</v>
      </c>
      <c r="C194" s="96"/>
      <c r="D194" s="98"/>
      <c r="E194" s="178"/>
      <c r="F194" s="178"/>
      <c r="G194" s="178"/>
      <c r="H194" s="178"/>
      <c r="I194" s="178"/>
      <c r="J194" s="178"/>
      <c r="K194" s="178"/>
      <c r="L194" s="178"/>
      <c r="M194" s="178"/>
      <c r="N194" s="126"/>
      <c r="O194" s="126"/>
      <c r="P194" s="90"/>
      <c r="Q194" s="52"/>
      <c r="R194" s="177" t="str">
        <f>IF(R192="","",CONCATENATE(R192,"v",R193))</f>
        <v>121101v143101</v>
      </c>
      <c r="S194" s="170"/>
    </row>
    <row r="195" spans="1:20" ht="16.5" thickBot="1" x14ac:dyDescent="0.3">
      <c r="A195" s="139" t="str">
        <f t="shared" si="114"/>
        <v>2015Wk 1P29</v>
      </c>
      <c r="B195">
        <v>29</v>
      </c>
      <c r="C195" s="144" t="s">
        <v>243</v>
      </c>
      <c r="D195" s="171">
        <v>10</v>
      </c>
      <c r="E195" s="172">
        <v>6</v>
      </c>
      <c r="F195" s="172">
        <v>6</v>
      </c>
      <c r="G195" s="172">
        <v>8</v>
      </c>
      <c r="H195" s="172">
        <v>6</v>
      </c>
      <c r="I195" s="172">
        <v>4</v>
      </c>
      <c r="J195" s="172">
        <v>3</v>
      </c>
      <c r="K195" s="172">
        <v>6</v>
      </c>
      <c r="L195" s="172">
        <v>3</v>
      </c>
      <c r="M195" s="173">
        <v>5</v>
      </c>
      <c r="N195" s="174">
        <v>47</v>
      </c>
      <c r="O195" s="175">
        <v>1</v>
      </c>
      <c r="P195" s="176">
        <v>2</v>
      </c>
      <c r="Q195" s="52"/>
      <c r="R195" s="177" t="str">
        <f>CONCATENATE(B195+100,P195+100)</f>
        <v>129102</v>
      </c>
      <c r="S195" s="170">
        <f>B196</f>
        <v>28</v>
      </c>
      <c r="T195" t="e">
        <f>VLOOKUP(B195,$D$223:$H$264,5,FALSE)</f>
        <v>#N/A</v>
      </c>
    </row>
    <row r="196" spans="1:20" ht="16.5" thickBot="1" x14ac:dyDescent="0.3">
      <c r="A196" s="139" t="str">
        <f t="shared" si="114"/>
        <v>2015Wk 1P28</v>
      </c>
      <c r="B196">
        <v>28</v>
      </c>
      <c r="C196" s="144" t="s">
        <v>244</v>
      </c>
      <c r="D196" s="171">
        <v>9</v>
      </c>
      <c r="E196" s="172">
        <v>6</v>
      </c>
      <c r="F196" s="172">
        <v>6</v>
      </c>
      <c r="G196" s="172">
        <v>8</v>
      </c>
      <c r="H196" s="172">
        <v>6</v>
      </c>
      <c r="I196" s="172">
        <v>5</v>
      </c>
      <c r="J196" s="172">
        <v>4</v>
      </c>
      <c r="K196" s="172">
        <v>5</v>
      </c>
      <c r="L196" s="172">
        <v>3</v>
      </c>
      <c r="M196" s="173">
        <v>6</v>
      </c>
      <c r="N196" s="174">
        <v>49</v>
      </c>
      <c r="O196" s="175">
        <v>-2</v>
      </c>
      <c r="P196" s="176">
        <v>0</v>
      </c>
      <c r="Q196" s="52"/>
      <c r="R196" s="177" t="str">
        <f>CONCATENATE(B196+100,P196+100)</f>
        <v>128100</v>
      </c>
      <c r="S196" s="170">
        <f>B195</f>
        <v>29</v>
      </c>
      <c r="T196" t="e">
        <f>VLOOKUP(B196,$D$223:$H$264,5,FALSE)</f>
        <v>#N/A</v>
      </c>
    </row>
    <row r="197" spans="1:20" ht="16.5" thickBot="1" x14ac:dyDescent="0.3">
      <c r="A197" s="139" t="str">
        <f t="shared" si="114"/>
        <v>2015Wk 1PM12</v>
      </c>
      <c r="B197" t="s">
        <v>245</v>
      </c>
      <c r="C197" s="96"/>
      <c r="D197" s="98"/>
      <c r="E197" s="178"/>
      <c r="F197" s="178"/>
      <c r="G197" s="178"/>
      <c r="H197" s="178"/>
      <c r="I197" s="178"/>
      <c r="J197" s="178"/>
      <c r="K197" s="178"/>
      <c r="L197" s="178"/>
      <c r="M197" s="178"/>
      <c r="N197" s="126"/>
      <c r="O197" s="126"/>
      <c r="P197" s="90"/>
      <c r="Q197" s="52"/>
      <c r="R197" s="177" t="str">
        <f>IF(R195="","",CONCATENATE(R195,"v",R196))</f>
        <v>129102v128100</v>
      </c>
      <c r="S197" s="170"/>
    </row>
    <row r="198" spans="1:20" ht="16.5" thickBot="1" x14ac:dyDescent="0.3">
      <c r="A198" s="139" t="str">
        <f t="shared" si="114"/>
        <v>2015Wk 1P23</v>
      </c>
      <c r="B198">
        <v>23</v>
      </c>
      <c r="C198" s="144" t="s">
        <v>246</v>
      </c>
      <c r="D198" s="171">
        <v>5</v>
      </c>
      <c r="E198" s="172">
        <v>6</v>
      </c>
      <c r="F198" s="172">
        <v>6</v>
      </c>
      <c r="G198" s="172">
        <v>6</v>
      </c>
      <c r="H198" s="172">
        <v>5</v>
      </c>
      <c r="I198" s="172">
        <v>5</v>
      </c>
      <c r="J198" s="172">
        <v>4</v>
      </c>
      <c r="K198" s="172">
        <v>4</v>
      </c>
      <c r="L198" s="172">
        <v>3</v>
      </c>
      <c r="M198" s="173">
        <v>5</v>
      </c>
      <c r="N198" s="174">
        <v>44</v>
      </c>
      <c r="O198" s="175">
        <v>-2</v>
      </c>
      <c r="P198" s="176">
        <v>0</v>
      </c>
      <c r="Q198" s="52"/>
      <c r="R198" s="177" t="str">
        <f>CONCATENATE(B198+100,P198+100)</f>
        <v>123100</v>
      </c>
      <c r="S198" s="170">
        <f>B199</f>
        <v>81</v>
      </c>
      <c r="T198" t="e">
        <f>VLOOKUP(B198,$D$223:$H$264,5,FALSE)</f>
        <v>#N/A</v>
      </c>
    </row>
    <row r="199" spans="1:20" ht="16.5" thickBot="1" x14ac:dyDescent="0.3">
      <c r="A199" s="139" t="str">
        <f t="shared" si="114"/>
        <v>2015Wk 1P81</v>
      </c>
      <c r="B199">
        <v>81</v>
      </c>
      <c r="C199" s="144" t="s">
        <v>247</v>
      </c>
      <c r="D199" s="171">
        <v>5</v>
      </c>
      <c r="E199" s="172">
        <v>4</v>
      </c>
      <c r="F199" s="172">
        <v>5</v>
      </c>
      <c r="G199" s="172">
        <v>6</v>
      </c>
      <c r="H199" s="172">
        <v>5</v>
      </c>
      <c r="I199" s="172">
        <v>4</v>
      </c>
      <c r="J199" s="172">
        <v>3</v>
      </c>
      <c r="K199" s="172">
        <v>4</v>
      </c>
      <c r="L199" s="172">
        <v>4</v>
      </c>
      <c r="M199" s="173">
        <v>4</v>
      </c>
      <c r="N199" s="174">
        <v>39</v>
      </c>
      <c r="O199" s="175">
        <v>4</v>
      </c>
      <c r="P199" s="176">
        <v>2</v>
      </c>
      <c r="Q199" s="52"/>
      <c r="R199" s="177" t="str">
        <f>CONCATENATE(B199+100,P199+100)</f>
        <v>181102</v>
      </c>
      <c r="S199" s="170">
        <f>B198</f>
        <v>23</v>
      </c>
      <c r="T199" t="e">
        <f>VLOOKUP(B199,$D$223:$H$264,5,FALSE)</f>
        <v>#N/A</v>
      </c>
    </row>
    <row r="200" spans="1:20" ht="16.5" thickBot="1" x14ac:dyDescent="0.3">
      <c r="A200" s="139" t="str">
        <f t="shared" si="114"/>
        <v>2015Wk 1PM13</v>
      </c>
      <c r="B200" t="s">
        <v>248</v>
      </c>
      <c r="C200" s="96"/>
      <c r="D200" s="98"/>
      <c r="E200" s="178"/>
      <c r="F200" s="178"/>
      <c r="G200" s="178"/>
      <c r="H200" s="178"/>
      <c r="I200" s="178"/>
      <c r="J200" s="178"/>
      <c r="K200" s="178"/>
      <c r="L200" s="178"/>
      <c r="M200" s="178"/>
      <c r="N200" s="126"/>
      <c r="O200" s="126"/>
      <c r="P200" s="90"/>
      <c r="Q200" s="52"/>
      <c r="R200" s="177" t="str">
        <f>IF(R198="","",CONCATENATE(R198,"v",R199))</f>
        <v>123100v181102</v>
      </c>
      <c r="S200" s="170"/>
    </row>
    <row r="201" spans="1:20" ht="16.5" thickBot="1" x14ac:dyDescent="0.3">
      <c r="A201" s="139" t="str">
        <f t="shared" si="114"/>
        <v>2015Wk 1P24</v>
      </c>
      <c r="B201">
        <v>24</v>
      </c>
      <c r="C201" s="144" t="s">
        <v>249</v>
      </c>
      <c r="D201" s="171">
        <v>8</v>
      </c>
      <c r="E201" s="172">
        <v>5</v>
      </c>
      <c r="F201" s="172">
        <v>8</v>
      </c>
      <c r="G201" s="172">
        <v>7</v>
      </c>
      <c r="H201" s="172">
        <v>6</v>
      </c>
      <c r="I201" s="172">
        <v>5</v>
      </c>
      <c r="J201" s="172">
        <v>3</v>
      </c>
      <c r="K201" s="172">
        <v>4</v>
      </c>
      <c r="L201" s="172">
        <v>3</v>
      </c>
      <c r="M201" s="173">
        <v>7</v>
      </c>
      <c r="N201" s="174">
        <v>48</v>
      </c>
      <c r="O201" s="175">
        <v>-1</v>
      </c>
      <c r="P201" s="176">
        <v>2</v>
      </c>
      <c r="Q201" s="52"/>
      <c r="R201" s="177" t="str">
        <f>CONCATENATE(B201+100,P201+100)</f>
        <v>124102</v>
      </c>
      <c r="S201" s="170">
        <f>B202</f>
        <v>15</v>
      </c>
      <c r="T201" t="e">
        <f>VLOOKUP(B201,$D$223:$H$264,5,FALSE)</f>
        <v>#N/A</v>
      </c>
    </row>
    <row r="202" spans="1:20" ht="16.5" thickBot="1" x14ac:dyDescent="0.3">
      <c r="A202" s="139" t="str">
        <f t="shared" si="114"/>
        <v>2015Wk 1P15</v>
      </c>
      <c r="B202">
        <v>15</v>
      </c>
      <c r="C202" s="144" t="s">
        <v>250</v>
      </c>
      <c r="D202" s="171">
        <v>7</v>
      </c>
      <c r="E202" s="172">
        <v>7</v>
      </c>
      <c r="F202" s="172">
        <v>5</v>
      </c>
      <c r="G202" s="172">
        <v>7</v>
      </c>
      <c r="H202" s="172">
        <v>5</v>
      </c>
      <c r="I202" s="172">
        <v>5</v>
      </c>
      <c r="J202" s="172">
        <v>4</v>
      </c>
      <c r="K202" s="172">
        <v>6</v>
      </c>
      <c r="L202" s="172">
        <v>4</v>
      </c>
      <c r="M202" s="173">
        <v>6</v>
      </c>
      <c r="N202" s="174">
        <v>49</v>
      </c>
      <c r="O202" s="175">
        <v>-5</v>
      </c>
      <c r="P202" s="176">
        <v>0</v>
      </c>
      <c r="Q202" s="52"/>
      <c r="R202" s="177" t="str">
        <f>CONCATENATE(B202+100,P202+100)</f>
        <v>115100</v>
      </c>
      <c r="S202" s="170">
        <f>B201</f>
        <v>24</v>
      </c>
      <c r="T202" t="e">
        <f>VLOOKUP(B202,$D$223:$H$264,5,FALSE)</f>
        <v>#N/A</v>
      </c>
    </row>
    <row r="203" spans="1:20" ht="16.5" thickBot="1" x14ac:dyDescent="0.3">
      <c r="A203" s="139" t="str">
        <f t="shared" si="114"/>
        <v>2015Wk 1PM14</v>
      </c>
      <c r="B203" t="s">
        <v>251</v>
      </c>
      <c r="C203" s="96"/>
      <c r="D203" s="98"/>
      <c r="E203" s="178"/>
      <c r="F203" s="178"/>
      <c r="G203" s="178"/>
      <c r="H203" s="178"/>
      <c r="I203" s="178"/>
      <c r="J203" s="178"/>
      <c r="K203" s="178"/>
      <c r="L203" s="178"/>
      <c r="M203" s="178"/>
      <c r="N203" s="126"/>
      <c r="O203" s="126"/>
      <c r="P203" s="90"/>
      <c r="Q203" s="52"/>
      <c r="R203" s="177" t="str">
        <f>IF(R201="","",CONCATENATE(R201,"v",R202))</f>
        <v>124102v115100</v>
      </c>
      <c r="S203" s="170"/>
    </row>
    <row r="204" spans="1:20" ht="16.5" thickBot="1" x14ac:dyDescent="0.3">
      <c r="A204" s="139" t="str">
        <f t="shared" si="114"/>
        <v>2015Wk 1P80</v>
      </c>
      <c r="B204">
        <v>80</v>
      </c>
      <c r="C204" s="144" t="s">
        <v>252</v>
      </c>
      <c r="D204" s="171">
        <v>9</v>
      </c>
      <c r="E204" s="172">
        <v>6</v>
      </c>
      <c r="F204" s="172">
        <v>8</v>
      </c>
      <c r="G204" s="172">
        <v>7</v>
      </c>
      <c r="H204" s="172">
        <v>7</v>
      </c>
      <c r="I204" s="172">
        <v>6</v>
      </c>
      <c r="J204" s="172">
        <v>5</v>
      </c>
      <c r="K204" s="172">
        <v>5</v>
      </c>
      <c r="L204" s="172">
        <v>4</v>
      </c>
      <c r="M204" s="173">
        <v>6</v>
      </c>
      <c r="N204" s="174">
        <v>54</v>
      </c>
      <c r="O204" s="175">
        <v>-6</v>
      </c>
      <c r="P204" s="176">
        <v>0</v>
      </c>
      <c r="Q204" s="52"/>
      <c r="R204" s="177" t="str">
        <f>CONCATENATE(B204+100,P204+100)</f>
        <v>180100</v>
      </c>
      <c r="S204" s="170">
        <f>B205</f>
        <v>17</v>
      </c>
      <c r="T204" t="e">
        <f>VLOOKUP(B204,$D$223:$H$264,5,FALSE)</f>
        <v>#N/A</v>
      </c>
    </row>
    <row r="205" spans="1:20" ht="16.5" thickBot="1" x14ac:dyDescent="0.3">
      <c r="A205" s="139" t="str">
        <f t="shared" si="114"/>
        <v>2015Wk 1P17</v>
      </c>
      <c r="B205">
        <v>17</v>
      </c>
      <c r="C205" s="144" t="s">
        <v>253</v>
      </c>
      <c r="D205" s="171">
        <v>9</v>
      </c>
      <c r="E205" s="172">
        <v>6</v>
      </c>
      <c r="F205" s="172">
        <v>6</v>
      </c>
      <c r="G205" s="172">
        <v>7</v>
      </c>
      <c r="H205" s="172">
        <v>6</v>
      </c>
      <c r="I205" s="172">
        <v>6</v>
      </c>
      <c r="J205" s="172">
        <v>4</v>
      </c>
      <c r="K205" s="172">
        <v>6</v>
      </c>
      <c r="L205" s="172">
        <v>3</v>
      </c>
      <c r="M205" s="173">
        <v>5</v>
      </c>
      <c r="N205" s="174">
        <v>49</v>
      </c>
      <c r="O205" s="175">
        <v>-3</v>
      </c>
      <c r="P205" s="176">
        <v>2</v>
      </c>
      <c r="Q205" s="52"/>
      <c r="R205" s="177" t="str">
        <f>CONCATENATE(B205+100,P205+100)</f>
        <v>117102</v>
      </c>
      <c r="S205" s="170">
        <f>B204</f>
        <v>80</v>
      </c>
      <c r="T205" t="e">
        <f>VLOOKUP(B205,$D$223:$H$264,5,FALSE)</f>
        <v>#N/A</v>
      </c>
    </row>
    <row r="206" spans="1:20" ht="16.5" thickBot="1" x14ac:dyDescent="0.3">
      <c r="A206" s="139" t="str">
        <f t="shared" si="114"/>
        <v>2015Wk 1PM15</v>
      </c>
      <c r="B206" t="s">
        <v>254</v>
      </c>
      <c r="C206" s="96"/>
      <c r="D206" s="98"/>
      <c r="E206" s="178"/>
      <c r="F206" s="178"/>
      <c r="G206" s="178"/>
      <c r="H206" s="178"/>
      <c r="I206" s="178"/>
      <c r="J206" s="178"/>
      <c r="K206" s="178"/>
      <c r="L206" s="178"/>
      <c r="M206" s="178"/>
      <c r="N206" s="126"/>
      <c r="O206" s="126"/>
      <c r="P206" s="90"/>
      <c r="Q206" s="52"/>
      <c r="R206" s="177" t="str">
        <f>IF(R204="","",CONCATENATE(R204,"v",R205))</f>
        <v>180100v117102</v>
      </c>
      <c r="S206" s="170"/>
    </row>
    <row r="207" spans="1:20" ht="16.5" thickBot="1" x14ac:dyDescent="0.3">
      <c r="A207" s="139" t="str">
        <f t="shared" si="114"/>
        <v>2015Wk 1P19</v>
      </c>
      <c r="B207">
        <v>19</v>
      </c>
      <c r="C207" s="144" t="s">
        <v>255</v>
      </c>
      <c r="D207" s="171">
        <v>5</v>
      </c>
      <c r="E207" s="172">
        <v>6</v>
      </c>
      <c r="F207" s="172">
        <v>4</v>
      </c>
      <c r="G207" s="172">
        <v>7</v>
      </c>
      <c r="H207" s="172">
        <v>5</v>
      </c>
      <c r="I207" s="172">
        <v>4</v>
      </c>
      <c r="J207" s="172">
        <v>4</v>
      </c>
      <c r="K207" s="172">
        <v>5</v>
      </c>
      <c r="L207" s="172">
        <v>3</v>
      </c>
      <c r="M207" s="173">
        <v>6</v>
      </c>
      <c r="N207" s="174">
        <v>44</v>
      </c>
      <c r="O207" s="175">
        <v>-2</v>
      </c>
      <c r="P207" s="176">
        <v>0</v>
      </c>
      <c r="Q207" s="52"/>
      <c r="R207" s="177" t="str">
        <f>CONCATENATE(B207+100,P207+100)</f>
        <v>119100</v>
      </c>
      <c r="S207" s="170">
        <f>B208</f>
        <v>82</v>
      </c>
      <c r="T207" t="e">
        <f>VLOOKUP(B207,$D$223:$H$264,5,FALSE)</f>
        <v>#N/A</v>
      </c>
    </row>
    <row r="208" spans="1:20" ht="16.5" thickBot="1" x14ac:dyDescent="0.3">
      <c r="A208" s="139" t="str">
        <f t="shared" si="114"/>
        <v>2015Wk 1P82</v>
      </c>
      <c r="B208">
        <v>82</v>
      </c>
      <c r="C208" s="144" t="s">
        <v>256</v>
      </c>
      <c r="D208" s="171">
        <v>5</v>
      </c>
      <c r="E208" s="172">
        <v>5</v>
      </c>
      <c r="F208" s="172">
        <v>4</v>
      </c>
      <c r="G208" s="172">
        <v>7</v>
      </c>
      <c r="H208" s="172">
        <v>4</v>
      </c>
      <c r="I208" s="172">
        <v>4</v>
      </c>
      <c r="J208" s="172">
        <v>4</v>
      </c>
      <c r="K208" s="172">
        <v>5</v>
      </c>
      <c r="L208" s="172">
        <v>3</v>
      </c>
      <c r="M208" s="173">
        <v>5</v>
      </c>
      <c r="N208" s="174">
        <v>41</v>
      </c>
      <c r="O208" s="175">
        <v>1</v>
      </c>
      <c r="P208" s="176">
        <v>2</v>
      </c>
      <c r="Q208" s="52"/>
      <c r="R208" s="177" t="str">
        <f>CONCATENATE(B208+100,P208+100)</f>
        <v>182102</v>
      </c>
      <c r="S208" s="170">
        <f>B207</f>
        <v>19</v>
      </c>
      <c r="T208" t="e">
        <f>VLOOKUP(B208,$D$223:$H$264,5,FALSE)</f>
        <v>#N/A</v>
      </c>
    </row>
    <row r="209" spans="1:19" ht="16.5" thickBot="1" x14ac:dyDescent="0.3">
      <c r="A209" s="139" t="str">
        <f t="shared" si="114"/>
        <v>2015Wk 1PM16</v>
      </c>
      <c r="B209" t="s">
        <v>257</v>
      </c>
      <c r="C209" s="96"/>
      <c r="D209" s="98"/>
      <c r="E209" s="178"/>
      <c r="F209" s="178"/>
      <c r="G209" s="178"/>
      <c r="H209" s="178"/>
      <c r="I209" s="178"/>
      <c r="J209" s="178"/>
      <c r="K209" s="178"/>
      <c r="L209" s="178"/>
      <c r="M209" s="178"/>
      <c r="N209" s="126"/>
      <c r="O209" s="126"/>
      <c r="P209" s="90"/>
      <c r="Q209" s="52"/>
      <c r="R209" s="177" t="str">
        <f>IF(R207="","",CONCATENATE(R207,"v",R208))</f>
        <v>119100v182102</v>
      </c>
      <c r="S209" s="170"/>
    </row>
    <row r="210" spans="1:19" ht="16.5" thickBot="1" x14ac:dyDescent="0.3">
      <c r="A210" s="139" t="str">
        <f t="shared" si="114"/>
        <v>2015Wk 1P25</v>
      </c>
      <c r="B210">
        <v>25</v>
      </c>
      <c r="C210" s="144" t="s">
        <v>258</v>
      </c>
      <c r="D210" s="171">
        <v>5</v>
      </c>
      <c r="E210" s="172">
        <v>6</v>
      </c>
      <c r="F210" s="172">
        <v>5</v>
      </c>
      <c r="G210" s="172">
        <v>7</v>
      </c>
      <c r="H210" s="172">
        <v>6</v>
      </c>
      <c r="I210" s="172">
        <v>4</v>
      </c>
      <c r="J210" s="172">
        <v>3</v>
      </c>
      <c r="K210" s="172">
        <v>5</v>
      </c>
      <c r="L210" s="172">
        <v>4</v>
      </c>
      <c r="M210" s="173">
        <v>5</v>
      </c>
      <c r="N210" s="174">
        <v>45</v>
      </c>
      <c r="O210" s="175">
        <v>-3</v>
      </c>
      <c r="P210" s="176">
        <v>2</v>
      </c>
      <c r="Q210" s="52"/>
      <c r="R210" s="177" t="str">
        <f>CONCATENATE(B210+100,P210+100)</f>
        <v>125102</v>
      </c>
      <c r="S210" s="170">
        <f t="shared" ref="S210" si="115">B211</f>
        <v>11</v>
      </c>
    </row>
    <row r="211" spans="1:19" ht="16.5" thickBot="1" x14ac:dyDescent="0.3">
      <c r="A211" s="139" t="str">
        <f t="shared" si="114"/>
        <v>2015Wk 1P11</v>
      </c>
      <c r="B211">
        <v>11</v>
      </c>
      <c r="C211" s="144" t="s">
        <v>259</v>
      </c>
      <c r="D211" s="171">
        <v>6</v>
      </c>
      <c r="E211" s="172">
        <v>6</v>
      </c>
      <c r="F211" s="172">
        <v>5</v>
      </c>
      <c r="G211" s="172">
        <v>7</v>
      </c>
      <c r="H211" s="172">
        <v>6</v>
      </c>
      <c r="I211" s="172">
        <v>4</v>
      </c>
      <c r="J211" s="172">
        <v>5</v>
      </c>
      <c r="K211" s="172">
        <v>5</v>
      </c>
      <c r="L211" s="172">
        <v>3</v>
      </c>
      <c r="M211" s="173">
        <v>6</v>
      </c>
      <c r="N211" s="174">
        <v>47</v>
      </c>
      <c r="O211" s="175">
        <v>-4</v>
      </c>
      <c r="P211" s="176">
        <v>0</v>
      </c>
      <c r="Q211" s="52"/>
      <c r="R211" s="177" t="str">
        <f>CONCATENATE(B211+100,P211+100)</f>
        <v>111100</v>
      </c>
      <c r="S211" s="170">
        <f t="shared" ref="S211" si="116">B210</f>
        <v>25</v>
      </c>
    </row>
    <row r="212" spans="1:19" ht="16.5" thickBot="1" x14ac:dyDescent="0.3">
      <c r="A212" s="139" t="str">
        <f t="shared" si="114"/>
        <v>2015Wk 1PM17</v>
      </c>
      <c r="B212" t="s">
        <v>260</v>
      </c>
      <c r="C212" s="96"/>
      <c r="D212" s="98"/>
      <c r="E212" s="178"/>
      <c r="F212" s="178"/>
      <c r="G212" s="178"/>
      <c r="H212" s="178"/>
      <c r="I212" s="178"/>
      <c r="J212" s="178"/>
      <c r="K212" s="178"/>
      <c r="L212" s="178"/>
      <c r="M212" s="178"/>
      <c r="N212" s="126"/>
      <c r="O212" s="126"/>
      <c r="P212" s="90"/>
      <c r="Q212" s="52"/>
      <c r="R212" s="177" t="str">
        <f>IF(R210="","",CONCATENATE(R210,"v",R211))</f>
        <v>125102v111100</v>
      </c>
      <c r="S212" s="170"/>
    </row>
    <row r="213" spans="1:19" ht="16.5" thickBot="1" x14ac:dyDescent="0.3">
      <c r="A213" s="139" t="str">
        <f t="shared" si="114"/>
        <v>2015Wk 1P16</v>
      </c>
      <c r="B213">
        <v>16</v>
      </c>
      <c r="C213" s="144" t="s">
        <v>261</v>
      </c>
      <c r="D213" s="171">
        <v>9</v>
      </c>
      <c r="E213" s="172">
        <v>7</v>
      </c>
      <c r="F213" s="172">
        <v>6</v>
      </c>
      <c r="G213" s="172">
        <v>8</v>
      </c>
      <c r="H213" s="172">
        <v>7</v>
      </c>
      <c r="I213" s="172">
        <v>5</v>
      </c>
      <c r="J213" s="172">
        <v>4</v>
      </c>
      <c r="K213" s="172">
        <v>5</v>
      </c>
      <c r="L213" s="172">
        <v>4</v>
      </c>
      <c r="M213" s="173">
        <v>7</v>
      </c>
      <c r="N213" s="174">
        <v>53</v>
      </c>
      <c r="O213" s="175">
        <v>-4</v>
      </c>
      <c r="P213" s="176">
        <v>0</v>
      </c>
      <c r="Q213" s="52"/>
      <c r="R213" s="177" t="str">
        <f>CONCATENATE(B213+100,P213+100)</f>
        <v>116100</v>
      </c>
      <c r="S213" s="170">
        <f t="shared" ref="S213" si="117">B214</f>
        <v>20</v>
      </c>
    </row>
    <row r="214" spans="1:19" ht="16.5" thickBot="1" x14ac:dyDescent="0.3">
      <c r="A214" s="139" t="str">
        <f t="shared" si="114"/>
        <v>2015Wk 1P20</v>
      </c>
      <c r="B214">
        <v>20</v>
      </c>
      <c r="C214" s="144" t="s">
        <v>262</v>
      </c>
      <c r="D214" s="171">
        <v>8</v>
      </c>
      <c r="E214" s="172">
        <v>5</v>
      </c>
      <c r="F214" s="172">
        <v>4</v>
      </c>
      <c r="G214" s="172">
        <v>7</v>
      </c>
      <c r="H214" s="172">
        <v>5</v>
      </c>
      <c r="I214" s="172">
        <v>5</v>
      </c>
      <c r="J214" s="172">
        <v>4</v>
      </c>
      <c r="K214" s="172">
        <v>6</v>
      </c>
      <c r="L214" s="172">
        <v>4</v>
      </c>
      <c r="M214" s="173">
        <v>6</v>
      </c>
      <c r="N214" s="174">
        <v>46</v>
      </c>
      <c r="O214" s="175">
        <v>-1</v>
      </c>
      <c r="P214" s="176">
        <v>2</v>
      </c>
      <c r="Q214" s="52"/>
      <c r="R214" s="177" t="str">
        <f>CONCATENATE(B214+100,P214+100)</f>
        <v>120102</v>
      </c>
      <c r="S214" s="170">
        <f t="shared" ref="S214" si="118">B213</f>
        <v>16</v>
      </c>
    </row>
    <row r="215" spans="1:19" ht="16.5" thickBot="1" x14ac:dyDescent="0.3">
      <c r="A215" s="139" t="str">
        <f t="shared" si="114"/>
        <v>2015Wk 1PM18</v>
      </c>
      <c r="B215" t="s">
        <v>263</v>
      </c>
      <c r="C215" s="96"/>
      <c r="D215" s="98"/>
      <c r="E215" s="178"/>
      <c r="F215" s="178"/>
      <c r="G215" s="178"/>
      <c r="H215" s="178"/>
      <c r="I215" s="178"/>
      <c r="J215" s="178"/>
      <c r="K215" s="178"/>
      <c r="L215" s="178"/>
      <c r="M215" s="178"/>
      <c r="N215" s="126"/>
      <c r="O215" s="126"/>
      <c r="P215" s="90"/>
      <c r="Q215" s="52"/>
      <c r="R215" s="177" t="str">
        <f>IF(R213="","",CONCATENATE(R213,"v",R214))</f>
        <v>116100v120102</v>
      </c>
      <c r="S215" s="170"/>
    </row>
    <row r="216" spans="1:19" ht="16.5" thickBot="1" x14ac:dyDescent="0.3">
      <c r="A216" s="139" t="str">
        <f t="shared" si="114"/>
        <v>2015Wk 1P</v>
      </c>
      <c r="B216" t="s">
        <v>264</v>
      </c>
      <c r="C216" s="144"/>
      <c r="D216" s="171" t="s">
        <v>264</v>
      </c>
      <c r="E216" s="172"/>
      <c r="F216" s="172"/>
      <c r="G216" s="172"/>
      <c r="H216" s="172"/>
      <c r="I216" s="172"/>
      <c r="J216" s="172"/>
      <c r="K216" s="172"/>
      <c r="L216" s="172"/>
      <c r="M216" s="173"/>
      <c r="N216" s="174">
        <v>0</v>
      </c>
      <c r="O216" s="175" t="e">
        <v>#VALUE!</v>
      </c>
      <c r="P216" s="176" t="e">
        <v>#VALUE!</v>
      </c>
      <c r="Q216" s="52"/>
      <c r="R216" s="177" t="e">
        <f>CONCATENATE(B216+100,P216+100)</f>
        <v>#VALUE!</v>
      </c>
      <c r="S216" s="170"/>
    </row>
    <row r="217" spans="1:19" ht="16.5" thickBot="1" x14ac:dyDescent="0.3">
      <c r="A217" s="139" t="str">
        <f t="shared" si="114"/>
        <v>2015Wk 1P</v>
      </c>
      <c r="B217" t="s">
        <v>264</v>
      </c>
      <c r="C217" s="144"/>
      <c r="D217" s="171" t="s">
        <v>264</v>
      </c>
      <c r="E217" s="172"/>
      <c r="F217" s="172"/>
      <c r="G217" s="172"/>
      <c r="H217" s="172"/>
      <c r="I217" s="172"/>
      <c r="J217" s="172"/>
      <c r="K217" s="172"/>
      <c r="L217" s="172"/>
      <c r="M217" s="173"/>
      <c r="N217" s="174">
        <v>0</v>
      </c>
      <c r="O217" s="175" t="e">
        <v>#VALUE!</v>
      </c>
      <c r="P217" s="176" t="e">
        <v>#VALUE!</v>
      </c>
      <c r="Q217" s="52"/>
      <c r="R217" s="177" t="e">
        <f>CONCATENATE(B217+100,P217+100)</f>
        <v>#VALUE!</v>
      </c>
      <c r="S217" s="170"/>
    </row>
    <row r="218" spans="1:19" ht="16.5" thickBot="1" x14ac:dyDescent="0.3">
      <c r="A218" s="139" t="str">
        <f t="shared" si="114"/>
        <v>2015Wk 1PM19</v>
      </c>
      <c r="B218" t="s">
        <v>265</v>
      </c>
      <c r="C218" s="96"/>
      <c r="D218" s="98"/>
      <c r="E218" s="178"/>
      <c r="F218" s="178"/>
      <c r="G218" s="178"/>
      <c r="H218" s="178"/>
      <c r="I218" s="178"/>
      <c r="J218" s="178"/>
      <c r="K218" s="178"/>
      <c r="L218" s="178"/>
      <c r="M218" s="178"/>
      <c r="N218" s="126"/>
      <c r="O218" s="126"/>
      <c r="P218" s="90"/>
      <c r="Q218" s="52"/>
      <c r="R218" s="177" t="e">
        <f>IF(R216="","",CONCATENATE(R216,"v",R217))</f>
        <v>#VALUE!</v>
      </c>
      <c r="S218" s="170"/>
    </row>
    <row r="219" spans="1:19" ht="16.5" thickBot="1" x14ac:dyDescent="0.3">
      <c r="A219" s="139" t="str">
        <f t="shared" si="114"/>
        <v>2015Wk 1P</v>
      </c>
      <c r="B219" t="s">
        <v>264</v>
      </c>
      <c r="C219" s="144"/>
      <c r="D219" s="171" t="s">
        <v>264</v>
      </c>
      <c r="E219" s="172"/>
      <c r="F219" s="172"/>
      <c r="G219" s="172"/>
      <c r="H219" s="172"/>
      <c r="I219" s="172"/>
      <c r="J219" s="172"/>
      <c r="K219" s="172"/>
      <c r="L219" s="172"/>
      <c r="M219" s="173"/>
      <c r="N219" s="174">
        <v>0</v>
      </c>
      <c r="O219" s="175" t="e">
        <v>#VALUE!</v>
      </c>
      <c r="P219" s="176" t="e">
        <v>#VALUE!</v>
      </c>
      <c r="Q219" s="52"/>
      <c r="R219" s="177" t="e">
        <f>CONCATENATE(B219+100,P219+100)</f>
        <v>#VALUE!</v>
      </c>
      <c r="S219" s="170"/>
    </row>
    <row r="220" spans="1:19" ht="16.5" thickBot="1" x14ac:dyDescent="0.3">
      <c r="A220" s="139" t="str">
        <f t="shared" si="114"/>
        <v>2015Wk 1P</v>
      </c>
      <c r="B220" t="s">
        <v>264</v>
      </c>
      <c r="C220" s="144"/>
      <c r="D220" s="171" t="s">
        <v>264</v>
      </c>
      <c r="E220" s="172"/>
      <c r="F220" s="172"/>
      <c r="G220" s="172"/>
      <c r="H220" s="172"/>
      <c r="I220" s="172"/>
      <c r="J220" s="172"/>
      <c r="K220" s="172"/>
      <c r="L220" s="172"/>
      <c r="M220" s="173"/>
      <c r="N220" s="174">
        <v>0</v>
      </c>
      <c r="O220" s="175" t="e">
        <v>#VALUE!</v>
      </c>
      <c r="P220" s="176" t="e">
        <v>#VALUE!</v>
      </c>
      <c r="Q220" s="52"/>
      <c r="R220" s="177" t="e">
        <f>CONCATENATE(B220+100,P220+100)</f>
        <v>#VALUE!</v>
      </c>
      <c r="S220" s="170"/>
    </row>
    <row r="221" spans="1:19" ht="16.5" thickBot="1" x14ac:dyDescent="0.3">
      <c r="A221" s="139" t="str">
        <f t="shared" si="114"/>
        <v>2015Wk 1PM20</v>
      </c>
      <c r="B221" t="s">
        <v>266</v>
      </c>
      <c r="C221" s="96"/>
      <c r="D221" s="98"/>
      <c r="E221" s="178"/>
      <c r="F221" s="178"/>
      <c r="G221" s="178"/>
      <c r="H221" s="178"/>
      <c r="I221" s="178"/>
      <c r="J221" s="178"/>
      <c r="K221" s="178"/>
      <c r="L221" s="178"/>
      <c r="M221" s="178"/>
      <c r="N221" s="126"/>
      <c r="O221" s="126"/>
      <c r="P221" s="90"/>
      <c r="Q221" s="52"/>
      <c r="R221" s="177" t="e">
        <f>IF(R219="","",CONCATENATE(R219,"v",R220))</f>
        <v>#VALUE!</v>
      </c>
      <c r="S221" s="170"/>
    </row>
    <row r="222" spans="1:19" ht="16.5" thickBot="1" x14ac:dyDescent="0.3">
      <c r="B222" s="179" t="s">
        <v>2</v>
      </c>
      <c r="C222" s="180" t="s">
        <v>17</v>
      </c>
      <c r="D222" s="181" t="s">
        <v>267</v>
      </c>
      <c r="E222" s="182" t="s">
        <v>8</v>
      </c>
      <c r="F222" s="183" t="s">
        <v>5</v>
      </c>
      <c r="G222" s="184" t="s">
        <v>268</v>
      </c>
      <c r="I222" s="185"/>
      <c r="K222" s="52"/>
      <c r="L222" s="52"/>
      <c r="P222" s="134"/>
    </row>
    <row r="223" spans="1:19" x14ac:dyDescent="0.25">
      <c r="A223" s="139" t="str">
        <f>CONCATENATE($C$10,$C$103,"T",B223)</f>
        <v>2015Wk 1T1</v>
      </c>
      <c r="B223" s="186">
        <v>1</v>
      </c>
      <c r="C223" s="187" t="s">
        <v>213</v>
      </c>
      <c r="D223" s="188">
        <v>0</v>
      </c>
      <c r="E223" s="189">
        <v>2</v>
      </c>
      <c r="F223" s="190">
        <v>3.5</v>
      </c>
      <c r="G223" s="189"/>
      <c r="K223" s="52"/>
      <c r="L223" s="52"/>
      <c r="P223" s="134"/>
      <c r="Q223" s="1">
        <f>COUNTIF(G223:G223,"=X")</f>
        <v>0</v>
      </c>
      <c r="R223" s="1" t="str">
        <f t="shared" ref="R223:R264" si="119">IF(G223="X",CONCATENATE("S",Q223),"")</f>
        <v/>
      </c>
      <c r="S223" s="1" t="str">
        <f t="shared" ref="S223:S264" si="120">IF(R223="","",D223)</f>
        <v/>
      </c>
    </row>
    <row r="224" spans="1:19" x14ac:dyDescent="0.25">
      <c r="A224" s="139" t="str">
        <f>CONCATENATE($C$10,$C$103,"T",B223)</f>
        <v>2015Wk 1T1</v>
      </c>
      <c r="B224" s="191"/>
      <c r="C224" s="192" t="s">
        <v>215</v>
      </c>
      <c r="D224" s="193">
        <v>-3</v>
      </c>
      <c r="E224" s="194">
        <v>1</v>
      </c>
      <c r="F224" s="195"/>
      <c r="G224" s="194"/>
      <c r="K224" s="52"/>
      <c r="L224" s="52"/>
      <c r="P224" s="134"/>
      <c r="Q224" s="1">
        <f>COUNTIF(G223:G224,"=X")</f>
        <v>0</v>
      </c>
      <c r="R224" s="1" t="str">
        <f t="shared" si="119"/>
        <v/>
      </c>
      <c r="S224" s="1" t="str">
        <f t="shared" si="120"/>
        <v/>
      </c>
    </row>
    <row r="225" spans="1:19" ht="16.5" thickBot="1" x14ac:dyDescent="0.3">
      <c r="A225" s="139" t="str">
        <f>CONCATENATE($C$10,$C$103,"T",B223)</f>
        <v>2015Wk 1T1</v>
      </c>
      <c r="B225" s="196"/>
      <c r="C225" s="197" t="s">
        <v>217</v>
      </c>
      <c r="D225" s="198">
        <v>-3</v>
      </c>
      <c r="E225" s="199">
        <v>0</v>
      </c>
      <c r="F225" s="200"/>
      <c r="G225" s="199"/>
      <c r="K225" s="52"/>
      <c r="L225" s="52"/>
      <c r="P225" s="134"/>
      <c r="Q225" s="1">
        <f>COUNTIF(G223:G225,"=X")</f>
        <v>0</v>
      </c>
      <c r="R225" s="1" t="str">
        <f t="shared" si="119"/>
        <v/>
      </c>
      <c r="S225" s="1" t="str">
        <f t="shared" si="120"/>
        <v/>
      </c>
    </row>
    <row r="226" spans="1:19" x14ac:dyDescent="0.25">
      <c r="A226" s="139" t="str">
        <f>CONCATENATE($C$10,$C$103,"T",B226)</f>
        <v>2015Wk 1T2</v>
      </c>
      <c r="B226" s="201">
        <v>2</v>
      </c>
      <c r="C226" s="187" t="s">
        <v>214</v>
      </c>
      <c r="D226" s="202">
        <v>-4</v>
      </c>
      <c r="E226" s="189">
        <v>0</v>
      </c>
      <c r="F226" s="203">
        <v>3.5</v>
      </c>
      <c r="G226" s="204"/>
      <c r="K226" s="52"/>
      <c r="L226" s="52"/>
      <c r="P226" s="134"/>
      <c r="Q226" s="1">
        <f>COUNTIF(G223:G226,"=X")</f>
        <v>0</v>
      </c>
      <c r="R226" s="1" t="str">
        <f t="shared" si="119"/>
        <v/>
      </c>
      <c r="S226" s="1" t="str">
        <f t="shared" si="120"/>
        <v/>
      </c>
    </row>
    <row r="227" spans="1:19" x14ac:dyDescent="0.25">
      <c r="A227" s="139" t="str">
        <f>CONCATENATE($C$10,$C$103,"T",B226)</f>
        <v>2015Wk 1T2</v>
      </c>
      <c r="B227" s="205"/>
      <c r="C227" s="192" t="s">
        <v>216</v>
      </c>
      <c r="D227" s="206">
        <v>-3</v>
      </c>
      <c r="E227" s="194">
        <v>1</v>
      </c>
      <c r="F227" s="203"/>
      <c r="G227" s="207"/>
      <c r="K227" s="52"/>
      <c r="L227" s="52"/>
      <c r="P227" s="134"/>
      <c r="Q227" s="1">
        <f>COUNTIF(G223:G227,"=X")</f>
        <v>0</v>
      </c>
      <c r="R227" s="1" t="str">
        <f t="shared" si="119"/>
        <v/>
      </c>
      <c r="S227" s="1" t="str">
        <f t="shared" si="120"/>
        <v/>
      </c>
    </row>
    <row r="228" spans="1:19" ht="16.5" thickBot="1" x14ac:dyDescent="0.3">
      <c r="A228" s="139" t="str">
        <f>CONCATENATE($C$10,$C$103,"T",B226)</f>
        <v>2015Wk 1T2</v>
      </c>
      <c r="B228" s="208"/>
      <c r="C228" s="197" t="s">
        <v>218</v>
      </c>
      <c r="D228" s="209">
        <v>1</v>
      </c>
      <c r="E228" s="199">
        <v>2</v>
      </c>
      <c r="F228" s="210"/>
      <c r="G228" s="211"/>
      <c r="K228" s="52"/>
      <c r="L228" s="52"/>
      <c r="P228" s="134"/>
      <c r="Q228" s="1">
        <f>COUNTIF(G223:G228,"=X")</f>
        <v>0</v>
      </c>
      <c r="R228" s="1" t="str">
        <f t="shared" si="119"/>
        <v/>
      </c>
      <c r="S228" s="1" t="str">
        <f t="shared" si="120"/>
        <v/>
      </c>
    </row>
    <row r="229" spans="1:19" x14ac:dyDescent="0.25">
      <c r="A229" s="139" t="str">
        <f>CONCATENATE($C$10,$C$103,"T",B229)</f>
        <v>2015Wk 1T3</v>
      </c>
      <c r="B229" s="186">
        <v>3</v>
      </c>
      <c r="C229" s="187" t="s">
        <v>219</v>
      </c>
      <c r="D229" s="188">
        <v>-2</v>
      </c>
      <c r="E229" s="189">
        <v>2</v>
      </c>
      <c r="F229" s="190">
        <v>3</v>
      </c>
      <c r="G229" s="189"/>
      <c r="K229" s="52"/>
      <c r="L229" s="52"/>
      <c r="P229" s="134"/>
      <c r="Q229" s="1">
        <f>COUNTIF(G223:G229,"=X")</f>
        <v>0</v>
      </c>
      <c r="R229" s="1" t="str">
        <f t="shared" si="119"/>
        <v/>
      </c>
      <c r="S229" s="1" t="str">
        <f t="shared" si="120"/>
        <v/>
      </c>
    </row>
    <row r="230" spans="1:19" x14ac:dyDescent="0.25">
      <c r="A230" s="139" t="str">
        <f>CONCATENATE($C$10,$C$103,"T",B229)</f>
        <v>2015Wk 1T3</v>
      </c>
      <c r="B230" s="191"/>
      <c r="C230" s="192" t="s">
        <v>222</v>
      </c>
      <c r="D230" s="193">
        <v>-4</v>
      </c>
      <c r="E230" s="194">
        <v>0</v>
      </c>
      <c r="F230" s="195"/>
      <c r="G230" s="194"/>
      <c r="K230" s="52"/>
      <c r="L230" s="52"/>
      <c r="P230" s="134"/>
      <c r="Q230" s="1">
        <f>COUNTIF(G223:G230,"=X")</f>
        <v>0</v>
      </c>
      <c r="R230" s="1" t="str">
        <f t="shared" si="119"/>
        <v/>
      </c>
      <c r="S230" s="1" t="str">
        <f t="shared" si="120"/>
        <v/>
      </c>
    </row>
    <row r="231" spans="1:19" ht="16.5" thickBot="1" x14ac:dyDescent="0.3">
      <c r="A231" s="139" t="str">
        <f>CONCATENATE($C$10,$C$103,"T",B229)</f>
        <v>2015Wk 1T3</v>
      </c>
      <c r="B231" s="196"/>
      <c r="C231" s="197" t="s">
        <v>225</v>
      </c>
      <c r="D231" s="198">
        <v>-4</v>
      </c>
      <c r="E231" s="199">
        <v>1</v>
      </c>
      <c r="F231" s="200"/>
      <c r="G231" s="199"/>
      <c r="K231" s="52"/>
      <c r="L231" s="52"/>
      <c r="P231" s="134"/>
      <c r="Q231" s="1">
        <f>COUNTIF(G223:G231,"=X")</f>
        <v>0</v>
      </c>
      <c r="R231" s="1" t="str">
        <f t="shared" si="119"/>
        <v/>
      </c>
      <c r="S231" s="1" t="str">
        <f t="shared" si="120"/>
        <v/>
      </c>
    </row>
    <row r="232" spans="1:19" x14ac:dyDescent="0.25">
      <c r="A232" s="139" t="str">
        <f t="shared" ref="A232" si="121">CONCATENATE($C$10,$C$103,"T",B232)</f>
        <v>2015Wk 1T4</v>
      </c>
      <c r="B232" s="201">
        <v>4</v>
      </c>
      <c r="C232" s="187" t="s">
        <v>220</v>
      </c>
      <c r="D232" s="202">
        <v>-5</v>
      </c>
      <c r="E232" s="212">
        <v>0</v>
      </c>
      <c r="F232" s="203">
        <v>4</v>
      </c>
      <c r="G232" s="204"/>
      <c r="K232" s="52"/>
      <c r="L232" s="52"/>
      <c r="P232" s="134"/>
      <c r="Q232" s="1">
        <f>COUNTIF(G223:G232,"=X")</f>
        <v>0</v>
      </c>
      <c r="R232" s="1" t="str">
        <f t="shared" si="119"/>
        <v/>
      </c>
      <c r="S232" s="1" t="str">
        <f t="shared" si="120"/>
        <v/>
      </c>
    </row>
    <row r="233" spans="1:19" x14ac:dyDescent="0.25">
      <c r="A233" s="139" t="str">
        <f t="shared" ref="A233" si="122">CONCATENATE($C$10,$C$103,"T",B232)</f>
        <v>2015Wk 1T4</v>
      </c>
      <c r="B233" s="205"/>
      <c r="C233" s="192" t="s">
        <v>223</v>
      </c>
      <c r="D233" s="206">
        <v>1</v>
      </c>
      <c r="E233" s="213">
        <v>2</v>
      </c>
      <c r="F233" s="203"/>
      <c r="G233" s="207"/>
      <c r="K233" s="52"/>
      <c r="L233" s="52"/>
      <c r="P233" s="134"/>
      <c r="Q233" s="1">
        <f>COUNTIF(G223:G233,"=X")</f>
        <v>0</v>
      </c>
      <c r="R233" s="1" t="str">
        <f t="shared" si="119"/>
        <v/>
      </c>
      <c r="S233" s="1" t="str">
        <f t="shared" si="120"/>
        <v/>
      </c>
    </row>
    <row r="234" spans="1:19" ht="16.5" thickBot="1" x14ac:dyDescent="0.3">
      <c r="A234" s="139" t="str">
        <f t="shared" ref="A234" si="123">CONCATENATE($C$10,$C$103,"T",B232)</f>
        <v>2015Wk 1T4</v>
      </c>
      <c r="B234" s="208"/>
      <c r="C234" s="197" t="s">
        <v>226</v>
      </c>
      <c r="D234" s="209">
        <v>-4</v>
      </c>
      <c r="E234" s="214">
        <v>1</v>
      </c>
      <c r="F234" s="210"/>
      <c r="G234" s="211"/>
      <c r="K234" s="52"/>
      <c r="L234" s="52"/>
      <c r="P234" s="134"/>
      <c r="Q234" s="1">
        <f>COUNTIF(G223:G234,"=X")</f>
        <v>0</v>
      </c>
      <c r="R234" s="1" t="str">
        <f t="shared" si="119"/>
        <v/>
      </c>
      <c r="S234" s="1" t="str">
        <f t="shared" si="120"/>
        <v/>
      </c>
    </row>
    <row r="235" spans="1:19" x14ac:dyDescent="0.25">
      <c r="A235" s="139" t="str">
        <f t="shared" ref="A235" si="124">CONCATENATE($C$10,$C$103,"T",B235)</f>
        <v>2015Wk 1T5</v>
      </c>
      <c r="B235" s="186">
        <v>5</v>
      </c>
      <c r="C235" s="187" t="s">
        <v>228</v>
      </c>
      <c r="D235" s="188">
        <v>1</v>
      </c>
      <c r="E235" s="189">
        <v>2</v>
      </c>
      <c r="F235" s="190">
        <v>4</v>
      </c>
      <c r="G235" s="189"/>
      <c r="K235" s="52"/>
      <c r="L235" s="52"/>
      <c r="P235" s="134"/>
      <c r="Q235" s="1">
        <f>COUNTIF(G223:G235,"=X")</f>
        <v>0</v>
      </c>
      <c r="R235" s="1" t="str">
        <f t="shared" si="119"/>
        <v/>
      </c>
      <c r="S235" s="1" t="str">
        <f t="shared" si="120"/>
        <v/>
      </c>
    </row>
    <row r="236" spans="1:19" x14ac:dyDescent="0.25">
      <c r="A236" s="139" t="str">
        <f t="shared" ref="A236" si="125">CONCATENATE($C$10,$C$103,"T",B235)</f>
        <v>2015Wk 1T5</v>
      </c>
      <c r="B236" s="191"/>
      <c r="C236" s="192" t="s">
        <v>231</v>
      </c>
      <c r="D236" s="193">
        <v>-3</v>
      </c>
      <c r="E236" s="194">
        <v>1</v>
      </c>
      <c r="F236" s="195"/>
      <c r="G236" s="194"/>
      <c r="K236" s="52"/>
      <c r="L236" s="52"/>
      <c r="P236" s="134"/>
      <c r="Q236" s="1">
        <f>COUNTIF(G223:G236,"=X")</f>
        <v>0</v>
      </c>
      <c r="R236" s="1" t="str">
        <f t="shared" si="119"/>
        <v/>
      </c>
      <c r="S236" s="1" t="str">
        <f t="shared" si="120"/>
        <v/>
      </c>
    </row>
    <row r="237" spans="1:19" ht="16.5" thickBot="1" x14ac:dyDescent="0.3">
      <c r="A237" s="139" t="str">
        <f t="shared" ref="A237" si="126">CONCATENATE($C$10,$C$103,"T",B235)</f>
        <v>2015Wk 1T5</v>
      </c>
      <c r="B237" s="196"/>
      <c r="C237" s="197" t="s">
        <v>234</v>
      </c>
      <c r="D237" s="198">
        <v>-3</v>
      </c>
      <c r="E237" s="199">
        <v>0</v>
      </c>
      <c r="F237" s="200"/>
      <c r="G237" s="199"/>
      <c r="K237" s="52"/>
      <c r="L237" s="52"/>
      <c r="P237" s="134"/>
      <c r="Q237" s="1">
        <f>COUNTIF(G223:G237,"=X")</f>
        <v>0</v>
      </c>
      <c r="R237" s="1" t="str">
        <f t="shared" si="119"/>
        <v/>
      </c>
      <c r="S237" s="1" t="str">
        <f t="shared" si="120"/>
        <v/>
      </c>
    </row>
    <row r="238" spans="1:19" x14ac:dyDescent="0.25">
      <c r="A238" s="139" t="str">
        <f t="shared" ref="A238" si="127">CONCATENATE($C$10,$C$103,"T",B238)</f>
        <v>2015Wk 1T6</v>
      </c>
      <c r="B238" s="201">
        <v>6</v>
      </c>
      <c r="C238" s="187" t="s">
        <v>229</v>
      </c>
      <c r="D238" s="202">
        <v>-3</v>
      </c>
      <c r="E238" s="212">
        <v>0</v>
      </c>
      <c r="F238" s="203">
        <v>3</v>
      </c>
      <c r="G238" s="204"/>
      <c r="K238" s="52"/>
      <c r="L238" s="52"/>
      <c r="P238" s="134"/>
      <c r="Q238" s="1">
        <f>COUNTIF(G223:G238,"=X")</f>
        <v>0</v>
      </c>
      <c r="R238" s="1" t="str">
        <f t="shared" si="119"/>
        <v/>
      </c>
      <c r="S238" s="1" t="str">
        <f t="shared" si="120"/>
        <v/>
      </c>
    </row>
    <row r="239" spans="1:19" x14ac:dyDescent="0.25">
      <c r="A239" s="139" t="str">
        <f t="shared" ref="A239" si="128">CONCATENATE($C$10,$C$103,"T",B238)</f>
        <v>2015Wk 1T6</v>
      </c>
      <c r="B239" s="205"/>
      <c r="C239" s="192" t="s">
        <v>232</v>
      </c>
      <c r="D239" s="206">
        <v>-3</v>
      </c>
      <c r="E239" s="213">
        <v>1</v>
      </c>
      <c r="F239" s="203"/>
      <c r="G239" s="207"/>
      <c r="K239" s="52"/>
      <c r="L239" s="52"/>
      <c r="P239" s="134"/>
      <c r="Q239" s="1">
        <f>COUNTIF(G223:G239,"=X")</f>
        <v>0</v>
      </c>
      <c r="R239" s="1" t="str">
        <f t="shared" si="119"/>
        <v/>
      </c>
      <c r="S239" s="1" t="str">
        <f t="shared" si="120"/>
        <v/>
      </c>
    </row>
    <row r="240" spans="1:19" ht="16.5" thickBot="1" x14ac:dyDescent="0.3">
      <c r="A240" s="139" t="str">
        <f t="shared" ref="A240" si="129">CONCATENATE($C$10,$C$103,"T",B238)</f>
        <v>2015Wk 1T6</v>
      </c>
      <c r="B240" s="208"/>
      <c r="C240" s="197" t="s">
        <v>235</v>
      </c>
      <c r="D240" s="209">
        <v>0</v>
      </c>
      <c r="E240" s="214">
        <v>2</v>
      </c>
      <c r="F240" s="210"/>
      <c r="G240" s="211"/>
      <c r="K240" s="52"/>
      <c r="L240" s="52"/>
      <c r="P240" s="134"/>
      <c r="Q240" s="1">
        <f>COUNTIF(G223:G240,"=X")</f>
        <v>0</v>
      </c>
      <c r="R240" s="1" t="str">
        <f t="shared" si="119"/>
        <v/>
      </c>
      <c r="S240" s="1" t="str">
        <f t="shared" si="120"/>
        <v/>
      </c>
    </row>
    <row r="241" spans="1:19" x14ac:dyDescent="0.25">
      <c r="A241" s="139" t="str">
        <f t="shared" ref="A241" si="130">CONCATENATE($C$10,$C$103,"T",B241)</f>
        <v>2015Wk 1T7</v>
      </c>
      <c r="B241" s="186">
        <v>7</v>
      </c>
      <c r="C241" s="187" t="s">
        <v>237</v>
      </c>
      <c r="D241" s="188">
        <v>-2</v>
      </c>
      <c r="E241" s="189">
        <v>2</v>
      </c>
      <c r="F241" s="190">
        <v>6</v>
      </c>
      <c r="G241" s="189"/>
      <c r="K241" s="52"/>
      <c r="L241" s="52"/>
      <c r="P241" s="134"/>
      <c r="Q241" s="1">
        <f>COUNTIF(G223:G241,"=X")</f>
        <v>0</v>
      </c>
      <c r="R241" s="1" t="str">
        <f t="shared" si="119"/>
        <v/>
      </c>
      <c r="S241" s="1" t="str">
        <f t="shared" si="120"/>
        <v/>
      </c>
    </row>
    <row r="242" spans="1:19" x14ac:dyDescent="0.25">
      <c r="A242" s="139" t="str">
        <f t="shared" ref="A242" si="131">CONCATENATE($C$10,$C$103,"T",B241)</f>
        <v>2015Wk 1T7</v>
      </c>
      <c r="B242" s="191"/>
      <c r="C242" s="192" t="s">
        <v>240</v>
      </c>
      <c r="D242" s="193">
        <v>-2</v>
      </c>
      <c r="E242" s="194">
        <v>1</v>
      </c>
      <c r="F242" s="195"/>
      <c r="G242" s="194"/>
      <c r="K242" s="52"/>
      <c r="L242" s="52"/>
      <c r="P242" s="134"/>
      <c r="Q242" s="1">
        <f>COUNTIF(G223:G242,"=X")</f>
        <v>0</v>
      </c>
      <c r="R242" s="1" t="str">
        <f t="shared" si="119"/>
        <v/>
      </c>
      <c r="S242" s="1" t="str">
        <f t="shared" si="120"/>
        <v/>
      </c>
    </row>
    <row r="243" spans="1:19" ht="16.5" thickBot="1" x14ac:dyDescent="0.3">
      <c r="A243" s="139" t="str">
        <f t="shared" ref="A243" si="132">CONCATENATE($C$10,$C$103,"T",B241)</f>
        <v>2015Wk 1T7</v>
      </c>
      <c r="B243" s="196"/>
      <c r="C243" s="197" t="s">
        <v>243</v>
      </c>
      <c r="D243" s="198">
        <v>1</v>
      </c>
      <c r="E243" s="199">
        <v>2</v>
      </c>
      <c r="F243" s="200"/>
      <c r="G243" s="199"/>
      <c r="K243" s="52"/>
      <c r="L243" s="52"/>
      <c r="P243" s="134"/>
      <c r="Q243" s="1">
        <f>COUNTIF(G223:G243,"=X")</f>
        <v>0</v>
      </c>
      <c r="R243" s="1" t="str">
        <f t="shared" si="119"/>
        <v/>
      </c>
      <c r="S243" s="1" t="str">
        <f t="shared" si="120"/>
        <v/>
      </c>
    </row>
    <row r="244" spans="1:19" x14ac:dyDescent="0.25">
      <c r="A244" s="139" t="str">
        <f t="shared" ref="A244" si="133">CONCATENATE($C$10,$C$103,"T",B244)</f>
        <v>2015Wk 1T8</v>
      </c>
      <c r="B244" s="201">
        <v>8</v>
      </c>
      <c r="C244" s="187" t="s">
        <v>238</v>
      </c>
      <c r="D244" s="202">
        <v>-4</v>
      </c>
      <c r="E244" s="212">
        <v>0</v>
      </c>
      <c r="F244" s="203">
        <v>1</v>
      </c>
      <c r="G244" s="204"/>
      <c r="K244" s="52"/>
      <c r="L244" s="52"/>
      <c r="P244" s="134"/>
      <c r="Q244" s="1">
        <f>COUNTIF(G223:G244,"=X")</f>
        <v>0</v>
      </c>
      <c r="R244" s="1" t="str">
        <f t="shared" si="119"/>
        <v/>
      </c>
      <c r="S244" s="1" t="str">
        <f t="shared" si="120"/>
        <v/>
      </c>
    </row>
    <row r="245" spans="1:19" x14ac:dyDescent="0.25">
      <c r="A245" s="139" t="str">
        <f t="shared" ref="A245" si="134">CONCATENATE($C$10,$C$103,"T",B244)</f>
        <v>2015Wk 1T8</v>
      </c>
      <c r="B245" s="205"/>
      <c r="C245" s="192" t="s">
        <v>241</v>
      </c>
      <c r="D245" s="206">
        <v>-2</v>
      </c>
      <c r="E245" s="213">
        <v>1</v>
      </c>
      <c r="F245" s="203"/>
      <c r="G245" s="207"/>
      <c r="K245" s="52"/>
      <c r="L245" s="52"/>
      <c r="P245" s="134"/>
      <c r="Q245" s="1">
        <f>COUNTIF(G223:G245,"=X")</f>
        <v>0</v>
      </c>
      <c r="R245" s="1" t="str">
        <f t="shared" si="119"/>
        <v/>
      </c>
      <c r="S245" s="1" t="str">
        <f t="shared" si="120"/>
        <v/>
      </c>
    </row>
    <row r="246" spans="1:19" ht="16.5" thickBot="1" x14ac:dyDescent="0.3">
      <c r="A246" s="139" t="str">
        <f t="shared" ref="A246" si="135">CONCATENATE($C$10,$C$103,"T",B244)</f>
        <v>2015Wk 1T8</v>
      </c>
      <c r="B246" s="208"/>
      <c r="C246" s="197" t="s">
        <v>244</v>
      </c>
      <c r="D246" s="209">
        <v>-2</v>
      </c>
      <c r="E246" s="214">
        <v>0</v>
      </c>
      <c r="F246" s="210"/>
      <c r="G246" s="211"/>
      <c r="K246" s="52"/>
      <c r="L246" s="52"/>
      <c r="P246" s="134"/>
      <c r="Q246" s="1">
        <f>COUNTIF(G223:G246,"=X")</f>
        <v>0</v>
      </c>
      <c r="R246" s="1" t="str">
        <f t="shared" si="119"/>
        <v/>
      </c>
      <c r="S246" s="1" t="str">
        <f t="shared" si="120"/>
        <v/>
      </c>
    </row>
    <row r="247" spans="1:19" x14ac:dyDescent="0.25">
      <c r="A247" s="139" t="str">
        <f t="shared" ref="A247" si="136">CONCATENATE($C$10,$C$103,"T",B247)</f>
        <v>2015Wk 1T9</v>
      </c>
      <c r="B247" s="186">
        <v>9</v>
      </c>
      <c r="C247" s="187" t="s">
        <v>246</v>
      </c>
      <c r="D247" s="188">
        <v>-2</v>
      </c>
      <c r="E247" s="189">
        <v>0</v>
      </c>
      <c r="F247" s="190">
        <v>2</v>
      </c>
      <c r="G247" s="189"/>
      <c r="K247" s="52"/>
      <c r="L247" s="52"/>
      <c r="P247" s="134"/>
      <c r="Q247" s="1">
        <f>COUNTIF(G223:G247,"=X")</f>
        <v>0</v>
      </c>
      <c r="R247" s="1" t="str">
        <f t="shared" si="119"/>
        <v/>
      </c>
      <c r="S247" s="1" t="str">
        <f t="shared" si="120"/>
        <v/>
      </c>
    </row>
    <row r="248" spans="1:19" x14ac:dyDescent="0.25">
      <c r="A248" s="139" t="str">
        <f t="shared" ref="A248" si="137">CONCATENATE($C$10,$C$103,"T",B247)</f>
        <v>2015Wk 1T9</v>
      </c>
      <c r="B248" s="191"/>
      <c r="C248" s="192" t="s">
        <v>249</v>
      </c>
      <c r="D248" s="193">
        <v>-1</v>
      </c>
      <c r="E248" s="194">
        <v>2</v>
      </c>
      <c r="F248" s="195"/>
      <c r="G248" s="194"/>
      <c r="K248" s="52"/>
      <c r="L248" s="52"/>
      <c r="P248" s="134"/>
      <c r="Q248" s="1">
        <f>COUNTIF(G223:G248,"=X")</f>
        <v>0</v>
      </c>
      <c r="R248" s="1" t="str">
        <f t="shared" si="119"/>
        <v/>
      </c>
      <c r="S248" s="1" t="str">
        <f t="shared" si="120"/>
        <v/>
      </c>
    </row>
    <row r="249" spans="1:19" ht="16.5" thickBot="1" x14ac:dyDescent="0.3">
      <c r="A249" s="139" t="str">
        <f t="shared" ref="A249" si="138">CONCATENATE($C$10,$C$103,"T",B247)</f>
        <v>2015Wk 1T9</v>
      </c>
      <c r="B249" s="196"/>
      <c r="C249" s="197" t="s">
        <v>252</v>
      </c>
      <c r="D249" s="198">
        <v>-6</v>
      </c>
      <c r="E249" s="199">
        <v>0</v>
      </c>
      <c r="F249" s="200"/>
      <c r="G249" s="199"/>
      <c r="K249" s="52"/>
      <c r="L249" s="52"/>
      <c r="P249" s="134"/>
      <c r="Q249" s="1">
        <f>COUNTIF(G223:G249,"=X")</f>
        <v>0</v>
      </c>
      <c r="R249" s="1" t="str">
        <f t="shared" si="119"/>
        <v/>
      </c>
      <c r="S249" s="1" t="str">
        <f t="shared" si="120"/>
        <v/>
      </c>
    </row>
    <row r="250" spans="1:19" x14ac:dyDescent="0.25">
      <c r="A250" s="139" t="str">
        <f t="shared" ref="A250" si="139">CONCATENATE($C$10,$C$103,"T",B250)</f>
        <v>2015Wk 1T10</v>
      </c>
      <c r="B250" s="201">
        <v>10</v>
      </c>
      <c r="C250" s="187" t="s">
        <v>247</v>
      </c>
      <c r="D250" s="202">
        <v>4</v>
      </c>
      <c r="E250" s="212">
        <v>2</v>
      </c>
      <c r="F250" s="203">
        <v>5</v>
      </c>
      <c r="G250" s="204"/>
      <c r="K250" s="52"/>
      <c r="L250" s="52"/>
      <c r="P250" s="134"/>
      <c r="Q250" s="1">
        <f>COUNTIF(G223:G250,"=X")</f>
        <v>0</v>
      </c>
      <c r="R250" s="1" t="str">
        <f t="shared" si="119"/>
        <v/>
      </c>
      <c r="S250" s="1" t="str">
        <f t="shared" si="120"/>
        <v/>
      </c>
    </row>
    <row r="251" spans="1:19" x14ac:dyDescent="0.25">
      <c r="A251" s="139" t="str">
        <f t="shared" ref="A251" si="140">CONCATENATE($C$10,$C$103,"T",B250)</f>
        <v>2015Wk 1T10</v>
      </c>
      <c r="B251" s="205"/>
      <c r="C251" s="192" t="s">
        <v>250</v>
      </c>
      <c r="D251" s="206">
        <v>-5</v>
      </c>
      <c r="E251" s="213">
        <v>0</v>
      </c>
      <c r="F251" s="203"/>
      <c r="G251" s="207"/>
      <c r="K251" s="52"/>
      <c r="L251" s="52"/>
      <c r="P251" s="134"/>
      <c r="Q251" s="1">
        <f>COUNTIF(G223:G251,"=X")</f>
        <v>0</v>
      </c>
      <c r="R251" s="1" t="str">
        <f t="shared" si="119"/>
        <v/>
      </c>
      <c r="S251" s="1" t="str">
        <f t="shared" si="120"/>
        <v/>
      </c>
    </row>
    <row r="252" spans="1:19" ht="16.5" thickBot="1" x14ac:dyDescent="0.3">
      <c r="A252" s="139" t="str">
        <f t="shared" ref="A252" si="141">CONCATENATE($C$10,$C$103,"T",B250)</f>
        <v>2015Wk 1T10</v>
      </c>
      <c r="B252" s="208"/>
      <c r="C252" s="197" t="s">
        <v>253</v>
      </c>
      <c r="D252" s="209">
        <v>-3</v>
      </c>
      <c r="E252" s="214">
        <v>2</v>
      </c>
      <c r="F252" s="210"/>
      <c r="G252" s="211"/>
      <c r="K252" s="52"/>
      <c r="L252" s="52"/>
      <c r="P252" s="134"/>
      <c r="Q252" s="1">
        <f>COUNTIF(G223:G252,"=X")</f>
        <v>0</v>
      </c>
      <c r="R252" s="1" t="str">
        <f t="shared" si="119"/>
        <v/>
      </c>
      <c r="S252" s="1" t="str">
        <f t="shared" si="120"/>
        <v/>
      </c>
    </row>
    <row r="253" spans="1:19" x14ac:dyDescent="0.25">
      <c r="A253" s="139" t="str">
        <f t="shared" ref="A253" si="142">CONCATENATE($C$10,$C$103,"T",B253)</f>
        <v>2015Wk 1T11</v>
      </c>
      <c r="B253" s="186">
        <v>11</v>
      </c>
      <c r="C253" s="187" t="s">
        <v>255</v>
      </c>
      <c r="D253" s="188">
        <v>-2</v>
      </c>
      <c r="E253" s="189">
        <v>0</v>
      </c>
      <c r="F253" s="190">
        <v>2</v>
      </c>
      <c r="G253" s="189"/>
      <c r="K253" s="52"/>
      <c r="L253" s="52"/>
      <c r="P253" s="134"/>
      <c r="Q253" s="1">
        <f>COUNTIF(G223:G253,"=X")</f>
        <v>0</v>
      </c>
      <c r="R253" s="1" t="str">
        <f t="shared" si="119"/>
        <v/>
      </c>
      <c r="S253" s="1" t="str">
        <f t="shared" si="120"/>
        <v/>
      </c>
    </row>
    <row r="254" spans="1:19" x14ac:dyDescent="0.25">
      <c r="A254" s="139" t="str">
        <f t="shared" ref="A254" si="143">CONCATENATE($C$10,$C$103,"T",B253)</f>
        <v>2015Wk 1T11</v>
      </c>
      <c r="B254" s="191"/>
      <c r="C254" s="192" t="s">
        <v>258</v>
      </c>
      <c r="D254" s="193">
        <v>-3</v>
      </c>
      <c r="E254" s="194">
        <v>2</v>
      </c>
      <c r="F254" s="195"/>
      <c r="G254" s="194"/>
      <c r="K254" s="52"/>
      <c r="L254" s="52"/>
      <c r="P254" s="134"/>
      <c r="Q254" s="1">
        <f>COUNTIF(G223:G254,"=X")</f>
        <v>0</v>
      </c>
      <c r="R254" s="1" t="str">
        <f t="shared" si="119"/>
        <v/>
      </c>
      <c r="S254" s="1" t="str">
        <f t="shared" si="120"/>
        <v/>
      </c>
    </row>
    <row r="255" spans="1:19" ht="16.5" thickBot="1" x14ac:dyDescent="0.3">
      <c r="A255" s="139" t="str">
        <f t="shared" ref="A255" si="144">CONCATENATE($C$10,$C$103,"T",B253)</f>
        <v>2015Wk 1T11</v>
      </c>
      <c r="B255" s="196"/>
      <c r="C255" s="197" t="s">
        <v>261</v>
      </c>
      <c r="D255" s="198">
        <v>-4</v>
      </c>
      <c r="E255" s="199">
        <v>0</v>
      </c>
      <c r="F255" s="200"/>
      <c r="G255" s="199"/>
      <c r="K255" s="52"/>
      <c r="L255" s="52"/>
      <c r="P255" s="134"/>
      <c r="Q255" s="1">
        <f>COUNTIF(G223:G255,"=X")</f>
        <v>0</v>
      </c>
      <c r="R255" s="1" t="str">
        <f t="shared" si="119"/>
        <v/>
      </c>
      <c r="S255" s="1" t="str">
        <f t="shared" si="120"/>
        <v/>
      </c>
    </row>
    <row r="256" spans="1:19" x14ac:dyDescent="0.25">
      <c r="A256" s="139" t="str">
        <f t="shared" ref="A256" si="145">CONCATENATE($C$10,$C$103,"T",B256)</f>
        <v>2015Wk 1T12</v>
      </c>
      <c r="B256" s="201">
        <v>12</v>
      </c>
      <c r="C256" s="187" t="s">
        <v>256</v>
      </c>
      <c r="D256" s="202">
        <v>1</v>
      </c>
      <c r="E256" s="212">
        <v>2</v>
      </c>
      <c r="F256" s="203">
        <v>5</v>
      </c>
      <c r="G256" s="204"/>
      <c r="K256" s="52"/>
      <c r="L256" s="52"/>
      <c r="P256" s="134"/>
      <c r="Q256" s="1">
        <f>COUNTIF(G223:G256,"=X")</f>
        <v>0</v>
      </c>
      <c r="R256" s="1" t="str">
        <f t="shared" si="119"/>
        <v/>
      </c>
      <c r="S256" s="1" t="str">
        <f t="shared" si="120"/>
        <v/>
      </c>
    </row>
    <row r="257" spans="1:41" x14ac:dyDescent="0.25">
      <c r="A257" s="139" t="str">
        <f t="shared" ref="A257:A261" si="146">CONCATENATE($C$10,$C$103,"T",B256)</f>
        <v>2015Wk 1T12</v>
      </c>
      <c r="B257" s="205"/>
      <c r="C257" s="192" t="s">
        <v>259</v>
      </c>
      <c r="D257" s="206">
        <v>-4</v>
      </c>
      <c r="E257" s="213">
        <v>0</v>
      </c>
      <c r="F257" s="203"/>
      <c r="G257" s="207"/>
      <c r="K257" s="52"/>
      <c r="L257" s="52"/>
      <c r="P257" s="134"/>
      <c r="Q257" s="1">
        <f>COUNTIF(G223:G257,"=X")</f>
        <v>0</v>
      </c>
      <c r="R257" s="1" t="str">
        <f t="shared" si="119"/>
        <v/>
      </c>
      <c r="S257" s="1" t="str">
        <f t="shared" si="120"/>
        <v/>
      </c>
    </row>
    <row r="258" spans="1:41" ht="16.5" thickBot="1" x14ac:dyDescent="0.3">
      <c r="A258" s="139" t="str">
        <f t="shared" ref="A258" si="147">CONCATENATE($C$10,$C$103,"T",B256)</f>
        <v>2015Wk 1T12</v>
      </c>
      <c r="B258" s="208"/>
      <c r="C258" s="197" t="s">
        <v>262</v>
      </c>
      <c r="D258" s="209">
        <v>-1</v>
      </c>
      <c r="E258" s="214">
        <v>2</v>
      </c>
      <c r="F258" s="210"/>
      <c r="G258" s="211"/>
      <c r="K258" s="52"/>
      <c r="L258" s="52"/>
      <c r="P258" s="134"/>
      <c r="Q258" s="1">
        <f>COUNTIF(G223:G258,"=X")</f>
        <v>0</v>
      </c>
      <c r="R258" s="1" t="str">
        <f t="shared" si="119"/>
        <v/>
      </c>
      <c r="S258" s="1" t="str">
        <f t="shared" si="120"/>
        <v/>
      </c>
    </row>
    <row r="259" spans="1:41" x14ac:dyDescent="0.25">
      <c r="A259" s="139" t="str">
        <f t="shared" ref="A259:A260" si="148">CONCATENATE($C$10,$C$103,"T",B259)</f>
        <v>2015Wk 1T</v>
      </c>
      <c r="B259" s="186"/>
      <c r="C259" s="187"/>
      <c r="D259" s="188"/>
      <c r="E259" s="189"/>
      <c r="F259" s="190"/>
      <c r="G259" s="189"/>
      <c r="K259" s="52"/>
      <c r="L259" s="52"/>
      <c r="P259" s="134"/>
      <c r="Q259" s="1">
        <f>COUNTIF(G223:G259,"=X")</f>
        <v>0</v>
      </c>
      <c r="R259" s="1" t="str">
        <f t="shared" si="119"/>
        <v/>
      </c>
      <c r="S259" s="1" t="str">
        <f t="shared" si="120"/>
        <v/>
      </c>
    </row>
    <row r="260" spans="1:41" ht="16.5" thickBot="1" x14ac:dyDescent="0.3">
      <c r="A260" s="139" t="str">
        <f t="shared" si="148"/>
        <v>2015Wk 1T</v>
      </c>
      <c r="B260" s="196"/>
      <c r="C260" s="197"/>
      <c r="D260" s="198"/>
      <c r="E260" s="199"/>
      <c r="F260" s="200"/>
      <c r="G260" s="199"/>
      <c r="K260" s="52"/>
      <c r="L260" s="52"/>
      <c r="P260" s="134"/>
      <c r="Q260" s="1">
        <f>COUNTIF(G223:G260,"=X")</f>
        <v>0</v>
      </c>
      <c r="R260" s="1" t="str">
        <f t="shared" si="119"/>
        <v/>
      </c>
      <c r="S260" s="1" t="str">
        <f t="shared" si="120"/>
        <v/>
      </c>
    </row>
    <row r="261" spans="1:41" x14ac:dyDescent="0.25">
      <c r="A261" s="139" t="str">
        <f t="shared" si="146"/>
        <v>2015Wk 1T</v>
      </c>
      <c r="B261" s="191"/>
      <c r="C261" s="192"/>
      <c r="D261" s="193"/>
      <c r="E261" s="215"/>
      <c r="F261" s="195"/>
      <c r="G261" s="216"/>
      <c r="K261" s="52"/>
      <c r="L261" s="52"/>
      <c r="P261" s="134"/>
      <c r="Q261" s="1"/>
      <c r="R261" s="1"/>
      <c r="S261" s="1"/>
    </row>
    <row r="262" spans="1:41" ht="16.5" thickBot="1" x14ac:dyDescent="0.3">
      <c r="A262" s="139" t="str">
        <f t="shared" ref="A262" si="149">CONCATENATE($C$10,$C$103,"T",B260)</f>
        <v>2015Wk 1T</v>
      </c>
      <c r="B262" s="191"/>
      <c r="C262" s="192"/>
      <c r="D262" s="193"/>
      <c r="E262" s="215"/>
      <c r="F262" s="195"/>
      <c r="G262" s="216"/>
      <c r="K262" s="52"/>
      <c r="L262" s="52"/>
      <c r="P262" s="134"/>
      <c r="Q262" s="1"/>
      <c r="R262" s="1"/>
      <c r="S262" s="1"/>
    </row>
    <row r="263" spans="1:41" x14ac:dyDescent="0.25">
      <c r="A263" s="139" t="str">
        <f t="shared" ref="A263:A264" si="150">CONCATENATE($C$10,$C$103,"T",B263)</f>
        <v>2015Wk 1T</v>
      </c>
      <c r="B263" s="201"/>
      <c r="C263" s="187"/>
      <c r="D263" s="202"/>
      <c r="E263" s="212"/>
      <c r="F263" s="203"/>
      <c r="G263" s="204"/>
      <c r="K263" s="52"/>
      <c r="L263" s="52"/>
      <c r="P263" s="134"/>
      <c r="Q263" s="1">
        <f>COUNTIF(G223:G263,"=X")</f>
        <v>0</v>
      </c>
      <c r="R263" s="1" t="str">
        <f t="shared" si="119"/>
        <v/>
      </c>
      <c r="S263" s="1" t="str">
        <f t="shared" si="120"/>
        <v/>
      </c>
    </row>
    <row r="264" spans="1:41" ht="16.5" thickBot="1" x14ac:dyDescent="0.3">
      <c r="A264" s="139" t="str">
        <f t="shared" si="150"/>
        <v>2015Wk 1T</v>
      </c>
      <c r="B264" s="208"/>
      <c r="C264" s="197"/>
      <c r="D264" s="209"/>
      <c r="E264" s="214"/>
      <c r="F264" s="210"/>
      <c r="G264" s="211"/>
      <c r="K264" s="52"/>
      <c r="L264" s="52"/>
      <c r="P264" s="134"/>
      <c r="Q264" s="1">
        <f>COUNTIF(G223:G264,"=X")</f>
        <v>0</v>
      </c>
      <c r="R264" s="1" t="str">
        <f t="shared" si="119"/>
        <v/>
      </c>
      <c r="S264" s="1" t="str">
        <f t="shared" si="120"/>
        <v/>
      </c>
    </row>
    <row r="266" spans="1:41" ht="16.5" thickBot="1" x14ac:dyDescent="0.3"/>
    <row r="267" spans="1:41" ht="36.75" thickBot="1" x14ac:dyDescent="0.6">
      <c r="B267" s="306" t="s">
        <v>269</v>
      </c>
      <c r="C267" s="307"/>
      <c r="D267" s="307"/>
      <c r="E267" s="307"/>
      <c r="F267" s="307"/>
      <c r="G267" s="307"/>
      <c r="H267" s="307"/>
      <c r="I267" s="307"/>
      <c r="J267" s="307"/>
      <c r="K267" s="307"/>
      <c r="L267" s="307"/>
      <c r="M267" s="307"/>
      <c r="N267" s="307"/>
      <c r="O267" s="307"/>
      <c r="P267" s="307"/>
      <c r="Q267" s="307"/>
      <c r="R267" s="307"/>
      <c r="S267" s="307"/>
      <c r="T267" s="307"/>
      <c r="U267" s="308"/>
      <c r="V267" s="133"/>
      <c r="W267" s="133"/>
      <c r="X267" s="133"/>
      <c r="Y267" s="133"/>
      <c r="Z267" s="133"/>
    </row>
    <row r="269" spans="1:41" x14ac:dyDescent="0.25">
      <c r="C269" s="309" t="str">
        <f>HLOOKUP(CONCATENATE($C$10,C270),$G$9:$X$10,2,FALSE)</f>
        <v>Back</v>
      </c>
      <c r="D269" s="310"/>
      <c r="E269" s="310"/>
      <c r="F269" s="310"/>
      <c r="G269" s="310"/>
      <c r="H269" s="310"/>
      <c r="I269" s="310"/>
      <c r="J269" s="310"/>
      <c r="K269" s="310"/>
      <c r="L269" s="310"/>
      <c r="M269" s="310"/>
      <c r="N269" s="310"/>
      <c r="O269" s="52"/>
      <c r="S269" s="134"/>
    </row>
    <row r="270" spans="1:41" x14ac:dyDescent="0.25">
      <c r="C270" s="135" t="str">
        <f>C327</f>
        <v>Wk 2</v>
      </c>
      <c r="D270" s="33" t="s">
        <v>189</v>
      </c>
      <c r="E270" s="34">
        <f>HLOOKUP(CONCATENATE($C269,$D270),'[1]Admin Tools'!$D$4:$G$13,2,FALSE)</f>
        <v>4</v>
      </c>
      <c r="F270" s="34">
        <f>HLOOKUP(CONCATENATE($C269,$D270),'[1]Admin Tools'!$D$4:$G$13,3,FALSE)</f>
        <v>4</v>
      </c>
      <c r="G270" s="34">
        <f>HLOOKUP(CONCATENATE($C269,$D270),'[1]Admin Tools'!$D$4:$G$13,4,FALSE)</f>
        <v>5</v>
      </c>
      <c r="H270" s="34">
        <f>HLOOKUP(CONCATENATE($C269,$D270),'[1]Admin Tools'!$D$4:$G$13,5,FALSE)</f>
        <v>4</v>
      </c>
      <c r="I270" s="34">
        <f>HLOOKUP(CONCATENATE($C269,$D270),'[1]Admin Tools'!$D$4:$G$13,6,FALSE)</f>
        <v>3</v>
      </c>
      <c r="J270" s="34">
        <f>HLOOKUP(CONCATENATE($C269,$D270),'[1]Admin Tools'!$D$4:$G$13,7,FALSE)</f>
        <v>4</v>
      </c>
      <c r="K270" s="34">
        <f>HLOOKUP(CONCATENATE($C269,$D270),'[1]Admin Tools'!$D$4:$G$13,8,FALSE)</f>
        <v>3</v>
      </c>
      <c r="L270" s="34">
        <f>HLOOKUP(CONCATENATE($C269,$D270),'[1]Admin Tools'!$D$4:$G$13,9,FALSE)</f>
        <v>4</v>
      </c>
      <c r="M270" s="34">
        <f>HLOOKUP(CONCATENATE($C269,$D270),'[1]Admin Tools'!$D$4:$G$13,10,FALSE)</f>
        <v>5</v>
      </c>
      <c r="N270" s="136">
        <f>SUM(E270:M270)</f>
        <v>36</v>
      </c>
      <c r="O270" s="52"/>
      <c r="S270" s="134"/>
    </row>
    <row r="271" spans="1:41" x14ac:dyDescent="0.25">
      <c r="D271" s="9" t="s">
        <v>10</v>
      </c>
      <c r="E271" s="137" t="str">
        <f>CONCATENATE("#",HLOOKUP($C269,'[1]Admin Tools'!$D$4:$G$13,2,FALSE))</f>
        <v>#10</v>
      </c>
      <c r="F271" s="137" t="str">
        <f>CONCATENATE("#",HLOOKUP($C269,'[1]Admin Tools'!$D$4:$G$13,3,FALSE))</f>
        <v>#11</v>
      </c>
      <c r="G271" s="137" t="str">
        <f>CONCATENATE("#",HLOOKUP($C269,'[1]Admin Tools'!$D$4:$G$13,4,FALSE))</f>
        <v>#12</v>
      </c>
      <c r="H271" s="137" t="str">
        <f>CONCATENATE("#",HLOOKUP($C269,'[1]Admin Tools'!$D$4:$G$13,5,FALSE))</f>
        <v>#13</v>
      </c>
      <c r="I271" s="137" t="str">
        <f>CONCATENATE("#",HLOOKUP($C269,'[1]Admin Tools'!$D$4:$G$13,6,FALSE))</f>
        <v>#14</v>
      </c>
      <c r="J271" s="137" t="str">
        <f>CONCATENATE("#",HLOOKUP($C269,'[1]Admin Tools'!$D$4:$G$13,7,FALSE))</f>
        <v>#15</v>
      </c>
      <c r="K271" s="137" t="str">
        <f>CONCATENATE("#",HLOOKUP($C269,'[1]Admin Tools'!$D$4:$G$13,8,FALSE))</f>
        <v>#16</v>
      </c>
      <c r="L271" s="137" t="str">
        <f>CONCATENATE("#",HLOOKUP($C269,'[1]Admin Tools'!$D$4:$G$13,9,FALSE))</f>
        <v>#17</v>
      </c>
      <c r="M271" s="137" t="str">
        <f>CONCATENATE("#",HLOOKUP($C269,'[1]Admin Tools'!$D$4:$G$13,10,FALSE))</f>
        <v>#18</v>
      </c>
      <c r="N271" s="138"/>
      <c r="O271" s="52"/>
    </row>
    <row r="272" spans="1:41" x14ac:dyDescent="0.25">
      <c r="A272" s="139" t="str">
        <f>CONCATENATE($C$10,C270,C272)</f>
        <v>2015Wk 2Flight 1</v>
      </c>
      <c r="C272" s="300" t="s">
        <v>12</v>
      </c>
      <c r="D272" s="301"/>
      <c r="E272" s="140">
        <f>IF(COUNTIF(E273:E284,MIN(E273:E284))=1,MIN(E273:E284),0)</f>
        <v>0</v>
      </c>
      <c r="F272" s="140">
        <f t="shared" ref="F272:L272" si="151">IF(COUNTIF(F273:F284,MIN(F273:F284))=1,MIN(F273:F284),0)</f>
        <v>4</v>
      </c>
      <c r="G272" s="140">
        <f t="shared" si="151"/>
        <v>0</v>
      </c>
      <c r="H272" s="140">
        <f t="shared" si="151"/>
        <v>0</v>
      </c>
      <c r="I272" s="140">
        <f t="shared" si="151"/>
        <v>0</v>
      </c>
      <c r="J272" s="140">
        <f t="shared" si="151"/>
        <v>0</v>
      </c>
      <c r="K272" s="140">
        <f t="shared" si="151"/>
        <v>2</v>
      </c>
      <c r="L272" s="140">
        <f t="shared" si="151"/>
        <v>0</v>
      </c>
      <c r="M272" s="140">
        <f>IF(COUNTIF(M273:M284,MIN(M273:M284))=1,MIN(M273:M284),0)</f>
        <v>4</v>
      </c>
      <c r="N272" s="141"/>
      <c r="O272" s="9" t="s">
        <v>190</v>
      </c>
      <c r="P272" s="9" t="s">
        <v>191</v>
      </c>
      <c r="Q272" s="9" t="s">
        <v>8</v>
      </c>
      <c r="R272" s="9" t="s">
        <v>192</v>
      </c>
      <c r="S272" s="9" t="s">
        <v>24</v>
      </c>
      <c r="T272" s="142">
        <v>1</v>
      </c>
      <c r="U272" s="142">
        <v>2</v>
      </c>
      <c r="V272" s="142">
        <v>3</v>
      </c>
      <c r="W272" s="142">
        <v>4</v>
      </c>
      <c r="X272" s="142">
        <v>5</v>
      </c>
      <c r="Y272" s="142">
        <v>6</v>
      </c>
      <c r="Z272" s="142">
        <v>7</v>
      </c>
      <c r="AA272" s="142">
        <v>8</v>
      </c>
      <c r="AB272" s="142">
        <v>9</v>
      </c>
      <c r="AC272" s="143" t="s">
        <v>193</v>
      </c>
      <c r="AD272" s="1"/>
      <c r="AG272" s="142">
        <v>1</v>
      </c>
      <c r="AH272" s="142">
        <v>2</v>
      </c>
      <c r="AI272" s="142">
        <v>3</v>
      </c>
      <c r="AJ272" s="142">
        <v>4</v>
      </c>
      <c r="AK272" s="142">
        <v>5</v>
      </c>
      <c r="AL272" s="142">
        <v>6</v>
      </c>
      <c r="AM272" s="142">
        <v>7</v>
      </c>
      <c r="AN272" s="142">
        <v>8</v>
      </c>
      <c r="AO272" s="142">
        <v>9</v>
      </c>
    </row>
    <row r="273" spans="1:41" x14ac:dyDescent="0.25">
      <c r="A273" s="139" t="str">
        <f t="shared" ref="A273:A284" si="152">CONCATENATE($C$10,$C$270,"P",B273)</f>
        <v>2015Wk 2P83</v>
      </c>
      <c r="B273" s="48">
        <v>83</v>
      </c>
      <c r="C273" s="144" t="str">
        <f t="shared" ref="C273:C284" si="153">VLOOKUP(B273,$A$3108:$D$8319,3,FALSE)</f>
        <v>Devin Carrigan</v>
      </c>
      <c r="D273" s="145"/>
      <c r="E273" s="146">
        <f>IFERROR(IF(VLOOKUP($A273,$A$327:$P$388,5,FALSE)=0,"",VLOOKUP($A273,$A$327:$P$388,5,FALSE)),"")</f>
        <v>4</v>
      </c>
      <c r="F273" s="146">
        <f t="shared" ref="F273:F284" si="154">IFERROR(IF(VLOOKUP($A273,$A$327:$P$388,6,FALSE)=0,"",VLOOKUP($A273,$A$327:$P$388,6,FALSE)),"")</f>
        <v>4</v>
      </c>
      <c r="G273" s="146">
        <f t="shared" ref="G273:G284" si="155">IFERROR(IF(VLOOKUP($A273,$A$327:$P$388,7,FALSE)=0,"",VLOOKUP($A273,$A$327:$P$388,7,FALSE)),"")</f>
        <v>5</v>
      </c>
      <c r="H273" s="146">
        <f t="shared" ref="H273:H284" si="156">IFERROR(IF(VLOOKUP($A273,$A$327:$P$388,8,FALSE)=0,"",VLOOKUP($A273,$A$327:$P$388,8,FALSE)),"")</f>
        <v>4</v>
      </c>
      <c r="I273" s="146">
        <f t="shared" ref="I273:I284" si="157">IFERROR(IF(VLOOKUP($A273,$A$327:$P$388,9,FALSE)=0,"",VLOOKUP($A273,$A$327:$P$388,9,FALSE)),"")</f>
        <v>3</v>
      </c>
      <c r="J273" s="146">
        <f t="shared" ref="J273:J284" si="158">IFERROR(IF(VLOOKUP($A273,$A$327:$P$388,10,FALSE)=0,"",VLOOKUP($A273,$A$327:$P$388,10,FALSE)),"")</f>
        <v>4</v>
      </c>
      <c r="K273" s="146">
        <f t="shared" ref="K273:K284" si="159">IFERROR(IF(VLOOKUP($A273,$A$327:$P$388,11,FALSE)=0,"",VLOOKUP($A273,$A$327:$P$388,11,FALSE)),"")</f>
        <v>6</v>
      </c>
      <c r="L273" s="146">
        <f t="shared" ref="L273:L284" si="160">IFERROR(IF(VLOOKUP($A273,$A$327:$P$388,12,FALSE)=0,"",VLOOKUP($A273,$A$327:$P$388,12,FALSE)),"")</f>
        <v>6</v>
      </c>
      <c r="M273" s="146">
        <f>IFERROR(IF(VLOOKUP($A273,$A$327:$P$388,13,FALSE)=0,"",VLOOKUP($A273,$A$327:$P$388,13,FALSE)),"")</f>
        <v>5</v>
      </c>
      <c r="N273" s="147">
        <f t="shared" ref="N273:N283" si="161">SUM(E273:M273)</f>
        <v>41</v>
      </c>
      <c r="O273" s="148">
        <f>SUM(COUNTIF(E273,E272),COUNTIF(F273,F272),COUNTIF(G273,G272),COUNTIF(H273,H272),COUNTIF(I273,I272),COUNTIF(J273,J272),COUNTIF(K273,K272),COUNTIF(L273,L272),COUNTIF(M273,M272))</f>
        <v>1</v>
      </c>
      <c r="P273" s="149">
        <f>IF(O273=0,0,IF(SUM(O273:O284)=O273,VLOOKUP(1,$AC$107:$AD$116,2,FALSE),O273*P285))</f>
        <v>12</v>
      </c>
      <c r="Q273" s="146">
        <f t="shared" ref="Q273:Q284" si="162">IFERROR((VLOOKUP($A273,$A$327:$P$388,16,FALSE)),"DNP")</f>
        <v>1</v>
      </c>
      <c r="R273" t="s">
        <v>179</v>
      </c>
      <c r="S273" t="str">
        <f>CONCATENATE(T273,U273,V273,W273,X273,Y273,Z273,AA273,AB273)</f>
        <v>PAR#11</v>
      </c>
      <c r="T273" t="str">
        <f t="shared" ref="T273:AB273" si="163">IF(E273=E272,CONCATENATE(VLOOKUP((E273-E270),$AC$122:$AD$127,2,FALSE),E271),"")</f>
        <v/>
      </c>
      <c r="U273" t="str">
        <f t="shared" si="163"/>
        <v>PAR#11</v>
      </c>
      <c r="V273" t="str">
        <f t="shared" si="163"/>
        <v/>
      </c>
      <c r="W273" t="str">
        <f t="shared" si="163"/>
        <v/>
      </c>
      <c r="X273" t="str">
        <f t="shared" si="163"/>
        <v/>
      </c>
      <c r="Y273" t="str">
        <f t="shared" si="163"/>
        <v/>
      </c>
      <c r="Z273" t="str">
        <f t="shared" si="163"/>
        <v/>
      </c>
      <c r="AA273" t="str">
        <f t="shared" si="163"/>
        <v/>
      </c>
      <c r="AB273" t="str">
        <f t="shared" si="163"/>
        <v/>
      </c>
      <c r="AC273" s="1" t="s">
        <v>194</v>
      </c>
      <c r="AD273" s="1" t="s">
        <v>195</v>
      </c>
      <c r="AG273" t="str">
        <f t="shared" ref="AG273:AO284" si="164">CONCATENATE("F1",T273)</f>
        <v>F1</v>
      </c>
      <c r="AH273" t="str">
        <f t="shared" si="164"/>
        <v>F1PAR#11</v>
      </c>
      <c r="AI273" t="str">
        <f t="shared" si="164"/>
        <v>F1</v>
      </c>
      <c r="AJ273" t="str">
        <f t="shared" si="164"/>
        <v>F1</v>
      </c>
      <c r="AK273" t="str">
        <f t="shared" si="164"/>
        <v>F1</v>
      </c>
      <c r="AL273" t="str">
        <f t="shared" si="164"/>
        <v>F1</v>
      </c>
      <c r="AM273" t="str">
        <f t="shared" si="164"/>
        <v>F1</v>
      </c>
      <c r="AN273" t="str">
        <f t="shared" si="164"/>
        <v>F1</v>
      </c>
      <c r="AO273" t="str">
        <f t="shared" si="164"/>
        <v>F1</v>
      </c>
    </row>
    <row r="274" spans="1:41" x14ac:dyDescent="0.25">
      <c r="A274" s="139" t="str">
        <f t="shared" si="152"/>
        <v>2015Wk 2P68</v>
      </c>
      <c r="B274" s="48">
        <v>68</v>
      </c>
      <c r="C274" s="144" t="str">
        <f t="shared" si="153"/>
        <v>Nick Wight</v>
      </c>
      <c r="D274" s="145"/>
      <c r="E274" s="146">
        <f t="shared" ref="E274:E284" si="165">IFERROR(IF(VLOOKUP($A274,$A$327:$P$388,5,FALSE)=0,"",VLOOKUP($A274,$A$327:$P$388,5,FALSE)),"")</f>
        <v>5</v>
      </c>
      <c r="F274" s="146">
        <f t="shared" si="154"/>
        <v>5</v>
      </c>
      <c r="G274" s="146">
        <f t="shared" si="155"/>
        <v>5</v>
      </c>
      <c r="H274" s="146">
        <f t="shared" si="156"/>
        <v>4</v>
      </c>
      <c r="I274" s="146">
        <f t="shared" si="157"/>
        <v>3</v>
      </c>
      <c r="J274" s="146">
        <f t="shared" si="158"/>
        <v>4</v>
      </c>
      <c r="K274" s="146">
        <f t="shared" si="159"/>
        <v>3</v>
      </c>
      <c r="L274" s="146">
        <f t="shared" si="160"/>
        <v>5</v>
      </c>
      <c r="M274" s="146">
        <f t="shared" ref="M274:M284" si="166">IFERROR(IF(VLOOKUP($A274,$A$327:$P$388,13,FALSE)=0,"",VLOOKUP($A274,$A$327:$P$388,13,FALSE)),"")</f>
        <v>5</v>
      </c>
      <c r="N274" s="147">
        <f t="shared" si="161"/>
        <v>39</v>
      </c>
      <c r="O274" s="148">
        <f>SUM(COUNTIF(E274,E272),COUNTIF(F274,F272),COUNTIF(G274,G272),COUNTIF(H274,H272),COUNTIF(I274,I272),COUNTIF(J274,J272),COUNTIF(K274,K272),COUNTIF(L274,L272),COUNTIF(M274,M272))</f>
        <v>0</v>
      </c>
      <c r="P274" s="149">
        <f>IF(O274=0,0,IF(SUM(O273:O284)=O274,VLOOKUP(1,$AC$107:$AD$116,2,FALSE),O274*P285))</f>
        <v>0</v>
      </c>
      <c r="Q274" s="146">
        <f t="shared" si="162"/>
        <v>2</v>
      </c>
      <c r="R274" t="s">
        <v>179</v>
      </c>
      <c r="S274" t="str">
        <f t="shared" ref="S274:S281" si="167">CONCATENATE(T274,U274,V274,W274,X274,Y274,Z274,AA274,AB274)</f>
        <v/>
      </c>
      <c r="T274" t="str">
        <f t="shared" ref="T274:AB274" si="168">IF(E274=E272,CONCATENATE(VLOOKUP((E274-E270),$AC$122:$AD$127,2,FALSE),E271),"")</f>
        <v/>
      </c>
      <c r="U274" t="str">
        <f t="shared" si="168"/>
        <v/>
      </c>
      <c r="V274" t="str">
        <f t="shared" si="168"/>
        <v/>
      </c>
      <c r="W274" t="str">
        <f t="shared" si="168"/>
        <v/>
      </c>
      <c r="X274" t="str">
        <f t="shared" si="168"/>
        <v/>
      </c>
      <c r="Y274" t="str">
        <f t="shared" si="168"/>
        <v/>
      </c>
      <c r="Z274" t="str">
        <f t="shared" si="168"/>
        <v/>
      </c>
      <c r="AA274" t="str">
        <f t="shared" si="168"/>
        <v/>
      </c>
      <c r="AB274" t="str">
        <f t="shared" si="168"/>
        <v/>
      </c>
      <c r="AC274" s="1">
        <v>0</v>
      </c>
      <c r="AD274" s="1">
        <v>0</v>
      </c>
      <c r="AG274" t="str">
        <f t="shared" si="164"/>
        <v>F1</v>
      </c>
      <c r="AH274" t="str">
        <f t="shared" si="164"/>
        <v>F1</v>
      </c>
      <c r="AI274" t="str">
        <f t="shared" si="164"/>
        <v>F1</v>
      </c>
      <c r="AJ274" t="str">
        <f t="shared" si="164"/>
        <v>F1</v>
      </c>
      <c r="AK274" t="str">
        <f t="shared" si="164"/>
        <v>F1</v>
      </c>
      <c r="AL274" t="str">
        <f t="shared" si="164"/>
        <v>F1</v>
      </c>
      <c r="AM274" t="str">
        <f t="shared" si="164"/>
        <v>F1</v>
      </c>
      <c r="AN274" t="str">
        <f t="shared" si="164"/>
        <v>F1</v>
      </c>
      <c r="AO274" t="str">
        <f t="shared" si="164"/>
        <v>F1</v>
      </c>
    </row>
    <row r="275" spans="1:41" x14ac:dyDescent="0.25">
      <c r="A275" s="139" t="str">
        <f t="shared" si="152"/>
        <v>2015Wk 2P4</v>
      </c>
      <c r="B275" s="48">
        <v>4</v>
      </c>
      <c r="C275" s="144" t="str">
        <f t="shared" si="153"/>
        <v>Pat Donahue</v>
      </c>
      <c r="D275" s="145"/>
      <c r="E275" s="146">
        <f t="shared" si="165"/>
        <v>5</v>
      </c>
      <c r="F275" s="146">
        <f t="shared" si="154"/>
        <v>6</v>
      </c>
      <c r="G275" s="146">
        <f t="shared" si="155"/>
        <v>6</v>
      </c>
      <c r="H275" s="146">
        <f t="shared" si="156"/>
        <v>4</v>
      </c>
      <c r="I275" s="146">
        <f t="shared" si="157"/>
        <v>3</v>
      </c>
      <c r="J275" s="146">
        <f t="shared" si="158"/>
        <v>5</v>
      </c>
      <c r="K275" s="146">
        <f t="shared" si="159"/>
        <v>4</v>
      </c>
      <c r="L275" s="146">
        <f t="shared" si="160"/>
        <v>5</v>
      </c>
      <c r="M275" s="146">
        <f t="shared" si="166"/>
        <v>4</v>
      </c>
      <c r="N275" s="147">
        <f t="shared" si="161"/>
        <v>42</v>
      </c>
      <c r="O275" s="148">
        <f>SUM(COUNTIF(E275,E272),COUNTIF(F275,F272),COUNTIF(G275,G272),COUNTIF(H275,H272),COUNTIF(I275,I272),COUNTIF(J275,J272),COUNTIF(K275,K272),COUNTIF(L275,L272),COUNTIF(M275,M272))</f>
        <v>1</v>
      </c>
      <c r="P275" s="149">
        <f>IF(O275=0,0,IF(SUM(O273:O284)=O275,VLOOKUP(1,$AC$107:$AD$116,2,FALSE),O275*P285))</f>
        <v>12</v>
      </c>
      <c r="Q275" s="146">
        <f t="shared" si="162"/>
        <v>0</v>
      </c>
      <c r="R275" t="s">
        <v>179</v>
      </c>
      <c r="S275" t="str">
        <f t="shared" si="167"/>
        <v>BIR#18</v>
      </c>
      <c r="T275" t="str">
        <f t="shared" ref="T275:AB275" si="169">IF(E275=E272,CONCATENATE(VLOOKUP((E275-E270),$AC$122:$AD$127,2,FALSE),E271),"")</f>
        <v/>
      </c>
      <c r="U275" t="str">
        <f t="shared" si="169"/>
        <v/>
      </c>
      <c r="V275" t="str">
        <f t="shared" si="169"/>
        <v/>
      </c>
      <c r="W275" t="str">
        <f t="shared" si="169"/>
        <v/>
      </c>
      <c r="X275" t="str">
        <f t="shared" si="169"/>
        <v/>
      </c>
      <c r="Y275" t="str">
        <f t="shared" si="169"/>
        <v/>
      </c>
      <c r="Z275" t="str">
        <f t="shared" si="169"/>
        <v/>
      </c>
      <c r="AA275" t="str">
        <f t="shared" si="169"/>
        <v/>
      </c>
      <c r="AB275" t="str">
        <f t="shared" si="169"/>
        <v>BIR#18</v>
      </c>
      <c r="AC275" s="1">
        <v>1</v>
      </c>
      <c r="AD275" s="1">
        <v>24</v>
      </c>
      <c r="AG275" t="str">
        <f t="shared" si="164"/>
        <v>F1</v>
      </c>
      <c r="AH275" t="str">
        <f t="shared" si="164"/>
        <v>F1</v>
      </c>
      <c r="AI275" t="str">
        <f t="shared" si="164"/>
        <v>F1</v>
      </c>
      <c r="AJ275" t="str">
        <f t="shared" si="164"/>
        <v>F1</v>
      </c>
      <c r="AK275" t="str">
        <f t="shared" si="164"/>
        <v>F1</v>
      </c>
      <c r="AL275" t="str">
        <f t="shared" si="164"/>
        <v>F1</v>
      </c>
      <c r="AM275" t="str">
        <f t="shared" si="164"/>
        <v>F1</v>
      </c>
      <c r="AN275" t="str">
        <f t="shared" si="164"/>
        <v>F1</v>
      </c>
      <c r="AO275" t="str">
        <f t="shared" si="164"/>
        <v>F1BIR#18</v>
      </c>
    </row>
    <row r="276" spans="1:41" x14ac:dyDescent="0.25">
      <c r="A276" s="139" t="str">
        <f t="shared" si="152"/>
        <v>2015Wk 2P79</v>
      </c>
      <c r="B276" s="48">
        <v>79</v>
      </c>
      <c r="C276" s="144" t="str">
        <f t="shared" si="153"/>
        <v>Connor Brown</v>
      </c>
      <c r="D276" s="145"/>
      <c r="E276" s="146">
        <f t="shared" si="165"/>
        <v>5</v>
      </c>
      <c r="F276" s="146">
        <f t="shared" si="154"/>
        <v>5</v>
      </c>
      <c r="G276" s="146">
        <f t="shared" si="155"/>
        <v>5</v>
      </c>
      <c r="H276" s="146">
        <f t="shared" si="156"/>
        <v>4</v>
      </c>
      <c r="I276" s="146">
        <f t="shared" si="157"/>
        <v>4</v>
      </c>
      <c r="J276" s="146">
        <f t="shared" si="158"/>
        <v>5</v>
      </c>
      <c r="K276" s="146">
        <f t="shared" si="159"/>
        <v>4</v>
      </c>
      <c r="L276" s="146">
        <f t="shared" si="160"/>
        <v>5</v>
      </c>
      <c r="M276" s="146">
        <f t="shared" si="166"/>
        <v>5</v>
      </c>
      <c r="N276" s="147">
        <f t="shared" si="161"/>
        <v>42</v>
      </c>
      <c r="O276" s="148">
        <f>SUM(COUNTIF(E276,E272),COUNTIF(F276,F272),COUNTIF(G276,G272),COUNTIF(H276,H272),COUNTIF(I276,I272),COUNTIF(J276,J272),COUNTIF(K276,K272),COUNTIF(L276,L272),COUNTIF(M276,M272))</f>
        <v>0</v>
      </c>
      <c r="P276" s="149">
        <f>IF(O276=0,0,IF(SUM(O273:O284)=O276,VLOOKUP(1,$AC$107:$AD$116,2,FALSE),O276*P285))</f>
        <v>0</v>
      </c>
      <c r="Q276" s="146">
        <f t="shared" si="162"/>
        <v>0</v>
      </c>
      <c r="R276" t="s">
        <v>179</v>
      </c>
      <c r="S276" t="str">
        <f t="shared" si="167"/>
        <v/>
      </c>
      <c r="T276" t="str">
        <f t="shared" ref="T276:AB276" si="170">IF(E276=E272,CONCATENATE(VLOOKUP((E276-E270),$AC$122:$AD$127,2,FALSE),E271),"")</f>
        <v/>
      </c>
      <c r="U276" t="str">
        <f t="shared" si="170"/>
        <v/>
      </c>
      <c r="V276" t="str">
        <f t="shared" si="170"/>
        <v/>
      </c>
      <c r="W276" t="str">
        <f t="shared" si="170"/>
        <v/>
      </c>
      <c r="X276" t="str">
        <f t="shared" si="170"/>
        <v/>
      </c>
      <c r="Y276" t="str">
        <f t="shared" si="170"/>
        <v/>
      </c>
      <c r="Z276" t="str">
        <f t="shared" si="170"/>
        <v/>
      </c>
      <c r="AA276" t="str">
        <f t="shared" si="170"/>
        <v/>
      </c>
      <c r="AB276" t="str">
        <f t="shared" si="170"/>
        <v/>
      </c>
      <c r="AC276" s="1">
        <v>2</v>
      </c>
      <c r="AD276" s="1">
        <v>12</v>
      </c>
      <c r="AG276" t="str">
        <f t="shared" si="164"/>
        <v>F1</v>
      </c>
      <c r="AH276" t="str">
        <f t="shared" si="164"/>
        <v>F1</v>
      </c>
      <c r="AI276" t="str">
        <f t="shared" si="164"/>
        <v>F1</v>
      </c>
      <c r="AJ276" t="str">
        <f t="shared" si="164"/>
        <v>F1</v>
      </c>
      <c r="AK276" t="str">
        <f t="shared" si="164"/>
        <v>F1</v>
      </c>
      <c r="AL276" t="str">
        <f t="shared" si="164"/>
        <v>F1</v>
      </c>
      <c r="AM276" t="str">
        <f t="shared" si="164"/>
        <v>F1</v>
      </c>
      <c r="AN276" t="str">
        <f t="shared" si="164"/>
        <v>F1</v>
      </c>
      <c r="AO276" t="str">
        <f t="shared" si="164"/>
        <v>F1</v>
      </c>
    </row>
    <row r="277" spans="1:41" x14ac:dyDescent="0.25">
      <c r="A277" s="139" t="str">
        <f t="shared" si="152"/>
        <v>2015Wk 2P9</v>
      </c>
      <c r="B277" s="48">
        <v>9</v>
      </c>
      <c r="C277" s="144" t="str">
        <f t="shared" si="153"/>
        <v>Dick Donegan</v>
      </c>
      <c r="D277" s="145"/>
      <c r="E277" s="146">
        <f t="shared" si="165"/>
        <v>4</v>
      </c>
      <c r="F277" s="146">
        <f t="shared" si="154"/>
        <v>6</v>
      </c>
      <c r="G277" s="146">
        <f t="shared" si="155"/>
        <v>6</v>
      </c>
      <c r="H277" s="146">
        <f t="shared" si="156"/>
        <v>4</v>
      </c>
      <c r="I277" s="146">
        <f t="shared" si="157"/>
        <v>3</v>
      </c>
      <c r="J277" s="146">
        <f t="shared" si="158"/>
        <v>5</v>
      </c>
      <c r="K277" s="146">
        <f t="shared" si="159"/>
        <v>2</v>
      </c>
      <c r="L277" s="146">
        <f t="shared" si="160"/>
        <v>5</v>
      </c>
      <c r="M277" s="146">
        <f>IFERROR(IF(VLOOKUP($A277,$A$327:$P$388,13,FALSE)=0,"",VLOOKUP($A277,$A$327:$P$388,13,FALSE)),"")</f>
        <v>6</v>
      </c>
      <c r="N277" s="147">
        <f t="shared" si="161"/>
        <v>41</v>
      </c>
      <c r="O277" s="148">
        <f>SUM(COUNTIF(E277,E272),COUNTIF(F277,F272),COUNTIF(G277,G272),COUNTIF(H277,H272),COUNTIF(I277,I272),COUNTIF(J277,J272),COUNTIF(K277,K272),COUNTIF(L277,L272),COUNTIF(M277,M272))</f>
        <v>1</v>
      </c>
      <c r="P277" s="149">
        <f>IF(O277=0,0,IF(SUM(O273:O284)=O277,VLOOKUP(1,$AC$107:$AD$116,2,FALSE),O277*P285))</f>
        <v>12</v>
      </c>
      <c r="Q277" s="146">
        <f t="shared" si="162"/>
        <v>2</v>
      </c>
      <c r="R277" t="s">
        <v>179</v>
      </c>
      <c r="S277" t="str">
        <f t="shared" si="167"/>
        <v>BIR#16</v>
      </c>
      <c r="T277" t="str">
        <f t="shared" ref="T277:AB277" si="171">IF(E277=E272,CONCATENATE(VLOOKUP((E277-E270),$AC$122:$AD$127,2,FALSE),E271),"")</f>
        <v/>
      </c>
      <c r="U277" t="str">
        <f t="shared" si="171"/>
        <v/>
      </c>
      <c r="V277" t="str">
        <f t="shared" si="171"/>
        <v/>
      </c>
      <c r="W277" t="str">
        <f t="shared" si="171"/>
        <v/>
      </c>
      <c r="X277" t="str">
        <f t="shared" si="171"/>
        <v/>
      </c>
      <c r="Y277" t="str">
        <f t="shared" si="171"/>
        <v/>
      </c>
      <c r="Z277" t="str">
        <f t="shared" si="171"/>
        <v>BIR#16</v>
      </c>
      <c r="AA277" t="str">
        <f t="shared" si="171"/>
        <v/>
      </c>
      <c r="AB277" t="str">
        <f t="shared" si="171"/>
        <v/>
      </c>
      <c r="AC277" s="1">
        <v>3</v>
      </c>
      <c r="AD277" s="1">
        <v>8</v>
      </c>
      <c r="AG277" t="str">
        <f t="shared" si="164"/>
        <v>F1</v>
      </c>
      <c r="AH277" t="str">
        <f t="shared" si="164"/>
        <v>F1</v>
      </c>
      <c r="AI277" t="str">
        <f t="shared" si="164"/>
        <v>F1</v>
      </c>
      <c r="AJ277" t="str">
        <f t="shared" si="164"/>
        <v>F1</v>
      </c>
      <c r="AK277" t="str">
        <f t="shared" si="164"/>
        <v>F1</v>
      </c>
      <c r="AL277" t="str">
        <f t="shared" si="164"/>
        <v>F1</v>
      </c>
      <c r="AM277" t="str">
        <f t="shared" si="164"/>
        <v>F1BIR#16</v>
      </c>
      <c r="AN277" t="str">
        <f t="shared" si="164"/>
        <v>F1</v>
      </c>
      <c r="AO277" t="str">
        <f t="shared" si="164"/>
        <v>F1</v>
      </c>
    </row>
    <row r="278" spans="1:41" x14ac:dyDescent="0.25">
      <c r="A278" s="139" t="str">
        <f t="shared" si="152"/>
        <v>2015Wk 2P3</v>
      </c>
      <c r="B278" s="48">
        <v>3</v>
      </c>
      <c r="C278" s="144" t="str">
        <f t="shared" si="153"/>
        <v>TJ Donegan</v>
      </c>
      <c r="D278" s="145"/>
      <c r="E278" s="146">
        <f t="shared" si="165"/>
        <v>5</v>
      </c>
      <c r="F278" s="146">
        <f t="shared" si="154"/>
        <v>5</v>
      </c>
      <c r="G278" s="146">
        <f t="shared" si="155"/>
        <v>7</v>
      </c>
      <c r="H278" s="146">
        <f t="shared" si="156"/>
        <v>4</v>
      </c>
      <c r="I278" s="146">
        <f t="shared" si="157"/>
        <v>3</v>
      </c>
      <c r="J278" s="146">
        <f t="shared" si="158"/>
        <v>5</v>
      </c>
      <c r="K278" s="146">
        <f t="shared" si="159"/>
        <v>4</v>
      </c>
      <c r="L278" s="146">
        <f t="shared" si="160"/>
        <v>5</v>
      </c>
      <c r="M278" s="146">
        <f t="shared" si="166"/>
        <v>6</v>
      </c>
      <c r="N278" s="147">
        <f t="shared" si="161"/>
        <v>44</v>
      </c>
      <c r="O278" s="148">
        <f>SUM(COUNTIF(E278,E272),COUNTIF(F278,F272),COUNTIF(G278,G272),COUNTIF(H278,H272),COUNTIF(I278,I272),COUNTIF(J278,J272),COUNTIF(K278,K272),COUNTIF(L278,L272),COUNTIF(M278,M272))</f>
        <v>0</v>
      </c>
      <c r="P278" s="149">
        <f>IF(O278=0,0,IF(SUM(O273:O284)=O278,VLOOKUP(1,$AC$107:$AD$116,2,FALSE),O278*P285))</f>
        <v>0</v>
      </c>
      <c r="Q278" s="146">
        <f t="shared" si="162"/>
        <v>0</v>
      </c>
      <c r="R278" t="s">
        <v>179</v>
      </c>
      <c r="S278" t="str">
        <f t="shared" si="167"/>
        <v/>
      </c>
      <c r="T278" t="str">
        <f t="shared" ref="T278:AB278" si="172">IF(E278=E272,CONCATENATE(VLOOKUP((E278-E270),$AC$122:$AD$127,2,FALSE),E271),"")</f>
        <v/>
      </c>
      <c r="U278" t="str">
        <f t="shared" si="172"/>
        <v/>
      </c>
      <c r="V278" t="str">
        <f t="shared" si="172"/>
        <v/>
      </c>
      <c r="W278" t="str">
        <f t="shared" si="172"/>
        <v/>
      </c>
      <c r="X278" t="str">
        <f t="shared" si="172"/>
        <v/>
      </c>
      <c r="Y278" t="str">
        <f t="shared" si="172"/>
        <v/>
      </c>
      <c r="Z278" t="str">
        <f t="shared" si="172"/>
        <v/>
      </c>
      <c r="AA278" t="str">
        <f t="shared" si="172"/>
        <v/>
      </c>
      <c r="AB278" t="str">
        <f t="shared" si="172"/>
        <v/>
      </c>
      <c r="AC278" s="1">
        <v>4</v>
      </c>
      <c r="AD278" s="1">
        <v>6</v>
      </c>
      <c r="AG278" t="str">
        <f t="shared" si="164"/>
        <v>F1</v>
      </c>
      <c r="AH278" t="str">
        <f t="shared" si="164"/>
        <v>F1</v>
      </c>
      <c r="AI278" t="str">
        <f t="shared" si="164"/>
        <v>F1</v>
      </c>
      <c r="AJ278" t="str">
        <f t="shared" si="164"/>
        <v>F1</v>
      </c>
      <c r="AK278" t="str">
        <f t="shared" si="164"/>
        <v>F1</v>
      </c>
      <c r="AL278" t="str">
        <f t="shared" si="164"/>
        <v>F1</v>
      </c>
      <c r="AM278" t="str">
        <f t="shared" si="164"/>
        <v>F1</v>
      </c>
      <c r="AN278" t="str">
        <f t="shared" si="164"/>
        <v>F1</v>
      </c>
      <c r="AO278" t="str">
        <f t="shared" si="164"/>
        <v>F1</v>
      </c>
    </row>
    <row r="279" spans="1:41" x14ac:dyDescent="0.25">
      <c r="A279" s="139" t="str">
        <f t="shared" si="152"/>
        <v>2015Wk 2P6</v>
      </c>
      <c r="B279" s="48">
        <v>6</v>
      </c>
      <c r="C279" s="144" t="str">
        <f t="shared" si="153"/>
        <v>Jack Donegan</v>
      </c>
      <c r="D279" s="145"/>
      <c r="E279" s="146">
        <f t="shared" si="165"/>
        <v>5</v>
      </c>
      <c r="F279" s="146">
        <f t="shared" si="154"/>
        <v>5</v>
      </c>
      <c r="G279" s="146">
        <f t="shared" si="155"/>
        <v>5</v>
      </c>
      <c r="H279" s="146">
        <f t="shared" si="156"/>
        <v>4</v>
      </c>
      <c r="I279" s="146">
        <f t="shared" si="157"/>
        <v>3</v>
      </c>
      <c r="J279" s="146">
        <f t="shared" si="158"/>
        <v>5</v>
      </c>
      <c r="K279" s="146">
        <f t="shared" si="159"/>
        <v>3</v>
      </c>
      <c r="L279" s="146">
        <f t="shared" si="160"/>
        <v>5</v>
      </c>
      <c r="M279" s="146">
        <f t="shared" si="166"/>
        <v>6</v>
      </c>
      <c r="N279" s="147">
        <f t="shared" si="161"/>
        <v>41</v>
      </c>
      <c r="O279" s="148">
        <f>SUM(COUNTIF(E279,E272),COUNTIF(F279,F272),COUNTIF(G279,G272),COUNTIF(H279,H272),COUNTIF(I279,I272),COUNTIF(J279,J272),COUNTIF(K279,K272),COUNTIF(L279,L272),COUNTIF(M279,M272))</f>
        <v>0</v>
      </c>
      <c r="P279" s="149">
        <f>IF(O279=0,0,IF(SUM(O273:O284)=O279,VLOOKUP(1,$AC$107:$AD$116,2,FALSE),O279*P285))</f>
        <v>0</v>
      </c>
      <c r="Q279" s="146">
        <f t="shared" si="162"/>
        <v>2</v>
      </c>
      <c r="R279" t="s">
        <v>179</v>
      </c>
      <c r="S279" t="str">
        <f t="shared" si="167"/>
        <v/>
      </c>
      <c r="T279" t="str">
        <f t="shared" ref="T279:AB279" si="173">IF(E279=E272,CONCATENATE(VLOOKUP((E279-E270),$AC$122:$AD$127,2,FALSE),E271),"")</f>
        <v/>
      </c>
      <c r="U279" t="str">
        <f t="shared" si="173"/>
        <v/>
      </c>
      <c r="V279" t="str">
        <f t="shared" si="173"/>
        <v/>
      </c>
      <c r="W279" t="str">
        <f t="shared" si="173"/>
        <v/>
      </c>
      <c r="X279" t="str">
        <f t="shared" si="173"/>
        <v/>
      </c>
      <c r="Y279" t="str">
        <f t="shared" si="173"/>
        <v/>
      </c>
      <c r="Z279" t="str">
        <f t="shared" si="173"/>
        <v/>
      </c>
      <c r="AA279" t="str">
        <f t="shared" si="173"/>
        <v/>
      </c>
      <c r="AB279" t="str">
        <f t="shared" si="173"/>
        <v/>
      </c>
      <c r="AC279" s="1">
        <v>5</v>
      </c>
      <c r="AD279" s="1">
        <v>4</v>
      </c>
      <c r="AG279" t="str">
        <f t="shared" si="164"/>
        <v>F1</v>
      </c>
      <c r="AH279" t="str">
        <f t="shared" si="164"/>
        <v>F1</v>
      </c>
      <c r="AI279" t="str">
        <f t="shared" si="164"/>
        <v>F1</v>
      </c>
      <c r="AJ279" t="str">
        <f t="shared" si="164"/>
        <v>F1</v>
      </c>
      <c r="AK279" t="str">
        <f t="shared" si="164"/>
        <v>F1</v>
      </c>
      <c r="AL279" t="str">
        <f t="shared" si="164"/>
        <v>F1</v>
      </c>
      <c r="AM279" t="str">
        <f t="shared" si="164"/>
        <v>F1</v>
      </c>
      <c r="AN279" t="str">
        <f t="shared" si="164"/>
        <v>F1</v>
      </c>
      <c r="AO279" t="str">
        <f t="shared" si="164"/>
        <v>F1</v>
      </c>
    </row>
    <row r="280" spans="1:41" x14ac:dyDescent="0.25">
      <c r="A280" s="139" t="str">
        <f t="shared" si="152"/>
        <v>2015Wk 2P8</v>
      </c>
      <c r="B280" s="48">
        <v>8</v>
      </c>
      <c r="C280" s="144" t="str">
        <f t="shared" si="153"/>
        <v>Craig Hawkinson</v>
      </c>
      <c r="D280" s="145"/>
      <c r="E280" s="146">
        <f t="shared" si="165"/>
        <v>5</v>
      </c>
      <c r="F280" s="146">
        <f t="shared" si="154"/>
        <v>7</v>
      </c>
      <c r="G280" s="146">
        <f t="shared" si="155"/>
        <v>6</v>
      </c>
      <c r="H280" s="146">
        <f t="shared" si="156"/>
        <v>5</v>
      </c>
      <c r="I280" s="146">
        <f t="shared" si="157"/>
        <v>3</v>
      </c>
      <c r="J280" s="146">
        <f t="shared" si="158"/>
        <v>6</v>
      </c>
      <c r="K280" s="146">
        <f t="shared" si="159"/>
        <v>4</v>
      </c>
      <c r="L280" s="146">
        <f t="shared" si="160"/>
        <v>5</v>
      </c>
      <c r="M280" s="146">
        <f t="shared" si="166"/>
        <v>5</v>
      </c>
      <c r="N280" s="147">
        <f t="shared" si="161"/>
        <v>46</v>
      </c>
      <c r="O280" s="148">
        <f>SUM(COUNTIF(E280,E272),COUNTIF(F280,F272),COUNTIF(G280,G272),COUNTIF(H280,H272),COUNTIF(I280,I272),COUNTIF(J280,J272),COUNTIF(K280,K272),COUNTIF(L280,L272),COUNTIF(M280,M272))</f>
        <v>0</v>
      </c>
      <c r="P280" s="149">
        <f>IF(O280=0,0,IF(SUM(O273:O284)=O280,VLOOKUP(1,$AC$107:$AD$116,2,FALSE),O280*P285))</f>
        <v>0</v>
      </c>
      <c r="Q280" s="146">
        <f t="shared" si="162"/>
        <v>0</v>
      </c>
      <c r="R280" t="s">
        <v>179</v>
      </c>
      <c r="S280" t="str">
        <f t="shared" si="167"/>
        <v/>
      </c>
      <c r="T280" t="str">
        <f t="shared" ref="T280:Y280" si="174">IF(E280=E272,CONCATENATE(VLOOKUP((E280-E270),$AC$122:$AD$127,2,FALSE),E271),"")</f>
        <v/>
      </c>
      <c r="U280" t="str">
        <f t="shared" si="174"/>
        <v/>
      </c>
      <c r="V280" t="str">
        <f t="shared" si="174"/>
        <v/>
      </c>
      <c r="W280" t="str">
        <f t="shared" si="174"/>
        <v/>
      </c>
      <c r="X280" t="str">
        <f t="shared" si="174"/>
        <v/>
      </c>
      <c r="Y280" t="str">
        <f t="shared" si="174"/>
        <v/>
      </c>
      <c r="Z280" t="str">
        <f>IF(K280=K272,CONCATENATE(VLOOKUP((K280-K270),$AC$122:$AD$127,2,FALSE),K271),"")</f>
        <v/>
      </c>
      <c r="AA280" t="str">
        <f t="shared" ref="AA280:AB280" si="175">IF(L280=L272,CONCATENATE(VLOOKUP((L280-L270),$AC$122:$AD$127,2,FALSE),L271),"")</f>
        <v/>
      </c>
      <c r="AB280" t="str">
        <f t="shared" si="175"/>
        <v/>
      </c>
      <c r="AC280" s="1">
        <v>6</v>
      </c>
      <c r="AD280" s="1">
        <v>4</v>
      </c>
      <c r="AG280" t="str">
        <f t="shared" si="164"/>
        <v>F1</v>
      </c>
      <c r="AH280" t="str">
        <f t="shared" si="164"/>
        <v>F1</v>
      </c>
      <c r="AI280" t="str">
        <f t="shared" si="164"/>
        <v>F1</v>
      </c>
      <c r="AJ280" t="str">
        <f t="shared" si="164"/>
        <v>F1</v>
      </c>
      <c r="AK280" t="str">
        <f t="shared" si="164"/>
        <v>F1</v>
      </c>
      <c r="AL280" t="str">
        <f t="shared" si="164"/>
        <v>F1</v>
      </c>
      <c r="AM280" t="str">
        <f t="shared" si="164"/>
        <v>F1</v>
      </c>
      <c r="AN280" t="str">
        <f t="shared" si="164"/>
        <v>F1</v>
      </c>
      <c r="AO280" t="str">
        <f t="shared" si="164"/>
        <v>F1</v>
      </c>
    </row>
    <row r="281" spans="1:41" x14ac:dyDescent="0.25">
      <c r="A281" s="139" t="str">
        <f t="shared" si="152"/>
        <v>2015Wk 2P23</v>
      </c>
      <c r="B281" s="48">
        <v>23</v>
      </c>
      <c r="C281" s="144" t="str">
        <f t="shared" si="153"/>
        <v>Steve Donegan</v>
      </c>
      <c r="D281" s="145"/>
      <c r="E281" s="146">
        <f t="shared" si="165"/>
        <v>5</v>
      </c>
      <c r="F281" s="146">
        <f t="shared" si="154"/>
        <v>6</v>
      </c>
      <c r="G281" s="146">
        <f t="shared" si="155"/>
        <v>5</v>
      </c>
      <c r="H281" s="146">
        <f t="shared" si="156"/>
        <v>5</v>
      </c>
      <c r="I281" s="146">
        <f t="shared" si="157"/>
        <v>3</v>
      </c>
      <c r="J281" s="146">
        <f t="shared" si="158"/>
        <v>4</v>
      </c>
      <c r="K281" s="146">
        <f t="shared" si="159"/>
        <v>4</v>
      </c>
      <c r="L281" s="146">
        <f t="shared" si="160"/>
        <v>4</v>
      </c>
      <c r="M281" s="146">
        <f t="shared" si="166"/>
        <v>5</v>
      </c>
      <c r="N281" s="147">
        <f t="shared" si="161"/>
        <v>41</v>
      </c>
      <c r="O281" s="148">
        <f>SUM(COUNTIF(E281,E272),COUNTIF(F281,F272),COUNTIF(G281,G272),COUNTIF(H281,H272),COUNTIF(I281,I272),COUNTIF(J281,J272),COUNTIF(K281,K272),COUNTIF(L281,L272),COUNTIF(M281,M272))</f>
        <v>0</v>
      </c>
      <c r="P281" s="149">
        <f>IF(O281=0,0,IF(SUM(O273:O284)=O281,VLOOKUP(1,$AC$107:$AD$116,2,FALSE),O281*P285))</f>
        <v>0</v>
      </c>
      <c r="Q281" s="146">
        <f t="shared" si="162"/>
        <v>2</v>
      </c>
      <c r="R281" t="s">
        <v>179</v>
      </c>
      <c r="S281" t="str">
        <f t="shared" si="167"/>
        <v/>
      </c>
      <c r="T281" t="str">
        <f>IF(E281=E272,CONCATENATE(VLOOKUP((E281-E270),$AC$122:$AD$127,2,FALSE),E271),"")</f>
        <v/>
      </c>
      <c r="U281" t="str">
        <f t="shared" ref="U281:AB281" si="176">IF(F281=F272,CONCATENATE(VLOOKUP((F281-F270),$AC$122:$AD$127,2,FALSE),F271),"")</f>
        <v/>
      </c>
      <c r="V281" t="str">
        <f t="shared" si="176"/>
        <v/>
      </c>
      <c r="W281" t="str">
        <f t="shared" si="176"/>
        <v/>
      </c>
      <c r="X281" t="str">
        <f t="shared" si="176"/>
        <v/>
      </c>
      <c r="Y281" t="str">
        <f t="shared" si="176"/>
        <v/>
      </c>
      <c r="Z281" t="str">
        <f t="shared" si="176"/>
        <v/>
      </c>
      <c r="AA281" t="str">
        <f t="shared" si="176"/>
        <v/>
      </c>
      <c r="AB281" t="str">
        <f t="shared" si="176"/>
        <v/>
      </c>
      <c r="AC281" s="1">
        <v>7</v>
      </c>
      <c r="AD281" s="1">
        <v>3</v>
      </c>
      <c r="AG281" t="str">
        <f t="shared" si="164"/>
        <v>F1</v>
      </c>
      <c r="AH281" t="str">
        <f t="shared" si="164"/>
        <v>F1</v>
      </c>
      <c r="AI281" t="str">
        <f t="shared" si="164"/>
        <v>F1</v>
      </c>
      <c r="AJ281" t="str">
        <f t="shared" si="164"/>
        <v>F1</v>
      </c>
      <c r="AK281" t="str">
        <f t="shared" si="164"/>
        <v>F1</v>
      </c>
      <c r="AL281" t="str">
        <f t="shared" si="164"/>
        <v>F1</v>
      </c>
      <c r="AM281" t="str">
        <f t="shared" si="164"/>
        <v>F1</v>
      </c>
      <c r="AN281" t="str">
        <f t="shared" si="164"/>
        <v>F1</v>
      </c>
      <c r="AO281" t="str">
        <f t="shared" si="164"/>
        <v>F1</v>
      </c>
    </row>
    <row r="282" spans="1:41" x14ac:dyDescent="0.25">
      <c r="A282" s="139" t="str">
        <f t="shared" si="152"/>
        <v>2015Wk 2P81</v>
      </c>
      <c r="B282" s="48">
        <v>81</v>
      </c>
      <c r="C282" s="144" t="str">
        <f t="shared" si="153"/>
        <v>Bill John</v>
      </c>
      <c r="D282" s="150"/>
      <c r="E282" s="146">
        <f t="shared" si="165"/>
        <v>5</v>
      </c>
      <c r="F282" s="146">
        <f t="shared" si="154"/>
        <v>6</v>
      </c>
      <c r="G282" s="146">
        <f t="shared" si="155"/>
        <v>7</v>
      </c>
      <c r="H282" s="146">
        <f t="shared" si="156"/>
        <v>4</v>
      </c>
      <c r="I282" s="146">
        <f t="shared" si="157"/>
        <v>5</v>
      </c>
      <c r="J282" s="146">
        <f t="shared" si="158"/>
        <v>5</v>
      </c>
      <c r="K282" s="146">
        <f t="shared" si="159"/>
        <v>5</v>
      </c>
      <c r="L282" s="146">
        <f t="shared" si="160"/>
        <v>5</v>
      </c>
      <c r="M282" s="146">
        <f t="shared" si="166"/>
        <v>5</v>
      </c>
      <c r="N282" s="147">
        <f t="shared" si="161"/>
        <v>47</v>
      </c>
      <c r="O282" s="148">
        <f>SUM(COUNTIF(E282,E272),COUNTIF(F282,F272),COUNTIF(G282,G272),COUNTIF(H282,H272),COUNTIF(I282,I272),COUNTIF(J282,J272),COUNTIF(K282,K272),COUNTIF(L282,L272),COUNTIF(M282,M272))</f>
        <v>0</v>
      </c>
      <c r="P282" s="149">
        <f>IF(O282=0,0,IF(SUM(O273:O284)=O282,VLOOKUP(1,$AC$107:$AD$116,2,FALSE),O282*P285))</f>
        <v>0</v>
      </c>
      <c r="Q282" s="146">
        <f t="shared" si="162"/>
        <v>0</v>
      </c>
      <c r="R282" t="s">
        <v>179</v>
      </c>
      <c r="S282" t="str">
        <f>CONCATENATE(T282,U282,V282,W282,X282,Y282,Z282,AA282,AB282)</f>
        <v/>
      </c>
      <c r="T282" t="str">
        <f>IF(E282=E272,CONCATENATE(VLOOKUP((E282-E270),$AC$122:$AD$127,2,FALSE),E271),"")</f>
        <v/>
      </c>
      <c r="U282" t="str">
        <f t="shared" ref="U282:W282" si="177">IF(F282=F272,CONCATENATE(VLOOKUP((F282-F270),$AC$122:$AD$127,2,FALSE),F271),"")</f>
        <v/>
      </c>
      <c r="V282" t="str">
        <f t="shared" si="177"/>
        <v/>
      </c>
      <c r="W282" t="str">
        <f t="shared" si="177"/>
        <v/>
      </c>
      <c r="X282" t="str">
        <f>IF(I282=I272,CONCATENATE(VLOOKUP((I282-I270),$AC$122:$AD$127,2,FALSE),I271),"")</f>
        <v/>
      </c>
      <c r="Y282" t="str">
        <f t="shared" ref="Y282:AB282" si="178">IF(J282=J272,CONCATENATE(VLOOKUP((J282-J270),$AC$122:$AD$127,2,FALSE),J271),"")</f>
        <v/>
      </c>
      <c r="Z282" t="str">
        <f t="shared" si="178"/>
        <v/>
      </c>
      <c r="AA282" t="str">
        <f t="shared" si="178"/>
        <v/>
      </c>
      <c r="AB282" t="str">
        <f t="shared" si="178"/>
        <v/>
      </c>
      <c r="AC282" s="1">
        <v>8</v>
      </c>
      <c r="AD282" s="1">
        <v>3</v>
      </c>
      <c r="AG282" t="str">
        <f>CONCATENATE("F1",T282)</f>
        <v>F1</v>
      </c>
      <c r="AH282" t="str">
        <f t="shared" si="164"/>
        <v>F1</v>
      </c>
      <c r="AI282" t="str">
        <f t="shared" si="164"/>
        <v>F1</v>
      </c>
      <c r="AJ282" t="str">
        <f t="shared" si="164"/>
        <v>F1</v>
      </c>
      <c r="AK282" t="str">
        <f t="shared" si="164"/>
        <v>F1</v>
      </c>
      <c r="AL282" t="str">
        <f t="shared" si="164"/>
        <v>F1</v>
      </c>
      <c r="AM282" t="str">
        <f t="shared" si="164"/>
        <v>F1</v>
      </c>
      <c r="AN282" t="str">
        <f t="shared" si="164"/>
        <v>F1</v>
      </c>
      <c r="AO282" t="str">
        <f t="shared" si="164"/>
        <v>F1</v>
      </c>
    </row>
    <row r="283" spans="1:41" x14ac:dyDescent="0.25">
      <c r="A283" s="139" t="str">
        <f t="shared" si="152"/>
        <v>2015Wk 2P19</v>
      </c>
      <c r="B283" s="48">
        <v>19</v>
      </c>
      <c r="C283" s="144" t="str">
        <f t="shared" si="153"/>
        <v>DJ Mahar</v>
      </c>
      <c r="D283" s="150"/>
      <c r="E283" s="146">
        <f t="shared" si="165"/>
        <v>4</v>
      </c>
      <c r="F283" s="146">
        <f t="shared" si="154"/>
        <v>6</v>
      </c>
      <c r="G283" s="146">
        <f t="shared" si="155"/>
        <v>5</v>
      </c>
      <c r="H283" s="146">
        <f t="shared" si="156"/>
        <v>5</v>
      </c>
      <c r="I283" s="146">
        <f t="shared" si="157"/>
        <v>4</v>
      </c>
      <c r="J283" s="146">
        <f t="shared" si="158"/>
        <v>5</v>
      </c>
      <c r="K283" s="146">
        <f t="shared" si="159"/>
        <v>3</v>
      </c>
      <c r="L283" s="146">
        <f t="shared" si="160"/>
        <v>6</v>
      </c>
      <c r="M283" s="146">
        <f t="shared" si="166"/>
        <v>6</v>
      </c>
      <c r="N283" s="147">
        <f t="shared" si="161"/>
        <v>44</v>
      </c>
      <c r="O283" s="148">
        <f>SUM(COUNTIF(E283,E272),COUNTIF(F283,F272),COUNTIF(G283,G272),COUNTIF(H283,H272),COUNTIF(I283,I272),COUNTIF(J283,J272),COUNTIF(K283,K272),COUNTIF(L283,L272),COUNTIF(M283,M272))</f>
        <v>0</v>
      </c>
      <c r="P283" s="149">
        <f>IF(O283=0,0,IF(SUM(O273:O284)=O283,VLOOKUP(1,$AC$107:$AD$116,2,FALSE),O283*P285))</f>
        <v>0</v>
      </c>
      <c r="Q283" s="146">
        <f t="shared" si="162"/>
        <v>2</v>
      </c>
      <c r="R283" t="s">
        <v>179</v>
      </c>
      <c r="S283" t="str">
        <f>CONCATENATE(T283,U283,V283,W283,X283,Y283,Z283,AA283,AB283)</f>
        <v/>
      </c>
      <c r="T283" t="str">
        <f>IF(E283=E272,CONCATENATE(VLOOKUP((E283-E270),$AC$122:$AD$127,2,FALSE),E271),"")</f>
        <v/>
      </c>
      <c r="U283" t="str">
        <f t="shared" ref="U283:AB283" si="179">IF(F283=F272,CONCATENATE(VLOOKUP((F283-F270),$AC$122:$AD$127,2,FALSE),F271),"")</f>
        <v/>
      </c>
      <c r="V283" t="str">
        <f t="shared" si="179"/>
        <v/>
      </c>
      <c r="W283" t="str">
        <f t="shared" si="179"/>
        <v/>
      </c>
      <c r="X283" t="str">
        <f t="shared" si="179"/>
        <v/>
      </c>
      <c r="Y283" t="str">
        <f t="shared" si="179"/>
        <v/>
      </c>
      <c r="Z283" t="str">
        <f t="shared" si="179"/>
        <v/>
      </c>
      <c r="AA283" t="str">
        <f t="shared" si="179"/>
        <v/>
      </c>
      <c r="AB283" t="str">
        <f t="shared" si="179"/>
        <v/>
      </c>
      <c r="AC283" s="1">
        <v>9</v>
      </c>
      <c r="AD283" s="1">
        <v>3</v>
      </c>
      <c r="AG283" t="str">
        <f t="shared" ref="AG283:AG284" si="180">CONCATENATE("F1",T283)</f>
        <v>F1</v>
      </c>
      <c r="AH283" t="str">
        <f t="shared" si="164"/>
        <v>F1</v>
      </c>
      <c r="AI283" t="str">
        <f t="shared" si="164"/>
        <v>F1</v>
      </c>
      <c r="AJ283" t="str">
        <f t="shared" si="164"/>
        <v>F1</v>
      </c>
      <c r="AK283" t="str">
        <f t="shared" si="164"/>
        <v>F1</v>
      </c>
      <c r="AL283" t="str">
        <f t="shared" si="164"/>
        <v>F1</v>
      </c>
      <c r="AM283" t="str">
        <f t="shared" si="164"/>
        <v>F1</v>
      </c>
      <c r="AN283" t="str">
        <f t="shared" si="164"/>
        <v>F1</v>
      </c>
      <c r="AO283" t="str">
        <f t="shared" si="164"/>
        <v>F1</v>
      </c>
    </row>
    <row r="284" spans="1:41" x14ac:dyDescent="0.25">
      <c r="A284" s="139" t="str">
        <f t="shared" si="152"/>
        <v>2015Wk 2P82</v>
      </c>
      <c r="B284" s="48">
        <v>82</v>
      </c>
      <c r="C284" s="144" t="str">
        <f t="shared" si="153"/>
        <v>Vinny Procopio</v>
      </c>
      <c r="D284" s="150"/>
      <c r="E284" s="146">
        <f t="shared" si="165"/>
        <v>5</v>
      </c>
      <c r="F284" s="146">
        <f t="shared" si="154"/>
        <v>8</v>
      </c>
      <c r="G284" s="146">
        <f t="shared" si="155"/>
        <v>5</v>
      </c>
      <c r="H284" s="146">
        <f t="shared" si="156"/>
        <v>5</v>
      </c>
      <c r="I284" s="146">
        <f t="shared" si="157"/>
        <v>4</v>
      </c>
      <c r="J284" s="146">
        <f t="shared" si="158"/>
        <v>5</v>
      </c>
      <c r="K284" s="146">
        <f t="shared" si="159"/>
        <v>3</v>
      </c>
      <c r="L284" s="146">
        <f t="shared" si="160"/>
        <v>4</v>
      </c>
      <c r="M284" s="146">
        <f t="shared" si="166"/>
        <v>6</v>
      </c>
      <c r="N284" s="147">
        <f>SUM(E284:M284)</f>
        <v>45</v>
      </c>
      <c r="O284" s="148">
        <f>SUM(COUNTIF(E284,E272),COUNTIF(F284,F272),COUNTIF(G284,G272),COUNTIF(H284,H272),COUNTIF(I284,I272),COUNTIF(J284,J272),COUNTIF(K284,K272),COUNTIF(L284,L272),COUNTIF(M284,M272))</f>
        <v>0</v>
      </c>
      <c r="P284" s="149">
        <f>IF(O284=0,0,IF(SUM(O273:O284)=O284,VLOOKUP(1,$AC$107:$AD$116,2,FALSE),O284*P285))</f>
        <v>0</v>
      </c>
      <c r="Q284" s="146">
        <f t="shared" si="162"/>
        <v>1</v>
      </c>
      <c r="R284" t="s">
        <v>179</v>
      </c>
      <c r="S284" t="str">
        <f>CONCATENATE(T284,U284,V284,W284,X284,Y284,Z284,AA284,AB284)</f>
        <v/>
      </c>
      <c r="T284" t="str">
        <f>IF(E284=E272,CONCATENATE(VLOOKUP((E284-E270),$AC$122:$AD$127,2,FALSE),E271),"")</f>
        <v/>
      </c>
      <c r="U284" t="str">
        <f t="shared" ref="U284" si="181">IF(F284=F272,CONCATENATE(VLOOKUP((F284-F270),$AC$122:$AD$127,2,FALSE),F271),"")</f>
        <v/>
      </c>
      <c r="V284" t="str">
        <f>IF(G284=G272,CONCATENATE(VLOOKUP((G284-G270),$AC$122:$AD$127,2,FALSE),G271),"")</f>
        <v/>
      </c>
      <c r="W284" t="str">
        <f t="shared" ref="W284:AB284" si="182">IF(H284=H272,CONCATENATE(VLOOKUP((H284-H270),$AC$122:$AD$127,2,FALSE),H271),"")</f>
        <v/>
      </c>
      <c r="X284" t="str">
        <f t="shared" si="182"/>
        <v/>
      </c>
      <c r="Y284" t="str">
        <f t="shared" si="182"/>
        <v/>
      </c>
      <c r="Z284" t="str">
        <f t="shared" si="182"/>
        <v/>
      </c>
      <c r="AA284" t="str">
        <f t="shared" si="182"/>
        <v/>
      </c>
      <c r="AB284" t="str">
        <f t="shared" si="182"/>
        <v/>
      </c>
      <c r="AC284" s="1"/>
      <c r="AD284" s="1"/>
      <c r="AG284" t="str">
        <f t="shared" si="180"/>
        <v>F1</v>
      </c>
      <c r="AH284" t="str">
        <f t="shared" si="164"/>
        <v>F1</v>
      </c>
      <c r="AI284" t="str">
        <f t="shared" si="164"/>
        <v>F1</v>
      </c>
      <c r="AJ284" t="str">
        <f t="shared" si="164"/>
        <v>F1</v>
      </c>
      <c r="AK284" t="str">
        <f t="shared" si="164"/>
        <v>F1</v>
      </c>
      <c r="AL284" t="str">
        <f t="shared" si="164"/>
        <v>F1</v>
      </c>
      <c r="AM284" t="str">
        <f t="shared" si="164"/>
        <v>F1</v>
      </c>
      <c r="AN284" t="str">
        <f t="shared" si="164"/>
        <v>F1</v>
      </c>
      <c r="AO284" t="str">
        <f t="shared" si="164"/>
        <v>F1</v>
      </c>
    </row>
    <row r="285" spans="1:41" x14ac:dyDescent="0.25">
      <c r="B285" s="48"/>
      <c r="C285" s="151" t="s">
        <v>196</v>
      </c>
      <c r="D285" s="150"/>
      <c r="E285" s="152">
        <f>AVERAGE(E273:E284)</f>
        <v>4.75</v>
      </c>
      <c r="F285" s="152">
        <f t="shared" ref="F285:N285" si="183">AVERAGE(F273:F284)</f>
        <v>5.75</v>
      </c>
      <c r="G285" s="152">
        <f t="shared" si="183"/>
        <v>5.583333333333333</v>
      </c>
      <c r="H285" s="152">
        <f t="shared" si="183"/>
        <v>4.333333333333333</v>
      </c>
      <c r="I285" s="152">
        <f t="shared" si="183"/>
        <v>3.4166666666666665</v>
      </c>
      <c r="J285" s="152">
        <f t="shared" si="183"/>
        <v>4.833333333333333</v>
      </c>
      <c r="K285" s="152">
        <f t="shared" si="183"/>
        <v>3.75</v>
      </c>
      <c r="L285" s="152">
        <f t="shared" si="183"/>
        <v>5</v>
      </c>
      <c r="M285" s="152">
        <f t="shared" si="183"/>
        <v>5.333333333333333</v>
      </c>
      <c r="N285" s="152">
        <f t="shared" si="183"/>
        <v>42.75</v>
      </c>
      <c r="O285" s="153"/>
      <c r="P285" s="9">
        <f>VLOOKUP(SUM(O273:O284),$AC$107:$AD$117,2,FALSE)</f>
        <v>12</v>
      </c>
    </row>
    <row r="286" spans="1:41" x14ac:dyDescent="0.25">
      <c r="A286" s="139" t="str">
        <f>CONCATENATE($C$10,C270,C286)</f>
        <v>2015Wk 2Flight 2</v>
      </c>
      <c r="B286" s="48"/>
      <c r="C286" s="302" t="s">
        <v>57</v>
      </c>
      <c r="D286" s="303"/>
      <c r="E286" s="140">
        <f>IF(COUNTIF(E287:E298,MIN(E287:E298))=1,MIN(E287:E298),0)</f>
        <v>0</v>
      </c>
      <c r="F286" s="140">
        <f t="shared" ref="F286:L286" si="184">IF(COUNTIF(F287:F298,MIN(F287:F298))=1,MIN(F287:F298),0)</f>
        <v>4</v>
      </c>
      <c r="G286" s="140">
        <f t="shared" si="184"/>
        <v>0</v>
      </c>
      <c r="H286" s="140">
        <f t="shared" si="184"/>
        <v>0</v>
      </c>
      <c r="I286" s="140">
        <f t="shared" si="184"/>
        <v>0</v>
      </c>
      <c r="J286" s="140">
        <f t="shared" si="184"/>
        <v>0</v>
      </c>
      <c r="K286" s="140">
        <f t="shared" si="184"/>
        <v>0</v>
      </c>
      <c r="L286" s="140">
        <f t="shared" si="184"/>
        <v>0</v>
      </c>
      <c r="M286" s="140">
        <f>IF(COUNTIF(M287:M298,MIN(M287:M298))=1,MIN(M287:M298),0)</f>
        <v>0</v>
      </c>
      <c r="N286" s="154"/>
      <c r="O286" s="9" t="s">
        <v>190</v>
      </c>
      <c r="P286" s="9" t="s">
        <v>191</v>
      </c>
      <c r="Q286" s="52"/>
    </row>
    <row r="287" spans="1:41" x14ac:dyDescent="0.25">
      <c r="A287" s="139" t="str">
        <f t="shared" ref="A287:A298" si="185">CONCATENATE($C$10,$C$270,"P",B287)</f>
        <v>2015Wk 2P14</v>
      </c>
      <c r="B287" s="48">
        <v>14</v>
      </c>
      <c r="C287" s="144" t="str">
        <f t="shared" ref="C287:C298" si="186">VLOOKUP(B287,$A$3108:$D$8319,3,FALSE)</f>
        <v>Drew Prucha</v>
      </c>
      <c r="D287" s="145"/>
      <c r="E287" s="146">
        <f t="shared" ref="E287:E298" si="187">IFERROR(IF(VLOOKUP($A287,$A$327:$P$388,5,FALSE)=0,"",VLOOKUP($A287,$A$327:$P$388,5,FALSE)),"")</f>
        <v>4</v>
      </c>
      <c r="F287" s="146">
        <f t="shared" ref="F287:F298" si="188">IFERROR(IF(VLOOKUP($A287,$A$327:$P$388,6,FALSE)=0,"",VLOOKUP($A287,$A$327:$P$388,6,FALSE)),"")</f>
        <v>5</v>
      </c>
      <c r="G287" s="146">
        <f t="shared" ref="G287:G298" si="189">IFERROR(IF(VLOOKUP($A287,$A$327:$P$388,7,FALSE)=0,"",VLOOKUP($A287,$A$327:$P$388,7,FALSE)),"")</f>
        <v>8</v>
      </c>
      <c r="H287" s="146">
        <f t="shared" ref="H287:H298" si="190">IFERROR(IF(VLOOKUP($A287,$A$327:$P$388,8,FALSE)=0,"",VLOOKUP($A287,$A$327:$P$388,8,FALSE)),"")</f>
        <v>5</v>
      </c>
      <c r="I287" s="146">
        <f t="shared" ref="I287:I298" si="191">IFERROR(IF(VLOOKUP($A287,$A$327:$P$388,9,FALSE)=0,"",VLOOKUP($A287,$A$327:$P$388,9,FALSE)),"")</f>
        <v>3</v>
      </c>
      <c r="J287" s="146">
        <f t="shared" ref="J287:J298" si="192">IFERROR(IF(VLOOKUP($A287,$A$327:$P$388,10,FALSE)=0,"",VLOOKUP($A287,$A$327:$P$388,10,FALSE)),"")</f>
        <v>6</v>
      </c>
      <c r="K287" s="146">
        <f t="shared" ref="K287:K298" si="193">IFERROR(IF(VLOOKUP($A287,$A$327:$P$388,11,FALSE)=0,"",VLOOKUP($A287,$A$327:$P$388,11,FALSE)),"")</f>
        <v>4</v>
      </c>
      <c r="L287" s="146">
        <f t="shared" ref="L287:L298" si="194">IFERROR(IF(VLOOKUP($A287,$A$327:$P$388,12,FALSE)=0,"",VLOOKUP($A287,$A$327:$P$388,12,FALSE)),"")</f>
        <v>5</v>
      </c>
      <c r="M287" s="146">
        <f t="shared" ref="M287:M298" si="195">IFERROR(IF(VLOOKUP($A287,$A$327:$P$388,13,FALSE)=0,"",VLOOKUP($A287,$A$327:$P$388,13,FALSE)),"")</f>
        <v>6</v>
      </c>
      <c r="N287" s="147">
        <f t="shared" ref="N287:N294" si="196">SUM(E287:M287)</f>
        <v>46</v>
      </c>
      <c r="O287" s="148">
        <f>SUM(COUNTIF(E287,E286),COUNTIF(F287,F286),COUNTIF(G287,G286),COUNTIF(H287,H286),COUNTIF(I287,I286),COUNTIF(J287,J286),COUNTIF(K287,K286),COUNTIF(L287,L286),COUNTIF(M287,M286))</f>
        <v>0</v>
      </c>
      <c r="P287" s="149">
        <f>IF(O287=0,0,IF(SUM(O287:O298)=O287,VLOOKUP(1,$AC$107:$AD$116,2,FALSE),O287*P299))</f>
        <v>0</v>
      </c>
      <c r="Q287" s="146">
        <f t="shared" ref="Q287:Q298" si="197">IFERROR((VLOOKUP($A287,$A$327:$P$388,16,FALSE)),"DNP")</f>
        <v>0</v>
      </c>
      <c r="R287" t="s">
        <v>179</v>
      </c>
      <c r="S287" t="str">
        <f t="shared" ref="S287:S298" si="198">CONCATENATE(T287,U287,V287,W287,X287,Y287,Z287,AA287,AB287)</f>
        <v/>
      </c>
      <c r="T287" t="str">
        <f t="shared" ref="T287:AB287" si="199">IF(E287=E286,CONCATENATE(VLOOKUP((E287-E270),$AC$122:$AD$127,2,FALSE),E271),"")</f>
        <v/>
      </c>
      <c r="U287" t="str">
        <f t="shared" si="199"/>
        <v/>
      </c>
      <c r="V287" t="str">
        <f t="shared" si="199"/>
        <v/>
      </c>
      <c r="W287" t="str">
        <f t="shared" si="199"/>
        <v/>
      </c>
      <c r="X287" t="str">
        <f t="shared" si="199"/>
        <v/>
      </c>
      <c r="Y287" t="str">
        <f t="shared" si="199"/>
        <v/>
      </c>
      <c r="Z287" t="str">
        <f t="shared" si="199"/>
        <v/>
      </c>
      <c r="AA287" t="str">
        <f t="shared" si="199"/>
        <v/>
      </c>
      <c r="AB287" t="str">
        <f t="shared" si="199"/>
        <v/>
      </c>
      <c r="AG287" t="str">
        <f>CONCATENATE("F2",T287)</f>
        <v>F2</v>
      </c>
      <c r="AH287" t="str">
        <f t="shared" ref="AH287:AO298" si="200">CONCATENATE("F2",U287)</f>
        <v>F2</v>
      </c>
      <c r="AI287" t="str">
        <f t="shared" si="200"/>
        <v>F2</v>
      </c>
      <c r="AJ287" t="str">
        <f t="shared" si="200"/>
        <v>F2</v>
      </c>
      <c r="AK287" t="str">
        <f t="shared" si="200"/>
        <v>F2</v>
      </c>
      <c r="AL287" t="str">
        <f t="shared" si="200"/>
        <v>F2</v>
      </c>
      <c r="AM287" t="str">
        <f t="shared" si="200"/>
        <v>F2</v>
      </c>
      <c r="AN287" t="str">
        <f t="shared" si="200"/>
        <v>F2</v>
      </c>
      <c r="AO287" t="str">
        <f t="shared" si="200"/>
        <v>F2</v>
      </c>
    </row>
    <row r="288" spans="1:41" x14ac:dyDescent="0.25">
      <c r="A288" s="139" t="str">
        <f t="shared" si="185"/>
        <v>2015Wk 2P30</v>
      </c>
      <c r="B288" s="48">
        <v>30</v>
      </c>
      <c r="C288" s="144" t="str">
        <f t="shared" si="186"/>
        <v>Matt Lochner</v>
      </c>
      <c r="D288" s="145"/>
      <c r="E288" s="146">
        <f t="shared" si="187"/>
        <v>5</v>
      </c>
      <c r="F288" s="146">
        <f t="shared" si="188"/>
        <v>5</v>
      </c>
      <c r="G288" s="146">
        <f t="shared" si="189"/>
        <v>6</v>
      </c>
      <c r="H288" s="146">
        <f t="shared" si="190"/>
        <v>5</v>
      </c>
      <c r="I288" s="146">
        <f t="shared" si="191"/>
        <v>4</v>
      </c>
      <c r="J288" s="146">
        <f t="shared" si="192"/>
        <v>6</v>
      </c>
      <c r="K288" s="146">
        <f t="shared" si="193"/>
        <v>5</v>
      </c>
      <c r="L288" s="146">
        <f t="shared" si="194"/>
        <v>5</v>
      </c>
      <c r="M288" s="146">
        <f t="shared" si="195"/>
        <v>6</v>
      </c>
      <c r="N288" s="147">
        <f t="shared" si="196"/>
        <v>47</v>
      </c>
      <c r="O288" s="148">
        <f>SUM(COUNTIF(E288,E286),COUNTIF(F288,F286),COUNTIF(G288,G286),COUNTIF(H288,H286),COUNTIF(I288,I286),COUNTIF(J288,J286),COUNTIF(K288,K286),COUNTIF(L288,L286),COUNTIF(M288,M286))</f>
        <v>0</v>
      </c>
      <c r="P288" s="149">
        <f>IF(O288=0,0,IF(SUM(O287:O298)=O288,VLOOKUP(1,$AC$107:$AD$116,2,FALSE),O288*P299))</f>
        <v>0</v>
      </c>
      <c r="Q288" s="146">
        <f t="shared" si="197"/>
        <v>0</v>
      </c>
      <c r="R288" t="s">
        <v>179</v>
      </c>
      <c r="S288" t="str">
        <f t="shared" si="198"/>
        <v/>
      </c>
      <c r="T288" t="str">
        <f t="shared" ref="T288:AB288" si="201">IF(E288=E286,CONCATENATE(VLOOKUP((E288-E270),$AC$122:$AD$127,2,FALSE),E271),"")</f>
        <v/>
      </c>
      <c r="U288" t="str">
        <f t="shared" si="201"/>
        <v/>
      </c>
      <c r="V288" t="str">
        <f t="shared" si="201"/>
        <v/>
      </c>
      <c r="W288" t="str">
        <f t="shared" si="201"/>
        <v/>
      </c>
      <c r="X288" t="str">
        <f t="shared" si="201"/>
        <v/>
      </c>
      <c r="Y288" t="str">
        <f t="shared" si="201"/>
        <v/>
      </c>
      <c r="Z288" t="str">
        <f t="shared" si="201"/>
        <v/>
      </c>
      <c r="AA288" t="str">
        <f t="shared" si="201"/>
        <v/>
      </c>
      <c r="AB288" t="str">
        <f t="shared" si="201"/>
        <v/>
      </c>
      <c r="AC288" s="1" t="s">
        <v>197</v>
      </c>
      <c r="AG288" t="str">
        <f t="shared" ref="AG288:AG298" si="202">CONCATENATE("F2",T288)</f>
        <v>F2</v>
      </c>
      <c r="AH288" t="str">
        <f t="shared" si="200"/>
        <v>F2</v>
      </c>
      <c r="AI288" t="str">
        <f t="shared" si="200"/>
        <v>F2</v>
      </c>
      <c r="AJ288" t="str">
        <f t="shared" si="200"/>
        <v>F2</v>
      </c>
      <c r="AK288" t="str">
        <f t="shared" si="200"/>
        <v>F2</v>
      </c>
      <c r="AL288" t="str">
        <f t="shared" si="200"/>
        <v>F2</v>
      </c>
      <c r="AM288" t="str">
        <f t="shared" si="200"/>
        <v>F2</v>
      </c>
      <c r="AN288" t="str">
        <f t="shared" si="200"/>
        <v>F2</v>
      </c>
      <c r="AO288" t="str">
        <f t="shared" si="200"/>
        <v>F2</v>
      </c>
    </row>
    <row r="289" spans="1:41" x14ac:dyDescent="0.25">
      <c r="A289" s="139" t="str">
        <f t="shared" si="185"/>
        <v>2015Wk 2P22</v>
      </c>
      <c r="B289" s="48">
        <v>22</v>
      </c>
      <c r="C289" s="144" t="str">
        <f t="shared" si="186"/>
        <v>Mike Carroll</v>
      </c>
      <c r="D289" s="145"/>
      <c r="E289" s="146">
        <f t="shared" si="187"/>
        <v>5</v>
      </c>
      <c r="F289" s="146">
        <f t="shared" si="188"/>
        <v>5</v>
      </c>
      <c r="G289" s="146">
        <f t="shared" si="189"/>
        <v>6</v>
      </c>
      <c r="H289" s="146">
        <f t="shared" si="190"/>
        <v>5</v>
      </c>
      <c r="I289" s="146">
        <f t="shared" si="191"/>
        <v>3</v>
      </c>
      <c r="J289" s="146">
        <f t="shared" si="192"/>
        <v>5</v>
      </c>
      <c r="K289" s="146">
        <f t="shared" si="193"/>
        <v>4</v>
      </c>
      <c r="L289" s="146">
        <f t="shared" si="194"/>
        <v>6</v>
      </c>
      <c r="M289" s="146">
        <f t="shared" si="195"/>
        <v>5</v>
      </c>
      <c r="N289" s="147">
        <f t="shared" si="196"/>
        <v>44</v>
      </c>
      <c r="O289" s="148">
        <f>SUM(COUNTIF(E289,E286),COUNTIF(F289,F286),COUNTIF(G289,G286),COUNTIF(H289,H286),COUNTIF(I289,I286),COUNTIF(J289,J286),COUNTIF(K289,K286),COUNTIF(L289,L286),COUNTIF(M289,M286))</f>
        <v>0</v>
      </c>
      <c r="P289" s="149">
        <f>IF(O289=0,0,IF(SUM(O287:O298)=O289,VLOOKUP(1,$AC$107:$AD$116,2,FALSE),O289*P299))</f>
        <v>0</v>
      </c>
      <c r="Q289" s="146">
        <f t="shared" si="197"/>
        <v>2</v>
      </c>
      <c r="R289" t="s">
        <v>179</v>
      </c>
      <c r="S289" t="str">
        <f t="shared" si="198"/>
        <v/>
      </c>
      <c r="T289" t="str">
        <f t="shared" ref="T289:AB289" si="203">IF(E289=E286,CONCATENATE(VLOOKUP((E289-E270),$AC$122:$AD$127,2,FALSE),E271),"")</f>
        <v/>
      </c>
      <c r="U289" t="str">
        <f t="shared" si="203"/>
        <v/>
      </c>
      <c r="V289" t="str">
        <f t="shared" si="203"/>
        <v/>
      </c>
      <c r="W289" t="str">
        <f t="shared" si="203"/>
        <v/>
      </c>
      <c r="X289" t="str">
        <f t="shared" si="203"/>
        <v/>
      </c>
      <c r="Y289" t="str">
        <f t="shared" si="203"/>
        <v/>
      </c>
      <c r="Z289" t="str">
        <f t="shared" si="203"/>
        <v/>
      </c>
      <c r="AA289" t="str">
        <f t="shared" si="203"/>
        <v/>
      </c>
      <c r="AB289" t="str">
        <f t="shared" si="203"/>
        <v/>
      </c>
      <c r="AC289" s="1">
        <v>-3</v>
      </c>
      <c r="AD289" s="1" t="s">
        <v>198</v>
      </c>
      <c r="AG289" t="str">
        <f t="shared" si="202"/>
        <v>F2</v>
      </c>
      <c r="AH289" t="str">
        <f t="shared" si="200"/>
        <v>F2</v>
      </c>
      <c r="AI289" t="str">
        <f t="shared" si="200"/>
        <v>F2</v>
      </c>
      <c r="AJ289" t="str">
        <f t="shared" si="200"/>
        <v>F2</v>
      </c>
      <c r="AK289" t="str">
        <f t="shared" si="200"/>
        <v>F2</v>
      </c>
      <c r="AL289" t="str">
        <f t="shared" si="200"/>
        <v>F2</v>
      </c>
      <c r="AM289" t="str">
        <f t="shared" si="200"/>
        <v>F2</v>
      </c>
      <c r="AN289" t="str">
        <f t="shared" si="200"/>
        <v>F2</v>
      </c>
      <c r="AO289" t="str">
        <f t="shared" si="200"/>
        <v>F2</v>
      </c>
    </row>
    <row r="290" spans="1:41" x14ac:dyDescent="0.25">
      <c r="A290" s="139" t="str">
        <f t="shared" si="185"/>
        <v>2015Wk 2P37</v>
      </c>
      <c r="B290" s="48">
        <v>37</v>
      </c>
      <c r="C290" s="144" t="str">
        <f t="shared" si="186"/>
        <v>Brian Thompson</v>
      </c>
      <c r="D290" s="145"/>
      <c r="E290" s="146">
        <f t="shared" si="187"/>
        <v>5</v>
      </c>
      <c r="F290" s="146">
        <f t="shared" si="188"/>
        <v>5</v>
      </c>
      <c r="G290" s="146">
        <f t="shared" si="189"/>
        <v>6</v>
      </c>
      <c r="H290" s="146">
        <f t="shared" si="190"/>
        <v>4</v>
      </c>
      <c r="I290" s="146">
        <f t="shared" si="191"/>
        <v>3</v>
      </c>
      <c r="J290" s="146">
        <f t="shared" si="192"/>
        <v>5</v>
      </c>
      <c r="K290" s="146">
        <f t="shared" si="193"/>
        <v>3</v>
      </c>
      <c r="L290" s="146">
        <f t="shared" si="194"/>
        <v>5</v>
      </c>
      <c r="M290" s="146">
        <f t="shared" si="195"/>
        <v>5</v>
      </c>
      <c r="N290" s="147">
        <f t="shared" si="196"/>
        <v>41</v>
      </c>
      <c r="O290" s="148">
        <f>SUM(COUNTIF(E290,E286),COUNTIF(F290,F286),COUNTIF(G290,G286),COUNTIF(H290,H286),COUNTIF(I290,I286),COUNTIF(J290,J286),COUNTIF(K290,K286),COUNTIF(L290,L286),COUNTIF(M290,M286))</f>
        <v>0</v>
      </c>
      <c r="P290" s="149">
        <f>IF(O290=0,0,IF(SUM(O287:O298)=O290,VLOOKUP(1,$AC$107:$AD$116,2,FALSE),O290*P299))</f>
        <v>0</v>
      </c>
      <c r="Q290" s="146">
        <f t="shared" si="197"/>
        <v>2</v>
      </c>
      <c r="R290" t="s">
        <v>179</v>
      </c>
      <c r="S290" t="str">
        <f t="shared" si="198"/>
        <v/>
      </c>
      <c r="T290" t="str">
        <f t="shared" ref="T290:AB290" si="204">IF(E290=E286,CONCATENATE(VLOOKUP((E290-E270),$AC$122:$AD$127,2,FALSE),E271),"")</f>
        <v/>
      </c>
      <c r="U290" t="str">
        <f t="shared" si="204"/>
        <v/>
      </c>
      <c r="V290" t="str">
        <f t="shared" si="204"/>
        <v/>
      </c>
      <c r="W290" t="str">
        <f t="shared" si="204"/>
        <v/>
      </c>
      <c r="X290" t="str">
        <f t="shared" si="204"/>
        <v/>
      </c>
      <c r="Y290" t="str">
        <f t="shared" si="204"/>
        <v/>
      </c>
      <c r="Z290" t="str">
        <f t="shared" si="204"/>
        <v/>
      </c>
      <c r="AA290" t="str">
        <f t="shared" si="204"/>
        <v/>
      </c>
      <c r="AB290" t="str">
        <f t="shared" si="204"/>
        <v/>
      </c>
      <c r="AC290" s="1">
        <v>-2</v>
      </c>
      <c r="AD290" s="1" t="s">
        <v>199</v>
      </c>
      <c r="AG290" t="str">
        <f t="shared" si="202"/>
        <v>F2</v>
      </c>
      <c r="AH290" t="str">
        <f t="shared" si="200"/>
        <v>F2</v>
      </c>
      <c r="AI290" t="str">
        <f t="shared" si="200"/>
        <v>F2</v>
      </c>
      <c r="AJ290" t="str">
        <f t="shared" si="200"/>
        <v>F2</v>
      </c>
      <c r="AK290" t="str">
        <f t="shared" si="200"/>
        <v>F2</v>
      </c>
      <c r="AL290" t="str">
        <f t="shared" si="200"/>
        <v>F2</v>
      </c>
      <c r="AM290" t="str">
        <f t="shared" si="200"/>
        <v>F2</v>
      </c>
      <c r="AN290" t="str">
        <f t="shared" si="200"/>
        <v>F2</v>
      </c>
      <c r="AO290" t="str">
        <f t="shared" si="200"/>
        <v>F2</v>
      </c>
    </row>
    <row r="291" spans="1:41" x14ac:dyDescent="0.25">
      <c r="A291" s="139" t="str">
        <f t="shared" si="185"/>
        <v>2015Wk 2P12</v>
      </c>
      <c r="B291" s="48">
        <v>12</v>
      </c>
      <c r="C291" s="144" t="str">
        <f t="shared" si="186"/>
        <v>Dale Russell</v>
      </c>
      <c r="D291" s="145"/>
      <c r="E291" s="146">
        <f t="shared" si="187"/>
        <v>7</v>
      </c>
      <c r="F291" s="146">
        <f t="shared" si="188"/>
        <v>5</v>
      </c>
      <c r="G291" s="146">
        <f t="shared" si="189"/>
        <v>7</v>
      </c>
      <c r="H291" s="146">
        <f t="shared" si="190"/>
        <v>4</v>
      </c>
      <c r="I291" s="146">
        <f t="shared" si="191"/>
        <v>3</v>
      </c>
      <c r="J291" s="146">
        <f t="shared" si="192"/>
        <v>5</v>
      </c>
      <c r="K291" s="146">
        <f t="shared" si="193"/>
        <v>3</v>
      </c>
      <c r="L291" s="146">
        <f t="shared" si="194"/>
        <v>5</v>
      </c>
      <c r="M291" s="146">
        <f t="shared" si="195"/>
        <v>5</v>
      </c>
      <c r="N291" s="147">
        <f t="shared" si="196"/>
        <v>44</v>
      </c>
      <c r="O291" s="148">
        <f>SUM(COUNTIF(E291,E286),COUNTIF(F291,F286),COUNTIF(G291,G286),COUNTIF(H291,H286),COUNTIF(I291,I286),COUNTIF(J291,J286),COUNTIF(K291,K286),COUNTIF(L291,L286),COUNTIF(M291,M286))</f>
        <v>0</v>
      </c>
      <c r="P291" s="149">
        <f>IF(O291=0,0,IF(SUM(O287:O298)=O291,VLOOKUP(1,$AC$107:$AD$116,2,FALSE),O291*P299))</f>
        <v>0</v>
      </c>
      <c r="Q291" s="146">
        <f t="shared" si="197"/>
        <v>0</v>
      </c>
      <c r="R291" t="s">
        <v>179</v>
      </c>
      <c r="S291" t="str">
        <f t="shared" si="198"/>
        <v/>
      </c>
      <c r="T291" t="str">
        <f t="shared" ref="T291:AB291" si="205">IF(E291=E286,CONCATENATE(VLOOKUP((E291-E270),$AC$122:$AD$127,2,FALSE),E271),"")</f>
        <v/>
      </c>
      <c r="U291" t="str">
        <f t="shared" si="205"/>
        <v/>
      </c>
      <c r="V291" t="str">
        <f t="shared" si="205"/>
        <v/>
      </c>
      <c r="W291" t="str">
        <f t="shared" si="205"/>
        <v/>
      </c>
      <c r="X291" t="str">
        <f t="shared" si="205"/>
        <v/>
      </c>
      <c r="Y291" t="str">
        <f t="shared" si="205"/>
        <v/>
      </c>
      <c r="Z291" t="str">
        <f t="shared" si="205"/>
        <v/>
      </c>
      <c r="AA291" t="str">
        <f t="shared" si="205"/>
        <v/>
      </c>
      <c r="AB291" t="str">
        <f t="shared" si="205"/>
        <v/>
      </c>
      <c r="AC291" s="1">
        <v>-1</v>
      </c>
      <c r="AD291" s="1" t="s">
        <v>200</v>
      </c>
      <c r="AG291" t="str">
        <f t="shared" si="202"/>
        <v>F2</v>
      </c>
      <c r="AH291" t="str">
        <f t="shared" si="200"/>
        <v>F2</v>
      </c>
      <c r="AI291" t="str">
        <f t="shared" si="200"/>
        <v>F2</v>
      </c>
      <c r="AJ291" t="str">
        <f t="shared" si="200"/>
        <v>F2</v>
      </c>
      <c r="AK291" t="str">
        <f t="shared" si="200"/>
        <v>F2</v>
      </c>
      <c r="AL291" t="str">
        <f t="shared" si="200"/>
        <v>F2</v>
      </c>
      <c r="AM291" t="str">
        <f t="shared" si="200"/>
        <v>F2</v>
      </c>
      <c r="AN291" t="str">
        <f t="shared" si="200"/>
        <v>F2</v>
      </c>
      <c r="AO291" t="str">
        <f t="shared" si="200"/>
        <v>F2</v>
      </c>
    </row>
    <row r="292" spans="1:41" x14ac:dyDescent="0.25">
      <c r="A292" s="139" t="str">
        <f t="shared" si="185"/>
        <v>2015Wk 2P31</v>
      </c>
      <c r="B292" s="48">
        <v>31</v>
      </c>
      <c r="C292" s="144" t="str">
        <f t="shared" si="186"/>
        <v>Marty Donegan</v>
      </c>
      <c r="D292" s="145"/>
      <c r="E292" s="146">
        <f t="shared" si="187"/>
        <v>5</v>
      </c>
      <c r="F292" s="146">
        <f t="shared" si="188"/>
        <v>7</v>
      </c>
      <c r="G292" s="146">
        <f t="shared" si="189"/>
        <v>8</v>
      </c>
      <c r="H292" s="146">
        <f t="shared" si="190"/>
        <v>5</v>
      </c>
      <c r="I292" s="146">
        <f t="shared" si="191"/>
        <v>4</v>
      </c>
      <c r="J292" s="146">
        <f t="shared" si="192"/>
        <v>6</v>
      </c>
      <c r="K292" s="146">
        <f t="shared" si="193"/>
        <v>3</v>
      </c>
      <c r="L292" s="146">
        <f t="shared" si="194"/>
        <v>5</v>
      </c>
      <c r="M292" s="146">
        <f t="shared" si="195"/>
        <v>6</v>
      </c>
      <c r="N292" s="147">
        <f t="shared" si="196"/>
        <v>49</v>
      </c>
      <c r="O292" s="148">
        <f>SUM(COUNTIF(E292,E286),COUNTIF(F292,F286),COUNTIF(G292,G286),COUNTIF(H292,H286),COUNTIF(I292,I286),COUNTIF(J292,J286),COUNTIF(K292,K286),COUNTIF(L292,L286),COUNTIF(M292,M286))</f>
        <v>0</v>
      </c>
      <c r="P292" s="149">
        <f>IF(O292=0,0,IF(SUM(O287:O298)=O292,VLOOKUP(1,$AC$107:$AD$116,2,FALSE),O292*P299))</f>
        <v>0</v>
      </c>
      <c r="Q292" s="146">
        <f t="shared" si="197"/>
        <v>0</v>
      </c>
      <c r="R292" t="s">
        <v>179</v>
      </c>
      <c r="S292" t="str">
        <f t="shared" si="198"/>
        <v/>
      </c>
      <c r="T292" t="str">
        <f t="shared" ref="T292:AB292" si="206">IF(E292=E286,CONCATENATE(VLOOKUP((E292-E270),$AC$122:$AD$127,2,FALSE),E271),"")</f>
        <v/>
      </c>
      <c r="U292" t="str">
        <f t="shared" si="206"/>
        <v/>
      </c>
      <c r="V292" t="str">
        <f t="shared" si="206"/>
        <v/>
      </c>
      <c r="W292" t="str">
        <f t="shared" si="206"/>
        <v/>
      </c>
      <c r="X292" t="str">
        <f t="shared" si="206"/>
        <v/>
      </c>
      <c r="Y292" t="str">
        <f t="shared" si="206"/>
        <v/>
      </c>
      <c r="Z292" t="str">
        <f t="shared" si="206"/>
        <v/>
      </c>
      <c r="AA292" t="str">
        <f t="shared" si="206"/>
        <v/>
      </c>
      <c r="AB292" t="str">
        <f t="shared" si="206"/>
        <v/>
      </c>
      <c r="AC292" s="1">
        <v>0</v>
      </c>
      <c r="AD292" s="1" t="s">
        <v>201</v>
      </c>
      <c r="AG292" t="str">
        <f t="shared" si="202"/>
        <v>F2</v>
      </c>
      <c r="AH292" t="str">
        <f t="shared" si="200"/>
        <v>F2</v>
      </c>
      <c r="AI292" t="str">
        <f t="shared" si="200"/>
        <v>F2</v>
      </c>
      <c r="AJ292" t="str">
        <f t="shared" si="200"/>
        <v>F2</v>
      </c>
      <c r="AK292" t="str">
        <f t="shared" si="200"/>
        <v>F2</v>
      </c>
      <c r="AL292" t="str">
        <f t="shared" si="200"/>
        <v>F2</v>
      </c>
      <c r="AM292" t="str">
        <f t="shared" si="200"/>
        <v>F2</v>
      </c>
      <c r="AN292" t="str">
        <f t="shared" si="200"/>
        <v>F2</v>
      </c>
      <c r="AO292" t="str">
        <f t="shared" si="200"/>
        <v>F2</v>
      </c>
    </row>
    <row r="293" spans="1:41" x14ac:dyDescent="0.25">
      <c r="A293" s="139" t="str">
        <f t="shared" si="185"/>
        <v>2015Wk 2P21</v>
      </c>
      <c r="B293" s="48">
        <v>21</v>
      </c>
      <c r="C293" s="144" t="str">
        <f t="shared" si="186"/>
        <v>Sean Mott</v>
      </c>
      <c r="D293" s="145"/>
      <c r="E293" s="146">
        <f t="shared" si="187"/>
        <v>6</v>
      </c>
      <c r="F293" s="146">
        <f t="shared" si="188"/>
        <v>4</v>
      </c>
      <c r="G293" s="146">
        <f t="shared" si="189"/>
        <v>5</v>
      </c>
      <c r="H293" s="146">
        <f t="shared" si="190"/>
        <v>5</v>
      </c>
      <c r="I293" s="146">
        <f t="shared" si="191"/>
        <v>3</v>
      </c>
      <c r="J293" s="146">
        <f t="shared" si="192"/>
        <v>5</v>
      </c>
      <c r="K293" s="146">
        <f t="shared" si="193"/>
        <v>4</v>
      </c>
      <c r="L293" s="146">
        <f t="shared" si="194"/>
        <v>6</v>
      </c>
      <c r="M293" s="146">
        <f t="shared" si="195"/>
        <v>7</v>
      </c>
      <c r="N293" s="147">
        <f t="shared" si="196"/>
        <v>45</v>
      </c>
      <c r="O293" s="148">
        <f>SUM(COUNTIF(E293,E286),COUNTIF(F293,F286),COUNTIF(G293,G286),COUNTIF(H293,H286),COUNTIF(I293,I286),COUNTIF(J293,J286),COUNTIF(K293,K286),COUNTIF(L293,L286),COUNTIF(M293,M286))</f>
        <v>1</v>
      </c>
      <c r="P293" s="149">
        <f>IF(O293=0,0,IF(SUM(O287:O298)=O293,VLOOKUP(1,$AC$107:$AD$116,2,FALSE),O293*P299))</f>
        <v>36</v>
      </c>
      <c r="Q293" s="146">
        <f t="shared" si="197"/>
        <v>2</v>
      </c>
      <c r="R293" t="s">
        <v>179</v>
      </c>
      <c r="S293" t="str">
        <f t="shared" si="198"/>
        <v>PAR#11</v>
      </c>
      <c r="T293" t="str">
        <f t="shared" ref="T293:AB293" si="207">IF(E293=E286,CONCATENATE(VLOOKUP((E293-E270),$AC$122:$AD$127,2,FALSE),E271),"")</f>
        <v/>
      </c>
      <c r="U293" t="str">
        <f t="shared" si="207"/>
        <v>PAR#11</v>
      </c>
      <c r="V293" t="str">
        <f t="shared" si="207"/>
        <v/>
      </c>
      <c r="W293" t="str">
        <f t="shared" si="207"/>
        <v/>
      </c>
      <c r="X293" t="str">
        <f t="shared" si="207"/>
        <v/>
      </c>
      <c r="Y293" t="str">
        <f t="shared" si="207"/>
        <v/>
      </c>
      <c r="Z293" t="str">
        <f t="shared" si="207"/>
        <v/>
      </c>
      <c r="AA293" t="str">
        <f t="shared" si="207"/>
        <v/>
      </c>
      <c r="AB293" t="str">
        <f t="shared" si="207"/>
        <v/>
      </c>
      <c r="AC293" s="1">
        <v>1</v>
      </c>
      <c r="AD293" s="1" t="s">
        <v>202</v>
      </c>
      <c r="AG293" t="str">
        <f t="shared" si="202"/>
        <v>F2</v>
      </c>
      <c r="AH293" t="str">
        <f t="shared" si="200"/>
        <v>F2PAR#11</v>
      </c>
      <c r="AI293" t="str">
        <f t="shared" si="200"/>
        <v>F2</v>
      </c>
      <c r="AJ293" t="str">
        <f t="shared" si="200"/>
        <v>F2</v>
      </c>
      <c r="AK293" t="str">
        <f t="shared" si="200"/>
        <v>F2</v>
      </c>
      <c r="AL293" t="str">
        <f t="shared" si="200"/>
        <v>F2</v>
      </c>
      <c r="AM293" t="str">
        <f t="shared" si="200"/>
        <v>F2</v>
      </c>
      <c r="AN293" t="str">
        <f t="shared" si="200"/>
        <v>F2</v>
      </c>
      <c r="AO293" t="str">
        <f t="shared" si="200"/>
        <v>F2</v>
      </c>
    </row>
    <row r="294" spans="1:41" x14ac:dyDescent="0.25">
      <c r="A294" s="139" t="str">
        <f t="shared" si="185"/>
        <v>2015Wk 2P43</v>
      </c>
      <c r="B294" s="48">
        <v>43</v>
      </c>
      <c r="C294" s="144" t="str">
        <f t="shared" si="186"/>
        <v>Tony Massa</v>
      </c>
      <c r="D294" s="145"/>
      <c r="E294" s="146">
        <f t="shared" si="187"/>
        <v>6</v>
      </c>
      <c r="F294" s="146">
        <f t="shared" si="188"/>
        <v>7</v>
      </c>
      <c r="G294" s="146">
        <f t="shared" si="189"/>
        <v>6</v>
      </c>
      <c r="H294" s="146">
        <f t="shared" si="190"/>
        <v>6</v>
      </c>
      <c r="I294" s="146">
        <f t="shared" si="191"/>
        <v>3</v>
      </c>
      <c r="J294" s="146">
        <f t="shared" si="192"/>
        <v>6</v>
      </c>
      <c r="K294" s="146">
        <f t="shared" si="193"/>
        <v>5</v>
      </c>
      <c r="L294" s="146">
        <f t="shared" si="194"/>
        <v>5</v>
      </c>
      <c r="M294" s="146">
        <f t="shared" si="195"/>
        <v>7</v>
      </c>
      <c r="N294" s="147">
        <f t="shared" si="196"/>
        <v>51</v>
      </c>
      <c r="O294" s="148">
        <f>SUM(COUNTIF(E294,E286),COUNTIF(F294,F286),COUNTIF(G294,G286),COUNTIF(H294,H286),COUNTIF(I294,I286),COUNTIF(J294,J286),COUNTIF(K294,K286),COUNTIF(L294,L286),COUNTIF(M294,M286))</f>
        <v>0</v>
      </c>
      <c r="P294" s="149">
        <f>IF(O294=0,0,IF(SUM(O287:O298)=O294,VLOOKUP(1,$AC$107:$AD$116,2,FALSE),O294*P299))</f>
        <v>0</v>
      </c>
      <c r="Q294" s="146">
        <f t="shared" si="197"/>
        <v>0</v>
      </c>
      <c r="R294" t="s">
        <v>179</v>
      </c>
      <c r="S294" t="str">
        <f t="shared" si="198"/>
        <v/>
      </c>
      <c r="T294" t="str">
        <f t="shared" ref="T294:AB294" si="208">IF(E294=E286,CONCATENATE(VLOOKUP((E294-E270),$AC$122:$AD$127,2,FALSE),E271),"")</f>
        <v/>
      </c>
      <c r="U294" t="str">
        <f t="shared" si="208"/>
        <v/>
      </c>
      <c r="V294" t="str">
        <f t="shared" si="208"/>
        <v/>
      </c>
      <c r="W294" t="str">
        <f t="shared" si="208"/>
        <v/>
      </c>
      <c r="X294" t="str">
        <f t="shared" si="208"/>
        <v/>
      </c>
      <c r="Y294" t="str">
        <f t="shared" si="208"/>
        <v/>
      </c>
      <c r="Z294" t="str">
        <f t="shared" si="208"/>
        <v/>
      </c>
      <c r="AA294" t="str">
        <f t="shared" si="208"/>
        <v/>
      </c>
      <c r="AB294" t="str">
        <f t="shared" si="208"/>
        <v/>
      </c>
      <c r="AC294" s="1">
        <v>2</v>
      </c>
      <c r="AD294" s="1" t="s">
        <v>203</v>
      </c>
      <c r="AG294" t="str">
        <f t="shared" si="202"/>
        <v>F2</v>
      </c>
      <c r="AH294" t="str">
        <f t="shared" si="200"/>
        <v>F2</v>
      </c>
      <c r="AI294" t="str">
        <f t="shared" si="200"/>
        <v>F2</v>
      </c>
      <c r="AJ294" t="str">
        <f t="shared" si="200"/>
        <v>F2</v>
      </c>
      <c r="AK294" t="str">
        <f t="shared" si="200"/>
        <v>F2</v>
      </c>
      <c r="AL294" t="str">
        <f t="shared" si="200"/>
        <v>F2</v>
      </c>
      <c r="AM294" t="str">
        <f t="shared" si="200"/>
        <v>F2</v>
      </c>
      <c r="AN294" t="str">
        <f t="shared" si="200"/>
        <v>F2</v>
      </c>
      <c r="AO294" t="str">
        <f t="shared" si="200"/>
        <v>F2</v>
      </c>
    </row>
    <row r="295" spans="1:41" x14ac:dyDescent="0.25">
      <c r="A295" s="139" t="str">
        <f t="shared" si="185"/>
        <v>2015Wk 2P24</v>
      </c>
      <c r="B295" s="48">
        <v>24</v>
      </c>
      <c r="C295" s="144" t="str">
        <f t="shared" si="186"/>
        <v>Rick Fanto</v>
      </c>
      <c r="D295" s="145"/>
      <c r="E295" s="146">
        <f t="shared" si="187"/>
        <v>6</v>
      </c>
      <c r="F295" s="146">
        <f t="shared" si="188"/>
        <v>7</v>
      </c>
      <c r="G295" s="146">
        <f t="shared" si="189"/>
        <v>6</v>
      </c>
      <c r="H295" s="146">
        <f t="shared" si="190"/>
        <v>5</v>
      </c>
      <c r="I295" s="146">
        <f t="shared" si="191"/>
        <v>3</v>
      </c>
      <c r="J295" s="146">
        <f t="shared" si="192"/>
        <v>6</v>
      </c>
      <c r="K295" s="146">
        <f t="shared" si="193"/>
        <v>3</v>
      </c>
      <c r="L295" s="146">
        <f t="shared" si="194"/>
        <v>5</v>
      </c>
      <c r="M295" s="146">
        <f t="shared" si="195"/>
        <v>6</v>
      </c>
      <c r="N295" s="147">
        <f>SUM(E295:M295)</f>
        <v>47</v>
      </c>
      <c r="O295" s="148">
        <f>SUM(COUNTIF(E295,E286),COUNTIF(F295,F286),COUNTIF(G295,G286),COUNTIF(H295,H286),COUNTIF(I295,I286),COUNTIF(J295,J286),COUNTIF(K295,K286),COUNTIF(L295,L286),COUNTIF(M295,M286))</f>
        <v>0</v>
      </c>
      <c r="P295" s="149">
        <f>IF(O295=0,0,IF(SUM(O287:O298)=O295,VLOOKUP(1,$AC$107:$AD$116,2,FALSE),O295*P299))</f>
        <v>0</v>
      </c>
      <c r="Q295" s="146">
        <f t="shared" si="197"/>
        <v>2</v>
      </c>
      <c r="R295" t="s">
        <v>179</v>
      </c>
      <c r="S295" t="str">
        <f t="shared" si="198"/>
        <v/>
      </c>
      <c r="T295" t="str">
        <f t="shared" ref="T295:AB295" si="209">IF(E295=E286,CONCATENATE(VLOOKUP((E295-E270),$AC$122:$AD$127,2,FALSE),E271),"")</f>
        <v/>
      </c>
      <c r="U295" t="str">
        <f t="shared" si="209"/>
        <v/>
      </c>
      <c r="V295" t="str">
        <f t="shared" si="209"/>
        <v/>
      </c>
      <c r="W295" t="str">
        <f t="shared" si="209"/>
        <v/>
      </c>
      <c r="X295" t="str">
        <f t="shared" si="209"/>
        <v/>
      </c>
      <c r="Y295" t="str">
        <f t="shared" si="209"/>
        <v/>
      </c>
      <c r="Z295" t="str">
        <f t="shared" si="209"/>
        <v/>
      </c>
      <c r="AA295" t="str">
        <f t="shared" si="209"/>
        <v/>
      </c>
      <c r="AB295" t="str">
        <f t="shared" si="209"/>
        <v/>
      </c>
      <c r="AG295" t="str">
        <f t="shared" si="202"/>
        <v>F2</v>
      </c>
      <c r="AH295" t="str">
        <f t="shared" si="200"/>
        <v>F2</v>
      </c>
      <c r="AI295" t="str">
        <f t="shared" si="200"/>
        <v>F2</v>
      </c>
      <c r="AJ295" t="str">
        <f t="shared" si="200"/>
        <v>F2</v>
      </c>
      <c r="AK295" t="str">
        <f t="shared" si="200"/>
        <v>F2</v>
      </c>
      <c r="AL295" t="str">
        <f t="shared" si="200"/>
        <v>F2</v>
      </c>
      <c r="AM295" t="str">
        <f t="shared" si="200"/>
        <v>F2</v>
      </c>
      <c r="AN295" t="str">
        <f t="shared" si="200"/>
        <v>F2</v>
      </c>
      <c r="AO295" t="str">
        <f t="shared" si="200"/>
        <v>F2</v>
      </c>
    </row>
    <row r="296" spans="1:41" x14ac:dyDescent="0.25">
      <c r="A296" s="139" t="str">
        <f t="shared" si="185"/>
        <v>2015Wk 2P15</v>
      </c>
      <c r="B296" s="48">
        <v>15</v>
      </c>
      <c r="C296" s="144" t="str">
        <f t="shared" si="186"/>
        <v>Chris Donegan</v>
      </c>
      <c r="D296" s="150"/>
      <c r="E296" s="146">
        <f t="shared" si="187"/>
        <v>5</v>
      </c>
      <c r="F296" s="146">
        <f t="shared" si="188"/>
        <v>6</v>
      </c>
      <c r="G296" s="146">
        <f t="shared" si="189"/>
        <v>5</v>
      </c>
      <c r="H296" s="146">
        <f t="shared" si="190"/>
        <v>5</v>
      </c>
      <c r="I296" s="146">
        <f t="shared" si="191"/>
        <v>4</v>
      </c>
      <c r="J296" s="146">
        <f t="shared" si="192"/>
        <v>6</v>
      </c>
      <c r="K296" s="146">
        <f t="shared" si="193"/>
        <v>4</v>
      </c>
      <c r="L296" s="146">
        <f t="shared" si="194"/>
        <v>4</v>
      </c>
      <c r="M296" s="146">
        <f t="shared" si="195"/>
        <v>6</v>
      </c>
      <c r="N296" s="147">
        <f t="shared" ref="N296:N298" si="210">SUM(E296:M296)</f>
        <v>45</v>
      </c>
      <c r="O296" s="148">
        <f>SUM(COUNTIF(E296,E286),COUNTIF(F296,F286),COUNTIF(G296,G286),COUNTIF(H296,H286),COUNTIF(I296,I286),COUNTIF(J296,J286),COUNTIF(K296,K286),COUNTIF(L296,L286),COUNTIF(M296,M286))</f>
        <v>0</v>
      </c>
      <c r="P296" s="149">
        <f>IF(O296=0,0,IF(SUM(O287:O298)=O296,VLOOKUP(1,$AC$107:$AD$116,2,FALSE),O296*P299))</f>
        <v>0</v>
      </c>
      <c r="Q296" s="146">
        <f t="shared" si="197"/>
        <v>1</v>
      </c>
      <c r="R296" t="s">
        <v>179</v>
      </c>
      <c r="S296" t="str">
        <f t="shared" si="198"/>
        <v/>
      </c>
      <c r="T296" t="str">
        <f>IF(E296=E286,CONCATENATE(VLOOKUP((E296-E270),$AC$122:$AD$127,2,FALSE),E271),"")</f>
        <v/>
      </c>
      <c r="U296" t="str">
        <f>IF(F296=F286,CONCATENATE(VLOOKUP((F296-F270),$AC$122:$AD$127,2,FALSE),F271),"")</f>
        <v/>
      </c>
      <c r="V296" t="str">
        <f>IF(G296=G286,CONCATENATE(VLOOKUP((G296-G270),$AC$122:$AD$127,2,FALSE),G271),"")</f>
        <v/>
      </c>
      <c r="W296" t="str">
        <f t="shared" ref="W296:AB296" si="211">IF(H296=H286,CONCATENATE(VLOOKUP((H296-H270),$AC$122:$AD$127,2,FALSE),H271),"")</f>
        <v/>
      </c>
      <c r="X296" t="str">
        <f t="shared" si="211"/>
        <v/>
      </c>
      <c r="Y296" t="str">
        <f t="shared" si="211"/>
        <v/>
      </c>
      <c r="Z296" t="str">
        <f t="shared" si="211"/>
        <v/>
      </c>
      <c r="AA296" t="str">
        <f t="shared" si="211"/>
        <v/>
      </c>
      <c r="AB296" t="str">
        <f t="shared" si="211"/>
        <v/>
      </c>
      <c r="AG296" t="str">
        <f t="shared" si="202"/>
        <v>F2</v>
      </c>
      <c r="AH296" t="str">
        <f t="shared" si="200"/>
        <v>F2</v>
      </c>
      <c r="AI296" t="str">
        <f t="shared" si="200"/>
        <v>F2</v>
      </c>
      <c r="AJ296" t="str">
        <f t="shared" si="200"/>
        <v>F2</v>
      </c>
      <c r="AK296" t="str">
        <f t="shared" si="200"/>
        <v>F2</v>
      </c>
      <c r="AL296" t="str">
        <f t="shared" si="200"/>
        <v>F2</v>
      </c>
      <c r="AM296" t="str">
        <f t="shared" si="200"/>
        <v>F2</v>
      </c>
      <c r="AN296" t="str">
        <f t="shared" si="200"/>
        <v>F2</v>
      </c>
      <c r="AO296" t="str">
        <f t="shared" si="200"/>
        <v>F2</v>
      </c>
    </row>
    <row r="297" spans="1:41" x14ac:dyDescent="0.25">
      <c r="A297" s="139" t="str">
        <f t="shared" si="185"/>
        <v>2015Wk 2P25</v>
      </c>
      <c r="B297" s="48">
        <v>25</v>
      </c>
      <c r="C297" s="144" t="str">
        <f t="shared" si="186"/>
        <v>Jon Carroll</v>
      </c>
      <c r="D297" s="150"/>
      <c r="E297" s="146">
        <f t="shared" si="187"/>
        <v>4</v>
      </c>
      <c r="F297" s="146">
        <f t="shared" si="188"/>
        <v>6</v>
      </c>
      <c r="G297" s="146">
        <f t="shared" si="189"/>
        <v>7</v>
      </c>
      <c r="H297" s="146">
        <f t="shared" si="190"/>
        <v>4</v>
      </c>
      <c r="I297" s="146">
        <f t="shared" si="191"/>
        <v>4</v>
      </c>
      <c r="J297" s="146">
        <f t="shared" si="192"/>
        <v>5</v>
      </c>
      <c r="K297" s="146">
        <f t="shared" si="193"/>
        <v>3</v>
      </c>
      <c r="L297" s="146">
        <f t="shared" si="194"/>
        <v>4</v>
      </c>
      <c r="M297" s="146">
        <f t="shared" si="195"/>
        <v>6</v>
      </c>
      <c r="N297" s="147">
        <f t="shared" si="210"/>
        <v>43</v>
      </c>
      <c r="O297" s="148">
        <f>SUM(COUNTIF(E297,E286),COUNTIF(F297,F286),COUNTIF(G297,G286),COUNTIF(H297,H286),COUNTIF(I297,I286),COUNTIF(J297,J286),COUNTIF(K297,K286),COUNTIF(L297,L286),COUNTIF(M297,M286))</f>
        <v>0</v>
      </c>
      <c r="P297" s="149">
        <f>IF(O297=0,0,IF(SUM(O287:O298)=O297,VLOOKUP(1,$AC$107:$AD$116,2,FALSE),O297*P299))</f>
        <v>0</v>
      </c>
      <c r="Q297" s="146">
        <f t="shared" si="197"/>
        <v>1</v>
      </c>
      <c r="R297" t="s">
        <v>179</v>
      </c>
      <c r="S297" t="str">
        <f t="shared" si="198"/>
        <v/>
      </c>
      <c r="T297" t="str">
        <f>IF(E297=E286,CONCATENATE(VLOOKUP((E297-E270),$AC$122:$AD$127,2,FALSE),E271),"")</f>
        <v/>
      </c>
      <c r="U297" t="str">
        <f t="shared" ref="U297:AB297" si="212">IF(F297=F286,CONCATENATE(VLOOKUP((F297-F270),$AC$122:$AD$127,2,FALSE),F271),"")</f>
        <v/>
      </c>
      <c r="V297" t="str">
        <f t="shared" si="212"/>
        <v/>
      </c>
      <c r="W297" t="str">
        <f t="shared" si="212"/>
        <v/>
      </c>
      <c r="X297" t="str">
        <f t="shared" si="212"/>
        <v/>
      </c>
      <c r="Y297" t="str">
        <f t="shared" si="212"/>
        <v/>
      </c>
      <c r="Z297" t="str">
        <f t="shared" si="212"/>
        <v/>
      </c>
      <c r="AA297" t="str">
        <f t="shared" si="212"/>
        <v/>
      </c>
      <c r="AB297" t="str">
        <f t="shared" si="212"/>
        <v/>
      </c>
      <c r="AG297" t="str">
        <f t="shared" si="202"/>
        <v>F2</v>
      </c>
      <c r="AH297" t="str">
        <f t="shared" si="200"/>
        <v>F2</v>
      </c>
      <c r="AI297" t="str">
        <f t="shared" si="200"/>
        <v>F2</v>
      </c>
      <c r="AJ297" t="str">
        <f t="shared" si="200"/>
        <v>F2</v>
      </c>
      <c r="AK297" t="str">
        <f t="shared" si="200"/>
        <v>F2</v>
      </c>
      <c r="AL297" t="str">
        <f t="shared" si="200"/>
        <v>F2</v>
      </c>
      <c r="AM297" t="str">
        <f t="shared" si="200"/>
        <v>F2</v>
      </c>
      <c r="AN297" t="str">
        <f t="shared" si="200"/>
        <v>F2</v>
      </c>
      <c r="AO297" t="str">
        <f t="shared" si="200"/>
        <v>F2</v>
      </c>
    </row>
    <row r="298" spans="1:41" x14ac:dyDescent="0.25">
      <c r="A298" s="139" t="str">
        <f t="shared" si="185"/>
        <v>2015Wk 2P11</v>
      </c>
      <c r="B298" s="48">
        <v>11</v>
      </c>
      <c r="C298" s="144" t="str">
        <f t="shared" si="186"/>
        <v>Tom Phillips</v>
      </c>
      <c r="D298" s="150"/>
      <c r="E298" s="146">
        <f t="shared" si="187"/>
        <v>4</v>
      </c>
      <c r="F298" s="146">
        <f t="shared" si="188"/>
        <v>5</v>
      </c>
      <c r="G298" s="146">
        <f t="shared" si="189"/>
        <v>5</v>
      </c>
      <c r="H298" s="146">
        <f t="shared" si="190"/>
        <v>4</v>
      </c>
      <c r="I298" s="146">
        <f t="shared" si="191"/>
        <v>4</v>
      </c>
      <c r="J298" s="146">
        <f t="shared" si="192"/>
        <v>5</v>
      </c>
      <c r="K298" s="146">
        <f t="shared" si="193"/>
        <v>3</v>
      </c>
      <c r="L298" s="146">
        <f t="shared" si="194"/>
        <v>5</v>
      </c>
      <c r="M298" s="146">
        <f t="shared" si="195"/>
        <v>6</v>
      </c>
      <c r="N298" s="147">
        <f t="shared" si="210"/>
        <v>41</v>
      </c>
      <c r="O298" s="148">
        <f>SUM(COUNTIF(E298,E286),COUNTIF(F298,F286),COUNTIF(G298,G286),COUNTIF(H298,H286),COUNTIF(I298,I286),COUNTIF(J298,J286),COUNTIF(K298,K286),COUNTIF(L298,L286),COUNTIF(M298,M286))</f>
        <v>0</v>
      </c>
      <c r="P298" s="149">
        <f>IF(O298=0,0,IF(SUM(O287:O298)=O298,VLOOKUP(1,$AC$107:$AD$116,2,FALSE),O298*P299))</f>
        <v>0</v>
      </c>
      <c r="Q298" s="146">
        <f t="shared" si="197"/>
        <v>2</v>
      </c>
      <c r="R298" t="s">
        <v>179</v>
      </c>
      <c r="S298" t="str">
        <f t="shared" si="198"/>
        <v/>
      </c>
      <c r="T298" t="str">
        <f>IF(E298=E286,CONCATENATE(VLOOKUP((E298-E270),$AC$122:$AD$127,2,FALSE),E271),"")</f>
        <v/>
      </c>
      <c r="U298" t="str">
        <f t="shared" ref="U298:AB298" si="213">IF(F298=F286,CONCATENATE(VLOOKUP((F298-F270),$AC$122:$AD$127,2,FALSE),F271),"")</f>
        <v/>
      </c>
      <c r="V298" t="str">
        <f t="shared" si="213"/>
        <v/>
      </c>
      <c r="W298" t="str">
        <f t="shared" si="213"/>
        <v/>
      </c>
      <c r="X298" t="str">
        <f t="shared" si="213"/>
        <v/>
      </c>
      <c r="Y298" t="str">
        <f t="shared" si="213"/>
        <v/>
      </c>
      <c r="Z298" t="str">
        <f t="shared" si="213"/>
        <v/>
      </c>
      <c r="AA298" t="str">
        <f t="shared" si="213"/>
        <v/>
      </c>
      <c r="AB298" t="str">
        <f t="shared" si="213"/>
        <v/>
      </c>
      <c r="AG298" t="str">
        <f t="shared" si="202"/>
        <v>F2</v>
      </c>
      <c r="AH298" t="str">
        <f t="shared" si="200"/>
        <v>F2</v>
      </c>
      <c r="AI298" t="str">
        <f t="shared" si="200"/>
        <v>F2</v>
      </c>
      <c r="AJ298" t="str">
        <f t="shared" si="200"/>
        <v>F2</v>
      </c>
      <c r="AK298" t="str">
        <f t="shared" si="200"/>
        <v>F2</v>
      </c>
      <c r="AL298" t="str">
        <f t="shared" si="200"/>
        <v>F2</v>
      </c>
      <c r="AM298" t="str">
        <f t="shared" si="200"/>
        <v>F2</v>
      </c>
      <c r="AN298" t="str">
        <f t="shared" si="200"/>
        <v>F2</v>
      </c>
      <c r="AO298" t="str">
        <f t="shared" si="200"/>
        <v>F2</v>
      </c>
    </row>
    <row r="299" spans="1:41" x14ac:dyDescent="0.25">
      <c r="A299" s="139"/>
      <c r="B299" s="48"/>
      <c r="C299" s="151" t="s">
        <v>204</v>
      </c>
      <c r="D299" s="150"/>
      <c r="E299" s="152">
        <f>AVERAGE(E287:E298)</f>
        <v>5.166666666666667</v>
      </c>
      <c r="F299" s="152">
        <f t="shared" ref="F299:N299" si="214">AVERAGE(F287:F298)</f>
        <v>5.583333333333333</v>
      </c>
      <c r="G299" s="152">
        <f t="shared" si="214"/>
        <v>6.25</v>
      </c>
      <c r="H299" s="152">
        <f t="shared" si="214"/>
        <v>4.75</v>
      </c>
      <c r="I299" s="152">
        <f t="shared" si="214"/>
        <v>3.4166666666666665</v>
      </c>
      <c r="J299" s="152">
        <f t="shared" si="214"/>
        <v>5.5</v>
      </c>
      <c r="K299" s="152">
        <f t="shared" si="214"/>
        <v>3.6666666666666665</v>
      </c>
      <c r="L299" s="152">
        <f t="shared" si="214"/>
        <v>5</v>
      </c>
      <c r="M299" s="152">
        <f t="shared" si="214"/>
        <v>5.916666666666667</v>
      </c>
      <c r="N299" s="152">
        <f t="shared" si="214"/>
        <v>45.25</v>
      </c>
      <c r="O299" s="153"/>
      <c r="P299" s="9">
        <f>VLOOKUP(SUM(O287:O298),$AC$107:$AD$117,2,FALSE)</f>
        <v>36</v>
      </c>
    </row>
    <row r="300" spans="1:41" x14ac:dyDescent="0.25">
      <c r="A300" s="139" t="str">
        <f>CONCATENATE($C$10,C270,C300)</f>
        <v>2015Wk 2Flight 3</v>
      </c>
      <c r="B300" s="48"/>
      <c r="C300" s="304" t="s">
        <v>60</v>
      </c>
      <c r="D300" s="305"/>
      <c r="E300" s="140">
        <f>IF(COUNTIF(E301:E312,MIN(E301:E312))=1,MIN(E301:E312),0)</f>
        <v>0</v>
      </c>
      <c r="F300" s="140">
        <f t="shared" ref="F300:L300" si="215">IF(COUNTIF(F301:F312,MIN(F301:F312))=1,MIN(F301:F312),0)</f>
        <v>5</v>
      </c>
      <c r="G300" s="140">
        <f t="shared" si="215"/>
        <v>0</v>
      </c>
      <c r="H300" s="140">
        <f t="shared" si="215"/>
        <v>3</v>
      </c>
      <c r="I300" s="140">
        <f t="shared" si="215"/>
        <v>0</v>
      </c>
      <c r="J300" s="140">
        <f t="shared" si="215"/>
        <v>0</v>
      </c>
      <c r="K300" s="140">
        <f t="shared" si="215"/>
        <v>0</v>
      </c>
      <c r="L300" s="140">
        <f t="shared" si="215"/>
        <v>0</v>
      </c>
      <c r="M300" s="140">
        <f>IF(COUNTIF(M301:M312,MIN(M301:M312))=1,MIN(M301:M312),0)</f>
        <v>0</v>
      </c>
      <c r="N300" s="154"/>
      <c r="O300" s="9" t="s">
        <v>190</v>
      </c>
      <c r="P300" s="9" t="s">
        <v>191</v>
      </c>
      <c r="Q300" s="52"/>
    </row>
    <row r="301" spans="1:41" x14ac:dyDescent="0.25">
      <c r="A301" s="139" t="str">
        <f t="shared" ref="A301:A312" si="216">CONCATENATE($C$10,$C$270,"P",B301)</f>
        <v>2015Wk 2P57</v>
      </c>
      <c r="B301" s="48">
        <v>57</v>
      </c>
      <c r="C301" s="144" t="str">
        <f t="shared" ref="C301:C312" si="217">VLOOKUP(B301,$A$3108:$D$8319,3,FALSE)</f>
        <v>Bill Kirkby</v>
      </c>
      <c r="D301" s="145"/>
      <c r="E301" s="146">
        <f t="shared" ref="E301:E312" si="218">IFERROR(IF(VLOOKUP($A301,$A$327:$P$388,5,FALSE)=0,"",VLOOKUP($A301,$A$327:$P$388,5,FALSE)),"")</f>
        <v>7</v>
      </c>
      <c r="F301" s="146">
        <f t="shared" ref="F301:F312" si="219">IFERROR(IF(VLOOKUP($A301,$A$327:$P$388,6,FALSE)=0,"",VLOOKUP($A301,$A$327:$P$388,6,FALSE)),"")</f>
        <v>6</v>
      </c>
      <c r="G301" s="146">
        <f t="shared" ref="G301:G312" si="220">IFERROR(IF(VLOOKUP($A301,$A$327:$P$388,7,FALSE)=0,"",VLOOKUP($A301,$A$327:$P$388,7,FALSE)),"")</f>
        <v>7</v>
      </c>
      <c r="H301" s="146">
        <f t="shared" ref="H301:H312" si="221">IFERROR(IF(VLOOKUP($A301,$A$327:$P$388,8,FALSE)=0,"",VLOOKUP($A301,$A$327:$P$388,8,FALSE)),"")</f>
        <v>6</v>
      </c>
      <c r="I301" s="146">
        <f t="shared" ref="I301:I312" si="222">IFERROR(IF(VLOOKUP($A301,$A$327:$P$388,9,FALSE)=0,"",VLOOKUP($A301,$A$327:$P$388,9,FALSE)),"")</f>
        <v>3</v>
      </c>
      <c r="J301" s="146">
        <f t="shared" ref="J301:J312" si="223">IFERROR(IF(VLOOKUP($A301,$A$327:$P$388,10,FALSE)=0,"",VLOOKUP($A301,$A$327:$P$388,10,FALSE)),"")</f>
        <v>7</v>
      </c>
      <c r="K301" s="146">
        <f t="shared" ref="K301:K312" si="224">IFERROR(IF(VLOOKUP($A301,$A$327:$P$388,11,FALSE)=0,"",VLOOKUP($A301,$A$327:$P$388,11,FALSE)),"")</f>
        <v>4</v>
      </c>
      <c r="L301" s="146">
        <f t="shared" ref="L301:L312" si="225">IFERROR(IF(VLOOKUP($A301,$A$327:$P$388,12,FALSE)=0,"",VLOOKUP($A301,$A$327:$P$388,12,FALSE)),"")</f>
        <v>6</v>
      </c>
      <c r="M301" s="146">
        <f t="shared" ref="M301:M312" si="226">IFERROR(IF(VLOOKUP($A301,$A$327:$P$388,13,FALSE)=0,"",VLOOKUP($A301,$A$327:$P$388,13,FALSE)),"")</f>
        <v>7</v>
      </c>
      <c r="N301" s="147">
        <f t="shared" ref="N301:N312" si="227">SUM(E301:M301)</f>
        <v>53</v>
      </c>
      <c r="O301" s="148">
        <f>SUM(COUNTIF(E301,E300),COUNTIF(F301,F300),COUNTIF(G301,G300),COUNTIF(H301,H300),COUNTIF(I301,I300),COUNTIF(J301,J300),COUNTIF(K301,K300),COUNTIF(L301,L300),COUNTIF(M301,M300))</f>
        <v>0</v>
      </c>
      <c r="P301" s="149">
        <f>IF(O301=0,0,IF(SUM(O301:O312)=O301,VLOOKUP(1,$AC$107:$AD$116,2,FALSE),O301*P313))</f>
        <v>0</v>
      </c>
      <c r="Q301" s="146">
        <f t="shared" ref="Q301:Q312" si="228">IFERROR((VLOOKUP($A301,$A$327:$P$388,16,FALSE)),"DNP")</f>
        <v>1</v>
      </c>
      <c r="R301" t="s">
        <v>179</v>
      </c>
      <c r="S301" t="str">
        <f t="shared" ref="S301:S312" si="229">CONCATENATE(T301,U301,V301,W301,X301,Y301,Z301,AA301,AB301)</f>
        <v/>
      </c>
      <c r="T301" t="str">
        <f t="shared" ref="T301:AB301" si="230">IF(E301=E300,CONCATENATE(VLOOKUP((E301-E270),$AC$122:$AD$127,2,FALSE),E271),"")</f>
        <v/>
      </c>
      <c r="U301" t="str">
        <f t="shared" si="230"/>
        <v/>
      </c>
      <c r="V301" t="str">
        <f t="shared" si="230"/>
        <v/>
      </c>
      <c r="W301" t="str">
        <f t="shared" si="230"/>
        <v/>
      </c>
      <c r="X301" t="str">
        <f t="shared" si="230"/>
        <v/>
      </c>
      <c r="Y301" t="str">
        <f t="shared" si="230"/>
        <v/>
      </c>
      <c r="Z301" t="str">
        <f t="shared" si="230"/>
        <v/>
      </c>
      <c r="AA301" t="str">
        <f t="shared" si="230"/>
        <v/>
      </c>
      <c r="AB301" t="str">
        <f t="shared" si="230"/>
        <v/>
      </c>
      <c r="AG301" t="str">
        <f>CONCATENATE("F3",T301)</f>
        <v>F3</v>
      </c>
      <c r="AH301" t="str">
        <f t="shared" ref="AH301:AO312" si="231">CONCATENATE("F3",U301)</f>
        <v>F3</v>
      </c>
      <c r="AI301" t="str">
        <f t="shared" si="231"/>
        <v>F3</v>
      </c>
      <c r="AJ301" t="str">
        <f t="shared" si="231"/>
        <v>F3</v>
      </c>
      <c r="AK301" t="str">
        <f t="shared" si="231"/>
        <v>F3</v>
      </c>
      <c r="AL301" t="str">
        <f t="shared" si="231"/>
        <v>F3</v>
      </c>
      <c r="AM301" t="str">
        <f t="shared" si="231"/>
        <v>F3</v>
      </c>
      <c r="AN301" t="str">
        <f t="shared" si="231"/>
        <v>F3</v>
      </c>
      <c r="AO301" t="str">
        <f t="shared" si="231"/>
        <v>F3</v>
      </c>
    </row>
    <row r="302" spans="1:41" x14ac:dyDescent="0.25">
      <c r="A302" s="139" t="str">
        <f t="shared" si="216"/>
        <v>2015Wk 2P44</v>
      </c>
      <c r="B302" s="48">
        <v>44</v>
      </c>
      <c r="C302" s="144" t="str">
        <f t="shared" si="217"/>
        <v>Bob Zaleski</v>
      </c>
      <c r="D302" s="145"/>
      <c r="E302" s="146">
        <f t="shared" si="218"/>
        <v>6</v>
      </c>
      <c r="F302" s="146">
        <f t="shared" si="219"/>
        <v>7</v>
      </c>
      <c r="G302" s="146">
        <f t="shared" si="220"/>
        <v>8</v>
      </c>
      <c r="H302" s="146">
        <f t="shared" si="221"/>
        <v>5</v>
      </c>
      <c r="I302" s="146">
        <f t="shared" si="222"/>
        <v>3</v>
      </c>
      <c r="J302" s="146">
        <f t="shared" si="223"/>
        <v>6</v>
      </c>
      <c r="K302" s="146">
        <f t="shared" si="224"/>
        <v>4</v>
      </c>
      <c r="L302" s="146">
        <f t="shared" si="225"/>
        <v>8</v>
      </c>
      <c r="M302" s="146">
        <f t="shared" si="226"/>
        <v>7</v>
      </c>
      <c r="N302" s="147">
        <f t="shared" si="227"/>
        <v>54</v>
      </c>
      <c r="O302" s="148">
        <f>SUM(COUNTIF(E302,E300),COUNTIF(F302,F300),COUNTIF(G302,G300),COUNTIF(H302,H300),COUNTIF(I302,I300),COUNTIF(J302,J300),COUNTIF(K302,K300),COUNTIF(L302,L300),COUNTIF(M302,M300))</f>
        <v>0</v>
      </c>
      <c r="P302" s="149">
        <f>IF(O302=0,0,IF(SUM(O301:O312)=O302,VLOOKUP(1,$AC$107:$AD$116,2,FALSE),O302*P313))</f>
        <v>0</v>
      </c>
      <c r="Q302" s="146">
        <f t="shared" si="228"/>
        <v>1</v>
      </c>
      <c r="R302" t="s">
        <v>179</v>
      </c>
      <c r="S302" t="str">
        <f t="shared" si="229"/>
        <v/>
      </c>
      <c r="T302" t="str">
        <f t="shared" ref="T302:AB302" si="232">IF(E302=E300,CONCATENATE(VLOOKUP((E302-E270),$AC$122:$AD$127,2,FALSE),E271),"")</f>
        <v/>
      </c>
      <c r="U302" t="str">
        <f t="shared" si="232"/>
        <v/>
      </c>
      <c r="V302" t="str">
        <f t="shared" si="232"/>
        <v/>
      </c>
      <c r="W302" t="str">
        <f t="shared" si="232"/>
        <v/>
      </c>
      <c r="X302" t="str">
        <f t="shared" si="232"/>
        <v/>
      </c>
      <c r="Y302" t="str">
        <f t="shared" si="232"/>
        <v/>
      </c>
      <c r="Z302" t="str">
        <f t="shared" si="232"/>
        <v/>
      </c>
      <c r="AA302" t="str">
        <f t="shared" si="232"/>
        <v/>
      </c>
      <c r="AB302" t="str">
        <f t="shared" si="232"/>
        <v/>
      </c>
      <c r="AG302" t="str">
        <f t="shared" ref="AG302:AG312" si="233">CONCATENATE("F3",T302)</f>
        <v>F3</v>
      </c>
      <c r="AH302" t="str">
        <f t="shared" si="231"/>
        <v>F3</v>
      </c>
      <c r="AI302" t="str">
        <f t="shared" si="231"/>
        <v>F3</v>
      </c>
      <c r="AJ302" t="str">
        <f t="shared" si="231"/>
        <v>F3</v>
      </c>
      <c r="AK302" t="str">
        <f t="shared" si="231"/>
        <v>F3</v>
      </c>
      <c r="AL302" t="str">
        <f t="shared" si="231"/>
        <v>F3</v>
      </c>
      <c r="AM302" t="str">
        <f t="shared" si="231"/>
        <v>F3</v>
      </c>
      <c r="AN302" t="str">
        <f t="shared" si="231"/>
        <v>F3</v>
      </c>
      <c r="AO302" t="str">
        <f t="shared" si="231"/>
        <v>F3</v>
      </c>
    </row>
    <row r="303" spans="1:41" x14ac:dyDescent="0.25">
      <c r="A303" s="139" t="str">
        <f t="shared" si="216"/>
        <v>2015Wk 2P35</v>
      </c>
      <c r="B303" s="48">
        <v>35</v>
      </c>
      <c r="C303" s="144" t="str">
        <f t="shared" si="217"/>
        <v>Bob Moran</v>
      </c>
      <c r="D303" s="145"/>
      <c r="E303" s="146">
        <f t="shared" si="218"/>
        <v>6</v>
      </c>
      <c r="F303" s="146">
        <f t="shared" si="219"/>
        <v>6</v>
      </c>
      <c r="G303" s="146">
        <f t="shared" si="220"/>
        <v>5</v>
      </c>
      <c r="H303" s="146">
        <f t="shared" si="221"/>
        <v>6</v>
      </c>
      <c r="I303" s="146">
        <f t="shared" si="222"/>
        <v>4</v>
      </c>
      <c r="J303" s="146">
        <f t="shared" si="223"/>
        <v>7</v>
      </c>
      <c r="K303" s="146">
        <f t="shared" si="224"/>
        <v>3</v>
      </c>
      <c r="L303" s="146">
        <f t="shared" si="225"/>
        <v>7</v>
      </c>
      <c r="M303" s="146">
        <f t="shared" si="226"/>
        <v>7</v>
      </c>
      <c r="N303" s="147">
        <f t="shared" si="227"/>
        <v>51</v>
      </c>
      <c r="O303" s="148">
        <f>SUM(COUNTIF(E303,E300),COUNTIF(F303,F300),COUNTIF(G303,G300),COUNTIF(H303,H300),COUNTIF(I303,I300),COUNTIF(J303,J300),COUNTIF(K303,K300),COUNTIF(L303,L300),COUNTIF(M303,M300))</f>
        <v>0</v>
      </c>
      <c r="P303" s="149">
        <f>IF(O303=0,0,IF(SUM(O301:O312)=O303,VLOOKUP(1,$AC$107:$AD$116,2,FALSE),O303*P313))</f>
        <v>0</v>
      </c>
      <c r="Q303" s="146">
        <f t="shared" si="228"/>
        <v>1</v>
      </c>
      <c r="R303" t="s">
        <v>179</v>
      </c>
      <c r="S303" t="str">
        <f t="shared" si="229"/>
        <v/>
      </c>
      <c r="T303" t="str">
        <f t="shared" ref="T303:AB303" si="234">IF(E303=E300,CONCATENATE(VLOOKUP((E303-E270),$AC$122:$AD$127,2,FALSE),E271),"")</f>
        <v/>
      </c>
      <c r="U303" t="str">
        <f t="shared" si="234"/>
        <v/>
      </c>
      <c r="V303" t="str">
        <f t="shared" si="234"/>
        <v/>
      </c>
      <c r="W303" t="str">
        <f t="shared" si="234"/>
        <v/>
      </c>
      <c r="X303" t="str">
        <f t="shared" si="234"/>
        <v/>
      </c>
      <c r="Y303" t="str">
        <f t="shared" si="234"/>
        <v/>
      </c>
      <c r="Z303" t="str">
        <f t="shared" si="234"/>
        <v/>
      </c>
      <c r="AA303" t="str">
        <f t="shared" si="234"/>
        <v/>
      </c>
      <c r="AB303" t="str">
        <f t="shared" si="234"/>
        <v/>
      </c>
      <c r="AG303" t="str">
        <f t="shared" si="233"/>
        <v>F3</v>
      </c>
      <c r="AH303" t="str">
        <f t="shared" si="231"/>
        <v>F3</v>
      </c>
      <c r="AI303" t="str">
        <f t="shared" si="231"/>
        <v>F3</v>
      </c>
      <c r="AJ303" t="str">
        <f t="shared" si="231"/>
        <v>F3</v>
      </c>
      <c r="AK303" t="str">
        <f t="shared" si="231"/>
        <v>F3</v>
      </c>
      <c r="AL303" t="str">
        <f t="shared" si="231"/>
        <v>F3</v>
      </c>
      <c r="AM303" t="str">
        <f t="shared" si="231"/>
        <v>F3</v>
      </c>
      <c r="AN303" t="str">
        <f t="shared" si="231"/>
        <v>F3</v>
      </c>
      <c r="AO303" t="str">
        <f t="shared" si="231"/>
        <v>F3</v>
      </c>
    </row>
    <row r="304" spans="1:41" x14ac:dyDescent="0.25">
      <c r="A304" s="139" t="str">
        <f t="shared" si="216"/>
        <v>2015Wk 2P73</v>
      </c>
      <c r="B304" s="48">
        <v>73</v>
      </c>
      <c r="C304" s="144" t="str">
        <f t="shared" si="217"/>
        <v>Art Brillanti</v>
      </c>
      <c r="D304" s="145"/>
      <c r="E304" s="146">
        <f t="shared" si="218"/>
        <v>6</v>
      </c>
      <c r="F304" s="146">
        <f t="shared" si="219"/>
        <v>6</v>
      </c>
      <c r="G304" s="146">
        <f t="shared" si="220"/>
        <v>7</v>
      </c>
      <c r="H304" s="146">
        <f t="shared" si="221"/>
        <v>5</v>
      </c>
      <c r="I304" s="146">
        <f t="shared" si="222"/>
        <v>4</v>
      </c>
      <c r="J304" s="146">
        <f t="shared" si="223"/>
        <v>6</v>
      </c>
      <c r="K304" s="146">
        <f t="shared" si="224"/>
        <v>4</v>
      </c>
      <c r="L304" s="146">
        <f t="shared" si="225"/>
        <v>5</v>
      </c>
      <c r="M304" s="146">
        <f t="shared" si="226"/>
        <v>8</v>
      </c>
      <c r="N304" s="147">
        <f t="shared" si="227"/>
        <v>51</v>
      </c>
      <c r="O304" s="148">
        <f>SUM(COUNTIF(E304,E300),COUNTIF(F304,F300),COUNTIF(G304,G300),COUNTIF(H304,H300),COUNTIF(I304,I300),COUNTIF(J304,J300),COUNTIF(K304,K300),COUNTIF(L304,L300),COUNTIF(M304,M300))</f>
        <v>0</v>
      </c>
      <c r="P304" s="149">
        <f>IF(O304=0,0,IF(SUM(O301:O312)=O304,VLOOKUP(1,$AC$107:$AD$116,2,FALSE),O304*P313))</f>
        <v>0</v>
      </c>
      <c r="Q304" s="146">
        <f t="shared" si="228"/>
        <v>0</v>
      </c>
      <c r="R304" t="s">
        <v>179</v>
      </c>
      <c r="S304" t="str">
        <f t="shared" si="229"/>
        <v/>
      </c>
      <c r="T304" t="str">
        <f t="shared" ref="T304:AB304" si="235">IF(E304=E300,CONCATENATE(VLOOKUP((E304-E270),$AC$122:$AD$127,2,FALSE),E271),"")</f>
        <v/>
      </c>
      <c r="U304" t="str">
        <f t="shared" si="235"/>
        <v/>
      </c>
      <c r="V304" t="str">
        <f t="shared" si="235"/>
        <v/>
      </c>
      <c r="W304" t="str">
        <f t="shared" si="235"/>
        <v/>
      </c>
      <c r="X304" t="str">
        <f t="shared" si="235"/>
        <v/>
      </c>
      <c r="Y304" t="str">
        <f t="shared" si="235"/>
        <v/>
      </c>
      <c r="Z304" t="str">
        <f t="shared" si="235"/>
        <v/>
      </c>
      <c r="AA304" t="str">
        <f t="shared" si="235"/>
        <v/>
      </c>
      <c r="AB304" t="str">
        <f t="shared" si="235"/>
        <v/>
      </c>
      <c r="AG304" t="str">
        <f t="shared" si="233"/>
        <v>F3</v>
      </c>
      <c r="AH304" t="str">
        <f t="shared" si="231"/>
        <v>F3</v>
      </c>
      <c r="AI304" t="str">
        <f t="shared" si="231"/>
        <v>F3</v>
      </c>
      <c r="AJ304" t="str">
        <f t="shared" si="231"/>
        <v>F3</v>
      </c>
      <c r="AK304" t="str">
        <f t="shared" si="231"/>
        <v>F3</v>
      </c>
      <c r="AL304" t="str">
        <f t="shared" si="231"/>
        <v>F3</v>
      </c>
      <c r="AM304" t="str">
        <f t="shared" si="231"/>
        <v>F3</v>
      </c>
      <c r="AN304" t="str">
        <f t="shared" si="231"/>
        <v>F3</v>
      </c>
      <c r="AO304" t="str">
        <f t="shared" si="231"/>
        <v>F3</v>
      </c>
    </row>
    <row r="305" spans="1:41" x14ac:dyDescent="0.25">
      <c r="A305" s="139" t="str">
        <f t="shared" si="216"/>
        <v>2015Wk 2P72</v>
      </c>
      <c r="B305" s="48">
        <v>72</v>
      </c>
      <c r="C305" s="144" t="str">
        <f t="shared" si="217"/>
        <v>Jim Morgan</v>
      </c>
      <c r="D305" s="145"/>
      <c r="E305" s="146">
        <f t="shared" si="218"/>
        <v>6</v>
      </c>
      <c r="F305" s="146">
        <f t="shared" si="219"/>
        <v>6</v>
      </c>
      <c r="G305" s="146">
        <f t="shared" si="220"/>
        <v>7</v>
      </c>
      <c r="H305" s="146">
        <f t="shared" si="221"/>
        <v>5</v>
      </c>
      <c r="I305" s="146">
        <f t="shared" si="222"/>
        <v>4</v>
      </c>
      <c r="J305" s="146">
        <f t="shared" si="223"/>
        <v>6</v>
      </c>
      <c r="K305" s="146">
        <f t="shared" si="224"/>
        <v>4</v>
      </c>
      <c r="L305" s="146">
        <f t="shared" si="225"/>
        <v>5</v>
      </c>
      <c r="M305" s="146">
        <f t="shared" si="226"/>
        <v>6</v>
      </c>
      <c r="N305" s="147">
        <f t="shared" si="227"/>
        <v>49</v>
      </c>
      <c r="O305" s="148">
        <f>SUM(COUNTIF(E305,E300),COUNTIF(F305,F300),COUNTIF(G305,G300),COUNTIF(H305,H300),COUNTIF(I305,I300),COUNTIF(J305,J300),COUNTIF(K305,K300),COUNTIF(L305,L300),COUNTIF(M305,M300))</f>
        <v>0</v>
      </c>
      <c r="P305" s="149">
        <f>IF(O305=0,0,IF(SUM(O301:O312)=O305,VLOOKUP(1,$AC$107:$AD$116,2,FALSE),O305*P313))</f>
        <v>0</v>
      </c>
      <c r="Q305" s="146">
        <f t="shared" si="228"/>
        <v>2</v>
      </c>
      <c r="R305" t="s">
        <v>179</v>
      </c>
      <c r="S305" t="str">
        <f t="shared" si="229"/>
        <v/>
      </c>
      <c r="T305" t="str">
        <f t="shared" ref="T305:AB305" si="236">IF(E305=E300,CONCATENATE(VLOOKUP((E305-E270),$AC$122:$AD$127,2,FALSE),E271),"")</f>
        <v/>
      </c>
      <c r="U305" t="str">
        <f t="shared" si="236"/>
        <v/>
      </c>
      <c r="V305" t="str">
        <f t="shared" si="236"/>
        <v/>
      </c>
      <c r="W305" t="str">
        <f t="shared" si="236"/>
        <v/>
      </c>
      <c r="X305" t="str">
        <f t="shared" si="236"/>
        <v/>
      </c>
      <c r="Y305" t="str">
        <f t="shared" si="236"/>
        <v/>
      </c>
      <c r="Z305" t="str">
        <f t="shared" si="236"/>
        <v/>
      </c>
      <c r="AA305" t="str">
        <f t="shared" si="236"/>
        <v/>
      </c>
      <c r="AB305" t="str">
        <f t="shared" si="236"/>
        <v/>
      </c>
      <c r="AG305" t="str">
        <f t="shared" si="233"/>
        <v>F3</v>
      </c>
      <c r="AH305" t="str">
        <f t="shared" si="231"/>
        <v>F3</v>
      </c>
      <c r="AI305" t="str">
        <f t="shared" si="231"/>
        <v>F3</v>
      </c>
      <c r="AJ305" t="str">
        <f t="shared" si="231"/>
        <v>F3</v>
      </c>
      <c r="AK305" t="str">
        <f t="shared" si="231"/>
        <v>F3</v>
      </c>
      <c r="AL305" t="str">
        <f t="shared" si="231"/>
        <v>F3</v>
      </c>
      <c r="AM305" t="str">
        <f t="shared" si="231"/>
        <v>F3</v>
      </c>
      <c r="AN305" t="str">
        <f t="shared" si="231"/>
        <v>F3</v>
      </c>
      <c r="AO305" t="str">
        <f t="shared" si="231"/>
        <v>F3</v>
      </c>
    </row>
    <row r="306" spans="1:41" x14ac:dyDescent="0.25">
      <c r="A306" s="139" t="str">
        <f t="shared" si="216"/>
        <v>2015Wk 2P32</v>
      </c>
      <c r="B306" s="48">
        <v>32</v>
      </c>
      <c r="C306" s="144" t="str">
        <f t="shared" si="217"/>
        <v>Pat Cregg</v>
      </c>
      <c r="D306" s="145"/>
      <c r="E306" s="146">
        <f t="shared" si="218"/>
        <v>5</v>
      </c>
      <c r="F306" s="146">
        <f t="shared" si="219"/>
        <v>8</v>
      </c>
      <c r="G306" s="146">
        <f t="shared" si="220"/>
        <v>5</v>
      </c>
      <c r="H306" s="146">
        <f t="shared" si="221"/>
        <v>5</v>
      </c>
      <c r="I306" s="146">
        <f t="shared" si="222"/>
        <v>3</v>
      </c>
      <c r="J306" s="146">
        <f t="shared" si="223"/>
        <v>7</v>
      </c>
      <c r="K306" s="146">
        <f t="shared" si="224"/>
        <v>4</v>
      </c>
      <c r="L306" s="146">
        <f t="shared" si="225"/>
        <v>4</v>
      </c>
      <c r="M306" s="146">
        <f t="shared" si="226"/>
        <v>6</v>
      </c>
      <c r="N306" s="147">
        <f t="shared" si="227"/>
        <v>47</v>
      </c>
      <c r="O306" s="148">
        <f>SUM(COUNTIF(E306,E300),COUNTIF(F306,F300),COUNTIF(G306,G300),COUNTIF(H306,H300),COUNTIF(I306,I300),COUNTIF(J306,J300),COUNTIF(K306,K300),COUNTIF(L306,L300),COUNTIF(M306,M300))</f>
        <v>0</v>
      </c>
      <c r="P306" s="149">
        <f>IF(O306=0,0,IF(SUM(O301:O312)=O306,VLOOKUP(1,$AC$107:$AD$116,2,FALSE),O306*P313))</f>
        <v>0</v>
      </c>
      <c r="Q306" s="146">
        <f t="shared" si="228"/>
        <v>2</v>
      </c>
      <c r="R306" t="s">
        <v>179</v>
      </c>
      <c r="S306" t="str">
        <f t="shared" si="229"/>
        <v/>
      </c>
      <c r="T306" t="str">
        <f t="shared" ref="T306:AB306" si="237">IF(E306=E300,CONCATENATE(VLOOKUP((E306-E270),$AC$122:$AD$127,2,FALSE),E271),"")</f>
        <v/>
      </c>
      <c r="U306" t="str">
        <f t="shared" si="237"/>
        <v/>
      </c>
      <c r="V306" t="str">
        <f t="shared" si="237"/>
        <v/>
      </c>
      <c r="W306" t="str">
        <f t="shared" si="237"/>
        <v/>
      </c>
      <c r="X306" t="str">
        <f t="shared" si="237"/>
        <v/>
      </c>
      <c r="Y306" t="str">
        <f t="shared" si="237"/>
        <v/>
      </c>
      <c r="Z306" t="str">
        <f t="shared" si="237"/>
        <v/>
      </c>
      <c r="AA306" t="str">
        <f t="shared" si="237"/>
        <v/>
      </c>
      <c r="AB306" t="str">
        <f t="shared" si="237"/>
        <v/>
      </c>
      <c r="AG306" t="str">
        <f t="shared" si="233"/>
        <v>F3</v>
      </c>
      <c r="AH306" t="str">
        <f t="shared" si="231"/>
        <v>F3</v>
      </c>
      <c r="AI306" t="str">
        <f t="shared" si="231"/>
        <v>F3</v>
      </c>
      <c r="AJ306" t="str">
        <f t="shared" si="231"/>
        <v>F3</v>
      </c>
      <c r="AK306" t="str">
        <f t="shared" si="231"/>
        <v>F3</v>
      </c>
      <c r="AL306" t="str">
        <f t="shared" si="231"/>
        <v>F3</v>
      </c>
      <c r="AM306" t="str">
        <f t="shared" si="231"/>
        <v>F3</v>
      </c>
      <c r="AN306" t="str">
        <f t="shared" si="231"/>
        <v>F3</v>
      </c>
      <c r="AO306" t="str">
        <f t="shared" si="231"/>
        <v>F3</v>
      </c>
    </row>
    <row r="307" spans="1:41" x14ac:dyDescent="0.25">
      <c r="A307" s="139" t="str">
        <f t="shared" si="216"/>
        <v>2015Wk 2P29</v>
      </c>
      <c r="B307" s="48">
        <v>29</v>
      </c>
      <c r="C307" s="144" t="str">
        <f t="shared" si="217"/>
        <v>Joe Donegan</v>
      </c>
      <c r="D307" s="145"/>
      <c r="E307" s="146">
        <f t="shared" si="218"/>
        <v>6</v>
      </c>
      <c r="F307" s="146">
        <f t="shared" si="219"/>
        <v>7</v>
      </c>
      <c r="G307" s="146">
        <f t="shared" si="220"/>
        <v>7</v>
      </c>
      <c r="H307" s="146">
        <f t="shared" si="221"/>
        <v>5</v>
      </c>
      <c r="I307" s="146">
        <f t="shared" si="222"/>
        <v>3</v>
      </c>
      <c r="J307" s="146">
        <f t="shared" si="223"/>
        <v>7</v>
      </c>
      <c r="K307" s="146">
        <f t="shared" si="224"/>
        <v>4</v>
      </c>
      <c r="L307" s="146">
        <f t="shared" si="225"/>
        <v>5</v>
      </c>
      <c r="M307" s="146">
        <f t="shared" si="226"/>
        <v>6</v>
      </c>
      <c r="N307" s="147">
        <f t="shared" si="227"/>
        <v>50</v>
      </c>
      <c r="O307" s="148">
        <f>SUM(COUNTIF(E307,E300),COUNTIF(F307,F300),COUNTIF(G307,G300),COUNTIF(H307,H300),COUNTIF(I307,I300),COUNTIF(J307,J300),COUNTIF(K307,K300),COUNTIF(L307,L300),COUNTIF(M307,M300))</f>
        <v>0</v>
      </c>
      <c r="P307" s="149">
        <f>IF(O307=0,0,IF(SUM(O301:O312)=O307,VLOOKUP(1,$AC$107:$AD$116,2,FALSE),O307*P313))</f>
        <v>0</v>
      </c>
      <c r="Q307" s="146">
        <f t="shared" si="228"/>
        <v>0</v>
      </c>
      <c r="R307" t="s">
        <v>179</v>
      </c>
      <c r="S307" t="str">
        <f t="shared" si="229"/>
        <v/>
      </c>
      <c r="T307" t="str">
        <f t="shared" ref="T307:AB307" si="238">IF(E307=E300,CONCATENATE(VLOOKUP((E307-E270),$AC$122:$AD$127,2,FALSE),E271),"")</f>
        <v/>
      </c>
      <c r="U307" t="str">
        <f t="shared" si="238"/>
        <v/>
      </c>
      <c r="V307" t="str">
        <f t="shared" si="238"/>
        <v/>
      </c>
      <c r="W307" t="str">
        <f t="shared" si="238"/>
        <v/>
      </c>
      <c r="X307" t="str">
        <f t="shared" si="238"/>
        <v/>
      </c>
      <c r="Y307" t="str">
        <f t="shared" si="238"/>
        <v/>
      </c>
      <c r="Z307" t="str">
        <f t="shared" si="238"/>
        <v/>
      </c>
      <c r="AA307" t="str">
        <f t="shared" si="238"/>
        <v/>
      </c>
      <c r="AB307" t="str">
        <f t="shared" si="238"/>
        <v/>
      </c>
      <c r="AG307" t="str">
        <f t="shared" si="233"/>
        <v>F3</v>
      </c>
      <c r="AH307" t="str">
        <f t="shared" si="231"/>
        <v>F3</v>
      </c>
      <c r="AI307" t="str">
        <f t="shared" si="231"/>
        <v>F3</v>
      </c>
      <c r="AJ307" t="str">
        <f t="shared" si="231"/>
        <v>F3</v>
      </c>
      <c r="AK307" t="str">
        <f t="shared" si="231"/>
        <v>F3</v>
      </c>
      <c r="AL307" t="str">
        <f t="shared" si="231"/>
        <v>F3</v>
      </c>
      <c r="AM307" t="str">
        <f t="shared" si="231"/>
        <v>F3</v>
      </c>
      <c r="AN307" t="str">
        <f t="shared" si="231"/>
        <v>F3</v>
      </c>
      <c r="AO307" t="str">
        <f t="shared" si="231"/>
        <v>F3</v>
      </c>
    </row>
    <row r="308" spans="1:41" x14ac:dyDescent="0.25">
      <c r="A308" s="139" t="str">
        <f t="shared" si="216"/>
        <v>2015Wk 2P28</v>
      </c>
      <c r="B308" s="48">
        <v>28</v>
      </c>
      <c r="C308" s="144" t="str">
        <f t="shared" si="217"/>
        <v>Dan Mahar</v>
      </c>
      <c r="D308" s="145"/>
      <c r="E308" s="146">
        <f t="shared" si="218"/>
        <v>6</v>
      </c>
      <c r="F308" s="146">
        <f t="shared" si="219"/>
        <v>5</v>
      </c>
      <c r="G308" s="146">
        <f t="shared" si="220"/>
        <v>7</v>
      </c>
      <c r="H308" s="146">
        <f t="shared" si="221"/>
        <v>4</v>
      </c>
      <c r="I308" s="146">
        <f t="shared" si="222"/>
        <v>4</v>
      </c>
      <c r="J308" s="146">
        <f t="shared" si="223"/>
        <v>6</v>
      </c>
      <c r="K308" s="146">
        <f t="shared" si="224"/>
        <v>3</v>
      </c>
      <c r="L308" s="146">
        <f t="shared" si="225"/>
        <v>6</v>
      </c>
      <c r="M308" s="146">
        <f t="shared" si="226"/>
        <v>8</v>
      </c>
      <c r="N308" s="147">
        <f t="shared" si="227"/>
        <v>49</v>
      </c>
      <c r="O308" s="148">
        <f>SUM(COUNTIF(E308,E300),COUNTIF(F308,F300),COUNTIF(G308,G300),COUNTIF(H308,H300),COUNTIF(I308,I300),COUNTIF(J308,J300),COUNTIF(K308,K300),COUNTIF(L308,L300),COUNTIF(M308,M300))</f>
        <v>1</v>
      </c>
      <c r="P308" s="149">
        <f>IF(O308=0,0,IF(SUM(O301:O312)=O308,VLOOKUP(1,$AC$107:$AD$116,2,FALSE),O308*P313))</f>
        <v>18</v>
      </c>
      <c r="Q308" s="146">
        <f t="shared" si="228"/>
        <v>1</v>
      </c>
      <c r="R308" t="s">
        <v>179</v>
      </c>
      <c r="S308" t="str">
        <f t="shared" si="229"/>
        <v>BOG#11</v>
      </c>
      <c r="T308" t="str">
        <f t="shared" ref="T308:AB308" si="239">IF(E308=E300,CONCATENATE(VLOOKUP((E308-E270),$AC$122:$AD$127,2,FALSE),E271),"")</f>
        <v/>
      </c>
      <c r="U308" t="str">
        <f t="shared" si="239"/>
        <v>BOG#11</v>
      </c>
      <c r="V308" t="str">
        <f t="shared" si="239"/>
        <v/>
      </c>
      <c r="W308" t="str">
        <f t="shared" si="239"/>
        <v/>
      </c>
      <c r="X308" t="str">
        <f t="shared" si="239"/>
        <v/>
      </c>
      <c r="Y308" t="str">
        <f t="shared" si="239"/>
        <v/>
      </c>
      <c r="Z308" t="str">
        <f t="shared" si="239"/>
        <v/>
      </c>
      <c r="AA308" t="str">
        <f t="shared" si="239"/>
        <v/>
      </c>
      <c r="AB308" t="str">
        <f t="shared" si="239"/>
        <v/>
      </c>
      <c r="AG308" t="str">
        <f t="shared" si="233"/>
        <v>F3</v>
      </c>
      <c r="AH308" t="str">
        <f t="shared" si="231"/>
        <v>F3BOG#11</v>
      </c>
      <c r="AI308" t="str">
        <f t="shared" si="231"/>
        <v>F3</v>
      </c>
      <c r="AJ308" t="str">
        <f t="shared" si="231"/>
        <v>F3</v>
      </c>
      <c r="AK308" t="str">
        <f t="shared" si="231"/>
        <v>F3</v>
      </c>
      <c r="AL308" t="str">
        <f t="shared" si="231"/>
        <v>F3</v>
      </c>
      <c r="AM308" t="str">
        <f t="shared" si="231"/>
        <v>F3</v>
      </c>
      <c r="AN308" t="str">
        <f t="shared" si="231"/>
        <v>F3</v>
      </c>
      <c r="AO308" t="str">
        <f t="shared" si="231"/>
        <v>F3</v>
      </c>
    </row>
    <row r="309" spans="1:41" x14ac:dyDescent="0.25">
      <c r="A309" s="139" t="str">
        <f t="shared" si="216"/>
        <v>2015Wk 2P80</v>
      </c>
      <c r="B309" s="48">
        <v>80</v>
      </c>
      <c r="C309" s="144" t="str">
        <f t="shared" si="217"/>
        <v>Denny Welch</v>
      </c>
      <c r="D309" s="155"/>
      <c r="E309" s="146">
        <f t="shared" si="218"/>
        <v>5</v>
      </c>
      <c r="F309" s="146">
        <f t="shared" si="219"/>
        <v>7</v>
      </c>
      <c r="G309" s="146">
        <f t="shared" si="220"/>
        <v>7</v>
      </c>
      <c r="H309" s="146">
        <f t="shared" si="221"/>
        <v>6</v>
      </c>
      <c r="I309" s="146">
        <f t="shared" si="222"/>
        <v>5</v>
      </c>
      <c r="J309" s="146">
        <f t="shared" si="223"/>
        <v>6</v>
      </c>
      <c r="K309" s="146">
        <f t="shared" si="224"/>
        <v>3</v>
      </c>
      <c r="L309" s="146">
        <f t="shared" si="225"/>
        <v>4</v>
      </c>
      <c r="M309" s="146">
        <f t="shared" si="226"/>
        <v>6</v>
      </c>
      <c r="N309" s="147">
        <f t="shared" si="227"/>
        <v>49</v>
      </c>
      <c r="O309" s="148">
        <f>SUM(COUNTIF(E309,E300),COUNTIF(F309,F300),COUNTIF(G309,G300),COUNTIF(H309,H300),COUNTIF(I309,I300),COUNTIF(J309,J300),COUNTIF(K309,K300),COUNTIF(L309,L300),COUNTIF(M309,M300))</f>
        <v>0</v>
      </c>
      <c r="P309" s="149">
        <f>IF(O309=0,0,IF(SUM(O301:O312)=O309,VLOOKUP(1,$AC$107:$AD$116,2,FALSE),O309*P313))</f>
        <v>0</v>
      </c>
      <c r="Q309" s="146">
        <f t="shared" si="228"/>
        <v>1</v>
      </c>
      <c r="R309" t="s">
        <v>179</v>
      </c>
      <c r="S309" t="str">
        <f t="shared" si="229"/>
        <v/>
      </c>
      <c r="T309" t="str">
        <f t="shared" ref="T309:AB309" si="240">IF(E309=E300,CONCATENATE(VLOOKUP((E309-E270),$AC$122:$AD$127,2,FALSE),E271),"")</f>
        <v/>
      </c>
      <c r="U309" t="str">
        <f t="shared" si="240"/>
        <v/>
      </c>
      <c r="V309" t="str">
        <f t="shared" si="240"/>
        <v/>
      </c>
      <c r="W309" t="str">
        <f t="shared" si="240"/>
        <v/>
      </c>
      <c r="X309" t="str">
        <f t="shared" si="240"/>
        <v/>
      </c>
      <c r="Y309" t="str">
        <f t="shared" si="240"/>
        <v/>
      </c>
      <c r="Z309" t="str">
        <f t="shared" si="240"/>
        <v/>
      </c>
      <c r="AA309" t="str">
        <f t="shared" si="240"/>
        <v/>
      </c>
      <c r="AB309" t="str">
        <f t="shared" si="240"/>
        <v/>
      </c>
      <c r="AG309" t="str">
        <f t="shared" si="233"/>
        <v>F3</v>
      </c>
      <c r="AH309" t="str">
        <f t="shared" si="231"/>
        <v>F3</v>
      </c>
      <c r="AI309" t="str">
        <f t="shared" si="231"/>
        <v>F3</v>
      </c>
      <c r="AJ309" t="str">
        <f t="shared" si="231"/>
        <v>F3</v>
      </c>
      <c r="AK309" t="str">
        <f t="shared" si="231"/>
        <v>F3</v>
      </c>
      <c r="AL309" t="str">
        <f t="shared" si="231"/>
        <v>F3</v>
      </c>
      <c r="AM309" t="str">
        <f t="shared" si="231"/>
        <v>F3</v>
      </c>
      <c r="AN309" t="str">
        <f t="shared" si="231"/>
        <v>F3</v>
      </c>
      <c r="AO309" t="str">
        <f t="shared" si="231"/>
        <v>F3</v>
      </c>
    </row>
    <row r="310" spans="1:41" x14ac:dyDescent="0.25">
      <c r="A310" s="139" t="str">
        <f t="shared" si="216"/>
        <v>2015Wk 2P17</v>
      </c>
      <c r="B310" s="48">
        <v>17</v>
      </c>
      <c r="C310" s="144" t="str">
        <f t="shared" si="217"/>
        <v>Tom Donegan</v>
      </c>
      <c r="D310" s="155"/>
      <c r="E310" s="146">
        <f t="shared" si="218"/>
        <v>6</v>
      </c>
      <c r="F310" s="146">
        <f t="shared" si="219"/>
        <v>6</v>
      </c>
      <c r="G310" s="146">
        <f t="shared" si="220"/>
        <v>6</v>
      </c>
      <c r="H310" s="146">
        <f t="shared" si="221"/>
        <v>4</v>
      </c>
      <c r="I310" s="146">
        <f t="shared" si="222"/>
        <v>3</v>
      </c>
      <c r="J310" s="146">
        <f t="shared" si="223"/>
        <v>7</v>
      </c>
      <c r="K310" s="146">
        <f t="shared" si="224"/>
        <v>3</v>
      </c>
      <c r="L310" s="146">
        <f t="shared" si="225"/>
        <v>6</v>
      </c>
      <c r="M310" s="146">
        <f t="shared" si="226"/>
        <v>8</v>
      </c>
      <c r="N310" s="147">
        <f t="shared" si="227"/>
        <v>49</v>
      </c>
      <c r="O310" s="148">
        <f>SUM(COUNTIF(E310,E300),COUNTIF(F310,F300),COUNTIF(G310,G300),COUNTIF(H310,H300),COUNTIF(I310,I300),COUNTIF(J310,J300),COUNTIF(K310,K300),COUNTIF(L310,L300),COUNTIF(M310,M300))</f>
        <v>0</v>
      </c>
      <c r="P310" s="149">
        <f>IF(O310=0,0,IF(SUM(O301:O312)=O310,VLOOKUP(1,$AC$107:$AD$116,2,FALSE),O310*P313))</f>
        <v>0</v>
      </c>
      <c r="Q310" s="146">
        <f t="shared" si="228"/>
        <v>0</v>
      </c>
      <c r="R310" t="s">
        <v>179</v>
      </c>
      <c r="S310" t="str">
        <f t="shared" si="229"/>
        <v/>
      </c>
      <c r="T310" t="str">
        <f>IF(E310=E300,CONCATENATE(VLOOKUP((E310-E270),$AC$122:$AD$127,2,FALSE),E271),"")</f>
        <v/>
      </c>
      <c r="U310" t="str">
        <f t="shared" ref="U310:AA310" si="241">IF(F310=F300,CONCATENATE(VLOOKUP((F310-F270),$AC$122:$AD$127,2,FALSE),F271),"")</f>
        <v/>
      </c>
      <c r="V310" t="str">
        <f t="shared" si="241"/>
        <v/>
      </c>
      <c r="W310" t="str">
        <f t="shared" si="241"/>
        <v/>
      </c>
      <c r="X310" t="str">
        <f t="shared" si="241"/>
        <v/>
      </c>
      <c r="Y310" t="str">
        <f t="shared" si="241"/>
        <v/>
      </c>
      <c r="Z310" t="str">
        <f t="shared" si="241"/>
        <v/>
      </c>
      <c r="AA310" t="str">
        <f t="shared" si="241"/>
        <v/>
      </c>
      <c r="AB310" t="str">
        <f>IF(M310=M300,CONCATENATE(VLOOKUP((M310-M270),$AC$122:$AD$127,2,FALSE),M271),"")</f>
        <v/>
      </c>
      <c r="AG310" t="str">
        <f t="shared" si="233"/>
        <v>F3</v>
      </c>
      <c r="AH310" t="str">
        <f t="shared" si="231"/>
        <v>F3</v>
      </c>
      <c r="AI310" t="str">
        <f t="shared" si="231"/>
        <v>F3</v>
      </c>
      <c r="AJ310" t="str">
        <f t="shared" si="231"/>
        <v>F3</v>
      </c>
      <c r="AK310" t="str">
        <f t="shared" si="231"/>
        <v>F3</v>
      </c>
      <c r="AL310" t="str">
        <f t="shared" si="231"/>
        <v>F3</v>
      </c>
      <c r="AM310" t="str">
        <f t="shared" si="231"/>
        <v>F3</v>
      </c>
      <c r="AN310" t="str">
        <f t="shared" si="231"/>
        <v>F3</v>
      </c>
      <c r="AO310" t="str">
        <f t="shared" si="231"/>
        <v>F3</v>
      </c>
    </row>
    <row r="311" spans="1:41" x14ac:dyDescent="0.25">
      <c r="A311" s="139" t="str">
        <f t="shared" si="216"/>
        <v>2015Wk 2P16</v>
      </c>
      <c r="B311" s="48">
        <v>16</v>
      </c>
      <c r="C311" s="144" t="str">
        <f t="shared" si="217"/>
        <v>Gary Antos</v>
      </c>
      <c r="D311" s="155"/>
      <c r="E311" s="146">
        <f t="shared" si="218"/>
        <v>5</v>
      </c>
      <c r="F311" s="146">
        <f t="shared" si="219"/>
        <v>6</v>
      </c>
      <c r="G311" s="146">
        <f t="shared" si="220"/>
        <v>5</v>
      </c>
      <c r="H311" s="146">
        <f t="shared" si="221"/>
        <v>5</v>
      </c>
      <c r="I311" s="146">
        <f t="shared" si="222"/>
        <v>4</v>
      </c>
      <c r="J311" s="146">
        <f t="shared" si="223"/>
        <v>5</v>
      </c>
      <c r="K311" s="146">
        <f t="shared" si="224"/>
        <v>4</v>
      </c>
      <c r="L311" s="146">
        <f t="shared" si="225"/>
        <v>7</v>
      </c>
      <c r="M311" s="146">
        <f t="shared" si="226"/>
        <v>6</v>
      </c>
      <c r="N311" s="147">
        <f t="shared" si="227"/>
        <v>47</v>
      </c>
      <c r="O311" s="148">
        <f>SUM(COUNTIF(E311,E300),COUNTIF(F311,F300),COUNTIF(G311,G300),COUNTIF(H311,H300),COUNTIF(I311,I300),COUNTIF(J311,J300),COUNTIF(K311,K300),COUNTIF(L311,L300),COUNTIF(M311,M300))</f>
        <v>0</v>
      </c>
      <c r="P311" s="149">
        <f>IF(O311=0,0,IF(SUM(O301:O312)=O311,VLOOKUP(1,$AC$107:$AD$116,2,FALSE),O311*P313))</f>
        <v>0</v>
      </c>
      <c r="Q311" s="146">
        <f t="shared" si="228"/>
        <v>2</v>
      </c>
      <c r="R311" t="s">
        <v>179</v>
      </c>
      <c r="S311" t="str">
        <f t="shared" si="229"/>
        <v/>
      </c>
      <c r="T311" t="str">
        <f>IF(E311=E300,CONCATENATE(VLOOKUP((E311-E270),$AC$122:$AD$127,2,FALSE),E271),"")</f>
        <v/>
      </c>
      <c r="U311" t="str">
        <f t="shared" ref="U311:AB311" si="242">IF(F311=F300,CONCATENATE(VLOOKUP((F311-F270),$AC$122:$AD$127,2,FALSE),F271),"")</f>
        <v/>
      </c>
      <c r="V311" t="str">
        <f t="shared" si="242"/>
        <v/>
      </c>
      <c r="W311" t="str">
        <f t="shared" si="242"/>
        <v/>
      </c>
      <c r="X311" t="str">
        <f t="shared" si="242"/>
        <v/>
      </c>
      <c r="Y311" t="str">
        <f t="shared" si="242"/>
        <v/>
      </c>
      <c r="Z311" t="str">
        <f t="shared" si="242"/>
        <v/>
      </c>
      <c r="AA311" t="str">
        <f t="shared" si="242"/>
        <v/>
      </c>
      <c r="AB311" t="str">
        <f t="shared" si="242"/>
        <v/>
      </c>
      <c r="AG311" t="str">
        <f t="shared" si="233"/>
        <v>F3</v>
      </c>
      <c r="AH311" t="str">
        <f t="shared" si="231"/>
        <v>F3</v>
      </c>
      <c r="AI311" t="str">
        <f t="shared" si="231"/>
        <v>F3</v>
      </c>
      <c r="AJ311" t="str">
        <f t="shared" si="231"/>
        <v>F3</v>
      </c>
      <c r="AK311" t="str">
        <f t="shared" si="231"/>
        <v>F3</v>
      </c>
      <c r="AL311" t="str">
        <f t="shared" si="231"/>
        <v>F3</v>
      </c>
      <c r="AM311" t="str">
        <f t="shared" si="231"/>
        <v>F3</v>
      </c>
      <c r="AN311" t="str">
        <f t="shared" si="231"/>
        <v>F3</v>
      </c>
      <c r="AO311" t="str">
        <f t="shared" si="231"/>
        <v>F3</v>
      </c>
    </row>
    <row r="312" spans="1:41" x14ac:dyDescent="0.25">
      <c r="A312" s="139" t="str">
        <f t="shared" si="216"/>
        <v>2015Wk 2P20</v>
      </c>
      <c r="B312" s="48">
        <v>20</v>
      </c>
      <c r="C312" s="144" t="str">
        <f t="shared" si="217"/>
        <v>Gary Thompson</v>
      </c>
      <c r="D312" s="155"/>
      <c r="E312" s="146">
        <f t="shared" si="218"/>
        <v>7</v>
      </c>
      <c r="F312" s="146">
        <f t="shared" si="219"/>
        <v>6</v>
      </c>
      <c r="G312" s="146">
        <f t="shared" si="220"/>
        <v>5</v>
      </c>
      <c r="H312" s="146">
        <f t="shared" si="221"/>
        <v>3</v>
      </c>
      <c r="I312" s="146">
        <f t="shared" si="222"/>
        <v>3</v>
      </c>
      <c r="J312" s="146">
        <f t="shared" si="223"/>
        <v>5</v>
      </c>
      <c r="K312" s="146">
        <f t="shared" si="224"/>
        <v>6</v>
      </c>
      <c r="L312" s="146">
        <f t="shared" si="225"/>
        <v>6</v>
      </c>
      <c r="M312" s="146">
        <f t="shared" si="226"/>
        <v>8</v>
      </c>
      <c r="N312" s="147">
        <f t="shared" si="227"/>
        <v>49</v>
      </c>
      <c r="O312" s="148">
        <f>SUM(COUNTIF(E312,E300),COUNTIF(F312,F300),COUNTIF(G312,G300),COUNTIF(H312,H300),COUNTIF(I312,I300),COUNTIF(J312,J300),COUNTIF(K312,K300),COUNTIF(L312,L300),COUNTIF(M312,M300))</f>
        <v>1</v>
      </c>
      <c r="P312" s="149">
        <f>IF(O312=0,0,IF(SUM(O301:O312)=O312,VLOOKUP(1,$AC$107:$AD$116,2,FALSE),O312*P313))</f>
        <v>18</v>
      </c>
      <c r="Q312" s="146">
        <f t="shared" si="228"/>
        <v>1</v>
      </c>
      <c r="R312" t="s">
        <v>179</v>
      </c>
      <c r="S312" t="str">
        <f t="shared" si="229"/>
        <v>BIR#13</v>
      </c>
      <c r="T312" t="str">
        <f>IF(E312=E300,CONCATENATE(VLOOKUP((E312-E270),$AC$122:$AD$127,2,FALSE),E271),"")</f>
        <v/>
      </c>
      <c r="U312" t="str">
        <f t="shared" ref="U312:AB312" si="243">IF(F312=F300,CONCATENATE(VLOOKUP((F312-F270),$AC$122:$AD$127,2,FALSE),F271),"")</f>
        <v/>
      </c>
      <c r="V312" t="str">
        <f t="shared" si="243"/>
        <v/>
      </c>
      <c r="W312" t="str">
        <f t="shared" si="243"/>
        <v>BIR#13</v>
      </c>
      <c r="X312" t="str">
        <f t="shared" si="243"/>
        <v/>
      </c>
      <c r="Y312" t="str">
        <f t="shared" si="243"/>
        <v/>
      </c>
      <c r="Z312" t="str">
        <f t="shared" si="243"/>
        <v/>
      </c>
      <c r="AA312" t="str">
        <f t="shared" si="243"/>
        <v/>
      </c>
      <c r="AB312" t="str">
        <f t="shared" si="243"/>
        <v/>
      </c>
      <c r="AG312" t="str">
        <f t="shared" si="233"/>
        <v>F3</v>
      </c>
      <c r="AH312" t="str">
        <f t="shared" si="231"/>
        <v>F3</v>
      </c>
      <c r="AI312" t="str">
        <f t="shared" si="231"/>
        <v>F3</v>
      </c>
      <c r="AJ312" t="str">
        <f t="shared" si="231"/>
        <v>F3BIR#13</v>
      </c>
      <c r="AK312" t="str">
        <f t="shared" si="231"/>
        <v>F3</v>
      </c>
      <c r="AL312" t="str">
        <f t="shared" si="231"/>
        <v>F3</v>
      </c>
      <c r="AM312" t="str">
        <f t="shared" si="231"/>
        <v>F3</v>
      </c>
      <c r="AN312" t="str">
        <f t="shared" si="231"/>
        <v>F3</v>
      </c>
      <c r="AO312" t="str">
        <f t="shared" si="231"/>
        <v>F3</v>
      </c>
    </row>
    <row r="313" spans="1:41" x14ac:dyDescent="0.25">
      <c r="B313" s="48"/>
      <c r="C313" s="151" t="s">
        <v>205</v>
      </c>
      <c r="D313" s="150"/>
      <c r="E313" s="152">
        <f>AVERAGE(E301:E312)</f>
        <v>5.916666666666667</v>
      </c>
      <c r="F313" s="152">
        <f t="shared" ref="F313:N313" si="244">AVERAGE(F301:F312)</f>
        <v>6.333333333333333</v>
      </c>
      <c r="G313" s="152">
        <f t="shared" si="244"/>
        <v>6.333333333333333</v>
      </c>
      <c r="H313" s="152">
        <f t="shared" si="244"/>
        <v>4.916666666666667</v>
      </c>
      <c r="I313" s="152">
        <f t="shared" si="244"/>
        <v>3.5833333333333335</v>
      </c>
      <c r="J313" s="152">
        <f t="shared" si="244"/>
        <v>6.25</v>
      </c>
      <c r="K313" s="152">
        <f t="shared" si="244"/>
        <v>3.8333333333333335</v>
      </c>
      <c r="L313" s="152">
        <f t="shared" si="244"/>
        <v>5.75</v>
      </c>
      <c r="M313" s="152">
        <f t="shared" si="244"/>
        <v>6.916666666666667</v>
      </c>
      <c r="N313" s="152">
        <f t="shared" si="244"/>
        <v>49.833333333333336</v>
      </c>
      <c r="O313" s="153"/>
      <c r="P313" s="9">
        <f>VLOOKUP(SUM(O301:O312),$AC$107:$AD$117,2,FALSE)</f>
        <v>18</v>
      </c>
    </row>
    <row r="314" spans="1:41" x14ac:dyDescent="0.25">
      <c r="B314" s="48"/>
      <c r="C314" s="156" t="s">
        <v>206</v>
      </c>
      <c r="D314" s="157"/>
      <c r="E314" s="11"/>
      <c r="F314" s="11"/>
      <c r="G314" s="11"/>
      <c r="H314" s="11"/>
      <c r="I314" s="11"/>
      <c r="J314" s="11"/>
      <c r="K314" s="11"/>
      <c r="L314" s="11"/>
      <c r="M314" s="11"/>
      <c r="N314" s="158"/>
      <c r="O314" s="52"/>
      <c r="S314" s="134"/>
    </row>
    <row r="315" spans="1:41" x14ac:dyDescent="0.25">
      <c r="A315" s="139" t="str">
        <f t="shared" ref="A315:A324" si="245">CONCATENATE($C$10,$C$270,"P",B315)</f>
        <v>2015Wk 2P</v>
      </c>
      <c r="B315" s="48" t="str">
        <f>IFERROR(VLOOKUP("S1",R390:S429,2,FALSE),"")</f>
        <v/>
      </c>
      <c r="C315" s="144" t="e">
        <f t="shared" ref="C315:C324" si="246">VLOOKUP(B315,$A$3108:$D$8319,3,FALSE)</f>
        <v>#N/A</v>
      </c>
      <c r="D315" s="117"/>
      <c r="E315" s="146" t="str">
        <f t="shared" ref="E315:E324" si="247">IFERROR(IF(VLOOKUP($A315,$A$327:$P$388,5,FALSE)=0,"",VLOOKUP($A315,$A$327:$P$388,5,FALSE)),"")</f>
        <v/>
      </c>
      <c r="F315" s="146" t="str">
        <f t="shared" ref="F315:F324" si="248">IFERROR(IF(VLOOKUP($A315,$A$327:$P$388,6,FALSE)=0,"",VLOOKUP($A315,$A$327:$P$388,6,FALSE)),"")</f>
        <v/>
      </c>
      <c r="G315" s="146" t="str">
        <f t="shared" ref="G315:G324" si="249">IFERROR(IF(VLOOKUP($A315,$A$327:$P$388,7,FALSE)=0,"",VLOOKUP($A315,$A$327:$P$388,7,FALSE)),"")</f>
        <v/>
      </c>
      <c r="H315" s="146" t="str">
        <f t="shared" ref="H315:H324" si="250">IFERROR(IF(VLOOKUP($A315,$A$327:$P$388,8,FALSE)=0,"",VLOOKUP($A315,$A$327:$P$388,8,FALSE)),"")</f>
        <v/>
      </c>
      <c r="I315" s="146" t="str">
        <f t="shared" ref="I315:I324" si="251">IFERROR(IF(VLOOKUP($A315,$A$327:$P$388,9,FALSE)=0,"",VLOOKUP($A315,$A$327:$P$388,9,FALSE)),"")</f>
        <v/>
      </c>
      <c r="J315" s="146" t="str">
        <f t="shared" ref="J315:J324" si="252">IFERROR(IF(VLOOKUP($A315,$A$327:$P$388,10,FALSE)=0,"",VLOOKUP($A315,$A$327:$P$388,10,FALSE)),"")</f>
        <v/>
      </c>
      <c r="K315" s="146" t="str">
        <f t="shared" ref="K315:K324" si="253">IFERROR(IF(VLOOKUP($A315,$A$327:$P$388,11,FALSE)=0,"",VLOOKUP($A315,$A$327:$P$388,11,FALSE)),"")</f>
        <v/>
      </c>
      <c r="L315" s="146" t="str">
        <f t="shared" ref="L315:L324" si="254">IFERROR(IF(VLOOKUP($A315,$A$327:$P$388,12,FALSE)=0,"",VLOOKUP($A315,$A$327:$P$388,12,FALSE)),"")</f>
        <v/>
      </c>
      <c r="M315" s="146" t="str">
        <f t="shared" ref="M315:M324" si="255">IFERROR(IF(VLOOKUP($A315,$A$327:$P$388,13,FALSE)=0,"",VLOOKUP($A315,$A$327:$P$388,13,FALSE)),"")</f>
        <v/>
      </c>
      <c r="N315" s="147">
        <f t="shared" ref="N315:N324" si="256">SUM(E315:M315)</f>
        <v>0</v>
      </c>
      <c r="O315" s="52"/>
      <c r="Q315" s="146" t="str">
        <f t="shared" ref="Q315:Q324" si="257">IFERROR((VLOOKUP($A315,$A$327:$P$388,16,FALSE)),"DNP")</f>
        <v>DNP</v>
      </c>
      <c r="R315" t="s">
        <v>207</v>
      </c>
      <c r="S315" s="134"/>
    </row>
    <row r="316" spans="1:41" x14ac:dyDescent="0.25">
      <c r="A316" s="139" t="str">
        <f t="shared" si="245"/>
        <v>2015Wk 2P</v>
      </c>
      <c r="B316" s="48" t="str">
        <f>IFERROR(VLOOKUP("S2",R390:S429,2,FALSE),"")</f>
        <v/>
      </c>
      <c r="C316" s="144" t="e">
        <f t="shared" si="246"/>
        <v>#N/A</v>
      </c>
      <c r="D316" s="117"/>
      <c r="E316" s="146" t="str">
        <f t="shared" si="247"/>
        <v/>
      </c>
      <c r="F316" s="146" t="str">
        <f t="shared" si="248"/>
        <v/>
      </c>
      <c r="G316" s="146" t="str">
        <f t="shared" si="249"/>
        <v/>
      </c>
      <c r="H316" s="146" t="str">
        <f t="shared" si="250"/>
        <v/>
      </c>
      <c r="I316" s="146" t="str">
        <f t="shared" si="251"/>
        <v/>
      </c>
      <c r="J316" s="146" t="str">
        <f t="shared" si="252"/>
        <v/>
      </c>
      <c r="K316" s="146" t="str">
        <f t="shared" si="253"/>
        <v/>
      </c>
      <c r="L316" s="146" t="str">
        <f t="shared" si="254"/>
        <v/>
      </c>
      <c r="M316" s="146" t="str">
        <f t="shared" si="255"/>
        <v/>
      </c>
      <c r="N316" s="147">
        <f t="shared" si="256"/>
        <v>0</v>
      </c>
      <c r="O316" s="52"/>
      <c r="Q316" s="146" t="str">
        <f t="shared" si="257"/>
        <v>DNP</v>
      </c>
      <c r="R316" t="s">
        <v>207</v>
      </c>
      <c r="S316" s="134"/>
    </row>
    <row r="317" spans="1:41" x14ac:dyDescent="0.25">
      <c r="A317" s="139" t="str">
        <f t="shared" si="245"/>
        <v>2015Wk 2P</v>
      </c>
      <c r="B317" s="48" t="str">
        <f>IFERROR(VLOOKUP("S3",R390:S429,2,FALSE),"")</f>
        <v/>
      </c>
      <c r="C317" s="144" t="e">
        <f t="shared" si="246"/>
        <v>#N/A</v>
      </c>
      <c r="D317" s="117"/>
      <c r="E317" s="146" t="str">
        <f t="shared" si="247"/>
        <v/>
      </c>
      <c r="F317" s="146" t="str">
        <f t="shared" si="248"/>
        <v/>
      </c>
      <c r="G317" s="146" t="str">
        <f t="shared" si="249"/>
        <v/>
      </c>
      <c r="H317" s="146" t="str">
        <f t="shared" si="250"/>
        <v/>
      </c>
      <c r="I317" s="146" t="str">
        <f t="shared" si="251"/>
        <v/>
      </c>
      <c r="J317" s="146" t="str">
        <f t="shared" si="252"/>
        <v/>
      </c>
      <c r="K317" s="146" t="str">
        <f t="shared" si="253"/>
        <v/>
      </c>
      <c r="L317" s="146" t="str">
        <f t="shared" si="254"/>
        <v/>
      </c>
      <c r="M317" s="146" t="str">
        <f t="shared" si="255"/>
        <v/>
      </c>
      <c r="N317" s="147">
        <f t="shared" si="256"/>
        <v>0</v>
      </c>
      <c r="O317" s="52"/>
      <c r="Q317" s="146" t="str">
        <f t="shared" si="257"/>
        <v>DNP</v>
      </c>
      <c r="R317" t="s">
        <v>207</v>
      </c>
      <c r="S317" s="134"/>
    </row>
    <row r="318" spans="1:41" x14ac:dyDescent="0.25">
      <c r="A318" s="139" t="str">
        <f t="shared" si="245"/>
        <v>2015Wk 2P</v>
      </c>
      <c r="B318" s="48" t="str">
        <f>IFERROR(VLOOKUP("S4",R390:S429,2,FALSE),"")</f>
        <v/>
      </c>
      <c r="C318" s="144" t="e">
        <f t="shared" si="246"/>
        <v>#N/A</v>
      </c>
      <c r="D318" s="117"/>
      <c r="E318" s="146" t="str">
        <f t="shared" si="247"/>
        <v/>
      </c>
      <c r="F318" s="146" t="str">
        <f t="shared" si="248"/>
        <v/>
      </c>
      <c r="G318" s="146" t="str">
        <f t="shared" si="249"/>
        <v/>
      </c>
      <c r="H318" s="146" t="str">
        <f t="shared" si="250"/>
        <v/>
      </c>
      <c r="I318" s="146" t="str">
        <f t="shared" si="251"/>
        <v/>
      </c>
      <c r="J318" s="146" t="str">
        <f t="shared" si="252"/>
        <v/>
      </c>
      <c r="K318" s="146" t="str">
        <f t="shared" si="253"/>
        <v/>
      </c>
      <c r="L318" s="146" t="str">
        <f t="shared" si="254"/>
        <v/>
      </c>
      <c r="M318" s="146" t="str">
        <f t="shared" si="255"/>
        <v/>
      </c>
      <c r="N318" s="147">
        <f t="shared" si="256"/>
        <v>0</v>
      </c>
      <c r="O318" s="52"/>
      <c r="Q318" s="146" t="str">
        <f t="shared" si="257"/>
        <v>DNP</v>
      </c>
      <c r="R318" t="s">
        <v>207</v>
      </c>
      <c r="S318" s="134"/>
    </row>
    <row r="319" spans="1:41" x14ac:dyDescent="0.25">
      <c r="A319" s="139" t="str">
        <f t="shared" si="245"/>
        <v>2015Wk 2P</v>
      </c>
      <c r="B319" s="48" t="str">
        <f>IFERROR(VLOOKUP("S5",R390:S429,2,FALSE),"")</f>
        <v/>
      </c>
      <c r="C319" s="144" t="e">
        <f t="shared" si="246"/>
        <v>#N/A</v>
      </c>
      <c r="D319" s="117"/>
      <c r="E319" s="146" t="str">
        <f t="shared" si="247"/>
        <v/>
      </c>
      <c r="F319" s="146" t="str">
        <f t="shared" si="248"/>
        <v/>
      </c>
      <c r="G319" s="146" t="str">
        <f t="shared" si="249"/>
        <v/>
      </c>
      <c r="H319" s="146" t="str">
        <f t="shared" si="250"/>
        <v/>
      </c>
      <c r="I319" s="146" t="str">
        <f t="shared" si="251"/>
        <v/>
      </c>
      <c r="J319" s="146" t="str">
        <f t="shared" si="252"/>
        <v/>
      </c>
      <c r="K319" s="146" t="str">
        <f t="shared" si="253"/>
        <v/>
      </c>
      <c r="L319" s="146" t="str">
        <f t="shared" si="254"/>
        <v/>
      </c>
      <c r="M319" s="146" t="str">
        <f t="shared" si="255"/>
        <v/>
      </c>
      <c r="N319" s="147">
        <f t="shared" si="256"/>
        <v>0</v>
      </c>
      <c r="O319" s="52"/>
      <c r="Q319" s="146" t="str">
        <f t="shared" si="257"/>
        <v>DNP</v>
      </c>
      <c r="R319" t="s">
        <v>207</v>
      </c>
      <c r="S319" s="134"/>
    </row>
    <row r="320" spans="1:41" x14ac:dyDescent="0.25">
      <c r="A320" s="139" t="str">
        <f t="shared" si="245"/>
        <v>2015Wk 2P</v>
      </c>
      <c r="B320" s="48" t="str">
        <f>IFERROR(VLOOKUP("S6",R390:S429,2,FALSE),"")</f>
        <v/>
      </c>
      <c r="C320" s="144" t="e">
        <f t="shared" si="246"/>
        <v>#N/A</v>
      </c>
      <c r="D320" s="117"/>
      <c r="E320" s="146" t="str">
        <f t="shared" si="247"/>
        <v/>
      </c>
      <c r="F320" s="146" t="str">
        <f t="shared" si="248"/>
        <v/>
      </c>
      <c r="G320" s="146" t="str">
        <f t="shared" si="249"/>
        <v/>
      </c>
      <c r="H320" s="146" t="str">
        <f t="shared" si="250"/>
        <v/>
      </c>
      <c r="I320" s="146" t="str">
        <f t="shared" si="251"/>
        <v/>
      </c>
      <c r="J320" s="146" t="str">
        <f t="shared" si="252"/>
        <v/>
      </c>
      <c r="K320" s="146" t="str">
        <f t="shared" si="253"/>
        <v/>
      </c>
      <c r="L320" s="146" t="str">
        <f t="shared" si="254"/>
        <v/>
      </c>
      <c r="M320" s="146" t="str">
        <f t="shared" si="255"/>
        <v/>
      </c>
      <c r="N320" s="147">
        <f t="shared" si="256"/>
        <v>0</v>
      </c>
      <c r="O320" s="52"/>
      <c r="Q320" s="146" t="str">
        <f t="shared" si="257"/>
        <v>DNP</v>
      </c>
      <c r="R320" t="s">
        <v>207</v>
      </c>
      <c r="S320" s="134"/>
    </row>
    <row r="321" spans="1:20" x14ac:dyDescent="0.25">
      <c r="A321" s="139" t="str">
        <f t="shared" si="245"/>
        <v>2015Wk 2P</v>
      </c>
      <c r="B321" s="48" t="str">
        <f>IFERROR(VLOOKUP("S7",R390:S429,2,FALSE),"")</f>
        <v/>
      </c>
      <c r="C321" s="144" t="e">
        <f t="shared" si="246"/>
        <v>#N/A</v>
      </c>
      <c r="D321" s="117"/>
      <c r="E321" s="146" t="str">
        <f t="shared" si="247"/>
        <v/>
      </c>
      <c r="F321" s="146" t="str">
        <f t="shared" si="248"/>
        <v/>
      </c>
      <c r="G321" s="146" t="str">
        <f t="shared" si="249"/>
        <v/>
      </c>
      <c r="H321" s="146" t="str">
        <f t="shared" si="250"/>
        <v/>
      </c>
      <c r="I321" s="146" t="str">
        <f t="shared" si="251"/>
        <v/>
      </c>
      <c r="J321" s="146" t="str">
        <f t="shared" si="252"/>
        <v/>
      </c>
      <c r="K321" s="146" t="str">
        <f t="shared" si="253"/>
        <v/>
      </c>
      <c r="L321" s="146" t="str">
        <f t="shared" si="254"/>
        <v/>
      </c>
      <c r="M321" s="146" t="str">
        <f t="shared" si="255"/>
        <v/>
      </c>
      <c r="N321" s="147">
        <f t="shared" si="256"/>
        <v>0</v>
      </c>
      <c r="O321" s="52"/>
      <c r="Q321" s="146" t="str">
        <f t="shared" si="257"/>
        <v>DNP</v>
      </c>
      <c r="R321" t="s">
        <v>207</v>
      </c>
      <c r="S321" s="134"/>
    </row>
    <row r="322" spans="1:20" x14ac:dyDescent="0.25">
      <c r="A322" s="139" t="str">
        <f t="shared" si="245"/>
        <v>2015Wk 2P</v>
      </c>
      <c r="B322" s="48" t="str">
        <f>IFERROR(VLOOKUP("S8",R390:S429,2,FALSE),"")</f>
        <v/>
      </c>
      <c r="C322" s="144" t="e">
        <f t="shared" si="246"/>
        <v>#N/A</v>
      </c>
      <c r="D322" s="117"/>
      <c r="E322" s="146" t="str">
        <f t="shared" si="247"/>
        <v/>
      </c>
      <c r="F322" s="146" t="str">
        <f t="shared" si="248"/>
        <v/>
      </c>
      <c r="G322" s="146" t="str">
        <f t="shared" si="249"/>
        <v/>
      </c>
      <c r="H322" s="146" t="str">
        <f t="shared" si="250"/>
        <v/>
      </c>
      <c r="I322" s="146" t="str">
        <f t="shared" si="251"/>
        <v/>
      </c>
      <c r="J322" s="146" t="str">
        <f t="shared" si="252"/>
        <v/>
      </c>
      <c r="K322" s="146" t="str">
        <f t="shared" si="253"/>
        <v/>
      </c>
      <c r="L322" s="146" t="str">
        <f t="shared" si="254"/>
        <v/>
      </c>
      <c r="M322" s="146" t="str">
        <f t="shared" si="255"/>
        <v/>
      </c>
      <c r="N322" s="147">
        <f t="shared" si="256"/>
        <v>0</v>
      </c>
      <c r="O322" s="52"/>
      <c r="Q322" s="146" t="str">
        <f t="shared" si="257"/>
        <v>DNP</v>
      </c>
      <c r="R322" t="s">
        <v>207</v>
      </c>
      <c r="S322" s="134"/>
    </row>
    <row r="323" spans="1:20" x14ac:dyDescent="0.25">
      <c r="A323" s="139" t="str">
        <f t="shared" si="245"/>
        <v>2015Wk 2P</v>
      </c>
      <c r="B323" s="48" t="str">
        <f>IFERROR(VLOOKUP("S9",R390:S429,2,FALSE),"")</f>
        <v/>
      </c>
      <c r="C323" s="144" t="e">
        <f t="shared" si="246"/>
        <v>#N/A</v>
      </c>
      <c r="D323" s="117"/>
      <c r="E323" s="146" t="str">
        <f t="shared" si="247"/>
        <v/>
      </c>
      <c r="F323" s="146" t="str">
        <f t="shared" si="248"/>
        <v/>
      </c>
      <c r="G323" s="146" t="str">
        <f t="shared" si="249"/>
        <v/>
      </c>
      <c r="H323" s="146" t="str">
        <f t="shared" si="250"/>
        <v/>
      </c>
      <c r="I323" s="146" t="str">
        <f t="shared" si="251"/>
        <v/>
      </c>
      <c r="J323" s="146" t="str">
        <f t="shared" si="252"/>
        <v/>
      </c>
      <c r="K323" s="146" t="str">
        <f t="shared" si="253"/>
        <v/>
      </c>
      <c r="L323" s="146" t="str">
        <f t="shared" si="254"/>
        <v/>
      </c>
      <c r="M323" s="146" t="str">
        <f t="shared" si="255"/>
        <v/>
      </c>
      <c r="N323" s="147">
        <f t="shared" si="256"/>
        <v>0</v>
      </c>
      <c r="O323" s="52"/>
      <c r="Q323" s="146" t="str">
        <f t="shared" si="257"/>
        <v>DNP</v>
      </c>
      <c r="R323" t="s">
        <v>207</v>
      </c>
      <c r="S323" s="134"/>
    </row>
    <row r="324" spans="1:20" x14ac:dyDescent="0.25">
      <c r="A324" s="139" t="str">
        <f t="shared" si="245"/>
        <v>2015Wk 2P</v>
      </c>
      <c r="B324" s="48" t="str">
        <f>IFERROR(VLOOKUP("S10",R390:S429,2,FALSE),"")</f>
        <v/>
      </c>
      <c r="C324" s="144" t="e">
        <f t="shared" si="246"/>
        <v>#N/A</v>
      </c>
      <c r="D324" s="117"/>
      <c r="E324" s="146" t="str">
        <f t="shared" si="247"/>
        <v/>
      </c>
      <c r="F324" s="146" t="str">
        <f t="shared" si="248"/>
        <v/>
      </c>
      <c r="G324" s="146" t="str">
        <f t="shared" si="249"/>
        <v/>
      </c>
      <c r="H324" s="146" t="str">
        <f t="shared" si="250"/>
        <v/>
      </c>
      <c r="I324" s="146" t="str">
        <f t="shared" si="251"/>
        <v/>
      </c>
      <c r="J324" s="146" t="str">
        <f t="shared" si="252"/>
        <v/>
      </c>
      <c r="K324" s="146" t="str">
        <f t="shared" si="253"/>
        <v/>
      </c>
      <c r="L324" s="146" t="str">
        <f t="shared" si="254"/>
        <v/>
      </c>
      <c r="M324" s="146" t="str">
        <f t="shared" si="255"/>
        <v/>
      </c>
      <c r="N324" s="147">
        <f t="shared" si="256"/>
        <v>0</v>
      </c>
      <c r="O324" s="52"/>
      <c r="Q324" s="146" t="str">
        <f t="shared" si="257"/>
        <v>DNP</v>
      </c>
      <c r="R324" t="s">
        <v>207</v>
      </c>
      <c r="S324" s="134"/>
    </row>
    <row r="325" spans="1:20" x14ac:dyDescent="0.25">
      <c r="D325" s="52"/>
      <c r="N325" s="52"/>
      <c r="O325" s="52"/>
      <c r="S325" s="134"/>
    </row>
    <row r="326" spans="1:20" x14ac:dyDescent="0.25">
      <c r="A326">
        <v>1</v>
      </c>
      <c r="B326">
        <v>1</v>
      </c>
      <c r="C326">
        <v>2</v>
      </c>
      <c r="D326">
        <v>3</v>
      </c>
      <c r="E326" s="52">
        <v>4</v>
      </c>
      <c r="F326">
        <v>5</v>
      </c>
      <c r="G326">
        <v>6</v>
      </c>
      <c r="H326">
        <v>7</v>
      </c>
      <c r="I326">
        <v>8</v>
      </c>
      <c r="J326">
        <v>9</v>
      </c>
      <c r="K326">
        <v>10</v>
      </c>
      <c r="L326">
        <v>11</v>
      </c>
      <c r="M326">
        <v>12</v>
      </c>
      <c r="N326">
        <v>13</v>
      </c>
      <c r="O326" s="52">
        <v>14</v>
      </c>
      <c r="P326" s="52">
        <v>15</v>
      </c>
      <c r="Q326">
        <v>16</v>
      </c>
      <c r="S326" s="134"/>
    </row>
    <row r="327" spans="1:20" x14ac:dyDescent="0.25">
      <c r="A327" t="str">
        <f>CONCATENATE($C$10,C327)</f>
        <v>2015Wk 2</v>
      </c>
      <c r="B327" t="s">
        <v>270</v>
      </c>
      <c r="C327" s="159" t="s">
        <v>89</v>
      </c>
      <c r="D327" s="160" t="s">
        <v>10</v>
      </c>
      <c r="E327" s="161">
        <v>10</v>
      </c>
      <c r="F327" s="161">
        <v>11</v>
      </c>
      <c r="G327" s="161">
        <v>12</v>
      </c>
      <c r="H327" s="161">
        <v>13</v>
      </c>
      <c r="I327" s="161">
        <v>14</v>
      </c>
      <c r="J327" s="161">
        <v>15</v>
      </c>
      <c r="K327" s="161">
        <v>16</v>
      </c>
      <c r="L327" s="161">
        <v>17</v>
      </c>
      <c r="M327" s="161">
        <v>18</v>
      </c>
      <c r="N327" s="162" t="s">
        <v>209</v>
      </c>
      <c r="O327" s="163" t="s">
        <v>210</v>
      </c>
      <c r="P327" s="164" t="s">
        <v>8</v>
      </c>
      <c r="Q327" s="165" t="str">
        <f>IF(E362="","Not Played","Played")</f>
        <v>Played</v>
      </c>
      <c r="R327" s="166" t="str">
        <f>CONCATENATE($C$10,C327)</f>
        <v>2015Wk 2</v>
      </c>
      <c r="S327" s="162"/>
    </row>
    <row r="328" spans="1:20" ht="16.5" thickBot="1" x14ac:dyDescent="0.3">
      <c r="C328" s="167" t="s">
        <v>189</v>
      </c>
      <c r="D328" s="168"/>
      <c r="E328" s="168">
        <v>4</v>
      </c>
      <c r="F328" s="168">
        <v>4</v>
      </c>
      <c r="G328" s="168">
        <v>5</v>
      </c>
      <c r="H328" s="168">
        <v>4</v>
      </c>
      <c r="I328" s="168">
        <v>3</v>
      </c>
      <c r="J328" s="168">
        <v>4</v>
      </c>
      <c r="K328" s="168">
        <v>3</v>
      </c>
      <c r="L328" s="168">
        <v>4</v>
      </c>
      <c r="M328" s="168">
        <v>5</v>
      </c>
      <c r="N328" s="169"/>
      <c r="O328" s="169"/>
      <c r="R328" s="166" t="s">
        <v>211</v>
      </c>
      <c r="S328" s="170" t="s">
        <v>212</v>
      </c>
      <c r="T328" t="s">
        <v>2</v>
      </c>
    </row>
    <row r="329" spans="1:20" ht="16.5" thickBot="1" x14ac:dyDescent="0.3">
      <c r="A329" s="139" t="str">
        <f t="shared" ref="A329:A388" si="258">CONCATENATE($C$10,$C$270,"P",B329)</f>
        <v>2015Wk 2P81</v>
      </c>
      <c r="B329">
        <v>81</v>
      </c>
      <c r="C329" s="144" t="s">
        <v>247</v>
      </c>
      <c r="D329" s="171">
        <v>5</v>
      </c>
      <c r="E329" s="172">
        <v>5</v>
      </c>
      <c r="F329" s="172">
        <v>6</v>
      </c>
      <c r="G329" s="172">
        <v>7</v>
      </c>
      <c r="H329" s="172">
        <v>4</v>
      </c>
      <c r="I329" s="172">
        <v>5</v>
      </c>
      <c r="J329" s="172">
        <v>5</v>
      </c>
      <c r="K329" s="172">
        <v>5</v>
      </c>
      <c r="L329" s="172">
        <v>5</v>
      </c>
      <c r="M329" s="173">
        <v>5</v>
      </c>
      <c r="N329" s="174">
        <v>47</v>
      </c>
      <c r="O329" s="175">
        <v>-5</v>
      </c>
      <c r="P329" s="176">
        <v>0</v>
      </c>
      <c r="R329" s="177" t="str">
        <f>CONCATENATE(B329+100,P329+100)</f>
        <v>181100</v>
      </c>
      <c r="S329" s="170">
        <f>B330</f>
        <v>19</v>
      </c>
      <c r="T329" t="e">
        <f>VLOOKUP(B329,$D$223:$H$264,5,FALSE)</f>
        <v>#N/A</v>
      </c>
    </row>
    <row r="330" spans="1:20" ht="16.5" thickBot="1" x14ac:dyDescent="0.3">
      <c r="A330" s="139" t="str">
        <f t="shared" si="258"/>
        <v>2015Wk 2P19</v>
      </c>
      <c r="B330">
        <v>19</v>
      </c>
      <c r="C330" s="144" t="s">
        <v>255</v>
      </c>
      <c r="D330" s="171">
        <v>5</v>
      </c>
      <c r="E330" s="172">
        <v>4</v>
      </c>
      <c r="F330" s="172">
        <v>6</v>
      </c>
      <c r="G330" s="172">
        <v>5</v>
      </c>
      <c r="H330" s="172">
        <v>5</v>
      </c>
      <c r="I330" s="172">
        <v>4</v>
      </c>
      <c r="J330" s="172">
        <v>5</v>
      </c>
      <c r="K330" s="172">
        <v>3</v>
      </c>
      <c r="L330" s="172">
        <v>6</v>
      </c>
      <c r="M330" s="173">
        <v>6</v>
      </c>
      <c r="N330" s="174">
        <v>44</v>
      </c>
      <c r="O330" s="175">
        <v>-2</v>
      </c>
      <c r="P330" s="176">
        <v>2</v>
      </c>
      <c r="Q330" s="52"/>
      <c r="R330" s="177" t="str">
        <f>CONCATENATE(B330+100,P330+100)</f>
        <v>119102</v>
      </c>
      <c r="S330" s="170">
        <f>B329</f>
        <v>81</v>
      </c>
      <c r="T330" t="e">
        <f>VLOOKUP(B330,$D$223:$H$264,5,FALSE)</f>
        <v>#N/A</v>
      </c>
    </row>
    <row r="331" spans="1:20" ht="16.5" thickBot="1" x14ac:dyDescent="0.3">
      <c r="A331" s="139" t="str">
        <f t="shared" si="258"/>
        <v>2015Wk 2PM1</v>
      </c>
      <c r="B331" t="s">
        <v>173</v>
      </c>
      <c r="C331" s="96"/>
      <c r="D331" s="98"/>
      <c r="E331" s="178"/>
      <c r="F331" s="178"/>
      <c r="G331" s="178"/>
      <c r="H331" s="178"/>
      <c r="I331" s="178"/>
      <c r="J331" s="178"/>
      <c r="K331" s="178"/>
      <c r="L331" s="178"/>
      <c r="M331" s="178"/>
      <c r="N331" s="126"/>
      <c r="O331" s="126"/>
      <c r="P331" s="90"/>
      <c r="Q331" s="52"/>
      <c r="R331" s="177" t="str">
        <f>IF(R329="","",CONCATENATE(R329,"v",R330))</f>
        <v>181100v119102</v>
      </c>
      <c r="S331" s="170"/>
    </row>
    <row r="332" spans="1:20" ht="16.5" thickBot="1" x14ac:dyDescent="0.3">
      <c r="A332" s="139" t="str">
        <f t="shared" si="258"/>
        <v>2015Wk 2P15</v>
      </c>
      <c r="B332">
        <v>15</v>
      </c>
      <c r="C332" s="144" t="s">
        <v>250</v>
      </c>
      <c r="D332" s="171">
        <v>7</v>
      </c>
      <c r="E332" s="172">
        <v>5</v>
      </c>
      <c r="F332" s="172">
        <v>6</v>
      </c>
      <c r="G332" s="172">
        <v>5</v>
      </c>
      <c r="H332" s="172">
        <v>5</v>
      </c>
      <c r="I332" s="172">
        <v>4</v>
      </c>
      <c r="J332" s="172">
        <v>6</v>
      </c>
      <c r="K332" s="172">
        <v>4</v>
      </c>
      <c r="L332" s="172">
        <v>4</v>
      </c>
      <c r="M332" s="173">
        <v>6</v>
      </c>
      <c r="N332" s="174">
        <v>45</v>
      </c>
      <c r="O332" s="175">
        <v>-1</v>
      </c>
      <c r="P332" s="176">
        <v>1</v>
      </c>
      <c r="Q332" s="52"/>
      <c r="R332" s="177" t="str">
        <f>CONCATENATE(B332+100,P332+100)</f>
        <v>115101</v>
      </c>
      <c r="S332" s="170">
        <f>B333</f>
        <v>25</v>
      </c>
      <c r="T332" t="e">
        <f>VLOOKUP(B332,$D$223:$H$264,5,FALSE)</f>
        <v>#N/A</v>
      </c>
    </row>
    <row r="333" spans="1:20" ht="16.5" thickBot="1" x14ac:dyDescent="0.3">
      <c r="A333" s="139" t="str">
        <f t="shared" si="258"/>
        <v>2015Wk 2P25</v>
      </c>
      <c r="B333">
        <v>25</v>
      </c>
      <c r="C333" s="144" t="s">
        <v>258</v>
      </c>
      <c r="D333" s="171">
        <v>5</v>
      </c>
      <c r="E333" s="172">
        <v>4</v>
      </c>
      <c r="F333" s="172">
        <v>6</v>
      </c>
      <c r="G333" s="172">
        <v>7</v>
      </c>
      <c r="H333" s="172">
        <v>4</v>
      </c>
      <c r="I333" s="172">
        <v>4</v>
      </c>
      <c r="J333" s="172">
        <v>5</v>
      </c>
      <c r="K333" s="172">
        <v>3</v>
      </c>
      <c r="L333" s="172">
        <v>4</v>
      </c>
      <c r="M333" s="173">
        <v>6</v>
      </c>
      <c r="N333" s="174">
        <v>43</v>
      </c>
      <c r="O333" s="175">
        <v>-1</v>
      </c>
      <c r="P333" s="176">
        <v>1</v>
      </c>
      <c r="Q333" s="52"/>
      <c r="R333" s="177" t="str">
        <f>CONCATENATE(B333+100,P333+100)</f>
        <v>125101</v>
      </c>
      <c r="S333" s="170">
        <f>B332</f>
        <v>15</v>
      </c>
      <c r="T333" t="e">
        <f>VLOOKUP(B333,$D$223:$H$264,5,FALSE)</f>
        <v>#N/A</v>
      </c>
    </row>
    <row r="334" spans="1:20" ht="16.5" thickBot="1" x14ac:dyDescent="0.3">
      <c r="A334" s="139" t="str">
        <f t="shared" si="258"/>
        <v>2015Wk 2PM2</v>
      </c>
      <c r="B334" t="s">
        <v>174</v>
      </c>
      <c r="C334" s="96"/>
      <c r="D334" s="98"/>
      <c r="E334" s="178"/>
      <c r="F334" s="178"/>
      <c r="G334" s="178"/>
      <c r="H334" s="178"/>
      <c r="I334" s="178"/>
      <c r="J334" s="178"/>
      <c r="K334" s="178"/>
      <c r="L334" s="178"/>
      <c r="M334" s="178"/>
      <c r="N334" s="126"/>
      <c r="O334" s="126"/>
      <c r="P334" s="90"/>
      <c r="Q334" s="52"/>
      <c r="R334" s="177" t="str">
        <f>IF(R332="","",CONCATENATE(R332,"v",R333))</f>
        <v>115101v125101</v>
      </c>
      <c r="S334" s="170"/>
    </row>
    <row r="335" spans="1:20" ht="16.5" thickBot="1" x14ac:dyDescent="0.3">
      <c r="A335" s="139" t="str">
        <f t="shared" si="258"/>
        <v>2015Wk 2P17</v>
      </c>
      <c r="B335">
        <v>17</v>
      </c>
      <c r="C335" s="144" t="s">
        <v>253</v>
      </c>
      <c r="D335" s="171">
        <v>9</v>
      </c>
      <c r="E335" s="172">
        <v>6</v>
      </c>
      <c r="F335" s="172">
        <v>6</v>
      </c>
      <c r="G335" s="172">
        <v>6</v>
      </c>
      <c r="H335" s="172">
        <v>4</v>
      </c>
      <c r="I335" s="172">
        <v>3</v>
      </c>
      <c r="J335" s="172">
        <v>7</v>
      </c>
      <c r="K335" s="172">
        <v>3</v>
      </c>
      <c r="L335" s="172">
        <v>6</v>
      </c>
      <c r="M335" s="173">
        <v>8</v>
      </c>
      <c r="N335" s="174">
        <v>49</v>
      </c>
      <c r="O335" s="175">
        <v>-1</v>
      </c>
      <c r="P335" s="176">
        <v>0</v>
      </c>
      <c r="Q335" s="52"/>
      <c r="R335" s="177" t="str">
        <f>CONCATENATE(B335+100,P335+100)</f>
        <v>117100</v>
      </c>
      <c r="S335" s="170">
        <f>B336</f>
        <v>16</v>
      </c>
      <c r="T335" t="e">
        <f>VLOOKUP(B335,$D$223:$H$264,5,FALSE)</f>
        <v>#N/A</v>
      </c>
    </row>
    <row r="336" spans="1:20" ht="16.5" thickBot="1" x14ac:dyDescent="0.3">
      <c r="A336" s="139" t="str">
        <f t="shared" si="258"/>
        <v>2015Wk 2P16</v>
      </c>
      <c r="B336">
        <v>16</v>
      </c>
      <c r="C336" s="144" t="s">
        <v>261</v>
      </c>
      <c r="D336" s="171">
        <v>9</v>
      </c>
      <c r="E336" s="172">
        <v>5</v>
      </c>
      <c r="F336" s="172">
        <v>6</v>
      </c>
      <c r="G336" s="172">
        <v>5</v>
      </c>
      <c r="H336" s="172">
        <v>5</v>
      </c>
      <c r="I336" s="172">
        <v>4</v>
      </c>
      <c r="J336" s="172">
        <v>5</v>
      </c>
      <c r="K336" s="172">
        <v>4</v>
      </c>
      <c r="L336" s="172">
        <v>7</v>
      </c>
      <c r="M336" s="173">
        <v>6</v>
      </c>
      <c r="N336" s="174">
        <v>47</v>
      </c>
      <c r="O336" s="175">
        <v>0</v>
      </c>
      <c r="P336" s="176">
        <v>2</v>
      </c>
      <c r="Q336" s="52"/>
      <c r="R336" s="177" t="str">
        <f>CONCATENATE(B336+100,P336+100)</f>
        <v>116102</v>
      </c>
      <c r="S336" s="170">
        <f>B335</f>
        <v>17</v>
      </c>
      <c r="T336" t="e">
        <f>VLOOKUP(B336,$D$223:$H$264,5,FALSE)</f>
        <v>#N/A</v>
      </c>
    </row>
    <row r="337" spans="1:20" ht="16.5" thickBot="1" x14ac:dyDescent="0.3">
      <c r="A337" s="139" t="str">
        <f t="shared" si="258"/>
        <v>2015Wk 2PM3</v>
      </c>
      <c r="B337" t="s">
        <v>175</v>
      </c>
      <c r="C337" s="96"/>
      <c r="D337" s="98"/>
      <c r="E337" s="178"/>
      <c r="F337" s="178"/>
      <c r="G337" s="178"/>
      <c r="H337" s="178"/>
      <c r="I337" s="178"/>
      <c r="J337" s="178"/>
      <c r="K337" s="178"/>
      <c r="L337" s="178"/>
      <c r="M337" s="178"/>
      <c r="N337" s="126"/>
      <c r="O337" s="126"/>
      <c r="P337" s="90"/>
      <c r="Q337" s="52"/>
      <c r="R337" s="177" t="str">
        <f>IF(R335="","",CONCATENATE(R335,"v",R336))</f>
        <v>117100v116102</v>
      </c>
      <c r="S337" s="170"/>
    </row>
    <row r="338" spans="1:20" ht="16.5" thickBot="1" x14ac:dyDescent="0.3">
      <c r="A338" s="139" t="str">
        <f t="shared" si="258"/>
        <v>2015Wk 2P23</v>
      </c>
      <c r="B338">
        <v>23</v>
      </c>
      <c r="C338" s="144" t="s">
        <v>246</v>
      </c>
      <c r="D338" s="171">
        <v>5</v>
      </c>
      <c r="E338" s="172">
        <v>5</v>
      </c>
      <c r="F338" s="172">
        <v>6</v>
      </c>
      <c r="G338" s="172">
        <v>5</v>
      </c>
      <c r="H338" s="172">
        <v>5</v>
      </c>
      <c r="I338" s="172">
        <v>3</v>
      </c>
      <c r="J338" s="172">
        <v>4</v>
      </c>
      <c r="K338" s="172">
        <v>4</v>
      </c>
      <c r="L338" s="172">
        <v>4</v>
      </c>
      <c r="M338" s="173">
        <v>5</v>
      </c>
      <c r="N338" s="174">
        <v>41</v>
      </c>
      <c r="O338" s="175">
        <v>1</v>
      </c>
      <c r="P338" s="176">
        <v>2</v>
      </c>
      <c r="Q338" s="52"/>
      <c r="R338" s="177" t="str">
        <f>CONCATENATE(B338+100,P338+100)</f>
        <v>123102</v>
      </c>
      <c r="S338" s="170">
        <f>B339</f>
        <v>8</v>
      </c>
      <c r="T338" t="e">
        <f>VLOOKUP(B338,$D$223:$H$264,5,FALSE)</f>
        <v>#N/A</v>
      </c>
    </row>
    <row r="339" spans="1:20" ht="16.5" thickBot="1" x14ac:dyDescent="0.3">
      <c r="A339" s="139" t="str">
        <f t="shared" si="258"/>
        <v>2015Wk 2P8</v>
      </c>
      <c r="B339">
        <v>8</v>
      </c>
      <c r="C339" s="144" t="s">
        <v>238</v>
      </c>
      <c r="D339" s="171">
        <v>5</v>
      </c>
      <c r="E339" s="172">
        <v>5</v>
      </c>
      <c r="F339" s="172">
        <v>7</v>
      </c>
      <c r="G339" s="172">
        <v>6</v>
      </c>
      <c r="H339" s="172">
        <v>5</v>
      </c>
      <c r="I339" s="172">
        <v>3</v>
      </c>
      <c r="J339" s="172">
        <v>6</v>
      </c>
      <c r="K339" s="172">
        <v>4</v>
      </c>
      <c r="L339" s="172">
        <v>5</v>
      </c>
      <c r="M339" s="173">
        <v>5</v>
      </c>
      <c r="N339" s="174">
        <v>46</v>
      </c>
      <c r="O339" s="175">
        <v>-3</v>
      </c>
      <c r="P339" s="176">
        <v>0</v>
      </c>
      <c r="Q339" s="52"/>
      <c r="R339" s="177" t="str">
        <f>CONCATENATE(B339+100,P339+100)</f>
        <v>108100</v>
      </c>
      <c r="S339" s="170">
        <f>B338</f>
        <v>23</v>
      </c>
      <c r="T339" t="e">
        <f>VLOOKUP(B339,$D$223:$H$264,5,FALSE)</f>
        <v>#N/A</v>
      </c>
    </row>
    <row r="340" spans="1:20" ht="16.5" thickBot="1" x14ac:dyDescent="0.3">
      <c r="A340" s="139" t="str">
        <f t="shared" si="258"/>
        <v>2015Wk 2PM4</v>
      </c>
      <c r="B340" t="s">
        <v>221</v>
      </c>
      <c r="C340" s="96"/>
      <c r="D340" s="98"/>
      <c r="E340" s="178"/>
      <c r="F340" s="178"/>
      <c r="G340" s="178"/>
      <c r="H340" s="178"/>
      <c r="I340" s="178"/>
      <c r="J340" s="178"/>
      <c r="K340" s="178"/>
      <c r="L340" s="178"/>
      <c r="M340" s="178"/>
      <c r="N340" s="126"/>
      <c r="O340" s="126"/>
      <c r="P340" s="90"/>
      <c r="Q340" s="52"/>
      <c r="R340" s="177" t="str">
        <f>IF(R338="","",CONCATENATE(R338,"v",R339))</f>
        <v>123102v108100</v>
      </c>
      <c r="S340" s="170"/>
    </row>
    <row r="341" spans="1:20" ht="16.5" thickBot="1" x14ac:dyDescent="0.3">
      <c r="A341" s="139" t="str">
        <f t="shared" si="258"/>
        <v>2015Wk 2P24</v>
      </c>
      <c r="B341">
        <v>24</v>
      </c>
      <c r="C341" s="144" t="s">
        <v>249</v>
      </c>
      <c r="D341" s="171">
        <v>8</v>
      </c>
      <c r="E341" s="172">
        <v>6</v>
      </c>
      <c r="F341" s="172">
        <v>7</v>
      </c>
      <c r="G341" s="172">
        <v>6</v>
      </c>
      <c r="H341" s="172">
        <v>5</v>
      </c>
      <c r="I341" s="172">
        <v>3</v>
      </c>
      <c r="J341" s="172">
        <v>6</v>
      </c>
      <c r="K341" s="172">
        <v>3</v>
      </c>
      <c r="L341" s="172">
        <v>5</v>
      </c>
      <c r="M341" s="173">
        <v>6</v>
      </c>
      <c r="N341" s="174">
        <v>47</v>
      </c>
      <c r="O341" s="175">
        <v>-1</v>
      </c>
      <c r="P341" s="176">
        <v>2</v>
      </c>
      <c r="Q341" s="52"/>
      <c r="R341" s="177" t="str">
        <f>CONCATENATE(B341+100,P341+100)</f>
        <v>124102</v>
      </c>
      <c r="S341" s="170">
        <f>B342</f>
        <v>43</v>
      </c>
      <c r="T341" t="e">
        <f>VLOOKUP(B341,$D$223:$H$264,5,FALSE)</f>
        <v>#N/A</v>
      </c>
    </row>
    <row r="342" spans="1:20" ht="16.5" thickBot="1" x14ac:dyDescent="0.3">
      <c r="A342" s="139" t="str">
        <f t="shared" si="258"/>
        <v>2015Wk 2P43</v>
      </c>
      <c r="B342">
        <v>43</v>
      </c>
      <c r="C342" s="144" t="s">
        <v>241</v>
      </c>
      <c r="D342" s="171">
        <v>8</v>
      </c>
      <c r="E342" s="172">
        <v>6</v>
      </c>
      <c r="F342" s="172">
        <v>7</v>
      </c>
      <c r="G342" s="172">
        <v>6</v>
      </c>
      <c r="H342" s="172">
        <v>6</v>
      </c>
      <c r="I342" s="172">
        <v>3</v>
      </c>
      <c r="J342" s="172">
        <v>6</v>
      </c>
      <c r="K342" s="172">
        <v>5</v>
      </c>
      <c r="L342" s="172">
        <v>5</v>
      </c>
      <c r="M342" s="173">
        <v>7</v>
      </c>
      <c r="N342" s="174">
        <v>51</v>
      </c>
      <c r="O342" s="175">
        <v>-5</v>
      </c>
      <c r="P342" s="176">
        <v>0</v>
      </c>
      <c r="Q342" s="52"/>
      <c r="R342" s="177" t="str">
        <f>CONCATENATE(B342+100,P342+100)</f>
        <v>143100</v>
      </c>
      <c r="S342" s="170">
        <f>B341</f>
        <v>24</v>
      </c>
      <c r="T342" t="e">
        <f>VLOOKUP(B342,$D$223:$H$264,5,FALSE)</f>
        <v>#N/A</v>
      </c>
    </row>
    <row r="343" spans="1:20" ht="16.5" thickBot="1" x14ac:dyDescent="0.3">
      <c r="A343" s="139" t="str">
        <f t="shared" si="258"/>
        <v>2015Wk 2PM5</v>
      </c>
      <c r="B343" t="s">
        <v>224</v>
      </c>
      <c r="C343" s="96"/>
      <c r="D343" s="98"/>
      <c r="E343" s="178"/>
      <c r="F343" s="178"/>
      <c r="G343" s="178"/>
      <c r="H343" s="178"/>
      <c r="I343" s="178"/>
      <c r="J343" s="178"/>
      <c r="K343" s="178"/>
      <c r="L343" s="178"/>
      <c r="M343" s="178"/>
      <c r="N343" s="126"/>
      <c r="O343" s="126"/>
      <c r="P343" s="90"/>
      <c r="Q343" s="52"/>
      <c r="R343" s="177" t="str">
        <f>IF(R341="","",CONCATENATE(R341,"v",R342))</f>
        <v>124102v143100</v>
      </c>
      <c r="S343" s="170"/>
    </row>
    <row r="344" spans="1:20" ht="16.5" thickBot="1" x14ac:dyDescent="0.3">
      <c r="A344" s="139" t="str">
        <f t="shared" si="258"/>
        <v>2015Wk 2P80</v>
      </c>
      <c r="B344">
        <v>80</v>
      </c>
      <c r="C344" s="144" t="s">
        <v>252</v>
      </c>
      <c r="D344" s="171">
        <v>9</v>
      </c>
      <c r="E344" s="172">
        <v>5</v>
      </c>
      <c r="F344" s="172">
        <v>7</v>
      </c>
      <c r="G344" s="172">
        <v>7</v>
      </c>
      <c r="H344" s="172">
        <v>6</v>
      </c>
      <c r="I344" s="172">
        <v>5</v>
      </c>
      <c r="J344" s="172">
        <v>6</v>
      </c>
      <c r="K344" s="172">
        <v>3</v>
      </c>
      <c r="L344" s="172">
        <v>4</v>
      </c>
      <c r="M344" s="173">
        <v>6</v>
      </c>
      <c r="N344" s="174">
        <v>49</v>
      </c>
      <c r="O344" s="175">
        <v>-2</v>
      </c>
      <c r="P344" s="176">
        <v>1</v>
      </c>
      <c r="Q344" s="52"/>
      <c r="R344" s="177" t="str">
        <f>CONCATENATE(B344+100,P344+100)</f>
        <v>180101</v>
      </c>
      <c r="S344" s="170">
        <f>B345</f>
        <v>28</v>
      </c>
      <c r="T344" t="e">
        <f>VLOOKUP(B344,$D$223:$H$264,5,FALSE)</f>
        <v>#N/A</v>
      </c>
    </row>
    <row r="345" spans="1:20" ht="16.5" thickBot="1" x14ac:dyDescent="0.3">
      <c r="A345" s="139" t="str">
        <f t="shared" si="258"/>
        <v>2015Wk 2P28</v>
      </c>
      <c r="B345">
        <v>28</v>
      </c>
      <c r="C345" s="144" t="s">
        <v>244</v>
      </c>
      <c r="D345" s="171">
        <v>9</v>
      </c>
      <c r="E345" s="172">
        <v>6</v>
      </c>
      <c r="F345" s="172">
        <v>5</v>
      </c>
      <c r="G345" s="172">
        <v>7</v>
      </c>
      <c r="H345" s="172">
        <v>4</v>
      </c>
      <c r="I345" s="172">
        <v>4</v>
      </c>
      <c r="J345" s="172">
        <v>6</v>
      </c>
      <c r="K345" s="172">
        <v>3</v>
      </c>
      <c r="L345" s="172">
        <v>6</v>
      </c>
      <c r="M345" s="173">
        <v>8</v>
      </c>
      <c r="N345" s="174">
        <v>49</v>
      </c>
      <c r="O345" s="175">
        <v>-2</v>
      </c>
      <c r="P345" s="176">
        <v>1</v>
      </c>
      <c r="Q345" s="52"/>
      <c r="R345" s="177" t="str">
        <f>CONCATENATE(B345+100,P345+100)</f>
        <v>128101</v>
      </c>
      <c r="S345" s="170">
        <f>B344</f>
        <v>80</v>
      </c>
      <c r="T345" t="e">
        <f>VLOOKUP(B345,$D$223:$H$264,5,FALSE)</f>
        <v>#N/A</v>
      </c>
    </row>
    <row r="346" spans="1:20" ht="16.5" thickBot="1" x14ac:dyDescent="0.3">
      <c r="A346" s="139" t="str">
        <f t="shared" si="258"/>
        <v>2015Wk 2PM6</v>
      </c>
      <c r="B346" t="s">
        <v>227</v>
      </c>
      <c r="C346" s="96"/>
      <c r="D346" s="98"/>
      <c r="E346" s="178"/>
      <c r="F346" s="178"/>
      <c r="G346" s="178"/>
      <c r="H346" s="178"/>
      <c r="I346" s="178"/>
      <c r="J346" s="178"/>
      <c r="K346" s="178"/>
      <c r="L346" s="178"/>
      <c r="M346" s="178"/>
      <c r="N346" s="126"/>
      <c r="O346" s="126"/>
      <c r="P346" s="90"/>
      <c r="Q346" s="52"/>
      <c r="R346" s="177" t="str">
        <f>IF(R344="","",CONCATENATE(R344,"v",R345))</f>
        <v>180101v128101</v>
      </c>
      <c r="S346" s="170"/>
    </row>
    <row r="347" spans="1:20" ht="16.5" thickBot="1" x14ac:dyDescent="0.3">
      <c r="A347" s="139" t="str">
        <f t="shared" si="258"/>
        <v>2015Wk 2P83</v>
      </c>
      <c r="B347">
        <v>83</v>
      </c>
      <c r="C347" s="144" t="s">
        <v>213</v>
      </c>
      <c r="D347" s="171">
        <v>2</v>
      </c>
      <c r="E347" s="172">
        <v>4</v>
      </c>
      <c r="F347" s="172">
        <v>4</v>
      </c>
      <c r="G347" s="172">
        <v>5</v>
      </c>
      <c r="H347" s="172">
        <v>4</v>
      </c>
      <c r="I347" s="172">
        <v>3</v>
      </c>
      <c r="J347" s="172">
        <v>4</v>
      </c>
      <c r="K347" s="172">
        <v>6</v>
      </c>
      <c r="L347" s="172">
        <v>6</v>
      </c>
      <c r="M347" s="173">
        <v>5</v>
      </c>
      <c r="N347" s="174">
        <v>41</v>
      </c>
      <c r="O347" s="175">
        <v>-2</v>
      </c>
      <c r="P347" s="176">
        <v>1</v>
      </c>
      <c r="Q347" s="52"/>
      <c r="R347" s="177" t="str">
        <f>CONCATENATE(B347+100,P347+100)</f>
        <v>183101</v>
      </c>
      <c r="S347" s="170">
        <f>B348</f>
        <v>82</v>
      </c>
      <c r="T347" t="e">
        <f>VLOOKUP(B347,$D$223:$H$264,5,FALSE)</f>
        <v>#N/A</v>
      </c>
    </row>
    <row r="348" spans="1:20" ht="16.5" thickBot="1" x14ac:dyDescent="0.3">
      <c r="A348" s="139" t="str">
        <f t="shared" si="258"/>
        <v>2015Wk 2P82</v>
      </c>
      <c r="B348">
        <v>82</v>
      </c>
      <c r="C348" s="144" t="s">
        <v>256</v>
      </c>
      <c r="D348" s="171">
        <v>5</v>
      </c>
      <c r="E348" s="172">
        <v>5</v>
      </c>
      <c r="F348" s="172">
        <v>8</v>
      </c>
      <c r="G348" s="172">
        <v>5</v>
      </c>
      <c r="H348" s="172">
        <v>5</v>
      </c>
      <c r="I348" s="172">
        <v>4</v>
      </c>
      <c r="J348" s="172">
        <v>5</v>
      </c>
      <c r="K348" s="172">
        <v>3</v>
      </c>
      <c r="L348" s="172">
        <v>4</v>
      </c>
      <c r="M348" s="173">
        <v>6</v>
      </c>
      <c r="N348" s="174">
        <v>45</v>
      </c>
      <c r="O348" s="175">
        <v>-2</v>
      </c>
      <c r="P348" s="176">
        <v>1</v>
      </c>
      <c r="Q348" s="52"/>
      <c r="R348" s="177" t="str">
        <f>CONCATENATE(B348+100,P348+100)</f>
        <v>182101</v>
      </c>
      <c r="S348" s="170">
        <f>B347</f>
        <v>83</v>
      </c>
      <c r="T348" t="e">
        <f>VLOOKUP(B348,$D$223:$H$264,5,FALSE)</f>
        <v>#N/A</v>
      </c>
    </row>
    <row r="349" spans="1:20" ht="16.5" thickBot="1" x14ac:dyDescent="0.3">
      <c r="A349" s="139" t="str">
        <f t="shared" si="258"/>
        <v>2015Wk 2PM7</v>
      </c>
      <c r="B349" t="s">
        <v>230</v>
      </c>
      <c r="C349" s="96"/>
      <c r="D349" s="98"/>
      <c r="E349" s="178"/>
      <c r="F349" s="178"/>
      <c r="G349" s="178"/>
      <c r="H349" s="178"/>
      <c r="I349" s="178"/>
      <c r="J349" s="178"/>
      <c r="K349" s="178"/>
      <c r="L349" s="178"/>
      <c r="M349" s="178"/>
      <c r="N349" s="126"/>
      <c r="O349" s="126"/>
      <c r="P349" s="90"/>
      <c r="Q349" s="52"/>
      <c r="R349" s="177" t="str">
        <f>IF(R347="","",CONCATENATE(R347,"v",R348))</f>
        <v>183101v182101</v>
      </c>
      <c r="S349" s="170"/>
    </row>
    <row r="350" spans="1:20" ht="16.5" thickBot="1" x14ac:dyDescent="0.3">
      <c r="A350" s="139" t="str">
        <f t="shared" si="258"/>
        <v>2015Wk 2P14</v>
      </c>
      <c r="B350">
        <v>14</v>
      </c>
      <c r="C350" s="144" t="s">
        <v>215</v>
      </c>
      <c r="D350" s="171">
        <v>8</v>
      </c>
      <c r="E350" s="172">
        <v>4</v>
      </c>
      <c r="F350" s="172">
        <v>5</v>
      </c>
      <c r="G350" s="172">
        <v>8</v>
      </c>
      <c r="H350" s="172">
        <v>5</v>
      </c>
      <c r="I350" s="172">
        <v>3</v>
      </c>
      <c r="J350" s="172">
        <v>6</v>
      </c>
      <c r="K350" s="172">
        <v>4</v>
      </c>
      <c r="L350" s="172">
        <v>5</v>
      </c>
      <c r="M350" s="173">
        <v>6</v>
      </c>
      <c r="N350" s="174">
        <v>46</v>
      </c>
      <c r="O350" s="175">
        <v>0</v>
      </c>
      <c r="P350" s="176">
        <v>0</v>
      </c>
      <c r="Q350" s="52"/>
      <c r="R350" s="177" t="str">
        <f>CONCATENATE(B350+100,P350+100)</f>
        <v>114100</v>
      </c>
      <c r="S350" s="170">
        <f>B351</f>
        <v>11</v>
      </c>
      <c r="T350" t="e">
        <f>VLOOKUP(B350,$D$223:$H$264,5,FALSE)</f>
        <v>#N/A</v>
      </c>
    </row>
    <row r="351" spans="1:20" ht="16.5" thickBot="1" x14ac:dyDescent="0.3">
      <c r="A351" s="139" t="str">
        <f t="shared" si="258"/>
        <v>2015Wk 2P11</v>
      </c>
      <c r="B351">
        <v>11</v>
      </c>
      <c r="C351" s="144" t="s">
        <v>259</v>
      </c>
      <c r="D351" s="171">
        <v>6</v>
      </c>
      <c r="E351" s="172">
        <v>4</v>
      </c>
      <c r="F351" s="172">
        <v>5</v>
      </c>
      <c r="G351" s="172">
        <v>5</v>
      </c>
      <c r="H351" s="172">
        <v>4</v>
      </c>
      <c r="I351" s="172">
        <v>4</v>
      </c>
      <c r="J351" s="172">
        <v>5</v>
      </c>
      <c r="K351" s="172">
        <v>3</v>
      </c>
      <c r="L351" s="172">
        <v>5</v>
      </c>
      <c r="M351" s="173">
        <v>6</v>
      </c>
      <c r="N351" s="174">
        <v>41</v>
      </c>
      <c r="O351" s="175">
        <v>2</v>
      </c>
      <c r="P351" s="176">
        <v>2</v>
      </c>
      <c r="Q351" s="52"/>
      <c r="R351" s="177" t="str">
        <f>CONCATENATE(B351+100,P351+100)</f>
        <v>111102</v>
      </c>
      <c r="S351" s="170">
        <f>B350</f>
        <v>14</v>
      </c>
      <c r="T351" t="e">
        <f>VLOOKUP(B351,$D$223:$H$264,5,FALSE)</f>
        <v>#N/A</v>
      </c>
    </row>
    <row r="352" spans="1:20" ht="16.5" thickBot="1" x14ac:dyDescent="0.3">
      <c r="A352" s="139" t="str">
        <f t="shared" si="258"/>
        <v>2015Wk 2PM8</v>
      </c>
      <c r="B352" t="s">
        <v>233</v>
      </c>
      <c r="C352" s="96"/>
      <c r="D352" s="98"/>
      <c r="E352" s="178"/>
      <c r="F352" s="178"/>
      <c r="G352" s="178"/>
      <c r="H352" s="178"/>
      <c r="I352" s="178"/>
      <c r="J352" s="178"/>
      <c r="K352" s="178"/>
      <c r="L352" s="178"/>
      <c r="M352" s="178"/>
      <c r="N352" s="126"/>
      <c r="O352" s="126"/>
      <c r="P352" s="90"/>
      <c r="Q352" s="52"/>
      <c r="R352" s="177" t="str">
        <f>IF(R350="","",CONCATENATE(R350,"v",R351))</f>
        <v>114100v111102</v>
      </c>
      <c r="S352" s="170"/>
    </row>
    <row r="353" spans="1:20" ht="16.5" thickBot="1" x14ac:dyDescent="0.3">
      <c r="A353" s="139" t="str">
        <f t="shared" si="258"/>
        <v>2015Wk 2P57</v>
      </c>
      <c r="B353">
        <v>57</v>
      </c>
      <c r="C353" s="144" t="s">
        <v>217</v>
      </c>
      <c r="D353" s="171">
        <v>13</v>
      </c>
      <c r="E353" s="172">
        <v>7</v>
      </c>
      <c r="F353" s="172">
        <v>6</v>
      </c>
      <c r="G353" s="172">
        <v>7</v>
      </c>
      <c r="H353" s="172">
        <v>6</v>
      </c>
      <c r="I353" s="172">
        <v>3</v>
      </c>
      <c r="J353" s="172">
        <v>7</v>
      </c>
      <c r="K353" s="172">
        <v>4</v>
      </c>
      <c r="L353" s="172">
        <v>6</v>
      </c>
      <c r="M353" s="173">
        <v>7</v>
      </c>
      <c r="N353" s="174">
        <v>53</v>
      </c>
      <c r="O353" s="175">
        <v>-1</v>
      </c>
      <c r="P353" s="176">
        <v>1</v>
      </c>
      <c r="Q353" s="52"/>
      <c r="R353" s="177" t="str">
        <f>CONCATENATE(B353+100,P353+100)</f>
        <v>157101</v>
      </c>
      <c r="S353" s="170">
        <f>B354</f>
        <v>20</v>
      </c>
      <c r="T353" t="e">
        <f>VLOOKUP(B353,$D$223:$H$264,5,FALSE)</f>
        <v>#N/A</v>
      </c>
    </row>
    <row r="354" spans="1:20" ht="16.5" thickBot="1" x14ac:dyDescent="0.3">
      <c r="A354" s="139" t="str">
        <f t="shared" si="258"/>
        <v>2015Wk 2P20</v>
      </c>
      <c r="B354">
        <v>20</v>
      </c>
      <c r="C354" s="144" t="s">
        <v>262</v>
      </c>
      <c r="D354" s="171">
        <v>8</v>
      </c>
      <c r="E354" s="172">
        <v>7</v>
      </c>
      <c r="F354" s="172">
        <v>6</v>
      </c>
      <c r="G354" s="172">
        <v>5</v>
      </c>
      <c r="H354" s="172">
        <v>3</v>
      </c>
      <c r="I354" s="172">
        <v>3</v>
      </c>
      <c r="J354" s="172">
        <v>5</v>
      </c>
      <c r="K354" s="172">
        <v>6</v>
      </c>
      <c r="L354" s="172">
        <v>6</v>
      </c>
      <c r="M354" s="173">
        <v>8</v>
      </c>
      <c r="N354" s="174">
        <v>49</v>
      </c>
      <c r="O354" s="175">
        <v>-1</v>
      </c>
      <c r="P354" s="176">
        <v>1</v>
      </c>
      <c r="Q354" s="52"/>
      <c r="R354" s="177" t="str">
        <f>CONCATENATE(B354+100,P354+100)</f>
        <v>120101</v>
      </c>
      <c r="S354" s="170">
        <f>B353</f>
        <v>57</v>
      </c>
      <c r="T354" t="e">
        <f>VLOOKUP(B354,$D$223:$H$264,5,FALSE)</f>
        <v>#N/A</v>
      </c>
    </row>
    <row r="355" spans="1:20" ht="16.5" thickBot="1" x14ac:dyDescent="0.3">
      <c r="A355" s="139" t="str">
        <f t="shared" si="258"/>
        <v>2015Wk 2PM9</v>
      </c>
      <c r="B355" t="s">
        <v>236</v>
      </c>
      <c r="C355" s="96"/>
      <c r="D355" s="98"/>
      <c r="E355" s="178"/>
      <c r="F355" s="178"/>
      <c r="G355" s="178"/>
      <c r="H355" s="178"/>
      <c r="I355" s="178"/>
      <c r="J355" s="178"/>
      <c r="K355" s="178"/>
      <c r="L355" s="178"/>
      <c r="M355" s="178"/>
      <c r="N355" s="126"/>
      <c r="O355" s="126"/>
      <c r="P355" s="90"/>
      <c r="Q355" s="52"/>
      <c r="R355" s="177" t="str">
        <f>IF(R353="","",CONCATENATE(R353,"v",R354))</f>
        <v>157101v120101</v>
      </c>
      <c r="S355" s="170"/>
    </row>
    <row r="356" spans="1:20" ht="16.5" thickBot="1" x14ac:dyDescent="0.3">
      <c r="A356" s="139" t="str">
        <f t="shared" si="258"/>
        <v>2015Wk 2P79</v>
      </c>
      <c r="B356">
        <v>79</v>
      </c>
      <c r="C356" s="144" t="s">
        <v>220</v>
      </c>
      <c r="D356" s="171">
        <v>3</v>
      </c>
      <c r="E356" s="172">
        <v>5</v>
      </c>
      <c r="F356" s="172">
        <v>5</v>
      </c>
      <c r="G356" s="172">
        <v>5</v>
      </c>
      <c r="H356" s="172">
        <v>4</v>
      </c>
      <c r="I356" s="172">
        <v>4</v>
      </c>
      <c r="J356" s="172">
        <v>5</v>
      </c>
      <c r="K356" s="172">
        <v>4</v>
      </c>
      <c r="L356" s="172">
        <v>5</v>
      </c>
      <c r="M356" s="173">
        <v>5</v>
      </c>
      <c r="N356" s="174">
        <v>42</v>
      </c>
      <c r="O356" s="175">
        <v>-2</v>
      </c>
      <c r="P356" s="176">
        <v>0</v>
      </c>
      <c r="Q356" s="52"/>
      <c r="R356" s="177" t="str">
        <f>CONCATENATE(B356+100,P356+100)</f>
        <v>179100</v>
      </c>
      <c r="S356" s="170">
        <f>B357</f>
        <v>9</v>
      </c>
      <c r="T356" t="e">
        <f>VLOOKUP(B356,$D$223:$H$264,5,FALSE)</f>
        <v>#N/A</v>
      </c>
    </row>
    <row r="357" spans="1:20" ht="16.5" thickBot="1" x14ac:dyDescent="0.3">
      <c r="A357" s="139" t="str">
        <f t="shared" si="258"/>
        <v>2015Wk 2P9</v>
      </c>
      <c r="B357">
        <v>9</v>
      </c>
      <c r="C357" s="144" t="s">
        <v>228</v>
      </c>
      <c r="D357" s="171">
        <v>4</v>
      </c>
      <c r="E357" s="172">
        <v>4</v>
      </c>
      <c r="F357" s="172">
        <v>6</v>
      </c>
      <c r="G357" s="172">
        <v>6</v>
      </c>
      <c r="H357" s="172">
        <v>4</v>
      </c>
      <c r="I357" s="172">
        <v>3</v>
      </c>
      <c r="J357" s="172">
        <v>5</v>
      </c>
      <c r="K357" s="172">
        <v>2</v>
      </c>
      <c r="L357" s="172">
        <v>5</v>
      </c>
      <c r="M357" s="173">
        <v>6</v>
      </c>
      <c r="N357" s="174">
        <v>41</v>
      </c>
      <c r="O357" s="175">
        <v>1</v>
      </c>
      <c r="P357" s="176">
        <v>2</v>
      </c>
      <c r="Q357" s="52"/>
      <c r="R357" s="177" t="str">
        <f>CONCATENATE(B357+100,P357+100)</f>
        <v>109102</v>
      </c>
      <c r="S357" s="170">
        <f>B356</f>
        <v>79</v>
      </c>
      <c r="T357" t="e">
        <f>VLOOKUP(B357,$D$223:$H$264,5,FALSE)</f>
        <v>#N/A</v>
      </c>
    </row>
    <row r="358" spans="1:20" ht="16.5" thickBot="1" x14ac:dyDescent="0.3">
      <c r="A358" s="139" t="str">
        <f t="shared" si="258"/>
        <v>2015Wk 2PM10</v>
      </c>
      <c r="B358" t="s">
        <v>239</v>
      </c>
      <c r="C358" s="96"/>
      <c r="D358" s="98"/>
      <c r="E358" s="178"/>
      <c r="F358" s="178"/>
      <c r="G358" s="178"/>
      <c r="H358" s="178"/>
      <c r="I358" s="178"/>
      <c r="J358" s="178"/>
      <c r="K358" s="178"/>
      <c r="L358" s="178"/>
      <c r="M358" s="178"/>
      <c r="N358" s="126"/>
      <c r="O358" s="126"/>
      <c r="P358" s="90"/>
      <c r="Q358" s="52"/>
      <c r="R358" s="177" t="str">
        <f>IF(R356="","",CONCATENATE(R356,"v",R357))</f>
        <v>179100v109102</v>
      </c>
      <c r="S358" s="170"/>
    </row>
    <row r="359" spans="1:20" ht="16.5" thickBot="1" x14ac:dyDescent="0.3">
      <c r="A359" s="139" t="str">
        <f t="shared" si="258"/>
        <v>2015Wk 2P37</v>
      </c>
      <c r="B359">
        <v>37</v>
      </c>
      <c r="C359" s="144" t="s">
        <v>223</v>
      </c>
      <c r="D359" s="171">
        <v>5</v>
      </c>
      <c r="E359" s="172">
        <v>5</v>
      </c>
      <c r="F359" s="172">
        <v>5</v>
      </c>
      <c r="G359" s="172">
        <v>6</v>
      </c>
      <c r="H359" s="172">
        <v>4</v>
      </c>
      <c r="I359" s="172">
        <v>3</v>
      </c>
      <c r="J359" s="172">
        <v>5</v>
      </c>
      <c r="K359" s="172">
        <v>3</v>
      </c>
      <c r="L359" s="172">
        <v>5</v>
      </c>
      <c r="M359" s="173">
        <v>5</v>
      </c>
      <c r="N359" s="174">
        <v>41</v>
      </c>
      <c r="O359" s="175">
        <v>1</v>
      </c>
      <c r="P359" s="176">
        <v>2</v>
      </c>
      <c r="Q359" s="52"/>
      <c r="R359" s="177" t="str">
        <f>CONCATENATE(B359+100,P359+100)</f>
        <v>137102</v>
      </c>
      <c r="S359" s="170">
        <f>B360</f>
        <v>12</v>
      </c>
      <c r="T359" t="e">
        <f>VLOOKUP(B359,$D$223:$H$264,5,FALSE)</f>
        <v>#N/A</v>
      </c>
    </row>
    <row r="360" spans="1:20" ht="16.5" thickBot="1" x14ac:dyDescent="0.3">
      <c r="A360" s="139" t="str">
        <f t="shared" si="258"/>
        <v>2015Wk 2P12</v>
      </c>
      <c r="B360">
        <v>12</v>
      </c>
      <c r="C360" s="144" t="s">
        <v>231</v>
      </c>
      <c r="D360" s="171">
        <v>5</v>
      </c>
      <c r="E360" s="172">
        <v>7</v>
      </c>
      <c r="F360" s="172">
        <v>5</v>
      </c>
      <c r="G360" s="172">
        <v>7</v>
      </c>
      <c r="H360" s="172">
        <v>4</v>
      </c>
      <c r="I360" s="172">
        <v>3</v>
      </c>
      <c r="J360" s="172">
        <v>5</v>
      </c>
      <c r="K360" s="172">
        <v>3</v>
      </c>
      <c r="L360" s="172">
        <v>5</v>
      </c>
      <c r="M360" s="173">
        <v>5</v>
      </c>
      <c r="N360" s="174">
        <v>44</v>
      </c>
      <c r="O360" s="175">
        <v>-1</v>
      </c>
      <c r="P360" s="176">
        <v>0</v>
      </c>
      <c r="Q360" s="52"/>
      <c r="R360" s="177" t="str">
        <f>CONCATENATE(B360+100,P360+100)</f>
        <v>112100</v>
      </c>
      <c r="S360" s="170">
        <f>B359</f>
        <v>37</v>
      </c>
      <c r="T360" t="e">
        <f>VLOOKUP(B360,$D$223:$H$264,5,FALSE)</f>
        <v>#N/A</v>
      </c>
    </row>
    <row r="361" spans="1:20" ht="16.5" thickBot="1" x14ac:dyDescent="0.3">
      <c r="A361" s="139" t="str">
        <f t="shared" si="258"/>
        <v>2015Wk 2PM11</v>
      </c>
      <c r="B361" t="s">
        <v>242</v>
      </c>
      <c r="C361" s="96"/>
      <c r="D361" s="98"/>
      <c r="E361" s="178"/>
      <c r="F361" s="178"/>
      <c r="G361" s="178"/>
      <c r="H361" s="178"/>
      <c r="I361" s="178"/>
      <c r="J361" s="178"/>
      <c r="K361" s="178"/>
      <c r="L361" s="178"/>
      <c r="M361" s="178"/>
      <c r="N361" s="126"/>
      <c r="O361" s="126"/>
      <c r="P361" s="90"/>
      <c r="Q361" s="52"/>
      <c r="R361" s="177" t="str">
        <f>IF(R359="","",CONCATENATE(R359,"v",R360))</f>
        <v>137102v112100</v>
      </c>
      <c r="S361" s="170"/>
    </row>
    <row r="362" spans="1:20" ht="16.5" thickBot="1" x14ac:dyDescent="0.3">
      <c r="A362" s="139" t="str">
        <f t="shared" si="258"/>
        <v>2015Wk 2P73</v>
      </c>
      <c r="B362">
        <v>73</v>
      </c>
      <c r="C362" s="144" t="s">
        <v>226</v>
      </c>
      <c r="D362" s="171">
        <v>11</v>
      </c>
      <c r="E362" s="172">
        <v>6</v>
      </c>
      <c r="F362" s="172">
        <v>6</v>
      </c>
      <c r="G362" s="172">
        <v>7</v>
      </c>
      <c r="H362" s="172">
        <v>5</v>
      </c>
      <c r="I362" s="172">
        <v>4</v>
      </c>
      <c r="J362" s="172">
        <v>6</v>
      </c>
      <c r="K362" s="172">
        <v>4</v>
      </c>
      <c r="L362" s="172">
        <v>5</v>
      </c>
      <c r="M362" s="173">
        <v>8</v>
      </c>
      <c r="N362" s="174">
        <v>51</v>
      </c>
      <c r="O362" s="175">
        <v>-2</v>
      </c>
      <c r="P362" s="176">
        <v>0</v>
      </c>
      <c r="Q362" s="52"/>
      <c r="R362" s="177" t="str">
        <f>CONCATENATE(B362+100,P362+100)</f>
        <v>173100</v>
      </c>
      <c r="S362" s="170">
        <f>B363</f>
        <v>72</v>
      </c>
      <c r="T362" t="e">
        <f>VLOOKUP(B362,$D$223:$H$264,5,FALSE)</f>
        <v>#N/A</v>
      </c>
    </row>
    <row r="363" spans="1:20" ht="16.5" thickBot="1" x14ac:dyDescent="0.3">
      <c r="A363" s="139" t="str">
        <f t="shared" si="258"/>
        <v>2015Wk 2P72</v>
      </c>
      <c r="B363">
        <v>72</v>
      </c>
      <c r="C363" s="144" t="s">
        <v>234</v>
      </c>
      <c r="D363" s="171">
        <v>11</v>
      </c>
      <c r="E363" s="172">
        <v>6</v>
      </c>
      <c r="F363" s="172">
        <v>6</v>
      </c>
      <c r="G363" s="172">
        <v>7</v>
      </c>
      <c r="H363" s="172">
        <v>5</v>
      </c>
      <c r="I363" s="172">
        <v>4</v>
      </c>
      <c r="J363" s="172">
        <v>6</v>
      </c>
      <c r="K363" s="172">
        <v>4</v>
      </c>
      <c r="L363" s="172">
        <v>5</v>
      </c>
      <c r="M363" s="173">
        <v>6</v>
      </c>
      <c r="N363" s="174">
        <v>49</v>
      </c>
      <c r="O363" s="175">
        <v>-1</v>
      </c>
      <c r="P363" s="176">
        <v>2</v>
      </c>
      <c r="Q363" s="52"/>
      <c r="R363" s="177" t="str">
        <f>CONCATENATE(B363+100,P363+100)</f>
        <v>172102</v>
      </c>
      <c r="S363" s="170">
        <f>B362</f>
        <v>73</v>
      </c>
      <c r="T363" t="e">
        <f>VLOOKUP(B363,$D$223:$H$264,5,FALSE)</f>
        <v>#N/A</v>
      </c>
    </row>
    <row r="364" spans="1:20" ht="16.5" thickBot="1" x14ac:dyDescent="0.3">
      <c r="A364" s="139" t="str">
        <f t="shared" si="258"/>
        <v>2015Wk 2PM12</v>
      </c>
      <c r="B364" t="s">
        <v>245</v>
      </c>
      <c r="C364" s="96"/>
      <c r="D364" s="98"/>
      <c r="E364" s="178"/>
      <c r="F364" s="178"/>
      <c r="G364" s="178"/>
      <c r="H364" s="178"/>
      <c r="I364" s="178"/>
      <c r="J364" s="178"/>
      <c r="K364" s="178"/>
      <c r="L364" s="178"/>
      <c r="M364" s="178"/>
      <c r="N364" s="126"/>
      <c r="O364" s="126"/>
      <c r="P364" s="90"/>
      <c r="Q364" s="52"/>
      <c r="R364" s="177" t="str">
        <f>IF(R362="","",CONCATENATE(R362,"v",R363))</f>
        <v>173100v172102</v>
      </c>
      <c r="S364" s="170"/>
    </row>
    <row r="365" spans="1:20" ht="16.5" thickBot="1" x14ac:dyDescent="0.3">
      <c r="A365" s="139" t="str">
        <f t="shared" si="258"/>
        <v>2015Wk 2P6</v>
      </c>
      <c r="B365">
        <v>6</v>
      </c>
      <c r="C365" s="144" t="s">
        <v>237</v>
      </c>
      <c r="D365" s="171">
        <v>5</v>
      </c>
      <c r="E365" s="172">
        <v>5</v>
      </c>
      <c r="F365" s="172">
        <v>5</v>
      </c>
      <c r="G365" s="172">
        <v>5</v>
      </c>
      <c r="H365" s="172">
        <v>4</v>
      </c>
      <c r="I365" s="172">
        <v>3</v>
      </c>
      <c r="J365" s="172">
        <v>5</v>
      </c>
      <c r="K365" s="172">
        <v>3</v>
      </c>
      <c r="L365" s="172">
        <v>5</v>
      </c>
      <c r="M365" s="173">
        <v>6</v>
      </c>
      <c r="N365" s="174">
        <v>41</v>
      </c>
      <c r="O365" s="175">
        <v>1</v>
      </c>
      <c r="P365" s="176">
        <v>2</v>
      </c>
      <c r="Q365" s="52"/>
      <c r="R365" s="177" t="str">
        <f>CONCATENATE(B365+100,P365+100)</f>
        <v>106102</v>
      </c>
      <c r="S365" s="170">
        <f>B366</f>
        <v>3</v>
      </c>
      <c r="T365" t="e">
        <f>VLOOKUP(B365,$D$223:$H$264,5,FALSE)</f>
        <v>#N/A</v>
      </c>
    </row>
    <row r="366" spans="1:20" ht="16.5" thickBot="1" x14ac:dyDescent="0.3">
      <c r="A366" s="139" t="str">
        <f t="shared" si="258"/>
        <v>2015Wk 2P3</v>
      </c>
      <c r="B366">
        <v>3</v>
      </c>
      <c r="C366" s="144" t="s">
        <v>229</v>
      </c>
      <c r="D366" s="171">
        <v>4</v>
      </c>
      <c r="E366" s="172">
        <v>5</v>
      </c>
      <c r="F366" s="172">
        <v>5</v>
      </c>
      <c r="G366" s="172">
        <v>7</v>
      </c>
      <c r="H366" s="172">
        <v>4</v>
      </c>
      <c r="I366" s="172">
        <v>3</v>
      </c>
      <c r="J366" s="172">
        <v>5</v>
      </c>
      <c r="K366" s="172">
        <v>4</v>
      </c>
      <c r="L366" s="172">
        <v>5</v>
      </c>
      <c r="M366" s="173">
        <v>6</v>
      </c>
      <c r="N366" s="174">
        <v>44</v>
      </c>
      <c r="O366" s="175">
        <v>-3</v>
      </c>
      <c r="P366" s="176">
        <v>0</v>
      </c>
      <c r="Q366" s="52"/>
      <c r="R366" s="177" t="str">
        <f>CONCATENATE(B366+100,P366+100)</f>
        <v>103100</v>
      </c>
      <c r="S366" s="170">
        <f>B365</f>
        <v>6</v>
      </c>
      <c r="T366" t="e">
        <f>VLOOKUP(B366,$D$223:$H$264,5,FALSE)</f>
        <v>#N/A</v>
      </c>
    </row>
    <row r="367" spans="1:20" ht="16.5" thickBot="1" x14ac:dyDescent="0.3">
      <c r="A367" s="139" t="str">
        <f t="shared" si="258"/>
        <v>2015Wk 2PM13</v>
      </c>
      <c r="B367" t="s">
        <v>248</v>
      </c>
      <c r="C367" s="96"/>
      <c r="D367" s="98"/>
      <c r="E367" s="178"/>
      <c r="F367" s="178"/>
      <c r="G367" s="178"/>
      <c r="H367" s="178"/>
      <c r="I367" s="178"/>
      <c r="J367" s="178"/>
      <c r="K367" s="178"/>
      <c r="L367" s="178"/>
      <c r="M367" s="178"/>
      <c r="N367" s="126"/>
      <c r="O367" s="126"/>
      <c r="P367" s="90"/>
      <c r="Q367" s="52"/>
      <c r="R367" s="177" t="str">
        <f>IF(R365="","",CONCATENATE(R365,"v",R366))</f>
        <v>106102v103100</v>
      </c>
      <c r="S367" s="170"/>
    </row>
    <row r="368" spans="1:20" ht="16.5" thickBot="1" x14ac:dyDescent="0.3">
      <c r="A368" s="139" t="str">
        <f t="shared" si="258"/>
        <v>2015Wk 2P21</v>
      </c>
      <c r="B368">
        <v>21</v>
      </c>
      <c r="C368" s="144" t="s">
        <v>240</v>
      </c>
      <c r="D368" s="171">
        <v>7</v>
      </c>
      <c r="E368" s="172">
        <v>6</v>
      </c>
      <c r="F368" s="172">
        <v>4</v>
      </c>
      <c r="G368" s="172">
        <v>5</v>
      </c>
      <c r="H368" s="172">
        <v>5</v>
      </c>
      <c r="I368" s="172">
        <v>3</v>
      </c>
      <c r="J368" s="172">
        <v>5</v>
      </c>
      <c r="K368" s="172">
        <v>4</v>
      </c>
      <c r="L368" s="172">
        <v>6</v>
      </c>
      <c r="M368" s="173">
        <v>7</v>
      </c>
      <c r="N368" s="174">
        <v>45</v>
      </c>
      <c r="O368" s="175">
        <v>-1</v>
      </c>
      <c r="P368" s="176">
        <v>2</v>
      </c>
      <c r="Q368" s="52"/>
      <c r="R368" s="177" t="str">
        <f>CONCATENATE(B368+100,P368+100)</f>
        <v>121102</v>
      </c>
      <c r="S368" s="170">
        <f>B369</f>
        <v>31</v>
      </c>
      <c r="T368" t="e">
        <f>VLOOKUP(B368,$D$223:$H$264,5,FALSE)</f>
        <v>#N/A</v>
      </c>
    </row>
    <row r="369" spans="1:20" ht="16.5" thickBot="1" x14ac:dyDescent="0.3">
      <c r="A369" s="139" t="str">
        <f t="shared" si="258"/>
        <v>2015Wk 2P31</v>
      </c>
      <c r="B369">
        <v>31</v>
      </c>
      <c r="C369" s="144" t="s">
        <v>232</v>
      </c>
      <c r="D369" s="171">
        <v>8</v>
      </c>
      <c r="E369" s="172">
        <v>5</v>
      </c>
      <c r="F369" s="172">
        <v>7</v>
      </c>
      <c r="G369" s="172">
        <v>8</v>
      </c>
      <c r="H369" s="172">
        <v>5</v>
      </c>
      <c r="I369" s="172">
        <v>4</v>
      </c>
      <c r="J369" s="172">
        <v>6</v>
      </c>
      <c r="K369" s="172">
        <v>3</v>
      </c>
      <c r="L369" s="172">
        <v>5</v>
      </c>
      <c r="M369" s="173">
        <v>6</v>
      </c>
      <c r="N369" s="174">
        <v>49</v>
      </c>
      <c r="O369" s="175">
        <v>-2</v>
      </c>
      <c r="P369" s="176">
        <v>0</v>
      </c>
      <c r="Q369" s="52"/>
      <c r="R369" s="177" t="str">
        <f>CONCATENATE(B369+100,P369+100)</f>
        <v>131100</v>
      </c>
      <c r="S369" s="170">
        <f>B368</f>
        <v>21</v>
      </c>
      <c r="T369" t="e">
        <f>VLOOKUP(B369,$D$223:$H$264,5,FALSE)</f>
        <v>#N/A</v>
      </c>
    </row>
    <row r="370" spans="1:20" ht="16.5" thickBot="1" x14ac:dyDescent="0.3">
      <c r="A370" s="139" t="str">
        <f t="shared" si="258"/>
        <v>2015Wk 2PM14</v>
      </c>
      <c r="B370" t="s">
        <v>251</v>
      </c>
      <c r="C370" s="96"/>
      <c r="D370" s="98"/>
      <c r="E370" s="178"/>
      <c r="F370" s="178"/>
      <c r="G370" s="178"/>
      <c r="H370" s="178"/>
      <c r="I370" s="178"/>
      <c r="J370" s="178"/>
      <c r="K370" s="178"/>
      <c r="L370" s="178"/>
      <c r="M370" s="178"/>
      <c r="N370" s="126"/>
      <c r="O370" s="126"/>
      <c r="P370" s="90"/>
      <c r="Q370" s="52"/>
      <c r="R370" s="177" t="str">
        <f>IF(R368="","",CONCATENATE(R368,"v",R369))</f>
        <v>121102v131100</v>
      </c>
      <c r="S370" s="170"/>
    </row>
    <row r="371" spans="1:20" ht="16.5" thickBot="1" x14ac:dyDescent="0.3">
      <c r="A371" s="139" t="str">
        <f t="shared" si="258"/>
        <v>2015Wk 2P29</v>
      </c>
      <c r="B371">
        <v>29</v>
      </c>
      <c r="C371" s="144" t="s">
        <v>243</v>
      </c>
      <c r="D371" s="171">
        <v>10</v>
      </c>
      <c r="E371" s="172">
        <v>6</v>
      </c>
      <c r="F371" s="172">
        <v>7</v>
      </c>
      <c r="G371" s="172">
        <v>7</v>
      </c>
      <c r="H371" s="172">
        <v>5</v>
      </c>
      <c r="I371" s="172">
        <v>3</v>
      </c>
      <c r="J371" s="172">
        <v>7</v>
      </c>
      <c r="K371" s="172">
        <v>4</v>
      </c>
      <c r="L371" s="172">
        <v>5</v>
      </c>
      <c r="M371" s="173">
        <v>6</v>
      </c>
      <c r="N371" s="174">
        <v>50</v>
      </c>
      <c r="O371" s="175">
        <v>-1</v>
      </c>
      <c r="P371" s="176">
        <v>0</v>
      </c>
      <c r="Q371" s="52"/>
      <c r="R371" s="177" t="str">
        <f>CONCATENATE(B371+100,P371+100)</f>
        <v>129100</v>
      </c>
      <c r="S371" s="170">
        <f>B372</f>
        <v>32</v>
      </c>
      <c r="T371" t="e">
        <f>VLOOKUP(B371,$D$223:$H$264,5,FALSE)</f>
        <v>#N/A</v>
      </c>
    </row>
    <row r="372" spans="1:20" ht="16.5" thickBot="1" x14ac:dyDescent="0.3">
      <c r="A372" s="139" t="str">
        <f t="shared" si="258"/>
        <v>2015Wk 2P32</v>
      </c>
      <c r="B372">
        <v>32</v>
      </c>
      <c r="C372" s="144" t="s">
        <v>235</v>
      </c>
      <c r="D372" s="171">
        <v>10</v>
      </c>
      <c r="E372" s="172">
        <v>5</v>
      </c>
      <c r="F372" s="172">
        <v>8</v>
      </c>
      <c r="G372" s="172">
        <v>5</v>
      </c>
      <c r="H372" s="172">
        <v>5</v>
      </c>
      <c r="I372" s="172">
        <v>3</v>
      </c>
      <c r="J372" s="172">
        <v>7</v>
      </c>
      <c r="K372" s="172">
        <v>4</v>
      </c>
      <c r="L372" s="172">
        <v>4</v>
      </c>
      <c r="M372" s="173">
        <v>6</v>
      </c>
      <c r="N372" s="174">
        <v>47</v>
      </c>
      <c r="O372" s="175">
        <v>2</v>
      </c>
      <c r="P372" s="176">
        <v>2</v>
      </c>
      <c r="Q372" s="52"/>
      <c r="R372" s="177" t="str">
        <f>CONCATENATE(B372+100,P372+100)</f>
        <v>132102</v>
      </c>
      <c r="S372" s="170">
        <f>B371</f>
        <v>29</v>
      </c>
      <c r="T372" t="e">
        <f>VLOOKUP(B372,$D$223:$H$264,5,FALSE)</f>
        <v>#N/A</v>
      </c>
    </row>
    <row r="373" spans="1:20" ht="16.5" thickBot="1" x14ac:dyDescent="0.3">
      <c r="A373" s="139" t="str">
        <f t="shared" si="258"/>
        <v>2015Wk 2PM15</v>
      </c>
      <c r="B373" t="s">
        <v>254</v>
      </c>
      <c r="C373" s="96"/>
      <c r="D373" s="98"/>
      <c r="E373" s="178"/>
      <c r="F373" s="178"/>
      <c r="G373" s="178"/>
      <c r="H373" s="178"/>
      <c r="I373" s="178"/>
      <c r="J373" s="178"/>
      <c r="K373" s="178"/>
      <c r="L373" s="178"/>
      <c r="M373" s="178"/>
      <c r="N373" s="126"/>
      <c r="O373" s="126"/>
      <c r="P373" s="90"/>
      <c r="Q373" s="52"/>
      <c r="R373" s="177" t="str">
        <f>IF(R371="","",CONCATENATE(R371,"v",R372))</f>
        <v>129100v132102</v>
      </c>
      <c r="S373" s="170"/>
    </row>
    <row r="374" spans="1:20" ht="16.5" thickBot="1" x14ac:dyDescent="0.3">
      <c r="A374" s="139" t="str">
        <f t="shared" si="258"/>
        <v>2015Wk 2P68</v>
      </c>
      <c r="B374">
        <v>68</v>
      </c>
      <c r="C374" s="144" t="s">
        <v>214</v>
      </c>
      <c r="D374" s="171">
        <v>2</v>
      </c>
      <c r="E374" s="172">
        <v>5</v>
      </c>
      <c r="F374" s="172">
        <v>5</v>
      </c>
      <c r="G374" s="172">
        <v>5</v>
      </c>
      <c r="H374" s="172">
        <v>4</v>
      </c>
      <c r="I374" s="172">
        <v>3</v>
      </c>
      <c r="J374" s="172">
        <v>4</v>
      </c>
      <c r="K374" s="172">
        <v>3</v>
      </c>
      <c r="L374" s="172">
        <v>5</v>
      </c>
      <c r="M374" s="173">
        <v>5</v>
      </c>
      <c r="N374" s="174">
        <v>39</v>
      </c>
      <c r="O374" s="175">
        <v>0</v>
      </c>
      <c r="P374" s="176">
        <v>2</v>
      </c>
      <c r="Q374" s="52"/>
      <c r="R374" s="177" t="str">
        <f>CONCATENATE(B374+100,P374+100)</f>
        <v>168102</v>
      </c>
      <c r="S374" s="170">
        <f>B375</f>
        <v>4</v>
      </c>
      <c r="T374" t="e">
        <f>VLOOKUP(B374,$D$223:$H$264,5,FALSE)</f>
        <v>#N/A</v>
      </c>
    </row>
    <row r="375" spans="1:20" ht="16.5" thickBot="1" x14ac:dyDescent="0.3">
      <c r="A375" s="139" t="str">
        <f t="shared" si="258"/>
        <v>2015Wk 2P4</v>
      </c>
      <c r="B375">
        <v>4</v>
      </c>
      <c r="C375" s="144" t="s">
        <v>219</v>
      </c>
      <c r="D375" s="171">
        <v>3</v>
      </c>
      <c r="E375" s="172">
        <v>5</v>
      </c>
      <c r="F375" s="172">
        <v>6</v>
      </c>
      <c r="G375" s="172">
        <v>6</v>
      </c>
      <c r="H375" s="172">
        <v>4</v>
      </c>
      <c r="I375" s="172">
        <v>3</v>
      </c>
      <c r="J375" s="172">
        <v>5</v>
      </c>
      <c r="K375" s="172">
        <v>4</v>
      </c>
      <c r="L375" s="172">
        <v>5</v>
      </c>
      <c r="M375" s="173">
        <v>4</v>
      </c>
      <c r="N375" s="174">
        <v>42</v>
      </c>
      <c r="O375" s="175">
        <v>-1</v>
      </c>
      <c r="P375" s="176">
        <v>0</v>
      </c>
      <c r="Q375" s="52"/>
      <c r="R375" s="177" t="str">
        <f>CONCATENATE(B375+100,P375+100)</f>
        <v>104100</v>
      </c>
      <c r="S375" s="170">
        <f>B374</f>
        <v>68</v>
      </c>
      <c r="T375">
        <f>VLOOKUP(B375,$D$223:$H$264,5,FALSE)</f>
        <v>0</v>
      </c>
    </row>
    <row r="376" spans="1:20" ht="16.5" thickBot="1" x14ac:dyDescent="0.3">
      <c r="A376" s="139" t="str">
        <f t="shared" si="258"/>
        <v>2015Wk 2PM16</v>
      </c>
      <c r="B376" t="s">
        <v>257</v>
      </c>
      <c r="C376" s="96"/>
      <c r="D376" s="98"/>
      <c r="E376" s="178"/>
      <c r="F376" s="178"/>
      <c r="G376" s="178"/>
      <c r="H376" s="178"/>
      <c r="I376" s="178"/>
      <c r="J376" s="178"/>
      <c r="K376" s="178"/>
      <c r="L376" s="178"/>
      <c r="M376" s="178"/>
      <c r="N376" s="126"/>
      <c r="O376" s="126"/>
      <c r="P376" s="90"/>
      <c r="Q376" s="52"/>
      <c r="R376" s="177" t="str">
        <f>IF(R374="","",CONCATENATE(R374,"v",R375))</f>
        <v>168102v104100</v>
      </c>
      <c r="S376" s="170"/>
    </row>
    <row r="377" spans="1:20" ht="16.5" thickBot="1" x14ac:dyDescent="0.3">
      <c r="A377" s="139" t="str">
        <f t="shared" si="258"/>
        <v>2015Wk 2P30</v>
      </c>
      <c r="B377">
        <v>30</v>
      </c>
      <c r="C377" s="144" t="s">
        <v>216</v>
      </c>
      <c r="D377" s="171">
        <v>8</v>
      </c>
      <c r="E377" s="172">
        <v>5</v>
      </c>
      <c r="F377" s="172">
        <v>5</v>
      </c>
      <c r="G377" s="172">
        <v>6</v>
      </c>
      <c r="H377" s="172">
        <v>5</v>
      </c>
      <c r="I377" s="172">
        <v>4</v>
      </c>
      <c r="J377" s="172">
        <v>6</v>
      </c>
      <c r="K377" s="172">
        <v>5</v>
      </c>
      <c r="L377" s="172">
        <v>5</v>
      </c>
      <c r="M377" s="173">
        <v>6</v>
      </c>
      <c r="N377" s="174">
        <v>47</v>
      </c>
      <c r="O377" s="175">
        <v>-2</v>
      </c>
      <c r="P377" s="176">
        <v>0</v>
      </c>
      <c r="Q377" s="52"/>
      <c r="R377" s="177" t="str">
        <f>CONCATENATE(B377+100,P377+100)</f>
        <v>130100</v>
      </c>
      <c r="S377" s="170">
        <f t="shared" ref="S377" si="259">B378</f>
        <v>22</v>
      </c>
    </row>
    <row r="378" spans="1:20" ht="16.5" thickBot="1" x14ac:dyDescent="0.3">
      <c r="A378" s="139" t="str">
        <f t="shared" si="258"/>
        <v>2015Wk 2P22</v>
      </c>
      <c r="B378">
        <v>22</v>
      </c>
      <c r="C378" s="144" t="s">
        <v>222</v>
      </c>
      <c r="D378" s="171">
        <v>6</v>
      </c>
      <c r="E378" s="172">
        <v>5</v>
      </c>
      <c r="F378" s="172">
        <v>5</v>
      </c>
      <c r="G378" s="172">
        <v>6</v>
      </c>
      <c r="H378" s="172">
        <v>5</v>
      </c>
      <c r="I378" s="172">
        <v>3</v>
      </c>
      <c r="J378" s="172">
        <v>5</v>
      </c>
      <c r="K378" s="172">
        <v>4</v>
      </c>
      <c r="L378" s="172">
        <v>6</v>
      </c>
      <c r="M378" s="173">
        <v>5</v>
      </c>
      <c r="N378" s="174">
        <v>44</v>
      </c>
      <c r="O378" s="175">
        <v>-1</v>
      </c>
      <c r="P378" s="176">
        <v>2</v>
      </c>
      <c r="Q378" s="52"/>
      <c r="R378" s="177" t="str">
        <f>CONCATENATE(B378+100,P378+100)</f>
        <v>122102</v>
      </c>
      <c r="S378" s="170">
        <f t="shared" ref="S378" si="260">B377</f>
        <v>30</v>
      </c>
    </row>
    <row r="379" spans="1:20" ht="16.5" thickBot="1" x14ac:dyDescent="0.3">
      <c r="A379" s="139" t="str">
        <f t="shared" si="258"/>
        <v>2015Wk 2PM17</v>
      </c>
      <c r="B379" t="s">
        <v>260</v>
      </c>
      <c r="C379" s="96"/>
      <c r="D379" s="98"/>
      <c r="E379" s="178"/>
      <c r="F379" s="178"/>
      <c r="G379" s="178"/>
      <c r="H379" s="178"/>
      <c r="I379" s="178"/>
      <c r="J379" s="178"/>
      <c r="K379" s="178"/>
      <c r="L379" s="178"/>
      <c r="M379" s="178"/>
      <c r="N379" s="126"/>
      <c r="O379" s="126"/>
      <c r="P379" s="90"/>
      <c r="Q379" s="52"/>
      <c r="R379" s="177" t="str">
        <f>IF(R377="","",CONCATENATE(R377,"v",R378))</f>
        <v>130100v122102</v>
      </c>
      <c r="S379" s="170"/>
    </row>
    <row r="380" spans="1:20" ht="16.5" thickBot="1" x14ac:dyDescent="0.3">
      <c r="A380" s="139" t="str">
        <f t="shared" si="258"/>
        <v>2015Wk 2P44</v>
      </c>
      <c r="B380">
        <v>44</v>
      </c>
      <c r="C380" s="144" t="s">
        <v>218</v>
      </c>
      <c r="D380" s="171">
        <v>13</v>
      </c>
      <c r="E380" s="172">
        <v>6</v>
      </c>
      <c r="F380" s="172">
        <v>7</v>
      </c>
      <c r="G380" s="172">
        <v>8</v>
      </c>
      <c r="H380" s="172">
        <v>5</v>
      </c>
      <c r="I380" s="172">
        <v>3</v>
      </c>
      <c r="J380" s="172">
        <v>6</v>
      </c>
      <c r="K380" s="172">
        <v>4</v>
      </c>
      <c r="L380" s="172">
        <v>8</v>
      </c>
      <c r="M380" s="173">
        <v>7</v>
      </c>
      <c r="N380" s="174">
        <v>54</v>
      </c>
      <c r="O380" s="175">
        <v>-1</v>
      </c>
      <c r="P380" s="176">
        <v>1</v>
      </c>
      <c r="Q380" s="52"/>
      <c r="R380" s="177" t="str">
        <f>CONCATENATE(B380+100,P380+100)</f>
        <v>144101</v>
      </c>
      <c r="S380" s="170">
        <f t="shared" ref="S380" si="261">B381</f>
        <v>35</v>
      </c>
    </row>
    <row r="381" spans="1:20" ht="16.5" thickBot="1" x14ac:dyDescent="0.3">
      <c r="A381" s="139" t="str">
        <f t="shared" si="258"/>
        <v>2015Wk 2P35</v>
      </c>
      <c r="B381">
        <v>35</v>
      </c>
      <c r="C381" s="144" t="s">
        <v>225</v>
      </c>
      <c r="D381" s="171">
        <v>11</v>
      </c>
      <c r="E381" s="172">
        <v>6</v>
      </c>
      <c r="F381" s="172">
        <v>6</v>
      </c>
      <c r="G381" s="172">
        <v>5</v>
      </c>
      <c r="H381" s="172">
        <v>6</v>
      </c>
      <c r="I381" s="172">
        <v>4</v>
      </c>
      <c r="J381" s="172">
        <v>7</v>
      </c>
      <c r="K381" s="172">
        <v>3</v>
      </c>
      <c r="L381" s="172">
        <v>7</v>
      </c>
      <c r="M381" s="173">
        <v>7</v>
      </c>
      <c r="N381" s="174">
        <v>51</v>
      </c>
      <c r="O381" s="175">
        <v>-1</v>
      </c>
      <c r="P381" s="176">
        <v>1</v>
      </c>
      <c r="Q381" s="52"/>
      <c r="R381" s="177" t="str">
        <f>CONCATENATE(B381+100,P381+100)</f>
        <v>135101</v>
      </c>
      <c r="S381" s="170">
        <f t="shared" ref="S381" si="262">B380</f>
        <v>44</v>
      </c>
    </row>
    <row r="382" spans="1:20" ht="16.5" thickBot="1" x14ac:dyDescent="0.3">
      <c r="A382" s="139" t="str">
        <f t="shared" si="258"/>
        <v>2015Wk 2PM18</v>
      </c>
      <c r="B382" t="s">
        <v>263</v>
      </c>
      <c r="C382" s="96"/>
      <c r="D382" s="98"/>
      <c r="E382" s="178"/>
      <c r="F382" s="178"/>
      <c r="G382" s="178"/>
      <c r="H382" s="178"/>
      <c r="I382" s="178"/>
      <c r="J382" s="178"/>
      <c r="K382" s="178"/>
      <c r="L382" s="178"/>
      <c r="M382" s="178"/>
      <c r="N382" s="126"/>
      <c r="O382" s="126"/>
      <c r="P382" s="90"/>
      <c r="Q382" s="52"/>
      <c r="R382" s="177" t="str">
        <f>IF(R380="","",CONCATENATE(R380,"v",R381))</f>
        <v>144101v135101</v>
      </c>
      <c r="S382" s="170"/>
    </row>
    <row r="383" spans="1:20" ht="16.5" thickBot="1" x14ac:dyDescent="0.3">
      <c r="A383" s="139" t="str">
        <f t="shared" si="258"/>
        <v>2015Wk 2P</v>
      </c>
      <c r="B383" t="s">
        <v>264</v>
      </c>
      <c r="C383" s="144"/>
      <c r="D383" s="171" t="s">
        <v>264</v>
      </c>
      <c r="E383" s="172"/>
      <c r="F383" s="172"/>
      <c r="G383" s="172"/>
      <c r="H383" s="172"/>
      <c r="I383" s="172"/>
      <c r="J383" s="172"/>
      <c r="K383" s="172"/>
      <c r="L383" s="172"/>
      <c r="M383" s="173"/>
      <c r="N383" s="174">
        <v>0</v>
      </c>
      <c r="O383" s="175" t="e">
        <v>#VALUE!</v>
      </c>
      <c r="P383" s="176" t="e">
        <v>#VALUE!</v>
      </c>
      <c r="Q383" s="52"/>
      <c r="R383" s="177" t="e">
        <f>CONCATENATE(B383+100,P383+100)</f>
        <v>#VALUE!</v>
      </c>
      <c r="S383" s="170"/>
    </row>
    <row r="384" spans="1:20" ht="16.5" thickBot="1" x14ac:dyDescent="0.3">
      <c r="A384" s="139" t="str">
        <f t="shared" si="258"/>
        <v>2015Wk 2P</v>
      </c>
      <c r="B384" t="s">
        <v>264</v>
      </c>
      <c r="C384" s="144"/>
      <c r="D384" s="171" t="s">
        <v>264</v>
      </c>
      <c r="E384" s="172"/>
      <c r="F384" s="172"/>
      <c r="G384" s="172"/>
      <c r="H384" s="172"/>
      <c r="I384" s="172"/>
      <c r="J384" s="172"/>
      <c r="K384" s="172"/>
      <c r="L384" s="172"/>
      <c r="M384" s="173"/>
      <c r="N384" s="174">
        <v>0</v>
      </c>
      <c r="O384" s="175" t="e">
        <v>#VALUE!</v>
      </c>
      <c r="P384" s="176" t="e">
        <v>#VALUE!</v>
      </c>
      <c r="Q384" s="52"/>
      <c r="R384" s="177" t="e">
        <f>CONCATENATE(B384+100,P384+100)</f>
        <v>#VALUE!</v>
      </c>
      <c r="S384" s="170"/>
    </row>
    <row r="385" spans="1:19" ht="16.5" thickBot="1" x14ac:dyDescent="0.3">
      <c r="A385" s="139" t="str">
        <f t="shared" si="258"/>
        <v>2015Wk 2PM19</v>
      </c>
      <c r="B385" t="s">
        <v>265</v>
      </c>
      <c r="C385" s="96"/>
      <c r="D385" s="98"/>
      <c r="E385" s="178"/>
      <c r="F385" s="178"/>
      <c r="G385" s="178"/>
      <c r="H385" s="178"/>
      <c r="I385" s="178"/>
      <c r="J385" s="178"/>
      <c r="K385" s="178"/>
      <c r="L385" s="178"/>
      <c r="M385" s="178"/>
      <c r="N385" s="126"/>
      <c r="O385" s="126"/>
      <c r="P385" s="90"/>
      <c r="Q385" s="52"/>
      <c r="R385" s="177" t="e">
        <f>IF(R383="","",CONCATENATE(R383,"v",R384))</f>
        <v>#VALUE!</v>
      </c>
      <c r="S385" s="170"/>
    </row>
    <row r="386" spans="1:19" ht="16.5" thickBot="1" x14ac:dyDescent="0.3">
      <c r="A386" s="139" t="str">
        <f t="shared" si="258"/>
        <v>2015Wk 2P</v>
      </c>
      <c r="B386" t="s">
        <v>264</v>
      </c>
      <c r="C386" s="144"/>
      <c r="D386" s="171" t="s">
        <v>264</v>
      </c>
      <c r="E386" s="172"/>
      <c r="F386" s="172"/>
      <c r="G386" s="172"/>
      <c r="H386" s="172"/>
      <c r="I386" s="172"/>
      <c r="J386" s="172"/>
      <c r="K386" s="172"/>
      <c r="L386" s="172"/>
      <c r="M386" s="173"/>
      <c r="N386" s="174">
        <v>0</v>
      </c>
      <c r="O386" s="175" t="e">
        <v>#VALUE!</v>
      </c>
      <c r="P386" s="176" t="e">
        <v>#VALUE!</v>
      </c>
      <c r="Q386" s="52"/>
      <c r="R386" s="177" t="e">
        <f>CONCATENATE(B386+100,P386+100)</f>
        <v>#VALUE!</v>
      </c>
      <c r="S386" s="170"/>
    </row>
    <row r="387" spans="1:19" ht="16.5" thickBot="1" x14ac:dyDescent="0.3">
      <c r="A387" s="139" t="str">
        <f t="shared" si="258"/>
        <v>2015Wk 2P</v>
      </c>
      <c r="B387" t="s">
        <v>264</v>
      </c>
      <c r="C387" s="144"/>
      <c r="D387" s="171" t="s">
        <v>264</v>
      </c>
      <c r="E387" s="172"/>
      <c r="F387" s="172"/>
      <c r="G387" s="172"/>
      <c r="H387" s="172"/>
      <c r="I387" s="172"/>
      <c r="J387" s="172"/>
      <c r="K387" s="172"/>
      <c r="L387" s="172"/>
      <c r="M387" s="173"/>
      <c r="N387" s="174">
        <v>0</v>
      </c>
      <c r="O387" s="175" t="e">
        <v>#VALUE!</v>
      </c>
      <c r="P387" s="176" t="e">
        <v>#VALUE!</v>
      </c>
      <c r="Q387" s="52"/>
      <c r="R387" s="177" t="e">
        <f>CONCATENATE(B387+100,P387+100)</f>
        <v>#VALUE!</v>
      </c>
      <c r="S387" s="170"/>
    </row>
    <row r="388" spans="1:19" ht="16.5" thickBot="1" x14ac:dyDescent="0.3">
      <c r="A388" s="139" t="str">
        <f t="shared" si="258"/>
        <v>2015Wk 2PM20</v>
      </c>
      <c r="B388" t="s">
        <v>266</v>
      </c>
      <c r="C388" s="96"/>
      <c r="D388" s="98"/>
      <c r="E388" s="178"/>
      <c r="F388" s="178"/>
      <c r="G388" s="178"/>
      <c r="H388" s="178"/>
      <c r="I388" s="178"/>
      <c r="J388" s="178"/>
      <c r="K388" s="178"/>
      <c r="L388" s="178"/>
      <c r="M388" s="178"/>
      <c r="N388" s="126"/>
      <c r="O388" s="126"/>
      <c r="P388" s="90"/>
      <c r="Q388" s="52"/>
      <c r="R388" s="177" t="e">
        <f>IF(R386="","",CONCATENATE(R386,"v",R387))</f>
        <v>#VALUE!</v>
      </c>
      <c r="S388" s="170"/>
    </row>
    <row r="389" spans="1:19" ht="16.5" thickBot="1" x14ac:dyDescent="0.3">
      <c r="B389" s="179" t="s">
        <v>2</v>
      </c>
      <c r="C389" s="180" t="s">
        <v>17</v>
      </c>
      <c r="D389" s="181" t="s">
        <v>267</v>
      </c>
      <c r="E389" s="182" t="s">
        <v>8</v>
      </c>
      <c r="F389" s="183" t="s">
        <v>5</v>
      </c>
      <c r="G389" s="184" t="s">
        <v>268</v>
      </c>
      <c r="K389" s="52"/>
      <c r="L389" s="52"/>
      <c r="P389" s="134"/>
    </row>
    <row r="390" spans="1:19" x14ac:dyDescent="0.25">
      <c r="A390" s="139" t="str">
        <f>CONCATENATE($C$10,$C$270,"T",B390)</f>
        <v>2015Wk 2T1</v>
      </c>
      <c r="B390" s="186">
        <v>1</v>
      </c>
      <c r="C390" s="187" t="s">
        <v>213</v>
      </c>
      <c r="D390" s="188">
        <v>-2</v>
      </c>
      <c r="E390" s="189">
        <v>1</v>
      </c>
      <c r="F390" s="190">
        <v>2</v>
      </c>
      <c r="G390" s="189"/>
      <c r="K390" s="52"/>
      <c r="L390" s="52"/>
      <c r="P390" s="134"/>
      <c r="Q390" s="1">
        <f>COUNTIF(G390:G390,"=X")</f>
        <v>0</v>
      </c>
      <c r="R390" s="1" t="str">
        <f t="shared" ref="R390:R431" si="263">IF(G390="X",CONCATENATE("S",Q390),"")</f>
        <v/>
      </c>
      <c r="S390" s="1" t="str">
        <f>IF(R390="","",VLOOKUP(C390,'[1]Admin Tools'!C:D,2,FALSE))</f>
        <v/>
      </c>
    </row>
    <row r="391" spans="1:19" x14ac:dyDescent="0.25">
      <c r="A391" s="139" t="str">
        <f>CONCATENATE($C$10,$C$270,"T",B390)</f>
        <v>2015Wk 2T1</v>
      </c>
      <c r="B391" s="191"/>
      <c r="C391" s="192" t="s">
        <v>215</v>
      </c>
      <c r="D391" s="193">
        <v>0</v>
      </c>
      <c r="E391" s="194">
        <v>0</v>
      </c>
      <c r="F391" s="195"/>
      <c r="G391" s="194"/>
      <c r="K391" s="52"/>
      <c r="L391" s="52"/>
      <c r="P391" s="134"/>
      <c r="Q391" s="1">
        <f>COUNTIF(G390:G391,"=X")</f>
        <v>0</v>
      </c>
      <c r="R391" s="1" t="str">
        <f t="shared" si="263"/>
        <v/>
      </c>
      <c r="S391" s="1" t="str">
        <f>IF(R391="","",VLOOKUP(C391,'[1]Admin Tools'!C:D,2,FALSE))</f>
        <v/>
      </c>
    </row>
    <row r="392" spans="1:19" ht="16.5" thickBot="1" x14ac:dyDescent="0.3">
      <c r="A392" s="139" t="str">
        <f>CONCATENATE($C$10,$C$270,"T",B390)</f>
        <v>2015Wk 2T1</v>
      </c>
      <c r="B392" s="196"/>
      <c r="C392" s="197" t="s">
        <v>217</v>
      </c>
      <c r="D392" s="198">
        <v>-1</v>
      </c>
      <c r="E392" s="199">
        <v>1</v>
      </c>
      <c r="F392" s="200"/>
      <c r="G392" s="199"/>
      <c r="K392" s="52"/>
      <c r="L392" s="52"/>
      <c r="P392" s="134"/>
      <c r="Q392" s="1">
        <f>COUNTIF(G390:G392,"=X")</f>
        <v>0</v>
      </c>
      <c r="R392" s="1" t="str">
        <f t="shared" si="263"/>
        <v/>
      </c>
      <c r="S392" s="1" t="str">
        <f>IF(R392="","",VLOOKUP(C392,'[1]Admin Tools'!C:D,2,FALSE))</f>
        <v/>
      </c>
    </row>
    <row r="393" spans="1:19" x14ac:dyDescent="0.25">
      <c r="A393" s="139" t="str">
        <f>CONCATENATE($C$10,$C$270,"T",B393)</f>
        <v>2015Wk 2T2</v>
      </c>
      <c r="B393" s="201">
        <v>2</v>
      </c>
      <c r="C393" s="187" t="s">
        <v>214</v>
      </c>
      <c r="D393" s="202">
        <v>0</v>
      </c>
      <c r="E393" s="189">
        <v>2</v>
      </c>
      <c r="F393" s="203">
        <v>3.5</v>
      </c>
      <c r="G393" s="204"/>
      <c r="K393" s="52"/>
      <c r="L393" s="52"/>
      <c r="P393" s="134"/>
      <c r="Q393" s="1">
        <f>COUNTIF(G390:G393,"=X")</f>
        <v>0</v>
      </c>
      <c r="R393" s="1" t="str">
        <f t="shared" si="263"/>
        <v/>
      </c>
      <c r="S393" s="1" t="str">
        <f>IF(R393="","",VLOOKUP(C393,'[1]Admin Tools'!C:D,2,FALSE))</f>
        <v/>
      </c>
    </row>
    <row r="394" spans="1:19" x14ac:dyDescent="0.25">
      <c r="A394" s="139" t="str">
        <f>CONCATENATE($C$10,$C$270,"T",B393)</f>
        <v>2015Wk 2T2</v>
      </c>
      <c r="B394" s="205"/>
      <c r="C394" s="192" t="s">
        <v>216</v>
      </c>
      <c r="D394" s="206">
        <v>-2</v>
      </c>
      <c r="E394" s="194">
        <v>0</v>
      </c>
      <c r="F394" s="203"/>
      <c r="G394" s="207"/>
      <c r="K394" s="52"/>
      <c r="L394" s="52"/>
      <c r="P394" s="134"/>
      <c r="Q394" s="1">
        <f>COUNTIF(G390:G394,"=X")</f>
        <v>0</v>
      </c>
      <c r="R394" s="1" t="str">
        <f t="shared" si="263"/>
        <v/>
      </c>
      <c r="S394" s="1" t="str">
        <f>IF(R394="","",VLOOKUP(C394,'[1]Admin Tools'!C:D,2,FALSE))</f>
        <v/>
      </c>
    </row>
    <row r="395" spans="1:19" ht="16.5" thickBot="1" x14ac:dyDescent="0.3">
      <c r="A395" s="139" t="str">
        <f>CONCATENATE($C$10,$C$270,"T",B393)</f>
        <v>2015Wk 2T2</v>
      </c>
      <c r="B395" s="208"/>
      <c r="C395" s="197" t="s">
        <v>218</v>
      </c>
      <c r="D395" s="209">
        <v>-1</v>
      </c>
      <c r="E395" s="199">
        <v>1</v>
      </c>
      <c r="F395" s="210"/>
      <c r="G395" s="211"/>
      <c r="K395" s="52"/>
      <c r="L395" s="52"/>
      <c r="P395" s="134"/>
      <c r="Q395" s="1">
        <f>COUNTIF(G390:G395,"=X")</f>
        <v>0</v>
      </c>
      <c r="R395" s="1" t="str">
        <f t="shared" si="263"/>
        <v/>
      </c>
      <c r="S395" s="1" t="str">
        <f>IF(R395="","",VLOOKUP(C395,'[1]Admin Tools'!C:D,2,FALSE))</f>
        <v/>
      </c>
    </row>
    <row r="396" spans="1:19" x14ac:dyDescent="0.25">
      <c r="A396" s="139" t="str">
        <f>CONCATENATE($C$10,$C$270,"T",B396)</f>
        <v>2015Wk 2T3</v>
      </c>
      <c r="B396" s="186">
        <v>3</v>
      </c>
      <c r="C396" s="187" t="s">
        <v>219</v>
      </c>
      <c r="D396" s="188">
        <v>-1</v>
      </c>
      <c r="E396" s="189">
        <v>0</v>
      </c>
      <c r="F396" s="190">
        <v>3.5</v>
      </c>
      <c r="G396" s="189"/>
      <c r="K396" s="52"/>
      <c r="L396" s="52"/>
      <c r="P396" s="134"/>
      <c r="Q396" s="1">
        <f>COUNTIF(G390:G396,"=X")</f>
        <v>0</v>
      </c>
      <c r="R396" s="1" t="str">
        <f t="shared" si="263"/>
        <v/>
      </c>
      <c r="S396" s="1" t="str">
        <f>IF(R396="","",VLOOKUP(C396,'[1]Admin Tools'!C:D,2,FALSE))</f>
        <v/>
      </c>
    </row>
    <row r="397" spans="1:19" x14ac:dyDescent="0.25">
      <c r="A397" s="139" t="str">
        <f>CONCATENATE($C$10,$C$270,"T",B396)</f>
        <v>2015Wk 2T3</v>
      </c>
      <c r="B397" s="191"/>
      <c r="C397" s="192" t="s">
        <v>222</v>
      </c>
      <c r="D397" s="193">
        <v>-1</v>
      </c>
      <c r="E397" s="194">
        <v>2</v>
      </c>
      <c r="F397" s="195"/>
      <c r="G397" s="194"/>
      <c r="K397" s="52"/>
      <c r="L397" s="52"/>
      <c r="P397" s="134"/>
      <c r="Q397" s="1">
        <f>COUNTIF(G390:G397,"=X")</f>
        <v>0</v>
      </c>
      <c r="R397" s="1" t="str">
        <f t="shared" si="263"/>
        <v/>
      </c>
      <c r="S397" s="1" t="str">
        <f>IF(R397="","",VLOOKUP(C397,'[1]Admin Tools'!C:D,2,FALSE))</f>
        <v/>
      </c>
    </row>
    <row r="398" spans="1:19" ht="16.5" thickBot="1" x14ac:dyDescent="0.3">
      <c r="A398" s="139" t="str">
        <f>CONCATENATE($C$10,$C$270,"T",B396)</f>
        <v>2015Wk 2T3</v>
      </c>
      <c r="B398" s="196"/>
      <c r="C398" s="197" t="s">
        <v>225</v>
      </c>
      <c r="D398" s="198">
        <v>-1</v>
      </c>
      <c r="E398" s="199">
        <v>1</v>
      </c>
      <c r="F398" s="200"/>
      <c r="G398" s="199"/>
      <c r="K398" s="52"/>
      <c r="L398" s="52"/>
      <c r="P398" s="134"/>
      <c r="Q398" s="1">
        <f>COUNTIF(G390:G398,"=X")</f>
        <v>0</v>
      </c>
      <c r="R398" s="1" t="str">
        <f t="shared" si="263"/>
        <v/>
      </c>
      <c r="S398" s="1" t="str">
        <f>IF(R398="","",VLOOKUP(C398,'[1]Admin Tools'!C:D,2,FALSE))</f>
        <v/>
      </c>
    </row>
    <row r="399" spans="1:19" x14ac:dyDescent="0.25">
      <c r="A399" s="139" t="str">
        <f>CONCATENATE($C$10,$C$270,"T",B399)</f>
        <v>2015Wk 2T4</v>
      </c>
      <c r="B399" s="201">
        <v>4</v>
      </c>
      <c r="C399" s="187" t="s">
        <v>220</v>
      </c>
      <c r="D399" s="202">
        <v>-2</v>
      </c>
      <c r="E399" s="212">
        <v>0</v>
      </c>
      <c r="F399" s="203">
        <v>2</v>
      </c>
      <c r="G399" s="204"/>
      <c r="K399" s="52"/>
      <c r="L399" s="52"/>
      <c r="P399" s="134"/>
      <c r="Q399" s="1">
        <f>COUNTIF(G390:G399,"=X")</f>
        <v>0</v>
      </c>
      <c r="R399" s="1" t="str">
        <f t="shared" si="263"/>
        <v/>
      </c>
      <c r="S399" s="1" t="str">
        <f>IF(R399="","",VLOOKUP(C399,'[1]Admin Tools'!C:D,2,FALSE))</f>
        <v/>
      </c>
    </row>
    <row r="400" spans="1:19" x14ac:dyDescent="0.25">
      <c r="A400" s="139" t="str">
        <f>CONCATENATE($C$10,$C$270,"T",B399)</f>
        <v>2015Wk 2T4</v>
      </c>
      <c r="B400" s="205"/>
      <c r="C400" s="192" t="s">
        <v>223</v>
      </c>
      <c r="D400" s="206">
        <v>1</v>
      </c>
      <c r="E400" s="213">
        <v>2</v>
      </c>
      <c r="F400" s="203"/>
      <c r="G400" s="207"/>
      <c r="K400" s="52"/>
      <c r="L400" s="52"/>
      <c r="P400" s="134"/>
      <c r="Q400" s="1">
        <f>COUNTIF(G390:G400,"=X")</f>
        <v>0</v>
      </c>
      <c r="R400" s="1" t="str">
        <f t="shared" si="263"/>
        <v/>
      </c>
      <c r="S400" s="1" t="str">
        <f>IF(R400="","",VLOOKUP(C400,'[1]Admin Tools'!C:D,2,FALSE))</f>
        <v/>
      </c>
    </row>
    <row r="401" spans="1:19" ht="16.5" thickBot="1" x14ac:dyDescent="0.3">
      <c r="A401" s="139" t="str">
        <f>CONCATENATE($C$10,$C$270,"T",B399)</f>
        <v>2015Wk 2T4</v>
      </c>
      <c r="B401" s="208"/>
      <c r="C401" s="197" t="s">
        <v>226</v>
      </c>
      <c r="D401" s="209">
        <v>-2</v>
      </c>
      <c r="E401" s="214">
        <v>0</v>
      </c>
      <c r="F401" s="210"/>
      <c r="G401" s="211"/>
      <c r="K401" s="52"/>
      <c r="L401" s="52"/>
      <c r="P401" s="134"/>
      <c r="Q401" s="1">
        <f>COUNTIF(G390:G401,"=X")</f>
        <v>0</v>
      </c>
      <c r="R401" s="1" t="str">
        <f>IF(G401="X",CONCATENATE("S",Q401),"")</f>
        <v/>
      </c>
      <c r="S401" s="1" t="str">
        <f>IF(R401="","",VLOOKUP(C401,'[1]Admin Tools'!C:D,2,FALSE))</f>
        <v/>
      </c>
    </row>
    <row r="402" spans="1:19" x14ac:dyDescent="0.25">
      <c r="A402" s="139" t="str">
        <f>CONCATENATE($C$10,$C$270,"T",B402)</f>
        <v>2015Wk 2T5</v>
      </c>
      <c r="B402" s="186">
        <v>5</v>
      </c>
      <c r="C402" s="187" t="s">
        <v>228</v>
      </c>
      <c r="D402" s="188">
        <v>1</v>
      </c>
      <c r="E402" s="189">
        <v>2</v>
      </c>
      <c r="F402" s="190">
        <v>5</v>
      </c>
      <c r="G402" s="189"/>
      <c r="K402" s="52"/>
      <c r="L402" s="52"/>
      <c r="P402" s="134"/>
      <c r="Q402" s="1">
        <f>COUNTIF(G390:G402,"=X")</f>
        <v>0</v>
      </c>
      <c r="R402" s="1" t="str">
        <f t="shared" si="263"/>
        <v/>
      </c>
      <c r="S402" s="1" t="str">
        <f>IF(R402="","",VLOOKUP(C402,'[1]Admin Tools'!C:D,2,FALSE))</f>
        <v/>
      </c>
    </row>
    <row r="403" spans="1:19" x14ac:dyDescent="0.25">
      <c r="A403" s="139" t="str">
        <f>CONCATENATE($C$10,$C$270,"T",B402)</f>
        <v>2015Wk 2T5</v>
      </c>
      <c r="B403" s="191"/>
      <c r="C403" s="192" t="s">
        <v>231</v>
      </c>
      <c r="D403" s="193">
        <v>-1</v>
      </c>
      <c r="E403" s="194">
        <v>0</v>
      </c>
      <c r="F403" s="195"/>
      <c r="G403" s="194"/>
      <c r="K403" s="52"/>
      <c r="L403" s="52"/>
      <c r="P403" s="134"/>
      <c r="Q403" s="1">
        <f>COUNTIF(G390:G403,"=X")</f>
        <v>0</v>
      </c>
      <c r="R403" s="1" t="str">
        <f t="shared" si="263"/>
        <v/>
      </c>
      <c r="S403" s="1" t="str">
        <f>IF(R403="","",VLOOKUP(C403,'[1]Admin Tools'!C:D,2,FALSE))</f>
        <v/>
      </c>
    </row>
    <row r="404" spans="1:19" ht="16.5" thickBot="1" x14ac:dyDescent="0.3">
      <c r="A404" s="139" t="str">
        <f>CONCATENATE($C$10,$C$270,"T",B402)</f>
        <v>2015Wk 2T5</v>
      </c>
      <c r="B404" s="196"/>
      <c r="C404" s="197" t="s">
        <v>234</v>
      </c>
      <c r="D404" s="198">
        <v>-1</v>
      </c>
      <c r="E404" s="199">
        <v>2</v>
      </c>
      <c r="F404" s="200"/>
      <c r="G404" s="199"/>
      <c r="K404" s="52"/>
      <c r="L404" s="52"/>
      <c r="P404" s="134"/>
      <c r="Q404" s="1">
        <f>COUNTIF(G390:G404,"=X")</f>
        <v>0</v>
      </c>
      <c r="R404" s="1" t="str">
        <f t="shared" si="263"/>
        <v/>
      </c>
      <c r="S404" s="1" t="str">
        <f>IF(R404="","",VLOOKUP(C404,'[1]Admin Tools'!C:D,2,FALSE))</f>
        <v/>
      </c>
    </row>
    <row r="405" spans="1:19" x14ac:dyDescent="0.25">
      <c r="A405" s="139" t="str">
        <f>CONCATENATE($C$10,$C$270,"T",B405)</f>
        <v>2015Wk 2T6</v>
      </c>
      <c r="B405" s="201">
        <v>6</v>
      </c>
      <c r="C405" s="187" t="s">
        <v>229</v>
      </c>
      <c r="D405" s="202">
        <v>-3</v>
      </c>
      <c r="E405" s="212">
        <v>0</v>
      </c>
      <c r="F405" s="203">
        <v>2</v>
      </c>
      <c r="G405" s="204"/>
      <c r="K405" s="52"/>
      <c r="L405" s="52"/>
      <c r="P405" s="134"/>
      <c r="Q405" s="1">
        <f>COUNTIF(G390:G405,"=X")</f>
        <v>0</v>
      </c>
      <c r="R405" s="1" t="str">
        <f t="shared" si="263"/>
        <v/>
      </c>
      <c r="S405" s="1" t="str">
        <f>IF(R405="","",VLOOKUP(C405,'[1]Admin Tools'!C:D,2,FALSE))</f>
        <v/>
      </c>
    </row>
    <row r="406" spans="1:19" x14ac:dyDescent="0.25">
      <c r="A406" s="139" t="str">
        <f>CONCATENATE($C$10,$C$270,"T",B405)</f>
        <v>2015Wk 2T6</v>
      </c>
      <c r="B406" s="205"/>
      <c r="C406" s="192" t="s">
        <v>232</v>
      </c>
      <c r="D406" s="206">
        <v>-2</v>
      </c>
      <c r="E406" s="213">
        <v>0</v>
      </c>
      <c r="F406" s="203"/>
      <c r="G406" s="207"/>
      <c r="K406" s="52"/>
      <c r="L406" s="52"/>
      <c r="P406" s="134"/>
      <c r="Q406" s="1">
        <f>COUNTIF(G390:G406,"=X")</f>
        <v>0</v>
      </c>
      <c r="R406" s="1" t="str">
        <f t="shared" si="263"/>
        <v/>
      </c>
      <c r="S406" s="1" t="str">
        <f>IF(R406="","",VLOOKUP(C406,'[1]Admin Tools'!C:D,2,FALSE))</f>
        <v/>
      </c>
    </row>
    <row r="407" spans="1:19" ht="16.5" thickBot="1" x14ac:dyDescent="0.3">
      <c r="A407" s="139" t="str">
        <f>CONCATENATE($C$10,$C$270,"T",B405)</f>
        <v>2015Wk 2T6</v>
      </c>
      <c r="B407" s="208"/>
      <c r="C407" s="197" t="s">
        <v>235</v>
      </c>
      <c r="D407" s="209">
        <v>2</v>
      </c>
      <c r="E407" s="214">
        <v>2</v>
      </c>
      <c r="F407" s="210"/>
      <c r="G407" s="211"/>
      <c r="K407" s="52"/>
      <c r="L407" s="52"/>
      <c r="P407" s="134"/>
      <c r="Q407" s="1">
        <f>COUNTIF(G390:G407,"=X")</f>
        <v>0</v>
      </c>
      <c r="R407" s="1" t="str">
        <f t="shared" si="263"/>
        <v/>
      </c>
      <c r="S407" s="1" t="str">
        <f>IF(R407="","",VLOOKUP(C407,'[1]Admin Tools'!C:D,2,FALSE))</f>
        <v/>
      </c>
    </row>
    <row r="408" spans="1:19" x14ac:dyDescent="0.25">
      <c r="A408" s="139" t="str">
        <f>CONCATENATE($C$10,$C$270,"T",B408)</f>
        <v>2015Wk 2T7</v>
      </c>
      <c r="B408" s="186">
        <v>7</v>
      </c>
      <c r="C408" s="187" t="s">
        <v>237</v>
      </c>
      <c r="D408" s="188">
        <v>1</v>
      </c>
      <c r="E408" s="189">
        <v>2</v>
      </c>
      <c r="F408" s="190">
        <v>5</v>
      </c>
      <c r="G408" s="189"/>
      <c r="K408" s="52"/>
      <c r="L408" s="52"/>
      <c r="P408" s="134"/>
      <c r="Q408" s="1">
        <f>COUNTIF(G390:G408,"=X")</f>
        <v>0</v>
      </c>
      <c r="R408" s="1" t="str">
        <f t="shared" si="263"/>
        <v/>
      </c>
      <c r="S408" s="1" t="str">
        <f>IF(R408="","",VLOOKUP(C408,'[1]Admin Tools'!C:D,2,FALSE))</f>
        <v/>
      </c>
    </row>
    <row r="409" spans="1:19" x14ac:dyDescent="0.25">
      <c r="A409" s="139" t="str">
        <f>CONCATENATE($C$10,$C$270,"T",B408)</f>
        <v>2015Wk 2T7</v>
      </c>
      <c r="B409" s="191"/>
      <c r="C409" s="192" t="s">
        <v>240</v>
      </c>
      <c r="D409" s="193">
        <v>-1</v>
      </c>
      <c r="E409" s="194">
        <v>2</v>
      </c>
      <c r="F409" s="195"/>
      <c r="G409" s="194"/>
      <c r="K409" s="52"/>
      <c r="L409" s="52"/>
      <c r="P409" s="134"/>
      <c r="Q409" s="1">
        <f>COUNTIF(G390:G409,"=X")</f>
        <v>0</v>
      </c>
      <c r="R409" s="1" t="str">
        <f t="shared" si="263"/>
        <v/>
      </c>
      <c r="S409" s="1" t="str">
        <f>IF(R409="","",VLOOKUP(C409,'[1]Admin Tools'!C:D,2,FALSE))</f>
        <v/>
      </c>
    </row>
    <row r="410" spans="1:19" ht="16.5" thickBot="1" x14ac:dyDescent="0.3">
      <c r="A410" s="139" t="str">
        <f>CONCATENATE($C$10,$C$270,"T",B408)</f>
        <v>2015Wk 2T7</v>
      </c>
      <c r="B410" s="196"/>
      <c r="C410" s="197" t="s">
        <v>243</v>
      </c>
      <c r="D410" s="198">
        <v>-1</v>
      </c>
      <c r="E410" s="199">
        <v>0</v>
      </c>
      <c r="F410" s="200"/>
      <c r="G410" s="199"/>
      <c r="K410" s="52"/>
      <c r="L410" s="52"/>
      <c r="P410" s="134"/>
      <c r="Q410" s="1">
        <f>COUNTIF(G390:G410,"=X")</f>
        <v>0</v>
      </c>
      <c r="R410" s="1" t="str">
        <f t="shared" si="263"/>
        <v/>
      </c>
      <c r="S410" s="1" t="str">
        <f>IF(R410="","",VLOOKUP(C410,'[1]Admin Tools'!C:D,2,FALSE))</f>
        <v/>
      </c>
    </row>
    <row r="411" spans="1:19" x14ac:dyDescent="0.25">
      <c r="A411" s="139" t="str">
        <f>CONCATENATE($C$10,$C$270,"T",B411)</f>
        <v>2015Wk 2T8</v>
      </c>
      <c r="B411" s="201">
        <v>8</v>
      </c>
      <c r="C411" s="187" t="s">
        <v>238</v>
      </c>
      <c r="D411" s="202">
        <v>-3</v>
      </c>
      <c r="E411" s="212">
        <v>0</v>
      </c>
      <c r="F411" s="203">
        <v>1</v>
      </c>
      <c r="G411" s="204"/>
      <c r="K411" s="52"/>
      <c r="L411" s="52"/>
      <c r="P411" s="134"/>
      <c r="Q411" s="1">
        <f>COUNTIF(G390:G411,"=X")</f>
        <v>0</v>
      </c>
      <c r="R411" s="1" t="str">
        <f t="shared" si="263"/>
        <v/>
      </c>
      <c r="S411" s="1" t="str">
        <f>IF(R411="","",VLOOKUP(C411,'[1]Admin Tools'!C:D,2,FALSE))</f>
        <v/>
      </c>
    </row>
    <row r="412" spans="1:19" x14ac:dyDescent="0.25">
      <c r="A412" s="139" t="str">
        <f>CONCATENATE($C$10,$C$270,"T",B411)</f>
        <v>2015Wk 2T8</v>
      </c>
      <c r="B412" s="205"/>
      <c r="C412" s="192" t="s">
        <v>241</v>
      </c>
      <c r="D412" s="206">
        <v>-5</v>
      </c>
      <c r="E412" s="213">
        <v>0</v>
      </c>
      <c r="F412" s="203"/>
      <c r="G412" s="207"/>
      <c r="K412" s="52"/>
      <c r="L412" s="52"/>
      <c r="P412" s="134"/>
      <c r="Q412" s="1">
        <f>COUNTIF(G390:G412,"=X")</f>
        <v>0</v>
      </c>
      <c r="R412" s="1" t="str">
        <f t="shared" si="263"/>
        <v/>
      </c>
      <c r="S412" s="1" t="str">
        <f>IF(R412="","",VLOOKUP(C412,'[1]Admin Tools'!C:D,2,FALSE))</f>
        <v/>
      </c>
    </row>
    <row r="413" spans="1:19" ht="16.5" thickBot="1" x14ac:dyDescent="0.3">
      <c r="A413" s="139" t="str">
        <f>CONCATENATE($C$10,$C$270,"T",B411)</f>
        <v>2015Wk 2T8</v>
      </c>
      <c r="B413" s="208"/>
      <c r="C413" s="197" t="s">
        <v>244</v>
      </c>
      <c r="D413" s="209">
        <v>-2</v>
      </c>
      <c r="E413" s="214">
        <v>1</v>
      </c>
      <c r="F413" s="210"/>
      <c r="G413" s="211"/>
      <c r="K413" s="52"/>
      <c r="L413" s="52"/>
      <c r="P413" s="134"/>
      <c r="Q413" s="1">
        <f>COUNTIF(G390:G413,"=X")</f>
        <v>0</v>
      </c>
      <c r="R413" s="1" t="str">
        <f t="shared" si="263"/>
        <v/>
      </c>
      <c r="S413" s="1" t="str">
        <f>IF(R413="","",VLOOKUP(C413,'[1]Admin Tools'!C:D,2,FALSE))</f>
        <v/>
      </c>
    </row>
    <row r="414" spans="1:19" x14ac:dyDescent="0.25">
      <c r="A414" s="139" t="str">
        <f>CONCATENATE($C$10,$C$270,"T",B414)</f>
        <v>2015Wk 2T9</v>
      </c>
      <c r="B414" s="186">
        <v>9</v>
      </c>
      <c r="C414" s="187" t="s">
        <v>246</v>
      </c>
      <c r="D414" s="188">
        <v>1</v>
      </c>
      <c r="E414" s="189">
        <v>2</v>
      </c>
      <c r="F414" s="190">
        <v>6</v>
      </c>
      <c r="G414" s="189"/>
      <c r="K414" s="52"/>
      <c r="L414" s="52"/>
      <c r="P414" s="134"/>
      <c r="Q414" s="1">
        <f>COUNTIF(G390:G414,"=X")</f>
        <v>0</v>
      </c>
      <c r="R414" s="1" t="str">
        <f t="shared" si="263"/>
        <v/>
      </c>
      <c r="S414" s="1" t="str">
        <f>IF(R414="","",VLOOKUP(C414,'[1]Admin Tools'!C:D,2,FALSE))</f>
        <v/>
      </c>
    </row>
    <row r="415" spans="1:19" x14ac:dyDescent="0.25">
      <c r="A415" s="139" t="str">
        <f>CONCATENATE($C$10,$C$270,"T",B414)</f>
        <v>2015Wk 2T9</v>
      </c>
      <c r="B415" s="191"/>
      <c r="C415" s="192" t="s">
        <v>249</v>
      </c>
      <c r="D415" s="193">
        <v>-1</v>
      </c>
      <c r="E415" s="194">
        <v>2</v>
      </c>
      <c r="F415" s="195"/>
      <c r="G415" s="194"/>
      <c r="K415" s="52"/>
      <c r="L415" s="52"/>
      <c r="P415" s="134"/>
      <c r="Q415" s="1">
        <f>COUNTIF(G390:G415,"=X")</f>
        <v>0</v>
      </c>
      <c r="R415" s="1" t="str">
        <f t="shared" si="263"/>
        <v/>
      </c>
      <c r="S415" s="1" t="str">
        <f>IF(R415="","",VLOOKUP(C415,'[1]Admin Tools'!C:D,2,FALSE))</f>
        <v/>
      </c>
    </row>
    <row r="416" spans="1:19" ht="16.5" thickBot="1" x14ac:dyDescent="0.3">
      <c r="A416" s="139" t="str">
        <f>CONCATENATE($C$10,$C$270,"T",B414)</f>
        <v>2015Wk 2T9</v>
      </c>
      <c r="B416" s="196"/>
      <c r="C416" s="197" t="s">
        <v>252</v>
      </c>
      <c r="D416" s="198">
        <v>-2</v>
      </c>
      <c r="E416" s="199">
        <v>1</v>
      </c>
      <c r="F416" s="200"/>
      <c r="G416" s="199"/>
      <c r="K416" s="52"/>
      <c r="L416" s="52"/>
      <c r="P416" s="134"/>
      <c r="Q416" s="1">
        <f>COUNTIF(G390:G416,"=X")</f>
        <v>0</v>
      </c>
      <c r="R416" s="1" t="str">
        <f t="shared" si="263"/>
        <v/>
      </c>
      <c r="S416" s="1" t="str">
        <f>IF(R416="","",VLOOKUP(C416,'[1]Admin Tools'!C:D,2,FALSE))</f>
        <v/>
      </c>
    </row>
    <row r="417" spans="1:19" x14ac:dyDescent="0.25">
      <c r="A417" s="139" t="str">
        <f>CONCATENATE($C$10,$C$270,"T",B417)</f>
        <v>2015Wk 2T10</v>
      </c>
      <c r="B417" s="201">
        <v>10</v>
      </c>
      <c r="C417" s="187" t="s">
        <v>247</v>
      </c>
      <c r="D417" s="202">
        <v>-5</v>
      </c>
      <c r="E417" s="212">
        <v>0</v>
      </c>
      <c r="F417" s="203">
        <v>1</v>
      </c>
      <c r="G417" s="204"/>
      <c r="K417" s="52"/>
      <c r="L417" s="52"/>
      <c r="P417" s="134"/>
      <c r="Q417" s="1">
        <f>COUNTIF(G390:G417,"=X")</f>
        <v>0</v>
      </c>
      <c r="R417" s="1" t="str">
        <f t="shared" si="263"/>
        <v/>
      </c>
      <c r="S417" s="1" t="str">
        <f>IF(R417="","",VLOOKUP(C417,'[1]Admin Tools'!C:D,2,FALSE))</f>
        <v/>
      </c>
    </row>
    <row r="418" spans="1:19" x14ac:dyDescent="0.25">
      <c r="A418" s="139" t="str">
        <f>CONCATENATE($C$10,$C$270,"T",B417)</f>
        <v>2015Wk 2T10</v>
      </c>
      <c r="B418" s="205"/>
      <c r="C418" s="192" t="s">
        <v>250</v>
      </c>
      <c r="D418" s="206">
        <v>-1</v>
      </c>
      <c r="E418" s="213">
        <v>1</v>
      </c>
      <c r="F418" s="203"/>
      <c r="G418" s="207"/>
      <c r="K418" s="52"/>
      <c r="L418" s="52"/>
      <c r="P418" s="134"/>
      <c r="Q418" s="1">
        <f>COUNTIF(G390:G418,"=X")</f>
        <v>0</v>
      </c>
      <c r="R418" s="1" t="str">
        <f t="shared" si="263"/>
        <v/>
      </c>
      <c r="S418" s="1" t="str">
        <f>IF(R418="","",VLOOKUP(C418,'[1]Admin Tools'!C:D,2,FALSE))</f>
        <v/>
      </c>
    </row>
    <row r="419" spans="1:19" ht="16.5" thickBot="1" x14ac:dyDescent="0.3">
      <c r="A419" s="139" t="str">
        <f>CONCATENATE($C$10,$C$270,"T",B417)</f>
        <v>2015Wk 2T10</v>
      </c>
      <c r="B419" s="208"/>
      <c r="C419" s="197" t="s">
        <v>253</v>
      </c>
      <c r="D419" s="209">
        <v>-1</v>
      </c>
      <c r="E419" s="214">
        <v>0</v>
      </c>
      <c r="F419" s="210"/>
      <c r="G419" s="211"/>
      <c r="K419" s="52"/>
      <c r="L419" s="52"/>
      <c r="P419" s="134"/>
      <c r="Q419" s="1">
        <f>COUNTIF(G390:G419,"=X")</f>
        <v>0</v>
      </c>
      <c r="R419" s="1" t="str">
        <f t="shared" si="263"/>
        <v/>
      </c>
      <c r="S419" s="1" t="str">
        <f>IF(R419="","",VLOOKUP(C419,'[1]Admin Tools'!C:D,2,FALSE))</f>
        <v/>
      </c>
    </row>
    <row r="420" spans="1:19" x14ac:dyDescent="0.25">
      <c r="A420" s="139" t="str">
        <f>CONCATENATE($C$10,$C$270,"T",B420)</f>
        <v>2015Wk 2T11</v>
      </c>
      <c r="B420" s="186">
        <v>11</v>
      </c>
      <c r="C420" s="187" t="s">
        <v>255</v>
      </c>
      <c r="D420" s="188">
        <v>-2</v>
      </c>
      <c r="E420" s="189">
        <v>2</v>
      </c>
      <c r="F420" s="190">
        <v>6</v>
      </c>
      <c r="G420" s="189"/>
      <c r="K420" s="52"/>
      <c r="L420" s="52"/>
      <c r="P420" s="134"/>
      <c r="Q420" s="1">
        <f>COUNTIF(G390:G420,"=X")</f>
        <v>0</v>
      </c>
      <c r="R420" s="1" t="str">
        <f t="shared" si="263"/>
        <v/>
      </c>
      <c r="S420" s="1" t="str">
        <f>IF(R420="","",VLOOKUP(C420,'[1]Admin Tools'!C:D,2,FALSE))</f>
        <v/>
      </c>
    </row>
    <row r="421" spans="1:19" x14ac:dyDescent="0.25">
      <c r="A421" s="139" t="str">
        <f>CONCATENATE($C$10,$C$270,"T",B420)</f>
        <v>2015Wk 2T11</v>
      </c>
      <c r="B421" s="191"/>
      <c r="C421" s="192" t="s">
        <v>258</v>
      </c>
      <c r="D421" s="193">
        <v>-1</v>
      </c>
      <c r="E421" s="194">
        <v>1</v>
      </c>
      <c r="F421" s="195"/>
      <c r="G421" s="194"/>
      <c r="K421" s="52"/>
      <c r="L421" s="52"/>
      <c r="P421" s="134"/>
      <c r="Q421" s="1">
        <f>COUNTIF(G390:G421,"=X")</f>
        <v>0</v>
      </c>
      <c r="R421" s="1" t="str">
        <f t="shared" si="263"/>
        <v/>
      </c>
      <c r="S421" s="1" t="str">
        <f>IF(R421="","",VLOOKUP(C421,'[1]Admin Tools'!C:D,2,FALSE))</f>
        <v/>
      </c>
    </row>
    <row r="422" spans="1:19" ht="16.5" thickBot="1" x14ac:dyDescent="0.3">
      <c r="A422" s="139" t="str">
        <f>CONCATENATE($C$10,$C$270,"T",B420)</f>
        <v>2015Wk 2T11</v>
      </c>
      <c r="B422" s="196"/>
      <c r="C422" s="197" t="s">
        <v>261</v>
      </c>
      <c r="D422" s="198">
        <v>0</v>
      </c>
      <c r="E422" s="199">
        <v>2</v>
      </c>
      <c r="F422" s="200"/>
      <c r="G422" s="199"/>
      <c r="K422" s="52"/>
      <c r="L422" s="52"/>
      <c r="P422" s="134"/>
      <c r="Q422" s="1">
        <f>COUNTIF(G390:G422,"=X")</f>
        <v>0</v>
      </c>
      <c r="R422" s="1" t="str">
        <f t="shared" si="263"/>
        <v/>
      </c>
      <c r="S422" s="1" t="str">
        <f>IF(R422="","",VLOOKUP(C422,'[1]Admin Tools'!C:D,2,FALSE))</f>
        <v/>
      </c>
    </row>
    <row r="423" spans="1:19" x14ac:dyDescent="0.25">
      <c r="A423" s="139" t="str">
        <f>CONCATENATE($C$10,$C$270,"T",B423)</f>
        <v>2015Wk 2T12</v>
      </c>
      <c r="B423" s="201">
        <v>12</v>
      </c>
      <c r="C423" s="187" t="s">
        <v>256</v>
      </c>
      <c r="D423" s="202">
        <v>-2</v>
      </c>
      <c r="E423" s="212">
        <v>1</v>
      </c>
      <c r="F423" s="203">
        <v>5</v>
      </c>
      <c r="G423" s="204"/>
      <c r="K423" s="52"/>
      <c r="L423" s="52"/>
      <c r="P423" s="134"/>
      <c r="Q423" s="1">
        <f>COUNTIF(G390:G423,"=X")</f>
        <v>0</v>
      </c>
      <c r="R423" s="1" t="str">
        <f t="shared" si="263"/>
        <v/>
      </c>
      <c r="S423" s="1" t="str">
        <f>IF(R423="","",VLOOKUP(C423,'[1]Admin Tools'!C:D,2,FALSE))</f>
        <v/>
      </c>
    </row>
    <row r="424" spans="1:19" x14ac:dyDescent="0.25">
      <c r="A424" s="139" t="str">
        <f>CONCATENATE($C$10,$C$270,"T",B423)</f>
        <v>2015Wk 2T12</v>
      </c>
      <c r="B424" s="205"/>
      <c r="C424" s="192" t="s">
        <v>259</v>
      </c>
      <c r="D424" s="206">
        <v>2</v>
      </c>
      <c r="E424" s="213">
        <v>2</v>
      </c>
      <c r="F424" s="203"/>
      <c r="G424" s="207"/>
      <c r="K424" s="52"/>
      <c r="L424" s="52"/>
      <c r="P424" s="134"/>
      <c r="Q424" s="1">
        <f>COUNTIF(G390:G424,"=X")</f>
        <v>0</v>
      </c>
      <c r="R424" s="1" t="str">
        <f t="shared" si="263"/>
        <v/>
      </c>
      <c r="S424" s="1" t="str">
        <f>IF(R424="","",VLOOKUP(C424,'[1]Admin Tools'!C:D,2,FALSE))</f>
        <v/>
      </c>
    </row>
    <row r="425" spans="1:19" ht="16.5" thickBot="1" x14ac:dyDescent="0.3">
      <c r="A425" s="139" t="str">
        <f>CONCATENATE($C$10,$C$270,"T",B423)</f>
        <v>2015Wk 2T12</v>
      </c>
      <c r="B425" s="208"/>
      <c r="C425" s="197" t="s">
        <v>262</v>
      </c>
      <c r="D425" s="209">
        <v>-1</v>
      </c>
      <c r="E425" s="214">
        <v>1</v>
      </c>
      <c r="F425" s="210"/>
      <c r="G425" s="211"/>
      <c r="K425" s="52"/>
      <c r="L425" s="52"/>
      <c r="P425" s="134"/>
      <c r="Q425" s="1">
        <f>COUNTIF(G390:G425,"=X")</f>
        <v>0</v>
      </c>
      <c r="R425" s="1" t="str">
        <f t="shared" si="263"/>
        <v/>
      </c>
      <c r="S425" s="1" t="str">
        <f>IF(R425="","",VLOOKUP(C425,'[1]Admin Tools'!C:D,2,FALSE))</f>
        <v/>
      </c>
    </row>
    <row r="426" spans="1:19" x14ac:dyDescent="0.25">
      <c r="A426" s="139" t="str">
        <f t="shared" ref="A426:A431" si="264">CONCATENATE($C$10,$C$270,"T",B426)</f>
        <v>2015Wk 2T</v>
      </c>
      <c r="B426" s="186"/>
      <c r="C426" s="187"/>
      <c r="D426" s="188"/>
      <c r="E426" s="189"/>
      <c r="F426" s="190"/>
      <c r="G426" s="189"/>
      <c r="K426" s="52"/>
      <c r="L426" s="52"/>
      <c r="P426" s="134"/>
      <c r="Q426" s="1">
        <f>COUNTIF(G390:G426,"=X")</f>
        <v>0</v>
      </c>
      <c r="R426" s="1" t="str">
        <f t="shared" si="263"/>
        <v/>
      </c>
      <c r="S426" s="1" t="str">
        <f>IF(R426="","",VLOOKUP(C426,'[1]Admin Tools'!C:D,2,FALSE))</f>
        <v/>
      </c>
    </row>
    <row r="427" spans="1:19" ht="16.5" thickBot="1" x14ac:dyDescent="0.3">
      <c r="A427" s="139" t="str">
        <f t="shared" si="264"/>
        <v>2015Wk 2T</v>
      </c>
      <c r="B427" s="196"/>
      <c r="C427" s="197"/>
      <c r="D427" s="198"/>
      <c r="E427" s="199"/>
      <c r="F427" s="200"/>
      <c r="G427" s="199"/>
      <c r="K427" s="52"/>
      <c r="L427" s="52"/>
      <c r="P427" s="134"/>
      <c r="Q427" s="1">
        <f>COUNTIF(G390:G427,"=X")</f>
        <v>0</v>
      </c>
      <c r="R427" s="1" t="str">
        <f t="shared" si="263"/>
        <v/>
      </c>
      <c r="S427" s="1" t="str">
        <f>IF(R427="","",VLOOKUP(C427,'[1]Admin Tools'!C:D,2,FALSE))</f>
        <v/>
      </c>
    </row>
    <row r="428" spans="1:19" x14ac:dyDescent="0.25">
      <c r="A428" s="139" t="str">
        <f t="shared" si="264"/>
        <v>2015Wk 2T</v>
      </c>
      <c r="B428" s="201"/>
      <c r="C428" s="187"/>
      <c r="D428" s="202"/>
      <c r="E428" s="212"/>
      <c r="F428" s="203"/>
      <c r="G428" s="204"/>
      <c r="K428" s="52"/>
      <c r="L428" s="52"/>
      <c r="P428" s="134"/>
      <c r="Q428" s="1">
        <f>COUNTIF(G390:G428,"=X")</f>
        <v>0</v>
      </c>
      <c r="R428" s="1" t="str">
        <f t="shared" si="263"/>
        <v/>
      </c>
      <c r="S428" s="1" t="str">
        <f>IF(R428="","",VLOOKUP(C428,'[1]Admin Tools'!C:D,2,FALSE))</f>
        <v/>
      </c>
    </row>
    <row r="429" spans="1:19" ht="16.5" thickBot="1" x14ac:dyDescent="0.3">
      <c r="A429" s="139" t="str">
        <f t="shared" si="264"/>
        <v>2015Wk 2T</v>
      </c>
      <c r="B429" s="208"/>
      <c r="C429" s="197"/>
      <c r="D429" s="209"/>
      <c r="E429" s="214"/>
      <c r="F429" s="210"/>
      <c r="G429" s="211"/>
      <c r="K429" s="52"/>
      <c r="L429" s="52"/>
      <c r="P429" s="134"/>
      <c r="Q429" s="1">
        <f>COUNTIF(G390:G429,"=X")</f>
        <v>0</v>
      </c>
      <c r="R429" s="1" t="str">
        <f t="shared" si="263"/>
        <v/>
      </c>
      <c r="S429" s="1" t="str">
        <f>IF(R429="","",VLOOKUP(C429,'[1]Admin Tools'!C:D,2,FALSE))</f>
        <v/>
      </c>
    </row>
    <row r="430" spans="1:19" ht="16.5" thickBot="1" x14ac:dyDescent="0.3">
      <c r="A430" s="139" t="str">
        <f t="shared" si="264"/>
        <v>2015Wk 2T</v>
      </c>
      <c r="B430" s="217"/>
      <c r="C430" s="218"/>
      <c r="D430" s="219"/>
      <c r="E430" s="189"/>
      <c r="F430" s="190"/>
      <c r="G430" s="204"/>
      <c r="K430" s="52"/>
      <c r="L430" s="52"/>
      <c r="P430" s="134"/>
      <c r="Q430" s="1">
        <f>COUNTIF(G392:G430,"=X")</f>
        <v>0</v>
      </c>
      <c r="R430" s="1" t="str">
        <f t="shared" si="263"/>
        <v/>
      </c>
      <c r="S430" s="1" t="str">
        <f>IF(R430="","",VLOOKUP(C430,'[1]Admin Tools'!C:D,2,FALSE))</f>
        <v/>
      </c>
    </row>
    <row r="431" spans="1:19" ht="16.5" thickBot="1" x14ac:dyDescent="0.3">
      <c r="A431" s="139" t="str">
        <f t="shared" si="264"/>
        <v>2015Wk 2T</v>
      </c>
      <c r="B431" s="220"/>
      <c r="C431" s="218"/>
      <c r="D431" s="221"/>
      <c r="E431" s="199"/>
      <c r="F431" s="200"/>
      <c r="G431" s="211"/>
      <c r="K431" s="52"/>
      <c r="L431" s="52"/>
      <c r="P431" s="134"/>
      <c r="Q431" s="1">
        <f>COUNTIF(G392:G431,"=X")</f>
        <v>0</v>
      </c>
      <c r="R431" s="1" t="str">
        <f t="shared" si="263"/>
        <v/>
      </c>
      <c r="S431" s="1" t="str">
        <f>IF(R431="","",VLOOKUP(C431,'[1]Admin Tools'!C:D,2,FALSE))</f>
        <v/>
      </c>
    </row>
    <row r="433" spans="1:41" ht="16.5" thickBot="1" x14ac:dyDescent="0.3"/>
    <row r="434" spans="1:41" ht="36.75" thickBot="1" x14ac:dyDescent="0.6">
      <c r="B434" s="306" t="s">
        <v>271</v>
      </c>
      <c r="C434" s="307"/>
      <c r="D434" s="307"/>
      <c r="E434" s="307"/>
      <c r="F434" s="307"/>
      <c r="G434" s="307"/>
      <c r="H434" s="307"/>
      <c r="I434" s="307"/>
      <c r="J434" s="307"/>
      <c r="K434" s="307"/>
      <c r="L434" s="307"/>
      <c r="M434" s="307"/>
      <c r="N434" s="307"/>
      <c r="O434" s="307"/>
      <c r="P434" s="307"/>
      <c r="Q434" s="307"/>
      <c r="R434" s="307"/>
      <c r="S434" s="307"/>
      <c r="T434" s="307"/>
      <c r="U434" s="308"/>
      <c r="V434" s="133"/>
      <c r="W434" s="133"/>
      <c r="X434" s="133"/>
      <c r="Y434" s="133"/>
      <c r="Z434" s="133"/>
    </row>
    <row r="436" spans="1:41" x14ac:dyDescent="0.25">
      <c r="C436" s="309" t="str">
        <f>HLOOKUP(CONCATENATE($C$10,C437),$G$9:$X$10,2,FALSE)</f>
        <v>Front</v>
      </c>
      <c r="D436" s="310"/>
      <c r="E436" s="310"/>
      <c r="F436" s="310"/>
      <c r="G436" s="310"/>
      <c r="H436" s="310"/>
      <c r="I436" s="310"/>
      <c r="J436" s="310"/>
      <c r="K436" s="310"/>
      <c r="L436" s="310"/>
      <c r="M436" s="310"/>
      <c r="N436" s="310"/>
      <c r="O436" s="52"/>
      <c r="S436" s="134"/>
    </row>
    <row r="437" spans="1:41" x14ac:dyDescent="0.25">
      <c r="C437" s="135" t="str">
        <f>C494</f>
        <v>Wk 3</v>
      </c>
      <c r="D437" s="33" t="s">
        <v>189</v>
      </c>
      <c r="E437" s="34">
        <f>HLOOKUP(CONCATENATE($C436,$D437),'[1]Admin Tools'!$D$4:$G$13,2,FALSE)</f>
        <v>5</v>
      </c>
      <c r="F437" s="34">
        <f>HLOOKUP(CONCATENATE($C436,$D437),'[1]Admin Tools'!$D$4:$G$13,3,FALSE)</f>
        <v>4</v>
      </c>
      <c r="G437" s="34">
        <f>HLOOKUP(CONCATENATE($C436,$D437),'[1]Admin Tools'!$D$4:$G$13,4,FALSE)</f>
        <v>5</v>
      </c>
      <c r="H437" s="34">
        <f>HLOOKUP(CONCATENATE($C436,$D437),'[1]Admin Tools'!$D$4:$G$13,5,FALSE)</f>
        <v>4</v>
      </c>
      <c r="I437" s="34">
        <f>HLOOKUP(CONCATENATE($C436,$D437),'[1]Admin Tools'!$D$4:$G$13,6,FALSE)</f>
        <v>4</v>
      </c>
      <c r="J437" s="34">
        <f>HLOOKUP(CONCATENATE($C436,$D437),'[1]Admin Tools'!$D$4:$G$13,7,FALSE)</f>
        <v>3</v>
      </c>
      <c r="K437" s="34">
        <f>HLOOKUP(CONCATENATE($C436,$D437),'[1]Admin Tools'!$D$4:$G$13,8,FALSE)</f>
        <v>4</v>
      </c>
      <c r="L437" s="34">
        <f>HLOOKUP(CONCATENATE($C436,$D437),'[1]Admin Tools'!$D$4:$G$13,9,FALSE)</f>
        <v>3</v>
      </c>
      <c r="M437" s="34">
        <f>HLOOKUP(CONCATENATE($C436,$D437),'[1]Admin Tools'!$D$4:$G$13,10,FALSE)</f>
        <v>4</v>
      </c>
      <c r="N437" s="136">
        <f>SUM(E437:M437)</f>
        <v>36</v>
      </c>
      <c r="O437" s="52"/>
      <c r="S437" s="134"/>
    </row>
    <row r="438" spans="1:41" x14ac:dyDescent="0.25">
      <c r="D438" s="9" t="s">
        <v>10</v>
      </c>
      <c r="E438" s="137" t="str">
        <f>CONCATENATE("#",HLOOKUP($C436,'[1]Admin Tools'!$D$4:$G$13,2,FALSE))</f>
        <v>#1</v>
      </c>
      <c r="F438" s="137" t="str">
        <f>CONCATENATE("#",HLOOKUP($C436,'[1]Admin Tools'!$D$4:$G$13,3,FALSE))</f>
        <v>#2</v>
      </c>
      <c r="G438" s="137" t="str">
        <f>CONCATENATE("#",HLOOKUP($C436,'[1]Admin Tools'!$D$4:$G$13,4,FALSE))</f>
        <v>#3</v>
      </c>
      <c r="H438" s="137" t="str">
        <f>CONCATENATE("#",HLOOKUP($C436,'[1]Admin Tools'!$D$4:$G$13,5,FALSE))</f>
        <v>#4</v>
      </c>
      <c r="I438" s="137" t="str">
        <f>CONCATENATE("#",HLOOKUP($C436,'[1]Admin Tools'!$D$4:$G$13,6,FALSE))</f>
        <v>#5</v>
      </c>
      <c r="J438" s="137" t="str">
        <f>CONCATENATE("#",HLOOKUP($C436,'[1]Admin Tools'!$D$4:$G$13,7,FALSE))</f>
        <v>#6</v>
      </c>
      <c r="K438" s="137" t="str">
        <f>CONCATENATE("#",HLOOKUP($C436,'[1]Admin Tools'!$D$4:$G$13,8,FALSE))</f>
        <v>#7</v>
      </c>
      <c r="L438" s="137" t="str">
        <f>CONCATENATE("#",HLOOKUP($C436,'[1]Admin Tools'!$D$4:$G$13,9,FALSE))</f>
        <v>#8</v>
      </c>
      <c r="M438" s="137" t="str">
        <f>CONCATENATE("#",HLOOKUP($C436,'[1]Admin Tools'!$D$4:$G$13,10,FALSE))</f>
        <v>#9</v>
      </c>
      <c r="N438" s="138"/>
      <c r="O438" s="52"/>
    </row>
    <row r="439" spans="1:41" x14ac:dyDescent="0.25">
      <c r="A439" s="139" t="str">
        <f>CONCATENATE($C$10,C437,C439)</f>
        <v>2015Wk 3Flight 1</v>
      </c>
      <c r="C439" s="300" t="s">
        <v>12</v>
      </c>
      <c r="D439" s="301"/>
      <c r="E439" s="140">
        <f>IF(COUNTIF(E440:E451,MIN(E440:E451))=1,MIN(E440:E451),0)</f>
        <v>0</v>
      </c>
      <c r="F439" s="140">
        <f t="shared" ref="F439:L439" si="265">IF(COUNTIF(F440:F451,MIN(F440:F451))=1,MIN(F440:F451),0)</f>
        <v>3</v>
      </c>
      <c r="G439" s="140">
        <f t="shared" si="265"/>
        <v>0</v>
      </c>
      <c r="H439" s="140">
        <f t="shared" si="265"/>
        <v>4</v>
      </c>
      <c r="I439" s="140">
        <f t="shared" si="265"/>
        <v>0</v>
      </c>
      <c r="J439" s="140">
        <f t="shared" si="265"/>
        <v>0</v>
      </c>
      <c r="K439" s="140">
        <f t="shared" si="265"/>
        <v>0</v>
      </c>
      <c r="L439" s="140">
        <f t="shared" si="265"/>
        <v>0</v>
      </c>
      <c r="M439" s="140">
        <f>IF(COUNTIF(M440:M451,MIN(M440:M451))=1,MIN(M440:M451),0)</f>
        <v>0</v>
      </c>
      <c r="N439" s="141"/>
      <c r="O439" s="9" t="s">
        <v>190</v>
      </c>
      <c r="P439" s="9" t="s">
        <v>191</v>
      </c>
      <c r="Q439" s="9" t="s">
        <v>8</v>
      </c>
      <c r="R439" s="9" t="s">
        <v>192</v>
      </c>
      <c r="S439" s="9" t="s">
        <v>24</v>
      </c>
      <c r="T439" s="142">
        <v>1</v>
      </c>
      <c r="U439" s="142">
        <v>2</v>
      </c>
      <c r="V439" s="142">
        <v>3</v>
      </c>
      <c r="W439" s="142">
        <v>4</v>
      </c>
      <c r="X439" s="142">
        <v>5</v>
      </c>
      <c r="Y439" s="142">
        <v>6</v>
      </c>
      <c r="Z439" s="142">
        <v>7</v>
      </c>
      <c r="AA439" s="142">
        <v>8</v>
      </c>
      <c r="AB439" s="142">
        <v>9</v>
      </c>
      <c r="AC439" s="143" t="s">
        <v>193</v>
      </c>
      <c r="AD439" s="1"/>
      <c r="AG439" s="142">
        <v>1</v>
      </c>
      <c r="AH439" s="142">
        <v>2</v>
      </c>
      <c r="AI439" s="142">
        <v>3</v>
      </c>
      <c r="AJ439" s="142">
        <v>4</v>
      </c>
      <c r="AK439" s="142">
        <v>5</v>
      </c>
      <c r="AL439" s="142">
        <v>6</v>
      </c>
      <c r="AM439" s="142">
        <v>7</v>
      </c>
      <c r="AN439" s="142">
        <v>8</v>
      </c>
      <c r="AO439" s="142">
        <v>9</v>
      </c>
    </row>
    <row r="440" spans="1:41" x14ac:dyDescent="0.25">
      <c r="A440" s="139" t="str">
        <f t="shared" ref="A440:A451" si="266">CONCATENATE($C$10,$C$494,"P",B440)</f>
        <v>2015Wk 3P83</v>
      </c>
      <c r="B440" s="48">
        <v>83</v>
      </c>
      <c r="C440" s="144" t="str">
        <f t="shared" ref="C440:C451" si="267">VLOOKUP(B440,$A$3108:$D$8319,3,FALSE)</f>
        <v>Devin Carrigan</v>
      </c>
      <c r="D440" s="145"/>
      <c r="E440" s="146">
        <f t="shared" ref="E440:E451" si="268">IFERROR(IF(VLOOKUP($A440,$A$494:$P$555,5,FALSE)=0,"",VLOOKUP($A440,$A$494:$P$555,5,FALSE)),"")</f>
        <v>6</v>
      </c>
      <c r="F440" s="146">
        <f t="shared" ref="F440:F451" si="269">IFERROR(IF(VLOOKUP($A440,$A$494:$P$555,6,FALSE)=0,"",VLOOKUP($A440,$A$494:$P$555,6,FALSE)),"")</f>
        <v>6</v>
      </c>
      <c r="G440" s="146">
        <f t="shared" ref="G440:G451" si="270">IFERROR(IF(VLOOKUP($A440,$A$494:$P$555,7,FALSE)=0,"",VLOOKUP($A440,$A$494:$P$555,7,FALSE)),"")</f>
        <v>7</v>
      </c>
      <c r="H440" s="146">
        <f t="shared" ref="H440:H451" si="271">IFERROR(IF(VLOOKUP($A440,$A$494:$P$555,8,FALSE)=0,"",VLOOKUP($A440,$A$494:$P$555,8,FALSE)),"")</f>
        <v>5</v>
      </c>
      <c r="I440" s="146">
        <f t="shared" ref="I440:I451" si="272">IFERROR(IF(VLOOKUP($A440,$A$494:$P$555,9,FALSE)=0,"",VLOOKUP($A440,$A$494:$P$555,9,FALSE)),"")</f>
        <v>4</v>
      </c>
      <c r="J440" s="146">
        <f t="shared" ref="J440:J451" si="273">IFERROR(IF(VLOOKUP($A440,$A$494:$P$555,10,FALSE)=0,"",VLOOKUP($A440,$A$494:$P$555,10,FALSE)),"")</f>
        <v>3</v>
      </c>
      <c r="K440" s="146">
        <f t="shared" ref="K440:K451" si="274">IFERROR(IF(VLOOKUP($A440,$A$494:$P$555,11,FALSE)=0,"",VLOOKUP($A440,$A$494:$P$555,11,FALSE)),"")</f>
        <v>4</v>
      </c>
      <c r="L440" s="146">
        <f t="shared" ref="L440:L451" si="275">IFERROR(IF(VLOOKUP($A440,$A$494:$P$555,12,FALSE)=0,"",VLOOKUP($A440,$A$494:$P$555,12,FALSE)),"")</f>
        <v>3</v>
      </c>
      <c r="M440" s="146">
        <f t="shared" ref="M440:M451" si="276">IFERROR(IF(VLOOKUP($A440,$A$494:$P$555,13,FALSE)=0,"",VLOOKUP($A440,$A$494:$P$555,13,FALSE)),"")</f>
        <v>6</v>
      </c>
      <c r="N440" s="147">
        <f t="shared" ref="N440:N450" si="277">SUM(E440:M440)</f>
        <v>44</v>
      </c>
      <c r="O440" s="148">
        <f>SUM(COUNTIF(E440,E439),COUNTIF(F440,F439),COUNTIF(G440,G439),COUNTIF(H440,H439),COUNTIF(I440,I439),COUNTIF(J440,J439),COUNTIF(K440,K439),COUNTIF(L440,L439),COUNTIF(M440,M439))</f>
        <v>0</v>
      </c>
      <c r="P440" s="149">
        <f>IF(O440=0,0,IF(SUM(O440:O451)=O440,VLOOKUP(1,$AC$107:$AD$116,2,FALSE),O440*P452))</f>
        <v>0</v>
      </c>
      <c r="Q440" s="146">
        <f t="shared" ref="Q440:Q451" si="278">IFERROR((VLOOKUP($A440,$A$494:$P$555,16,FALSE)),"DNP")</f>
        <v>1</v>
      </c>
      <c r="R440" t="s">
        <v>179</v>
      </c>
      <c r="S440" t="str">
        <f>CONCATENATE(T440,U440,V440,W440,X440,Y440,Z440,AA440,AB440)</f>
        <v/>
      </c>
      <c r="T440" t="str">
        <f t="shared" ref="T440:AB440" si="279">IF(E440=E439,CONCATENATE(VLOOKUP((E440-E437),$AC$122:$AD$127,2,FALSE),E438),"")</f>
        <v/>
      </c>
      <c r="U440" t="str">
        <f t="shared" si="279"/>
        <v/>
      </c>
      <c r="V440" t="str">
        <f t="shared" si="279"/>
        <v/>
      </c>
      <c r="W440" t="str">
        <f t="shared" si="279"/>
        <v/>
      </c>
      <c r="X440" t="str">
        <f t="shared" si="279"/>
        <v/>
      </c>
      <c r="Y440" t="str">
        <f t="shared" si="279"/>
        <v/>
      </c>
      <c r="Z440" t="str">
        <f t="shared" si="279"/>
        <v/>
      </c>
      <c r="AA440" t="str">
        <f t="shared" si="279"/>
        <v/>
      </c>
      <c r="AB440" t="str">
        <f t="shared" si="279"/>
        <v/>
      </c>
      <c r="AC440" s="1" t="s">
        <v>194</v>
      </c>
      <c r="AD440" s="1" t="s">
        <v>195</v>
      </c>
      <c r="AG440" t="str">
        <f t="shared" ref="AG440:AO451" si="280">CONCATENATE("F1",T440)</f>
        <v>F1</v>
      </c>
      <c r="AH440" t="str">
        <f t="shared" si="280"/>
        <v>F1</v>
      </c>
      <c r="AI440" t="str">
        <f t="shared" si="280"/>
        <v>F1</v>
      </c>
      <c r="AJ440" t="str">
        <f t="shared" si="280"/>
        <v>F1</v>
      </c>
      <c r="AK440" t="str">
        <f t="shared" si="280"/>
        <v>F1</v>
      </c>
      <c r="AL440" t="str">
        <f t="shared" si="280"/>
        <v>F1</v>
      </c>
      <c r="AM440" t="str">
        <f t="shared" si="280"/>
        <v>F1</v>
      </c>
      <c r="AN440" t="str">
        <f t="shared" si="280"/>
        <v>F1</v>
      </c>
      <c r="AO440" t="str">
        <f t="shared" si="280"/>
        <v>F1</v>
      </c>
    </row>
    <row r="441" spans="1:41" x14ac:dyDescent="0.25">
      <c r="A441" s="139" t="str">
        <f t="shared" si="266"/>
        <v>2015Wk 3P68</v>
      </c>
      <c r="B441" s="48">
        <v>68</v>
      </c>
      <c r="C441" s="144" t="str">
        <f t="shared" si="267"/>
        <v>Nick Wight</v>
      </c>
      <c r="D441" s="145"/>
      <c r="E441" s="146">
        <f t="shared" si="268"/>
        <v>5</v>
      </c>
      <c r="F441" s="146">
        <f t="shared" si="269"/>
        <v>5</v>
      </c>
      <c r="G441" s="146">
        <f t="shared" si="270"/>
        <v>5</v>
      </c>
      <c r="H441" s="146">
        <f t="shared" si="271"/>
        <v>5</v>
      </c>
      <c r="I441" s="146">
        <f t="shared" si="272"/>
        <v>4</v>
      </c>
      <c r="J441" s="146">
        <f t="shared" si="273"/>
        <v>4</v>
      </c>
      <c r="K441" s="146">
        <f t="shared" si="274"/>
        <v>5</v>
      </c>
      <c r="L441" s="146">
        <f t="shared" si="275"/>
        <v>3</v>
      </c>
      <c r="M441" s="146">
        <f t="shared" si="276"/>
        <v>4</v>
      </c>
      <c r="N441" s="147">
        <f t="shared" si="277"/>
        <v>40</v>
      </c>
      <c r="O441" s="148">
        <f>SUM(COUNTIF(E441,E439),COUNTIF(F441,F439),COUNTIF(G441,G439),COUNTIF(H441,H439),COUNTIF(I441,I439),COUNTIF(J441,J439),COUNTIF(K441,K439),COUNTIF(L441,L439),COUNTIF(M441,M439))</f>
        <v>0</v>
      </c>
      <c r="P441" s="149">
        <f>IF(O441=0,0,IF(SUM(O440:O451)=O441,VLOOKUP(1,$AC$107:$AD$116,2,FALSE),O441*P452))</f>
        <v>0</v>
      </c>
      <c r="Q441" s="146">
        <f t="shared" si="278"/>
        <v>1</v>
      </c>
      <c r="R441" t="s">
        <v>179</v>
      </c>
      <c r="S441" t="str">
        <f t="shared" ref="S441:S448" si="281">CONCATENATE(T441,U441,V441,W441,X441,Y441,Z441,AA441,AB441)</f>
        <v/>
      </c>
      <c r="T441" t="str">
        <f t="shared" ref="T441:AB441" si="282">IF(E441=E439,CONCATENATE(VLOOKUP((E441-E437),$AC$122:$AD$127,2,FALSE),E438),"")</f>
        <v/>
      </c>
      <c r="U441" t="str">
        <f t="shared" si="282"/>
        <v/>
      </c>
      <c r="V441" t="str">
        <f t="shared" si="282"/>
        <v/>
      </c>
      <c r="W441" t="str">
        <f t="shared" si="282"/>
        <v/>
      </c>
      <c r="X441" t="str">
        <f t="shared" si="282"/>
        <v/>
      </c>
      <c r="Y441" t="str">
        <f t="shared" si="282"/>
        <v/>
      </c>
      <c r="Z441" t="str">
        <f t="shared" si="282"/>
        <v/>
      </c>
      <c r="AA441" t="str">
        <f t="shared" si="282"/>
        <v/>
      </c>
      <c r="AB441" t="str">
        <f t="shared" si="282"/>
        <v/>
      </c>
      <c r="AC441" s="1">
        <v>0</v>
      </c>
      <c r="AD441" s="1">
        <v>0</v>
      </c>
      <c r="AG441" t="str">
        <f t="shared" si="280"/>
        <v>F1</v>
      </c>
      <c r="AH441" t="str">
        <f t="shared" si="280"/>
        <v>F1</v>
      </c>
      <c r="AI441" t="str">
        <f t="shared" si="280"/>
        <v>F1</v>
      </c>
      <c r="AJ441" t="str">
        <f t="shared" si="280"/>
        <v>F1</v>
      </c>
      <c r="AK441" t="str">
        <f t="shared" si="280"/>
        <v>F1</v>
      </c>
      <c r="AL441" t="str">
        <f t="shared" si="280"/>
        <v>F1</v>
      </c>
      <c r="AM441" t="str">
        <f t="shared" si="280"/>
        <v>F1</v>
      </c>
      <c r="AN441" t="str">
        <f t="shared" si="280"/>
        <v>F1</v>
      </c>
      <c r="AO441" t="str">
        <f t="shared" si="280"/>
        <v>F1</v>
      </c>
    </row>
    <row r="442" spans="1:41" x14ac:dyDescent="0.25">
      <c r="A442" s="139" t="str">
        <f t="shared" si="266"/>
        <v>2015Wk 3P4</v>
      </c>
      <c r="B442" s="48">
        <v>4</v>
      </c>
      <c r="C442" s="144" t="str">
        <f t="shared" si="267"/>
        <v>Pat Donahue</v>
      </c>
      <c r="D442" s="145"/>
      <c r="E442" s="146">
        <f t="shared" si="268"/>
        <v>6</v>
      </c>
      <c r="F442" s="146">
        <f t="shared" si="269"/>
        <v>4</v>
      </c>
      <c r="G442" s="146">
        <f t="shared" si="270"/>
        <v>5</v>
      </c>
      <c r="H442" s="146">
        <f t="shared" si="271"/>
        <v>4</v>
      </c>
      <c r="I442" s="146">
        <f t="shared" si="272"/>
        <v>4</v>
      </c>
      <c r="J442" s="146">
        <f t="shared" si="273"/>
        <v>3</v>
      </c>
      <c r="K442" s="146">
        <f t="shared" si="274"/>
        <v>3</v>
      </c>
      <c r="L442" s="146">
        <f t="shared" si="275"/>
        <v>3</v>
      </c>
      <c r="M442" s="146">
        <f t="shared" si="276"/>
        <v>4</v>
      </c>
      <c r="N442" s="147">
        <f t="shared" si="277"/>
        <v>36</v>
      </c>
      <c r="O442" s="148">
        <f>SUM(COUNTIF(E442,E439),COUNTIF(F442,F439),COUNTIF(G442,G439),COUNTIF(H442,H439),COUNTIF(I442,I439),COUNTIF(J442,J439),COUNTIF(K442,K439),COUNTIF(L442,L439),COUNTIF(M442,M439))</f>
        <v>1</v>
      </c>
      <c r="P442" s="149">
        <f>IF(O442=0,0,IF(SUM(O440:O451)=O442,VLOOKUP(1,$AC$107:$AD$116,2,FALSE),O442*P452))</f>
        <v>18</v>
      </c>
      <c r="Q442" s="146">
        <f t="shared" si="278"/>
        <v>2</v>
      </c>
      <c r="R442" t="s">
        <v>179</v>
      </c>
      <c r="S442" t="str">
        <f t="shared" si="281"/>
        <v>PAR#4</v>
      </c>
      <c r="T442" t="str">
        <f t="shared" ref="T442:AB442" si="283">IF(E442=E439,CONCATENATE(VLOOKUP((E442-E437),$AC$122:$AD$127,2,FALSE),E438),"")</f>
        <v/>
      </c>
      <c r="U442" t="str">
        <f t="shared" si="283"/>
        <v/>
      </c>
      <c r="V442" t="str">
        <f t="shared" si="283"/>
        <v/>
      </c>
      <c r="W442" t="str">
        <f t="shared" si="283"/>
        <v>PAR#4</v>
      </c>
      <c r="X442" t="str">
        <f t="shared" si="283"/>
        <v/>
      </c>
      <c r="Y442" t="str">
        <f t="shared" si="283"/>
        <v/>
      </c>
      <c r="Z442" t="str">
        <f t="shared" si="283"/>
        <v/>
      </c>
      <c r="AA442" t="str">
        <f t="shared" si="283"/>
        <v/>
      </c>
      <c r="AB442" t="str">
        <f t="shared" si="283"/>
        <v/>
      </c>
      <c r="AC442" s="1">
        <v>1</v>
      </c>
      <c r="AD442" s="1">
        <v>24</v>
      </c>
      <c r="AG442" t="str">
        <f t="shared" si="280"/>
        <v>F1</v>
      </c>
      <c r="AH442" t="str">
        <f t="shared" si="280"/>
        <v>F1</v>
      </c>
      <c r="AI442" t="str">
        <f t="shared" si="280"/>
        <v>F1</v>
      </c>
      <c r="AJ442" t="str">
        <f t="shared" si="280"/>
        <v>F1PAR#4</v>
      </c>
      <c r="AK442" t="str">
        <f t="shared" si="280"/>
        <v>F1</v>
      </c>
      <c r="AL442" t="str">
        <f t="shared" si="280"/>
        <v>F1</v>
      </c>
      <c r="AM442" t="str">
        <f t="shared" si="280"/>
        <v>F1</v>
      </c>
      <c r="AN442" t="str">
        <f t="shared" si="280"/>
        <v>F1</v>
      </c>
      <c r="AO442" t="str">
        <f t="shared" si="280"/>
        <v>F1</v>
      </c>
    </row>
    <row r="443" spans="1:41" x14ac:dyDescent="0.25">
      <c r="A443" s="139" t="str">
        <f t="shared" si="266"/>
        <v>2015Wk 3P79</v>
      </c>
      <c r="B443" s="48">
        <v>79</v>
      </c>
      <c r="C443" s="144" t="str">
        <f t="shared" si="267"/>
        <v>Connor Brown</v>
      </c>
      <c r="D443" s="145"/>
      <c r="E443" s="146">
        <f t="shared" si="268"/>
        <v>5</v>
      </c>
      <c r="F443" s="146">
        <f t="shared" si="269"/>
        <v>3</v>
      </c>
      <c r="G443" s="146">
        <f t="shared" si="270"/>
        <v>6</v>
      </c>
      <c r="H443" s="146">
        <f t="shared" si="271"/>
        <v>5</v>
      </c>
      <c r="I443" s="146">
        <f t="shared" si="272"/>
        <v>4</v>
      </c>
      <c r="J443" s="146">
        <f t="shared" si="273"/>
        <v>3</v>
      </c>
      <c r="K443" s="146">
        <f t="shared" si="274"/>
        <v>4</v>
      </c>
      <c r="L443" s="146">
        <f t="shared" si="275"/>
        <v>4</v>
      </c>
      <c r="M443" s="146">
        <f t="shared" si="276"/>
        <v>5</v>
      </c>
      <c r="N443" s="147">
        <f t="shared" si="277"/>
        <v>39</v>
      </c>
      <c r="O443" s="148">
        <f>SUM(COUNTIF(E443,E439),COUNTIF(F443,F439),COUNTIF(G443,G439),COUNTIF(H443,H439),COUNTIF(I443,I439),COUNTIF(J443,J439),COUNTIF(K443,K439),COUNTIF(L443,L439),COUNTIF(M443,M439))</f>
        <v>1</v>
      </c>
      <c r="P443" s="149">
        <f>IF(O443=0,0,IF(SUM(O440:O451)=O443,VLOOKUP(1,$AC$107:$AD$116,2,FALSE),O443*P452))</f>
        <v>18</v>
      </c>
      <c r="Q443" s="146">
        <f t="shared" si="278"/>
        <v>2</v>
      </c>
      <c r="R443" t="s">
        <v>179</v>
      </c>
      <c r="S443" t="str">
        <f t="shared" si="281"/>
        <v>BIR#2</v>
      </c>
      <c r="T443" t="str">
        <f t="shared" ref="T443:AB443" si="284">IF(E443=E439,CONCATENATE(VLOOKUP((E443-E437),$AC$122:$AD$127,2,FALSE),E438),"")</f>
        <v/>
      </c>
      <c r="U443" t="str">
        <f t="shared" si="284"/>
        <v>BIR#2</v>
      </c>
      <c r="V443" t="str">
        <f t="shared" si="284"/>
        <v/>
      </c>
      <c r="W443" t="str">
        <f t="shared" si="284"/>
        <v/>
      </c>
      <c r="X443" t="str">
        <f t="shared" si="284"/>
        <v/>
      </c>
      <c r="Y443" t="str">
        <f t="shared" si="284"/>
        <v/>
      </c>
      <c r="Z443" t="str">
        <f t="shared" si="284"/>
        <v/>
      </c>
      <c r="AA443" t="str">
        <f t="shared" si="284"/>
        <v/>
      </c>
      <c r="AB443" t="str">
        <f t="shared" si="284"/>
        <v/>
      </c>
      <c r="AC443" s="1">
        <v>2</v>
      </c>
      <c r="AD443" s="1">
        <v>12</v>
      </c>
      <c r="AG443" t="str">
        <f t="shared" si="280"/>
        <v>F1</v>
      </c>
      <c r="AH443" t="str">
        <f t="shared" si="280"/>
        <v>F1BIR#2</v>
      </c>
      <c r="AI443" t="str">
        <f t="shared" si="280"/>
        <v>F1</v>
      </c>
      <c r="AJ443" t="str">
        <f t="shared" si="280"/>
        <v>F1</v>
      </c>
      <c r="AK443" t="str">
        <f t="shared" si="280"/>
        <v>F1</v>
      </c>
      <c r="AL443" t="str">
        <f t="shared" si="280"/>
        <v>F1</v>
      </c>
      <c r="AM443" t="str">
        <f t="shared" si="280"/>
        <v>F1</v>
      </c>
      <c r="AN443" t="str">
        <f t="shared" si="280"/>
        <v>F1</v>
      </c>
      <c r="AO443" t="str">
        <f t="shared" si="280"/>
        <v>F1</v>
      </c>
    </row>
    <row r="444" spans="1:41" x14ac:dyDescent="0.25">
      <c r="A444" s="139" t="str">
        <f t="shared" si="266"/>
        <v>2015Wk 3P9</v>
      </c>
      <c r="B444" s="48">
        <v>9</v>
      </c>
      <c r="C444" s="144" t="str">
        <f t="shared" si="267"/>
        <v>Dick Donegan</v>
      </c>
      <c r="D444" s="145"/>
      <c r="E444" s="146">
        <f t="shared" si="268"/>
        <v>7</v>
      </c>
      <c r="F444" s="146">
        <f t="shared" si="269"/>
        <v>5</v>
      </c>
      <c r="G444" s="146">
        <f t="shared" si="270"/>
        <v>7</v>
      </c>
      <c r="H444" s="146">
        <f t="shared" si="271"/>
        <v>5</v>
      </c>
      <c r="I444" s="146">
        <f t="shared" si="272"/>
        <v>5</v>
      </c>
      <c r="J444" s="146">
        <f t="shared" si="273"/>
        <v>3</v>
      </c>
      <c r="K444" s="146">
        <f t="shared" si="274"/>
        <v>3</v>
      </c>
      <c r="L444" s="146">
        <f t="shared" si="275"/>
        <v>4</v>
      </c>
      <c r="M444" s="146">
        <f t="shared" si="276"/>
        <v>5</v>
      </c>
      <c r="N444" s="147">
        <f t="shared" si="277"/>
        <v>44</v>
      </c>
      <c r="O444" s="148">
        <f>SUM(COUNTIF(E444,E439),COUNTIF(F444,F439),COUNTIF(G444,G439),COUNTIF(H444,H439),COUNTIF(I444,I439),COUNTIF(J444,J439),COUNTIF(K444,K439),COUNTIF(L444,L439),COUNTIF(M444,M439))</f>
        <v>0</v>
      </c>
      <c r="P444" s="149">
        <f>IF(O444=0,0,IF(SUM(O440:O451)=O444,VLOOKUP(1,$AC$107:$AD$116,2,FALSE),O444*P452))</f>
        <v>0</v>
      </c>
      <c r="Q444" s="146">
        <f t="shared" si="278"/>
        <v>0</v>
      </c>
      <c r="R444" t="s">
        <v>179</v>
      </c>
      <c r="S444" t="str">
        <f t="shared" si="281"/>
        <v/>
      </c>
      <c r="T444" t="str">
        <f t="shared" ref="T444:AB444" si="285">IF(E444=E439,CONCATENATE(VLOOKUP((E444-E437),$AC$122:$AD$127,2,FALSE),E438),"")</f>
        <v/>
      </c>
      <c r="U444" t="str">
        <f t="shared" si="285"/>
        <v/>
      </c>
      <c r="V444" t="str">
        <f t="shared" si="285"/>
        <v/>
      </c>
      <c r="W444" t="str">
        <f t="shared" si="285"/>
        <v/>
      </c>
      <c r="X444" t="str">
        <f t="shared" si="285"/>
        <v/>
      </c>
      <c r="Y444" t="str">
        <f t="shared" si="285"/>
        <v/>
      </c>
      <c r="Z444" t="str">
        <f t="shared" si="285"/>
        <v/>
      </c>
      <c r="AA444" t="str">
        <f t="shared" si="285"/>
        <v/>
      </c>
      <c r="AB444" t="str">
        <f t="shared" si="285"/>
        <v/>
      </c>
      <c r="AC444" s="1">
        <v>3</v>
      </c>
      <c r="AD444" s="1">
        <v>8</v>
      </c>
      <c r="AG444" t="str">
        <f t="shared" si="280"/>
        <v>F1</v>
      </c>
      <c r="AH444" t="str">
        <f t="shared" si="280"/>
        <v>F1</v>
      </c>
      <c r="AI444" t="str">
        <f t="shared" si="280"/>
        <v>F1</v>
      </c>
      <c r="AJ444" t="str">
        <f t="shared" si="280"/>
        <v>F1</v>
      </c>
      <c r="AK444" t="str">
        <f t="shared" si="280"/>
        <v>F1</v>
      </c>
      <c r="AL444" t="str">
        <f t="shared" si="280"/>
        <v>F1</v>
      </c>
      <c r="AM444" t="str">
        <f t="shared" si="280"/>
        <v>F1</v>
      </c>
      <c r="AN444" t="str">
        <f t="shared" si="280"/>
        <v>F1</v>
      </c>
      <c r="AO444" t="str">
        <f t="shared" si="280"/>
        <v>F1</v>
      </c>
    </row>
    <row r="445" spans="1:41" x14ac:dyDescent="0.25">
      <c r="A445" s="139" t="str">
        <f t="shared" si="266"/>
        <v>2015Wk 3P3</v>
      </c>
      <c r="B445" s="48">
        <v>3</v>
      </c>
      <c r="C445" s="144" t="str">
        <f t="shared" si="267"/>
        <v>TJ Donegan</v>
      </c>
      <c r="D445" s="145"/>
      <c r="E445" s="146">
        <f t="shared" si="268"/>
        <v>6</v>
      </c>
      <c r="F445" s="146">
        <f t="shared" si="269"/>
        <v>5</v>
      </c>
      <c r="G445" s="146">
        <f t="shared" si="270"/>
        <v>5</v>
      </c>
      <c r="H445" s="146">
        <f t="shared" si="271"/>
        <v>5</v>
      </c>
      <c r="I445" s="146">
        <f t="shared" si="272"/>
        <v>6</v>
      </c>
      <c r="J445" s="146">
        <f t="shared" si="273"/>
        <v>3</v>
      </c>
      <c r="K445" s="146">
        <f t="shared" si="274"/>
        <v>3</v>
      </c>
      <c r="L445" s="146">
        <f t="shared" si="275"/>
        <v>3</v>
      </c>
      <c r="M445" s="146">
        <f t="shared" si="276"/>
        <v>6</v>
      </c>
      <c r="N445" s="147">
        <f t="shared" si="277"/>
        <v>42</v>
      </c>
      <c r="O445" s="148">
        <f>SUM(COUNTIF(E445,E439),COUNTIF(F445,F439),COUNTIF(G445,G439),COUNTIF(H445,H439),COUNTIF(I445,I439),COUNTIF(J445,J439),COUNTIF(K445,K439),COUNTIF(L445,L439),COUNTIF(M445,M439))</f>
        <v>0</v>
      </c>
      <c r="P445" s="149">
        <f>IF(O445=0,0,IF(SUM(O440:O451)=O445,VLOOKUP(1,$AC$107:$AD$116,2,FALSE),O445*P452))</f>
        <v>0</v>
      </c>
      <c r="Q445" s="146">
        <f t="shared" si="278"/>
        <v>0</v>
      </c>
      <c r="R445" t="s">
        <v>179</v>
      </c>
      <c r="S445" t="str">
        <f t="shared" si="281"/>
        <v/>
      </c>
      <c r="T445" t="str">
        <f t="shared" ref="T445:AB445" si="286">IF(E445=E439,CONCATENATE(VLOOKUP((E445-E437),$AC$122:$AD$127,2,FALSE),E438),"")</f>
        <v/>
      </c>
      <c r="U445" t="str">
        <f t="shared" si="286"/>
        <v/>
      </c>
      <c r="V445" t="str">
        <f t="shared" si="286"/>
        <v/>
      </c>
      <c r="W445" t="str">
        <f t="shared" si="286"/>
        <v/>
      </c>
      <c r="X445" t="str">
        <f t="shared" si="286"/>
        <v/>
      </c>
      <c r="Y445" t="str">
        <f t="shared" si="286"/>
        <v/>
      </c>
      <c r="Z445" t="str">
        <f t="shared" si="286"/>
        <v/>
      </c>
      <c r="AA445" t="str">
        <f t="shared" si="286"/>
        <v/>
      </c>
      <c r="AB445" t="str">
        <f t="shared" si="286"/>
        <v/>
      </c>
      <c r="AC445" s="1">
        <v>4</v>
      </c>
      <c r="AD445" s="1">
        <v>6</v>
      </c>
      <c r="AG445" t="str">
        <f t="shared" si="280"/>
        <v>F1</v>
      </c>
      <c r="AH445" t="str">
        <f t="shared" si="280"/>
        <v>F1</v>
      </c>
      <c r="AI445" t="str">
        <f t="shared" si="280"/>
        <v>F1</v>
      </c>
      <c r="AJ445" t="str">
        <f t="shared" si="280"/>
        <v>F1</v>
      </c>
      <c r="AK445" t="str">
        <f t="shared" si="280"/>
        <v>F1</v>
      </c>
      <c r="AL445" t="str">
        <f t="shared" si="280"/>
        <v>F1</v>
      </c>
      <c r="AM445" t="str">
        <f t="shared" si="280"/>
        <v>F1</v>
      </c>
      <c r="AN445" t="str">
        <f t="shared" si="280"/>
        <v>F1</v>
      </c>
      <c r="AO445" t="str">
        <f t="shared" si="280"/>
        <v>F1</v>
      </c>
    </row>
    <row r="446" spans="1:41" x14ac:dyDescent="0.25">
      <c r="A446" s="139" t="str">
        <f t="shared" si="266"/>
        <v>2015Wk 3P6</v>
      </c>
      <c r="B446" s="48">
        <v>6</v>
      </c>
      <c r="C446" s="144" t="str">
        <f t="shared" si="267"/>
        <v>Jack Donegan</v>
      </c>
      <c r="D446" s="145"/>
      <c r="E446" s="146">
        <f t="shared" si="268"/>
        <v>6</v>
      </c>
      <c r="F446" s="146">
        <f t="shared" si="269"/>
        <v>5</v>
      </c>
      <c r="G446" s="146">
        <f t="shared" si="270"/>
        <v>6</v>
      </c>
      <c r="H446" s="146">
        <f t="shared" si="271"/>
        <v>5</v>
      </c>
      <c r="I446" s="146">
        <f t="shared" si="272"/>
        <v>4</v>
      </c>
      <c r="J446" s="146">
        <f t="shared" si="273"/>
        <v>4</v>
      </c>
      <c r="K446" s="146">
        <f t="shared" si="274"/>
        <v>5</v>
      </c>
      <c r="L446" s="146">
        <f t="shared" si="275"/>
        <v>3</v>
      </c>
      <c r="M446" s="146">
        <f t="shared" si="276"/>
        <v>5</v>
      </c>
      <c r="N446" s="147">
        <f t="shared" si="277"/>
        <v>43</v>
      </c>
      <c r="O446" s="148">
        <f>SUM(COUNTIF(E446,E439),COUNTIF(F446,F439),COUNTIF(G446,G439),COUNTIF(H446,H439),COUNTIF(I446,I439),COUNTIF(J446,J439),COUNTIF(K446,K439),COUNTIF(L446,L439),COUNTIF(M446,M439))</f>
        <v>0</v>
      </c>
      <c r="P446" s="149">
        <f>IF(O446=0,0,IF(SUM(O440:O451)=O446,VLOOKUP(1,$AC$107:$AD$116,2,FALSE),O446*P452))</f>
        <v>0</v>
      </c>
      <c r="Q446" s="146">
        <f t="shared" si="278"/>
        <v>2</v>
      </c>
      <c r="R446" t="s">
        <v>179</v>
      </c>
      <c r="S446" t="str">
        <f t="shared" si="281"/>
        <v/>
      </c>
      <c r="T446" t="str">
        <f t="shared" ref="T446:AB446" si="287">IF(E446=E439,CONCATENATE(VLOOKUP((E446-E437),$AC$122:$AD$127,2,FALSE),E438),"")</f>
        <v/>
      </c>
      <c r="U446" t="str">
        <f t="shared" si="287"/>
        <v/>
      </c>
      <c r="V446" t="str">
        <f t="shared" si="287"/>
        <v/>
      </c>
      <c r="W446" t="str">
        <f t="shared" si="287"/>
        <v/>
      </c>
      <c r="X446" t="str">
        <f t="shared" si="287"/>
        <v/>
      </c>
      <c r="Y446" t="str">
        <f t="shared" si="287"/>
        <v/>
      </c>
      <c r="Z446" t="str">
        <f t="shared" si="287"/>
        <v/>
      </c>
      <c r="AA446" t="str">
        <f t="shared" si="287"/>
        <v/>
      </c>
      <c r="AB446" t="str">
        <f t="shared" si="287"/>
        <v/>
      </c>
      <c r="AC446" s="1">
        <v>5</v>
      </c>
      <c r="AD446" s="1">
        <v>4</v>
      </c>
      <c r="AG446" t="str">
        <f t="shared" si="280"/>
        <v>F1</v>
      </c>
      <c r="AH446" t="str">
        <f t="shared" si="280"/>
        <v>F1</v>
      </c>
      <c r="AI446" t="str">
        <f t="shared" si="280"/>
        <v>F1</v>
      </c>
      <c r="AJ446" t="str">
        <f t="shared" si="280"/>
        <v>F1</v>
      </c>
      <c r="AK446" t="str">
        <f t="shared" si="280"/>
        <v>F1</v>
      </c>
      <c r="AL446" t="str">
        <f t="shared" si="280"/>
        <v>F1</v>
      </c>
      <c r="AM446" t="str">
        <f t="shared" si="280"/>
        <v>F1</v>
      </c>
      <c r="AN446" t="str">
        <f t="shared" si="280"/>
        <v>F1</v>
      </c>
      <c r="AO446" t="str">
        <f t="shared" si="280"/>
        <v>F1</v>
      </c>
    </row>
    <row r="447" spans="1:41" x14ac:dyDescent="0.25">
      <c r="A447" s="139" t="str">
        <f t="shared" si="266"/>
        <v>2015Wk 3P8</v>
      </c>
      <c r="B447" s="48">
        <v>8</v>
      </c>
      <c r="C447" s="144" t="str">
        <f t="shared" si="267"/>
        <v>Craig Hawkinson</v>
      </c>
      <c r="D447" s="145"/>
      <c r="E447" s="146">
        <f t="shared" si="268"/>
        <v>5</v>
      </c>
      <c r="F447" s="146">
        <f t="shared" si="269"/>
        <v>5</v>
      </c>
      <c r="G447" s="146">
        <f t="shared" si="270"/>
        <v>6</v>
      </c>
      <c r="H447" s="146">
        <f t="shared" si="271"/>
        <v>6</v>
      </c>
      <c r="I447" s="146">
        <f t="shared" si="272"/>
        <v>4</v>
      </c>
      <c r="J447" s="146">
        <f t="shared" si="273"/>
        <v>4</v>
      </c>
      <c r="K447" s="146">
        <f t="shared" si="274"/>
        <v>4</v>
      </c>
      <c r="L447" s="146">
        <f t="shared" si="275"/>
        <v>4</v>
      </c>
      <c r="M447" s="146">
        <f t="shared" si="276"/>
        <v>4</v>
      </c>
      <c r="N447" s="147">
        <f t="shared" si="277"/>
        <v>42</v>
      </c>
      <c r="O447" s="148">
        <f>SUM(COUNTIF(E447,E439),COUNTIF(F447,F439),COUNTIF(G447,G439),COUNTIF(H447,H439),COUNTIF(I447,I439),COUNTIF(J447,J439),COUNTIF(K447,K439),COUNTIF(L447,L439),COUNTIF(M447,M439))</f>
        <v>0</v>
      </c>
      <c r="P447" s="149">
        <f>IF(O447=0,0,IF(SUM(O440:O451)=O447,VLOOKUP(1,$AC$107:$AD$116,2,FALSE),O447*P452))</f>
        <v>0</v>
      </c>
      <c r="Q447" s="146">
        <f t="shared" si="278"/>
        <v>0</v>
      </c>
      <c r="R447" t="s">
        <v>179</v>
      </c>
      <c r="S447" t="str">
        <f t="shared" si="281"/>
        <v/>
      </c>
      <c r="T447" t="str">
        <f t="shared" ref="T447:Y447" si="288">IF(E447=E439,CONCATENATE(VLOOKUP((E447-E437),$AC$122:$AD$127,2,FALSE),E438),"")</f>
        <v/>
      </c>
      <c r="U447" t="str">
        <f t="shared" si="288"/>
        <v/>
      </c>
      <c r="V447" t="str">
        <f t="shared" si="288"/>
        <v/>
      </c>
      <c r="W447" t="str">
        <f t="shared" si="288"/>
        <v/>
      </c>
      <c r="X447" t="str">
        <f t="shared" si="288"/>
        <v/>
      </c>
      <c r="Y447" t="str">
        <f t="shared" si="288"/>
        <v/>
      </c>
      <c r="Z447" t="str">
        <f>IF(K447=K439,CONCATENATE(VLOOKUP((K447-K437),$AC$122:$AD$127,2,FALSE),K438),"")</f>
        <v/>
      </c>
      <c r="AA447" t="str">
        <f t="shared" ref="AA447:AB447" si="289">IF(L447=L439,CONCATENATE(VLOOKUP((L447-L437),$AC$122:$AD$127,2,FALSE),L438),"")</f>
        <v/>
      </c>
      <c r="AB447" t="str">
        <f t="shared" si="289"/>
        <v/>
      </c>
      <c r="AC447" s="1">
        <v>6</v>
      </c>
      <c r="AD447" s="1">
        <v>4</v>
      </c>
      <c r="AG447" t="str">
        <f t="shared" si="280"/>
        <v>F1</v>
      </c>
      <c r="AH447" t="str">
        <f t="shared" si="280"/>
        <v>F1</v>
      </c>
      <c r="AI447" t="str">
        <f t="shared" si="280"/>
        <v>F1</v>
      </c>
      <c r="AJ447" t="str">
        <f t="shared" si="280"/>
        <v>F1</v>
      </c>
      <c r="AK447" t="str">
        <f t="shared" si="280"/>
        <v>F1</v>
      </c>
      <c r="AL447" t="str">
        <f t="shared" si="280"/>
        <v>F1</v>
      </c>
      <c r="AM447" t="str">
        <f t="shared" si="280"/>
        <v>F1</v>
      </c>
      <c r="AN447" t="str">
        <f t="shared" si="280"/>
        <v>F1</v>
      </c>
      <c r="AO447" t="str">
        <f t="shared" si="280"/>
        <v>F1</v>
      </c>
    </row>
    <row r="448" spans="1:41" x14ac:dyDescent="0.25">
      <c r="A448" s="139" t="str">
        <f t="shared" si="266"/>
        <v>2015Wk 3P23</v>
      </c>
      <c r="B448" s="48">
        <v>23</v>
      </c>
      <c r="C448" s="144" t="str">
        <f t="shared" si="267"/>
        <v>Steve Donegan</v>
      </c>
      <c r="D448" s="145"/>
      <c r="E448" s="146">
        <f t="shared" si="268"/>
        <v>7</v>
      </c>
      <c r="F448" s="146">
        <f t="shared" si="269"/>
        <v>5</v>
      </c>
      <c r="G448" s="146">
        <f t="shared" si="270"/>
        <v>5</v>
      </c>
      <c r="H448" s="146">
        <f t="shared" si="271"/>
        <v>6</v>
      </c>
      <c r="I448" s="146">
        <f t="shared" si="272"/>
        <v>4</v>
      </c>
      <c r="J448" s="146">
        <f t="shared" si="273"/>
        <v>5</v>
      </c>
      <c r="K448" s="146">
        <f t="shared" si="274"/>
        <v>4</v>
      </c>
      <c r="L448" s="146">
        <f t="shared" si="275"/>
        <v>4</v>
      </c>
      <c r="M448" s="146">
        <f t="shared" si="276"/>
        <v>4</v>
      </c>
      <c r="N448" s="147">
        <f t="shared" si="277"/>
        <v>44</v>
      </c>
      <c r="O448" s="148">
        <f>SUM(COUNTIF(E448,E439),COUNTIF(F448,F439),COUNTIF(G448,G439),COUNTIF(H448,H439),COUNTIF(I448,I439),COUNTIF(J448,J439),COUNTIF(K448,K439),COUNTIF(L448,L439),COUNTIF(M448,M439))</f>
        <v>0</v>
      </c>
      <c r="P448" s="149">
        <f>IF(O448=0,0,IF(SUM(O440:O451)=O448,VLOOKUP(1,$AC$107:$AD$116,2,FALSE),O448*P452))</f>
        <v>0</v>
      </c>
      <c r="Q448" s="146">
        <f t="shared" si="278"/>
        <v>0</v>
      </c>
      <c r="R448" t="s">
        <v>179</v>
      </c>
      <c r="S448" t="str">
        <f t="shared" si="281"/>
        <v/>
      </c>
      <c r="T448" t="str">
        <f>IF(E448=E439,CONCATENATE(VLOOKUP((E448-E437),$AC$122:$AD$127,2,FALSE),E438),"")</f>
        <v/>
      </c>
      <c r="U448" t="str">
        <f t="shared" ref="U448:AB448" si="290">IF(F448=F439,CONCATENATE(VLOOKUP((F448-F437),$AC$122:$AD$127,2,FALSE),F438),"")</f>
        <v/>
      </c>
      <c r="V448" t="str">
        <f t="shared" si="290"/>
        <v/>
      </c>
      <c r="W448" t="str">
        <f t="shared" si="290"/>
        <v/>
      </c>
      <c r="X448" t="str">
        <f t="shared" si="290"/>
        <v/>
      </c>
      <c r="Y448" t="str">
        <f t="shared" si="290"/>
        <v/>
      </c>
      <c r="Z448" t="str">
        <f t="shared" si="290"/>
        <v/>
      </c>
      <c r="AA448" t="str">
        <f t="shared" si="290"/>
        <v/>
      </c>
      <c r="AB448" t="str">
        <f t="shared" si="290"/>
        <v/>
      </c>
      <c r="AC448" s="1">
        <v>7</v>
      </c>
      <c r="AD448" s="1">
        <v>3</v>
      </c>
      <c r="AG448" t="str">
        <f t="shared" si="280"/>
        <v>F1</v>
      </c>
      <c r="AH448" t="str">
        <f t="shared" si="280"/>
        <v>F1</v>
      </c>
      <c r="AI448" t="str">
        <f t="shared" si="280"/>
        <v>F1</v>
      </c>
      <c r="AJ448" t="str">
        <f t="shared" si="280"/>
        <v>F1</v>
      </c>
      <c r="AK448" t="str">
        <f t="shared" si="280"/>
        <v>F1</v>
      </c>
      <c r="AL448" t="str">
        <f t="shared" si="280"/>
        <v>F1</v>
      </c>
      <c r="AM448" t="str">
        <f t="shared" si="280"/>
        <v>F1</v>
      </c>
      <c r="AN448" t="str">
        <f t="shared" si="280"/>
        <v>F1</v>
      </c>
      <c r="AO448" t="str">
        <f t="shared" si="280"/>
        <v>F1</v>
      </c>
    </row>
    <row r="449" spans="1:41" x14ac:dyDescent="0.25">
      <c r="A449" s="139" t="str">
        <f t="shared" si="266"/>
        <v>2015Wk 3P81</v>
      </c>
      <c r="B449" s="48">
        <v>81</v>
      </c>
      <c r="C449" s="144" t="str">
        <f t="shared" si="267"/>
        <v>Bill John</v>
      </c>
      <c r="D449" s="150"/>
      <c r="E449" s="146">
        <f t="shared" si="268"/>
        <v>5</v>
      </c>
      <c r="F449" s="146">
        <f t="shared" si="269"/>
        <v>5</v>
      </c>
      <c r="G449" s="146">
        <f t="shared" si="270"/>
        <v>5</v>
      </c>
      <c r="H449" s="146">
        <f t="shared" si="271"/>
        <v>6</v>
      </c>
      <c r="I449" s="146">
        <f t="shared" si="272"/>
        <v>5</v>
      </c>
      <c r="J449" s="146">
        <f t="shared" si="273"/>
        <v>3</v>
      </c>
      <c r="K449" s="146">
        <f t="shared" si="274"/>
        <v>5</v>
      </c>
      <c r="L449" s="146">
        <f t="shared" si="275"/>
        <v>3</v>
      </c>
      <c r="M449" s="146">
        <f t="shared" si="276"/>
        <v>6</v>
      </c>
      <c r="N449" s="147">
        <f t="shared" si="277"/>
        <v>43</v>
      </c>
      <c r="O449" s="148">
        <f>SUM(COUNTIF(E449,E439),COUNTIF(F449,F439),COUNTIF(G449,G439),COUNTIF(H449,H439),COUNTIF(I449,I439),COUNTIF(J449,J439),COUNTIF(K449,K439),COUNTIF(L449,L439),COUNTIF(M449,M439))</f>
        <v>0</v>
      </c>
      <c r="P449" s="149">
        <f>IF(O449=0,0,IF(SUM(O440:O451)=O449,VLOOKUP(1,$AC$107:$AD$116,2,FALSE),O449*P452))</f>
        <v>0</v>
      </c>
      <c r="Q449" s="146">
        <f t="shared" si="278"/>
        <v>1</v>
      </c>
      <c r="R449" t="s">
        <v>179</v>
      </c>
      <c r="S449" t="str">
        <f>CONCATENATE(T449,U449,V449,W449,X449,Y449,Z449,AA449,AB449)</f>
        <v/>
      </c>
      <c r="T449" t="str">
        <f>IF(E449=E439,CONCATENATE(VLOOKUP((E449-E437),$AC$122:$AD$127,2,FALSE),E438),"")</f>
        <v/>
      </c>
      <c r="U449" t="str">
        <f t="shared" ref="U449:W449" si="291">IF(F449=F439,CONCATENATE(VLOOKUP((F449-F437),$AC$122:$AD$127,2,FALSE),F438),"")</f>
        <v/>
      </c>
      <c r="V449" t="str">
        <f t="shared" si="291"/>
        <v/>
      </c>
      <c r="W449" t="str">
        <f t="shared" si="291"/>
        <v/>
      </c>
      <c r="X449" t="str">
        <f>IF(I449=I439,CONCATENATE(VLOOKUP((I449-I437),$AC$122:$AD$127,2,FALSE),I438),"")</f>
        <v/>
      </c>
      <c r="Y449" t="str">
        <f t="shared" ref="Y449:AB449" si="292">IF(J449=J439,CONCATENATE(VLOOKUP((J449-J437),$AC$122:$AD$127,2,FALSE),J438),"")</f>
        <v/>
      </c>
      <c r="Z449" t="str">
        <f t="shared" si="292"/>
        <v/>
      </c>
      <c r="AA449" t="str">
        <f t="shared" si="292"/>
        <v/>
      </c>
      <c r="AB449" t="str">
        <f t="shared" si="292"/>
        <v/>
      </c>
      <c r="AC449" s="1">
        <v>8</v>
      </c>
      <c r="AD449" s="1">
        <v>3</v>
      </c>
      <c r="AG449" t="str">
        <f>CONCATENATE("F1",T449)</f>
        <v>F1</v>
      </c>
      <c r="AH449" t="str">
        <f t="shared" si="280"/>
        <v>F1</v>
      </c>
      <c r="AI449" t="str">
        <f t="shared" si="280"/>
        <v>F1</v>
      </c>
      <c r="AJ449" t="str">
        <f t="shared" si="280"/>
        <v>F1</v>
      </c>
      <c r="AK449" t="str">
        <f t="shared" si="280"/>
        <v>F1</v>
      </c>
      <c r="AL449" t="str">
        <f t="shared" si="280"/>
        <v>F1</v>
      </c>
      <c r="AM449" t="str">
        <f t="shared" si="280"/>
        <v>F1</v>
      </c>
      <c r="AN449" t="str">
        <f t="shared" si="280"/>
        <v>F1</v>
      </c>
      <c r="AO449" t="str">
        <f t="shared" si="280"/>
        <v>F1</v>
      </c>
    </row>
    <row r="450" spans="1:41" x14ac:dyDescent="0.25">
      <c r="A450" s="139" t="str">
        <f t="shared" si="266"/>
        <v>2015Wk 3P19</v>
      </c>
      <c r="B450" s="48">
        <v>19</v>
      </c>
      <c r="C450" s="144" t="str">
        <f t="shared" si="267"/>
        <v>DJ Mahar</v>
      </c>
      <c r="D450" s="150"/>
      <c r="E450" s="146">
        <f t="shared" si="268"/>
        <v>5</v>
      </c>
      <c r="F450" s="146">
        <f t="shared" si="269"/>
        <v>5</v>
      </c>
      <c r="G450" s="146">
        <f t="shared" si="270"/>
        <v>6</v>
      </c>
      <c r="H450" s="146">
        <f t="shared" si="271"/>
        <v>5</v>
      </c>
      <c r="I450" s="146">
        <f t="shared" si="272"/>
        <v>5</v>
      </c>
      <c r="J450" s="146">
        <f t="shared" si="273"/>
        <v>5</v>
      </c>
      <c r="K450" s="146">
        <f t="shared" si="274"/>
        <v>4</v>
      </c>
      <c r="L450" s="146">
        <f t="shared" si="275"/>
        <v>3</v>
      </c>
      <c r="M450" s="146">
        <f t="shared" si="276"/>
        <v>5</v>
      </c>
      <c r="N450" s="147">
        <f t="shared" si="277"/>
        <v>43</v>
      </c>
      <c r="O450" s="148">
        <f>SUM(COUNTIF(E450,E439),COUNTIF(F450,F439),COUNTIF(G450,G439),COUNTIF(H450,H439),COUNTIF(I450,I439),COUNTIF(J450,J439),COUNTIF(K450,K439),COUNTIF(L450,L439),COUNTIF(M450,M439))</f>
        <v>0</v>
      </c>
      <c r="P450" s="149">
        <f>IF(O450=0,0,IF(SUM(O440:O451)=O450,VLOOKUP(1,$AC$107:$AD$116,2,FALSE),O450*P452))</f>
        <v>0</v>
      </c>
      <c r="Q450" s="146">
        <f t="shared" si="278"/>
        <v>0</v>
      </c>
      <c r="R450" t="s">
        <v>179</v>
      </c>
      <c r="S450" t="str">
        <f>CONCATENATE(T450,U450,V450,W450,X450,Y450,Z450,AA450,AB450)</f>
        <v/>
      </c>
      <c r="T450" t="str">
        <f>IF(E450=E439,CONCATENATE(VLOOKUP((E450-E437),$AC$122:$AD$127,2,FALSE),E438),"")</f>
        <v/>
      </c>
      <c r="U450" t="str">
        <f t="shared" ref="U450:AB450" si="293">IF(F450=F439,CONCATENATE(VLOOKUP((F450-F437),$AC$122:$AD$127,2,FALSE),F438),"")</f>
        <v/>
      </c>
      <c r="V450" t="str">
        <f t="shared" si="293"/>
        <v/>
      </c>
      <c r="W450" t="str">
        <f t="shared" si="293"/>
        <v/>
      </c>
      <c r="X450" t="str">
        <f t="shared" si="293"/>
        <v/>
      </c>
      <c r="Y450" t="str">
        <f t="shared" si="293"/>
        <v/>
      </c>
      <c r="Z450" t="str">
        <f t="shared" si="293"/>
        <v/>
      </c>
      <c r="AA450" t="str">
        <f t="shared" si="293"/>
        <v/>
      </c>
      <c r="AB450" t="str">
        <f t="shared" si="293"/>
        <v/>
      </c>
      <c r="AC450" s="1">
        <v>9</v>
      </c>
      <c r="AD450" s="1">
        <v>3</v>
      </c>
      <c r="AG450" t="str">
        <f t="shared" ref="AG450:AG451" si="294">CONCATENATE("F1",T450)</f>
        <v>F1</v>
      </c>
      <c r="AH450" t="str">
        <f t="shared" si="280"/>
        <v>F1</v>
      </c>
      <c r="AI450" t="str">
        <f t="shared" si="280"/>
        <v>F1</v>
      </c>
      <c r="AJ450" t="str">
        <f t="shared" si="280"/>
        <v>F1</v>
      </c>
      <c r="AK450" t="str">
        <f t="shared" si="280"/>
        <v>F1</v>
      </c>
      <c r="AL450" t="str">
        <f t="shared" si="280"/>
        <v>F1</v>
      </c>
      <c r="AM450" t="str">
        <f t="shared" si="280"/>
        <v>F1</v>
      </c>
      <c r="AN450" t="str">
        <f t="shared" si="280"/>
        <v>F1</v>
      </c>
      <c r="AO450" t="str">
        <f t="shared" si="280"/>
        <v>F1</v>
      </c>
    </row>
    <row r="451" spans="1:41" x14ac:dyDescent="0.25">
      <c r="A451" s="139" t="str">
        <f t="shared" si="266"/>
        <v>2015Wk 3P82</v>
      </c>
      <c r="B451" s="48">
        <v>82</v>
      </c>
      <c r="C451" s="144" t="str">
        <f t="shared" si="267"/>
        <v>Vinny Procopio</v>
      </c>
      <c r="D451" s="150"/>
      <c r="E451" s="146">
        <f t="shared" si="268"/>
        <v>6</v>
      </c>
      <c r="F451" s="146">
        <f t="shared" si="269"/>
        <v>4</v>
      </c>
      <c r="G451" s="146">
        <f t="shared" si="270"/>
        <v>5</v>
      </c>
      <c r="H451" s="146">
        <f t="shared" si="271"/>
        <v>5</v>
      </c>
      <c r="I451" s="146">
        <f t="shared" si="272"/>
        <v>5</v>
      </c>
      <c r="J451" s="146">
        <f t="shared" si="273"/>
        <v>4</v>
      </c>
      <c r="K451" s="146">
        <f t="shared" si="274"/>
        <v>6</v>
      </c>
      <c r="L451" s="146">
        <f t="shared" si="275"/>
        <v>4</v>
      </c>
      <c r="M451" s="146">
        <f t="shared" si="276"/>
        <v>5</v>
      </c>
      <c r="N451" s="147">
        <f>SUM(E451:M451)</f>
        <v>44</v>
      </c>
      <c r="O451" s="148">
        <f>SUM(COUNTIF(E451,E439),COUNTIF(F451,F439),COUNTIF(G451,G439),COUNTIF(H451,H439),COUNTIF(I451,I439),COUNTIF(J451,J439),COUNTIF(K451,K439),COUNTIF(L451,L439),COUNTIF(M451,M439))</f>
        <v>0</v>
      </c>
      <c r="P451" s="149">
        <f>IF(O451=0,0,IF(SUM(O440:O451)=O451,VLOOKUP(1,$AC$107:$AD$116,2,FALSE),O451*P452))</f>
        <v>0</v>
      </c>
      <c r="Q451" s="146">
        <f t="shared" si="278"/>
        <v>2</v>
      </c>
      <c r="R451" t="s">
        <v>179</v>
      </c>
      <c r="S451" t="str">
        <f>CONCATENATE(T451,U451,V451,W451,X451,Y451,Z451,AA451,AB451)</f>
        <v/>
      </c>
      <c r="T451" t="str">
        <f>IF(E451=E439,CONCATENATE(VLOOKUP((E451-E437),$AC$122:$AD$127,2,FALSE),E438),"")</f>
        <v/>
      </c>
      <c r="U451" t="str">
        <f t="shared" ref="U451" si="295">IF(F451=F439,CONCATENATE(VLOOKUP((F451-F437),$AC$122:$AD$127,2,FALSE),F438),"")</f>
        <v/>
      </c>
      <c r="V451" t="str">
        <f>IF(G451=G439,CONCATENATE(VLOOKUP((G451-G437),$AC$122:$AD$127,2,FALSE),G438),"")</f>
        <v/>
      </c>
      <c r="W451" t="str">
        <f t="shared" ref="W451:AB451" si="296">IF(H451=H439,CONCATENATE(VLOOKUP((H451-H437),$AC$122:$AD$127,2,FALSE),H438),"")</f>
        <v/>
      </c>
      <c r="X451" t="str">
        <f t="shared" si="296"/>
        <v/>
      </c>
      <c r="Y451" t="str">
        <f t="shared" si="296"/>
        <v/>
      </c>
      <c r="Z451" t="str">
        <f t="shared" si="296"/>
        <v/>
      </c>
      <c r="AA451" t="str">
        <f t="shared" si="296"/>
        <v/>
      </c>
      <c r="AB451" t="str">
        <f t="shared" si="296"/>
        <v/>
      </c>
      <c r="AC451" s="1"/>
      <c r="AD451" s="1"/>
      <c r="AG451" t="str">
        <f t="shared" si="294"/>
        <v>F1</v>
      </c>
      <c r="AH451" t="str">
        <f t="shared" si="280"/>
        <v>F1</v>
      </c>
      <c r="AI451" t="str">
        <f t="shared" si="280"/>
        <v>F1</v>
      </c>
      <c r="AJ451" t="str">
        <f t="shared" si="280"/>
        <v>F1</v>
      </c>
      <c r="AK451" t="str">
        <f t="shared" si="280"/>
        <v>F1</v>
      </c>
      <c r="AL451" t="str">
        <f t="shared" si="280"/>
        <v>F1</v>
      </c>
      <c r="AM451" t="str">
        <f t="shared" si="280"/>
        <v>F1</v>
      </c>
      <c r="AN451" t="str">
        <f t="shared" si="280"/>
        <v>F1</v>
      </c>
      <c r="AO451" t="str">
        <f t="shared" si="280"/>
        <v>F1</v>
      </c>
    </row>
    <row r="452" spans="1:41" x14ac:dyDescent="0.25">
      <c r="B452" s="48"/>
      <c r="C452" s="151" t="s">
        <v>196</v>
      </c>
      <c r="D452" s="150"/>
      <c r="E452" s="152">
        <f>AVERAGE(E440:E451)</f>
        <v>5.75</v>
      </c>
      <c r="F452" s="152">
        <f t="shared" ref="F452:N452" si="297">AVERAGE(F440:F451)</f>
        <v>4.75</v>
      </c>
      <c r="G452" s="152">
        <f t="shared" si="297"/>
        <v>5.666666666666667</v>
      </c>
      <c r="H452" s="152">
        <f t="shared" si="297"/>
        <v>5.166666666666667</v>
      </c>
      <c r="I452" s="152">
        <f t="shared" si="297"/>
        <v>4.5</v>
      </c>
      <c r="J452" s="152">
        <f t="shared" si="297"/>
        <v>3.6666666666666665</v>
      </c>
      <c r="K452" s="152">
        <f t="shared" si="297"/>
        <v>4.166666666666667</v>
      </c>
      <c r="L452" s="152">
        <f t="shared" si="297"/>
        <v>3.4166666666666665</v>
      </c>
      <c r="M452" s="152">
        <f t="shared" si="297"/>
        <v>4.916666666666667</v>
      </c>
      <c r="N452" s="152">
        <f t="shared" si="297"/>
        <v>42</v>
      </c>
      <c r="O452" s="153"/>
      <c r="P452" s="9">
        <f>VLOOKUP(SUM(O440:O451),$AC$107:$AD$117,2,FALSE)</f>
        <v>18</v>
      </c>
    </row>
    <row r="453" spans="1:41" x14ac:dyDescent="0.25">
      <c r="A453" s="139" t="str">
        <f>CONCATENATE($C$10,C437,C453)</f>
        <v>2015Wk 3Flight 2</v>
      </c>
      <c r="B453" s="48"/>
      <c r="C453" s="302" t="s">
        <v>57</v>
      </c>
      <c r="D453" s="303"/>
      <c r="E453" s="140">
        <f>IF(COUNTIF(E454:E465,MIN(E454:E465))=1,MIN(E454:E465),0)</f>
        <v>0</v>
      </c>
      <c r="F453" s="140">
        <f t="shared" ref="F453:L453" si="298">IF(COUNTIF(F454:F465,MIN(F454:F465))=1,MIN(F454:F465),0)</f>
        <v>4</v>
      </c>
      <c r="G453" s="140">
        <f t="shared" si="298"/>
        <v>5</v>
      </c>
      <c r="H453" s="140">
        <f t="shared" si="298"/>
        <v>0</v>
      </c>
      <c r="I453" s="140">
        <f t="shared" si="298"/>
        <v>0</v>
      </c>
      <c r="J453" s="140">
        <f t="shared" si="298"/>
        <v>0</v>
      </c>
      <c r="K453" s="140">
        <f t="shared" si="298"/>
        <v>3</v>
      </c>
      <c r="L453" s="140">
        <f t="shared" si="298"/>
        <v>0</v>
      </c>
      <c r="M453" s="140">
        <f>IF(COUNTIF(M454:M465,MIN(M454:M465))=1,MIN(M454:M465),0)</f>
        <v>0</v>
      </c>
      <c r="N453" s="154"/>
      <c r="O453" s="9" t="s">
        <v>190</v>
      </c>
      <c r="P453" s="9" t="s">
        <v>191</v>
      </c>
      <c r="Q453" s="52"/>
    </row>
    <row r="454" spans="1:41" x14ac:dyDescent="0.25">
      <c r="A454" s="139" t="str">
        <f t="shared" ref="A454:A465" si="299">CONCATENATE($C$10,$C$494,"P",B454)</f>
        <v>2015Wk 3P14</v>
      </c>
      <c r="B454" s="48">
        <v>14</v>
      </c>
      <c r="C454" s="144" t="str">
        <f t="shared" ref="C454:C465" si="300">VLOOKUP(B454,$A$3108:$D$8319,3,FALSE)</f>
        <v>Drew Prucha</v>
      </c>
      <c r="D454" s="145"/>
      <c r="E454" s="146">
        <f t="shared" ref="E454:E465" si="301">IFERROR(IF(VLOOKUP($A454,$A$494:$P$555,5,FALSE)=0,"",VLOOKUP($A454,$A$494:$P$555,5,FALSE)),"")</f>
        <v>6</v>
      </c>
      <c r="F454" s="146">
        <f t="shared" ref="F454:F465" si="302">IFERROR(IF(VLOOKUP($A454,$A$494:$P$555,6,FALSE)=0,"",VLOOKUP($A454,$A$494:$P$555,6,FALSE)),"")</f>
        <v>6</v>
      </c>
      <c r="G454" s="146">
        <f t="shared" ref="G454:G465" si="303">IFERROR(IF(VLOOKUP($A454,$A$494:$P$555,7,FALSE)=0,"",VLOOKUP($A454,$A$494:$P$555,7,FALSE)),"")</f>
        <v>6</v>
      </c>
      <c r="H454" s="146">
        <f t="shared" ref="H454:H465" si="304">IFERROR(IF(VLOOKUP($A454,$A$494:$P$555,8,FALSE)=0,"",VLOOKUP($A454,$A$494:$P$555,8,FALSE)),"")</f>
        <v>5</v>
      </c>
      <c r="I454" s="146">
        <f t="shared" ref="I454:I465" si="305">IFERROR(IF(VLOOKUP($A454,$A$494:$P$555,9,FALSE)=0,"",VLOOKUP($A454,$A$494:$P$555,9,FALSE)),"")</f>
        <v>5</v>
      </c>
      <c r="J454" s="146">
        <f t="shared" ref="J454:J465" si="306">IFERROR(IF(VLOOKUP($A454,$A$494:$P$555,10,FALSE)=0,"",VLOOKUP($A454,$A$494:$P$555,10,FALSE)),"")</f>
        <v>3</v>
      </c>
      <c r="K454" s="146">
        <f t="shared" ref="K454:K465" si="307">IFERROR(IF(VLOOKUP($A454,$A$494:$P$555,11,FALSE)=0,"",VLOOKUP($A454,$A$494:$P$555,11,FALSE)),"")</f>
        <v>4</v>
      </c>
      <c r="L454" s="146">
        <f t="shared" ref="L454:L465" si="308">IFERROR(IF(VLOOKUP($A454,$A$494:$P$555,12,FALSE)=0,"",VLOOKUP($A454,$A$494:$P$555,12,FALSE)),"")</f>
        <v>4</v>
      </c>
      <c r="M454" s="146">
        <f t="shared" ref="M454:M465" si="309">IFERROR(IF(VLOOKUP($A454,$A$494:$P$555,13,FALSE)=0,"",VLOOKUP($A454,$A$494:$P$555,13,FALSE)),"")</f>
        <v>6</v>
      </c>
      <c r="N454" s="147">
        <f t="shared" ref="N454:N461" si="310">SUM(E454:M454)</f>
        <v>45</v>
      </c>
      <c r="O454" s="148">
        <f>SUM(COUNTIF(E454,E453),COUNTIF(F454,F453),COUNTIF(G454,G453),COUNTIF(H454,H453),COUNTIF(I454,I453),COUNTIF(J454,J453),COUNTIF(K454,K453),COUNTIF(L454,L453),COUNTIF(M454,M453))</f>
        <v>0</v>
      </c>
      <c r="P454" s="149">
        <f>IF(O454=0,0,IF(SUM(O454:O465)=O454,VLOOKUP(1,$AC$107:$AD$116,2,FALSE),O454*P466))</f>
        <v>0</v>
      </c>
      <c r="Q454" s="146">
        <f t="shared" ref="Q454:Q465" si="311">IFERROR((VLOOKUP($A454,$A$494:$P$555,16,FALSE)),"DNP")</f>
        <v>0</v>
      </c>
      <c r="R454" t="s">
        <v>179</v>
      </c>
      <c r="S454" t="str">
        <f t="shared" ref="S454:S465" si="312">CONCATENATE(T454,U454,V454,W454,X454,Y454,Z454,AA454,AB454)</f>
        <v/>
      </c>
      <c r="T454" t="str">
        <f t="shared" ref="T454:AB454" si="313">IF(E454=E453,CONCATENATE(VLOOKUP((E454-E437),$AC$122:$AD$127,2,FALSE),E438),"")</f>
        <v/>
      </c>
      <c r="U454" t="str">
        <f t="shared" si="313"/>
        <v/>
      </c>
      <c r="V454" t="str">
        <f t="shared" si="313"/>
        <v/>
      </c>
      <c r="W454" t="str">
        <f t="shared" si="313"/>
        <v/>
      </c>
      <c r="X454" t="str">
        <f t="shared" si="313"/>
        <v/>
      </c>
      <c r="Y454" t="str">
        <f t="shared" si="313"/>
        <v/>
      </c>
      <c r="Z454" t="str">
        <f t="shared" si="313"/>
        <v/>
      </c>
      <c r="AA454" t="str">
        <f t="shared" si="313"/>
        <v/>
      </c>
      <c r="AB454" t="str">
        <f t="shared" si="313"/>
        <v/>
      </c>
      <c r="AG454" t="str">
        <f>CONCATENATE("F2",T454)</f>
        <v>F2</v>
      </c>
      <c r="AH454" t="str">
        <f t="shared" ref="AH454:AO465" si="314">CONCATENATE("F2",U454)</f>
        <v>F2</v>
      </c>
      <c r="AI454" t="str">
        <f t="shared" si="314"/>
        <v>F2</v>
      </c>
      <c r="AJ454" t="str">
        <f t="shared" si="314"/>
        <v>F2</v>
      </c>
      <c r="AK454" t="str">
        <f t="shared" si="314"/>
        <v>F2</v>
      </c>
      <c r="AL454" t="str">
        <f t="shared" si="314"/>
        <v>F2</v>
      </c>
      <c r="AM454" t="str">
        <f t="shared" si="314"/>
        <v>F2</v>
      </c>
      <c r="AN454" t="str">
        <f t="shared" si="314"/>
        <v>F2</v>
      </c>
      <c r="AO454" t="str">
        <f t="shared" si="314"/>
        <v>F2</v>
      </c>
    </row>
    <row r="455" spans="1:41" x14ac:dyDescent="0.25">
      <c r="A455" s="139" t="str">
        <f t="shared" si="299"/>
        <v>2015Wk 3P30</v>
      </c>
      <c r="B455" s="48">
        <v>30</v>
      </c>
      <c r="C455" s="144" t="str">
        <f t="shared" si="300"/>
        <v>Matt Lochner</v>
      </c>
      <c r="D455" s="145"/>
      <c r="E455" s="146">
        <f t="shared" si="301"/>
        <v>5</v>
      </c>
      <c r="F455" s="146">
        <f t="shared" si="302"/>
        <v>6</v>
      </c>
      <c r="G455" s="146">
        <f t="shared" si="303"/>
        <v>6</v>
      </c>
      <c r="H455" s="146">
        <f t="shared" si="304"/>
        <v>6</v>
      </c>
      <c r="I455" s="146">
        <f t="shared" si="305"/>
        <v>4</v>
      </c>
      <c r="J455" s="146">
        <f t="shared" si="306"/>
        <v>3</v>
      </c>
      <c r="K455" s="146">
        <f t="shared" si="307"/>
        <v>4</v>
      </c>
      <c r="L455" s="146">
        <f t="shared" si="308"/>
        <v>4</v>
      </c>
      <c r="M455" s="146">
        <f t="shared" si="309"/>
        <v>5</v>
      </c>
      <c r="N455" s="147">
        <f t="shared" si="310"/>
        <v>43</v>
      </c>
      <c r="O455" s="148">
        <f>SUM(COUNTIF(E455,E453),COUNTIF(F455,F453),COUNTIF(G455,G453),COUNTIF(H455,H453),COUNTIF(I455,I453),COUNTIF(J455,J453),COUNTIF(K455,K453),COUNTIF(L455,L453),COUNTIF(M455,M453))</f>
        <v>0</v>
      </c>
      <c r="P455" s="149">
        <f>IF(O455=0,0,IF(SUM(O454:O465)=O455,VLOOKUP(1,$AC$107:$AD$116,2,FALSE),O455*P466))</f>
        <v>0</v>
      </c>
      <c r="Q455" s="146">
        <f t="shared" si="311"/>
        <v>2</v>
      </c>
      <c r="R455" t="s">
        <v>179</v>
      </c>
      <c r="S455" t="str">
        <f t="shared" si="312"/>
        <v/>
      </c>
      <c r="T455" t="str">
        <f t="shared" ref="T455:AB455" si="315">IF(E455=E453,CONCATENATE(VLOOKUP((E455-E437),$AC$122:$AD$127,2,FALSE),E438),"")</f>
        <v/>
      </c>
      <c r="U455" t="str">
        <f t="shared" si="315"/>
        <v/>
      </c>
      <c r="V455" t="str">
        <f t="shared" si="315"/>
        <v/>
      </c>
      <c r="W455" t="str">
        <f t="shared" si="315"/>
        <v/>
      </c>
      <c r="X455" t="str">
        <f t="shared" si="315"/>
        <v/>
      </c>
      <c r="Y455" t="str">
        <f t="shared" si="315"/>
        <v/>
      </c>
      <c r="Z455" t="str">
        <f t="shared" si="315"/>
        <v/>
      </c>
      <c r="AA455" t="str">
        <f t="shared" si="315"/>
        <v/>
      </c>
      <c r="AB455" t="str">
        <f t="shared" si="315"/>
        <v/>
      </c>
      <c r="AC455" s="1" t="s">
        <v>197</v>
      </c>
      <c r="AG455" t="str">
        <f t="shared" ref="AG455:AG465" si="316">CONCATENATE("F2",T455)</f>
        <v>F2</v>
      </c>
      <c r="AH455" t="str">
        <f t="shared" si="314"/>
        <v>F2</v>
      </c>
      <c r="AI455" t="str">
        <f t="shared" si="314"/>
        <v>F2</v>
      </c>
      <c r="AJ455" t="str">
        <f t="shared" si="314"/>
        <v>F2</v>
      </c>
      <c r="AK455" t="str">
        <f t="shared" si="314"/>
        <v>F2</v>
      </c>
      <c r="AL455" t="str">
        <f t="shared" si="314"/>
        <v>F2</v>
      </c>
      <c r="AM455" t="str">
        <f t="shared" si="314"/>
        <v>F2</v>
      </c>
      <c r="AN455" t="str">
        <f t="shared" si="314"/>
        <v>F2</v>
      </c>
      <c r="AO455" t="str">
        <f t="shared" si="314"/>
        <v>F2</v>
      </c>
    </row>
    <row r="456" spans="1:41" x14ac:dyDescent="0.25">
      <c r="A456" s="139" t="str">
        <f t="shared" si="299"/>
        <v>2015Wk 3P22</v>
      </c>
      <c r="B456" s="48">
        <v>22</v>
      </c>
      <c r="C456" s="144" t="str">
        <f t="shared" si="300"/>
        <v>Mike Carroll</v>
      </c>
      <c r="D456" s="145"/>
      <c r="E456" s="146">
        <f t="shared" si="301"/>
        <v>7</v>
      </c>
      <c r="F456" s="146">
        <f t="shared" si="302"/>
        <v>5</v>
      </c>
      <c r="G456" s="146">
        <f t="shared" si="303"/>
        <v>6</v>
      </c>
      <c r="H456" s="146">
        <f t="shared" si="304"/>
        <v>5</v>
      </c>
      <c r="I456" s="146">
        <f t="shared" si="305"/>
        <v>5</v>
      </c>
      <c r="J456" s="146">
        <f t="shared" si="306"/>
        <v>3</v>
      </c>
      <c r="K456" s="146">
        <f t="shared" si="307"/>
        <v>5</v>
      </c>
      <c r="L456" s="146">
        <f t="shared" si="308"/>
        <v>3</v>
      </c>
      <c r="M456" s="146">
        <f t="shared" si="309"/>
        <v>5</v>
      </c>
      <c r="N456" s="147">
        <f t="shared" si="310"/>
        <v>44</v>
      </c>
      <c r="O456" s="148">
        <f>SUM(COUNTIF(E456,E453),COUNTIF(F456,F453),COUNTIF(G456,G453),COUNTIF(H456,H453),COUNTIF(I456,I453),COUNTIF(J456,J453),COUNTIF(K456,K453),COUNTIF(L456,L453),COUNTIF(M456,M453))</f>
        <v>0</v>
      </c>
      <c r="P456" s="149">
        <f>IF(O456=0,0,IF(SUM(O454:O465)=O456,VLOOKUP(1,$AC$107:$AD$116,2,FALSE),O456*P466))</f>
        <v>0</v>
      </c>
      <c r="Q456" s="146">
        <f t="shared" si="311"/>
        <v>2</v>
      </c>
      <c r="R456" t="s">
        <v>179</v>
      </c>
      <c r="S456" t="str">
        <f t="shared" si="312"/>
        <v/>
      </c>
      <c r="T456" t="str">
        <f t="shared" ref="T456:AB456" si="317">IF(E456=E453,CONCATENATE(VLOOKUP((E456-E437),$AC$122:$AD$127,2,FALSE),E438),"")</f>
        <v/>
      </c>
      <c r="U456" t="str">
        <f t="shared" si="317"/>
        <v/>
      </c>
      <c r="V456" t="str">
        <f t="shared" si="317"/>
        <v/>
      </c>
      <c r="W456" t="str">
        <f t="shared" si="317"/>
        <v/>
      </c>
      <c r="X456" t="str">
        <f t="shared" si="317"/>
        <v/>
      </c>
      <c r="Y456" t="str">
        <f t="shared" si="317"/>
        <v/>
      </c>
      <c r="Z456" t="str">
        <f t="shared" si="317"/>
        <v/>
      </c>
      <c r="AA456" t="str">
        <f t="shared" si="317"/>
        <v/>
      </c>
      <c r="AB456" t="str">
        <f t="shared" si="317"/>
        <v/>
      </c>
      <c r="AC456" s="1">
        <v>-3</v>
      </c>
      <c r="AD456" s="1" t="s">
        <v>198</v>
      </c>
      <c r="AG456" t="str">
        <f t="shared" si="316"/>
        <v>F2</v>
      </c>
      <c r="AH456" t="str">
        <f t="shared" si="314"/>
        <v>F2</v>
      </c>
      <c r="AI456" t="str">
        <f t="shared" si="314"/>
        <v>F2</v>
      </c>
      <c r="AJ456" t="str">
        <f t="shared" si="314"/>
        <v>F2</v>
      </c>
      <c r="AK456" t="str">
        <f t="shared" si="314"/>
        <v>F2</v>
      </c>
      <c r="AL456" t="str">
        <f t="shared" si="314"/>
        <v>F2</v>
      </c>
      <c r="AM456" t="str">
        <f t="shared" si="314"/>
        <v>F2</v>
      </c>
      <c r="AN456" t="str">
        <f t="shared" si="314"/>
        <v>F2</v>
      </c>
      <c r="AO456" t="str">
        <f t="shared" si="314"/>
        <v>F2</v>
      </c>
    </row>
    <row r="457" spans="1:41" x14ac:dyDescent="0.25">
      <c r="A457" s="139" t="str">
        <f t="shared" si="299"/>
        <v>2015Wk 3P37</v>
      </c>
      <c r="B457" s="48">
        <v>37</v>
      </c>
      <c r="C457" s="144" t="str">
        <f t="shared" si="300"/>
        <v>Brian Thompson</v>
      </c>
      <c r="D457" s="145"/>
      <c r="E457" s="146">
        <f t="shared" si="301"/>
        <v>4</v>
      </c>
      <c r="F457" s="146">
        <f t="shared" si="302"/>
        <v>5</v>
      </c>
      <c r="G457" s="146">
        <f t="shared" si="303"/>
        <v>6</v>
      </c>
      <c r="H457" s="146">
        <f t="shared" si="304"/>
        <v>5</v>
      </c>
      <c r="I457" s="146">
        <f t="shared" si="305"/>
        <v>4</v>
      </c>
      <c r="J457" s="146">
        <f t="shared" si="306"/>
        <v>4</v>
      </c>
      <c r="K457" s="146">
        <f t="shared" si="307"/>
        <v>4</v>
      </c>
      <c r="L457" s="146">
        <f t="shared" si="308"/>
        <v>4</v>
      </c>
      <c r="M457" s="146">
        <f t="shared" si="309"/>
        <v>5</v>
      </c>
      <c r="N457" s="147">
        <f t="shared" si="310"/>
        <v>41</v>
      </c>
      <c r="O457" s="148">
        <f>SUM(COUNTIF(E457,E453),COUNTIF(F457,F453),COUNTIF(G457,G453),COUNTIF(H457,H453),COUNTIF(I457,I453),COUNTIF(J457,J453),COUNTIF(K457,K453),COUNTIF(L457,L453),COUNTIF(M457,M453))</f>
        <v>0</v>
      </c>
      <c r="P457" s="149">
        <f>IF(O457=0,0,IF(SUM(O454:O465)=O457,VLOOKUP(1,$AC$107:$AD$116,2,FALSE),O457*P466))</f>
        <v>0</v>
      </c>
      <c r="Q457" s="146">
        <f t="shared" si="311"/>
        <v>2</v>
      </c>
      <c r="R457" t="s">
        <v>179</v>
      </c>
      <c r="S457" t="str">
        <f t="shared" si="312"/>
        <v/>
      </c>
      <c r="T457" t="str">
        <f t="shared" ref="T457:AB457" si="318">IF(E457=E453,CONCATENATE(VLOOKUP((E457-E437),$AC$122:$AD$127,2,FALSE),E438),"")</f>
        <v/>
      </c>
      <c r="U457" t="str">
        <f t="shared" si="318"/>
        <v/>
      </c>
      <c r="V457" t="str">
        <f t="shared" si="318"/>
        <v/>
      </c>
      <c r="W457" t="str">
        <f t="shared" si="318"/>
        <v/>
      </c>
      <c r="X457" t="str">
        <f t="shared" si="318"/>
        <v/>
      </c>
      <c r="Y457" t="str">
        <f t="shared" si="318"/>
        <v/>
      </c>
      <c r="Z457" t="str">
        <f t="shared" si="318"/>
        <v/>
      </c>
      <c r="AA457" t="str">
        <f t="shared" si="318"/>
        <v/>
      </c>
      <c r="AB457" t="str">
        <f t="shared" si="318"/>
        <v/>
      </c>
      <c r="AC457" s="1">
        <v>-2</v>
      </c>
      <c r="AD457" s="1" t="s">
        <v>199</v>
      </c>
      <c r="AG457" t="str">
        <f t="shared" si="316"/>
        <v>F2</v>
      </c>
      <c r="AH457" t="str">
        <f t="shared" si="314"/>
        <v>F2</v>
      </c>
      <c r="AI457" t="str">
        <f t="shared" si="314"/>
        <v>F2</v>
      </c>
      <c r="AJ457" t="str">
        <f t="shared" si="314"/>
        <v>F2</v>
      </c>
      <c r="AK457" t="str">
        <f t="shared" si="314"/>
        <v>F2</v>
      </c>
      <c r="AL457" t="str">
        <f t="shared" si="314"/>
        <v>F2</v>
      </c>
      <c r="AM457" t="str">
        <f t="shared" si="314"/>
        <v>F2</v>
      </c>
      <c r="AN457" t="str">
        <f t="shared" si="314"/>
        <v>F2</v>
      </c>
      <c r="AO457" t="str">
        <f t="shared" si="314"/>
        <v>F2</v>
      </c>
    </row>
    <row r="458" spans="1:41" x14ac:dyDescent="0.25">
      <c r="A458" s="139" t="str">
        <f t="shared" si="299"/>
        <v>2015Wk 3P12</v>
      </c>
      <c r="B458" s="48">
        <v>12</v>
      </c>
      <c r="C458" s="144" t="str">
        <f t="shared" si="300"/>
        <v>Dale Russell</v>
      </c>
      <c r="D458" s="145"/>
      <c r="E458" s="146">
        <f t="shared" si="301"/>
        <v>6</v>
      </c>
      <c r="F458" s="146">
        <f t="shared" si="302"/>
        <v>6</v>
      </c>
      <c r="G458" s="146">
        <f t="shared" si="303"/>
        <v>7</v>
      </c>
      <c r="H458" s="146">
        <f t="shared" si="304"/>
        <v>6</v>
      </c>
      <c r="I458" s="146">
        <f t="shared" si="305"/>
        <v>5</v>
      </c>
      <c r="J458" s="146">
        <f t="shared" si="306"/>
        <v>4</v>
      </c>
      <c r="K458" s="146">
        <f t="shared" si="307"/>
        <v>6</v>
      </c>
      <c r="L458" s="146">
        <f t="shared" si="308"/>
        <v>3</v>
      </c>
      <c r="M458" s="146">
        <f t="shared" si="309"/>
        <v>6</v>
      </c>
      <c r="N458" s="147">
        <f t="shared" si="310"/>
        <v>49</v>
      </c>
      <c r="O458" s="148">
        <f>SUM(COUNTIF(E458,E453),COUNTIF(F458,F453),COUNTIF(G458,G453),COUNTIF(H458,H453),COUNTIF(I458,I453),COUNTIF(J458,J453),COUNTIF(K458,K453),COUNTIF(L458,L453),COUNTIF(M458,M453))</f>
        <v>0</v>
      </c>
      <c r="P458" s="149">
        <f>IF(O458=0,0,IF(SUM(O454:O465)=O458,VLOOKUP(1,$AC$107:$AD$116,2,FALSE),O458*P466))</f>
        <v>0</v>
      </c>
      <c r="Q458" s="146">
        <f t="shared" si="311"/>
        <v>0</v>
      </c>
      <c r="R458" t="s">
        <v>179</v>
      </c>
      <c r="S458" t="str">
        <f t="shared" si="312"/>
        <v/>
      </c>
      <c r="T458" t="str">
        <f t="shared" ref="T458:AB458" si="319">IF(E458=E453,CONCATENATE(VLOOKUP((E458-E437),$AC$122:$AD$127,2,FALSE),E438),"")</f>
        <v/>
      </c>
      <c r="U458" t="str">
        <f t="shared" si="319"/>
        <v/>
      </c>
      <c r="V458" t="str">
        <f t="shared" si="319"/>
        <v/>
      </c>
      <c r="W458" t="str">
        <f t="shared" si="319"/>
        <v/>
      </c>
      <c r="X458" t="str">
        <f t="shared" si="319"/>
        <v/>
      </c>
      <c r="Y458" t="str">
        <f t="shared" si="319"/>
        <v/>
      </c>
      <c r="Z458" t="str">
        <f t="shared" si="319"/>
        <v/>
      </c>
      <c r="AA458" t="str">
        <f t="shared" si="319"/>
        <v/>
      </c>
      <c r="AB458" t="str">
        <f t="shared" si="319"/>
        <v/>
      </c>
      <c r="AC458" s="1">
        <v>-1</v>
      </c>
      <c r="AD458" s="1" t="s">
        <v>200</v>
      </c>
      <c r="AG458" t="str">
        <f t="shared" si="316"/>
        <v>F2</v>
      </c>
      <c r="AH458" t="str">
        <f t="shared" si="314"/>
        <v>F2</v>
      </c>
      <c r="AI458" t="str">
        <f t="shared" si="314"/>
        <v>F2</v>
      </c>
      <c r="AJ458" t="str">
        <f t="shared" si="314"/>
        <v>F2</v>
      </c>
      <c r="AK458" t="str">
        <f t="shared" si="314"/>
        <v>F2</v>
      </c>
      <c r="AL458" t="str">
        <f t="shared" si="314"/>
        <v>F2</v>
      </c>
      <c r="AM458" t="str">
        <f t="shared" si="314"/>
        <v>F2</v>
      </c>
      <c r="AN458" t="str">
        <f t="shared" si="314"/>
        <v>F2</v>
      </c>
      <c r="AO458" t="str">
        <f t="shared" si="314"/>
        <v>F2</v>
      </c>
    </row>
    <row r="459" spans="1:41" x14ac:dyDescent="0.25">
      <c r="A459" s="139" t="str">
        <f t="shared" si="299"/>
        <v>2015Wk 3P31</v>
      </c>
      <c r="B459" s="48">
        <v>31</v>
      </c>
      <c r="C459" s="144" t="str">
        <f t="shared" si="300"/>
        <v>Marty Donegan</v>
      </c>
      <c r="D459" s="145"/>
      <c r="E459" s="146">
        <f t="shared" si="301"/>
        <v>6</v>
      </c>
      <c r="F459" s="146">
        <f t="shared" si="302"/>
        <v>4</v>
      </c>
      <c r="G459" s="146">
        <f t="shared" si="303"/>
        <v>7</v>
      </c>
      <c r="H459" s="146">
        <f t="shared" si="304"/>
        <v>6</v>
      </c>
      <c r="I459" s="146">
        <f t="shared" si="305"/>
        <v>4</v>
      </c>
      <c r="J459" s="146">
        <f t="shared" si="306"/>
        <v>5</v>
      </c>
      <c r="K459" s="146">
        <f t="shared" si="307"/>
        <v>5</v>
      </c>
      <c r="L459" s="146">
        <f t="shared" si="308"/>
        <v>3</v>
      </c>
      <c r="M459" s="146">
        <f t="shared" si="309"/>
        <v>6</v>
      </c>
      <c r="N459" s="147">
        <f t="shared" si="310"/>
        <v>46</v>
      </c>
      <c r="O459" s="148">
        <f>SUM(COUNTIF(E459,E453),COUNTIF(F459,F453),COUNTIF(G459,G453),COUNTIF(H459,H453),COUNTIF(I459,I453),COUNTIF(J459,J453),COUNTIF(K459,K453),COUNTIF(L459,L453),COUNTIF(M459,M453))</f>
        <v>1</v>
      </c>
      <c r="P459" s="149">
        <f>IF(O459=0,0,IF(SUM(O454:O465)=O459,VLOOKUP(1,$AC$107:$AD$116,2,FALSE),O459*P466))</f>
        <v>12</v>
      </c>
      <c r="Q459" s="146">
        <f t="shared" si="311"/>
        <v>1</v>
      </c>
      <c r="R459" t="s">
        <v>179</v>
      </c>
      <c r="S459" t="str">
        <f t="shared" si="312"/>
        <v>PAR#2</v>
      </c>
      <c r="T459" t="str">
        <f t="shared" ref="T459:AB459" si="320">IF(E459=E453,CONCATENATE(VLOOKUP((E459-E437),$AC$122:$AD$127,2,FALSE),E438),"")</f>
        <v/>
      </c>
      <c r="U459" t="str">
        <f t="shared" si="320"/>
        <v>PAR#2</v>
      </c>
      <c r="V459" t="str">
        <f t="shared" si="320"/>
        <v/>
      </c>
      <c r="W459" t="str">
        <f t="shared" si="320"/>
        <v/>
      </c>
      <c r="X459" t="str">
        <f t="shared" si="320"/>
        <v/>
      </c>
      <c r="Y459" t="str">
        <f t="shared" si="320"/>
        <v/>
      </c>
      <c r="Z459" t="str">
        <f t="shared" si="320"/>
        <v/>
      </c>
      <c r="AA459" t="str">
        <f t="shared" si="320"/>
        <v/>
      </c>
      <c r="AB459" t="str">
        <f t="shared" si="320"/>
        <v/>
      </c>
      <c r="AC459" s="1">
        <v>0</v>
      </c>
      <c r="AD459" s="1" t="s">
        <v>201</v>
      </c>
      <c r="AG459" t="str">
        <f t="shared" si="316"/>
        <v>F2</v>
      </c>
      <c r="AH459" t="str">
        <f t="shared" si="314"/>
        <v>F2PAR#2</v>
      </c>
      <c r="AI459" t="str">
        <f t="shared" si="314"/>
        <v>F2</v>
      </c>
      <c r="AJ459" t="str">
        <f t="shared" si="314"/>
        <v>F2</v>
      </c>
      <c r="AK459" t="str">
        <f t="shared" si="314"/>
        <v>F2</v>
      </c>
      <c r="AL459" t="str">
        <f t="shared" si="314"/>
        <v>F2</v>
      </c>
      <c r="AM459" t="str">
        <f t="shared" si="314"/>
        <v>F2</v>
      </c>
      <c r="AN459" t="str">
        <f t="shared" si="314"/>
        <v>F2</v>
      </c>
      <c r="AO459" t="str">
        <f t="shared" si="314"/>
        <v>F2</v>
      </c>
    </row>
    <row r="460" spans="1:41" x14ac:dyDescent="0.25">
      <c r="A460" s="139" t="str">
        <f t="shared" si="299"/>
        <v>2015Wk 3P21</v>
      </c>
      <c r="B460" s="48">
        <v>21</v>
      </c>
      <c r="C460" s="144" t="str">
        <f t="shared" si="300"/>
        <v>Sean Mott</v>
      </c>
      <c r="D460" s="145"/>
      <c r="E460" s="146">
        <f t="shared" si="301"/>
        <v>4</v>
      </c>
      <c r="F460" s="146">
        <f t="shared" si="302"/>
        <v>5</v>
      </c>
      <c r="G460" s="146">
        <f t="shared" si="303"/>
        <v>6</v>
      </c>
      <c r="H460" s="146">
        <f t="shared" si="304"/>
        <v>5</v>
      </c>
      <c r="I460" s="146">
        <f t="shared" si="305"/>
        <v>4</v>
      </c>
      <c r="J460" s="146">
        <f t="shared" si="306"/>
        <v>4</v>
      </c>
      <c r="K460" s="146">
        <f t="shared" si="307"/>
        <v>3</v>
      </c>
      <c r="L460" s="146">
        <f t="shared" si="308"/>
        <v>3</v>
      </c>
      <c r="M460" s="146">
        <f t="shared" si="309"/>
        <v>5</v>
      </c>
      <c r="N460" s="147">
        <f t="shared" si="310"/>
        <v>39</v>
      </c>
      <c r="O460" s="148">
        <f>SUM(COUNTIF(E460,E453),COUNTIF(F460,F453),COUNTIF(G460,G453),COUNTIF(H460,H453),COUNTIF(I460,I453),COUNTIF(J460,J453),COUNTIF(K460,K453),COUNTIF(L460,L453),COUNTIF(M460,M453))</f>
        <v>1</v>
      </c>
      <c r="P460" s="149">
        <f>IF(O460=0,0,IF(SUM(O454:O465)=O460,VLOOKUP(1,$AC$107:$AD$116,2,FALSE),O460*P466))</f>
        <v>12</v>
      </c>
      <c r="Q460" s="146">
        <f t="shared" si="311"/>
        <v>2</v>
      </c>
      <c r="R460" t="s">
        <v>179</v>
      </c>
      <c r="S460" t="str">
        <f t="shared" si="312"/>
        <v>BIR#7</v>
      </c>
      <c r="T460" t="str">
        <f t="shared" ref="T460:AB460" si="321">IF(E460=E453,CONCATENATE(VLOOKUP((E460-E437),$AC$122:$AD$127,2,FALSE),E438),"")</f>
        <v/>
      </c>
      <c r="U460" t="str">
        <f t="shared" si="321"/>
        <v/>
      </c>
      <c r="V460" t="str">
        <f t="shared" si="321"/>
        <v/>
      </c>
      <c r="W460" t="str">
        <f t="shared" si="321"/>
        <v/>
      </c>
      <c r="X460" t="str">
        <f t="shared" si="321"/>
        <v/>
      </c>
      <c r="Y460" t="str">
        <f t="shared" si="321"/>
        <v/>
      </c>
      <c r="Z460" t="str">
        <f t="shared" si="321"/>
        <v>BIR#7</v>
      </c>
      <c r="AA460" t="str">
        <f t="shared" si="321"/>
        <v/>
      </c>
      <c r="AB460" t="str">
        <f t="shared" si="321"/>
        <v/>
      </c>
      <c r="AC460" s="1">
        <v>1</v>
      </c>
      <c r="AD460" s="1" t="s">
        <v>202</v>
      </c>
      <c r="AG460" t="str">
        <f t="shared" si="316"/>
        <v>F2</v>
      </c>
      <c r="AH460" t="str">
        <f t="shared" si="314"/>
        <v>F2</v>
      </c>
      <c r="AI460" t="str">
        <f t="shared" si="314"/>
        <v>F2</v>
      </c>
      <c r="AJ460" t="str">
        <f t="shared" si="314"/>
        <v>F2</v>
      </c>
      <c r="AK460" t="str">
        <f t="shared" si="314"/>
        <v>F2</v>
      </c>
      <c r="AL460" t="str">
        <f t="shared" si="314"/>
        <v>F2</v>
      </c>
      <c r="AM460" t="str">
        <f t="shared" si="314"/>
        <v>F2BIR#7</v>
      </c>
      <c r="AN460" t="str">
        <f t="shared" si="314"/>
        <v>F2</v>
      </c>
      <c r="AO460" t="str">
        <f t="shared" si="314"/>
        <v>F2</v>
      </c>
    </row>
    <row r="461" spans="1:41" x14ac:dyDescent="0.25">
      <c r="A461" s="139" t="str">
        <f t="shared" si="299"/>
        <v>2015Wk 3P43</v>
      </c>
      <c r="B461" s="48">
        <v>43</v>
      </c>
      <c r="C461" s="144" t="str">
        <f t="shared" si="300"/>
        <v>Tony Massa</v>
      </c>
      <c r="D461" s="145"/>
      <c r="E461" s="146">
        <f t="shared" si="301"/>
        <v>7</v>
      </c>
      <c r="F461" s="146">
        <f t="shared" si="302"/>
        <v>5</v>
      </c>
      <c r="G461" s="146">
        <f t="shared" si="303"/>
        <v>8</v>
      </c>
      <c r="H461" s="146">
        <f t="shared" si="304"/>
        <v>8</v>
      </c>
      <c r="I461" s="146">
        <f t="shared" si="305"/>
        <v>6</v>
      </c>
      <c r="J461" s="146">
        <f t="shared" si="306"/>
        <v>5</v>
      </c>
      <c r="K461" s="146">
        <f t="shared" si="307"/>
        <v>4</v>
      </c>
      <c r="L461" s="146">
        <f t="shared" si="308"/>
        <v>3</v>
      </c>
      <c r="M461" s="146">
        <f t="shared" si="309"/>
        <v>6</v>
      </c>
      <c r="N461" s="147">
        <f t="shared" si="310"/>
        <v>52</v>
      </c>
      <c r="O461" s="148">
        <f>SUM(COUNTIF(E461,E453),COUNTIF(F461,F453),COUNTIF(G461,G453),COUNTIF(H461,H453),COUNTIF(I461,I453),COUNTIF(J461,J453),COUNTIF(K461,K453),COUNTIF(L461,L453),COUNTIF(M461,M453))</f>
        <v>0</v>
      </c>
      <c r="P461" s="149">
        <f>IF(O461=0,0,IF(SUM(O454:O465)=O461,VLOOKUP(1,$AC$107:$AD$116,2,FALSE),O461*P466))</f>
        <v>0</v>
      </c>
      <c r="Q461" s="146">
        <f t="shared" si="311"/>
        <v>0</v>
      </c>
      <c r="R461" t="s">
        <v>179</v>
      </c>
      <c r="S461" t="str">
        <f t="shared" si="312"/>
        <v/>
      </c>
      <c r="T461" t="str">
        <f t="shared" ref="T461:AB461" si="322">IF(E461=E453,CONCATENATE(VLOOKUP((E461-E437),$AC$122:$AD$127,2,FALSE),E438),"")</f>
        <v/>
      </c>
      <c r="U461" t="str">
        <f t="shared" si="322"/>
        <v/>
      </c>
      <c r="V461" t="str">
        <f t="shared" si="322"/>
        <v/>
      </c>
      <c r="W461" t="str">
        <f t="shared" si="322"/>
        <v/>
      </c>
      <c r="X461" t="str">
        <f t="shared" si="322"/>
        <v/>
      </c>
      <c r="Y461" t="str">
        <f t="shared" si="322"/>
        <v/>
      </c>
      <c r="Z461" t="str">
        <f t="shared" si="322"/>
        <v/>
      </c>
      <c r="AA461" t="str">
        <f t="shared" si="322"/>
        <v/>
      </c>
      <c r="AB461" t="str">
        <f t="shared" si="322"/>
        <v/>
      </c>
      <c r="AC461" s="1">
        <v>2</v>
      </c>
      <c r="AD461" s="1" t="s">
        <v>203</v>
      </c>
      <c r="AG461" t="str">
        <f t="shared" si="316"/>
        <v>F2</v>
      </c>
      <c r="AH461" t="str">
        <f t="shared" si="314"/>
        <v>F2</v>
      </c>
      <c r="AI461" t="str">
        <f t="shared" si="314"/>
        <v>F2</v>
      </c>
      <c r="AJ461" t="str">
        <f t="shared" si="314"/>
        <v>F2</v>
      </c>
      <c r="AK461" t="str">
        <f t="shared" si="314"/>
        <v>F2</v>
      </c>
      <c r="AL461" t="str">
        <f t="shared" si="314"/>
        <v>F2</v>
      </c>
      <c r="AM461" t="str">
        <f t="shared" si="314"/>
        <v>F2</v>
      </c>
      <c r="AN461" t="str">
        <f t="shared" si="314"/>
        <v>F2</v>
      </c>
      <c r="AO461" t="str">
        <f t="shared" si="314"/>
        <v>F2</v>
      </c>
    </row>
    <row r="462" spans="1:41" x14ac:dyDescent="0.25">
      <c r="A462" s="139" t="str">
        <f t="shared" si="299"/>
        <v>2015Wk 3P24</v>
      </c>
      <c r="B462" s="48">
        <v>24</v>
      </c>
      <c r="C462" s="144" t="str">
        <f t="shared" si="300"/>
        <v>Rick Fanto</v>
      </c>
      <c r="D462" s="145"/>
      <c r="E462" s="146">
        <f t="shared" si="301"/>
        <v>6</v>
      </c>
      <c r="F462" s="146">
        <f t="shared" si="302"/>
        <v>5</v>
      </c>
      <c r="G462" s="146">
        <f t="shared" si="303"/>
        <v>5</v>
      </c>
      <c r="H462" s="146">
        <f t="shared" si="304"/>
        <v>6</v>
      </c>
      <c r="I462" s="146">
        <f t="shared" si="305"/>
        <v>5</v>
      </c>
      <c r="J462" s="146">
        <f t="shared" si="306"/>
        <v>5</v>
      </c>
      <c r="K462" s="146">
        <f t="shared" si="307"/>
        <v>5</v>
      </c>
      <c r="L462" s="146">
        <f t="shared" si="308"/>
        <v>4</v>
      </c>
      <c r="M462" s="146">
        <f t="shared" si="309"/>
        <v>5</v>
      </c>
      <c r="N462" s="147">
        <f>SUM(E462:M462)</f>
        <v>46</v>
      </c>
      <c r="O462" s="148">
        <f>SUM(COUNTIF(E462,E453),COUNTIF(F462,F453),COUNTIF(G462,G453),COUNTIF(H462,H453),COUNTIF(I462,I453),COUNTIF(J462,J453),COUNTIF(K462,K453),COUNTIF(L462,L453),COUNTIF(M462,M453))</f>
        <v>1</v>
      </c>
      <c r="P462" s="149">
        <f>IF(O462=0,0,IF(SUM(O454:O465)=O462,VLOOKUP(1,$AC$107:$AD$116,2,FALSE),O462*P466))</f>
        <v>12</v>
      </c>
      <c r="Q462" s="146">
        <f t="shared" si="311"/>
        <v>1</v>
      </c>
      <c r="R462" t="s">
        <v>179</v>
      </c>
      <c r="S462" t="str">
        <f t="shared" si="312"/>
        <v>PAR#3</v>
      </c>
      <c r="T462" t="str">
        <f t="shared" ref="T462:AB462" si="323">IF(E462=E453,CONCATENATE(VLOOKUP((E462-E437),$AC$122:$AD$127,2,FALSE),E438),"")</f>
        <v/>
      </c>
      <c r="U462" t="str">
        <f t="shared" si="323"/>
        <v/>
      </c>
      <c r="V462" t="str">
        <f t="shared" si="323"/>
        <v>PAR#3</v>
      </c>
      <c r="W462" t="str">
        <f t="shared" si="323"/>
        <v/>
      </c>
      <c r="X462" t="str">
        <f t="shared" si="323"/>
        <v/>
      </c>
      <c r="Y462" t="str">
        <f t="shared" si="323"/>
        <v/>
      </c>
      <c r="Z462" t="str">
        <f t="shared" si="323"/>
        <v/>
      </c>
      <c r="AA462" t="str">
        <f t="shared" si="323"/>
        <v/>
      </c>
      <c r="AB462" t="str">
        <f t="shared" si="323"/>
        <v/>
      </c>
      <c r="AG462" t="str">
        <f t="shared" si="316"/>
        <v>F2</v>
      </c>
      <c r="AH462" t="str">
        <f t="shared" si="314"/>
        <v>F2</v>
      </c>
      <c r="AI462" t="str">
        <f t="shared" si="314"/>
        <v>F2PAR#3</v>
      </c>
      <c r="AJ462" t="str">
        <f t="shared" si="314"/>
        <v>F2</v>
      </c>
      <c r="AK462" t="str">
        <f t="shared" si="314"/>
        <v>F2</v>
      </c>
      <c r="AL462" t="str">
        <f t="shared" si="314"/>
        <v>F2</v>
      </c>
      <c r="AM462" t="str">
        <f t="shared" si="314"/>
        <v>F2</v>
      </c>
      <c r="AN462" t="str">
        <f t="shared" si="314"/>
        <v>F2</v>
      </c>
      <c r="AO462" t="str">
        <f t="shared" si="314"/>
        <v>F2</v>
      </c>
    </row>
    <row r="463" spans="1:41" x14ac:dyDescent="0.25">
      <c r="A463" s="139" t="str">
        <f t="shared" si="299"/>
        <v>2015Wk 3P15</v>
      </c>
      <c r="B463" s="48">
        <v>15</v>
      </c>
      <c r="C463" s="144" t="str">
        <f t="shared" si="300"/>
        <v>Chris Donegan</v>
      </c>
      <c r="D463" s="150"/>
      <c r="E463" s="146">
        <f t="shared" si="301"/>
        <v>6</v>
      </c>
      <c r="F463" s="146">
        <f t="shared" si="302"/>
        <v>5</v>
      </c>
      <c r="G463" s="146">
        <f t="shared" si="303"/>
        <v>6</v>
      </c>
      <c r="H463" s="146">
        <f t="shared" si="304"/>
        <v>5</v>
      </c>
      <c r="I463" s="146">
        <f t="shared" si="305"/>
        <v>5</v>
      </c>
      <c r="J463" s="146">
        <f t="shared" si="306"/>
        <v>3</v>
      </c>
      <c r="K463" s="146">
        <f t="shared" si="307"/>
        <v>4</v>
      </c>
      <c r="L463" s="146">
        <f t="shared" si="308"/>
        <v>4</v>
      </c>
      <c r="M463" s="146">
        <f t="shared" si="309"/>
        <v>5</v>
      </c>
      <c r="N463" s="147">
        <f t="shared" ref="N463:N465" si="324">SUM(E463:M463)</f>
        <v>43</v>
      </c>
      <c r="O463" s="148">
        <f>SUM(COUNTIF(E463,E453),COUNTIF(F463,F453),COUNTIF(G463,G453),COUNTIF(H463,H453),COUNTIF(I463,I453),COUNTIF(J463,J453),COUNTIF(K463,K453),COUNTIF(L463,L453),COUNTIF(M463,M453))</f>
        <v>0</v>
      </c>
      <c r="P463" s="149">
        <f>IF(O463=0,0,IF(SUM(O454:O465)=O463,VLOOKUP(1,$AC$107:$AD$116,2,FALSE),O463*P466))</f>
        <v>0</v>
      </c>
      <c r="Q463" s="146">
        <f t="shared" si="311"/>
        <v>1</v>
      </c>
      <c r="R463" t="s">
        <v>179</v>
      </c>
      <c r="S463" t="str">
        <f t="shared" si="312"/>
        <v/>
      </c>
      <c r="T463" t="str">
        <f>IF(E463=E453,CONCATENATE(VLOOKUP((E463-E437),$AC$122:$AD$127,2,FALSE),E438),"")</f>
        <v/>
      </c>
      <c r="U463" t="str">
        <f>IF(F463=F453,CONCATENATE(VLOOKUP((F463-F437),$AC$122:$AD$127,2,FALSE),F438),"")</f>
        <v/>
      </c>
      <c r="V463" t="str">
        <f>IF(G463=G453,CONCATENATE(VLOOKUP((G463-G437),$AC$122:$AD$127,2,FALSE),G438),"")</f>
        <v/>
      </c>
      <c r="W463" t="str">
        <f t="shared" ref="W463:AB463" si="325">IF(H463=H453,CONCATENATE(VLOOKUP((H463-H437),$AC$122:$AD$127,2,FALSE),H438),"")</f>
        <v/>
      </c>
      <c r="X463" t="str">
        <f t="shared" si="325"/>
        <v/>
      </c>
      <c r="Y463" t="str">
        <f t="shared" si="325"/>
        <v/>
      </c>
      <c r="Z463" t="str">
        <f t="shared" si="325"/>
        <v/>
      </c>
      <c r="AA463" t="str">
        <f t="shared" si="325"/>
        <v/>
      </c>
      <c r="AB463" t="str">
        <f t="shared" si="325"/>
        <v/>
      </c>
      <c r="AG463" t="str">
        <f t="shared" si="316"/>
        <v>F2</v>
      </c>
      <c r="AH463" t="str">
        <f t="shared" si="314"/>
        <v>F2</v>
      </c>
      <c r="AI463" t="str">
        <f t="shared" si="314"/>
        <v>F2</v>
      </c>
      <c r="AJ463" t="str">
        <f t="shared" si="314"/>
        <v>F2</v>
      </c>
      <c r="AK463" t="str">
        <f t="shared" si="314"/>
        <v>F2</v>
      </c>
      <c r="AL463" t="str">
        <f t="shared" si="314"/>
        <v>F2</v>
      </c>
      <c r="AM463" t="str">
        <f t="shared" si="314"/>
        <v>F2</v>
      </c>
      <c r="AN463" t="str">
        <f t="shared" si="314"/>
        <v>F2</v>
      </c>
      <c r="AO463" t="str">
        <f t="shared" si="314"/>
        <v>F2</v>
      </c>
    </row>
    <row r="464" spans="1:41" x14ac:dyDescent="0.25">
      <c r="A464" s="139" t="str">
        <f t="shared" si="299"/>
        <v>2015Wk 3P25</v>
      </c>
      <c r="B464" s="48">
        <v>25</v>
      </c>
      <c r="C464" s="144" t="str">
        <f t="shared" si="300"/>
        <v>Jon Carroll</v>
      </c>
      <c r="D464" s="150"/>
      <c r="E464" s="146">
        <f t="shared" si="301"/>
        <v>6</v>
      </c>
      <c r="F464" s="146">
        <f t="shared" si="302"/>
        <v>5</v>
      </c>
      <c r="G464" s="146">
        <f t="shared" si="303"/>
        <v>6</v>
      </c>
      <c r="H464" s="146">
        <f t="shared" si="304"/>
        <v>7</v>
      </c>
      <c r="I464" s="146">
        <f t="shared" si="305"/>
        <v>5</v>
      </c>
      <c r="J464" s="146">
        <f t="shared" si="306"/>
        <v>4</v>
      </c>
      <c r="K464" s="146">
        <f t="shared" si="307"/>
        <v>4</v>
      </c>
      <c r="L464" s="146">
        <f t="shared" si="308"/>
        <v>4</v>
      </c>
      <c r="M464" s="146">
        <f t="shared" si="309"/>
        <v>6</v>
      </c>
      <c r="N464" s="147">
        <f t="shared" si="324"/>
        <v>47</v>
      </c>
      <c r="O464" s="148">
        <f>SUM(COUNTIF(E464,E453),COUNTIF(F464,F453),COUNTIF(G464,G453),COUNTIF(H464,H453),COUNTIF(I464,I453),COUNTIF(J464,J453),COUNTIF(K464,K453),COUNTIF(L464,L453),COUNTIF(M464,M453))</f>
        <v>0</v>
      </c>
      <c r="P464" s="149">
        <f>IF(O464=0,0,IF(SUM(O454:O465)=O464,VLOOKUP(1,$AC$107:$AD$116,2,FALSE),O464*P466))</f>
        <v>0</v>
      </c>
      <c r="Q464" s="146">
        <f t="shared" si="311"/>
        <v>0</v>
      </c>
      <c r="R464" t="s">
        <v>179</v>
      </c>
      <c r="S464" t="str">
        <f t="shared" si="312"/>
        <v/>
      </c>
      <c r="T464" t="str">
        <f>IF(E464=E453,CONCATENATE(VLOOKUP((E464-E437),$AC$122:$AD$127,2,FALSE),E438),"")</f>
        <v/>
      </c>
      <c r="U464" t="str">
        <f t="shared" ref="U464:AB464" si="326">IF(F464=F453,CONCATENATE(VLOOKUP((F464-F437),$AC$122:$AD$127,2,FALSE),F438),"")</f>
        <v/>
      </c>
      <c r="V464" t="str">
        <f t="shared" si="326"/>
        <v/>
      </c>
      <c r="W464" t="str">
        <f t="shared" si="326"/>
        <v/>
      </c>
      <c r="X464" t="str">
        <f t="shared" si="326"/>
        <v/>
      </c>
      <c r="Y464" t="str">
        <f t="shared" si="326"/>
        <v/>
      </c>
      <c r="Z464" t="str">
        <f t="shared" si="326"/>
        <v/>
      </c>
      <c r="AA464" t="str">
        <f t="shared" si="326"/>
        <v/>
      </c>
      <c r="AB464" t="str">
        <f t="shared" si="326"/>
        <v/>
      </c>
      <c r="AG464" t="str">
        <f t="shared" si="316"/>
        <v>F2</v>
      </c>
      <c r="AH464" t="str">
        <f t="shared" si="314"/>
        <v>F2</v>
      </c>
      <c r="AI464" t="str">
        <f t="shared" si="314"/>
        <v>F2</v>
      </c>
      <c r="AJ464" t="str">
        <f t="shared" si="314"/>
        <v>F2</v>
      </c>
      <c r="AK464" t="str">
        <f t="shared" si="314"/>
        <v>F2</v>
      </c>
      <c r="AL464" t="str">
        <f t="shared" si="314"/>
        <v>F2</v>
      </c>
      <c r="AM464" t="str">
        <f t="shared" si="314"/>
        <v>F2</v>
      </c>
      <c r="AN464" t="str">
        <f t="shared" si="314"/>
        <v>F2</v>
      </c>
      <c r="AO464" t="str">
        <f t="shared" si="314"/>
        <v>F2</v>
      </c>
    </row>
    <row r="465" spans="1:41" x14ac:dyDescent="0.25">
      <c r="A465" s="139" t="str">
        <f t="shared" si="299"/>
        <v>2015Wk 3P11</v>
      </c>
      <c r="B465" s="48">
        <v>11</v>
      </c>
      <c r="C465" s="144" t="str">
        <f t="shared" si="300"/>
        <v>Tom Phillips</v>
      </c>
      <c r="D465" s="150"/>
      <c r="E465" s="146">
        <f t="shared" si="301"/>
        <v>6</v>
      </c>
      <c r="F465" s="146">
        <f t="shared" si="302"/>
        <v>5</v>
      </c>
      <c r="G465" s="146">
        <f t="shared" si="303"/>
        <v>6</v>
      </c>
      <c r="H465" s="146">
        <f t="shared" si="304"/>
        <v>6</v>
      </c>
      <c r="I465" s="146">
        <f t="shared" si="305"/>
        <v>5</v>
      </c>
      <c r="J465" s="146">
        <f t="shared" si="306"/>
        <v>5</v>
      </c>
      <c r="K465" s="146">
        <f t="shared" si="307"/>
        <v>5</v>
      </c>
      <c r="L465" s="146">
        <f t="shared" si="308"/>
        <v>4</v>
      </c>
      <c r="M465" s="146">
        <f t="shared" si="309"/>
        <v>6</v>
      </c>
      <c r="N465" s="147">
        <f t="shared" si="324"/>
        <v>48</v>
      </c>
      <c r="O465" s="148">
        <f>SUM(COUNTIF(E465,E453),COUNTIF(F465,F453),COUNTIF(G465,G453),COUNTIF(H465,H453),COUNTIF(I465,I453),COUNTIF(J465,J453),COUNTIF(K465,K453),COUNTIF(L465,L453),COUNTIF(M465,M453))</f>
        <v>0</v>
      </c>
      <c r="P465" s="149">
        <f>IF(O465=0,0,IF(SUM(O454:O465)=O465,VLOOKUP(1,$AC$107:$AD$116,2,FALSE),O465*P466))</f>
        <v>0</v>
      </c>
      <c r="Q465" s="146">
        <f t="shared" si="311"/>
        <v>0</v>
      </c>
      <c r="R465" t="s">
        <v>179</v>
      </c>
      <c r="S465" t="str">
        <f t="shared" si="312"/>
        <v/>
      </c>
      <c r="T465" t="str">
        <f>IF(E465=E453,CONCATENATE(VLOOKUP((E465-E437),$AC$122:$AD$127,2,FALSE),E438),"")</f>
        <v/>
      </c>
      <c r="U465" t="str">
        <f t="shared" ref="U465:AB465" si="327">IF(F465=F453,CONCATENATE(VLOOKUP((F465-F437),$AC$122:$AD$127,2,FALSE),F438),"")</f>
        <v/>
      </c>
      <c r="V465" t="str">
        <f t="shared" si="327"/>
        <v/>
      </c>
      <c r="W465" t="str">
        <f t="shared" si="327"/>
        <v/>
      </c>
      <c r="X465" t="str">
        <f t="shared" si="327"/>
        <v/>
      </c>
      <c r="Y465" t="str">
        <f t="shared" si="327"/>
        <v/>
      </c>
      <c r="Z465" t="str">
        <f t="shared" si="327"/>
        <v/>
      </c>
      <c r="AA465" t="str">
        <f t="shared" si="327"/>
        <v/>
      </c>
      <c r="AB465" t="str">
        <f t="shared" si="327"/>
        <v/>
      </c>
      <c r="AG465" t="str">
        <f t="shared" si="316"/>
        <v>F2</v>
      </c>
      <c r="AH465" t="str">
        <f t="shared" si="314"/>
        <v>F2</v>
      </c>
      <c r="AI465" t="str">
        <f t="shared" si="314"/>
        <v>F2</v>
      </c>
      <c r="AJ465" t="str">
        <f t="shared" si="314"/>
        <v>F2</v>
      </c>
      <c r="AK465" t="str">
        <f t="shared" si="314"/>
        <v>F2</v>
      </c>
      <c r="AL465" t="str">
        <f t="shared" si="314"/>
        <v>F2</v>
      </c>
      <c r="AM465" t="str">
        <f t="shared" si="314"/>
        <v>F2</v>
      </c>
      <c r="AN465" t="str">
        <f t="shared" si="314"/>
        <v>F2</v>
      </c>
      <c r="AO465" t="str">
        <f t="shared" si="314"/>
        <v>F2</v>
      </c>
    </row>
    <row r="466" spans="1:41" x14ac:dyDescent="0.25">
      <c r="A466" s="139"/>
      <c r="B466" s="48"/>
      <c r="C466" s="151" t="s">
        <v>204</v>
      </c>
      <c r="D466" s="150"/>
      <c r="E466" s="152">
        <f>AVERAGE(E454:E465)</f>
        <v>5.75</v>
      </c>
      <c r="F466" s="152">
        <f t="shared" ref="F466:N466" si="328">AVERAGE(F454:F465)</f>
        <v>5.166666666666667</v>
      </c>
      <c r="G466" s="152">
        <f t="shared" si="328"/>
        <v>6.25</v>
      </c>
      <c r="H466" s="152">
        <f t="shared" si="328"/>
        <v>5.833333333333333</v>
      </c>
      <c r="I466" s="152">
        <f t="shared" si="328"/>
        <v>4.75</v>
      </c>
      <c r="J466" s="152">
        <f t="shared" si="328"/>
        <v>4</v>
      </c>
      <c r="K466" s="152">
        <f t="shared" si="328"/>
        <v>4.416666666666667</v>
      </c>
      <c r="L466" s="152">
        <f t="shared" si="328"/>
        <v>3.5833333333333335</v>
      </c>
      <c r="M466" s="152">
        <f t="shared" si="328"/>
        <v>5.5</v>
      </c>
      <c r="N466" s="152">
        <f t="shared" si="328"/>
        <v>45.25</v>
      </c>
      <c r="O466" s="153"/>
      <c r="P466" s="9">
        <f>VLOOKUP(SUM(O454:O465),$AC$107:$AD$117,2,FALSE)</f>
        <v>12</v>
      </c>
    </row>
    <row r="467" spans="1:41" x14ac:dyDescent="0.25">
      <c r="A467" s="139" t="str">
        <f>CONCATENATE($C$10,C437,C467)</f>
        <v>2015Wk 3Flight 3</v>
      </c>
      <c r="B467" s="48"/>
      <c r="C467" s="304" t="s">
        <v>60</v>
      </c>
      <c r="D467" s="305"/>
      <c r="E467" s="140">
        <f>IF(COUNTIF(E468:E479,MIN(E468:E479))=1,MIN(E468:E479),0)</f>
        <v>0</v>
      </c>
      <c r="F467" s="140">
        <f t="shared" ref="F467:L467" si="329">IF(COUNTIF(F468:F479,MIN(F468:F479))=1,MIN(F468:F479),0)</f>
        <v>0</v>
      </c>
      <c r="G467" s="140">
        <f t="shared" si="329"/>
        <v>0</v>
      </c>
      <c r="H467" s="140">
        <f t="shared" si="329"/>
        <v>5</v>
      </c>
      <c r="I467" s="140">
        <f t="shared" si="329"/>
        <v>0</v>
      </c>
      <c r="J467" s="140">
        <f t="shared" si="329"/>
        <v>0</v>
      </c>
      <c r="K467" s="140">
        <f t="shared" si="329"/>
        <v>0</v>
      </c>
      <c r="L467" s="140">
        <f t="shared" si="329"/>
        <v>0</v>
      </c>
      <c r="M467" s="140">
        <f>IF(COUNTIF(M468:M479,MIN(M468:M479))=1,MIN(M468:M479),0)</f>
        <v>0</v>
      </c>
      <c r="N467" s="154"/>
      <c r="O467" s="9" t="s">
        <v>190</v>
      </c>
      <c r="P467" s="9" t="s">
        <v>191</v>
      </c>
      <c r="Q467" s="52"/>
    </row>
    <row r="468" spans="1:41" x14ac:dyDescent="0.25">
      <c r="A468" s="139" t="str">
        <f t="shared" ref="A468:A479" si="330">CONCATENATE($C$10,$C$494,"P",B468)</f>
        <v>2015Wk 3P57</v>
      </c>
      <c r="B468" s="48">
        <v>57</v>
      </c>
      <c r="C468" s="144" t="str">
        <f t="shared" ref="C468:C479" si="331">VLOOKUP(B468,$A$3108:$D$8319,3,FALSE)</f>
        <v>Bill Kirkby</v>
      </c>
      <c r="D468" s="145"/>
      <c r="E468" s="146">
        <f t="shared" ref="E468:E479" si="332">IFERROR(IF(VLOOKUP($A468,$A$494:$P$555,5,FALSE)=0,"",VLOOKUP($A468,$A$494:$P$555,5,FALSE)),"")</f>
        <v>7</v>
      </c>
      <c r="F468" s="146">
        <f t="shared" ref="F468:F479" si="333">IFERROR(IF(VLOOKUP($A468,$A$494:$P$555,6,FALSE)=0,"",VLOOKUP($A468,$A$494:$P$555,6,FALSE)),"")</f>
        <v>8</v>
      </c>
      <c r="G468" s="146">
        <f t="shared" ref="G468:G479" si="334">IFERROR(IF(VLOOKUP($A468,$A$494:$P$555,7,FALSE)=0,"",VLOOKUP($A468,$A$494:$P$555,7,FALSE)),"")</f>
        <v>7</v>
      </c>
      <c r="H468" s="146">
        <f t="shared" ref="H468:H479" si="335">IFERROR(IF(VLOOKUP($A468,$A$494:$P$555,8,FALSE)=0,"",VLOOKUP($A468,$A$494:$P$555,8,FALSE)),"")</f>
        <v>7</v>
      </c>
      <c r="I468" s="146">
        <f t="shared" ref="I468:I479" si="336">IFERROR(IF(VLOOKUP($A468,$A$494:$P$555,9,FALSE)=0,"",VLOOKUP($A468,$A$494:$P$555,9,FALSE)),"")</f>
        <v>5</v>
      </c>
      <c r="J468" s="146">
        <f t="shared" ref="J468:J479" si="337">IFERROR(IF(VLOOKUP($A468,$A$494:$P$555,10,FALSE)=0,"",VLOOKUP($A468,$A$494:$P$555,10,FALSE)),"")</f>
        <v>4</v>
      </c>
      <c r="K468" s="146">
        <f t="shared" ref="K468:K479" si="338">IFERROR(IF(VLOOKUP($A468,$A$494:$P$555,11,FALSE)=0,"",VLOOKUP($A468,$A$494:$P$555,11,FALSE)),"")</f>
        <v>5</v>
      </c>
      <c r="L468" s="146">
        <f t="shared" ref="L468:L479" si="339">IFERROR(IF(VLOOKUP($A468,$A$494:$P$555,12,FALSE)=0,"",VLOOKUP($A468,$A$494:$P$555,12,FALSE)),"")</f>
        <v>4</v>
      </c>
      <c r="M468" s="146">
        <f t="shared" ref="M468:M479" si="340">IFERROR(IF(VLOOKUP($A468,$A$494:$P$555,13,FALSE)=0,"",VLOOKUP($A468,$A$494:$P$555,13,FALSE)),"")</f>
        <v>8</v>
      </c>
      <c r="N468" s="147">
        <f t="shared" ref="N468:N479" si="341">SUM(E468:M468)</f>
        <v>55</v>
      </c>
      <c r="O468" s="148">
        <f>SUM(COUNTIF(E468,E467),COUNTIF(F468,F467),COUNTIF(G468,G467),COUNTIF(H468,H467),COUNTIF(I468,I467),COUNTIF(J468,J467),COUNTIF(K468,K467),COUNTIF(L468,L467),COUNTIF(M468,M467))</f>
        <v>0</v>
      </c>
      <c r="P468" s="149">
        <f>IF(O468=0,0,IF(SUM(O468:O479)=O468,VLOOKUP(1,$AC$107:$AD$116,2,FALSE),O468*P480))</f>
        <v>0</v>
      </c>
      <c r="Q468" s="146">
        <f t="shared" ref="Q468:Q479" si="342">IFERROR((VLOOKUP($A468,$A$494:$P$555,16,FALSE)),"DNP")</f>
        <v>0</v>
      </c>
      <c r="R468" t="s">
        <v>179</v>
      </c>
      <c r="S468" t="str">
        <f t="shared" ref="S468:S479" si="343">CONCATENATE(T468,U468,V468,W468,X468,Y468,Z468,AA468,AB468)</f>
        <v/>
      </c>
      <c r="T468" t="str">
        <f t="shared" ref="T468:AB468" si="344">IF(E468=E467,CONCATENATE(VLOOKUP((E468-E437),$AC$122:$AD$127,2,FALSE),E438),"")</f>
        <v/>
      </c>
      <c r="U468" t="str">
        <f t="shared" si="344"/>
        <v/>
      </c>
      <c r="V468" t="str">
        <f t="shared" si="344"/>
        <v/>
      </c>
      <c r="W468" t="str">
        <f t="shared" si="344"/>
        <v/>
      </c>
      <c r="X468" t="str">
        <f t="shared" si="344"/>
        <v/>
      </c>
      <c r="Y468" t="str">
        <f t="shared" si="344"/>
        <v/>
      </c>
      <c r="Z468" t="str">
        <f t="shared" si="344"/>
        <v/>
      </c>
      <c r="AA468" t="str">
        <f t="shared" si="344"/>
        <v/>
      </c>
      <c r="AB468" t="str">
        <f t="shared" si="344"/>
        <v/>
      </c>
      <c r="AG468" t="str">
        <f>CONCATENATE("F3",T468)</f>
        <v>F3</v>
      </c>
      <c r="AH468" t="str">
        <f t="shared" ref="AH468:AO479" si="345">CONCATENATE("F3",U468)</f>
        <v>F3</v>
      </c>
      <c r="AI468" t="str">
        <f t="shared" si="345"/>
        <v>F3</v>
      </c>
      <c r="AJ468" t="str">
        <f t="shared" si="345"/>
        <v>F3</v>
      </c>
      <c r="AK468" t="str">
        <f t="shared" si="345"/>
        <v>F3</v>
      </c>
      <c r="AL468" t="str">
        <f t="shared" si="345"/>
        <v>F3</v>
      </c>
      <c r="AM468" t="str">
        <f t="shared" si="345"/>
        <v>F3</v>
      </c>
      <c r="AN468" t="str">
        <f t="shared" si="345"/>
        <v>F3</v>
      </c>
      <c r="AO468" t="str">
        <f t="shared" si="345"/>
        <v>F3</v>
      </c>
    </row>
    <row r="469" spans="1:41" x14ac:dyDescent="0.25">
      <c r="A469" s="139" t="str">
        <f t="shared" si="330"/>
        <v>2015Wk 3P44</v>
      </c>
      <c r="B469" s="48">
        <v>44</v>
      </c>
      <c r="C469" s="144" t="str">
        <f t="shared" si="331"/>
        <v>Bob Zaleski</v>
      </c>
      <c r="D469" s="145"/>
      <c r="E469" s="146">
        <f t="shared" si="332"/>
        <v>6</v>
      </c>
      <c r="F469" s="146">
        <f t="shared" si="333"/>
        <v>6</v>
      </c>
      <c r="G469" s="146">
        <f t="shared" si="334"/>
        <v>9</v>
      </c>
      <c r="H469" s="146">
        <f t="shared" si="335"/>
        <v>6</v>
      </c>
      <c r="I469" s="146">
        <f t="shared" si="336"/>
        <v>7</v>
      </c>
      <c r="J469" s="146">
        <f t="shared" si="337"/>
        <v>5</v>
      </c>
      <c r="K469" s="146">
        <f t="shared" si="338"/>
        <v>5</v>
      </c>
      <c r="L469" s="146">
        <f t="shared" si="339"/>
        <v>3</v>
      </c>
      <c r="M469" s="146">
        <f t="shared" si="340"/>
        <v>7</v>
      </c>
      <c r="N469" s="147">
        <f t="shared" si="341"/>
        <v>54</v>
      </c>
      <c r="O469" s="148">
        <f>SUM(COUNTIF(E469,E467),COUNTIF(F469,F467),COUNTIF(G469,G467),COUNTIF(H469,H467),COUNTIF(I469,I467),COUNTIF(J469,J467),COUNTIF(K469,K467),COUNTIF(L469,L467),COUNTIF(M469,M467))</f>
        <v>0</v>
      </c>
      <c r="P469" s="149">
        <f>IF(O469=0,0,IF(SUM(O468:O479)=O469,VLOOKUP(1,$AC$107:$AD$116,2,FALSE),O469*P480))</f>
        <v>0</v>
      </c>
      <c r="Q469" s="146">
        <f t="shared" si="342"/>
        <v>2</v>
      </c>
      <c r="R469" t="s">
        <v>179</v>
      </c>
      <c r="S469" t="str">
        <f t="shared" si="343"/>
        <v/>
      </c>
      <c r="T469" t="str">
        <f t="shared" ref="T469:AB469" si="346">IF(E469=E467,CONCATENATE(VLOOKUP((E469-E437),$AC$122:$AD$127,2,FALSE),E438),"")</f>
        <v/>
      </c>
      <c r="U469" t="str">
        <f t="shared" si="346"/>
        <v/>
      </c>
      <c r="V469" t="str">
        <f t="shared" si="346"/>
        <v/>
      </c>
      <c r="W469" t="str">
        <f t="shared" si="346"/>
        <v/>
      </c>
      <c r="X469" t="str">
        <f t="shared" si="346"/>
        <v/>
      </c>
      <c r="Y469" t="str">
        <f t="shared" si="346"/>
        <v/>
      </c>
      <c r="Z469" t="str">
        <f t="shared" si="346"/>
        <v/>
      </c>
      <c r="AA469" t="str">
        <f t="shared" si="346"/>
        <v/>
      </c>
      <c r="AB469" t="str">
        <f t="shared" si="346"/>
        <v/>
      </c>
      <c r="AG469" t="str">
        <f t="shared" ref="AG469:AG479" si="347">CONCATENATE("F3",T469)</f>
        <v>F3</v>
      </c>
      <c r="AH469" t="str">
        <f t="shared" si="345"/>
        <v>F3</v>
      </c>
      <c r="AI469" t="str">
        <f t="shared" si="345"/>
        <v>F3</v>
      </c>
      <c r="AJ469" t="str">
        <f t="shared" si="345"/>
        <v>F3</v>
      </c>
      <c r="AK469" t="str">
        <f t="shared" si="345"/>
        <v>F3</v>
      </c>
      <c r="AL469" t="str">
        <f t="shared" si="345"/>
        <v>F3</v>
      </c>
      <c r="AM469" t="str">
        <f t="shared" si="345"/>
        <v>F3</v>
      </c>
      <c r="AN469" t="str">
        <f t="shared" si="345"/>
        <v>F3</v>
      </c>
      <c r="AO469" t="str">
        <f t="shared" si="345"/>
        <v>F3</v>
      </c>
    </row>
    <row r="470" spans="1:41" x14ac:dyDescent="0.25">
      <c r="A470" s="139" t="str">
        <f t="shared" si="330"/>
        <v>2015Wk 3P35</v>
      </c>
      <c r="B470" s="48">
        <v>35</v>
      </c>
      <c r="C470" s="144" t="str">
        <f t="shared" si="331"/>
        <v>Bob Moran</v>
      </c>
      <c r="D470" s="145"/>
      <c r="E470" s="146">
        <f t="shared" si="332"/>
        <v>8</v>
      </c>
      <c r="F470" s="146">
        <f t="shared" si="333"/>
        <v>6</v>
      </c>
      <c r="G470" s="146">
        <f t="shared" si="334"/>
        <v>10</v>
      </c>
      <c r="H470" s="146">
        <f t="shared" si="335"/>
        <v>7</v>
      </c>
      <c r="I470" s="146">
        <f t="shared" si="336"/>
        <v>6</v>
      </c>
      <c r="J470" s="146">
        <f t="shared" si="337"/>
        <v>4</v>
      </c>
      <c r="K470" s="146">
        <f t="shared" si="338"/>
        <v>6</v>
      </c>
      <c r="L470" s="146">
        <f t="shared" si="339"/>
        <v>4</v>
      </c>
      <c r="M470" s="146">
        <f t="shared" si="340"/>
        <v>7</v>
      </c>
      <c r="N470" s="147">
        <f t="shared" si="341"/>
        <v>58</v>
      </c>
      <c r="O470" s="148">
        <f>SUM(COUNTIF(E470,E467),COUNTIF(F470,F467),COUNTIF(G470,G467),COUNTIF(H470,H467),COUNTIF(I470,I467),COUNTIF(J470,J467),COUNTIF(K470,K467),COUNTIF(L470,L467),COUNTIF(M470,M467))</f>
        <v>0</v>
      </c>
      <c r="P470" s="149">
        <f>IF(O470=0,0,IF(SUM(O468:O479)=O470,VLOOKUP(1,$AC$107:$AD$116,2,FALSE),O470*P480))</f>
        <v>0</v>
      </c>
      <c r="Q470" s="146">
        <f t="shared" si="342"/>
        <v>1</v>
      </c>
      <c r="R470" t="s">
        <v>179</v>
      </c>
      <c r="S470" t="str">
        <f t="shared" si="343"/>
        <v/>
      </c>
      <c r="T470" t="str">
        <f t="shared" ref="T470:AB470" si="348">IF(E470=E467,CONCATENATE(VLOOKUP((E470-E437),$AC$122:$AD$127,2,FALSE),E438),"")</f>
        <v/>
      </c>
      <c r="U470" t="str">
        <f t="shared" si="348"/>
        <v/>
      </c>
      <c r="V470" t="str">
        <f t="shared" si="348"/>
        <v/>
      </c>
      <c r="W470" t="str">
        <f t="shared" si="348"/>
        <v/>
      </c>
      <c r="X470" t="str">
        <f t="shared" si="348"/>
        <v/>
      </c>
      <c r="Y470" t="str">
        <f t="shared" si="348"/>
        <v/>
      </c>
      <c r="Z470" t="str">
        <f t="shared" si="348"/>
        <v/>
      </c>
      <c r="AA470" t="str">
        <f t="shared" si="348"/>
        <v/>
      </c>
      <c r="AB470" t="str">
        <f t="shared" si="348"/>
        <v/>
      </c>
      <c r="AG470" t="str">
        <f t="shared" si="347"/>
        <v>F3</v>
      </c>
      <c r="AH470" t="str">
        <f t="shared" si="345"/>
        <v>F3</v>
      </c>
      <c r="AI470" t="str">
        <f t="shared" si="345"/>
        <v>F3</v>
      </c>
      <c r="AJ470" t="str">
        <f t="shared" si="345"/>
        <v>F3</v>
      </c>
      <c r="AK470" t="str">
        <f t="shared" si="345"/>
        <v>F3</v>
      </c>
      <c r="AL470" t="str">
        <f t="shared" si="345"/>
        <v>F3</v>
      </c>
      <c r="AM470" t="str">
        <f t="shared" si="345"/>
        <v>F3</v>
      </c>
      <c r="AN470" t="str">
        <f t="shared" si="345"/>
        <v>F3</v>
      </c>
      <c r="AO470" t="str">
        <f t="shared" si="345"/>
        <v>F3</v>
      </c>
    </row>
    <row r="471" spans="1:41" x14ac:dyDescent="0.25">
      <c r="A471" s="139" t="str">
        <f t="shared" si="330"/>
        <v>2015Wk 3P73</v>
      </c>
      <c r="B471" s="48">
        <v>73</v>
      </c>
      <c r="C471" s="144" t="str">
        <f t="shared" si="331"/>
        <v>Art Brillanti</v>
      </c>
      <c r="D471" s="145"/>
      <c r="E471" s="146">
        <f t="shared" si="332"/>
        <v>7</v>
      </c>
      <c r="F471" s="146">
        <f t="shared" si="333"/>
        <v>6</v>
      </c>
      <c r="G471" s="146">
        <f t="shared" si="334"/>
        <v>9</v>
      </c>
      <c r="H471" s="146">
        <f t="shared" si="335"/>
        <v>6</v>
      </c>
      <c r="I471" s="146">
        <f t="shared" si="336"/>
        <v>6</v>
      </c>
      <c r="J471" s="146">
        <f t="shared" si="337"/>
        <v>5</v>
      </c>
      <c r="K471" s="146">
        <f t="shared" si="338"/>
        <v>4</v>
      </c>
      <c r="L471" s="146">
        <f t="shared" si="339"/>
        <v>4</v>
      </c>
      <c r="M471" s="146">
        <f t="shared" si="340"/>
        <v>5</v>
      </c>
      <c r="N471" s="147">
        <f t="shared" si="341"/>
        <v>52</v>
      </c>
      <c r="O471" s="148">
        <f>SUM(COUNTIF(E471,E467),COUNTIF(F471,F467),COUNTIF(G471,G467),COUNTIF(H471,H467),COUNTIF(I471,I467),COUNTIF(J471,J467),COUNTIF(K471,K467),COUNTIF(L471,L467),COUNTIF(M471,M467))</f>
        <v>0</v>
      </c>
      <c r="P471" s="149">
        <f>IF(O471=0,0,IF(SUM(O468:O479)=O471,VLOOKUP(1,$AC$107:$AD$116,2,FALSE),O471*P480))</f>
        <v>0</v>
      </c>
      <c r="Q471" s="146">
        <f t="shared" si="342"/>
        <v>2</v>
      </c>
      <c r="R471" t="s">
        <v>179</v>
      </c>
      <c r="S471" t="str">
        <f t="shared" si="343"/>
        <v/>
      </c>
      <c r="T471" t="str">
        <f t="shared" ref="T471:AB471" si="349">IF(E471=E467,CONCATENATE(VLOOKUP((E471-E437),$AC$122:$AD$127,2,FALSE),E438),"")</f>
        <v/>
      </c>
      <c r="U471" t="str">
        <f t="shared" si="349"/>
        <v/>
      </c>
      <c r="V471" t="str">
        <f t="shared" si="349"/>
        <v/>
      </c>
      <c r="W471" t="str">
        <f t="shared" si="349"/>
        <v/>
      </c>
      <c r="X471" t="str">
        <f t="shared" si="349"/>
        <v/>
      </c>
      <c r="Y471" t="str">
        <f t="shared" si="349"/>
        <v/>
      </c>
      <c r="Z471" t="str">
        <f t="shared" si="349"/>
        <v/>
      </c>
      <c r="AA471" t="str">
        <f t="shared" si="349"/>
        <v/>
      </c>
      <c r="AB471" t="str">
        <f t="shared" si="349"/>
        <v/>
      </c>
      <c r="AG471" t="str">
        <f t="shared" si="347"/>
        <v>F3</v>
      </c>
      <c r="AH471" t="str">
        <f t="shared" si="345"/>
        <v>F3</v>
      </c>
      <c r="AI471" t="str">
        <f t="shared" si="345"/>
        <v>F3</v>
      </c>
      <c r="AJ471" t="str">
        <f t="shared" si="345"/>
        <v>F3</v>
      </c>
      <c r="AK471" t="str">
        <f t="shared" si="345"/>
        <v>F3</v>
      </c>
      <c r="AL471" t="str">
        <f t="shared" si="345"/>
        <v>F3</v>
      </c>
      <c r="AM471" t="str">
        <f t="shared" si="345"/>
        <v>F3</v>
      </c>
      <c r="AN471" t="str">
        <f t="shared" si="345"/>
        <v>F3</v>
      </c>
      <c r="AO471" t="str">
        <f t="shared" si="345"/>
        <v>F3</v>
      </c>
    </row>
    <row r="472" spans="1:41" x14ac:dyDescent="0.25">
      <c r="A472" s="139" t="str">
        <f t="shared" si="330"/>
        <v>2015Wk 3P72</v>
      </c>
      <c r="B472" s="48">
        <v>72</v>
      </c>
      <c r="C472" s="144" t="str">
        <f t="shared" si="331"/>
        <v>Jim Morgan</v>
      </c>
      <c r="D472" s="145"/>
      <c r="E472" s="146">
        <f t="shared" si="332"/>
        <v>6</v>
      </c>
      <c r="F472" s="146">
        <f t="shared" si="333"/>
        <v>5</v>
      </c>
      <c r="G472" s="146">
        <f t="shared" si="334"/>
        <v>5</v>
      </c>
      <c r="H472" s="146">
        <f t="shared" si="335"/>
        <v>6</v>
      </c>
      <c r="I472" s="146">
        <f t="shared" si="336"/>
        <v>6</v>
      </c>
      <c r="J472" s="146">
        <f t="shared" si="337"/>
        <v>4</v>
      </c>
      <c r="K472" s="146">
        <f t="shared" si="338"/>
        <v>4</v>
      </c>
      <c r="L472" s="146">
        <f t="shared" si="339"/>
        <v>4</v>
      </c>
      <c r="M472" s="146">
        <f t="shared" si="340"/>
        <v>6</v>
      </c>
      <c r="N472" s="147">
        <f t="shared" si="341"/>
        <v>46</v>
      </c>
      <c r="O472" s="148">
        <f>SUM(COUNTIF(E472,E467),COUNTIF(F472,F467),COUNTIF(G472,G467),COUNTIF(H472,H467),COUNTIF(I472,I467),COUNTIF(J472,J467),COUNTIF(K472,K467),COUNTIF(L472,L467),COUNTIF(M472,M467))</f>
        <v>0</v>
      </c>
      <c r="P472" s="149">
        <f>IF(O472=0,0,IF(SUM(O468:O479)=O472,VLOOKUP(1,$AC$107:$AD$116,2,FALSE),O472*P480))</f>
        <v>0</v>
      </c>
      <c r="Q472" s="146">
        <f t="shared" si="342"/>
        <v>2</v>
      </c>
      <c r="R472" t="s">
        <v>179</v>
      </c>
      <c r="S472" t="str">
        <f t="shared" si="343"/>
        <v/>
      </c>
      <c r="T472" t="str">
        <f t="shared" ref="T472:AB472" si="350">IF(E472=E467,CONCATENATE(VLOOKUP((E472-E437),$AC$122:$AD$127,2,FALSE),E438),"")</f>
        <v/>
      </c>
      <c r="U472" t="str">
        <f t="shared" si="350"/>
        <v/>
      </c>
      <c r="V472" t="str">
        <f t="shared" si="350"/>
        <v/>
      </c>
      <c r="W472" t="str">
        <f t="shared" si="350"/>
        <v/>
      </c>
      <c r="X472" t="str">
        <f t="shared" si="350"/>
        <v/>
      </c>
      <c r="Y472" t="str">
        <f t="shared" si="350"/>
        <v/>
      </c>
      <c r="Z472" t="str">
        <f t="shared" si="350"/>
        <v/>
      </c>
      <c r="AA472" t="str">
        <f t="shared" si="350"/>
        <v/>
      </c>
      <c r="AB472" t="str">
        <f t="shared" si="350"/>
        <v/>
      </c>
      <c r="AG472" t="str">
        <f t="shared" si="347"/>
        <v>F3</v>
      </c>
      <c r="AH472" t="str">
        <f t="shared" si="345"/>
        <v>F3</v>
      </c>
      <c r="AI472" t="str">
        <f t="shared" si="345"/>
        <v>F3</v>
      </c>
      <c r="AJ472" t="str">
        <f t="shared" si="345"/>
        <v>F3</v>
      </c>
      <c r="AK472" t="str">
        <f t="shared" si="345"/>
        <v>F3</v>
      </c>
      <c r="AL472" t="str">
        <f t="shared" si="345"/>
        <v>F3</v>
      </c>
      <c r="AM472" t="str">
        <f t="shared" si="345"/>
        <v>F3</v>
      </c>
      <c r="AN472" t="str">
        <f t="shared" si="345"/>
        <v>F3</v>
      </c>
      <c r="AO472" t="str">
        <f t="shared" si="345"/>
        <v>F3</v>
      </c>
    </row>
    <row r="473" spans="1:41" x14ac:dyDescent="0.25">
      <c r="A473" s="139" t="str">
        <f t="shared" si="330"/>
        <v>2015Wk 3P32</v>
      </c>
      <c r="B473" s="48">
        <v>32</v>
      </c>
      <c r="C473" s="144" t="str">
        <f t="shared" si="331"/>
        <v>Pat Cregg</v>
      </c>
      <c r="D473" s="145"/>
      <c r="E473" s="146">
        <f t="shared" si="332"/>
        <v>6</v>
      </c>
      <c r="F473" s="146">
        <f t="shared" si="333"/>
        <v>5</v>
      </c>
      <c r="G473" s="146">
        <f t="shared" si="334"/>
        <v>6</v>
      </c>
      <c r="H473" s="146">
        <f t="shared" si="335"/>
        <v>6</v>
      </c>
      <c r="I473" s="146">
        <f t="shared" si="336"/>
        <v>5</v>
      </c>
      <c r="J473" s="146">
        <f t="shared" si="337"/>
        <v>5</v>
      </c>
      <c r="K473" s="146">
        <f t="shared" si="338"/>
        <v>4</v>
      </c>
      <c r="L473" s="146">
        <f t="shared" si="339"/>
        <v>4</v>
      </c>
      <c r="M473" s="146">
        <f t="shared" si="340"/>
        <v>5</v>
      </c>
      <c r="N473" s="147">
        <f t="shared" si="341"/>
        <v>46</v>
      </c>
      <c r="O473" s="148">
        <f>SUM(COUNTIF(E473,E467),COUNTIF(F473,F467),COUNTIF(G473,G467),COUNTIF(H473,H467),COUNTIF(I473,I467),COUNTIF(J473,J467),COUNTIF(K473,K467),COUNTIF(L473,L467),COUNTIF(M473,M467))</f>
        <v>0</v>
      </c>
      <c r="P473" s="149">
        <f>IF(O473=0,0,IF(SUM(O468:O479)=O473,VLOOKUP(1,$AC$107:$AD$116,2,FALSE),O473*P480))</f>
        <v>0</v>
      </c>
      <c r="Q473" s="146">
        <f t="shared" si="342"/>
        <v>1</v>
      </c>
      <c r="R473" t="s">
        <v>179</v>
      </c>
      <c r="S473" t="str">
        <f t="shared" si="343"/>
        <v/>
      </c>
      <c r="T473" t="str">
        <f t="shared" ref="T473:AB473" si="351">IF(E473=E467,CONCATENATE(VLOOKUP((E473-E437),$AC$122:$AD$127,2,FALSE),E438),"")</f>
        <v/>
      </c>
      <c r="U473" t="str">
        <f t="shared" si="351"/>
        <v/>
      </c>
      <c r="V473" t="str">
        <f t="shared" si="351"/>
        <v/>
      </c>
      <c r="W473" t="str">
        <f t="shared" si="351"/>
        <v/>
      </c>
      <c r="X473" t="str">
        <f t="shared" si="351"/>
        <v/>
      </c>
      <c r="Y473" t="str">
        <f t="shared" si="351"/>
        <v/>
      </c>
      <c r="Z473" t="str">
        <f t="shared" si="351"/>
        <v/>
      </c>
      <c r="AA473" t="str">
        <f t="shared" si="351"/>
        <v/>
      </c>
      <c r="AB473" t="str">
        <f t="shared" si="351"/>
        <v/>
      </c>
      <c r="AG473" t="str">
        <f t="shared" si="347"/>
        <v>F3</v>
      </c>
      <c r="AH473" t="str">
        <f t="shared" si="345"/>
        <v>F3</v>
      </c>
      <c r="AI473" t="str">
        <f t="shared" si="345"/>
        <v>F3</v>
      </c>
      <c r="AJ473" t="str">
        <f t="shared" si="345"/>
        <v>F3</v>
      </c>
      <c r="AK473" t="str">
        <f t="shared" si="345"/>
        <v>F3</v>
      </c>
      <c r="AL473" t="str">
        <f t="shared" si="345"/>
        <v>F3</v>
      </c>
      <c r="AM473" t="str">
        <f t="shared" si="345"/>
        <v>F3</v>
      </c>
      <c r="AN473" t="str">
        <f t="shared" si="345"/>
        <v>F3</v>
      </c>
      <c r="AO473" t="str">
        <f t="shared" si="345"/>
        <v>F3</v>
      </c>
    </row>
    <row r="474" spans="1:41" x14ac:dyDescent="0.25">
      <c r="A474" s="139" t="str">
        <f t="shared" si="330"/>
        <v>2015Wk 3P29</v>
      </c>
      <c r="B474" s="48">
        <v>29</v>
      </c>
      <c r="C474" s="144" t="str">
        <f t="shared" si="331"/>
        <v>Joe Donegan</v>
      </c>
      <c r="D474" s="145"/>
      <c r="E474" s="146">
        <f t="shared" si="332"/>
        <v>7</v>
      </c>
      <c r="F474" s="146">
        <f t="shared" si="333"/>
        <v>4</v>
      </c>
      <c r="G474" s="146">
        <f t="shared" si="334"/>
        <v>8</v>
      </c>
      <c r="H474" s="146">
        <f t="shared" si="335"/>
        <v>6</v>
      </c>
      <c r="I474" s="146">
        <f t="shared" si="336"/>
        <v>5</v>
      </c>
      <c r="J474" s="146">
        <f t="shared" si="337"/>
        <v>4</v>
      </c>
      <c r="K474" s="146">
        <f t="shared" si="338"/>
        <v>5</v>
      </c>
      <c r="L474" s="146">
        <f t="shared" si="339"/>
        <v>3</v>
      </c>
      <c r="M474" s="146">
        <f t="shared" si="340"/>
        <v>8</v>
      </c>
      <c r="N474" s="147">
        <f t="shared" si="341"/>
        <v>50</v>
      </c>
      <c r="O474" s="148">
        <f>SUM(COUNTIF(E474,E467),COUNTIF(F474,F467),COUNTIF(G474,G467),COUNTIF(H474,H467),COUNTIF(I474,I467),COUNTIF(J474,J467),COUNTIF(K474,K467),COUNTIF(L474,L467),COUNTIF(M474,M467))</f>
        <v>0</v>
      </c>
      <c r="P474" s="149">
        <f>IF(O474=0,0,IF(SUM(O468:O479)=O474,VLOOKUP(1,$AC$107:$AD$116,2,FALSE),O474*P480))</f>
        <v>0</v>
      </c>
      <c r="Q474" s="146">
        <f t="shared" si="342"/>
        <v>1</v>
      </c>
      <c r="R474" t="s">
        <v>179</v>
      </c>
      <c r="S474" t="str">
        <f t="shared" si="343"/>
        <v/>
      </c>
      <c r="T474" t="str">
        <f t="shared" ref="T474:AB474" si="352">IF(E474=E467,CONCATENATE(VLOOKUP((E474-E437),$AC$122:$AD$127,2,FALSE),E438),"")</f>
        <v/>
      </c>
      <c r="U474" t="str">
        <f t="shared" si="352"/>
        <v/>
      </c>
      <c r="V474" t="str">
        <f t="shared" si="352"/>
        <v/>
      </c>
      <c r="W474" t="str">
        <f t="shared" si="352"/>
        <v/>
      </c>
      <c r="X474" t="str">
        <f t="shared" si="352"/>
        <v/>
      </c>
      <c r="Y474" t="str">
        <f t="shared" si="352"/>
        <v/>
      </c>
      <c r="Z474" t="str">
        <f t="shared" si="352"/>
        <v/>
      </c>
      <c r="AA474" t="str">
        <f t="shared" si="352"/>
        <v/>
      </c>
      <c r="AB474" t="str">
        <f t="shared" si="352"/>
        <v/>
      </c>
      <c r="AG474" t="str">
        <f t="shared" si="347"/>
        <v>F3</v>
      </c>
      <c r="AH474" t="str">
        <f t="shared" si="345"/>
        <v>F3</v>
      </c>
      <c r="AI474" t="str">
        <f t="shared" si="345"/>
        <v>F3</v>
      </c>
      <c r="AJ474" t="str">
        <f t="shared" si="345"/>
        <v>F3</v>
      </c>
      <c r="AK474" t="str">
        <f t="shared" si="345"/>
        <v>F3</v>
      </c>
      <c r="AL474" t="str">
        <f t="shared" si="345"/>
        <v>F3</v>
      </c>
      <c r="AM474" t="str">
        <f t="shared" si="345"/>
        <v>F3</v>
      </c>
      <c r="AN474" t="str">
        <f t="shared" si="345"/>
        <v>F3</v>
      </c>
      <c r="AO474" t="str">
        <f t="shared" si="345"/>
        <v>F3</v>
      </c>
    </row>
    <row r="475" spans="1:41" x14ac:dyDescent="0.25">
      <c r="A475" s="139" t="str">
        <f t="shared" si="330"/>
        <v>2015Wk 3P28</v>
      </c>
      <c r="B475" s="48">
        <v>28</v>
      </c>
      <c r="C475" s="144" t="str">
        <f t="shared" si="331"/>
        <v>Dan Mahar</v>
      </c>
      <c r="D475" s="145"/>
      <c r="E475" s="146">
        <f t="shared" si="332"/>
        <v>7</v>
      </c>
      <c r="F475" s="146">
        <f t="shared" si="333"/>
        <v>5</v>
      </c>
      <c r="G475" s="146">
        <f t="shared" si="334"/>
        <v>7</v>
      </c>
      <c r="H475" s="146">
        <f t="shared" si="335"/>
        <v>6</v>
      </c>
      <c r="I475" s="146">
        <f t="shared" si="336"/>
        <v>5</v>
      </c>
      <c r="J475" s="146">
        <f t="shared" si="337"/>
        <v>4</v>
      </c>
      <c r="K475" s="146">
        <f t="shared" si="338"/>
        <v>4</v>
      </c>
      <c r="L475" s="146">
        <f t="shared" si="339"/>
        <v>4</v>
      </c>
      <c r="M475" s="146">
        <f t="shared" si="340"/>
        <v>5</v>
      </c>
      <c r="N475" s="147">
        <f t="shared" si="341"/>
        <v>47</v>
      </c>
      <c r="O475" s="148">
        <f>SUM(COUNTIF(E475,E467),COUNTIF(F475,F467),COUNTIF(G475,G467),COUNTIF(H475,H467),COUNTIF(I475,I467),COUNTIF(J475,J467),COUNTIF(K475,K467),COUNTIF(L475,L467),COUNTIF(M475,M467))</f>
        <v>0</v>
      </c>
      <c r="P475" s="149">
        <f>IF(O475=0,0,IF(SUM(O468:O479)=O475,VLOOKUP(1,$AC$107:$AD$116,2,FALSE),O475*P480))</f>
        <v>0</v>
      </c>
      <c r="Q475" s="146">
        <f t="shared" si="342"/>
        <v>1</v>
      </c>
      <c r="R475" t="s">
        <v>179</v>
      </c>
      <c r="S475" t="str">
        <f t="shared" si="343"/>
        <v/>
      </c>
      <c r="T475" t="str">
        <f t="shared" ref="T475:AB475" si="353">IF(E475=E467,CONCATENATE(VLOOKUP((E475-E437),$AC$122:$AD$127,2,FALSE),E438),"")</f>
        <v/>
      </c>
      <c r="U475" t="str">
        <f t="shared" si="353"/>
        <v/>
      </c>
      <c r="V475" t="str">
        <f t="shared" si="353"/>
        <v/>
      </c>
      <c r="W475" t="str">
        <f t="shared" si="353"/>
        <v/>
      </c>
      <c r="X475" t="str">
        <f t="shared" si="353"/>
        <v/>
      </c>
      <c r="Y475" t="str">
        <f t="shared" si="353"/>
        <v/>
      </c>
      <c r="Z475" t="str">
        <f t="shared" si="353"/>
        <v/>
      </c>
      <c r="AA475" t="str">
        <f t="shared" si="353"/>
        <v/>
      </c>
      <c r="AB475" t="str">
        <f t="shared" si="353"/>
        <v/>
      </c>
      <c r="AG475" t="str">
        <f t="shared" si="347"/>
        <v>F3</v>
      </c>
      <c r="AH475" t="str">
        <f t="shared" si="345"/>
        <v>F3</v>
      </c>
      <c r="AI475" t="str">
        <f t="shared" si="345"/>
        <v>F3</v>
      </c>
      <c r="AJ475" t="str">
        <f t="shared" si="345"/>
        <v>F3</v>
      </c>
      <c r="AK475" t="str">
        <f t="shared" si="345"/>
        <v>F3</v>
      </c>
      <c r="AL475" t="str">
        <f t="shared" si="345"/>
        <v>F3</v>
      </c>
      <c r="AM475" t="str">
        <f t="shared" si="345"/>
        <v>F3</v>
      </c>
      <c r="AN475" t="str">
        <f t="shared" si="345"/>
        <v>F3</v>
      </c>
      <c r="AO475" t="str">
        <f t="shared" si="345"/>
        <v>F3</v>
      </c>
    </row>
    <row r="476" spans="1:41" x14ac:dyDescent="0.25">
      <c r="A476" s="139" t="str">
        <f t="shared" si="330"/>
        <v>2015Wk 3P80</v>
      </c>
      <c r="B476" s="48">
        <v>80</v>
      </c>
      <c r="C476" s="144" t="str">
        <f t="shared" si="331"/>
        <v>Denny Welch</v>
      </c>
      <c r="D476" s="155"/>
      <c r="E476" s="146">
        <f t="shared" si="332"/>
        <v>8</v>
      </c>
      <c r="F476" s="146">
        <f t="shared" si="333"/>
        <v>8</v>
      </c>
      <c r="G476" s="146">
        <f t="shared" si="334"/>
        <v>8</v>
      </c>
      <c r="H476" s="146">
        <f t="shared" si="335"/>
        <v>6</v>
      </c>
      <c r="I476" s="146">
        <f t="shared" si="336"/>
        <v>5</v>
      </c>
      <c r="J476" s="146">
        <f t="shared" si="337"/>
        <v>4</v>
      </c>
      <c r="K476" s="146">
        <f t="shared" si="338"/>
        <v>6</v>
      </c>
      <c r="L476" s="146">
        <f t="shared" si="339"/>
        <v>5</v>
      </c>
      <c r="M476" s="146">
        <f t="shared" si="340"/>
        <v>6</v>
      </c>
      <c r="N476" s="147">
        <f t="shared" si="341"/>
        <v>56</v>
      </c>
      <c r="O476" s="148">
        <f>SUM(COUNTIF(E476,E467),COUNTIF(F476,F467),COUNTIF(G476,G467),COUNTIF(H476,H467),COUNTIF(I476,I467),COUNTIF(J476,J467),COUNTIF(K476,K467),COUNTIF(L476,L467),COUNTIF(M476,M467))</f>
        <v>0</v>
      </c>
      <c r="P476" s="149">
        <f>IF(O476=0,0,IF(SUM(O468:O479)=O476,VLOOKUP(1,$AC$107:$AD$116,2,FALSE),O476*P480))</f>
        <v>0</v>
      </c>
      <c r="Q476" s="146">
        <f t="shared" si="342"/>
        <v>0</v>
      </c>
      <c r="R476" t="s">
        <v>179</v>
      </c>
      <c r="S476" t="str">
        <f t="shared" si="343"/>
        <v/>
      </c>
      <c r="T476" t="str">
        <f t="shared" ref="T476:AB476" si="354">IF(E476=E467,CONCATENATE(VLOOKUP((E476-E437),$AC$122:$AD$127,2,FALSE),E438),"")</f>
        <v/>
      </c>
      <c r="U476" t="str">
        <f t="shared" si="354"/>
        <v/>
      </c>
      <c r="V476" t="str">
        <f t="shared" si="354"/>
        <v/>
      </c>
      <c r="W476" t="str">
        <f t="shared" si="354"/>
        <v/>
      </c>
      <c r="X476" t="str">
        <f t="shared" si="354"/>
        <v/>
      </c>
      <c r="Y476" t="str">
        <f t="shared" si="354"/>
        <v/>
      </c>
      <c r="Z476" t="str">
        <f t="shared" si="354"/>
        <v/>
      </c>
      <c r="AA476" t="str">
        <f t="shared" si="354"/>
        <v/>
      </c>
      <c r="AB476" t="str">
        <f t="shared" si="354"/>
        <v/>
      </c>
      <c r="AG476" t="str">
        <f t="shared" si="347"/>
        <v>F3</v>
      </c>
      <c r="AH476" t="str">
        <f t="shared" si="345"/>
        <v>F3</v>
      </c>
      <c r="AI476" t="str">
        <f t="shared" si="345"/>
        <v>F3</v>
      </c>
      <c r="AJ476" t="str">
        <f t="shared" si="345"/>
        <v>F3</v>
      </c>
      <c r="AK476" t="str">
        <f t="shared" si="345"/>
        <v>F3</v>
      </c>
      <c r="AL476" t="str">
        <f t="shared" si="345"/>
        <v>F3</v>
      </c>
      <c r="AM476" t="str">
        <f t="shared" si="345"/>
        <v>F3</v>
      </c>
      <c r="AN476" t="str">
        <f t="shared" si="345"/>
        <v>F3</v>
      </c>
      <c r="AO476" t="str">
        <f t="shared" si="345"/>
        <v>F3</v>
      </c>
    </row>
    <row r="477" spans="1:41" x14ac:dyDescent="0.25">
      <c r="A477" s="139" t="str">
        <f t="shared" si="330"/>
        <v>2015Wk 3P17</v>
      </c>
      <c r="B477" s="48">
        <v>17</v>
      </c>
      <c r="C477" s="144" t="str">
        <f t="shared" si="331"/>
        <v>Tom Donegan</v>
      </c>
      <c r="D477" s="155"/>
      <c r="E477" s="146">
        <f t="shared" si="332"/>
        <v>6</v>
      </c>
      <c r="F477" s="146">
        <f t="shared" si="333"/>
        <v>4</v>
      </c>
      <c r="G477" s="146">
        <f t="shared" si="334"/>
        <v>6</v>
      </c>
      <c r="H477" s="146">
        <f t="shared" si="335"/>
        <v>5</v>
      </c>
      <c r="I477" s="146">
        <f t="shared" si="336"/>
        <v>6</v>
      </c>
      <c r="J477" s="146">
        <f t="shared" si="337"/>
        <v>4</v>
      </c>
      <c r="K477" s="146">
        <f t="shared" si="338"/>
        <v>5</v>
      </c>
      <c r="L477" s="146">
        <f t="shared" si="339"/>
        <v>4</v>
      </c>
      <c r="M477" s="146">
        <f t="shared" si="340"/>
        <v>5</v>
      </c>
      <c r="N477" s="147">
        <f t="shared" si="341"/>
        <v>45</v>
      </c>
      <c r="O477" s="148">
        <f>SUM(COUNTIF(E477,E467),COUNTIF(F477,F467),COUNTIF(G477,G467),COUNTIF(H477,H467),COUNTIF(I477,I467),COUNTIF(J477,J467),COUNTIF(K477,K467),COUNTIF(L477,L467),COUNTIF(M477,M467))</f>
        <v>1</v>
      </c>
      <c r="P477" s="149">
        <f>IF(O477=0,0,IF(SUM(O468:O479)=O477,VLOOKUP(1,$AC$107:$AD$116,2,FALSE),O477*P480))</f>
        <v>36</v>
      </c>
      <c r="Q477" s="146">
        <f t="shared" si="342"/>
        <v>2</v>
      </c>
      <c r="R477" t="s">
        <v>179</v>
      </c>
      <c r="S477" t="str">
        <f t="shared" si="343"/>
        <v>BOG#4</v>
      </c>
      <c r="T477" t="str">
        <f>IF(E477=E467,CONCATENATE(VLOOKUP((E477-E437),$AC$122:$AD$127,2,FALSE),E438),"")</f>
        <v/>
      </c>
      <c r="U477" t="str">
        <f t="shared" ref="U477:AA477" si="355">IF(F477=F467,CONCATENATE(VLOOKUP((F477-F437),$AC$122:$AD$127,2,FALSE),F438),"")</f>
        <v/>
      </c>
      <c r="V477" t="str">
        <f t="shared" si="355"/>
        <v/>
      </c>
      <c r="W477" t="str">
        <f t="shared" si="355"/>
        <v>BOG#4</v>
      </c>
      <c r="X477" t="str">
        <f t="shared" si="355"/>
        <v/>
      </c>
      <c r="Y477" t="str">
        <f t="shared" si="355"/>
        <v/>
      </c>
      <c r="Z477" t="str">
        <f t="shared" si="355"/>
        <v/>
      </c>
      <c r="AA477" t="str">
        <f t="shared" si="355"/>
        <v/>
      </c>
      <c r="AB477" t="str">
        <f>IF(M477=M467,CONCATENATE(VLOOKUP((M477-M437),$AC$122:$AD$127,2,FALSE),M438),"")</f>
        <v/>
      </c>
      <c r="AG477" t="str">
        <f t="shared" si="347"/>
        <v>F3</v>
      </c>
      <c r="AH477" t="str">
        <f t="shared" si="345"/>
        <v>F3</v>
      </c>
      <c r="AI477" t="str">
        <f t="shared" si="345"/>
        <v>F3</v>
      </c>
      <c r="AJ477" t="str">
        <f t="shared" si="345"/>
        <v>F3BOG#4</v>
      </c>
      <c r="AK477" t="str">
        <f t="shared" si="345"/>
        <v>F3</v>
      </c>
      <c r="AL477" t="str">
        <f t="shared" si="345"/>
        <v>F3</v>
      </c>
      <c r="AM477" t="str">
        <f t="shared" si="345"/>
        <v>F3</v>
      </c>
      <c r="AN477" t="str">
        <f t="shared" si="345"/>
        <v>F3</v>
      </c>
      <c r="AO477" t="str">
        <f t="shared" si="345"/>
        <v>F3</v>
      </c>
    </row>
    <row r="478" spans="1:41" x14ac:dyDescent="0.25">
      <c r="A478" s="139" t="str">
        <f t="shared" si="330"/>
        <v>2015Wk 3P16</v>
      </c>
      <c r="B478" s="48">
        <v>16</v>
      </c>
      <c r="C478" s="144" t="str">
        <f t="shared" si="331"/>
        <v>Gary Antos</v>
      </c>
      <c r="D478" s="155"/>
      <c r="E478" s="146">
        <f t="shared" si="332"/>
        <v>6</v>
      </c>
      <c r="F478" s="146">
        <f t="shared" si="333"/>
        <v>5</v>
      </c>
      <c r="G478" s="146">
        <f t="shared" si="334"/>
        <v>8</v>
      </c>
      <c r="H478" s="146">
        <f t="shared" si="335"/>
        <v>6</v>
      </c>
      <c r="I478" s="146">
        <f t="shared" si="336"/>
        <v>5</v>
      </c>
      <c r="J478" s="146">
        <f t="shared" si="337"/>
        <v>4</v>
      </c>
      <c r="K478" s="146">
        <f t="shared" si="338"/>
        <v>5</v>
      </c>
      <c r="L478" s="146">
        <f t="shared" si="339"/>
        <v>5</v>
      </c>
      <c r="M478" s="146">
        <f t="shared" si="340"/>
        <v>6</v>
      </c>
      <c r="N478" s="147">
        <f t="shared" si="341"/>
        <v>50</v>
      </c>
      <c r="O478" s="148">
        <f>SUM(COUNTIF(E478,E467),COUNTIF(F478,F467),COUNTIF(G478,G467),COUNTIF(H478,H467),COUNTIF(I478,I467),COUNTIF(J478,J467),COUNTIF(K478,K467),COUNTIF(L478,L467),COUNTIF(M478,M467))</f>
        <v>0</v>
      </c>
      <c r="P478" s="149">
        <f>IF(O478=0,0,IF(SUM(O468:O479)=O478,VLOOKUP(1,$AC$107:$AD$116,2,FALSE),O478*P480))</f>
        <v>0</v>
      </c>
      <c r="Q478" s="146">
        <f t="shared" si="342"/>
        <v>0</v>
      </c>
      <c r="R478" t="s">
        <v>179</v>
      </c>
      <c r="S478" t="str">
        <f t="shared" si="343"/>
        <v/>
      </c>
      <c r="T478" t="str">
        <f>IF(E478=E467,CONCATENATE(VLOOKUP((E478-E437),$AC$122:$AD$127,2,FALSE),E438),"")</f>
        <v/>
      </c>
      <c r="U478" t="str">
        <f t="shared" ref="U478:AB478" si="356">IF(F478=F467,CONCATENATE(VLOOKUP((F478-F437),$AC$122:$AD$127,2,FALSE),F438),"")</f>
        <v/>
      </c>
      <c r="V478" t="str">
        <f t="shared" si="356"/>
        <v/>
      </c>
      <c r="W478" t="str">
        <f t="shared" si="356"/>
        <v/>
      </c>
      <c r="X478" t="str">
        <f t="shared" si="356"/>
        <v/>
      </c>
      <c r="Y478" t="str">
        <f t="shared" si="356"/>
        <v/>
      </c>
      <c r="Z478" t="str">
        <f t="shared" si="356"/>
        <v/>
      </c>
      <c r="AA478" t="str">
        <f t="shared" si="356"/>
        <v/>
      </c>
      <c r="AB478" t="str">
        <f t="shared" si="356"/>
        <v/>
      </c>
      <c r="AG478" t="str">
        <f t="shared" si="347"/>
        <v>F3</v>
      </c>
      <c r="AH478" t="str">
        <f t="shared" si="345"/>
        <v>F3</v>
      </c>
      <c r="AI478" t="str">
        <f t="shared" si="345"/>
        <v>F3</v>
      </c>
      <c r="AJ478" t="str">
        <f t="shared" si="345"/>
        <v>F3</v>
      </c>
      <c r="AK478" t="str">
        <f t="shared" si="345"/>
        <v>F3</v>
      </c>
      <c r="AL478" t="str">
        <f t="shared" si="345"/>
        <v>F3</v>
      </c>
      <c r="AM478" t="str">
        <f t="shared" si="345"/>
        <v>F3</v>
      </c>
      <c r="AN478" t="str">
        <f t="shared" si="345"/>
        <v>F3</v>
      </c>
      <c r="AO478" t="str">
        <f t="shared" si="345"/>
        <v>F3</v>
      </c>
    </row>
    <row r="479" spans="1:41" x14ac:dyDescent="0.25">
      <c r="A479" s="139" t="str">
        <f t="shared" si="330"/>
        <v>2015Wk 3P20</v>
      </c>
      <c r="B479" s="48">
        <v>20</v>
      </c>
      <c r="C479" s="144" t="str">
        <f t="shared" si="331"/>
        <v>Gary Thompson</v>
      </c>
      <c r="D479" s="155"/>
      <c r="E479" s="146">
        <f t="shared" si="332"/>
        <v>6</v>
      </c>
      <c r="F479" s="146">
        <f t="shared" si="333"/>
        <v>5</v>
      </c>
      <c r="G479" s="146">
        <f t="shared" si="334"/>
        <v>5</v>
      </c>
      <c r="H479" s="146">
        <f t="shared" si="335"/>
        <v>6</v>
      </c>
      <c r="I479" s="146">
        <f t="shared" si="336"/>
        <v>6</v>
      </c>
      <c r="J479" s="146">
        <f t="shared" si="337"/>
        <v>4</v>
      </c>
      <c r="K479" s="146">
        <f t="shared" si="338"/>
        <v>4</v>
      </c>
      <c r="L479" s="146">
        <f t="shared" si="339"/>
        <v>3</v>
      </c>
      <c r="M479" s="146">
        <f t="shared" si="340"/>
        <v>5</v>
      </c>
      <c r="N479" s="147">
        <f t="shared" si="341"/>
        <v>44</v>
      </c>
      <c r="O479" s="148">
        <f>SUM(COUNTIF(E479,E467),COUNTIF(F479,F467),COUNTIF(G479,G467),COUNTIF(H479,H467),COUNTIF(I479,I467),COUNTIF(J479,J467),COUNTIF(K479,K467),COUNTIF(L479,L467),COUNTIF(M479,M467))</f>
        <v>0</v>
      </c>
      <c r="P479" s="149">
        <f>IF(O479=0,0,IF(SUM(O468:O479)=O479,VLOOKUP(1,$AC$107:$AD$116,2,FALSE),O479*P480))</f>
        <v>0</v>
      </c>
      <c r="Q479" s="146">
        <f t="shared" si="342"/>
        <v>2</v>
      </c>
      <c r="R479" t="s">
        <v>179</v>
      </c>
      <c r="S479" t="str">
        <f t="shared" si="343"/>
        <v/>
      </c>
      <c r="T479" t="str">
        <f>IF(E479=E467,CONCATENATE(VLOOKUP((E479-E437),$AC$122:$AD$127,2,FALSE),E438),"")</f>
        <v/>
      </c>
      <c r="U479" t="str">
        <f t="shared" ref="U479:AB479" si="357">IF(F479=F467,CONCATENATE(VLOOKUP((F479-F437),$AC$122:$AD$127,2,FALSE),F438),"")</f>
        <v/>
      </c>
      <c r="V479" t="str">
        <f t="shared" si="357"/>
        <v/>
      </c>
      <c r="W479" t="str">
        <f t="shared" si="357"/>
        <v/>
      </c>
      <c r="X479" t="str">
        <f t="shared" si="357"/>
        <v/>
      </c>
      <c r="Y479" t="str">
        <f t="shared" si="357"/>
        <v/>
      </c>
      <c r="Z479" t="str">
        <f t="shared" si="357"/>
        <v/>
      </c>
      <c r="AA479" t="str">
        <f t="shared" si="357"/>
        <v/>
      </c>
      <c r="AB479" t="str">
        <f t="shared" si="357"/>
        <v/>
      </c>
      <c r="AG479" t="str">
        <f t="shared" si="347"/>
        <v>F3</v>
      </c>
      <c r="AH479" t="str">
        <f t="shared" si="345"/>
        <v>F3</v>
      </c>
      <c r="AI479" t="str">
        <f t="shared" si="345"/>
        <v>F3</v>
      </c>
      <c r="AJ479" t="str">
        <f t="shared" si="345"/>
        <v>F3</v>
      </c>
      <c r="AK479" t="str">
        <f t="shared" si="345"/>
        <v>F3</v>
      </c>
      <c r="AL479" t="str">
        <f t="shared" si="345"/>
        <v>F3</v>
      </c>
      <c r="AM479" t="str">
        <f t="shared" si="345"/>
        <v>F3</v>
      </c>
      <c r="AN479" t="str">
        <f t="shared" si="345"/>
        <v>F3</v>
      </c>
      <c r="AO479" t="str">
        <f t="shared" si="345"/>
        <v>F3</v>
      </c>
    </row>
    <row r="480" spans="1:41" x14ac:dyDescent="0.25">
      <c r="B480" s="48"/>
      <c r="C480" s="151" t="s">
        <v>205</v>
      </c>
      <c r="D480" s="150"/>
      <c r="E480" s="152">
        <f>AVERAGE(E468:E479)</f>
        <v>6.666666666666667</v>
      </c>
      <c r="F480" s="152">
        <f t="shared" ref="F480:N480" si="358">AVERAGE(F468:F479)</f>
        <v>5.583333333333333</v>
      </c>
      <c r="G480" s="152">
        <f t="shared" si="358"/>
        <v>7.333333333333333</v>
      </c>
      <c r="H480" s="152">
        <f t="shared" si="358"/>
        <v>6.083333333333333</v>
      </c>
      <c r="I480" s="152">
        <f t="shared" si="358"/>
        <v>5.583333333333333</v>
      </c>
      <c r="J480" s="152">
        <f t="shared" si="358"/>
        <v>4.25</v>
      </c>
      <c r="K480" s="152">
        <f t="shared" si="358"/>
        <v>4.75</v>
      </c>
      <c r="L480" s="152">
        <f t="shared" si="358"/>
        <v>3.9166666666666665</v>
      </c>
      <c r="M480" s="152">
        <f t="shared" si="358"/>
        <v>6.083333333333333</v>
      </c>
      <c r="N480" s="152">
        <f t="shared" si="358"/>
        <v>50.25</v>
      </c>
      <c r="O480" s="153"/>
      <c r="P480" s="9">
        <f>VLOOKUP(SUM(O468:O479),$AC$107:$AD$117,2,FALSE)</f>
        <v>36</v>
      </c>
    </row>
    <row r="481" spans="1:20" x14ac:dyDescent="0.25">
      <c r="B481" s="48"/>
      <c r="C481" s="156" t="s">
        <v>206</v>
      </c>
      <c r="D481" s="157"/>
      <c r="E481" s="11"/>
      <c r="F481" s="11"/>
      <c r="G481" s="11"/>
      <c r="H481" s="11"/>
      <c r="I481" s="11"/>
      <c r="J481" s="11"/>
      <c r="K481" s="11"/>
      <c r="L481" s="11"/>
      <c r="M481" s="11"/>
      <c r="N481" s="158"/>
      <c r="O481" s="52"/>
      <c r="S481" s="134"/>
    </row>
    <row r="482" spans="1:20" x14ac:dyDescent="0.25">
      <c r="A482" s="139" t="str">
        <f t="shared" ref="A482:A491" si="359">CONCATENATE($C$10,$C$494,"P",B482)</f>
        <v>2015Wk 3P</v>
      </c>
      <c r="B482" s="48" t="str">
        <f>IFERROR(VLOOKUP("S1",R557:S596,2,FALSE),"")</f>
        <v/>
      </c>
      <c r="C482" s="144" t="e">
        <f t="shared" ref="C482:C491" si="360">VLOOKUP(B482,$A$3108:$D$8319,3,FALSE)</f>
        <v>#N/A</v>
      </c>
      <c r="D482" s="117"/>
      <c r="E482" s="146" t="str">
        <f t="shared" ref="E482:E491" si="361">IFERROR(IF(VLOOKUP($A482,$A$494:$P$555,5,FALSE)=0,"",VLOOKUP($A482,$A$494:$P$555,5,FALSE)),"")</f>
        <v/>
      </c>
      <c r="F482" s="146" t="str">
        <f t="shared" ref="F482:F491" si="362">IFERROR(IF(VLOOKUP($A482,$A$494:$P$555,6,FALSE)=0,"",VLOOKUP($A482,$A$494:$P$555,6,FALSE)),"")</f>
        <v/>
      </c>
      <c r="G482" s="146" t="str">
        <f t="shared" ref="G482:G491" si="363">IFERROR(IF(VLOOKUP($A482,$A$494:$P$555,7,FALSE)=0,"",VLOOKUP($A482,$A$494:$P$555,7,FALSE)),"")</f>
        <v/>
      </c>
      <c r="H482" s="146" t="str">
        <f t="shared" ref="H482:H491" si="364">IFERROR(IF(VLOOKUP($A482,$A$494:$P$555,8,FALSE)=0,"",VLOOKUP($A482,$A$494:$P$555,8,FALSE)),"")</f>
        <v/>
      </c>
      <c r="I482" s="146" t="str">
        <f t="shared" ref="I482:I491" si="365">IFERROR(IF(VLOOKUP($A482,$A$494:$P$555,9,FALSE)=0,"",VLOOKUP($A482,$A$494:$P$555,9,FALSE)),"")</f>
        <v/>
      </c>
      <c r="J482" s="146" t="str">
        <f t="shared" ref="J482:J491" si="366">IFERROR(IF(VLOOKUP($A482,$A$494:$P$555,10,FALSE)=0,"",VLOOKUP($A482,$A$494:$P$555,10,FALSE)),"")</f>
        <v/>
      </c>
      <c r="K482" s="146" t="str">
        <f t="shared" ref="K482:K491" si="367">IFERROR(IF(VLOOKUP($A482,$A$494:$P$555,11,FALSE)=0,"",VLOOKUP($A482,$A$494:$P$555,11,FALSE)),"")</f>
        <v/>
      </c>
      <c r="L482" s="146" t="str">
        <f t="shared" ref="L482:L491" si="368">IFERROR(IF(VLOOKUP($A482,$A$494:$P$555,12,FALSE)=0,"",VLOOKUP($A482,$A$494:$P$555,12,FALSE)),"")</f>
        <v/>
      </c>
      <c r="M482" s="146" t="str">
        <f t="shared" ref="M482:M491" si="369">IFERROR(IF(VLOOKUP($A482,$A$494:$P$555,13,FALSE)=0,"",VLOOKUP($A482,$A$494:$P$555,13,FALSE)),"")</f>
        <v/>
      </c>
      <c r="N482" s="147">
        <f t="shared" ref="N482:N491" si="370">SUM(E482:M482)</f>
        <v>0</v>
      </c>
      <c r="O482" s="52"/>
      <c r="Q482" s="146" t="str">
        <f t="shared" ref="Q482:Q491" si="371">IFERROR((VLOOKUP($A482,$A$494:$P$555,16,FALSE)),"DNP")</f>
        <v>DNP</v>
      </c>
      <c r="R482" t="s">
        <v>207</v>
      </c>
      <c r="S482" s="134"/>
    </row>
    <row r="483" spans="1:20" x14ac:dyDescent="0.25">
      <c r="A483" s="139" t="str">
        <f t="shared" si="359"/>
        <v>2015Wk 3P</v>
      </c>
      <c r="B483" s="48" t="str">
        <f>IFERROR(VLOOKUP("S2",R557:S596,2,FALSE),"")</f>
        <v/>
      </c>
      <c r="C483" s="144" t="e">
        <f t="shared" si="360"/>
        <v>#N/A</v>
      </c>
      <c r="D483" s="117"/>
      <c r="E483" s="146" t="str">
        <f t="shared" si="361"/>
        <v/>
      </c>
      <c r="F483" s="146" t="str">
        <f t="shared" si="362"/>
        <v/>
      </c>
      <c r="G483" s="146" t="str">
        <f t="shared" si="363"/>
        <v/>
      </c>
      <c r="H483" s="146" t="str">
        <f t="shared" si="364"/>
        <v/>
      </c>
      <c r="I483" s="146" t="str">
        <f t="shared" si="365"/>
        <v/>
      </c>
      <c r="J483" s="146" t="str">
        <f t="shared" si="366"/>
        <v/>
      </c>
      <c r="K483" s="146" t="str">
        <f t="shared" si="367"/>
        <v/>
      </c>
      <c r="L483" s="146" t="str">
        <f t="shared" si="368"/>
        <v/>
      </c>
      <c r="M483" s="146" t="str">
        <f t="shared" si="369"/>
        <v/>
      </c>
      <c r="N483" s="147">
        <f t="shared" si="370"/>
        <v>0</v>
      </c>
      <c r="O483" s="52"/>
      <c r="Q483" s="146" t="str">
        <f t="shared" si="371"/>
        <v>DNP</v>
      </c>
      <c r="R483" t="s">
        <v>207</v>
      </c>
      <c r="S483" s="134"/>
    </row>
    <row r="484" spans="1:20" x14ac:dyDescent="0.25">
      <c r="A484" s="139" t="str">
        <f t="shared" si="359"/>
        <v>2015Wk 3P</v>
      </c>
      <c r="B484" s="48" t="str">
        <f>IFERROR(VLOOKUP("S3",R557:S596,2,FALSE),"")</f>
        <v/>
      </c>
      <c r="C484" s="144" t="e">
        <f t="shared" si="360"/>
        <v>#N/A</v>
      </c>
      <c r="D484" s="117"/>
      <c r="E484" s="146" t="str">
        <f t="shared" si="361"/>
        <v/>
      </c>
      <c r="F484" s="146" t="str">
        <f t="shared" si="362"/>
        <v/>
      </c>
      <c r="G484" s="146" t="str">
        <f t="shared" si="363"/>
        <v/>
      </c>
      <c r="H484" s="146" t="str">
        <f t="shared" si="364"/>
        <v/>
      </c>
      <c r="I484" s="146" t="str">
        <f t="shared" si="365"/>
        <v/>
      </c>
      <c r="J484" s="146" t="str">
        <f t="shared" si="366"/>
        <v/>
      </c>
      <c r="K484" s="146" t="str">
        <f t="shared" si="367"/>
        <v/>
      </c>
      <c r="L484" s="146" t="str">
        <f t="shared" si="368"/>
        <v/>
      </c>
      <c r="M484" s="146" t="str">
        <f t="shared" si="369"/>
        <v/>
      </c>
      <c r="N484" s="147">
        <f t="shared" si="370"/>
        <v>0</v>
      </c>
      <c r="O484" s="52"/>
      <c r="Q484" s="146" t="str">
        <f t="shared" si="371"/>
        <v>DNP</v>
      </c>
      <c r="R484" t="s">
        <v>207</v>
      </c>
      <c r="S484" s="134"/>
    </row>
    <row r="485" spans="1:20" x14ac:dyDescent="0.25">
      <c r="A485" s="139" t="str">
        <f t="shared" si="359"/>
        <v>2015Wk 3P</v>
      </c>
      <c r="B485" s="48" t="str">
        <f>IFERROR(VLOOKUP("S4",R557:S596,2,FALSE),"")</f>
        <v/>
      </c>
      <c r="C485" s="144" t="e">
        <f t="shared" si="360"/>
        <v>#N/A</v>
      </c>
      <c r="D485" s="117"/>
      <c r="E485" s="146" t="str">
        <f t="shared" si="361"/>
        <v/>
      </c>
      <c r="F485" s="146" t="str">
        <f t="shared" si="362"/>
        <v/>
      </c>
      <c r="G485" s="146" t="str">
        <f t="shared" si="363"/>
        <v/>
      </c>
      <c r="H485" s="146" t="str">
        <f t="shared" si="364"/>
        <v/>
      </c>
      <c r="I485" s="146" t="str">
        <f t="shared" si="365"/>
        <v/>
      </c>
      <c r="J485" s="146" t="str">
        <f t="shared" si="366"/>
        <v/>
      </c>
      <c r="K485" s="146" t="str">
        <f t="shared" si="367"/>
        <v/>
      </c>
      <c r="L485" s="146" t="str">
        <f t="shared" si="368"/>
        <v/>
      </c>
      <c r="M485" s="146" t="str">
        <f t="shared" si="369"/>
        <v/>
      </c>
      <c r="N485" s="147">
        <f t="shared" si="370"/>
        <v>0</v>
      </c>
      <c r="O485" s="52"/>
      <c r="Q485" s="146" t="str">
        <f t="shared" si="371"/>
        <v>DNP</v>
      </c>
      <c r="R485" t="s">
        <v>207</v>
      </c>
      <c r="S485" s="134"/>
    </row>
    <row r="486" spans="1:20" x14ac:dyDescent="0.25">
      <c r="A486" s="139" t="str">
        <f t="shared" si="359"/>
        <v>2015Wk 3P</v>
      </c>
      <c r="B486" s="48" t="str">
        <f>IFERROR(VLOOKUP("S5",R557:S596,2,FALSE),"")</f>
        <v/>
      </c>
      <c r="C486" s="144" t="e">
        <f t="shared" si="360"/>
        <v>#N/A</v>
      </c>
      <c r="D486" s="117"/>
      <c r="E486" s="146" t="str">
        <f t="shared" si="361"/>
        <v/>
      </c>
      <c r="F486" s="146" t="str">
        <f t="shared" si="362"/>
        <v/>
      </c>
      <c r="G486" s="146" t="str">
        <f t="shared" si="363"/>
        <v/>
      </c>
      <c r="H486" s="146" t="str">
        <f t="shared" si="364"/>
        <v/>
      </c>
      <c r="I486" s="146" t="str">
        <f t="shared" si="365"/>
        <v/>
      </c>
      <c r="J486" s="146" t="str">
        <f t="shared" si="366"/>
        <v/>
      </c>
      <c r="K486" s="146" t="str">
        <f t="shared" si="367"/>
        <v/>
      </c>
      <c r="L486" s="146" t="str">
        <f t="shared" si="368"/>
        <v/>
      </c>
      <c r="M486" s="146" t="str">
        <f t="shared" si="369"/>
        <v/>
      </c>
      <c r="N486" s="147">
        <f t="shared" si="370"/>
        <v>0</v>
      </c>
      <c r="O486" s="52"/>
      <c r="Q486" s="146" t="str">
        <f t="shared" si="371"/>
        <v>DNP</v>
      </c>
      <c r="R486" t="s">
        <v>207</v>
      </c>
      <c r="S486" s="134"/>
    </row>
    <row r="487" spans="1:20" x14ac:dyDescent="0.25">
      <c r="A487" s="139" t="str">
        <f t="shared" si="359"/>
        <v>2015Wk 3P</v>
      </c>
      <c r="B487" s="48" t="str">
        <f>IFERROR(VLOOKUP("S6",R557:S596,2,FALSE),"")</f>
        <v/>
      </c>
      <c r="C487" s="144" t="e">
        <f t="shared" si="360"/>
        <v>#N/A</v>
      </c>
      <c r="D487" s="117"/>
      <c r="E487" s="146" t="str">
        <f t="shared" si="361"/>
        <v/>
      </c>
      <c r="F487" s="146" t="str">
        <f t="shared" si="362"/>
        <v/>
      </c>
      <c r="G487" s="146" t="str">
        <f t="shared" si="363"/>
        <v/>
      </c>
      <c r="H487" s="146" t="str">
        <f t="shared" si="364"/>
        <v/>
      </c>
      <c r="I487" s="146" t="str">
        <f t="shared" si="365"/>
        <v/>
      </c>
      <c r="J487" s="146" t="str">
        <f t="shared" si="366"/>
        <v/>
      </c>
      <c r="K487" s="146" t="str">
        <f t="shared" si="367"/>
        <v/>
      </c>
      <c r="L487" s="146" t="str">
        <f t="shared" si="368"/>
        <v/>
      </c>
      <c r="M487" s="146" t="str">
        <f t="shared" si="369"/>
        <v/>
      </c>
      <c r="N487" s="147">
        <f t="shared" si="370"/>
        <v>0</v>
      </c>
      <c r="O487" s="52"/>
      <c r="Q487" s="146" t="str">
        <f t="shared" si="371"/>
        <v>DNP</v>
      </c>
      <c r="R487" t="s">
        <v>207</v>
      </c>
      <c r="S487" s="134"/>
    </row>
    <row r="488" spans="1:20" x14ac:dyDescent="0.25">
      <c r="A488" s="139" t="str">
        <f t="shared" si="359"/>
        <v>2015Wk 3P</v>
      </c>
      <c r="B488" s="48" t="str">
        <f>IFERROR(VLOOKUP("S7",R557:S596,2,FALSE),"")</f>
        <v/>
      </c>
      <c r="C488" s="144" t="e">
        <f t="shared" si="360"/>
        <v>#N/A</v>
      </c>
      <c r="D488" s="117"/>
      <c r="E488" s="146" t="str">
        <f t="shared" si="361"/>
        <v/>
      </c>
      <c r="F488" s="146" t="str">
        <f t="shared" si="362"/>
        <v/>
      </c>
      <c r="G488" s="146" t="str">
        <f t="shared" si="363"/>
        <v/>
      </c>
      <c r="H488" s="146" t="str">
        <f t="shared" si="364"/>
        <v/>
      </c>
      <c r="I488" s="146" t="str">
        <f t="shared" si="365"/>
        <v/>
      </c>
      <c r="J488" s="146" t="str">
        <f t="shared" si="366"/>
        <v/>
      </c>
      <c r="K488" s="146" t="str">
        <f t="shared" si="367"/>
        <v/>
      </c>
      <c r="L488" s="146" t="str">
        <f t="shared" si="368"/>
        <v/>
      </c>
      <c r="M488" s="146" t="str">
        <f t="shared" si="369"/>
        <v/>
      </c>
      <c r="N488" s="147">
        <f t="shared" si="370"/>
        <v>0</v>
      </c>
      <c r="O488" s="52"/>
      <c r="Q488" s="146" t="str">
        <f t="shared" si="371"/>
        <v>DNP</v>
      </c>
      <c r="R488" t="s">
        <v>207</v>
      </c>
      <c r="S488" s="134"/>
    </row>
    <row r="489" spans="1:20" x14ac:dyDescent="0.25">
      <c r="A489" s="139" t="str">
        <f t="shared" si="359"/>
        <v>2015Wk 3P</v>
      </c>
      <c r="B489" s="48" t="str">
        <f>IFERROR(VLOOKUP("S8",R557:S596,2,FALSE),"")</f>
        <v/>
      </c>
      <c r="C489" s="144" t="e">
        <f t="shared" si="360"/>
        <v>#N/A</v>
      </c>
      <c r="D489" s="117"/>
      <c r="E489" s="146" t="str">
        <f t="shared" si="361"/>
        <v/>
      </c>
      <c r="F489" s="146" t="str">
        <f t="shared" si="362"/>
        <v/>
      </c>
      <c r="G489" s="146" t="str">
        <f t="shared" si="363"/>
        <v/>
      </c>
      <c r="H489" s="146" t="str">
        <f t="shared" si="364"/>
        <v/>
      </c>
      <c r="I489" s="146" t="str">
        <f t="shared" si="365"/>
        <v/>
      </c>
      <c r="J489" s="146" t="str">
        <f t="shared" si="366"/>
        <v/>
      </c>
      <c r="K489" s="146" t="str">
        <f t="shared" si="367"/>
        <v/>
      </c>
      <c r="L489" s="146" t="str">
        <f t="shared" si="368"/>
        <v/>
      </c>
      <c r="M489" s="146" t="str">
        <f t="shared" si="369"/>
        <v/>
      </c>
      <c r="N489" s="147">
        <f t="shared" si="370"/>
        <v>0</v>
      </c>
      <c r="O489" s="52"/>
      <c r="Q489" s="146" t="str">
        <f t="shared" si="371"/>
        <v>DNP</v>
      </c>
      <c r="R489" t="s">
        <v>207</v>
      </c>
      <c r="S489" s="134"/>
    </row>
    <row r="490" spans="1:20" x14ac:dyDescent="0.25">
      <c r="A490" s="139" t="str">
        <f t="shared" si="359"/>
        <v>2015Wk 3P</v>
      </c>
      <c r="B490" s="48" t="str">
        <f>IFERROR(VLOOKUP("S9",R557:S596,2,FALSE),"")</f>
        <v/>
      </c>
      <c r="C490" s="144" t="e">
        <f t="shared" si="360"/>
        <v>#N/A</v>
      </c>
      <c r="D490" s="117"/>
      <c r="E490" s="146" t="str">
        <f t="shared" si="361"/>
        <v/>
      </c>
      <c r="F490" s="146" t="str">
        <f t="shared" si="362"/>
        <v/>
      </c>
      <c r="G490" s="146" t="str">
        <f t="shared" si="363"/>
        <v/>
      </c>
      <c r="H490" s="146" t="str">
        <f t="shared" si="364"/>
        <v/>
      </c>
      <c r="I490" s="146" t="str">
        <f t="shared" si="365"/>
        <v/>
      </c>
      <c r="J490" s="146" t="str">
        <f t="shared" si="366"/>
        <v/>
      </c>
      <c r="K490" s="146" t="str">
        <f t="shared" si="367"/>
        <v/>
      </c>
      <c r="L490" s="146" t="str">
        <f t="shared" si="368"/>
        <v/>
      </c>
      <c r="M490" s="146" t="str">
        <f t="shared" si="369"/>
        <v/>
      </c>
      <c r="N490" s="147">
        <f t="shared" si="370"/>
        <v>0</v>
      </c>
      <c r="O490" s="52"/>
      <c r="Q490" s="146" t="str">
        <f t="shared" si="371"/>
        <v>DNP</v>
      </c>
      <c r="R490" t="s">
        <v>207</v>
      </c>
      <c r="S490" s="134"/>
    </row>
    <row r="491" spans="1:20" x14ac:dyDescent="0.25">
      <c r="A491" s="139" t="str">
        <f t="shared" si="359"/>
        <v>2015Wk 3P</v>
      </c>
      <c r="B491" s="48" t="str">
        <f>IFERROR(VLOOKUP("S10",R557:S596,2,FALSE),"")</f>
        <v/>
      </c>
      <c r="C491" s="144" t="e">
        <f t="shared" si="360"/>
        <v>#N/A</v>
      </c>
      <c r="D491" s="117"/>
      <c r="E491" s="146" t="str">
        <f t="shared" si="361"/>
        <v/>
      </c>
      <c r="F491" s="146" t="str">
        <f t="shared" si="362"/>
        <v/>
      </c>
      <c r="G491" s="146" t="str">
        <f t="shared" si="363"/>
        <v/>
      </c>
      <c r="H491" s="146" t="str">
        <f t="shared" si="364"/>
        <v/>
      </c>
      <c r="I491" s="146" t="str">
        <f t="shared" si="365"/>
        <v/>
      </c>
      <c r="J491" s="146" t="str">
        <f t="shared" si="366"/>
        <v/>
      </c>
      <c r="K491" s="146" t="str">
        <f t="shared" si="367"/>
        <v/>
      </c>
      <c r="L491" s="146" t="str">
        <f t="shared" si="368"/>
        <v/>
      </c>
      <c r="M491" s="146" t="str">
        <f t="shared" si="369"/>
        <v/>
      </c>
      <c r="N491" s="147">
        <f t="shared" si="370"/>
        <v>0</v>
      </c>
      <c r="O491" s="52"/>
      <c r="Q491" s="146" t="str">
        <f t="shared" si="371"/>
        <v>DNP</v>
      </c>
      <c r="R491" t="s">
        <v>207</v>
      </c>
      <c r="S491" s="134"/>
    </row>
    <row r="492" spans="1:20" x14ac:dyDescent="0.25">
      <c r="D492" s="52"/>
      <c r="N492" s="52"/>
      <c r="O492" s="52"/>
      <c r="S492" s="134"/>
    </row>
    <row r="493" spans="1:20" x14ac:dyDescent="0.25">
      <c r="A493">
        <v>1</v>
      </c>
      <c r="B493">
        <v>1</v>
      </c>
      <c r="C493">
        <v>2</v>
      </c>
      <c r="D493">
        <v>3</v>
      </c>
      <c r="E493" s="52">
        <v>4</v>
      </c>
      <c r="F493">
        <v>5</v>
      </c>
      <c r="G493">
        <v>6</v>
      </c>
      <c r="H493">
        <v>7</v>
      </c>
      <c r="I493">
        <v>8</v>
      </c>
      <c r="J493">
        <v>9</v>
      </c>
      <c r="K493">
        <v>10</v>
      </c>
      <c r="L493">
        <v>11</v>
      </c>
      <c r="M493">
        <v>12</v>
      </c>
      <c r="N493">
        <v>13</v>
      </c>
      <c r="O493" s="52">
        <v>14</v>
      </c>
      <c r="P493" s="52">
        <v>15</v>
      </c>
      <c r="Q493">
        <v>16</v>
      </c>
      <c r="S493" s="134"/>
    </row>
    <row r="494" spans="1:20" x14ac:dyDescent="0.25">
      <c r="A494" t="str">
        <f>CONCATENATE($C$10,C494)</f>
        <v>2015Wk 3</v>
      </c>
      <c r="B494" t="s">
        <v>272</v>
      </c>
      <c r="C494" s="159" t="s">
        <v>105</v>
      </c>
      <c r="D494" s="160" t="s">
        <v>10</v>
      </c>
      <c r="E494" s="161">
        <v>1</v>
      </c>
      <c r="F494" s="161">
        <v>2</v>
      </c>
      <c r="G494" s="161">
        <v>3</v>
      </c>
      <c r="H494" s="161">
        <v>4</v>
      </c>
      <c r="I494" s="161">
        <v>5</v>
      </c>
      <c r="J494" s="161">
        <v>6</v>
      </c>
      <c r="K494" s="161">
        <v>7</v>
      </c>
      <c r="L494" s="161">
        <v>8</v>
      </c>
      <c r="M494" s="161">
        <v>9</v>
      </c>
      <c r="N494" s="162" t="s">
        <v>209</v>
      </c>
      <c r="O494" s="163" t="s">
        <v>210</v>
      </c>
      <c r="P494" s="164" t="s">
        <v>8</v>
      </c>
      <c r="Q494" s="165" t="str">
        <f>IF(E529="","Not Played","Played")</f>
        <v>Played</v>
      </c>
      <c r="R494" s="166" t="str">
        <f>CONCATENATE($C$10,C494)</f>
        <v>2015Wk 3</v>
      </c>
      <c r="S494" s="162"/>
    </row>
    <row r="495" spans="1:20" ht="16.5" thickBot="1" x14ac:dyDescent="0.3">
      <c r="C495" s="167" t="s">
        <v>189</v>
      </c>
      <c r="D495" s="168"/>
      <c r="E495" s="168">
        <v>5</v>
      </c>
      <c r="F495" s="168">
        <v>4</v>
      </c>
      <c r="G495" s="168">
        <v>5</v>
      </c>
      <c r="H495" s="168">
        <v>4</v>
      </c>
      <c r="I495" s="168">
        <v>4</v>
      </c>
      <c r="J495" s="168">
        <v>3</v>
      </c>
      <c r="K495" s="168">
        <v>4</v>
      </c>
      <c r="L495" s="168">
        <v>3</v>
      </c>
      <c r="M495" s="168">
        <v>4</v>
      </c>
      <c r="N495" s="169"/>
      <c r="O495" s="169"/>
      <c r="R495" s="166" t="s">
        <v>211</v>
      </c>
      <c r="S495" s="170" t="s">
        <v>212</v>
      </c>
      <c r="T495" t="s">
        <v>2</v>
      </c>
    </row>
    <row r="496" spans="1:20" ht="16.5" thickBot="1" x14ac:dyDescent="0.3">
      <c r="A496" s="139" t="str">
        <f t="shared" ref="A496:A555" si="372">CONCATENATE($C$10,$C$494,"P",B496)</f>
        <v>2015Wk 3P79</v>
      </c>
      <c r="B496">
        <v>79</v>
      </c>
      <c r="C496" s="144" t="s">
        <v>220</v>
      </c>
      <c r="D496" s="171">
        <v>3</v>
      </c>
      <c r="E496" s="172">
        <v>5</v>
      </c>
      <c r="F496" s="172">
        <v>3</v>
      </c>
      <c r="G496" s="172">
        <v>6</v>
      </c>
      <c r="H496" s="172">
        <v>5</v>
      </c>
      <c r="I496" s="172">
        <v>4</v>
      </c>
      <c r="J496" s="172">
        <v>3</v>
      </c>
      <c r="K496" s="172">
        <v>4</v>
      </c>
      <c r="L496" s="172">
        <v>4</v>
      </c>
      <c r="M496" s="173">
        <v>5</v>
      </c>
      <c r="N496" s="174">
        <v>39</v>
      </c>
      <c r="O496" s="175">
        <v>2</v>
      </c>
      <c r="P496" s="176">
        <v>2</v>
      </c>
      <c r="R496" s="177" t="str">
        <f>CONCATENATE(B496+100,P496+100)</f>
        <v>179102</v>
      </c>
      <c r="S496" s="170">
        <f>B497</f>
        <v>16</v>
      </c>
      <c r="T496" t="e">
        <f>VLOOKUP(B496,$D$223:$H$264,5,FALSE)</f>
        <v>#N/A</v>
      </c>
    </row>
    <row r="497" spans="1:20" ht="16.5" thickBot="1" x14ac:dyDescent="0.3">
      <c r="A497" s="139" t="str">
        <f t="shared" si="372"/>
        <v>2015Wk 3P16</v>
      </c>
      <c r="B497">
        <v>16</v>
      </c>
      <c r="C497" s="144" t="s">
        <v>261</v>
      </c>
      <c r="D497" s="171">
        <v>9</v>
      </c>
      <c r="E497" s="172">
        <v>6</v>
      </c>
      <c r="F497" s="172">
        <v>5</v>
      </c>
      <c r="G497" s="172">
        <v>8</v>
      </c>
      <c r="H497" s="172">
        <v>6</v>
      </c>
      <c r="I497" s="172">
        <v>5</v>
      </c>
      <c r="J497" s="172">
        <v>4</v>
      </c>
      <c r="K497" s="172">
        <v>5</v>
      </c>
      <c r="L497" s="172">
        <v>5</v>
      </c>
      <c r="M497" s="173">
        <v>6</v>
      </c>
      <c r="N497" s="174">
        <v>50</v>
      </c>
      <c r="O497" s="175">
        <v>-3</v>
      </c>
      <c r="P497" s="176">
        <v>0</v>
      </c>
      <c r="Q497" s="52"/>
      <c r="R497" s="177" t="str">
        <f>CONCATENATE(B497+100,P497+100)</f>
        <v>116100</v>
      </c>
      <c r="S497" s="170">
        <f>B496</f>
        <v>79</v>
      </c>
      <c r="T497" t="e">
        <f>VLOOKUP(B497,$D$223:$H$264,5,FALSE)</f>
        <v>#N/A</v>
      </c>
    </row>
    <row r="498" spans="1:20" ht="16.5" thickBot="1" x14ac:dyDescent="0.3">
      <c r="A498" s="139" t="str">
        <f t="shared" si="372"/>
        <v>2015Wk 3PM1</v>
      </c>
      <c r="B498" t="s">
        <v>173</v>
      </c>
      <c r="C498" s="96"/>
      <c r="D498" s="98"/>
      <c r="E498" s="178"/>
      <c r="F498" s="178"/>
      <c r="G498" s="178"/>
      <c r="H498" s="178"/>
      <c r="I498" s="178"/>
      <c r="J498" s="178"/>
      <c r="K498" s="178"/>
      <c r="L498" s="178"/>
      <c r="M498" s="178"/>
      <c r="N498" s="126"/>
      <c r="O498" s="126"/>
      <c r="P498" s="90"/>
      <c r="Q498" s="52"/>
      <c r="R498" s="177" t="str">
        <f>IF(R496="","",CONCATENATE(R496,"v",R497))</f>
        <v>179102v116100</v>
      </c>
      <c r="S498" s="170"/>
    </row>
    <row r="499" spans="1:20" ht="16.5" thickBot="1" x14ac:dyDescent="0.3">
      <c r="A499" s="139" t="str">
        <f t="shared" si="372"/>
        <v>2015Wk 3P37</v>
      </c>
      <c r="B499">
        <v>37</v>
      </c>
      <c r="C499" s="144" t="s">
        <v>223</v>
      </c>
      <c r="D499" s="171">
        <v>5</v>
      </c>
      <c r="E499" s="172">
        <v>4</v>
      </c>
      <c r="F499" s="172">
        <v>5</v>
      </c>
      <c r="G499" s="172">
        <v>6</v>
      </c>
      <c r="H499" s="172">
        <v>5</v>
      </c>
      <c r="I499" s="172">
        <v>4</v>
      </c>
      <c r="J499" s="172">
        <v>4</v>
      </c>
      <c r="K499" s="172">
        <v>4</v>
      </c>
      <c r="L499" s="172">
        <v>4</v>
      </c>
      <c r="M499" s="173">
        <v>5</v>
      </c>
      <c r="N499" s="174">
        <v>41</v>
      </c>
      <c r="O499" s="175">
        <v>2</v>
      </c>
      <c r="P499" s="176">
        <v>2</v>
      </c>
      <c r="Q499" s="52"/>
      <c r="R499" s="177" t="str">
        <f>CONCATENATE(B499+100,P499+100)</f>
        <v>137102</v>
      </c>
      <c r="S499" s="170">
        <f>B500</f>
        <v>19</v>
      </c>
      <c r="T499" t="e">
        <f>VLOOKUP(B499,$D$223:$H$264,5,FALSE)</f>
        <v>#N/A</v>
      </c>
    </row>
    <row r="500" spans="1:20" ht="16.5" thickBot="1" x14ac:dyDescent="0.3">
      <c r="A500" s="139" t="str">
        <f t="shared" si="372"/>
        <v>2015Wk 3P19</v>
      </c>
      <c r="B500">
        <v>19</v>
      </c>
      <c r="C500" s="144" t="s">
        <v>255</v>
      </c>
      <c r="D500" s="171">
        <v>5</v>
      </c>
      <c r="E500" s="172">
        <v>5</v>
      </c>
      <c r="F500" s="172">
        <v>5</v>
      </c>
      <c r="G500" s="172">
        <v>6</v>
      </c>
      <c r="H500" s="172">
        <v>5</v>
      </c>
      <c r="I500" s="172">
        <v>5</v>
      </c>
      <c r="J500" s="172">
        <v>5</v>
      </c>
      <c r="K500" s="172">
        <v>4</v>
      </c>
      <c r="L500" s="172">
        <v>3</v>
      </c>
      <c r="M500" s="173">
        <v>5</v>
      </c>
      <c r="N500" s="174">
        <v>43</v>
      </c>
      <c r="O500" s="175">
        <v>-1</v>
      </c>
      <c r="P500" s="176">
        <v>0</v>
      </c>
      <c r="Q500" s="52"/>
      <c r="R500" s="177" t="str">
        <f>CONCATENATE(B500+100,P500+100)</f>
        <v>119100</v>
      </c>
      <c r="S500" s="170">
        <f>B499</f>
        <v>37</v>
      </c>
      <c r="T500" t="e">
        <f>VLOOKUP(B500,$D$223:$H$264,5,FALSE)</f>
        <v>#N/A</v>
      </c>
    </row>
    <row r="501" spans="1:20" ht="16.5" thickBot="1" x14ac:dyDescent="0.3">
      <c r="A501" s="139" t="str">
        <f t="shared" si="372"/>
        <v>2015Wk 3PM2</v>
      </c>
      <c r="B501" t="s">
        <v>174</v>
      </c>
      <c r="C501" s="96"/>
      <c r="D501" s="98"/>
      <c r="E501" s="178"/>
      <c r="F501" s="178"/>
      <c r="G501" s="178"/>
      <c r="H501" s="178"/>
      <c r="I501" s="178"/>
      <c r="J501" s="178"/>
      <c r="K501" s="178"/>
      <c r="L501" s="178"/>
      <c r="M501" s="178"/>
      <c r="N501" s="126"/>
      <c r="O501" s="126"/>
      <c r="P501" s="90"/>
      <c r="Q501" s="52"/>
      <c r="R501" s="177" t="str">
        <f>IF(R499="","",CONCATENATE(R499,"v",R500))</f>
        <v>137102v119100</v>
      </c>
      <c r="S501" s="170"/>
    </row>
    <row r="502" spans="1:20" ht="16.5" thickBot="1" x14ac:dyDescent="0.3">
      <c r="A502" s="139" t="str">
        <f t="shared" si="372"/>
        <v>2015Wk 3P73</v>
      </c>
      <c r="B502">
        <v>73</v>
      </c>
      <c r="C502" s="144" t="s">
        <v>226</v>
      </c>
      <c r="D502" s="171">
        <v>11</v>
      </c>
      <c r="E502" s="172">
        <v>7</v>
      </c>
      <c r="F502" s="172">
        <v>6</v>
      </c>
      <c r="G502" s="172">
        <v>9</v>
      </c>
      <c r="H502" s="172">
        <v>6</v>
      </c>
      <c r="I502" s="172">
        <v>6</v>
      </c>
      <c r="J502" s="172">
        <v>5</v>
      </c>
      <c r="K502" s="172">
        <v>4</v>
      </c>
      <c r="L502" s="172">
        <v>4</v>
      </c>
      <c r="M502" s="173">
        <v>5</v>
      </c>
      <c r="N502" s="174">
        <v>52</v>
      </c>
      <c r="O502" s="175">
        <v>-2</v>
      </c>
      <c r="P502" s="176">
        <v>2</v>
      </c>
      <c r="Q502" s="52"/>
      <c r="R502" s="177" t="str">
        <f>CONCATENATE(B502+100,P502+100)</f>
        <v>173102</v>
      </c>
      <c r="S502" s="170">
        <f>B503</f>
        <v>25</v>
      </c>
      <c r="T502" t="e">
        <f>VLOOKUP(B502,$D$223:$H$264,5,FALSE)</f>
        <v>#N/A</v>
      </c>
    </row>
    <row r="503" spans="1:20" ht="16.5" thickBot="1" x14ac:dyDescent="0.3">
      <c r="A503" s="139" t="str">
        <f t="shared" si="372"/>
        <v>2015Wk 3P25</v>
      </c>
      <c r="B503">
        <v>25</v>
      </c>
      <c r="C503" s="144" t="s">
        <v>258</v>
      </c>
      <c r="D503" s="171">
        <v>5</v>
      </c>
      <c r="E503" s="172">
        <v>6</v>
      </c>
      <c r="F503" s="172">
        <v>5</v>
      </c>
      <c r="G503" s="172">
        <v>6</v>
      </c>
      <c r="H503" s="172">
        <v>7</v>
      </c>
      <c r="I503" s="172">
        <v>5</v>
      </c>
      <c r="J503" s="172">
        <v>4</v>
      </c>
      <c r="K503" s="172">
        <v>4</v>
      </c>
      <c r="L503" s="172">
        <v>4</v>
      </c>
      <c r="M503" s="173">
        <v>6</v>
      </c>
      <c r="N503" s="174">
        <v>47</v>
      </c>
      <c r="O503" s="175">
        <v>-4</v>
      </c>
      <c r="P503" s="176">
        <v>0</v>
      </c>
      <c r="Q503" s="52"/>
      <c r="R503" s="177" t="str">
        <f>CONCATENATE(B503+100,P503+100)</f>
        <v>125100</v>
      </c>
      <c r="S503" s="170">
        <f>B502</f>
        <v>73</v>
      </c>
      <c r="T503" t="e">
        <f>VLOOKUP(B503,$D$223:$H$264,5,FALSE)</f>
        <v>#N/A</v>
      </c>
    </row>
    <row r="504" spans="1:20" ht="16.5" thickBot="1" x14ac:dyDescent="0.3">
      <c r="A504" s="139" t="str">
        <f t="shared" si="372"/>
        <v>2015Wk 3PM3</v>
      </c>
      <c r="B504" t="s">
        <v>175</v>
      </c>
      <c r="C504" s="96"/>
      <c r="D504" s="98"/>
      <c r="E504" s="178"/>
      <c r="F504" s="178"/>
      <c r="G504" s="178"/>
      <c r="H504" s="178"/>
      <c r="I504" s="178"/>
      <c r="J504" s="178"/>
      <c r="K504" s="178"/>
      <c r="L504" s="178"/>
      <c r="M504" s="178"/>
      <c r="N504" s="126"/>
      <c r="O504" s="126"/>
      <c r="P504" s="90"/>
      <c r="Q504" s="52"/>
      <c r="R504" s="177" t="str">
        <f>IF(R502="","",CONCATENATE(R502,"v",R503))</f>
        <v>173102v125100</v>
      </c>
      <c r="S504" s="170"/>
    </row>
    <row r="505" spans="1:20" ht="16.5" thickBot="1" x14ac:dyDescent="0.3">
      <c r="A505" s="139" t="str">
        <f t="shared" si="372"/>
        <v>2015Wk 3P83</v>
      </c>
      <c r="B505">
        <v>83</v>
      </c>
      <c r="C505" s="144" t="s">
        <v>213</v>
      </c>
      <c r="D505" s="171">
        <v>2</v>
      </c>
      <c r="E505" s="172">
        <v>6</v>
      </c>
      <c r="F505" s="172">
        <v>6</v>
      </c>
      <c r="G505" s="172">
        <v>7</v>
      </c>
      <c r="H505" s="172">
        <v>5</v>
      </c>
      <c r="I505" s="172">
        <v>4</v>
      </c>
      <c r="J505" s="172">
        <v>3</v>
      </c>
      <c r="K505" s="172">
        <v>4</v>
      </c>
      <c r="L505" s="172">
        <v>3</v>
      </c>
      <c r="M505" s="173">
        <v>6</v>
      </c>
      <c r="N505" s="174">
        <v>44</v>
      </c>
      <c r="O505" s="175">
        <v>-5</v>
      </c>
      <c r="P505" s="176">
        <v>1</v>
      </c>
      <c r="Q505" s="52"/>
      <c r="R505" s="177" t="str">
        <f>CONCATENATE(B505+100,P505+100)</f>
        <v>183101</v>
      </c>
      <c r="S505" s="170">
        <f>B506</f>
        <v>35</v>
      </c>
      <c r="T505" t="e">
        <f>VLOOKUP(B505,$D$223:$H$264,5,FALSE)</f>
        <v>#N/A</v>
      </c>
    </row>
    <row r="506" spans="1:20" ht="16.5" thickBot="1" x14ac:dyDescent="0.3">
      <c r="A506" s="139" t="str">
        <f t="shared" si="372"/>
        <v>2015Wk 3P35</v>
      </c>
      <c r="B506">
        <v>35</v>
      </c>
      <c r="C506" s="144" t="s">
        <v>225</v>
      </c>
      <c r="D506" s="171">
        <v>11</v>
      </c>
      <c r="E506" s="172">
        <v>8</v>
      </c>
      <c r="F506" s="172">
        <v>6</v>
      </c>
      <c r="G506" s="172">
        <v>10</v>
      </c>
      <c r="H506" s="172">
        <v>7</v>
      </c>
      <c r="I506" s="172">
        <v>6</v>
      </c>
      <c r="J506" s="172">
        <v>4</v>
      </c>
      <c r="K506" s="172">
        <v>6</v>
      </c>
      <c r="L506" s="172">
        <v>4</v>
      </c>
      <c r="M506" s="173">
        <v>7</v>
      </c>
      <c r="N506" s="174">
        <v>58</v>
      </c>
      <c r="O506" s="175">
        <v>-5</v>
      </c>
      <c r="P506" s="176">
        <v>1</v>
      </c>
      <c r="Q506" s="52"/>
      <c r="R506" s="177" t="str">
        <f>CONCATENATE(B506+100,P506+100)</f>
        <v>135101</v>
      </c>
      <c r="S506" s="170">
        <f>B505</f>
        <v>83</v>
      </c>
      <c r="T506" t="e">
        <f>VLOOKUP(B506,$D$223:$H$264,5,FALSE)</f>
        <v>#N/A</v>
      </c>
    </row>
    <row r="507" spans="1:20" ht="16.5" thickBot="1" x14ac:dyDescent="0.3">
      <c r="A507" s="139" t="str">
        <f t="shared" si="372"/>
        <v>2015Wk 3PM4</v>
      </c>
      <c r="B507" t="s">
        <v>221</v>
      </c>
      <c r="C507" s="96"/>
      <c r="D507" s="98"/>
      <c r="E507" s="178"/>
      <c r="F507" s="178"/>
      <c r="G507" s="178"/>
      <c r="H507" s="178"/>
      <c r="I507" s="178"/>
      <c r="J507" s="178"/>
      <c r="K507" s="178"/>
      <c r="L507" s="178"/>
      <c r="M507" s="178"/>
      <c r="N507" s="126"/>
      <c r="O507" s="126"/>
      <c r="P507" s="90"/>
      <c r="Q507" s="52"/>
      <c r="R507" s="177" t="str">
        <f>IF(R505="","",CONCATENATE(R505,"v",R506))</f>
        <v>183101v135101</v>
      </c>
      <c r="S507" s="170"/>
    </row>
    <row r="508" spans="1:20" ht="16.5" thickBot="1" x14ac:dyDescent="0.3">
      <c r="A508" s="139" t="str">
        <f t="shared" si="372"/>
        <v>2015Wk 3P14</v>
      </c>
      <c r="B508">
        <v>14</v>
      </c>
      <c r="C508" s="144" t="s">
        <v>215</v>
      </c>
      <c r="D508" s="171">
        <v>8</v>
      </c>
      <c r="E508" s="172">
        <v>6</v>
      </c>
      <c r="F508" s="172">
        <v>6</v>
      </c>
      <c r="G508" s="172">
        <v>6</v>
      </c>
      <c r="H508" s="172">
        <v>5</v>
      </c>
      <c r="I508" s="172">
        <v>5</v>
      </c>
      <c r="J508" s="172">
        <v>3</v>
      </c>
      <c r="K508" s="172">
        <v>4</v>
      </c>
      <c r="L508" s="172">
        <v>4</v>
      </c>
      <c r="M508" s="173">
        <v>6</v>
      </c>
      <c r="N508" s="174">
        <v>45</v>
      </c>
      <c r="O508" s="175">
        <v>0</v>
      </c>
      <c r="P508" s="176">
        <v>0</v>
      </c>
      <c r="Q508" s="52"/>
      <c r="R508" s="177" t="str">
        <f>CONCATENATE(B508+100,P508+100)</f>
        <v>114100</v>
      </c>
      <c r="S508" s="170">
        <f>B509</f>
        <v>4</v>
      </c>
      <c r="T508" t="e">
        <f>VLOOKUP(B508,$D$223:$H$264,5,FALSE)</f>
        <v>#N/A</v>
      </c>
    </row>
    <row r="509" spans="1:20" ht="16.5" thickBot="1" x14ac:dyDescent="0.3">
      <c r="A509" s="139" t="str">
        <f t="shared" si="372"/>
        <v>2015Wk 3P4</v>
      </c>
      <c r="B509">
        <v>4</v>
      </c>
      <c r="C509" s="144" t="s">
        <v>219</v>
      </c>
      <c r="D509" s="171">
        <v>3</v>
      </c>
      <c r="E509" s="172">
        <v>6</v>
      </c>
      <c r="F509" s="172">
        <v>4</v>
      </c>
      <c r="G509" s="172">
        <v>5</v>
      </c>
      <c r="H509" s="172">
        <v>4</v>
      </c>
      <c r="I509" s="172">
        <v>4</v>
      </c>
      <c r="J509" s="172">
        <v>3</v>
      </c>
      <c r="K509" s="172">
        <v>3</v>
      </c>
      <c r="L509" s="172">
        <v>3</v>
      </c>
      <c r="M509" s="173">
        <v>4</v>
      </c>
      <c r="N509" s="174">
        <v>36</v>
      </c>
      <c r="O509" s="175">
        <v>5</v>
      </c>
      <c r="P509" s="176">
        <v>2</v>
      </c>
      <c r="Q509" s="52"/>
      <c r="R509" s="177" t="str">
        <f>CONCATENATE(B509+100,P509+100)</f>
        <v>104102</v>
      </c>
      <c r="S509" s="170">
        <f>B508</f>
        <v>14</v>
      </c>
      <c r="T509">
        <f>VLOOKUP(B509,$D$223:$H$264,5,FALSE)</f>
        <v>0</v>
      </c>
    </row>
    <row r="510" spans="1:20" ht="16.5" thickBot="1" x14ac:dyDescent="0.3">
      <c r="A510" s="139" t="str">
        <f t="shared" si="372"/>
        <v>2015Wk 3PM5</v>
      </c>
      <c r="B510" t="s">
        <v>224</v>
      </c>
      <c r="C510" s="96"/>
      <c r="D510" s="98"/>
      <c r="E510" s="178"/>
      <c r="F510" s="178"/>
      <c r="G510" s="178"/>
      <c r="H510" s="178"/>
      <c r="I510" s="178"/>
      <c r="J510" s="178"/>
      <c r="K510" s="178"/>
      <c r="L510" s="178"/>
      <c r="M510" s="178"/>
      <c r="N510" s="126"/>
      <c r="O510" s="126"/>
      <c r="P510" s="90"/>
      <c r="Q510" s="52"/>
      <c r="R510" s="177" t="str">
        <f>IF(R508="","",CONCATENATE(R508,"v",R509))</f>
        <v>114100v104102</v>
      </c>
      <c r="S510" s="170"/>
    </row>
    <row r="511" spans="1:20" ht="16.5" thickBot="1" x14ac:dyDescent="0.3">
      <c r="A511" s="139" t="str">
        <f t="shared" si="372"/>
        <v>2015Wk 3P57</v>
      </c>
      <c r="B511">
        <v>57</v>
      </c>
      <c r="C511" s="144" t="s">
        <v>217</v>
      </c>
      <c r="D511" s="171">
        <v>13</v>
      </c>
      <c r="E511" s="172">
        <v>7</v>
      </c>
      <c r="F511" s="172">
        <v>8</v>
      </c>
      <c r="G511" s="172">
        <v>7</v>
      </c>
      <c r="H511" s="172">
        <v>7</v>
      </c>
      <c r="I511" s="172">
        <v>5</v>
      </c>
      <c r="J511" s="172">
        <v>4</v>
      </c>
      <c r="K511" s="172">
        <v>5</v>
      </c>
      <c r="L511" s="172">
        <v>4</v>
      </c>
      <c r="M511" s="173">
        <v>8</v>
      </c>
      <c r="N511" s="174">
        <v>55</v>
      </c>
      <c r="O511" s="175">
        <v>-2</v>
      </c>
      <c r="P511" s="176">
        <v>0</v>
      </c>
      <c r="Q511" s="52"/>
      <c r="R511" s="177" t="str">
        <f>CONCATENATE(B511+100,P511+100)</f>
        <v>157100</v>
      </c>
      <c r="S511" s="170">
        <f>B512</f>
        <v>22</v>
      </c>
      <c r="T511" t="e">
        <f>VLOOKUP(B511,$D$223:$H$264,5,FALSE)</f>
        <v>#N/A</v>
      </c>
    </row>
    <row r="512" spans="1:20" ht="16.5" thickBot="1" x14ac:dyDescent="0.3">
      <c r="A512" s="139" t="str">
        <f t="shared" si="372"/>
        <v>2015Wk 3P22</v>
      </c>
      <c r="B512">
        <v>22</v>
      </c>
      <c r="C512" s="144" t="s">
        <v>222</v>
      </c>
      <c r="D512" s="171">
        <v>6</v>
      </c>
      <c r="E512" s="172">
        <v>7</v>
      </c>
      <c r="F512" s="172">
        <v>5</v>
      </c>
      <c r="G512" s="172">
        <v>6</v>
      </c>
      <c r="H512" s="172">
        <v>5</v>
      </c>
      <c r="I512" s="172">
        <v>5</v>
      </c>
      <c r="J512" s="172">
        <v>3</v>
      </c>
      <c r="K512" s="172">
        <v>5</v>
      </c>
      <c r="L512" s="172">
        <v>3</v>
      </c>
      <c r="M512" s="173">
        <v>5</v>
      </c>
      <c r="N512" s="174">
        <v>44</v>
      </c>
      <c r="O512" s="175">
        <v>-1</v>
      </c>
      <c r="P512" s="176">
        <v>2</v>
      </c>
      <c r="Q512" s="52"/>
      <c r="R512" s="177" t="str">
        <f>CONCATENATE(B512+100,P512+100)</f>
        <v>122102</v>
      </c>
      <c r="S512" s="170">
        <f>B511</f>
        <v>57</v>
      </c>
      <c r="T512" t="e">
        <f>VLOOKUP(B512,$D$223:$H$264,5,FALSE)</f>
        <v>#N/A</v>
      </c>
    </row>
    <row r="513" spans="1:20" ht="16.5" thickBot="1" x14ac:dyDescent="0.3">
      <c r="A513" s="139" t="str">
        <f t="shared" si="372"/>
        <v>2015Wk 3PM6</v>
      </c>
      <c r="B513" t="s">
        <v>227</v>
      </c>
      <c r="C513" s="96"/>
      <c r="D513" s="98"/>
      <c r="E513" s="178"/>
      <c r="F513" s="178"/>
      <c r="G513" s="178"/>
      <c r="H513" s="178"/>
      <c r="I513" s="178"/>
      <c r="J513" s="178"/>
      <c r="K513" s="178"/>
      <c r="L513" s="178"/>
      <c r="M513" s="178"/>
      <c r="N513" s="126"/>
      <c r="O513" s="126"/>
      <c r="P513" s="90"/>
      <c r="Q513" s="52"/>
      <c r="R513" s="177" t="str">
        <f>IF(R511="","",CONCATENATE(R511,"v",R512))</f>
        <v>157100v122102</v>
      </c>
      <c r="S513" s="170"/>
    </row>
    <row r="514" spans="1:20" ht="16.5" thickBot="1" x14ac:dyDescent="0.3">
      <c r="A514" s="139" t="str">
        <f t="shared" si="372"/>
        <v>2015Wk 3P3</v>
      </c>
      <c r="B514">
        <v>3</v>
      </c>
      <c r="C514" s="144" t="s">
        <v>229</v>
      </c>
      <c r="D514" s="171">
        <v>4</v>
      </c>
      <c r="E514" s="172">
        <v>6</v>
      </c>
      <c r="F514" s="172">
        <v>5</v>
      </c>
      <c r="G514" s="172">
        <v>5</v>
      </c>
      <c r="H514" s="172">
        <v>5</v>
      </c>
      <c r="I514" s="172">
        <v>6</v>
      </c>
      <c r="J514" s="172">
        <v>3</v>
      </c>
      <c r="K514" s="172">
        <v>3</v>
      </c>
      <c r="L514" s="172">
        <v>3</v>
      </c>
      <c r="M514" s="173">
        <v>6</v>
      </c>
      <c r="N514" s="174">
        <v>42</v>
      </c>
      <c r="O514" s="175">
        <v>0</v>
      </c>
      <c r="P514" s="176">
        <v>0</v>
      </c>
      <c r="Q514" s="52"/>
      <c r="R514" s="177" t="str">
        <f>CONCATENATE(B514+100,P514+100)</f>
        <v>103100</v>
      </c>
      <c r="S514" s="170">
        <f>B515</f>
        <v>17</v>
      </c>
      <c r="T514" t="e">
        <f>VLOOKUP(B514,$D$223:$H$264,5,FALSE)</f>
        <v>#N/A</v>
      </c>
    </row>
    <row r="515" spans="1:20" ht="16.5" thickBot="1" x14ac:dyDescent="0.3">
      <c r="A515" s="139" t="str">
        <f t="shared" si="372"/>
        <v>2015Wk 3P17</v>
      </c>
      <c r="B515">
        <v>17</v>
      </c>
      <c r="C515" s="144" t="s">
        <v>253</v>
      </c>
      <c r="D515" s="171">
        <v>9</v>
      </c>
      <c r="E515" s="172">
        <v>6</v>
      </c>
      <c r="F515" s="172">
        <v>4</v>
      </c>
      <c r="G515" s="172">
        <v>6</v>
      </c>
      <c r="H515" s="172">
        <v>5</v>
      </c>
      <c r="I515" s="172">
        <v>6</v>
      </c>
      <c r="J515" s="172">
        <v>4</v>
      </c>
      <c r="K515" s="172">
        <v>5</v>
      </c>
      <c r="L515" s="172">
        <v>4</v>
      </c>
      <c r="M515" s="173">
        <v>5</v>
      </c>
      <c r="N515" s="174">
        <v>45</v>
      </c>
      <c r="O515" s="175">
        <v>1</v>
      </c>
      <c r="P515" s="176">
        <v>2</v>
      </c>
      <c r="Q515" s="52"/>
      <c r="R515" s="177" t="str">
        <f>CONCATENATE(B515+100,P515+100)</f>
        <v>117102</v>
      </c>
      <c r="S515" s="170">
        <f>B514</f>
        <v>3</v>
      </c>
      <c r="T515" t="e">
        <f>VLOOKUP(B515,$D$223:$H$264,5,FALSE)</f>
        <v>#N/A</v>
      </c>
    </row>
    <row r="516" spans="1:20" ht="16.5" thickBot="1" x14ac:dyDescent="0.3">
      <c r="A516" s="139" t="str">
        <f t="shared" si="372"/>
        <v>2015Wk 3PM7</v>
      </c>
      <c r="B516" t="s">
        <v>230</v>
      </c>
      <c r="C516" s="96"/>
      <c r="D516" s="98"/>
      <c r="E516" s="178"/>
      <c r="F516" s="178"/>
      <c r="G516" s="178"/>
      <c r="H516" s="178"/>
      <c r="I516" s="178"/>
      <c r="J516" s="178"/>
      <c r="K516" s="178"/>
      <c r="L516" s="178"/>
      <c r="M516" s="178"/>
      <c r="N516" s="126"/>
      <c r="O516" s="126"/>
      <c r="P516" s="90"/>
      <c r="Q516" s="52"/>
      <c r="R516" s="177" t="str">
        <f>IF(R514="","",CONCATENATE(R514,"v",R515))</f>
        <v>103100v117102</v>
      </c>
      <c r="S516" s="170"/>
    </row>
    <row r="517" spans="1:20" ht="16.5" thickBot="1" x14ac:dyDescent="0.3">
      <c r="A517" s="139" t="str">
        <f t="shared" si="372"/>
        <v>2015Wk 3P31</v>
      </c>
      <c r="B517">
        <v>31</v>
      </c>
      <c r="C517" s="144" t="s">
        <v>232</v>
      </c>
      <c r="D517" s="171">
        <v>8</v>
      </c>
      <c r="E517" s="172">
        <v>6</v>
      </c>
      <c r="F517" s="172">
        <v>4</v>
      </c>
      <c r="G517" s="172">
        <v>7</v>
      </c>
      <c r="H517" s="172">
        <v>6</v>
      </c>
      <c r="I517" s="172">
        <v>4</v>
      </c>
      <c r="J517" s="172">
        <v>5</v>
      </c>
      <c r="K517" s="172">
        <v>5</v>
      </c>
      <c r="L517" s="172">
        <v>3</v>
      </c>
      <c r="M517" s="173">
        <v>6</v>
      </c>
      <c r="N517" s="174">
        <v>46</v>
      </c>
      <c r="O517" s="175">
        <v>-1</v>
      </c>
      <c r="P517" s="176">
        <v>1</v>
      </c>
      <c r="Q517" s="52"/>
      <c r="R517" s="177" t="str">
        <f>CONCATENATE(B517+100,P517+100)</f>
        <v>131101</v>
      </c>
      <c r="S517" s="170">
        <f>B518</f>
        <v>81</v>
      </c>
      <c r="T517" t="e">
        <f>VLOOKUP(B517,$D$223:$H$264,5,FALSE)</f>
        <v>#N/A</v>
      </c>
    </row>
    <row r="518" spans="1:20" ht="16.5" thickBot="1" x14ac:dyDescent="0.3">
      <c r="A518" s="139" t="str">
        <f t="shared" si="372"/>
        <v>2015Wk 3P81</v>
      </c>
      <c r="B518">
        <v>81</v>
      </c>
      <c r="C518" s="144" t="s">
        <v>247</v>
      </c>
      <c r="D518" s="171">
        <v>5</v>
      </c>
      <c r="E518" s="172">
        <v>5</v>
      </c>
      <c r="F518" s="172">
        <v>5</v>
      </c>
      <c r="G518" s="172">
        <v>5</v>
      </c>
      <c r="H518" s="172">
        <v>6</v>
      </c>
      <c r="I518" s="172">
        <v>5</v>
      </c>
      <c r="J518" s="172">
        <v>3</v>
      </c>
      <c r="K518" s="172">
        <v>5</v>
      </c>
      <c r="L518" s="172">
        <v>3</v>
      </c>
      <c r="M518" s="173">
        <v>6</v>
      </c>
      <c r="N518" s="174">
        <v>43</v>
      </c>
      <c r="O518" s="175">
        <v>-1</v>
      </c>
      <c r="P518" s="176">
        <v>1</v>
      </c>
      <c r="Q518" s="52"/>
      <c r="R518" s="177" t="str">
        <f>CONCATENATE(B518+100,P518+100)</f>
        <v>181101</v>
      </c>
      <c r="S518" s="170">
        <f>B517</f>
        <v>31</v>
      </c>
      <c r="T518" t="e">
        <f>VLOOKUP(B518,$D$223:$H$264,5,FALSE)</f>
        <v>#N/A</v>
      </c>
    </row>
    <row r="519" spans="1:20" ht="16.5" thickBot="1" x14ac:dyDescent="0.3">
      <c r="A519" s="139" t="str">
        <f t="shared" si="372"/>
        <v>2015Wk 3PM8</v>
      </c>
      <c r="B519" t="s">
        <v>233</v>
      </c>
      <c r="C519" s="96"/>
      <c r="D519" s="98"/>
      <c r="E519" s="178"/>
      <c r="F519" s="178"/>
      <c r="G519" s="178"/>
      <c r="H519" s="178"/>
      <c r="I519" s="178"/>
      <c r="J519" s="178"/>
      <c r="K519" s="178"/>
      <c r="L519" s="178"/>
      <c r="M519" s="178"/>
      <c r="N519" s="126"/>
      <c r="O519" s="126"/>
      <c r="P519" s="90"/>
      <c r="Q519" s="52"/>
      <c r="R519" s="177" t="str">
        <f>IF(R517="","",CONCATENATE(R517,"v",R518))</f>
        <v>131101v181101</v>
      </c>
      <c r="S519" s="170"/>
    </row>
    <row r="520" spans="1:20" ht="16.5" thickBot="1" x14ac:dyDescent="0.3">
      <c r="A520" s="139" t="str">
        <f t="shared" si="372"/>
        <v>2015Wk 3P32</v>
      </c>
      <c r="B520">
        <v>32</v>
      </c>
      <c r="C520" s="144" t="s">
        <v>235</v>
      </c>
      <c r="D520" s="171">
        <v>10</v>
      </c>
      <c r="E520" s="172">
        <v>6</v>
      </c>
      <c r="F520" s="172">
        <v>5</v>
      </c>
      <c r="G520" s="172">
        <v>6</v>
      </c>
      <c r="H520" s="172">
        <v>6</v>
      </c>
      <c r="I520" s="172">
        <v>5</v>
      </c>
      <c r="J520" s="172">
        <v>5</v>
      </c>
      <c r="K520" s="172">
        <v>4</v>
      </c>
      <c r="L520" s="172">
        <v>4</v>
      </c>
      <c r="M520" s="173">
        <v>5</v>
      </c>
      <c r="N520" s="174">
        <v>46</v>
      </c>
      <c r="O520" s="175">
        <v>1</v>
      </c>
      <c r="P520" s="176">
        <v>1</v>
      </c>
      <c r="Q520" s="52"/>
      <c r="R520" s="177" t="str">
        <f>CONCATENATE(B520+100,P520+100)</f>
        <v>132101</v>
      </c>
      <c r="S520" s="170">
        <f>B521</f>
        <v>15</v>
      </c>
      <c r="T520" t="e">
        <f>VLOOKUP(B520,$D$223:$H$264,5,FALSE)</f>
        <v>#N/A</v>
      </c>
    </row>
    <row r="521" spans="1:20" ht="16.5" thickBot="1" x14ac:dyDescent="0.3">
      <c r="A521" s="139" t="str">
        <f t="shared" si="372"/>
        <v>2015Wk 3P15</v>
      </c>
      <c r="B521">
        <v>15</v>
      </c>
      <c r="C521" s="144" t="s">
        <v>250</v>
      </c>
      <c r="D521" s="171">
        <v>7</v>
      </c>
      <c r="E521" s="172">
        <v>6</v>
      </c>
      <c r="F521" s="172">
        <v>5</v>
      </c>
      <c r="G521" s="172">
        <v>6</v>
      </c>
      <c r="H521" s="172">
        <v>5</v>
      </c>
      <c r="I521" s="172">
        <v>5</v>
      </c>
      <c r="J521" s="172">
        <v>3</v>
      </c>
      <c r="K521" s="172">
        <v>4</v>
      </c>
      <c r="L521" s="172">
        <v>4</v>
      </c>
      <c r="M521" s="173">
        <v>5</v>
      </c>
      <c r="N521" s="174">
        <v>43</v>
      </c>
      <c r="O521" s="175">
        <v>1</v>
      </c>
      <c r="P521" s="176">
        <v>1</v>
      </c>
      <c r="Q521" s="52"/>
      <c r="R521" s="177" t="str">
        <f>CONCATENATE(B521+100,P521+100)</f>
        <v>115101</v>
      </c>
      <c r="S521" s="170">
        <f>B520</f>
        <v>32</v>
      </c>
      <c r="T521" t="e">
        <f>VLOOKUP(B521,$D$223:$H$264,5,FALSE)</f>
        <v>#N/A</v>
      </c>
    </row>
    <row r="522" spans="1:20" ht="16.5" thickBot="1" x14ac:dyDescent="0.3">
      <c r="A522" s="139" t="str">
        <f t="shared" si="372"/>
        <v>2015Wk 3PM9</v>
      </c>
      <c r="B522" t="s">
        <v>236</v>
      </c>
      <c r="C522" s="96"/>
      <c r="D522" s="98"/>
      <c r="E522" s="178"/>
      <c r="F522" s="178"/>
      <c r="G522" s="178"/>
      <c r="H522" s="178"/>
      <c r="I522" s="178"/>
      <c r="J522" s="178"/>
      <c r="K522" s="178"/>
      <c r="L522" s="178"/>
      <c r="M522" s="178"/>
      <c r="N522" s="126"/>
      <c r="O522" s="126"/>
      <c r="P522" s="90"/>
      <c r="Q522" s="52"/>
      <c r="R522" s="177" t="str">
        <f>IF(R520="","",CONCATENATE(R520,"v",R521))</f>
        <v>132101v115101</v>
      </c>
      <c r="S522" s="170"/>
    </row>
    <row r="523" spans="1:20" ht="16.5" thickBot="1" x14ac:dyDescent="0.3">
      <c r="A523" s="139" t="str">
        <f t="shared" si="372"/>
        <v>2015Wk 3P68</v>
      </c>
      <c r="B523">
        <v>68</v>
      </c>
      <c r="C523" s="144" t="s">
        <v>214</v>
      </c>
      <c r="D523" s="171">
        <v>2</v>
      </c>
      <c r="E523" s="172">
        <v>5</v>
      </c>
      <c r="F523" s="172">
        <v>5</v>
      </c>
      <c r="G523" s="172">
        <v>5</v>
      </c>
      <c r="H523" s="172">
        <v>5</v>
      </c>
      <c r="I523" s="172">
        <v>4</v>
      </c>
      <c r="J523" s="172">
        <v>4</v>
      </c>
      <c r="K523" s="172">
        <v>5</v>
      </c>
      <c r="L523" s="172">
        <v>3</v>
      </c>
      <c r="M523" s="173">
        <v>4</v>
      </c>
      <c r="N523" s="174">
        <v>40</v>
      </c>
      <c r="O523" s="175">
        <v>-1</v>
      </c>
      <c r="P523" s="176">
        <v>1</v>
      </c>
      <c r="Q523" s="52"/>
      <c r="R523" s="177" t="str">
        <f>CONCATENATE(B523+100,P523+100)</f>
        <v>168101</v>
      </c>
      <c r="S523" s="170">
        <f>B524</f>
        <v>28</v>
      </c>
      <c r="T523" t="e">
        <f>VLOOKUP(B523,$D$223:$H$264,5,FALSE)</f>
        <v>#N/A</v>
      </c>
    </row>
    <row r="524" spans="1:20" ht="16.5" thickBot="1" x14ac:dyDescent="0.3">
      <c r="A524" s="139" t="str">
        <f t="shared" si="372"/>
        <v>2015Wk 3P28</v>
      </c>
      <c r="B524">
        <v>28</v>
      </c>
      <c r="C524" s="144" t="s">
        <v>244</v>
      </c>
      <c r="D524" s="171">
        <v>9</v>
      </c>
      <c r="E524" s="172">
        <v>7</v>
      </c>
      <c r="F524" s="172">
        <v>5</v>
      </c>
      <c r="G524" s="172">
        <v>7</v>
      </c>
      <c r="H524" s="172">
        <v>6</v>
      </c>
      <c r="I524" s="172">
        <v>5</v>
      </c>
      <c r="J524" s="172">
        <v>4</v>
      </c>
      <c r="K524" s="172">
        <v>4</v>
      </c>
      <c r="L524" s="172">
        <v>4</v>
      </c>
      <c r="M524" s="173">
        <v>5</v>
      </c>
      <c r="N524" s="174">
        <v>47</v>
      </c>
      <c r="O524" s="175">
        <v>-1</v>
      </c>
      <c r="P524" s="176">
        <v>1</v>
      </c>
      <c r="Q524" s="52"/>
      <c r="R524" s="177" t="str">
        <f>CONCATENATE(B524+100,P524+100)</f>
        <v>128101</v>
      </c>
      <c r="S524" s="170">
        <f>B523</f>
        <v>68</v>
      </c>
      <c r="T524" t="e">
        <f>VLOOKUP(B524,$D$223:$H$264,5,FALSE)</f>
        <v>#N/A</v>
      </c>
    </row>
    <row r="525" spans="1:20" ht="16.5" thickBot="1" x14ac:dyDescent="0.3">
      <c r="A525" s="139" t="str">
        <f t="shared" si="372"/>
        <v>2015Wk 3PM10</v>
      </c>
      <c r="B525" t="s">
        <v>239</v>
      </c>
      <c r="C525" s="96"/>
      <c r="D525" s="98"/>
      <c r="E525" s="178"/>
      <c r="F525" s="178"/>
      <c r="G525" s="178"/>
      <c r="H525" s="178"/>
      <c r="I525" s="178"/>
      <c r="J525" s="178"/>
      <c r="K525" s="178"/>
      <c r="L525" s="178"/>
      <c r="M525" s="178"/>
      <c r="N525" s="126"/>
      <c r="O525" s="126"/>
      <c r="P525" s="90"/>
      <c r="Q525" s="52"/>
      <c r="R525" s="177" t="str">
        <f>IF(R523="","",CONCATENATE(R523,"v",R524))</f>
        <v>168101v128101</v>
      </c>
      <c r="S525" s="170"/>
    </row>
    <row r="526" spans="1:20" ht="16.5" thickBot="1" x14ac:dyDescent="0.3">
      <c r="A526" s="139" t="str">
        <f t="shared" si="372"/>
        <v>2015Wk 3P30</v>
      </c>
      <c r="B526">
        <v>30</v>
      </c>
      <c r="C526" s="144" t="s">
        <v>216</v>
      </c>
      <c r="D526" s="171">
        <v>8</v>
      </c>
      <c r="E526" s="172">
        <v>5</v>
      </c>
      <c r="F526" s="172">
        <v>6</v>
      </c>
      <c r="G526" s="172">
        <v>6</v>
      </c>
      <c r="H526" s="172">
        <v>6</v>
      </c>
      <c r="I526" s="172">
        <v>4</v>
      </c>
      <c r="J526" s="172">
        <v>3</v>
      </c>
      <c r="K526" s="172">
        <v>4</v>
      </c>
      <c r="L526" s="172">
        <v>4</v>
      </c>
      <c r="M526" s="173">
        <v>5</v>
      </c>
      <c r="N526" s="174">
        <v>43</v>
      </c>
      <c r="O526" s="175">
        <v>2</v>
      </c>
      <c r="P526" s="176">
        <v>2</v>
      </c>
      <c r="Q526" s="52"/>
      <c r="R526" s="177" t="str">
        <f>CONCATENATE(B526+100,P526+100)</f>
        <v>130102</v>
      </c>
      <c r="S526" s="170">
        <f>B527</f>
        <v>8</v>
      </c>
      <c r="T526" t="e">
        <f>VLOOKUP(B526,$D$223:$H$264,5,FALSE)</f>
        <v>#N/A</v>
      </c>
    </row>
    <row r="527" spans="1:20" ht="16.5" thickBot="1" x14ac:dyDescent="0.3">
      <c r="A527" s="139" t="str">
        <f t="shared" si="372"/>
        <v>2015Wk 3P8</v>
      </c>
      <c r="B527">
        <v>8</v>
      </c>
      <c r="C527" s="144" t="s">
        <v>238</v>
      </c>
      <c r="D527" s="171">
        <v>5</v>
      </c>
      <c r="E527" s="172">
        <v>5</v>
      </c>
      <c r="F527" s="172">
        <v>5</v>
      </c>
      <c r="G527" s="172">
        <v>6</v>
      </c>
      <c r="H527" s="172">
        <v>6</v>
      </c>
      <c r="I527" s="172">
        <v>4</v>
      </c>
      <c r="J527" s="172">
        <v>4</v>
      </c>
      <c r="K527" s="172">
        <v>4</v>
      </c>
      <c r="L527" s="172">
        <v>4</v>
      </c>
      <c r="M527" s="173">
        <v>4</v>
      </c>
      <c r="N527" s="174">
        <v>42</v>
      </c>
      <c r="O527" s="175">
        <v>0</v>
      </c>
      <c r="P527" s="176">
        <v>0</v>
      </c>
      <c r="Q527" s="52"/>
      <c r="R527" s="177" t="str">
        <f>CONCATENATE(B527+100,P527+100)</f>
        <v>108100</v>
      </c>
      <c r="S527" s="170">
        <f>B526</f>
        <v>30</v>
      </c>
      <c r="T527" t="e">
        <f>VLOOKUP(B527,$D$223:$H$264,5,FALSE)</f>
        <v>#N/A</v>
      </c>
    </row>
    <row r="528" spans="1:20" ht="16.5" thickBot="1" x14ac:dyDescent="0.3">
      <c r="A528" s="139" t="str">
        <f t="shared" si="372"/>
        <v>2015Wk 3PM11</v>
      </c>
      <c r="B528" t="s">
        <v>242</v>
      </c>
      <c r="C528" s="96"/>
      <c r="D528" s="98"/>
      <c r="E528" s="178"/>
      <c r="F528" s="178"/>
      <c r="G528" s="178"/>
      <c r="H528" s="178"/>
      <c r="I528" s="178"/>
      <c r="J528" s="178"/>
      <c r="K528" s="178"/>
      <c r="L528" s="178"/>
      <c r="M528" s="178"/>
      <c r="N528" s="126"/>
      <c r="O528" s="126"/>
      <c r="P528" s="90"/>
      <c r="Q528" s="52"/>
      <c r="R528" s="177" t="str">
        <f>IF(R526="","",CONCATENATE(R526,"v",R527))</f>
        <v>130102v108100</v>
      </c>
      <c r="S528" s="170"/>
    </row>
    <row r="529" spans="1:20" ht="16.5" thickBot="1" x14ac:dyDescent="0.3">
      <c r="A529" s="139" t="str">
        <f t="shared" si="372"/>
        <v>2015Wk 3P44</v>
      </c>
      <c r="B529">
        <v>44</v>
      </c>
      <c r="C529" s="144" t="s">
        <v>218</v>
      </c>
      <c r="D529" s="171">
        <v>13</v>
      </c>
      <c r="E529" s="172">
        <v>6</v>
      </c>
      <c r="F529" s="172">
        <v>6</v>
      </c>
      <c r="G529" s="172">
        <v>9</v>
      </c>
      <c r="H529" s="172">
        <v>6</v>
      </c>
      <c r="I529" s="172">
        <v>7</v>
      </c>
      <c r="J529" s="172">
        <v>5</v>
      </c>
      <c r="K529" s="172">
        <v>5</v>
      </c>
      <c r="L529" s="172">
        <v>3</v>
      </c>
      <c r="M529" s="173">
        <v>7</v>
      </c>
      <c r="N529" s="174">
        <v>54</v>
      </c>
      <c r="O529" s="175">
        <v>0</v>
      </c>
      <c r="P529" s="176">
        <v>2</v>
      </c>
      <c r="Q529" s="52"/>
      <c r="R529" s="177" t="str">
        <f>CONCATENATE(B529+100,P529+100)</f>
        <v>144102</v>
      </c>
      <c r="S529" s="170">
        <f>B530</f>
        <v>43</v>
      </c>
      <c r="T529" t="e">
        <f>VLOOKUP(B529,$D$223:$H$264,5,FALSE)</f>
        <v>#N/A</v>
      </c>
    </row>
    <row r="530" spans="1:20" ht="16.5" thickBot="1" x14ac:dyDescent="0.3">
      <c r="A530" s="139" t="str">
        <f t="shared" si="372"/>
        <v>2015Wk 3P43</v>
      </c>
      <c r="B530">
        <v>43</v>
      </c>
      <c r="C530" s="144" t="s">
        <v>241</v>
      </c>
      <c r="D530" s="171">
        <v>8</v>
      </c>
      <c r="E530" s="172">
        <v>7</v>
      </c>
      <c r="F530" s="172">
        <v>5</v>
      </c>
      <c r="G530" s="172">
        <v>8</v>
      </c>
      <c r="H530" s="172">
        <v>8</v>
      </c>
      <c r="I530" s="172">
        <v>6</v>
      </c>
      <c r="J530" s="172">
        <v>5</v>
      </c>
      <c r="K530" s="172">
        <v>4</v>
      </c>
      <c r="L530" s="172">
        <v>3</v>
      </c>
      <c r="M530" s="173">
        <v>6</v>
      </c>
      <c r="N530" s="174">
        <v>52</v>
      </c>
      <c r="O530" s="175">
        <v>-5</v>
      </c>
      <c r="P530" s="176">
        <v>0</v>
      </c>
      <c r="Q530" s="52"/>
      <c r="R530" s="177" t="str">
        <f>CONCATENATE(B530+100,P530+100)</f>
        <v>143100</v>
      </c>
      <c r="S530" s="170">
        <f>B529</f>
        <v>44</v>
      </c>
      <c r="T530" t="e">
        <f>VLOOKUP(B530,$D$223:$H$264,5,FALSE)</f>
        <v>#N/A</v>
      </c>
    </row>
    <row r="531" spans="1:20" ht="16.5" thickBot="1" x14ac:dyDescent="0.3">
      <c r="A531" s="139" t="str">
        <f t="shared" si="372"/>
        <v>2015Wk 3PM12</v>
      </c>
      <c r="B531" t="s">
        <v>245</v>
      </c>
      <c r="C531" s="96"/>
      <c r="D531" s="98"/>
      <c r="E531" s="178"/>
      <c r="F531" s="178"/>
      <c r="G531" s="178"/>
      <c r="H531" s="178"/>
      <c r="I531" s="178"/>
      <c r="J531" s="178"/>
      <c r="K531" s="178"/>
      <c r="L531" s="178"/>
      <c r="M531" s="178"/>
      <c r="N531" s="126"/>
      <c r="O531" s="126"/>
      <c r="P531" s="90"/>
      <c r="Q531" s="52"/>
      <c r="R531" s="177" t="str">
        <f>IF(R529="","",CONCATENATE(R529,"v",R530))</f>
        <v>144102v143100</v>
      </c>
      <c r="S531" s="170"/>
    </row>
    <row r="532" spans="1:20" ht="16.5" thickBot="1" x14ac:dyDescent="0.3">
      <c r="A532" s="139" t="str">
        <f t="shared" si="372"/>
        <v>2015Wk 3P6</v>
      </c>
      <c r="B532">
        <v>6</v>
      </c>
      <c r="C532" s="144" t="s">
        <v>237</v>
      </c>
      <c r="D532" s="171">
        <v>5</v>
      </c>
      <c r="E532" s="172">
        <v>6</v>
      </c>
      <c r="F532" s="172">
        <v>5</v>
      </c>
      <c r="G532" s="172">
        <v>6</v>
      </c>
      <c r="H532" s="172">
        <v>5</v>
      </c>
      <c r="I532" s="172">
        <v>4</v>
      </c>
      <c r="J532" s="172">
        <v>4</v>
      </c>
      <c r="K532" s="172">
        <v>5</v>
      </c>
      <c r="L532" s="172">
        <v>3</v>
      </c>
      <c r="M532" s="173">
        <v>5</v>
      </c>
      <c r="N532" s="174">
        <v>43</v>
      </c>
      <c r="O532" s="175">
        <v>-1</v>
      </c>
      <c r="P532" s="176">
        <v>2</v>
      </c>
      <c r="Q532" s="52"/>
      <c r="R532" s="177" t="str">
        <f>CONCATENATE(B532+100,P532+100)</f>
        <v>106102</v>
      </c>
      <c r="S532" s="170">
        <f>B533</f>
        <v>80</v>
      </c>
      <c r="T532" t="e">
        <f>VLOOKUP(B532,$D$223:$H$264,5,FALSE)</f>
        <v>#N/A</v>
      </c>
    </row>
    <row r="533" spans="1:20" ht="16.5" thickBot="1" x14ac:dyDescent="0.3">
      <c r="A533" s="139" t="str">
        <f t="shared" si="372"/>
        <v>2015Wk 3P80</v>
      </c>
      <c r="B533">
        <v>80</v>
      </c>
      <c r="C533" s="144" t="s">
        <v>252</v>
      </c>
      <c r="D533" s="171">
        <v>9</v>
      </c>
      <c r="E533" s="172">
        <v>8</v>
      </c>
      <c r="F533" s="172">
        <v>8</v>
      </c>
      <c r="G533" s="172">
        <v>8</v>
      </c>
      <c r="H533" s="172">
        <v>6</v>
      </c>
      <c r="I533" s="172">
        <v>5</v>
      </c>
      <c r="J533" s="172">
        <v>4</v>
      </c>
      <c r="K533" s="172">
        <v>6</v>
      </c>
      <c r="L533" s="172">
        <v>5</v>
      </c>
      <c r="M533" s="173">
        <v>6</v>
      </c>
      <c r="N533" s="174">
        <v>56</v>
      </c>
      <c r="O533" s="175">
        <v>-7</v>
      </c>
      <c r="P533" s="176">
        <v>0</v>
      </c>
      <c r="Q533" s="52"/>
      <c r="R533" s="177" t="str">
        <f>CONCATENATE(B533+100,P533+100)</f>
        <v>180100</v>
      </c>
      <c r="S533" s="170">
        <f>B532</f>
        <v>6</v>
      </c>
      <c r="T533" t="e">
        <f>VLOOKUP(B533,$D$223:$H$264,5,FALSE)</f>
        <v>#N/A</v>
      </c>
    </row>
    <row r="534" spans="1:20" ht="16.5" thickBot="1" x14ac:dyDescent="0.3">
      <c r="A534" s="139" t="str">
        <f t="shared" si="372"/>
        <v>2015Wk 3PM13</v>
      </c>
      <c r="B534" t="s">
        <v>248</v>
      </c>
      <c r="C534" s="96"/>
      <c r="D534" s="98"/>
      <c r="E534" s="178"/>
      <c r="F534" s="178"/>
      <c r="G534" s="178"/>
      <c r="H534" s="178"/>
      <c r="I534" s="178"/>
      <c r="J534" s="178"/>
      <c r="K534" s="178"/>
      <c r="L534" s="178"/>
      <c r="M534" s="178"/>
      <c r="N534" s="126"/>
      <c r="O534" s="126"/>
      <c r="P534" s="90"/>
      <c r="Q534" s="52"/>
      <c r="R534" s="177" t="str">
        <f>IF(R532="","",CONCATENATE(R532,"v",R533))</f>
        <v>106102v180100</v>
      </c>
      <c r="S534" s="170"/>
    </row>
    <row r="535" spans="1:20" ht="16.5" thickBot="1" x14ac:dyDescent="0.3">
      <c r="A535" s="139" t="str">
        <f t="shared" si="372"/>
        <v>2015Wk 3P21</v>
      </c>
      <c r="B535">
        <v>21</v>
      </c>
      <c r="C535" s="144" t="s">
        <v>240</v>
      </c>
      <c r="D535" s="171">
        <v>7</v>
      </c>
      <c r="E535" s="172">
        <v>4</v>
      </c>
      <c r="F535" s="172">
        <v>5</v>
      </c>
      <c r="G535" s="172">
        <v>6</v>
      </c>
      <c r="H535" s="172">
        <v>5</v>
      </c>
      <c r="I535" s="172">
        <v>4</v>
      </c>
      <c r="J535" s="172">
        <v>4</v>
      </c>
      <c r="K535" s="172">
        <v>3</v>
      </c>
      <c r="L535" s="172">
        <v>3</v>
      </c>
      <c r="M535" s="173">
        <v>5</v>
      </c>
      <c r="N535" s="174">
        <v>39</v>
      </c>
      <c r="O535" s="175">
        <v>7</v>
      </c>
      <c r="P535" s="176">
        <v>2</v>
      </c>
      <c r="Q535" s="52"/>
      <c r="R535" s="177" t="str">
        <f>CONCATENATE(B535+100,P535+100)</f>
        <v>121102</v>
      </c>
      <c r="S535" s="170">
        <f>B536</f>
        <v>23</v>
      </c>
      <c r="T535" t="e">
        <f>VLOOKUP(B535,$D$223:$H$264,5,FALSE)</f>
        <v>#N/A</v>
      </c>
    </row>
    <row r="536" spans="1:20" ht="16.5" thickBot="1" x14ac:dyDescent="0.3">
      <c r="A536" s="139" t="str">
        <f t="shared" si="372"/>
        <v>2015Wk 3P23</v>
      </c>
      <c r="B536">
        <v>23</v>
      </c>
      <c r="C536" s="144" t="s">
        <v>246</v>
      </c>
      <c r="D536" s="171">
        <v>5</v>
      </c>
      <c r="E536" s="172">
        <v>7</v>
      </c>
      <c r="F536" s="172">
        <v>5</v>
      </c>
      <c r="G536" s="172">
        <v>5</v>
      </c>
      <c r="H536" s="172">
        <v>6</v>
      </c>
      <c r="I536" s="172">
        <v>4</v>
      </c>
      <c r="J536" s="172">
        <v>5</v>
      </c>
      <c r="K536" s="172">
        <v>4</v>
      </c>
      <c r="L536" s="172">
        <v>4</v>
      </c>
      <c r="M536" s="173">
        <v>4</v>
      </c>
      <c r="N536" s="174">
        <v>44</v>
      </c>
      <c r="O536" s="175">
        <v>-2</v>
      </c>
      <c r="P536" s="176">
        <v>0</v>
      </c>
      <c r="Q536" s="52"/>
      <c r="R536" s="177" t="str">
        <f>CONCATENATE(B536+100,P536+100)</f>
        <v>123100</v>
      </c>
      <c r="S536" s="170">
        <f>B535</f>
        <v>21</v>
      </c>
      <c r="T536" t="e">
        <f>VLOOKUP(B536,$D$223:$H$264,5,FALSE)</f>
        <v>#N/A</v>
      </c>
    </row>
    <row r="537" spans="1:20" ht="16.5" thickBot="1" x14ac:dyDescent="0.3">
      <c r="A537" s="139" t="str">
        <f t="shared" si="372"/>
        <v>2015Wk 3PM14</v>
      </c>
      <c r="B537" t="s">
        <v>251</v>
      </c>
      <c r="C537" s="96"/>
      <c r="D537" s="98"/>
      <c r="E537" s="178"/>
      <c r="F537" s="178"/>
      <c r="G537" s="178"/>
      <c r="H537" s="178"/>
      <c r="I537" s="178"/>
      <c r="J537" s="178"/>
      <c r="K537" s="178"/>
      <c r="L537" s="178"/>
      <c r="M537" s="178"/>
      <c r="N537" s="126"/>
      <c r="O537" s="126"/>
      <c r="P537" s="90"/>
      <c r="Q537" s="52"/>
      <c r="R537" s="177" t="str">
        <f>IF(R535="","",CONCATENATE(R535,"v",R536))</f>
        <v>121102v123100</v>
      </c>
      <c r="S537" s="170"/>
    </row>
    <row r="538" spans="1:20" ht="16.5" thickBot="1" x14ac:dyDescent="0.3">
      <c r="A538" s="139" t="str">
        <f t="shared" si="372"/>
        <v>2015Wk 3P29</v>
      </c>
      <c r="B538">
        <v>29</v>
      </c>
      <c r="C538" s="144" t="s">
        <v>243</v>
      </c>
      <c r="D538" s="171">
        <v>10</v>
      </c>
      <c r="E538" s="172">
        <v>7</v>
      </c>
      <c r="F538" s="172">
        <v>4</v>
      </c>
      <c r="G538" s="172">
        <v>8</v>
      </c>
      <c r="H538" s="172">
        <v>6</v>
      </c>
      <c r="I538" s="172">
        <v>5</v>
      </c>
      <c r="J538" s="172">
        <v>4</v>
      </c>
      <c r="K538" s="172">
        <v>5</v>
      </c>
      <c r="L538" s="172">
        <v>3</v>
      </c>
      <c r="M538" s="173">
        <v>8</v>
      </c>
      <c r="N538" s="174">
        <v>50</v>
      </c>
      <c r="O538" s="175">
        <v>-1</v>
      </c>
      <c r="P538" s="176">
        <v>1</v>
      </c>
      <c r="Q538" s="52"/>
      <c r="R538" s="177" t="str">
        <f>CONCATENATE(B538+100,P538+100)</f>
        <v>129101</v>
      </c>
      <c r="S538" s="170">
        <f>B539</f>
        <v>24</v>
      </c>
      <c r="T538" t="e">
        <f>VLOOKUP(B538,$D$223:$H$264,5,FALSE)</f>
        <v>#N/A</v>
      </c>
    </row>
    <row r="539" spans="1:20" ht="16.5" thickBot="1" x14ac:dyDescent="0.3">
      <c r="A539" s="139" t="str">
        <f t="shared" si="372"/>
        <v>2015Wk 3P24</v>
      </c>
      <c r="B539">
        <v>24</v>
      </c>
      <c r="C539" s="144" t="s">
        <v>249</v>
      </c>
      <c r="D539" s="171">
        <v>8</v>
      </c>
      <c r="E539" s="172">
        <v>6</v>
      </c>
      <c r="F539" s="172">
        <v>5</v>
      </c>
      <c r="G539" s="172">
        <v>5</v>
      </c>
      <c r="H539" s="172">
        <v>6</v>
      </c>
      <c r="I539" s="172">
        <v>5</v>
      </c>
      <c r="J539" s="172">
        <v>5</v>
      </c>
      <c r="K539" s="172">
        <v>5</v>
      </c>
      <c r="L539" s="172">
        <v>4</v>
      </c>
      <c r="M539" s="173">
        <v>5</v>
      </c>
      <c r="N539" s="174">
        <v>46</v>
      </c>
      <c r="O539" s="175">
        <v>-1</v>
      </c>
      <c r="P539" s="176">
        <v>1</v>
      </c>
      <c r="Q539" s="52"/>
      <c r="R539" s="177" t="str">
        <f>CONCATENATE(B539+100,P539+100)</f>
        <v>124101</v>
      </c>
      <c r="S539" s="170">
        <f>B538</f>
        <v>29</v>
      </c>
      <c r="T539" t="e">
        <f>VLOOKUP(B539,$D$223:$H$264,5,FALSE)</f>
        <v>#N/A</v>
      </c>
    </row>
    <row r="540" spans="1:20" ht="16.5" thickBot="1" x14ac:dyDescent="0.3">
      <c r="A540" s="139" t="str">
        <f t="shared" si="372"/>
        <v>2015Wk 3PM15</v>
      </c>
      <c r="B540" t="s">
        <v>254</v>
      </c>
      <c r="C540" s="96"/>
      <c r="D540" s="98"/>
      <c r="E540" s="178"/>
      <c r="F540" s="178"/>
      <c r="G540" s="178"/>
      <c r="H540" s="178"/>
      <c r="I540" s="178"/>
      <c r="J540" s="178"/>
      <c r="K540" s="178"/>
      <c r="L540" s="178"/>
      <c r="M540" s="178"/>
      <c r="N540" s="126"/>
      <c r="O540" s="126"/>
      <c r="P540" s="90"/>
      <c r="Q540" s="52"/>
      <c r="R540" s="177" t="str">
        <f>IF(R538="","",CONCATENATE(R538,"v",R539))</f>
        <v>129101v124101</v>
      </c>
      <c r="S540" s="170"/>
    </row>
    <row r="541" spans="1:20" ht="16.5" thickBot="1" x14ac:dyDescent="0.3">
      <c r="A541" s="139" t="str">
        <f t="shared" si="372"/>
        <v>2015Wk 3P9</v>
      </c>
      <c r="B541">
        <v>9</v>
      </c>
      <c r="C541" s="144" t="s">
        <v>228</v>
      </c>
      <c r="D541" s="171">
        <v>4</v>
      </c>
      <c r="E541" s="172">
        <v>7</v>
      </c>
      <c r="F541" s="172">
        <v>5</v>
      </c>
      <c r="G541" s="172">
        <v>7</v>
      </c>
      <c r="H541" s="172">
        <v>5</v>
      </c>
      <c r="I541" s="172">
        <v>5</v>
      </c>
      <c r="J541" s="172">
        <v>3</v>
      </c>
      <c r="K541" s="172">
        <v>3</v>
      </c>
      <c r="L541" s="172">
        <v>4</v>
      </c>
      <c r="M541" s="173">
        <v>5</v>
      </c>
      <c r="N541" s="174">
        <v>44</v>
      </c>
      <c r="O541" s="175">
        <v>-2</v>
      </c>
      <c r="P541" s="176">
        <v>0</v>
      </c>
      <c r="Q541" s="52"/>
      <c r="R541" s="177" t="str">
        <f>CONCATENATE(B541+100,P541+100)</f>
        <v>109100</v>
      </c>
      <c r="S541" s="170">
        <f>B542</f>
        <v>20</v>
      </c>
      <c r="T541" t="e">
        <f>VLOOKUP(B541,$D$223:$H$264,5,FALSE)</f>
        <v>#N/A</v>
      </c>
    </row>
    <row r="542" spans="1:20" ht="16.5" thickBot="1" x14ac:dyDescent="0.3">
      <c r="A542" s="139" t="str">
        <f t="shared" si="372"/>
        <v>2015Wk 3P20</v>
      </c>
      <c r="B542">
        <v>20</v>
      </c>
      <c r="C542" s="144" t="s">
        <v>262</v>
      </c>
      <c r="D542" s="171">
        <v>8</v>
      </c>
      <c r="E542" s="172">
        <v>6</v>
      </c>
      <c r="F542" s="172">
        <v>5</v>
      </c>
      <c r="G542" s="172">
        <v>5</v>
      </c>
      <c r="H542" s="172">
        <v>6</v>
      </c>
      <c r="I542" s="172">
        <v>6</v>
      </c>
      <c r="J542" s="172">
        <v>4</v>
      </c>
      <c r="K542" s="172">
        <v>4</v>
      </c>
      <c r="L542" s="172">
        <v>3</v>
      </c>
      <c r="M542" s="173">
        <v>5</v>
      </c>
      <c r="N542" s="174">
        <v>44</v>
      </c>
      <c r="O542" s="175">
        <v>1</v>
      </c>
      <c r="P542" s="176">
        <v>2</v>
      </c>
      <c r="Q542" s="52"/>
      <c r="R542" s="177" t="str">
        <f>CONCATENATE(B542+100,P542+100)</f>
        <v>120102</v>
      </c>
      <c r="S542" s="170">
        <f>B541</f>
        <v>9</v>
      </c>
      <c r="T542" t="e">
        <f>VLOOKUP(B542,$D$223:$H$264,5,FALSE)</f>
        <v>#N/A</v>
      </c>
    </row>
    <row r="543" spans="1:20" ht="16.5" thickBot="1" x14ac:dyDescent="0.3">
      <c r="A543" s="139" t="str">
        <f t="shared" si="372"/>
        <v>2015Wk 3PM16</v>
      </c>
      <c r="B543" t="s">
        <v>257</v>
      </c>
      <c r="C543" s="96"/>
      <c r="D543" s="98"/>
      <c r="E543" s="178"/>
      <c r="F543" s="178"/>
      <c r="G543" s="178"/>
      <c r="H543" s="178"/>
      <c r="I543" s="178"/>
      <c r="J543" s="178"/>
      <c r="K543" s="178"/>
      <c r="L543" s="178"/>
      <c r="M543" s="178"/>
      <c r="N543" s="126"/>
      <c r="O543" s="126"/>
      <c r="P543" s="90"/>
      <c r="Q543" s="52"/>
      <c r="R543" s="177" t="str">
        <f>IF(R541="","",CONCATENATE(R541,"v",R542))</f>
        <v>109100v120102</v>
      </c>
      <c r="S543" s="170"/>
    </row>
    <row r="544" spans="1:20" ht="16.5" thickBot="1" x14ac:dyDescent="0.3">
      <c r="A544" s="139" t="str">
        <f t="shared" si="372"/>
        <v>2015Wk 3P12</v>
      </c>
      <c r="B544">
        <v>12</v>
      </c>
      <c r="C544" s="144" t="s">
        <v>231</v>
      </c>
      <c r="D544" s="171">
        <v>5</v>
      </c>
      <c r="E544" s="172">
        <v>6</v>
      </c>
      <c r="F544" s="172">
        <v>6</v>
      </c>
      <c r="G544" s="172">
        <v>7</v>
      </c>
      <c r="H544" s="172">
        <v>6</v>
      </c>
      <c r="I544" s="172">
        <v>5</v>
      </c>
      <c r="J544" s="172">
        <v>4</v>
      </c>
      <c r="K544" s="172">
        <v>6</v>
      </c>
      <c r="L544" s="172">
        <v>3</v>
      </c>
      <c r="M544" s="173">
        <v>6</v>
      </c>
      <c r="N544" s="174">
        <v>49</v>
      </c>
      <c r="O544" s="175">
        <v>-7</v>
      </c>
      <c r="P544" s="176">
        <v>0</v>
      </c>
      <c r="Q544" s="52"/>
      <c r="R544" s="177" t="str">
        <f>CONCATENATE(B544+100,P544+100)</f>
        <v>112100</v>
      </c>
      <c r="S544" s="170">
        <f t="shared" ref="S544" si="373">B545</f>
        <v>82</v>
      </c>
    </row>
    <row r="545" spans="1:19" ht="16.5" thickBot="1" x14ac:dyDescent="0.3">
      <c r="A545" s="139" t="str">
        <f t="shared" si="372"/>
        <v>2015Wk 3P82</v>
      </c>
      <c r="B545">
        <v>82</v>
      </c>
      <c r="C545" s="144" t="s">
        <v>256</v>
      </c>
      <c r="D545" s="171">
        <v>5</v>
      </c>
      <c r="E545" s="172">
        <v>6</v>
      </c>
      <c r="F545" s="172">
        <v>4</v>
      </c>
      <c r="G545" s="172">
        <v>5</v>
      </c>
      <c r="H545" s="172">
        <v>5</v>
      </c>
      <c r="I545" s="172">
        <v>5</v>
      </c>
      <c r="J545" s="172">
        <v>4</v>
      </c>
      <c r="K545" s="172">
        <v>6</v>
      </c>
      <c r="L545" s="172">
        <v>4</v>
      </c>
      <c r="M545" s="173">
        <v>5</v>
      </c>
      <c r="N545" s="174">
        <v>44</v>
      </c>
      <c r="O545" s="175">
        <v>-2</v>
      </c>
      <c r="P545" s="176">
        <v>2</v>
      </c>
      <c r="Q545" s="52"/>
      <c r="R545" s="177" t="str">
        <f>CONCATENATE(B545+100,P545+100)</f>
        <v>182102</v>
      </c>
      <c r="S545" s="170">
        <f t="shared" ref="S545" si="374">B544</f>
        <v>12</v>
      </c>
    </row>
    <row r="546" spans="1:19" ht="16.5" thickBot="1" x14ac:dyDescent="0.3">
      <c r="A546" s="139" t="str">
        <f t="shared" si="372"/>
        <v>2015Wk 3PM17</v>
      </c>
      <c r="B546" t="s">
        <v>260</v>
      </c>
      <c r="C546" s="96"/>
      <c r="D546" s="98"/>
      <c r="E546" s="178"/>
      <c r="F546" s="178"/>
      <c r="G546" s="178"/>
      <c r="H546" s="178"/>
      <c r="I546" s="178"/>
      <c r="J546" s="178"/>
      <c r="K546" s="178"/>
      <c r="L546" s="178"/>
      <c r="M546" s="178"/>
      <c r="N546" s="126"/>
      <c r="O546" s="126"/>
      <c r="P546" s="90"/>
      <c r="Q546" s="52"/>
      <c r="R546" s="177" t="str">
        <f>IF(R544="","",CONCATENATE(R544,"v",R545))</f>
        <v>112100v182102</v>
      </c>
      <c r="S546" s="170"/>
    </row>
    <row r="547" spans="1:19" ht="16.5" thickBot="1" x14ac:dyDescent="0.3">
      <c r="A547" s="139" t="str">
        <f t="shared" si="372"/>
        <v>2015Wk 3P72</v>
      </c>
      <c r="B547">
        <v>72</v>
      </c>
      <c r="C547" s="144" t="s">
        <v>234</v>
      </c>
      <c r="D547" s="171">
        <v>11</v>
      </c>
      <c r="E547" s="172">
        <v>6</v>
      </c>
      <c r="F547" s="172">
        <v>5</v>
      </c>
      <c r="G547" s="172">
        <v>5</v>
      </c>
      <c r="H547" s="172">
        <v>6</v>
      </c>
      <c r="I547" s="172">
        <v>6</v>
      </c>
      <c r="J547" s="172">
        <v>4</v>
      </c>
      <c r="K547" s="172">
        <v>4</v>
      </c>
      <c r="L547" s="172">
        <v>4</v>
      </c>
      <c r="M547" s="173">
        <v>6</v>
      </c>
      <c r="N547" s="174">
        <v>46</v>
      </c>
      <c r="O547" s="175">
        <v>2</v>
      </c>
      <c r="P547" s="176">
        <v>2</v>
      </c>
      <c r="Q547" s="52"/>
      <c r="R547" s="177" t="str">
        <f>CONCATENATE(B547+100,P547+100)</f>
        <v>172102</v>
      </c>
      <c r="S547" s="170">
        <f t="shared" ref="S547" si="375">B548</f>
        <v>11</v>
      </c>
    </row>
    <row r="548" spans="1:19" ht="16.5" thickBot="1" x14ac:dyDescent="0.3">
      <c r="A548" s="139" t="str">
        <f t="shared" si="372"/>
        <v>2015Wk 3P11</v>
      </c>
      <c r="B548">
        <v>11</v>
      </c>
      <c r="C548" s="144" t="s">
        <v>259</v>
      </c>
      <c r="D548" s="171">
        <v>6</v>
      </c>
      <c r="E548" s="172">
        <v>6</v>
      </c>
      <c r="F548" s="172">
        <v>5</v>
      </c>
      <c r="G548" s="172">
        <v>6</v>
      </c>
      <c r="H548" s="172">
        <v>6</v>
      </c>
      <c r="I548" s="172">
        <v>5</v>
      </c>
      <c r="J548" s="172">
        <v>5</v>
      </c>
      <c r="K548" s="172">
        <v>5</v>
      </c>
      <c r="L548" s="172">
        <v>4</v>
      </c>
      <c r="M548" s="173">
        <v>6</v>
      </c>
      <c r="N548" s="174">
        <v>48</v>
      </c>
      <c r="O548" s="175">
        <v>-5</v>
      </c>
      <c r="P548" s="176">
        <v>0</v>
      </c>
      <c r="Q548" s="52"/>
      <c r="R548" s="177" t="str">
        <f>CONCATENATE(B548+100,P548+100)</f>
        <v>111100</v>
      </c>
      <c r="S548" s="170">
        <f t="shared" ref="S548" si="376">B547</f>
        <v>72</v>
      </c>
    </row>
    <row r="549" spans="1:19" ht="16.5" thickBot="1" x14ac:dyDescent="0.3">
      <c r="A549" s="139" t="str">
        <f t="shared" si="372"/>
        <v>2015Wk 3PM18</v>
      </c>
      <c r="B549" t="s">
        <v>263</v>
      </c>
      <c r="C549" s="96"/>
      <c r="D549" s="98"/>
      <c r="E549" s="178"/>
      <c r="F549" s="178"/>
      <c r="G549" s="178"/>
      <c r="H549" s="178"/>
      <c r="I549" s="178"/>
      <c r="J549" s="178"/>
      <c r="K549" s="178"/>
      <c r="L549" s="178"/>
      <c r="M549" s="178"/>
      <c r="N549" s="126"/>
      <c r="O549" s="126"/>
      <c r="P549" s="90"/>
      <c r="Q549" s="52"/>
      <c r="R549" s="177" t="str">
        <f>IF(R547="","",CONCATENATE(R547,"v",R548))</f>
        <v>172102v111100</v>
      </c>
      <c r="S549" s="170"/>
    </row>
    <row r="550" spans="1:19" ht="16.5" thickBot="1" x14ac:dyDescent="0.3">
      <c r="A550" s="139" t="str">
        <f t="shared" si="372"/>
        <v>2015Wk 3P</v>
      </c>
      <c r="B550" t="s">
        <v>264</v>
      </c>
      <c r="C550" s="144"/>
      <c r="D550" s="171" t="s">
        <v>264</v>
      </c>
      <c r="E550" s="172"/>
      <c r="F550" s="172"/>
      <c r="G550" s="172"/>
      <c r="H550" s="172"/>
      <c r="I550" s="172"/>
      <c r="J550" s="172"/>
      <c r="K550" s="172"/>
      <c r="L550" s="172"/>
      <c r="M550" s="173"/>
      <c r="N550" s="174">
        <v>0</v>
      </c>
      <c r="O550" s="175" t="e">
        <v>#VALUE!</v>
      </c>
      <c r="P550" s="176" t="e">
        <v>#VALUE!</v>
      </c>
      <c r="Q550" s="52"/>
      <c r="R550" s="177" t="e">
        <f>CONCATENATE(B550+100,P550+100)</f>
        <v>#VALUE!</v>
      </c>
      <c r="S550" s="170"/>
    </row>
    <row r="551" spans="1:19" ht="16.5" thickBot="1" x14ac:dyDescent="0.3">
      <c r="A551" s="139" t="str">
        <f t="shared" si="372"/>
        <v>2015Wk 3P</v>
      </c>
      <c r="B551" t="s">
        <v>264</v>
      </c>
      <c r="C551" s="144"/>
      <c r="D551" s="171" t="s">
        <v>264</v>
      </c>
      <c r="E551" s="172"/>
      <c r="F551" s="172"/>
      <c r="G551" s="172"/>
      <c r="H551" s="172"/>
      <c r="I551" s="172"/>
      <c r="J551" s="172"/>
      <c r="K551" s="172"/>
      <c r="L551" s="172"/>
      <c r="M551" s="173"/>
      <c r="N551" s="174">
        <v>0</v>
      </c>
      <c r="O551" s="175" t="e">
        <v>#VALUE!</v>
      </c>
      <c r="P551" s="176" t="e">
        <v>#VALUE!</v>
      </c>
      <c r="Q551" s="52"/>
      <c r="R551" s="177" t="e">
        <f>CONCATENATE(B551+100,P551+100)</f>
        <v>#VALUE!</v>
      </c>
      <c r="S551" s="170"/>
    </row>
    <row r="552" spans="1:19" ht="16.5" thickBot="1" x14ac:dyDescent="0.3">
      <c r="A552" s="139" t="str">
        <f t="shared" si="372"/>
        <v>2015Wk 3PM19</v>
      </c>
      <c r="B552" t="s">
        <v>265</v>
      </c>
      <c r="C552" s="96"/>
      <c r="D552" s="98"/>
      <c r="E552" s="178"/>
      <c r="F552" s="178"/>
      <c r="G552" s="178"/>
      <c r="H552" s="178"/>
      <c r="I552" s="178"/>
      <c r="J552" s="178"/>
      <c r="K552" s="178"/>
      <c r="L552" s="178"/>
      <c r="M552" s="178"/>
      <c r="N552" s="126"/>
      <c r="O552" s="126"/>
      <c r="P552" s="90"/>
      <c r="Q552" s="52"/>
      <c r="R552" s="177" t="e">
        <f>IF(R550="","",CONCATENATE(R550,"v",R551))</f>
        <v>#VALUE!</v>
      </c>
      <c r="S552" s="170"/>
    </row>
    <row r="553" spans="1:19" ht="16.5" thickBot="1" x14ac:dyDescent="0.3">
      <c r="A553" s="139" t="str">
        <f t="shared" si="372"/>
        <v>2015Wk 3P</v>
      </c>
      <c r="B553" t="s">
        <v>264</v>
      </c>
      <c r="C553" s="144"/>
      <c r="D553" s="171" t="s">
        <v>264</v>
      </c>
      <c r="E553" s="172"/>
      <c r="F553" s="172"/>
      <c r="G553" s="172"/>
      <c r="H553" s="172"/>
      <c r="I553" s="172"/>
      <c r="J553" s="172"/>
      <c r="K553" s="172"/>
      <c r="L553" s="172"/>
      <c r="M553" s="173"/>
      <c r="N553" s="174">
        <v>0</v>
      </c>
      <c r="O553" s="175" t="e">
        <v>#VALUE!</v>
      </c>
      <c r="P553" s="176" t="e">
        <v>#VALUE!</v>
      </c>
      <c r="Q553" s="52"/>
      <c r="R553" s="177" t="e">
        <f>CONCATENATE(B553+100,P553+100)</f>
        <v>#VALUE!</v>
      </c>
      <c r="S553" s="170"/>
    </row>
    <row r="554" spans="1:19" ht="16.5" thickBot="1" x14ac:dyDescent="0.3">
      <c r="A554" s="139" t="str">
        <f t="shared" si="372"/>
        <v>2015Wk 3P</v>
      </c>
      <c r="B554" t="s">
        <v>264</v>
      </c>
      <c r="C554" s="144"/>
      <c r="D554" s="171" t="s">
        <v>264</v>
      </c>
      <c r="E554" s="172"/>
      <c r="F554" s="172"/>
      <c r="G554" s="172"/>
      <c r="H554" s="172"/>
      <c r="I554" s="172"/>
      <c r="J554" s="172"/>
      <c r="K554" s="172"/>
      <c r="L554" s="172"/>
      <c r="M554" s="173"/>
      <c r="N554" s="174">
        <v>0</v>
      </c>
      <c r="O554" s="175" t="e">
        <v>#VALUE!</v>
      </c>
      <c r="P554" s="176" t="e">
        <v>#VALUE!</v>
      </c>
      <c r="Q554" s="52"/>
      <c r="R554" s="177" t="e">
        <f>CONCATENATE(B554+100,P554+100)</f>
        <v>#VALUE!</v>
      </c>
      <c r="S554" s="170"/>
    </row>
    <row r="555" spans="1:19" ht="16.5" thickBot="1" x14ac:dyDescent="0.3">
      <c r="A555" s="139" t="str">
        <f t="shared" si="372"/>
        <v>2015Wk 3PM20</v>
      </c>
      <c r="B555" t="s">
        <v>266</v>
      </c>
      <c r="C555" s="96"/>
      <c r="D555" s="98"/>
      <c r="E555" s="178"/>
      <c r="F555" s="178"/>
      <c r="G555" s="178"/>
      <c r="H555" s="178"/>
      <c r="I555" s="178"/>
      <c r="J555" s="178"/>
      <c r="K555" s="178"/>
      <c r="L555" s="178"/>
      <c r="M555" s="178"/>
      <c r="N555" s="126"/>
      <c r="O555" s="126"/>
      <c r="P555" s="90"/>
      <c r="Q555" s="52"/>
      <c r="R555" s="177" t="e">
        <f>IF(R553="","",CONCATENATE(R553,"v",R554))</f>
        <v>#VALUE!</v>
      </c>
      <c r="S555" s="170"/>
    </row>
    <row r="556" spans="1:19" ht="16.5" thickBot="1" x14ac:dyDescent="0.3">
      <c r="B556" s="179" t="s">
        <v>2</v>
      </c>
      <c r="C556" s="180" t="s">
        <v>17</v>
      </c>
      <c r="D556" s="181" t="s">
        <v>267</v>
      </c>
      <c r="E556" s="182" t="s">
        <v>8</v>
      </c>
      <c r="F556" s="183" t="s">
        <v>5</v>
      </c>
      <c r="G556" s="184" t="s">
        <v>268</v>
      </c>
      <c r="K556" s="52"/>
      <c r="L556" s="52"/>
      <c r="P556" s="134"/>
    </row>
    <row r="557" spans="1:19" x14ac:dyDescent="0.25">
      <c r="A557" s="139" t="str">
        <f>CONCATENATE($C$10,$C$494,"T",B557)</f>
        <v>2015Wk 3T1</v>
      </c>
      <c r="B557" s="186">
        <v>1</v>
      </c>
      <c r="C557" s="187" t="s">
        <v>213</v>
      </c>
      <c r="D557" s="188">
        <v>-5</v>
      </c>
      <c r="E557" s="189">
        <v>1</v>
      </c>
      <c r="F557" s="190">
        <v>1</v>
      </c>
      <c r="G557" s="189"/>
      <c r="K557" s="52"/>
      <c r="L557" s="52"/>
      <c r="P557" s="134"/>
      <c r="Q557" s="1">
        <f>COUNTIF(G557:G557,"=X")</f>
        <v>0</v>
      </c>
      <c r="R557" s="1" t="str">
        <f t="shared" ref="R557:R598" si="377">IF(G557="X",CONCATENATE("S",Q557),"")</f>
        <v/>
      </c>
      <c r="S557" s="1" t="str">
        <f>IF(R557="","",VLOOKUP(C557,'[1]Admin Tools'!C:D,2,FALSE))</f>
        <v/>
      </c>
    </row>
    <row r="558" spans="1:19" x14ac:dyDescent="0.25">
      <c r="A558" s="139" t="str">
        <f>CONCATENATE($C$10,$C$494,"T",B557)</f>
        <v>2015Wk 3T1</v>
      </c>
      <c r="B558" s="191"/>
      <c r="C558" s="192" t="s">
        <v>215</v>
      </c>
      <c r="D558" s="193">
        <v>0</v>
      </c>
      <c r="E558" s="194">
        <v>0</v>
      </c>
      <c r="F558" s="195"/>
      <c r="G558" s="194"/>
      <c r="K558" s="52"/>
      <c r="L558" s="52"/>
      <c r="P558" s="134"/>
      <c r="Q558" s="1">
        <f>COUNTIF(G557:G558,"=X")</f>
        <v>0</v>
      </c>
      <c r="R558" s="1" t="str">
        <f t="shared" si="377"/>
        <v/>
      </c>
      <c r="S558" s="1" t="str">
        <f>IF(R558="","",VLOOKUP(C558,'[1]Admin Tools'!C:D,2,FALSE))</f>
        <v/>
      </c>
    </row>
    <row r="559" spans="1:19" ht="16.5" thickBot="1" x14ac:dyDescent="0.3">
      <c r="A559" s="139" t="str">
        <f>CONCATENATE($C$10,$C$494,"T",B557)</f>
        <v>2015Wk 3T1</v>
      </c>
      <c r="B559" s="196"/>
      <c r="C559" s="197" t="s">
        <v>217</v>
      </c>
      <c r="D559" s="198">
        <v>-2</v>
      </c>
      <c r="E559" s="199">
        <v>0</v>
      </c>
      <c r="F559" s="200"/>
      <c r="G559" s="199"/>
      <c r="K559" s="52"/>
      <c r="L559" s="52"/>
      <c r="P559" s="134"/>
      <c r="Q559" s="1">
        <f>COUNTIF(G557:G559,"=X")</f>
        <v>0</v>
      </c>
      <c r="R559" s="1" t="str">
        <f t="shared" si="377"/>
        <v/>
      </c>
      <c r="S559" s="1" t="str">
        <f>IF(R559="","",VLOOKUP(C559,'[1]Admin Tools'!C:D,2,FALSE))</f>
        <v/>
      </c>
    </row>
    <row r="560" spans="1:19" x14ac:dyDescent="0.25">
      <c r="A560" s="139" t="str">
        <f>CONCATENATE($C$10,$C$494,"T",B560)</f>
        <v>2015Wk 3T2</v>
      </c>
      <c r="B560" s="201">
        <v>2</v>
      </c>
      <c r="C560" s="187" t="s">
        <v>214</v>
      </c>
      <c r="D560" s="202">
        <v>-1</v>
      </c>
      <c r="E560" s="189">
        <v>1</v>
      </c>
      <c r="F560" s="203">
        <v>6</v>
      </c>
      <c r="G560" s="204"/>
      <c r="K560" s="52"/>
      <c r="L560" s="52"/>
      <c r="P560" s="134"/>
      <c r="Q560" s="1">
        <f>COUNTIF(G557:G560,"=X")</f>
        <v>0</v>
      </c>
      <c r="R560" s="1" t="str">
        <f t="shared" si="377"/>
        <v/>
      </c>
      <c r="S560" s="1" t="str">
        <f>IF(R560="","",VLOOKUP(C560,'[1]Admin Tools'!C:D,2,FALSE))</f>
        <v/>
      </c>
    </row>
    <row r="561" spans="1:19" x14ac:dyDescent="0.25">
      <c r="A561" s="139" t="str">
        <f>CONCATENATE($C$10,$C$494,"T",B560)</f>
        <v>2015Wk 3T2</v>
      </c>
      <c r="B561" s="205"/>
      <c r="C561" s="192" t="s">
        <v>216</v>
      </c>
      <c r="D561" s="206">
        <v>2</v>
      </c>
      <c r="E561" s="194">
        <v>2</v>
      </c>
      <c r="F561" s="203"/>
      <c r="G561" s="207"/>
      <c r="K561" s="52"/>
      <c r="L561" s="52"/>
      <c r="P561" s="134"/>
      <c r="Q561" s="1">
        <f>COUNTIF(G557:G561,"=X")</f>
        <v>0</v>
      </c>
      <c r="R561" s="1" t="str">
        <f t="shared" si="377"/>
        <v/>
      </c>
      <c r="S561" s="1" t="str">
        <f>IF(R561="","",VLOOKUP(C561,'[1]Admin Tools'!C:D,2,FALSE))</f>
        <v/>
      </c>
    </row>
    <row r="562" spans="1:19" ht="16.5" thickBot="1" x14ac:dyDescent="0.3">
      <c r="A562" s="139" t="str">
        <f>CONCATENATE($C$10,$C$494,"T",B560)</f>
        <v>2015Wk 3T2</v>
      </c>
      <c r="B562" s="208"/>
      <c r="C562" s="197" t="s">
        <v>218</v>
      </c>
      <c r="D562" s="209">
        <v>0</v>
      </c>
      <c r="E562" s="199">
        <v>2</v>
      </c>
      <c r="F562" s="210"/>
      <c r="G562" s="211"/>
      <c r="K562" s="52"/>
      <c r="L562" s="52"/>
      <c r="P562" s="134"/>
      <c r="Q562" s="1">
        <f>COUNTIF(G557:G562,"=X")</f>
        <v>0</v>
      </c>
      <c r="R562" s="1" t="str">
        <f t="shared" si="377"/>
        <v/>
      </c>
      <c r="S562" s="1" t="str">
        <f>IF(R562="","",VLOOKUP(C562,'[1]Admin Tools'!C:D,2,FALSE))</f>
        <v/>
      </c>
    </row>
    <row r="563" spans="1:19" x14ac:dyDescent="0.25">
      <c r="A563" s="139" t="str">
        <f>CONCATENATE($C$10,$C$494,"T",B563)</f>
        <v>2015Wk 3T3</v>
      </c>
      <c r="B563" s="186">
        <v>3</v>
      </c>
      <c r="C563" s="187" t="s">
        <v>219</v>
      </c>
      <c r="D563" s="188">
        <v>5</v>
      </c>
      <c r="E563" s="189">
        <v>2</v>
      </c>
      <c r="F563" s="190">
        <v>6</v>
      </c>
      <c r="G563" s="189"/>
      <c r="K563" s="52"/>
      <c r="L563" s="52"/>
      <c r="P563" s="134"/>
      <c r="Q563" s="1">
        <f>COUNTIF(G557:G563,"=X")</f>
        <v>0</v>
      </c>
      <c r="R563" s="1" t="str">
        <f t="shared" si="377"/>
        <v/>
      </c>
      <c r="S563" s="1" t="str">
        <f>IF(R563="","",VLOOKUP(C563,'[1]Admin Tools'!C:D,2,FALSE))</f>
        <v/>
      </c>
    </row>
    <row r="564" spans="1:19" x14ac:dyDescent="0.25">
      <c r="A564" s="139" t="str">
        <f>CONCATENATE($C$10,$C$494,"T",B563)</f>
        <v>2015Wk 3T3</v>
      </c>
      <c r="B564" s="191"/>
      <c r="C564" s="192" t="s">
        <v>222</v>
      </c>
      <c r="D564" s="193">
        <v>-1</v>
      </c>
      <c r="E564" s="194">
        <v>2</v>
      </c>
      <c r="F564" s="195"/>
      <c r="G564" s="194"/>
      <c r="K564" s="52"/>
      <c r="L564" s="52"/>
      <c r="P564" s="134"/>
      <c r="Q564" s="1">
        <f>COUNTIF(G557:G564,"=X")</f>
        <v>0</v>
      </c>
      <c r="R564" s="1" t="str">
        <f t="shared" si="377"/>
        <v/>
      </c>
      <c r="S564" s="1" t="str">
        <f>IF(R564="","",VLOOKUP(C564,'[1]Admin Tools'!C:D,2,FALSE))</f>
        <v/>
      </c>
    </row>
    <row r="565" spans="1:19" ht="16.5" thickBot="1" x14ac:dyDescent="0.3">
      <c r="A565" s="139" t="str">
        <f>CONCATENATE($C$10,$C$494,"T",B563)</f>
        <v>2015Wk 3T3</v>
      </c>
      <c r="B565" s="196"/>
      <c r="C565" s="197" t="s">
        <v>225</v>
      </c>
      <c r="D565" s="198">
        <v>-5</v>
      </c>
      <c r="E565" s="199">
        <v>1</v>
      </c>
      <c r="F565" s="200"/>
      <c r="G565" s="199"/>
      <c r="K565" s="52"/>
      <c r="L565" s="52"/>
      <c r="P565" s="134"/>
      <c r="Q565" s="1">
        <f>COUNTIF(G557:G565,"=X")</f>
        <v>0</v>
      </c>
      <c r="R565" s="1" t="str">
        <f t="shared" si="377"/>
        <v/>
      </c>
      <c r="S565" s="1" t="str">
        <f>IF(R565="","",VLOOKUP(C565,'[1]Admin Tools'!C:D,2,FALSE))</f>
        <v/>
      </c>
    </row>
    <row r="566" spans="1:19" x14ac:dyDescent="0.25">
      <c r="A566" s="139" t="str">
        <f>CONCATENATE($C$10,$C$494,"T",B566)</f>
        <v>2015Wk 3T4</v>
      </c>
      <c r="B566" s="201">
        <v>4</v>
      </c>
      <c r="C566" s="187" t="s">
        <v>220</v>
      </c>
      <c r="D566" s="202">
        <v>2</v>
      </c>
      <c r="E566" s="212">
        <v>2</v>
      </c>
      <c r="F566" s="203">
        <v>7</v>
      </c>
      <c r="G566" s="204"/>
      <c r="K566" s="52"/>
      <c r="L566" s="52"/>
      <c r="P566" s="134"/>
      <c r="Q566" s="1">
        <f>COUNTIF(G557:G566,"=X")</f>
        <v>0</v>
      </c>
      <c r="R566" s="1" t="str">
        <f t="shared" si="377"/>
        <v/>
      </c>
      <c r="S566" s="1" t="str">
        <f>IF(R566="","",VLOOKUP(C566,'[1]Admin Tools'!C:D,2,FALSE))</f>
        <v/>
      </c>
    </row>
    <row r="567" spans="1:19" x14ac:dyDescent="0.25">
      <c r="A567" s="139" t="str">
        <f>CONCATENATE($C$10,$C$494,"T",B566)</f>
        <v>2015Wk 3T4</v>
      </c>
      <c r="B567" s="205"/>
      <c r="C567" s="192" t="s">
        <v>223</v>
      </c>
      <c r="D567" s="206">
        <v>2</v>
      </c>
      <c r="E567" s="213">
        <v>2</v>
      </c>
      <c r="F567" s="203"/>
      <c r="G567" s="207"/>
      <c r="K567" s="52"/>
      <c r="L567" s="52"/>
      <c r="P567" s="134"/>
      <c r="Q567" s="1">
        <f>COUNTIF(G557:G567,"=X")</f>
        <v>0</v>
      </c>
      <c r="R567" s="1" t="str">
        <f t="shared" si="377"/>
        <v/>
      </c>
      <c r="S567" s="1" t="str">
        <f>IF(R567="","",VLOOKUP(C567,'[1]Admin Tools'!C:D,2,FALSE))</f>
        <v/>
      </c>
    </row>
    <row r="568" spans="1:19" ht="16.5" thickBot="1" x14ac:dyDescent="0.3">
      <c r="A568" s="139" t="str">
        <f>CONCATENATE($C$10,$C$494,"T",B566)</f>
        <v>2015Wk 3T4</v>
      </c>
      <c r="B568" s="208"/>
      <c r="C568" s="197" t="s">
        <v>226</v>
      </c>
      <c r="D568" s="209">
        <v>-2</v>
      </c>
      <c r="E568" s="214">
        <v>2</v>
      </c>
      <c r="F568" s="210"/>
      <c r="G568" s="211"/>
      <c r="K568" s="52"/>
      <c r="L568" s="52"/>
      <c r="P568" s="134"/>
      <c r="Q568" s="1">
        <f>COUNTIF(G557:G568,"=X")</f>
        <v>0</v>
      </c>
      <c r="R568" s="1" t="str">
        <f t="shared" si="377"/>
        <v/>
      </c>
      <c r="S568" s="1" t="str">
        <f>IF(R568="","",VLOOKUP(C568,'[1]Admin Tools'!C:D,2,FALSE))</f>
        <v/>
      </c>
    </row>
    <row r="569" spans="1:19" x14ac:dyDescent="0.25">
      <c r="A569" s="139" t="str">
        <f>CONCATENATE($C$10,$C$494,"T",B569)</f>
        <v>2015Wk 3T5</v>
      </c>
      <c r="B569" s="186">
        <v>5</v>
      </c>
      <c r="C569" s="187" t="s">
        <v>228</v>
      </c>
      <c r="D569" s="188">
        <v>-2</v>
      </c>
      <c r="E569" s="189">
        <v>0</v>
      </c>
      <c r="F569" s="190">
        <v>2</v>
      </c>
      <c r="G569" s="189"/>
      <c r="K569" s="52"/>
      <c r="L569" s="52"/>
      <c r="P569" s="134"/>
      <c r="Q569" s="1">
        <f>COUNTIF(G557:G569,"=X")</f>
        <v>0</v>
      </c>
      <c r="R569" s="1" t="str">
        <f t="shared" si="377"/>
        <v/>
      </c>
      <c r="S569" s="1" t="str">
        <f>IF(R569="","",VLOOKUP(C569,'[1]Admin Tools'!C:D,2,FALSE))</f>
        <v/>
      </c>
    </row>
    <row r="570" spans="1:19" x14ac:dyDescent="0.25">
      <c r="A570" s="139" t="str">
        <f>CONCATENATE($C$10,$C$494,"T",B569)</f>
        <v>2015Wk 3T5</v>
      </c>
      <c r="B570" s="191"/>
      <c r="C570" s="192" t="s">
        <v>231</v>
      </c>
      <c r="D570" s="193">
        <v>-7</v>
      </c>
      <c r="E570" s="194">
        <v>0</v>
      </c>
      <c r="F570" s="195"/>
      <c r="G570" s="194"/>
      <c r="K570" s="52"/>
      <c r="L570" s="52"/>
      <c r="P570" s="134"/>
      <c r="Q570" s="1">
        <f>COUNTIF(G557:G570,"=X")</f>
        <v>0</v>
      </c>
      <c r="R570" s="1" t="str">
        <f t="shared" si="377"/>
        <v/>
      </c>
      <c r="S570" s="1" t="str">
        <f>IF(R570="","",VLOOKUP(C570,'[1]Admin Tools'!C:D,2,FALSE))</f>
        <v/>
      </c>
    </row>
    <row r="571" spans="1:19" ht="16.5" thickBot="1" x14ac:dyDescent="0.3">
      <c r="A571" s="139" t="str">
        <f>CONCATENATE($C$10,$C$494,"T",B569)</f>
        <v>2015Wk 3T5</v>
      </c>
      <c r="B571" s="196"/>
      <c r="C571" s="197" t="s">
        <v>234</v>
      </c>
      <c r="D571" s="198">
        <v>2</v>
      </c>
      <c r="E571" s="199">
        <v>2</v>
      </c>
      <c r="F571" s="200"/>
      <c r="G571" s="199"/>
      <c r="K571" s="52"/>
      <c r="L571" s="52"/>
      <c r="P571" s="134"/>
      <c r="Q571" s="1">
        <f>COUNTIF(G557:G571,"=X")</f>
        <v>0</v>
      </c>
      <c r="R571" s="1" t="str">
        <f t="shared" si="377"/>
        <v/>
      </c>
      <c r="S571" s="1" t="str">
        <f>IF(R571="","",VLOOKUP(C571,'[1]Admin Tools'!C:D,2,FALSE))</f>
        <v/>
      </c>
    </row>
    <row r="572" spans="1:19" x14ac:dyDescent="0.25">
      <c r="A572" s="139" t="str">
        <f>CONCATENATE($C$10,$C$494,"T",B572)</f>
        <v>2015Wk 3T6</v>
      </c>
      <c r="B572" s="201">
        <v>6</v>
      </c>
      <c r="C572" s="187" t="s">
        <v>229</v>
      </c>
      <c r="D572" s="202">
        <v>0</v>
      </c>
      <c r="E572" s="212">
        <v>0</v>
      </c>
      <c r="F572" s="203">
        <v>2</v>
      </c>
      <c r="G572" s="204"/>
      <c r="K572" s="52"/>
      <c r="L572" s="52"/>
      <c r="P572" s="134"/>
      <c r="Q572" s="1">
        <f>COUNTIF(G557:G572,"=X")</f>
        <v>0</v>
      </c>
      <c r="R572" s="1" t="str">
        <f t="shared" si="377"/>
        <v/>
      </c>
      <c r="S572" s="1" t="str">
        <f>IF(R572="","",VLOOKUP(C572,'[1]Admin Tools'!C:D,2,FALSE))</f>
        <v/>
      </c>
    </row>
    <row r="573" spans="1:19" x14ac:dyDescent="0.25">
      <c r="A573" s="139" t="str">
        <f>CONCATENATE($C$10,$C$494,"T",B572)</f>
        <v>2015Wk 3T6</v>
      </c>
      <c r="B573" s="205"/>
      <c r="C573" s="192" t="s">
        <v>232</v>
      </c>
      <c r="D573" s="206">
        <v>-1</v>
      </c>
      <c r="E573" s="213">
        <v>1</v>
      </c>
      <c r="F573" s="203"/>
      <c r="G573" s="207"/>
      <c r="K573" s="52"/>
      <c r="L573" s="52"/>
      <c r="P573" s="134"/>
      <c r="Q573" s="1">
        <f>COUNTIF(G557:G573,"=X")</f>
        <v>0</v>
      </c>
      <c r="R573" s="1" t="str">
        <f t="shared" si="377"/>
        <v/>
      </c>
      <c r="S573" s="1" t="str">
        <f>IF(R573="","",VLOOKUP(C573,'[1]Admin Tools'!C:D,2,FALSE))</f>
        <v/>
      </c>
    </row>
    <row r="574" spans="1:19" ht="16.5" thickBot="1" x14ac:dyDescent="0.3">
      <c r="A574" s="139" t="str">
        <f>CONCATENATE($C$10,$C$494,"T",B572)</f>
        <v>2015Wk 3T6</v>
      </c>
      <c r="B574" s="208"/>
      <c r="C574" s="197" t="s">
        <v>235</v>
      </c>
      <c r="D574" s="209">
        <v>1</v>
      </c>
      <c r="E574" s="214">
        <v>1</v>
      </c>
      <c r="F574" s="210"/>
      <c r="G574" s="211"/>
      <c r="K574" s="52"/>
      <c r="L574" s="52"/>
      <c r="P574" s="134"/>
      <c r="Q574" s="1">
        <f>COUNTIF(G557:G574,"=X")</f>
        <v>0</v>
      </c>
      <c r="R574" s="1" t="str">
        <f t="shared" si="377"/>
        <v/>
      </c>
      <c r="S574" s="1" t="str">
        <f>IF(R574="","",VLOOKUP(C574,'[1]Admin Tools'!C:D,2,FALSE))</f>
        <v/>
      </c>
    </row>
    <row r="575" spans="1:19" x14ac:dyDescent="0.25">
      <c r="A575" s="139" t="str">
        <f>CONCATENATE($C$10,$C$494,"T",B575)</f>
        <v>2015Wk 3T7</v>
      </c>
      <c r="B575" s="186">
        <v>7</v>
      </c>
      <c r="C575" s="187" t="s">
        <v>237</v>
      </c>
      <c r="D575" s="188">
        <v>-1</v>
      </c>
      <c r="E575" s="189">
        <v>2</v>
      </c>
      <c r="F575" s="190">
        <v>6</v>
      </c>
      <c r="G575" s="189"/>
      <c r="K575" s="52"/>
      <c r="L575" s="52"/>
      <c r="P575" s="134"/>
      <c r="Q575" s="1">
        <f>COUNTIF(G557:G575,"=X")</f>
        <v>0</v>
      </c>
      <c r="R575" s="1" t="str">
        <f t="shared" si="377"/>
        <v/>
      </c>
      <c r="S575" s="1" t="str">
        <f>IF(R575="","",VLOOKUP(C575,'[1]Admin Tools'!C:D,2,FALSE))</f>
        <v/>
      </c>
    </row>
    <row r="576" spans="1:19" x14ac:dyDescent="0.25">
      <c r="A576" s="139" t="str">
        <f>CONCATENATE($C$10,$C$494,"T",B575)</f>
        <v>2015Wk 3T7</v>
      </c>
      <c r="B576" s="191"/>
      <c r="C576" s="192" t="s">
        <v>240</v>
      </c>
      <c r="D576" s="193">
        <v>7</v>
      </c>
      <c r="E576" s="194">
        <v>2</v>
      </c>
      <c r="F576" s="195"/>
      <c r="G576" s="194"/>
      <c r="K576" s="52"/>
      <c r="L576" s="52"/>
      <c r="P576" s="134"/>
      <c r="Q576" s="1">
        <f>COUNTIF(G557:G576,"=X")</f>
        <v>0</v>
      </c>
      <c r="R576" s="1" t="str">
        <f t="shared" si="377"/>
        <v/>
      </c>
      <c r="S576" s="1" t="str">
        <f>IF(R576="","",VLOOKUP(C576,'[1]Admin Tools'!C:D,2,FALSE))</f>
        <v/>
      </c>
    </row>
    <row r="577" spans="1:19" ht="16.5" thickBot="1" x14ac:dyDescent="0.3">
      <c r="A577" s="139" t="str">
        <f>CONCATENATE($C$10,$C$494,"T",B575)</f>
        <v>2015Wk 3T7</v>
      </c>
      <c r="B577" s="196"/>
      <c r="C577" s="197" t="s">
        <v>243</v>
      </c>
      <c r="D577" s="198">
        <v>-1</v>
      </c>
      <c r="E577" s="199">
        <v>1</v>
      </c>
      <c r="F577" s="200"/>
      <c r="G577" s="199"/>
      <c r="K577" s="52"/>
      <c r="L577" s="52"/>
      <c r="P577" s="134"/>
      <c r="Q577" s="1">
        <f>COUNTIF(G557:G577,"=X")</f>
        <v>0</v>
      </c>
      <c r="R577" s="1" t="str">
        <f t="shared" si="377"/>
        <v/>
      </c>
      <c r="S577" s="1" t="str">
        <f>IF(R577="","",VLOOKUP(C577,'[1]Admin Tools'!C:D,2,FALSE))</f>
        <v/>
      </c>
    </row>
    <row r="578" spans="1:19" x14ac:dyDescent="0.25">
      <c r="A578" s="139" t="str">
        <f>CONCATENATE($C$10,$C$494,"T",B578)</f>
        <v>2015Wk 3T8</v>
      </c>
      <c r="B578" s="201">
        <v>8</v>
      </c>
      <c r="C578" s="187" t="s">
        <v>238</v>
      </c>
      <c r="D578" s="202">
        <v>0</v>
      </c>
      <c r="E578" s="212">
        <v>0</v>
      </c>
      <c r="F578" s="203">
        <v>1</v>
      </c>
      <c r="G578" s="204"/>
      <c r="K578" s="52"/>
      <c r="L578" s="52"/>
      <c r="P578" s="134"/>
      <c r="Q578" s="1">
        <f>COUNTIF(G557:G578,"=X")</f>
        <v>0</v>
      </c>
      <c r="R578" s="1" t="str">
        <f t="shared" si="377"/>
        <v/>
      </c>
      <c r="S578" s="1" t="str">
        <f>IF(R578="","",VLOOKUP(C578,'[1]Admin Tools'!C:D,2,FALSE))</f>
        <v/>
      </c>
    </row>
    <row r="579" spans="1:19" x14ac:dyDescent="0.25">
      <c r="A579" s="139" t="str">
        <f>CONCATENATE($C$10,$C$494,"T",B578)</f>
        <v>2015Wk 3T8</v>
      </c>
      <c r="B579" s="205"/>
      <c r="C579" s="192" t="s">
        <v>241</v>
      </c>
      <c r="D579" s="206">
        <v>-5</v>
      </c>
      <c r="E579" s="213">
        <v>0</v>
      </c>
      <c r="F579" s="203"/>
      <c r="G579" s="207"/>
      <c r="K579" s="52"/>
      <c r="L579" s="52"/>
      <c r="P579" s="134"/>
      <c r="Q579" s="1">
        <f>COUNTIF(G557:G579,"=X")</f>
        <v>0</v>
      </c>
      <c r="R579" s="1" t="str">
        <f t="shared" si="377"/>
        <v/>
      </c>
      <c r="S579" s="1" t="str">
        <f>IF(R579="","",VLOOKUP(C579,'[1]Admin Tools'!C:D,2,FALSE))</f>
        <v/>
      </c>
    </row>
    <row r="580" spans="1:19" ht="16.5" thickBot="1" x14ac:dyDescent="0.3">
      <c r="A580" s="139" t="str">
        <f>CONCATENATE($C$10,$C$494,"T",B578)</f>
        <v>2015Wk 3T8</v>
      </c>
      <c r="B580" s="208"/>
      <c r="C580" s="197" t="s">
        <v>244</v>
      </c>
      <c r="D580" s="209">
        <v>-1</v>
      </c>
      <c r="E580" s="214">
        <v>1</v>
      </c>
      <c r="F580" s="210"/>
      <c r="G580" s="211"/>
      <c r="K580" s="52"/>
      <c r="L580" s="52"/>
      <c r="P580" s="134"/>
      <c r="Q580" s="1">
        <f>COUNTIF(G557:G580,"=X")</f>
        <v>0</v>
      </c>
      <c r="R580" s="1" t="str">
        <f t="shared" si="377"/>
        <v/>
      </c>
      <c r="S580" s="1" t="str">
        <f>IF(R580="","",VLOOKUP(C580,'[1]Admin Tools'!C:D,2,FALSE))</f>
        <v/>
      </c>
    </row>
    <row r="581" spans="1:19" x14ac:dyDescent="0.25">
      <c r="A581" s="139" t="str">
        <f>CONCATENATE($C$10,$C$494,"T",B581)</f>
        <v>2015Wk 3T9</v>
      </c>
      <c r="B581" s="186">
        <v>9</v>
      </c>
      <c r="C581" s="187" t="s">
        <v>246</v>
      </c>
      <c r="D581" s="188">
        <v>-2</v>
      </c>
      <c r="E581" s="189">
        <v>0</v>
      </c>
      <c r="F581" s="190">
        <v>1</v>
      </c>
      <c r="G581" s="189"/>
      <c r="K581" s="52"/>
      <c r="L581" s="52"/>
      <c r="P581" s="134"/>
      <c r="Q581" s="1">
        <f>COUNTIF(G557:G581,"=X")</f>
        <v>0</v>
      </c>
      <c r="R581" s="1" t="str">
        <f t="shared" si="377"/>
        <v/>
      </c>
      <c r="S581" s="1" t="str">
        <f>IF(R581="","",VLOOKUP(C581,'[1]Admin Tools'!C:D,2,FALSE))</f>
        <v/>
      </c>
    </row>
    <row r="582" spans="1:19" x14ac:dyDescent="0.25">
      <c r="A582" s="139" t="str">
        <f>CONCATENATE($C$10,$C$494,"T",B581)</f>
        <v>2015Wk 3T9</v>
      </c>
      <c r="B582" s="191"/>
      <c r="C582" s="192" t="s">
        <v>249</v>
      </c>
      <c r="D582" s="193">
        <v>-1</v>
      </c>
      <c r="E582" s="194">
        <v>1</v>
      </c>
      <c r="F582" s="195"/>
      <c r="G582" s="194"/>
      <c r="K582" s="52"/>
      <c r="L582" s="52"/>
      <c r="P582" s="134"/>
      <c r="Q582" s="1">
        <f>COUNTIF(G557:G582,"=X")</f>
        <v>0</v>
      </c>
      <c r="R582" s="1" t="str">
        <f t="shared" si="377"/>
        <v/>
      </c>
      <c r="S582" s="1" t="str">
        <f>IF(R582="","",VLOOKUP(C582,'[1]Admin Tools'!C:D,2,FALSE))</f>
        <v/>
      </c>
    </row>
    <row r="583" spans="1:19" ht="16.5" thickBot="1" x14ac:dyDescent="0.3">
      <c r="A583" s="139" t="str">
        <f>CONCATENATE($C$10,$C$494,"T",B581)</f>
        <v>2015Wk 3T9</v>
      </c>
      <c r="B583" s="196"/>
      <c r="C583" s="197" t="s">
        <v>252</v>
      </c>
      <c r="D583" s="198">
        <v>-7</v>
      </c>
      <c r="E583" s="199">
        <v>0</v>
      </c>
      <c r="F583" s="200"/>
      <c r="G583" s="199"/>
      <c r="K583" s="52"/>
      <c r="L583" s="52"/>
      <c r="P583" s="134"/>
      <c r="Q583" s="1">
        <f>COUNTIF(G557:G583,"=X")</f>
        <v>0</v>
      </c>
      <c r="R583" s="1" t="str">
        <f t="shared" si="377"/>
        <v/>
      </c>
      <c r="S583" s="1" t="str">
        <f>IF(R583="","",VLOOKUP(C583,'[1]Admin Tools'!C:D,2,FALSE))</f>
        <v/>
      </c>
    </row>
    <row r="584" spans="1:19" x14ac:dyDescent="0.25">
      <c r="A584" s="139" t="str">
        <f>CONCATENATE($C$10,$C$494,"T",B584)</f>
        <v>2015Wk 3T10</v>
      </c>
      <c r="B584" s="201">
        <v>10</v>
      </c>
      <c r="C584" s="187" t="s">
        <v>247</v>
      </c>
      <c r="D584" s="202">
        <v>-1</v>
      </c>
      <c r="E584" s="212">
        <v>1</v>
      </c>
      <c r="F584" s="203">
        <v>5</v>
      </c>
      <c r="G584" s="204"/>
      <c r="K584" s="52"/>
      <c r="L584" s="52"/>
      <c r="P584" s="134"/>
      <c r="Q584" s="1">
        <f>COUNTIF(G557:G584,"=X")</f>
        <v>0</v>
      </c>
      <c r="R584" s="1" t="str">
        <f t="shared" si="377"/>
        <v/>
      </c>
      <c r="S584" s="1" t="str">
        <f>IF(R584="","",VLOOKUP(C584,'[1]Admin Tools'!C:D,2,FALSE))</f>
        <v/>
      </c>
    </row>
    <row r="585" spans="1:19" x14ac:dyDescent="0.25">
      <c r="A585" s="139" t="str">
        <f>CONCATENATE($C$10,$C$494,"T",B584)</f>
        <v>2015Wk 3T10</v>
      </c>
      <c r="B585" s="205"/>
      <c r="C585" s="192" t="s">
        <v>250</v>
      </c>
      <c r="D585" s="206">
        <v>1</v>
      </c>
      <c r="E585" s="213">
        <v>1</v>
      </c>
      <c r="F585" s="203"/>
      <c r="G585" s="207"/>
      <c r="K585" s="52"/>
      <c r="L585" s="52"/>
      <c r="P585" s="134"/>
      <c r="Q585" s="1">
        <f>COUNTIF(G557:G585,"=X")</f>
        <v>0</v>
      </c>
      <c r="R585" s="1" t="str">
        <f t="shared" si="377"/>
        <v/>
      </c>
      <c r="S585" s="1" t="str">
        <f>IF(R585="","",VLOOKUP(C585,'[1]Admin Tools'!C:D,2,FALSE))</f>
        <v/>
      </c>
    </row>
    <row r="586" spans="1:19" ht="16.5" thickBot="1" x14ac:dyDescent="0.3">
      <c r="A586" s="139" t="str">
        <f>CONCATENATE($C$10,$C$494,"T",B584)</f>
        <v>2015Wk 3T10</v>
      </c>
      <c r="B586" s="208"/>
      <c r="C586" s="197" t="s">
        <v>253</v>
      </c>
      <c r="D586" s="209">
        <v>1</v>
      </c>
      <c r="E586" s="214">
        <v>2</v>
      </c>
      <c r="F586" s="210"/>
      <c r="G586" s="211"/>
      <c r="K586" s="52"/>
      <c r="L586" s="52"/>
      <c r="P586" s="134"/>
      <c r="Q586" s="1">
        <f>COUNTIF(G557:G586,"=X")</f>
        <v>0</v>
      </c>
      <c r="R586" s="1" t="str">
        <f t="shared" si="377"/>
        <v/>
      </c>
      <c r="S586" s="1" t="str">
        <f>IF(R586="","",VLOOKUP(C586,'[1]Admin Tools'!C:D,2,FALSE))</f>
        <v/>
      </c>
    </row>
    <row r="587" spans="1:19" x14ac:dyDescent="0.25">
      <c r="A587" s="139" t="str">
        <f>CONCATENATE($C$10,$C$494,"T",B587)</f>
        <v>2015Wk 3T11</v>
      </c>
      <c r="B587" s="186">
        <v>11</v>
      </c>
      <c r="C587" s="187" t="s">
        <v>255</v>
      </c>
      <c r="D587" s="188">
        <v>-1</v>
      </c>
      <c r="E587" s="189">
        <v>0</v>
      </c>
      <c r="F587" s="190">
        <v>0</v>
      </c>
      <c r="G587" s="189"/>
      <c r="K587" s="52"/>
      <c r="L587" s="52"/>
      <c r="P587" s="134"/>
      <c r="Q587" s="1">
        <f>COUNTIF(G557:G587,"=X")</f>
        <v>0</v>
      </c>
      <c r="R587" s="1" t="str">
        <f t="shared" si="377"/>
        <v/>
      </c>
      <c r="S587" s="1" t="str">
        <f>IF(R587="","",VLOOKUP(C587,'[1]Admin Tools'!C:D,2,FALSE))</f>
        <v/>
      </c>
    </row>
    <row r="588" spans="1:19" x14ac:dyDescent="0.25">
      <c r="A588" s="139" t="str">
        <f>CONCATENATE($C$10,$C$494,"T",B587)</f>
        <v>2015Wk 3T11</v>
      </c>
      <c r="B588" s="191"/>
      <c r="C588" s="192" t="s">
        <v>258</v>
      </c>
      <c r="D588" s="193">
        <v>-4</v>
      </c>
      <c r="E588" s="194">
        <v>0</v>
      </c>
      <c r="F588" s="195"/>
      <c r="G588" s="194"/>
      <c r="K588" s="52"/>
      <c r="L588" s="52"/>
      <c r="P588" s="134"/>
      <c r="Q588" s="1">
        <f>COUNTIF(G557:G588,"=X")</f>
        <v>0</v>
      </c>
      <c r="R588" s="1" t="str">
        <f t="shared" si="377"/>
        <v/>
      </c>
      <c r="S588" s="1" t="str">
        <f>IF(R588="","",VLOOKUP(C588,'[1]Admin Tools'!C:D,2,FALSE))</f>
        <v/>
      </c>
    </row>
    <row r="589" spans="1:19" ht="16.5" thickBot="1" x14ac:dyDescent="0.3">
      <c r="A589" s="139" t="str">
        <f>CONCATENATE($C$10,$C$494,"T",B587)</f>
        <v>2015Wk 3T11</v>
      </c>
      <c r="B589" s="196"/>
      <c r="C589" s="197" t="s">
        <v>261</v>
      </c>
      <c r="D589" s="198">
        <v>-3</v>
      </c>
      <c r="E589" s="199">
        <v>0</v>
      </c>
      <c r="F589" s="200"/>
      <c r="G589" s="199"/>
      <c r="K589" s="52"/>
      <c r="L589" s="52"/>
      <c r="P589" s="134"/>
      <c r="Q589" s="1">
        <f>COUNTIF(G557:G589,"=X")</f>
        <v>0</v>
      </c>
      <c r="R589" s="1" t="str">
        <f t="shared" si="377"/>
        <v/>
      </c>
      <c r="S589" s="1" t="str">
        <f>IF(R589="","",VLOOKUP(C589,'[1]Admin Tools'!C:D,2,FALSE))</f>
        <v/>
      </c>
    </row>
    <row r="590" spans="1:19" x14ac:dyDescent="0.25">
      <c r="A590" s="139" t="str">
        <f>CONCATENATE($C$10,$C$494,"T",B590)</f>
        <v>2015Wk 3T12</v>
      </c>
      <c r="B590" s="201">
        <v>12</v>
      </c>
      <c r="C590" s="187" t="s">
        <v>256</v>
      </c>
      <c r="D590" s="202">
        <v>-2</v>
      </c>
      <c r="E590" s="212">
        <v>2</v>
      </c>
      <c r="F590" s="203">
        <v>5</v>
      </c>
      <c r="G590" s="204"/>
      <c r="K590" s="52"/>
      <c r="L590" s="52"/>
      <c r="P590" s="134"/>
      <c r="Q590" s="1">
        <f>COUNTIF(G557:G590,"=X")</f>
        <v>0</v>
      </c>
      <c r="R590" s="1" t="str">
        <f t="shared" si="377"/>
        <v/>
      </c>
      <c r="S590" s="1" t="str">
        <f>IF(R590="","",VLOOKUP(C590,'[1]Admin Tools'!C:D,2,FALSE))</f>
        <v/>
      </c>
    </row>
    <row r="591" spans="1:19" x14ac:dyDescent="0.25">
      <c r="A591" s="139" t="str">
        <f>CONCATENATE($C$10,$C$494,"T",B590)</f>
        <v>2015Wk 3T12</v>
      </c>
      <c r="B591" s="205"/>
      <c r="C591" s="192" t="s">
        <v>259</v>
      </c>
      <c r="D591" s="206">
        <v>-5</v>
      </c>
      <c r="E591" s="213">
        <v>0</v>
      </c>
      <c r="F591" s="203"/>
      <c r="G591" s="207"/>
      <c r="K591" s="52"/>
      <c r="L591" s="52"/>
      <c r="P591" s="134"/>
      <c r="Q591" s="1">
        <f>COUNTIF(G557:G591,"=X")</f>
        <v>0</v>
      </c>
      <c r="R591" s="1" t="str">
        <f t="shared" si="377"/>
        <v/>
      </c>
      <c r="S591" s="1" t="str">
        <f>IF(R591="","",VLOOKUP(C591,'[1]Admin Tools'!C:D,2,FALSE))</f>
        <v/>
      </c>
    </row>
    <row r="592" spans="1:19" ht="16.5" thickBot="1" x14ac:dyDescent="0.3">
      <c r="A592" s="139" t="str">
        <f>CONCATENATE($C$10,$C$494,"T",B590)</f>
        <v>2015Wk 3T12</v>
      </c>
      <c r="B592" s="208"/>
      <c r="C592" s="197" t="s">
        <v>262</v>
      </c>
      <c r="D592" s="209">
        <v>1</v>
      </c>
      <c r="E592" s="214">
        <v>2</v>
      </c>
      <c r="F592" s="210"/>
      <c r="G592" s="211"/>
      <c r="K592" s="52"/>
      <c r="L592" s="52"/>
      <c r="P592" s="134"/>
      <c r="Q592" s="1">
        <f>COUNTIF(G557:G592,"=X")</f>
        <v>0</v>
      </c>
      <c r="R592" s="1" t="str">
        <f t="shared" si="377"/>
        <v/>
      </c>
      <c r="S592" s="1" t="str">
        <f>IF(R592="","",VLOOKUP(C592,'[1]Admin Tools'!C:D,2,FALSE))</f>
        <v/>
      </c>
    </row>
    <row r="593" spans="1:41" x14ac:dyDescent="0.25">
      <c r="A593" s="139" t="str">
        <f t="shared" ref="A593:A598" si="378">CONCATENATE($C$10,$C$494,"T",B593)</f>
        <v>2015Wk 3T</v>
      </c>
      <c r="B593" s="186"/>
      <c r="C593" s="187"/>
      <c r="D593" s="188"/>
      <c r="E593" s="189"/>
      <c r="F593" s="190"/>
      <c r="G593" s="189"/>
      <c r="K593" s="52"/>
      <c r="L593" s="52"/>
      <c r="P593" s="134"/>
      <c r="Q593" s="1">
        <f>COUNTIF(G557:G593,"=X")</f>
        <v>0</v>
      </c>
      <c r="R593" s="1" t="str">
        <f t="shared" si="377"/>
        <v/>
      </c>
      <c r="S593" s="1" t="str">
        <f>IF(R593="","",VLOOKUP(C593,'[1]Admin Tools'!C:D,2,FALSE))</f>
        <v/>
      </c>
    </row>
    <row r="594" spans="1:41" ht="16.5" thickBot="1" x14ac:dyDescent="0.3">
      <c r="A594" s="139" t="str">
        <f t="shared" si="378"/>
        <v>2015Wk 3T</v>
      </c>
      <c r="B594" s="196"/>
      <c r="C594" s="197"/>
      <c r="D594" s="198"/>
      <c r="E594" s="199"/>
      <c r="F594" s="200"/>
      <c r="G594" s="199"/>
      <c r="K594" s="52"/>
      <c r="L594" s="52"/>
      <c r="P594" s="134"/>
      <c r="Q594" s="1">
        <f>COUNTIF(G557:G594,"=X")</f>
        <v>0</v>
      </c>
      <c r="R594" s="1" t="str">
        <f t="shared" si="377"/>
        <v/>
      </c>
      <c r="S594" s="1" t="str">
        <f>IF(R594="","",VLOOKUP(C594,'[1]Admin Tools'!C:D,2,FALSE))</f>
        <v/>
      </c>
    </row>
    <row r="595" spans="1:41" x14ac:dyDescent="0.25">
      <c r="A595" s="139" t="str">
        <f t="shared" si="378"/>
        <v>2015Wk 3T</v>
      </c>
      <c r="B595" s="201"/>
      <c r="C595" s="187"/>
      <c r="D595" s="202"/>
      <c r="E595" s="212"/>
      <c r="F595" s="203"/>
      <c r="G595" s="204"/>
      <c r="K595" s="52"/>
      <c r="L595" s="52"/>
      <c r="P595" s="134"/>
      <c r="Q595" s="1">
        <f>COUNTIF(G557:G595,"=X")</f>
        <v>0</v>
      </c>
      <c r="R595" s="1" t="str">
        <f t="shared" si="377"/>
        <v/>
      </c>
      <c r="S595" s="1" t="str">
        <f>IF(R595="","",VLOOKUP(C595,'[1]Admin Tools'!C:D,2,FALSE))</f>
        <v/>
      </c>
    </row>
    <row r="596" spans="1:41" ht="16.5" thickBot="1" x14ac:dyDescent="0.3">
      <c r="A596" s="139" t="str">
        <f t="shared" si="378"/>
        <v>2015Wk 3T</v>
      </c>
      <c r="B596" s="208"/>
      <c r="C596" s="197"/>
      <c r="D596" s="209"/>
      <c r="E596" s="214"/>
      <c r="F596" s="210"/>
      <c r="G596" s="211"/>
      <c r="K596" s="52"/>
      <c r="L596" s="52"/>
      <c r="P596" s="134"/>
      <c r="Q596" s="1">
        <f>COUNTIF(G557:G596,"=X")</f>
        <v>0</v>
      </c>
      <c r="R596" s="1" t="str">
        <f t="shared" si="377"/>
        <v/>
      </c>
      <c r="S596" s="1" t="str">
        <f>IF(R596="","",VLOOKUP(C596,'[1]Admin Tools'!C:D,2,FALSE))</f>
        <v/>
      </c>
    </row>
    <row r="597" spans="1:41" ht="16.5" thickBot="1" x14ac:dyDescent="0.3">
      <c r="A597" s="139" t="str">
        <f t="shared" si="378"/>
        <v>2015Wk 3T</v>
      </c>
      <c r="B597" s="217"/>
      <c r="C597" s="218"/>
      <c r="D597" s="219"/>
      <c r="E597" s="189"/>
      <c r="F597" s="190"/>
      <c r="G597" s="204"/>
      <c r="K597" s="52"/>
      <c r="L597" s="52"/>
      <c r="P597" s="134"/>
      <c r="Q597" s="1">
        <f>COUNTIF(G559:G597,"=X")</f>
        <v>0</v>
      </c>
      <c r="R597" s="1" t="str">
        <f t="shared" si="377"/>
        <v/>
      </c>
      <c r="S597" s="1" t="str">
        <f>IF(R597="","",VLOOKUP(C597,'[1]Admin Tools'!C:D,2,FALSE))</f>
        <v/>
      </c>
    </row>
    <row r="598" spans="1:41" ht="16.5" thickBot="1" x14ac:dyDescent="0.3">
      <c r="A598" s="139" t="str">
        <f t="shared" si="378"/>
        <v>2015Wk 3T</v>
      </c>
      <c r="B598" s="220"/>
      <c r="C598" s="218"/>
      <c r="D598" s="221"/>
      <c r="E598" s="199"/>
      <c r="F598" s="200"/>
      <c r="G598" s="211"/>
      <c r="K598" s="52"/>
      <c r="L598" s="52"/>
      <c r="P598" s="134"/>
      <c r="Q598" s="1">
        <f>COUNTIF(G559:G598,"=X")</f>
        <v>0</v>
      </c>
      <c r="R598" s="1" t="str">
        <f t="shared" si="377"/>
        <v/>
      </c>
      <c r="S598" s="1" t="str">
        <f>IF(R598="","",VLOOKUP(C598,'[1]Admin Tools'!C:D,2,FALSE))</f>
        <v/>
      </c>
    </row>
    <row r="600" spans="1:41" ht="16.5" thickBot="1" x14ac:dyDescent="0.3"/>
    <row r="601" spans="1:41" ht="36.75" thickBot="1" x14ac:dyDescent="0.6">
      <c r="B601" s="306" t="s">
        <v>273</v>
      </c>
      <c r="C601" s="307"/>
      <c r="D601" s="307"/>
      <c r="E601" s="307"/>
      <c r="F601" s="307"/>
      <c r="G601" s="307"/>
      <c r="H601" s="307"/>
      <c r="I601" s="307"/>
      <c r="J601" s="307"/>
      <c r="K601" s="307"/>
      <c r="L601" s="307"/>
      <c r="M601" s="307"/>
      <c r="N601" s="307"/>
      <c r="O601" s="307"/>
      <c r="P601" s="307"/>
      <c r="Q601" s="307"/>
      <c r="R601" s="307"/>
      <c r="S601" s="307"/>
      <c r="T601" s="307"/>
      <c r="U601" s="308"/>
      <c r="V601" s="133"/>
      <c r="W601" s="133"/>
      <c r="X601" s="133"/>
      <c r="Y601" s="133"/>
      <c r="Z601" s="133"/>
    </row>
    <row r="603" spans="1:41" x14ac:dyDescent="0.25">
      <c r="C603" s="309" t="str">
        <f>HLOOKUP(CONCATENATE($C$10,C604),$G$9:$X$10,2,FALSE)</f>
        <v>Back</v>
      </c>
      <c r="D603" s="310"/>
      <c r="E603" s="310"/>
      <c r="F603" s="310"/>
      <c r="G603" s="310"/>
      <c r="H603" s="310"/>
      <c r="I603" s="310"/>
      <c r="J603" s="310"/>
      <c r="K603" s="310"/>
      <c r="L603" s="310"/>
      <c r="M603" s="310"/>
      <c r="N603" s="310"/>
      <c r="O603" s="52"/>
      <c r="S603" s="134"/>
    </row>
    <row r="604" spans="1:41" x14ac:dyDescent="0.25">
      <c r="C604" s="135" t="str">
        <f>C661</f>
        <v>Wk 4</v>
      </c>
      <c r="D604" s="33" t="s">
        <v>189</v>
      </c>
      <c r="E604" s="34">
        <f>HLOOKUP(CONCATENATE($C603,$D604),'[1]Admin Tools'!$D$4:$G$13,2,FALSE)</f>
        <v>4</v>
      </c>
      <c r="F604" s="34">
        <f>HLOOKUP(CONCATENATE($C603,$D604),'[1]Admin Tools'!$D$4:$G$13,3,FALSE)</f>
        <v>4</v>
      </c>
      <c r="G604" s="34">
        <f>HLOOKUP(CONCATENATE($C603,$D604),'[1]Admin Tools'!$D$4:$G$13,4,FALSE)</f>
        <v>5</v>
      </c>
      <c r="H604" s="34">
        <f>HLOOKUP(CONCATENATE($C603,$D604),'[1]Admin Tools'!$D$4:$G$13,5,FALSE)</f>
        <v>4</v>
      </c>
      <c r="I604" s="34">
        <f>HLOOKUP(CONCATENATE($C603,$D604),'[1]Admin Tools'!$D$4:$G$13,6,FALSE)</f>
        <v>3</v>
      </c>
      <c r="J604" s="34">
        <f>HLOOKUP(CONCATENATE($C603,$D604),'[1]Admin Tools'!$D$4:$G$13,7,FALSE)</f>
        <v>4</v>
      </c>
      <c r="K604" s="34">
        <f>HLOOKUP(CONCATENATE($C603,$D604),'[1]Admin Tools'!$D$4:$G$13,8,FALSE)</f>
        <v>3</v>
      </c>
      <c r="L604" s="34">
        <f>HLOOKUP(CONCATENATE($C603,$D604),'[1]Admin Tools'!$D$4:$G$13,9,FALSE)</f>
        <v>4</v>
      </c>
      <c r="M604" s="34">
        <f>HLOOKUP(CONCATENATE($C603,$D604),'[1]Admin Tools'!$D$4:$G$13,10,FALSE)</f>
        <v>5</v>
      </c>
      <c r="N604" s="136">
        <f>SUM(E604:M604)</f>
        <v>36</v>
      </c>
      <c r="O604" s="52"/>
      <c r="S604" s="134"/>
    </row>
    <row r="605" spans="1:41" x14ac:dyDescent="0.25">
      <c r="D605" s="9" t="s">
        <v>10</v>
      </c>
      <c r="E605" s="137" t="str">
        <f>CONCATENATE("#",HLOOKUP($C603,'[1]Admin Tools'!$D$4:$G$13,2,FALSE))</f>
        <v>#10</v>
      </c>
      <c r="F605" s="137" t="str">
        <f>CONCATENATE("#",HLOOKUP($C603,'[1]Admin Tools'!$D$4:$G$13,3,FALSE))</f>
        <v>#11</v>
      </c>
      <c r="G605" s="137" t="str">
        <f>CONCATENATE("#",HLOOKUP($C603,'[1]Admin Tools'!$D$4:$G$13,4,FALSE))</f>
        <v>#12</v>
      </c>
      <c r="H605" s="137" t="str">
        <f>CONCATENATE("#",HLOOKUP($C603,'[1]Admin Tools'!$D$4:$G$13,5,FALSE))</f>
        <v>#13</v>
      </c>
      <c r="I605" s="137" t="str">
        <f>CONCATENATE("#",HLOOKUP($C603,'[1]Admin Tools'!$D$4:$G$13,6,FALSE))</f>
        <v>#14</v>
      </c>
      <c r="J605" s="137" t="str">
        <f>CONCATENATE("#",HLOOKUP($C603,'[1]Admin Tools'!$D$4:$G$13,7,FALSE))</f>
        <v>#15</v>
      </c>
      <c r="K605" s="137" t="str">
        <f>CONCATENATE("#",HLOOKUP($C603,'[1]Admin Tools'!$D$4:$G$13,8,FALSE))</f>
        <v>#16</v>
      </c>
      <c r="L605" s="137" t="str">
        <f>CONCATENATE("#",HLOOKUP($C603,'[1]Admin Tools'!$D$4:$G$13,9,FALSE))</f>
        <v>#17</v>
      </c>
      <c r="M605" s="137" t="str">
        <f>CONCATENATE("#",HLOOKUP($C603,'[1]Admin Tools'!$D$4:$G$13,10,FALSE))</f>
        <v>#18</v>
      </c>
      <c r="N605" s="138"/>
      <c r="O605" s="52"/>
    </row>
    <row r="606" spans="1:41" x14ac:dyDescent="0.25">
      <c r="A606" s="139" t="str">
        <f>CONCATENATE($C$10,C604,C606)</f>
        <v>2015Wk 4Flight 1</v>
      </c>
      <c r="C606" s="300" t="s">
        <v>12</v>
      </c>
      <c r="D606" s="301"/>
      <c r="E606" s="140">
        <f>IF(COUNTIF(E607:E618,MIN(E607:E618))=1,MIN(E607:E618),0)</f>
        <v>0</v>
      </c>
      <c r="F606" s="140">
        <f t="shared" ref="F606:L606" si="379">IF(COUNTIF(F607:F618,MIN(F607:F618))=1,MIN(F607:F618),0)</f>
        <v>0</v>
      </c>
      <c r="G606" s="140">
        <f t="shared" si="379"/>
        <v>0</v>
      </c>
      <c r="H606" s="140">
        <f t="shared" si="379"/>
        <v>0</v>
      </c>
      <c r="I606" s="140">
        <f t="shared" si="379"/>
        <v>0</v>
      </c>
      <c r="J606" s="140">
        <f t="shared" si="379"/>
        <v>0</v>
      </c>
      <c r="K606" s="140">
        <f t="shared" si="379"/>
        <v>0</v>
      </c>
      <c r="L606" s="140">
        <f t="shared" si="379"/>
        <v>0</v>
      </c>
      <c r="M606" s="140">
        <f>IF(COUNTIF(M607:M618,MIN(M607:M618))=1,MIN(M607:M618),0)</f>
        <v>0</v>
      </c>
      <c r="N606" s="141"/>
      <c r="O606" s="9" t="s">
        <v>190</v>
      </c>
      <c r="P606" s="9" t="s">
        <v>191</v>
      </c>
      <c r="Q606" s="9" t="s">
        <v>8</v>
      </c>
      <c r="R606" s="9" t="s">
        <v>192</v>
      </c>
      <c r="S606" s="9" t="s">
        <v>24</v>
      </c>
      <c r="T606" s="142">
        <v>1</v>
      </c>
      <c r="U606" s="142">
        <v>2</v>
      </c>
      <c r="V606" s="142">
        <v>3</v>
      </c>
      <c r="W606" s="142">
        <v>4</v>
      </c>
      <c r="X606" s="142">
        <v>5</v>
      </c>
      <c r="Y606" s="142">
        <v>6</v>
      </c>
      <c r="Z606" s="142">
        <v>7</v>
      </c>
      <c r="AA606" s="142">
        <v>8</v>
      </c>
      <c r="AB606" s="142">
        <v>9</v>
      </c>
      <c r="AC606" s="143" t="s">
        <v>193</v>
      </c>
      <c r="AD606" s="1"/>
      <c r="AG606" s="142">
        <v>1</v>
      </c>
      <c r="AH606" s="142">
        <v>2</v>
      </c>
      <c r="AI606" s="142">
        <v>3</v>
      </c>
      <c r="AJ606" s="142">
        <v>4</v>
      </c>
      <c r="AK606" s="142">
        <v>5</v>
      </c>
      <c r="AL606" s="142">
        <v>6</v>
      </c>
      <c r="AM606" s="142">
        <v>7</v>
      </c>
      <c r="AN606" s="142">
        <v>8</v>
      </c>
      <c r="AO606" s="142">
        <v>9</v>
      </c>
    </row>
    <row r="607" spans="1:41" x14ac:dyDescent="0.25">
      <c r="A607" s="139" t="str">
        <f t="shared" ref="A607:A618" si="380">CONCATENATE($C$10,$C$661,"P",B607)</f>
        <v>2015Wk 4P83</v>
      </c>
      <c r="B607" s="48">
        <v>83</v>
      </c>
      <c r="C607" s="144" t="str">
        <f t="shared" ref="C607:C618" si="381">VLOOKUP(B607,$A$3108:$D$8319,3,FALSE)</f>
        <v>Devin Carrigan</v>
      </c>
      <c r="D607" s="145"/>
      <c r="E607" s="146">
        <f t="shared" ref="E607:E618" si="382">IFERROR(IF(VLOOKUP($A607,$A$661:$P$722,5,FALSE)=0,"",VLOOKUP($A607,$A$661:$P$722,5,FALSE)),"")</f>
        <v>5</v>
      </c>
      <c r="F607" s="146">
        <f t="shared" ref="F607:F618" si="383">IFERROR(IF(VLOOKUP($A607,$A$661:$P$722,6,FALSE)=0,"",VLOOKUP($A607,$A$661:$P$722,6,FALSE)),"")</f>
        <v>5</v>
      </c>
      <c r="G607" s="146">
        <f t="shared" ref="G607:G618" si="384">IFERROR(IF(VLOOKUP($A607,$A$661:$P$722,7,FALSE)=0,"",VLOOKUP($A607,$A$661:$P$722,7,FALSE)),"")</f>
        <v>6</v>
      </c>
      <c r="H607" s="146">
        <f t="shared" ref="H607:H618" si="385">IFERROR(IF(VLOOKUP($A607,$A$661:$P$722,8,FALSE)=0,"",VLOOKUP($A607,$A$661:$P$722,8,FALSE)),"")</f>
        <v>4</v>
      </c>
      <c r="I607" s="146">
        <f t="shared" ref="I607:I618" si="386">IFERROR(IF(VLOOKUP($A607,$A$661:$P$722,9,FALSE)=0,"",VLOOKUP($A607,$A$661:$P$722,9,FALSE)),"")</f>
        <v>3</v>
      </c>
      <c r="J607" s="146">
        <f t="shared" ref="J607:J618" si="387">IFERROR(IF(VLOOKUP($A607,$A$661:$P$722,10,FALSE)=0,"",VLOOKUP($A607,$A$661:$P$722,10,FALSE)),"")</f>
        <v>5</v>
      </c>
      <c r="K607" s="146">
        <f t="shared" ref="K607:K618" si="388">IFERROR(IF(VLOOKUP($A607,$A$661:$P$722,11,FALSE)=0,"",VLOOKUP($A607,$A$661:$P$722,11,FALSE)),"")</f>
        <v>3</v>
      </c>
      <c r="L607" s="146">
        <f t="shared" ref="L607:L618" si="389">IFERROR(IF(VLOOKUP($A607,$A$661:$P$722,12,FALSE)=0,"",VLOOKUP($A607,$A$661:$P$722,12,FALSE)),"")</f>
        <v>5</v>
      </c>
      <c r="M607" s="146">
        <f t="shared" ref="M607:M618" si="390">IFERROR(IF(VLOOKUP($A607,$A$661:$P$722,13,FALSE)=0,"",VLOOKUP($A607,$A$661:$P$722,13,FALSE)),"")</f>
        <v>4</v>
      </c>
      <c r="N607" s="147">
        <f t="shared" ref="N607:N617" si="391">SUM(E607:M607)</f>
        <v>40</v>
      </c>
      <c r="O607" s="148">
        <f>SUM(COUNTIF(E607,E606),COUNTIF(F607,F606),COUNTIF(G607,G606),COUNTIF(H607,H606),COUNTIF(I607,I606),COUNTIF(J607,J606),COUNTIF(K607,K606),COUNTIF(L607,L606),COUNTIF(M607,M606))</f>
        <v>0</v>
      </c>
      <c r="P607" s="149">
        <f>IF(O607=0,0,IF(SUM(O607:O618)=O607,VLOOKUP(1,$AC$107:$AD$116,2,FALSE),O607*P619))</f>
        <v>0</v>
      </c>
      <c r="Q607" s="146">
        <f t="shared" ref="Q607:Q618" si="392">IFERROR((VLOOKUP($A607,$A$661:$P$722,16,FALSE)),"DNP")</f>
        <v>0</v>
      </c>
      <c r="R607" t="s">
        <v>179</v>
      </c>
      <c r="S607" t="str">
        <f>CONCATENATE(T607,U607,V607,W607,X607,Y607,Z607,AA607,AB607)</f>
        <v/>
      </c>
      <c r="T607" t="str">
        <f t="shared" ref="T607:AB607" si="393">IF(E607=E606,CONCATENATE(VLOOKUP((E607-E604),$AC$122:$AD$127,2,FALSE),E605),"")</f>
        <v/>
      </c>
      <c r="U607" t="str">
        <f t="shared" si="393"/>
        <v/>
      </c>
      <c r="V607" t="str">
        <f t="shared" si="393"/>
        <v/>
      </c>
      <c r="W607" t="str">
        <f t="shared" si="393"/>
        <v/>
      </c>
      <c r="X607" t="str">
        <f t="shared" si="393"/>
        <v/>
      </c>
      <c r="Y607" t="str">
        <f t="shared" si="393"/>
        <v/>
      </c>
      <c r="Z607" t="str">
        <f t="shared" si="393"/>
        <v/>
      </c>
      <c r="AA607" t="str">
        <f t="shared" si="393"/>
        <v/>
      </c>
      <c r="AB607" t="str">
        <f t="shared" si="393"/>
        <v/>
      </c>
      <c r="AC607" s="1" t="s">
        <v>194</v>
      </c>
      <c r="AD607" s="1" t="s">
        <v>195</v>
      </c>
      <c r="AG607" t="str">
        <f t="shared" ref="AG607:AO618" si="394">CONCATENATE("F1",T607)</f>
        <v>F1</v>
      </c>
      <c r="AH607" t="str">
        <f t="shared" si="394"/>
        <v>F1</v>
      </c>
      <c r="AI607" t="str">
        <f t="shared" si="394"/>
        <v>F1</v>
      </c>
      <c r="AJ607" t="str">
        <f t="shared" si="394"/>
        <v>F1</v>
      </c>
      <c r="AK607" t="str">
        <f t="shared" si="394"/>
        <v>F1</v>
      </c>
      <c r="AL607" t="str">
        <f t="shared" si="394"/>
        <v>F1</v>
      </c>
      <c r="AM607" t="str">
        <f t="shared" si="394"/>
        <v>F1</v>
      </c>
      <c r="AN607" t="str">
        <f t="shared" si="394"/>
        <v>F1</v>
      </c>
      <c r="AO607" t="str">
        <f t="shared" si="394"/>
        <v>F1</v>
      </c>
    </row>
    <row r="608" spans="1:41" x14ac:dyDescent="0.25">
      <c r="A608" s="139" t="str">
        <f t="shared" si="380"/>
        <v>2015Wk 4P68</v>
      </c>
      <c r="B608" s="48">
        <v>68</v>
      </c>
      <c r="C608" s="144" t="str">
        <f t="shared" si="381"/>
        <v>Nick Wight</v>
      </c>
      <c r="D608" s="145"/>
      <c r="E608" s="146">
        <f t="shared" si="382"/>
        <v>6</v>
      </c>
      <c r="F608" s="146">
        <f t="shared" si="383"/>
        <v>6</v>
      </c>
      <c r="G608" s="146">
        <f t="shared" si="384"/>
        <v>5</v>
      </c>
      <c r="H608" s="146">
        <f t="shared" si="385"/>
        <v>4</v>
      </c>
      <c r="I608" s="146">
        <f t="shared" si="386"/>
        <v>3</v>
      </c>
      <c r="J608" s="146">
        <f t="shared" si="387"/>
        <v>4</v>
      </c>
      <c r="K608" s="146">
        <f t="shared" si="388"/>
        <v>4</v>
      </c>
      <c r="L608" s="146">
        <f t="shared" si="389"/>
        <v>4</v>
      </c>
      <c r="M608" s="146">
        <f t="shared" si="390"/>
        <v>6</v>
      </c>
      <c r="N608" s="147">
        <f t="shared" si="391"/>
        <v>42</v>
      </c>
      <c r="O608" s="148">
        <f>SUM(COUNTIF(E608,E606),COUNTIF(F608,F606),COUNTIF(G608,G606),COUNTIF(H608,H606),COUNTIF(I608,I606),COUNTIF(J608,J606),COUNTIF(K608,K606),COUNTIF(L608,L606),COUNTIF(M608,M606))</f>
        <v>0</v>
      </c>
      <c r="P608" s="149">
        <f>IF(O608=0,0,IF(SUM(O607:O618)=O608,VLOOKUP(1,$AC$107:$AD$116,2,FALSE),O608*P619))</f>
        <v>0</v>
      </c>
      <c r="Q608" s="146">
        <f t="shared" si="392"/>
        <v>2</v>
      </c>
      <c r="R608" t="s">
        <v>179</v>
      </c>
      <c r="S608" t="str">
        <f t="shared" ref="S608:S615" si="395">CONCATENATE(T608,U608,V608,W608,X608,Y608,Z608,AA608,AB608)</f>
        <v/>
      </c>
      <c r="T608" t="str">
        <f t="shared" ref="T608:AB608" si="396">IF(E608=E606,CONCATENATE(VLOOKUP((E608-E604),$AC$122:$AD$127,2,FALSE),E605),"")</f>
        <v/>
      </c>
      <c r="U608" t="str">
        <f t="shared" si="396"/>
        <v/>
      </c>
      <c r="V608" t="str">
        <f t="shared" si="396"/>
        <v/>
      </c>
      <c r="W608" t="str">
        <f t="shared" si="396"/>
        <v/>
      </c>
      <c r="X608" t="str">
        <f t="shared" si="396"/>
        <v/>
      </c>
      <c r="Y608" t="str">
        <f t="shared" si="396"/>
        <v/>
      </c>
      <c r="Z608" t="str">
        <f t="shared" si="396"/>
        <v/>
      </c>
      <c r="AA608" t="str">
        <f t="shared" si="396"/>
        <v/>
      </c>
      <c r="AB608" t="str">
        <f t="shared" si="396"/>
        <v/>
      </c>
      <c r="AC608" s="1">
        <v>0</v>
      </c>
      <c r="AD608" s="1">
        <v>0</v>
      </c>
      <c r="AG608" t="str">
        <f t="shared" si="394"/>
        <v>F1</v>
      </c>
      <c r="AH608" t="str">
        <f t="shared" si="394"/>
        <v>F1</v>
      </c>
      <c r="AI608" t="str">
        <f t="shared" si="394"/>
        <v>F1</v>
      </c>
      <c r="AJ608" t="str">
        <f t="shared" si="394"/>
        <v>F1</v>
      </c>
      <c r="AK608" t="str">
        <f t="shared" si="394"/>
        <v>F1</v>
      </c>
      <c r="AL608" t="str">
        <f t="shared" si="394"/>
        <v>F1</v>
      </c>
      <c r="AM608" t="str">
        <f t="shared" si="394"/>
        <v>F1</v>
      </c>
      <c r="AN608" t="str">
        <f t="shared" si="394"/>
        <v>F1</v>
      </c>
      <c r="AO608" t="str">
        <f t="shared" si="394"/>
        <v>F1</v>
      </c>
    </row>
    <row r="609" spans="1:41" x14ac:dyDescent="0.25">
      <c r="A609" s="139" t="str">
        <f t="shared" si="380"/>
        <v>2015Wk 4P4</v>
      </c>
      <c r="B609" s="48">
        <v>4</v>
      </c>
      <c r="C609" s="144" t="str">
        <f t="shared" si="381"/>
        <v>Pat Donahue</v>
      </c>
      <c r="D609" s="145"/>
      <c r="E609" s="146">
        <f t="shared" si="382"/>
        <v>5</v>
      </c>
      <c r="F609" s="146">
        <f t="shared" si="383"/>
        <v>6</v>
      </c>
      <c r="G609" s="146">
        <f t="shared" si="384"/>
        <v>5</v>
      </c>
      <c r="H609" s="146">
        <f t="shared" si="385"/>
        <v>4</v>
      </c>
      <c r="I609" s="146">
        <f t="shared" si="386"/>
        <v>4</v>
      </c>
      <c r="J609" s="146">
        <f t="shared" si="387"/>
        <v>5</v>
      </c>
      <c r="K609" s="146">
        <f t="shared" si="388"/>
        <v>5</v>
      </c>
      <c r="L609" s="146">
        <f t="shared" si="389"/>
        <v>4</v>
      </c>
      <c r="M609" s="146">
        <f t="shared" si="390"/>
        <v>5</v>
      </c>
      <c r="N609" s="147">
        <f t="shared" si="391"/>
        <v>43</v>
      </c>
      <c r="O609" s="148">
        <f>SUM(COUNTIF(E609,E606),COUNTIF(F609,F606),COUNTIF(G609,G606),COUNTIF(H609,H606),COUNTIF(I609,I606),COUNTIF(J609,J606),COUNTIF(K609,K606),COUNTIF(L609,L606),COUNTIF(M609,M606))</f>
        <v>0</v>
      </c>
      <c r="P609" s="149">
        <f>IF(O609=0,0,IF(SUM(O607:O618)=O609,VLOOKUP(1,$AC$107:$AD$116,2,FALSE),O609*P619))</f>
        <v>0</v>
      </c>
      <c r="Q609" s="146">
        <f t="shared" si="392"/>
        <v>0</v>
      </c>
      <c r="R609" t="s">
        <v>179</v>
      </c>
      <c r="S609" t="str">
        <f t="shared" si="395"/>
        <v/>
      </c>
      <c r="T609" t="str">
        <f t="shared" ref="T609:AB609" si="397">IF(E609=E606,CONCATENATE(VLOOKUP((E609-E604),$AC$122:$AD$127,2,FALSE),E605),"")</f>
        <v/>
      </c>
      <c r="U609" t="str">
        <f t="shared" si="397"/>
        <v/>
      </c>
      <c r="V609" t="str">
        <f t="shared" si="397"/>
        <v/>
      </c>
      <c r="W609" t="str">
        <f t="shared" si="397"/>
        <v/>
      </c>
      <c r="X609" t="str">
        <f t="shared" si="397"/>
        <v/>
      </c>
      <c r="Y609" t="str">
        <f t="shared" si="397"/>
        <v/>
      </c>
      <c r="Z609" t="str">
        <f t="shared" si="397"/>
        <v/>
      </c>
      <c r="AA609" t="str">
        <f t="shared" si="397"/>
        <v/>
      </c>
      <c r="AB609" t="str">
        <f t="shared" si="397"/>
        <v/>
      </c>
      <c r="AC609" s="1">
        <v>1</v>
      </c>
      <c r="AD609" s="1">
        <v>24</v>
      </c>
      <c r="AG609" t="str">
        <f t="shared" si="394"/>
        <v>F1</v>
      </c>
      <c r="AH609" t="str">
        <f t="shared" si="394"/>
        <v>F1</v>
      </c>
      <c r="AI609" t="str">
        <f t="shared" si="394"/>
        <v>F1</v>
      </c>
      <c r="AJ609" t="str">
        <f t="shared" si="394"/>
        <v>F1</v>
      </c>
      <c r="AK609" t="str">
        <f t="shared" si="394"/>
        <v>F1</v>
      </c>
      <c r="AL609" t="str">
        <f t="shared" si="394"/>
        <v>F1</v>
      </c>
      <c r="AM609" t="str">
        <f t="shared" si="394"/>
        <v>F1</v>
      </c>
      <c r="AN609" t="str">
        <f t="shared" si="394"/>
        <v>F1</v>
      </c>
      <c r="AO609" t="str">
        <f t="shared" si="394"/>
        <v>F1</v>
      </c>
    </row>
    <row r="610" spans="1:41" x14ac:dyDescent="0.25">
      <c r="A610" s="139" t="str">
        <f t="shared" si="380"/>
        <v>2015Wk 4P79</v>
      </c>
      <c r="B610" s="48">
        <v>79</v>
      </c>
      <c r="C610" s="144" t="str">
        <f t="shared" si="381"/>
        <v>Connor Brown</v>
      </c>
      <c r="D610" s="145"/>
      <c r="E610" s="146">
        <f t="shared" si="382"/>
        <v>5</v>
      </c>
      <c r="F610" s="146">
        <f t="shared" si="383"/>
        <v>4</v>
      </c>
      <c r="G610" s="146">
        <f t="shared" si="384"/>
        <v>5</v>
      </c>
      <c r="H610" s="146">
        <f t="shared" si="385"/>
        <v>4</v>
      </c>
      <c r="I610" s="146">
        <f t="shared" si="386"/>
        <v>4</v>
      </c>
      <c r="J610" s="146">
        <f t="shared" si="387"/>
        <v>5</v>
      </c>
      <c r="K610" s="146">
        <f t="shared" si="388"/>
        <v>3</v>
      </c>
      <c r="L610" s="146">
        <f t="shared" si="389"/>
        <v>4</v>
      </c>
      <c r="M610" s="146">
        <f t="shared" si="390"/>
        <v>5</v>
      </c>
      <c r="N610" s="147">
        <f t="shared" si="391"/>
        <v>39</v>
      </c>
      <c r="O610" s="148">
        <f>SUM(COUNTIF(E610,E606),COUNTIF(F610,F606),COUNTIF(G610,G606),COUNTIF(H610,H606),COUNTIF(I610,I606),COUNTIF(J610,J606),COUNTIF(K610,K606),COUNTIF(L610,L606),COUNTIF(M610,M606))</f>
        <v>0</v>
      </c>
      <c r="P610" s="149">
        <f>IF(O610=0,0,IF(SUM(O607:O618)=O610,VLOOKUP(1,$AC$107:$AD$116,2,FALSE),O610*P619))</f>
        <v>0</v>
      </c>
      <c r="Q610" s="146">
        <f t="shared" si="392"/>
        <v>2</v>
      </c>
      <c r="R610" t="s">
        <v>179</v>
      </c>
      <c r="S610" t="str">
        <f t="shared" si="395"/>
        <v/>
      </c>
      <c r="T610" t="str">
        <f t="shared" ref="T610:AB610" si="398">IF(E610=E606,CONCATENATE(VLOOKUP((E610-E604),$AC$122:$AD$127,2,FALSE),E605),"")</f>
        <v/>
      </c>
      <c r="U610" t="str">
        <f t="shared" si="398"/>
        <v/>
      </c>
      <c r="V610" t="str">
        <f t="shared" si="398"/>
        <v/>
      </c>
      <c r="W610" t="str">
        <f t="shared" si="398"/>
        <v/>
      </c>
      <c r="X610" t="str">
        <f t="shared" si="398"/>
        <v/>
      </c>
      <c r="Y610" t="str">
        <f t="shared" si="398"/>
        <v/>
      </c>
      <c r="Z610" t="str">
        <f t="shared" si="398"/>
        <v/>
      </c>
      <c r="AA610" t="str">
        <f t="shared" si="398"/>
        <v/>
      </c>
      <c r="AB610" t="str">
        <f t="shared" si="398"/>
        <v/>
      </c>
      <c r="AC610" s="1">
        <v>2</v>
      </c>
      <c r="AD610" s="1">
        <v>12</v>
      </c>
      <c r="AG610" t="str">
        <f t="shared" si="394"/>
        <v>F1</v>
      </c>
      <c r="AH610" t="str">
        <f t="shared" si="394"/>
        <v>F1</v>
      </c>
      <c r="AI610" t="str">
        <f t="shared" si="394"/>
        <v>F1</v>
      </c>
      <c r="AJ610" t="str">
        <f t="shared" si="394"/>
        <v>F1</v>
      </c>
      <c r="AK610" t="str">
        <f t="shared" si="394"/>
        <v>F1</v>
      </c>
      <c r="AL610" t="str">
        <f t="shared" si="394"/>
        <v>F1</v>
      </c>
      <c r="AM610" t="str">
        <f t="shared" si="394"/>
        <v>F1</v>
      </c>
      <c r="AN610" t="str">
        <f t="shared" si="394"/>
        <v>F1</v>
      </c>
      <c r="AO610" t="str">
        <f t="shared" si="394"/>
        <v>F1</v>
      </c>
    </row>
    <row r="611" spans="1:41" x14ac:dyDescent="0.25">
      <c r="A611" s="139" t="str">
        <f t="shared" si="380"/>
        <v>2015Wk 4P9</v>
      </c>
      <c r="B611" s="48">
        <v>9</v>
      </c>
      <c r="C611" s="144" t="str">
        <f t="shared" si="381"/>
        <v>Dick Donegan</v>
      </c>
      <c r="D611" s="145"/>
      <c r="E611" s="146">
        <f t="shared" si="382"/>
        <v>5</v>
      </c>
      <c r="F611" s="146">
        <f t="shared" si="383"/>
        <v>5</v>
      </c>
      <c r="G611" s="146">
        <f t="shared" si="384"/>
        <v>5</v>
      </c>
      <c r="H611" s="146">
        <f t="shared" si="385"/>
        <v>4</v>
      </c>
      <c r="I611" s="146">
        <f t="shared" si="386"/>
        <v>4</v>
      </c>
      <c r="J611" s="146">
        <f t="shared" si="387"/>
        <v>4</v>
      </c>
      <c r="K611" s="146">
        <f t="shared" si="388"/>
        <v>4</v>
      </c>
      <c r="L611" s="146">
        <f t="shared" si="389"/>
        <v>5</v>
      </c>
      <c r="M611" s="146">
        <f t="shared" si="390"/>
        <v>4</v>
      </c>
      <c r="N611" s="147">
        <f t="shared" si="391"/>
        <v>40</v>
      </c>
      <c r="O611" s="148">
        <f>SUM(COUNTIF(E611,E606),COUNTIF(F611,F606),COUNTIF(G611,G606),COUNTIF(H611,H606),COUNTIF(I611,I606),COUNTIF(J611,J606),COUNTIF(K611,K606),COUNTIF(L611,L606),COUNTIF(M611,M606))</f>
        <v>0</v>
      </c>
      <c r="P611" s="149">
        <f>IF(O611=0,0,IF(SUM(O607:O618)=O611,VLOOKUP(1,$AC$107:$AD$116,2,FALSE),O611*P619))</f>
        <v>0</v>
      </c>
      <c r="Q611" s="146">
        <f t="shared" si="392"/>
        <v>2</v>
      </c>
      <c r="R611" t="s">
        <v>179</v>
      </c>
      <c r="S611" t="str">
        <f t="shared" si="395"/>
        <v/>
      </c>
      <c r="T611" t="str">
        <f t="shared" ref="T611:AB611" si="399">IF(E611=E606,CONCATENATE(VLOOKUP((E611-E604),$AC$122:$AD$127,2,FALSE),E605),"")</f>
        <v/>
      </c>
      <c r="U611" t="str">
        <f t="shared" si="399"/>
        <v/>
      </c>
      <c r="V611" t="str">
        <f t="shared" si="399"/>
        <v/>
      </c>
      <c r="W611" t="str">
        <f t="shared" si="399"/>
        <v/>
      </c>
      <c r="X611" t="str">
        <f t="shared" si="399"/>
        <v/>
      </c>
      <c r="Y611" t="str">
        <f t="shared" si="399"/>
        <v/>
      </c>
      <c r="Z611" t="str">
        <f t="shared" si="399"/>
        <v/>
      </c>
      <c r="AA611" t="str">
        <f t="shared" si="399"/>
        <v/>
      </c>
      <c r="AB611" t="str">
        <f t="shared" si="399"/>
        <v/>
      </c>
      <c r="AC611" s="1">
        <v>3</v>
      </c>
      <c r="AD611" s="1">
        <v>8</v>
      </c>
      <c r="AG611" t="str">
        <f t="shared" si="394"/>
        <v>F1</v>
      </c>
      <c r="AH611" t="str">
        <f t="shared" si="394"/>
        <v>F1</v>
      </c>
      <c r="AI611" t="str">
        <f t="shared" si="394"/>
        <v>F1</v>
      </c>
      <c r="AJ611" t="str">
        <f t="shared" si="394"/>
        <v>F1</v>
      </c>
      <c r="AK611" t="str">
        <f t="shared" si="394"/>
        <v>F1</v>
      </c>
      <c r="AL611" t="str">
        <f t="shared" si="394"/>
        <v>F1</v>
      </c>
      <c r="AM611" t="str">
        <f t="shared" si="394"/>
        <v>F1</v>
      </c>
      <c r="AN611" t="str">
        <f t="shared" si="394"/>
        <v>F1</v>
      </c>
      <c r="AO611" t="str">
        <f t="shared" si="394"/>
        <v>F1</v>
      </c>
    </row>
    <row r="612" spans="1:41" x14ac:dyDescent="0.25">
      <c r="A612" s="139" t="str">
        <f t="shared" si="380"/>
        <v>2015Wk 4P3</v>
      </c>
      <c r="B612" s="48">
        <v>3</v>
      </c>
      <c r="C612" s="144" t="str">
        <f t="shared" si="381"/>
        <v>TJ Donegan</v>
      </c>
      <c r="D612" s="145"/>
      <c r="E612" s="146">
        <f t="shared" si="382"/>
        <v>5</v>
      </c>
      <c r="F612" s="146">
        <f t="shared" si="383"/>
        <v>5</v>
      </c>
      <c r="G612" s="146">
        <f t="shared" si="384"/>
        <v>6</v>
      </c>
      <c r="H612" s="146">
        <f t="shared" si="385"/>
        <v>4</v>
      </c>
      <c r="I612" s="146">
        <f t="shared" si="386"/>
        <v>3</v>
      </c>
      <c r="J612" s="146">
        <f t="shared" si="387"/>
        <v>5</v>
      </c>
      <c r="K612" s="146">
        <f t="shared" si="388"/>
        <v>3</v>
      </c>
      <c r="L612" s="146">
        <f t="shared" si="389"/>
        <v>5</v>
      </c>
      <c r="M612" s="146">
        <f t="shared" si="390"/>
        <v>6</v>
      </c>
      <c r="N612" s="147">
        <f t="shared" si="391"/>
        <v>42</v>
      </c>
      <c r="O612" s="148">
        <f>SUM(COUNTIF(E612,E606),COUNTIF(F612,F606),COUNTIF(G612,G606),COUNTIF(H612,H606),COUNTIF(I612,I606),COUNTIF(J612,J606),COUNTIF(K612,K606),COUNTIF(L612,L606),COUNTIF(M612,M606))</f>
        <v>0</v>
      </c>
      <c r="P612" s="149">
        <f>IF(O612=0,0,IF(SUM(O607:O618)=O612,VLOOKUP(1,$AC$107:$AD$116,2,FALSE),O612*P619))</f>
        <v>0</v>
      </c>
      <c r="Q612" s="146">
        <f t="shared" si="392"/>
        <v>0</v>
      </c>
      <c r="R612" t="s">
        <v>179</v>
      </c>
      <c r="S612" t="str">
        <f t="shared" si="395"/>
        <v/>
      </c>
      <c r="T612" t="str">
        <f t="shared" ref="T612:AB612" si="400">IF(E612=E606,CONCATENATE(VLOOKUP((E612-E604),$AC$122:$AD$127,2,FALSE),E605),"")</f>
        <v/>
      </c>
      <c r="U612" t="str">
        <f t="shared" si="400"/>
        <v/>
      </c>
      <c r="V612" t="str">
        <f t="shared" si="400"/>
        <v/>
      </c>
      <c r="W612" t="str">
        <f t="shared" si="400"/>
        <v/>
      </c>
      <c r="X612" t="str">
        <f t="shared" si="400"/>
        <v/>
      </c>
      <c r="Y612" t="str">
        <f t="shared" si="400"/>
        <v/>
      </c>
      <c r="Z612" t="str">
        <f t="shared" si="400"/>
        <v/>
      </c>
      <c r="AA612" t="str">
        <f t="shared" si="400"/>
        <v/>
      </c>
      <c r="AB612" t="str">
        <f t="shared" si="400"/>
        <v/>
      </c>
      <c r="AC612" s="1">
        <v>4</v>
      </c>
      <c r="AD612" s="1">
        <v>6</v>
      </c>
      <c r="AG612" t="str">
        <f t="shared" si="394"/>
        <v>F1</v>
      </c>
      <c r="AH612" t="str">
        <f t="shared" si="394"/>
        <v>F1</v>
      </c>
      <c r="AI612" t="str">
        <f t="shared" si="394"/>
        <v>F1</v>
      </c>
      <c r="AJ612" t="str">
        <f t="shared" si="394"/>
        <v>F1</v>
      </c>
      <c r="AK612" t="str">
        <f t="shared" si="394"/>
        <v>F1</v>
      </c>
      <c r="AL612" t="str">
        <f t="shared" si="394"/>
        <v>F1</v>
      </c>
      <c r="AM612" t="str">
        <f t="shared" si="394"/>
        <v>F1</v>
      </c>
      <c r="AN612" t="str">
        <f t="shared" si="394"/>
        <v>F1</v>
      </c>
      <c r="AO612" t="str">
        <f t="shared" si="394"/>
        <v>F1</v>
      </c>
    </row>
    <row r="613" spans="1:41" x14ac:dyDescent="0.25">
      <c r="A613" s="139" t="str">
        <f t="shared" si="380"/>
        <v>2015Wk 4P6</v>
      </c>
      <c r="B613" s="48">
        <v>6</v>
      </c>
      <c r="C613" s="144" t="str">
        <f t="shared" si="381"/>
        <v>Jack Donegan</v>
      </c>
      <c r="D613" s="145"/>
      <c r="E613" s="146">
        <f t="shared" si="382"/>
        <v>5</v>
      </c>
      <c r="F613" s="146">
        <f t="shared" si="383"/>
        <v>5</v>
      </c>
      <c r="G613" s="146">
        <f t="shared" si="384"/>
        <v>5</v>
      </c>
      <c r="H613" s="146">
        <f t="shared" si="385"/>
        <v>4</v>
      </c>
      <c r="I613" s="146">
        <f t="shared" si="386"/>
        <v>4</v>
      </c>
      <c r="J613" s="146">
        <f t="shared" si="387"/>
        <v>5</v>
      </c>
      <c r="K613" s="146">
        <f t="shared" si="388"/>
        <v>4</v>
      </c>
      <c r="L613" s="146">
        <f t="shared" si="389"/>
        <v>4</v>
      </c>
      <c r="M613" s="146">
        <f t="shared" si="390"/>
        <v>6</v>
      </c>
      <c r="N613" s="147">
        <f t="shared" si="391"/>
        <v>42</v>
      </c>
      <c r="O613" s="148">
        <f>SUM(COUNTIF(E613,E606),COUNTIF(F613,F606),COUNTIF(G613,G606),COUNTIF(H613,H606),COUNTIF(I613,I606),COUNTIF(J613,J606),COUNTIF(K613,K606),COUNTIF(L613,L606),COUNTIF(M613,M606))</f>
        <v>0</v>
      </c>
      <c r="P613" s="149">
        <f>IF(O613=0,0,IF(SUM(O607:O618)=O613,VLOOKUP(1,$AC$107:$AD$116,2,FALSE),O613*P619))</f>
        <v>0</v>
      </c>
      <c r="Q613" s="146">
        <f t="shared" si="392"/>
        <v>2</v>
      </c>
      <c r="R613" t="s">
        <v>179</v>
      </c>
      <c r="S613" t="str">
        <f t="shared" si="395"/>
        <v/>
      </c>
      <c r="T613" t="str">
        <f t="shared" ref="T613:AB613" si="401">IF(E613=E606,CONCATENATE(VLOOKUP((E613-E604),$AC$122:$AD$127,2,FALSE),E605),"")</f>
        <v/>
      </c>
      <c r="U613" t="str">
        <f t="shared" si="401"/>
        <v/>
      </c>
      <c r="V613" t="str">
        <f t="shared" si="401"/>
        <v/>
      </c>
      <c r="W613" t="str">
        <f t="shared" si="401"/>
        <v/>
      </c>
      <c r="X613" t="str">
        <f t="shared" si="401"/>
        <v/>
      </c>
      <c r="Y613" t="str">
        <f t="shared" si="401"/>
        <v/>
      </c>
      <c r="Z613" t="str">
        <f t="shared" si="401"/>
        <v/>
      </c>
      <c r="AA613" t="str">
        <f t="shared" si="401"/>
        <v/>
      </c>
      <c r="AB613" t="str">
        <f t="shared" si="401"/>
        <v/>
      </c>
      <c r="AC613" s="1">
        <v>5</v>
      </c>
      <c r="AD613" s="1">
        <v>4</v>
      </c>
      <c r="AG613" t="str">
        <f t="shared" si="394"/>
        <v>F1</v>
      </c>
      <c r="AH613" t="str">
        <f t="shared" si="394"/>
        <v>F1</v>
      </c>
      <c r="AI613" t="str">
        <f t="shared" si="394"/>
        <v>F1</v>
      </c>
      <c r="AJ613" t="str">
        <f t="shared" si="394"/>
        <v>F1</v>
      </c>
      <c r="AK613" t="str">
        <f t="shared" si="394"/>
        <v>F1</v>
      </c>
      <c r="AL613" t="str">
        <f t="shared" si="394"/>
        <v>F1</v>
      </c>
      <c r="AM613" t="str">
        <f t="shared" si="394"/>
        <v>F1</v>
      </c>
      <c r="AN613" t="str">
        <f t="shared" si="394"/>
        <v>F1</v>
      </c>
      <c r="AO613" t="str">
        <f t="shared" si="394"/>
        <v>F1</v>
      </c>
    </row>
    <row r="614" spans="1:41" x14ac:dyDescent="0.25">
      <c r="A614" s="139" t="str">
        <f t="shared" si="380"/>
        <v>2015Wk 4P8</v>
      </c>
      <c r="B614" s="48">
        <v>8</v>
      </c>
      <c r="C614" s="144" t="str">
        <f t="shared" si="381"/>
        <v>Craig Hawkinson</v>
      </c>
      <c r="D614" s="145"/>
      <c r="E614" s="146">
        <f t="shared" si="382"/>
        <v>4</v>
      </c>
      <c r="F614" s="146">
        <f t="shared" si="383"/>
        <v>6</v>
      </c>
      <c r="G614" s="146">
        <f t="shared" si="384"/>
        <v>6</v>
      </c>
      <c r="H614" s="146">
        <f t="shared" si="385"/>
        <v>4</v>
      </c>
      <c r="I614" s="146">
        <f t="shared" si="386"/>
        <v>4</v>
      </c>
      <c r="J614" s="146">
        <f t="shared" si="387"/>
        <v>6</v>
      </c>
      <c r="K614" s="146">
        <f t="shared" si="388"/>
        <v>3</v>
      </c>
      <c r="L614" s="146">
        <f t="shared" si="389"/>
        <v>4</v>
      </c>
      <c r="M614" s="146">
        <f t="shared" si="390"/>
        <v>6</v>
      </c>
      <c r="N614" s="147">
        <f t="shared" si="391"/>
        <v>43</v>
      </c>
      <c r="O614" s="148">
        <f>SUM(COUNTIF(E614,E606),COUNTIF(F614,F606),COUNTIF(G614,G606),COUNTIF(H614,H606),COUNTIF(I614,I606),COUNTIF(J614,J606),COUNTIF(K614,K606),COUNTIF(L614,L606),COUNTIF(M614,M606))</f>
        <v>0</v>
      </c>
      <c r="P614" s="149">
        <f>IF(O614=0,0,IF(SUM(O607:O618)=O614,VLOOKUP(1,$AC$107:$AD$116,2,FALSE),O614*P619))</f>
        <v>0</v>
      </c>
      <c r="Q614" s="146">
        <f t="shared" si="392"/>
        <v>0</v>
      </c>
      <c r="R614" t="s">
        <v>179</v>
      </c>
      <c r="S614" t="str">
        <f t="shared" si="395"/>
        <v/>
      </c>
      <c r="T614" t="str">
        <f t="shared" ref="T614:Y614" si="402">IF(E614=E606,CONCATENATE(VLOOKUP((E614-E604),$AC$122:$AD$127,2,FALSE),E605),"")</f>
        <v/>
      </c>
      <c r="U614" t="str">
        <f t="shared" si="402"/>
        <v/>
      </c>
      <c r="V614" t="str">
        <f t="shared" si="402"/>
        <v/>
      </c>
      <c r="W614" t="str">
        <f t="shared" si="402"/>
        <v/>
      </c>
      <c r="X614" t="str">
        <f t="shared" si="402"/>
        <v/>
      </c>
      <c r="Y614" t="str">
        <f t="shared" si="402"/>
        <v/>
      </c>
      <c r="Z614" t="str">
        <f>IF(K614=K606,CONCATENATE(VLOOKUP((K614-K604),$AC$122:$AD$127,2,FALSE),K605),"")</f>
        <v/>
      </c>
      <c r="AA614" t="str">
        <f t="shared" ref="AA614:AB614" si="403">IF(L614=L606,CONCATENATE(VLOOKUP((L614-L604),$AC$122:$AD$127,2,FALSE),L605),"")</f>
        <v/>
      </c>
      <c r="AB614" t="str">
        <f t="shared" si="403"/>
        <v/>
      </c>
      <c r="AC614" s="1">
        <v>6</v>
      </c>
      <c r="AD614" s="1">
        <v>4</v>
      </c>
      <c r="AG614" t="str">
        <f t="shared" si="394"/>
        <v>F1</v>
      </c>
      <c r="AH614" t="str">
        <f t="shared" si="394"/>
        <v>F1</v>
      </c>
      <c r="AI614" t="str">
        <f t="shared" si="394"/>
        <v>F1</v>
      </c>
      <c r="AJ614" t="str">
        <f t="shared" si="394"/>
        <v>F1</v>
      </c>
      <c r="AK614" t="str">
        <f t="shared" si="394"/>
        <v>F1</v>
      </c>
      <c r="AL614" t="str">
        <f t="shared" si="394"/>
        <v>F1</v>
      </c>
      <c r="AM614" t="str">
        <f t="shared" si="394"/>
        <v>F1</v>
      </c>
      <c r="AN614" t="str">
        <f t="shared" si="394"/>
        <v>F1</v>
      </c>
      <c r="AO614" t="str">
        <f t="shared" si="394"/>
        <v>F1</v>
      </c>
    </row>
    <row r="615" spans="1:41" x14ac:dyDescent="0.25">
      <c r="A615" s="139" t="str">
        <f t="shared" si="380"/>
        <v>2015Wk 4P23</v>
      </c>
      <c r="B615" s="48">
        <v>23</v>
      </c>
      <c r="C615" s="144" t="str">
        <f t="shared" si="381"/>
        <v>Steve Donegan</v>
      </c>
      <c r="D615" s="145"/>
      <c r="E615" s="146">
        <f t="shared" si="382"/>
        <v>5</v>
      </c>
      <c r="F615" s="146">
        <f t="shared" si="383"/>
        <v>5</v>
      </c>
      <c r="G615" s="146">
        <f t="shared" si="384"/>
        <v>5</v>
      </c>
      <c r="H615" s="146">
        <f t="shared" si="385"/>
        <v>5</v>
      </c>
      <c r="I615" s="146">
        <f t="shared" si="386"/>
        <v>4</v>
      </c>
      <c r="J615" s="146">
        <f t="shared" si="387"/>
        <v>5</v>
      </c>
      <c r="K615" s="146">
        <f t="shared" si="388"/>
        <v>3</v>
      </c>
      <c r="L615" s="146">
        <f t="shared" si="389"/>
        <v>6</v>
      </c>
      <c r="M615" s="146">
        <f t="shared" si="390"/>
        <v>6</v>
      </c>
      <c r="N615" s="147">
        <f t="shared" si="391"/>
        <v>44</v>
      </c>
      <c r="O615" s="148">
        <f>SUM(COUNTIF(E615,E606),COUNTIF(F615,F606),COUNTIF(G615,G606),COUNTIF(H615,H606),COUNTIF(I615,I606),COUNTIF(J615,J606),COUNTIF(K615,K606),COUNTIF(L615,L606),COUNTIF(M615,M606))</f>
        <v>0</v>
      </c>
      <c r="P615" s="149">
        <f>IF(O615=0,0,IF(SUM(O607:O618)=O615,VLOOKUP(1,$AC$107:$AD$116,2,FALSE),O615*P619))</f>
        <v>0</v>
      </c>
      <c r="Q615" s="146">
        <f t="shared" si="392"/>
        <v>0</v>
      </c>
      <c r="R615" t="s">
        <v>179</v>
      </c>
      <c r="S615" t="str">
        <f t="shared" si="395"/>
        <v/>
      </c>
      <c r="T615" t="str">
        <f>IF(E615=E606,CONCATENATE(VLOOKUP((E615-E604),$AC$122:$AD$127,2,FALSE),E605),"")</f>
        <v/>
      </c>
      <c r="U615" t="str">
        <f t="shared" ref="U615:AB615" si="404">IF(F615=F606,CONCATENATE(VLOOKUP((F615-F604),$AC$122:$AD$127,2,FALSE),F605),"")</f>
        <v/>
      </c>
      <c r="V615" t="str">
        <f t="shared" si="404"/>
        <v/>
      </c>
      <c r="W615" t="str">
        <f t="shared" si="404"/>
        <v/>
      </c>
      <c r="X615" t="str">
        <f t="shared" si="404"/>
        <v/>
      </c>
      <c r="Y615" t="str">
        <f t="shared" si="404"/>
        <v/>
      </c>
      <c r="Z615" t="str">
        <f t="shared" si="404"/>
        <v/>
      </c>
      <c r="AA615" t="str">
        <f t="shared" si="404"/>
        <v/>
      </c>
      <c r="AB615" t="str">
        <f t="shared" si="404"/>
        <v/>
      </c>
      <c r="AC615" s="1">
        <v>7</v>
      </c>
      <c r="AD615" s="1">
        <v>3</v>
      </c>
      <c r="AG615" t="str">
        <f t="shared" si="394"/>
        <v>F1</v>
      </c>
      <c r="AH615" t="str">
        <f t="shared" si="394"/>
        <v>F1</v>
      </c>
      <c r="AI615" t="str">
        <f t="shared" si="394"/>
        <v>F1</v>
      </c>
      <c r="AJ615" t="str">
        <f t="shared" si="394"/>
        <v>F1</v>
      </c>
      <c r="AK615" t="str">
        <f t="shared" si="394"/>
        <v>F1</v>
      </c>
      <c r="AL615" t="str">
        <f t="shared" si="394"/>
        <v>F1</v>
      </c>
      <c r="AM615" t="str">
        <f t="shared" si="394"/>
        <v>F1</v>
      </c>
      <c r="AN615" t="str">
        <f t="shared" si="394"/>
        <v>F1</v>
      </c>
      <c r="AO615" t="str">
        <f t="shared" si="394"/>
        <v>F1</v>
      </c>
    </row>
    <row r="616" spans="1:41" x14ac:dyDescent="0.25">
      <c r="A616" s="139" t="str">
        <f t="shared" si="380"/>
        <v>2015Wk 4P81</v>
      </c>
      <c r="B616" s="48">
        <v>81</v>
      </c>
      <c r="C616" s="144" t="str">
        <f t="shared" si="381"/>
        <v>Bill John</v>
      </c>
      <c r="D616" s="150"/>
      <c r="E616" s="146">
        <f t="shared" si="382"/>
        <v>5</v>
      </c>
      <c r="F616" s="146">
        <f t="shared" si="383"/>
        <v>5</v>
      </c>
      <c r="G616" s="146">
        <f t="shared" si="384"/>
        <v>6</v>
      </c>
      <c r="H616" s="146">
        <f t="shared" si="385"/>
        <v>4</v>
      </c>
      <c r="I616" s="146">
        <f t="shared" si="386"/>
        <v>4</v>
      </c>
      <c r="J616" s="146">
        <f t="shared" si="387"/>
        <v>4</v>
      </c>
      <c r="K616" s="146">
        <f t="shared" si="388"/>
        <v>3</v>
      </c>
      <c r="L616" s="146">
        <f t="shared" si="389"/>
        <v>4</v>
      </c>
      <c r="M616" s="146">
        <f t="shared" si="390"/>
        <v>4</v>
      </c>
      <c r="N616" s="147">
        <f t="shared" si="391"/>
        <v>39</v>
      </c>
      <c r="O616" s="148">
        <f>SUM(COUNTIF(E616,E606),COUNTIF(F616,F606),COUNTIF(G616,G606),COUNTIF(H616,H606),COUNTIF(I616,I606),COUNTIF(J616,J606),COUNTIF(K616,K606),COUNTIF(L616,L606),COUNTIF(M616,M606))</f>
        <v>0</v>
      </c>
      <c r="P616" s="149">
        <f>IF(O616=0,0,IF(SUM(O607:O618)=O616,VLOOKUP(1,$AC$107:$AD$116,2,FALSE),O616*P619))</f>
        <v>0</v>
      </c>
      <c r="Q616" s="146">
        <f t="shared" si="392"/>
        <v>2</v>
      </c>
      <c r="R616" t="s">
        <v>179</v>
      </c>
      <c r="S616" t="str">
        <f>CONCATENATE(T616,U616,V616,W616,X616,Y616,Z616,AA616,AB616)</f>
        <v/>
      </c>
      <c r="T616" t="str">
        <f>IF(E616=E606,CONCATENATE(VLOOKUP((E616-E604),$AC$122:$AD$127,2,FALSE),E605),"")</f>
        <v/>
      </c>
      <c r="U616" t="str">
        <f t="shared" ref="U616:W616" si="405">IF(F616=F606,CONCATENATE(VLOOKUP((F616-F604),$AC$122:$AD$127,2,FALSE),F605),"")</f>
        <v/>
      </c>
      <c r="V616" t="str">
        <f t="shared" si="405"/>
        <v/>
      </c>
      <c r="W616" t="str">
        <f t="shared" si="405"/>
        <v/>
      </c>
      <c r="X616" t="str">
        <f>IF(I616=I606,CONCATENATE(VLOOKUP((I616-I604),$AC$122:$AD$127,2,FALSE),I605),"")</f>
        <v/>
      </c>
      <c r="Y616" t="str">
        <f t="shared" ref="Y616:AB616" si="406">IF(J616=J606,CONCATENATE(VLOOKUP((J616-J604),$AC$122:$AD$127,2,FALSE),J605),"")</f>
        <v/>
      </c>
      <c r="Z616" t="str">
        <f t="shared" si="406"/>
        <v/>
      </c>
      <c r="AA616" t="str">
        <f t="shared" si="406"/>
        <v/>
      </c>
      <c r="AB616" t="str">
        <f t="shared" si="406"/>
        <v/>
      </c>
      <c r="AC616" s="1">
        <v>8</v>
      </c>
      <c r="AD616" s="1">
        <v>3</v>
      </c>
      <c r="AG616" t="str">
        <f>CONCATENATE("F1",T616)</f>
        <v>F1</v>
      </c>
      <c r="AH616" t="str">
        <f t="shared" si="394"/>
        <v>F1</v>
      </c>
      <c r="AI616" t="str">
        <f t="shared" si="394"/>
        <v>F1</v>
      </c>
      <c r="AJ616" t="str">
        <f t="shared" si="394"/>
        <v>F1</v>
      </c>
      <c r="AK616" t="str">
        <f t="shared" si="394"/>
        <v>F1</v>
      </c>
      <c r="AL616" t="str">
        <f t="shared" si="394"/>
        <v>F1</v>
      </c>
      <c r="AM616" t="str">
        <f t="shared" si="394"/>
        <v>F1</v>
      </c>
      <c r="AN616" t="str">
        <f t="shared" si="394"/>
        <v>F1</v>
      </c>
      <c r="AO616" t="str">
        <f t="shared" si="394"/>
        <v>F1</v>
      </c>
    </row>
    <row r="617" spans="1:41" x14ac:dyDescent="0.25">
      <c r="A617" s="139" t="str">
        <f t="shared" si="380"/>
        <v>2015Wk 4P19</v>
      </c>
      <c r="B617" s="48">
        <v>19</v>
      </c>
      <c r="C617" s="144" t="str">
        <f t="shared" si="381"/>
        <v>DJ Mahar</v>
      </c>
      <c r="D617" s="150"/>
      <c r="E617" s="146">
        <f t="shared" si="382"/>
        <v>4</v>
      </c>
      <c r="F617" s="146">
        <f t="shared" si="383"/>
        <v>4</v>
      </c>
      <c r="G617" s="146">
        <f t="shared" si="384"/>
        <v>5</v>
      </c>
      <c r="H617" s="146">
        <f t="shared" si="385"/>
        <v>4</v>
      </c>
      <c r="I617" s="146">
        <f t="shared" si="386"/>
        <v>3</v>
      </c>
      <c r="J617" s="146">
        <f t="shared" si="387"/>
        <v>5</v>
      </c>
      <c r="K617" s="146">
        <f t="shared" si="388"/>
        <v>4</v>
      </c>
      <c r="L617" s="146">
        <f t="shared" si="389"/>
        <v>5</v>
      </c>
      <c r="M617" s="146">
        <f t="shared" si="390"/>
        <v>7</v>
      </c>
      <c r="N617" s="147">
        <f t="shared" si="391"/>
        <v>41</v>
      </c>
      <c r="O617" s="148">
        <f>SUM(COUNTIF(E617,E606),COUNTIF(F617,F606),COUNTIF(G617,G606),COUNTIF(H617,H606),COUNTIF(I617,I606),COUNTIF(J617,J606),COUNTIF(K617,K606),COUNTIF(L617,L606),COUNTIF(M617,M606))</f>
        <v>0</v>
      </c>
      <c r="P617" s="149">
        <f>IF(O617=0,0,IF(SUM(O607:O618)=O617,VLOOKUP(1,$AC$107:$AD$116,2,FALSE),O617*P619))</f>
        <v>0</v>
      </c>
      <c r="Q617" s="146">
        <f t="shared" si="392"/>
        <v>2</v>
      </c>
      <c r="R617" t="s">
        <v>179</v>
      </c>
      <c r="S617" t="str">
        <f>CONCATENATE(T617,U617,V617,W617,X617,Y617,Z617,AA617,AB617)</f>
        <v/>
      </c>
      <c r="T617" t="str">
        <f>IF(E617=E606,CONCATENATE(VLOOKUP((E617-E604),$AC$122:$AD$127,2,FALSE),E605),"")</f>
        <v/>
      </c>
      <c r="U617" t="str">
        <f t="shared" ref="U617:AB617" si="407">IF(F617=F606,CONCATENATE(VLOOKUP((F617-F604),$AC$122:$AD$127,2,FALSE),F605),"")</f>
        <v/>
      </c>
      <c r="V617" t="str">
        <f t="shared" si="407"/>
        <v/>
      </c>
      <c r="W617" t="str">
        <f t="shared" si="407"/>
        <v/>
      </c>
      <c r="X617" t="str">
        <f t="shared" si="407"/>
        <v/>
      </c>
      <c r="Y617" t="str">
        <f t="shared" si="407"/>
        <v/>
      </c>
      <c r="Z617" t="str">
        <f t="shared" si="407"/>
        <v/>
      </c>
      <c r="AA617" t="str">
        <f t="shared" si="407"/>
        <v/>
      </c>
      <c r="AB617" t="str">
        <f t="shared" si="407"/>
        <v/>
      </c>
      <c r="AC617" s="1">
        <v>9</v>
      </c>
      <c r="AD617" s="1">
        <v>3</v>
      </c>
      <c r="AG617" t="str">
        <f t="shared" ref="AG617:AG618" si="408">CONCATENATE("F1",T617)</f>
        <v>F1</v>
      </c>
      <c r="AH617" t="str">
        <f t="shared" si="394"/>
        <v>F1</v>
      </c>
      <c r="AI617" t="str">
        <f t="shared" si="394"/>
        <v>F1</v>
      </c>
      <c r="AJ617" t="str">
        <f t="shared" si="394"/>
        <v>F1</v>
      </c>
      <c r="AK617" t="str">
        <f t="shared" si="394"/>
        <v>F1</v>
      </c>
      <c r="AL617" t="str">
        <f t="shared" si="394"/>
        <v>F1</v>
      </c>
      <c r="AM617" t="str">
        <f t="shared" si="394"/>
        <v>F1</v>
      </c>
      <c r="AN617" t="str">
        <f t="shared" si="394"/>
        <v>F1</v>
      </c>
      <c r="AO617" t="str">
        <f t="shared" si="394"/>
        <v>F1</v>
      </c>
    </row>
    <row r="618" spans="1:41" x14ac:dyDescent="0.25">
      <c r="A618" s="139" t="str">
        <f t="shared" si="380"/>
        <v>2015Wk 4P82</v>
      </c>
      <c r="B618" s="48">
        <v>82</v>
      </c>
      <c r="C618" s="144" t="str">
        <f t="shared" si="381"/>
        <v>Vinny Procopio</v>
      </c>
      <c r="D618" s="150"/>
      <c r="E618" s="146">
        <f t="shared" si="382"/>
        <v>6</v>
      </c>
      <c r="F618" s="146">
        <f t="shared" si="383"/>
        <v>5</v>
      </c>
      <c r="G618" s="146">
        <f t="shared" si="384"/>
        <v>7</v>
      </c>
      <c r="H618" s="146">
        <f t="shared" si="385"/>
        <v>5</v>
      </c>
      <c r="I618" s="146">
        <f t="shared" si="386"/>
        <v>3</v>
      </c>
      <c r="J618" s="146">
        <f t="shared" si="387"/>
        <v>6</v>
      </c>
      <c r="K618" s="146">
        <f t="shared" si="388"/>
        <v>6</v>
      </c>
      <c r="L618" s="146">
        <f t="shared" si="389"/>
        <v>6</v>
      </c>
      <c r="M618" s="146">
        <f t="shared" si="390"/>
        <v>6</v>
      </c>
      <c r="N618" s="147">
        <f>SUM(E618:M618)</f>
        <v>50</v>
      </c>
      <c r="O618" s="148">
        <f>SUM(COUNTIF(E618,E606),COUNTIF(F618,F606),COUNTIF(G618,G606),COUNTIF(H618,H606),COUNTIF(I618,I606),COUNTIF(J618,J606),COUNTIF(K618,K606),COUNTIF(L618,L606),COUNTIF(M618,M606))</f>
        <v>0</v>
      </c>
      <c r="P618" s="149">
        <f>IF(O618=0,0,IF(SUM(O607:O618)=O618,VLOOKUP(1,$AC$107:$AD$116,2,FALSE),O618*P619))</f>
        <v>0</v>
      </c>
      <c r="Q618" s="146">
        <f t="shared" si="392"/>
        <v>0</v>
      </c>
      <c r="R618" t="s">
        <v>179</v>
      </c>
      <c r="S618" t="str">
        <f>CONCATENATE(T618,U618,V618,W618,X618,Y618,Z618,AA618,AB618)</f>
        <v/>
      </c>
      <c r="T618" t="str">
        <f>IF(E618=E606,CONCATENATE(VLOOKUP((E618-E604),$AC$122:$AD$127,2,FALSE),E605),"")</f>
        <v/>
      </c>
      <c r="U618" t="str">
        <f t="shared" ref="U618" si="409">IF(F618=F606,CONCATENATE(VLOOKUP((F618-F604),$AC$122:$AD$127,2,FALSE),F605),"")</f>
        <v/>
      </c>
      <c r="V618" t="str">
        <f>IF(G618=G606,CONCATENATE(VLOOKUP((G618-G604),$AC$122:$AD$127,2,FALSE),G605),"")</f>
        <v/>
      </c>
      <c r="W618" t="str">
        <f t="shared" ref="W618:AB618" si="410">IF(H618=H606,CONCATENATE(VLOOKUP((H618-H604),$AC$122:$AD$127,2,FALSE),H605),"")</f>
        <v/>
      </c>
      <c r="X618" t="str">
        <f t="shared" si="410"/>
        <v/>
      </c>
      <c r="Y618" t="str">
        <f t="shared" si="410"/>
        <v/>
      </c>
      <c r="Z618" t="str">
        <f t="shared" si="410"/>
        <v/>
      </c>
      <c r="AA618" t="str">
        <f t="shared" si="410"/>
        <v/>
      </c>
      <c r="AB618" t="str">
        <f t="shared" si="410"/>
        <v/>
      </c>
      <c r="AC618" s="1"/>
      <c r="AD618" s="1"/>
      <c r="AG618" t="str">
        <f t="shared" si="408"/>
        <v>F1</v>
      </c>
      <c r="AH618" t="str">
        <f t="shared" si="394"/>
        <v>F1</v>
      </c>
      <c r="AI618" t="str">
        <f t="shared" si="394"/>
        <v>F1</v>
      </c>
      <c r="AJ618" t="str">
        <f t="shared" si="394"/>
        <v>F1</v>
      </c>
      <c r="AK618" t="str">
        <f t="shared" si="394"/>
        <v>F1</v>
      </c>
      <c r="AL618" t="str">
        <f t="shared" si="394"/>
        <v>F1</v>
      </c>
      <c r="AM618" t="str">
        <f t="shared" si="394"/>
        <v>F1</v>
      </c>
      <c r="AN618" t="str">
        <f t="shared" si="394"/>
        <v>F1</v>
      </c>
      <c r="AO618" t="str">
        <f t="shared" si="394"/>
        <v>F1</v>
      </c>
    </row>
    <row r="619" spans="1:41" x14ac:dyDescent="0.25">
      <c r="B619" s="48"/>
      <c r="C619" s="151" t="s">
        <v>196</v>
      </c>
      <c r="D619" s="150"/>
      <c r="E619" s="152">
        <f>AVERAGE(E607:E618)</f>
        <v>5</v>
      </c>
      <c r="F619" s="152">
        <f t="shared" ref="F619:N619" si="411">AVERAGE(F607:F618)</f>
        <v>5.083333333333333</v>
      </c>
      <c r="G619" s="152">
        <f t="shared" si="411"/>
        <v>5.5</v>
      </c>
      <c r="H619" s="152">
        <f t="shared" si="411"/>
        <v>4.166666666666667</v>
      </c>
      <c r="I619" s="152">
        <f t="shared" si="411"/>
        <v>3.5833333333333335</v>
      </c>
      <c r="J619" s="152">
        <f t="shared" si="411"/>
        <v>4.916666666666667</v>
      </c>
      <c r="K619" s="152">
        <f t="shared" si="411"/>
        <v>3.75</v>
      </c>
      <c r="L619" s="152">
        <f t="shared" si="411"/>
        <v>4.666666666666667</v>
      </c>
      <c r="M619" s="152">
        <f t="shared" si="411"/>
        <v>5.416666666666667</v>
      </c>
      <c r="N619" s="152">
        <f t="shared" si="411"/>
        <v>42.083333333333336</v>
      </c>
      <c r="O619" s="153"/>
      <c r="P619" s="9">
        <f>VLOOKUP(SUM(O607:O618),$AC$107:$AD$117,2,FALSE)</f>
        <v>0</v>
      </c>
    </row>
    <row r="620" spans="1:41" x14ac:dyDescent="0.25">
      <c r="A620" s="139" t="str">
        <f>CONCATENATE($C$10,C604,C620)</f>
        <v>2015Wk 4Flight 2</v>
      </c>
      <c r="B620" s="48"/>
      <c r="C620" s="302" t="s">
        <v>57</v>
      </c>
      <c r="D620" s="303"/>
      <c r="E620" s="140">
        <f>IF(COUNTIF(E621:E632,MIN(E621:E632))=1,MIN(E621:E632),0)</f>
        <v>0</v>
      </c>
      <c r="F620" s="140">
        <f t="shared" ref="F620:L620" si="412">IF(COUNTIF(F621:F632,MIN(F621:F632))=1,MIN(F621:F632),0)</f>
        <v>0</v>
      </c>
      <c r="G620" s="140">
        <f t="shared" si="412"/>
        <v>4</v>
      </c>
      <c r="H620" s="140">
        <f t="shared" si="412"/>
        <v>0</v>
      </c>
      <c r="I620" s="140">
        <f t="shared" si="412"/>
        <v>0</v>
      </c>
      <c r="J620" s="140">
        <f t="shared" si="412"/>
        <v>4</v>
      </c>
      <c r="K620" s="140">
        <f t="shared" si="412"/>
        <v>0</v>
      </c>
      <c r="L620" s="140">
        <f t="shared" si="412"/>
        <v>0</v>
      </c>
      <c r="M620" s="140">
        <f>IF(COUNTIF(M621:M632,MIN(M621:M632))=1,MIN(M621:M632),0)</f>
        <v>4</v>
      </c>
      <c r="N620" s="154"/>
      <c r="O620" s="9" t="s">
        <v>190</v>
      </c>
      <c r="P620" s="9" t="s">
        <v>191</v>
      </c>
      <c r="Q620" s="52"/>
    </row>
    <row r="621" spans="1:41" x14ac:dyDescent="0.25">
      <c r="A621" s="139" t="str">
        <f t="shared" ref="A621:A632" si="413">CONCATENATE($C$10,$C$661,"P",B621)</f>
        <v>2015Wk 4P14</v>
      </c>
      <c r="B621" s="48">
        <v>14</v>
      </c>
      <c r="C621" s="144" t="str">
        <f t="shared" ref="C621:C632" si="414">VLOOKUP(B621,$A$3108:$D$8319,3,FALSE)</f>
        <v>Drew Prucha</v>
      </c>
      <c r="D621" s="145"/>
      <c r="E621" s="146">
        <f t="shared" ref="E621:E632" si="415">IFERROR(IF(VLOOKUP($A621,$A$661:$P$722,5,FALSE)=0,"",VLOOKUP($A621,$A$661:$P$722,5,FALSE)),"")</f>
        <v>5</v>
      </c>
      <c r="F621" s="146">
        <f t="shared" ref="F621:F632" si="416">IFERROR(IF(VLOOKUP($A621,$A$661:$P$722,6,FALSE)=0,"",VLOOKUP($A621,$A$661:$P$722,6,FALSE)),"")</f>
        <v>6</v>
      </c>
      <c r="G621" s="146">
        <f t="shared" ref="G621:G632" si="417">IFERROR(IF(VLOOKUP($A621,$A$661:$P$722,7,FALSE)=0,"",VLOOKUP($A621,$A$661:$P$722,7,FALSE)),"")</f>
        <v>5</v>
      </c>
      <c r="H621" s="146">
        <f t="shared" ref="H621:H632" si="418">IFERROR(IF(VLOOKUP($A621,$A$661:$P$722,8,FALSE)=0,"",VLOOKUP($A621,$A$661:$P$722,8,FALSE)),"")</f>
        <v>5</v>
      </c>
      <c r="I621" s="146">
        <f t="shared" ref="I621:I632" si="419">IFERROR(IF(VLOOKUP($A621,$A$661:$P$722,9,FALSE)=0,"",VLOOKUP($A621,$A$661:$P$722,9,FALSE)),"")</f>
        <v>4</v>
      </c>
      <c r="J621" s="146">
        <f t="shared" ref="J621:J632" si="420">IFERROR(IF(VLOOKUP($A621,$A$661:$P$722,10,FALSE)=0,"",VLOOKUP($A621,$A$661:$P$722,10,FALSE)),"")</f>
        <v>6</v>
      </c>
      <c r="K621" s="146">
        <f t="shared" ref="K621:K632" si="421">IFERROR(IF(VLOOKUP($A621,$A$661:$P$722,11,FALSE)=0,"",VLOOKUP($A621,$A$661:$P$722,11,FALSE)),"")</f>
        <v>3</v>
      </c>
      <c r="L621" s="146">
        <f t="shared" ref="L621:L632" si="422">IFERROR(IF(VLOOKUP($A621,$A$661:$P$722,12,FALSE)=0,"",VLOOKUP($A621,$A$661:$P$722,12,FALSE)),"")</f>
        <v>5</v>
      </c>
      <c r="M621" s="146">
        <f t="shared" ref="M621:M632" si="423">IFERROR(IF(VLOOKUP($A621,$A$661:$P$722,13,FALSE)=0,"",VLOOKUP($A621,$A$661:$P$722,13,FALSE)),"")</f>
        <v>6</v>
      </c>
      <c r="N621" s="147">
        <f t="shared" ref="N621:N628" si="424">SUM(E621:M621)</f>
        <v>45</v>
      </c>
      <c r="O621" s="148">
        <f>SUM(COUNTIF(E621,E620),COUNTIF(F621,F620),COUNTIF(G621,G620),COUNTIF(H621,H620),COUNTIF(I621,I620),COUNTIF(J621,J620),COUNTIF(K621,K620),COUNTIF(L621,L620),COUNTIF(M621,M620))</f>
        <v>0</v>
      </c>
      <c r="P621" s="149">
        <f>IF(O621=0,0,IF(SUM(O621:O632)=O621,VLOOKUP(1,$AC$107:$AD$116,2,FALSE),O621*P633))</f>
        <v>0</v>
      </c>
      <c r="Q621" s="146">
        <f t="shared" ref="Q621:Q632" si="425">IFERROR((VLOOKUP($A621,$A$661:$P$722,16,FALSE)),"DNP")</f>
        <v>2</v>
      </c>
      <c r="R621" t="s">
        <v>179</v>
      </c>
      <c r="S621" t="str">
        <f t="shared" ref="S621:S632" si="426">CONCATENATE(T621,U621,V621,W621,X621,Y621,Z621,AA621,AB621)</f>
        <v/>
      </c>
      <c r="T621" t="str">
        <f t="shared" ref="T621:AB621" si="427">IF(E621=E620,CONCATENATE(VLOOKUP((E621-E604),$AC$122:$AD$127,2,FALSE),E605),"")</f>
        <v/>
      </c>
      <c r="U621" t="str">
        <f t="shared" si="427"/>
        <v/>
      </c>
      <c r="V621" t="str">
        <f t="shared" si="427"/>
        <v/>
      </c>
      <c r="W621" t="str">
        <f t="shared" si="427"/>
        <v/>
      </c>
      <c r="X621" t="str">
        <f t="shared" si="427"/>
        <v/>
      </c>
      <c r="Y621" t="str">
        <f t="shared" si="427"/>
        <v/>
      </c>
      <c r="Z621" t="str">
        <f t="shared" si="427"/>
        <v/>
      </c>
      <c r="AA621" t="str">
        <f t="shared" si="427"/>
        <v/>
      </c>
      <c r="AB621" t="str">
        <f t="shared" si="427"/>
        <v/>
      </c>
      <c r="AG621" t="str">
        <f>CONCATENATE("F2",T621)</f>
        <v>F2</v>
      </c>
      <c r="AH621" t="str">
        <f t="shared" ref="AH621:AO632" si="428">CONCATENATE("F2",U621)</f>
        <v>F2</v>
      </c>
      <c r="AI621" t="str">
        <f t="shared" si="428"/>
        <v>F2</v>
      </c>
      <c r="AJ621" t="str">
        <f t="shared" si="428"/>
        <v>F2</v>
      </c>
      <c r="AK621" t="str">
        <f t="shared" si="428"/>
        <v>F2</v>
      </c>
      <c r="AL621" t="str">
        <f t="shared" si="428"/>
        <v>F2</v>
      </c>
      <c r="AM621" t="str">
        <f t="shared" si="428"/>
        <v>F2</v>
      </c>
      <c r="AN621" t="str">
        <f t="shared" si="428"/>
        <v>F2</v>
      </c>
      <c r="AO621" t="str">
        <f t="shared" si="428"/>
        <v>F2</v>
      </c>
    </row>
    <row r="622" spans="1:41" x14ac:dyDescent="0.25">
      <c r="A622" s="139" t="str">
        <f t="shared" si="413"/>
        <v>2015Wk 4P30</v>
      </c>
      <c r="B622" s="48">
        <v>30</v>
      </c>
      <c r="C622" s="144" t="str">
        <f t="shared" si="414"/>
        <v>Matt Lochner</v>
      </c>
      <c r="D622" s="145"/>
      <c r="E622" s="146">
        <f t="shared" si="415"/>
        <v>4</v>
      </c>
      <c r="F622" s="146">
        <f t="shared" si="416"/>
        <v>4</v>
      </c>
      <c r="G622" s="146">
        <f t="shared" si="417"/>
        <v>6</v>
      </c>
      <c r="H622" s="146">
        <f t="shared" si="418"/>
        <v>5</v>
      </c>
      <c r="I622" s="146">
        <f t="shared" si="419"/>
        <v>4</v>
      </c>
      <c r="J622" s="146">
        <f t="shared" si="420"/>
        <v>4</v>
      </c>
      <c r="K622" s="146">
        <f t="shared" si="421"/>
        <v>5</v>
      </c>
      <c r="L622" s="146">
        <f t="shared" si="422"/>
        <v>6</v>
      </c>
      <c r="M622" s="146">
        <f t="shared" si="423"/>
        <v>6</v>
      </c>
      <c r="N622" s="147">
        <f t="shared" si="424"/>
        <v>44</v>
      </c>
      <c r="O622" s="148">
        <f>SUM(COUNTIF(E622,E620),COUNTIF(F622,F620),COUNTIF(G622,G620),COUNTIF(H622,H620),COUNTIF(I622,I620),COUNTIF(J622,J620),COUNTIF(K622,K620),COUNTIF(L622,L620),COUNTIF(M622,M620))</f>
        <v>1</v>
      </c>
      <c r="P622" s="149">
        <f>IF(O622=0,0,IF(SUM(O621:O632)=O622,VLOOKUP(1,$AC$107:$AD$116,2,FALSE),O622*P633))</f>
        <v>12</v>
      </c>
      <c r="Q622" s="146">
        <f t="shared" si="425"/>
        <v>2</v>
      </c>
      <c r="R622" t="s">
        <v>179</v>
      </c>
      <c r="S622" t="str">
        <f t="shared" si="426"/>
        <v>PAR#15</v>
      </c>
      <c r="T622" t="str">
        <f t="shared" ref="T622:AB622" si="429">IF(E622=E620,CONCATENATE(VLOOKUP((E622-E604),$AC$122:$AD$127,2,FALSE),E605),"")</f>
        <v/>
      </c>
      <c r="U622" t="str">
        <f t="shared" si="429"/>
        <v/>
      </c>
      <c r="V622" t="str">
        <f t="shared" si="429"/>
        <v/>
      </c>
      <c r="W622" t="str">
        <f t="shared" si="429"/>
        <v/>
      </c>
      <c r="X622" t="str">
        <f t="shared" si="429"/>
        <v/>
      </c>
      <c r="Y622" t="str">
        <f t="shared" si="429"/>
        <v>PAR#15</v>
      </c>
      <c r="Z622" t="str">
        <f t="shared" si="429"/>
        <v/>
      </c>
      <c r="AA622" t="str">
        <f t="shared" si="429"/>
        <v/>
      </c>
      <c r="AB622" t="str">
        <f t="shared" si="429"/>
        <v/>
      </c>
      <c r="AC622" s="1" t="s">
        <v>197</v>
      </c>
      <c r="AG622" t="str">
        <f t="shared" ref="AG622:AG632" si="430">CONCATENATE("F2",T622)</f>
        <v>F2</v>
      </c>
      <c r="AH622" t="str">
        <f t="shared" si="428"/>
        <v>F2</v>
      </c>
      <c r="AI622" t="str">
        <f t="shared" si="428"/>
        <v>F2</v>
      </c>
      <c r="AJ622" t="str">
        <f t="shared" si="428"/>
        <v>F2</v>
      </c>
      <c r="AK622" t="str">
        <f t="shared" si="428"/>
        <v>F2</v>
      </c>
      <c r="AL622" t="str">
        <f t="shared" si="428"/>
        <v>F2PAR#15</v>
      </c>
      <c r="AM622" t="str">
        <f t="shared" si="428"/>
        <v>F2</v>
      </c>
      <c r="AN622" t="str">
        <f t="shared" si="428"/>
        <v>F2</v>
      </c>
      <c r="AO622" t="str">
        <f t="shared" si="428"/>
        <v>F2</v>
      </c>
    </row>
    <row r="623" spans="1:41" x14ac:dyDescent="0.25">
      <c r="A623" s="139" t="str">
        <f t="shared" si="413"/>
        <v>2015Wk 4P22</v>
      </c>
      <c r="B623" s="48">
        <v>22</v>
      </c>
      <c r="C623" s="144" t="str">
        <f t="shared" si="414"/>
        <v>Mike Carroll</v>
      </c>
      <c r="D623" s="145"/>
      <c r="E623" s="146">
        <f t="shared" si="415"/>
        <v>5</v>
      </c>
      <c r="F623" s="146">
        <f t="shared" si="416"/>
        <v>5</v>
      </c>
      <c r="G623" s="146">
        <f t="shared" si="417"/>
        <v>5</v>
      </c>
      <c r="H623" s="146">
        <f t="shared" si="418"/>
        <v>6</v>
      </c>
      <c r="I623" s="146">
        <f t="shared" si="419"/>
        <v>3</v>
      </c>
      <c r="J623" s="146">
        <f t="shared" si="420"/>
        <v>6</v>
      </c>
      <c r="K623" s="146">
        <f t="shared" si="421"/>
        <v>3</v>
      </c>
      <c r="L623" s="146">
        <f t="shared" si="422"/>
        <v>4</v>
      </c>
      <c r="M623" s="146">
        <f t="shared" si="423"/>
        <v>5</v>
      </c>
      <c r="N623" s="147">
        <f t="shared" si="424"/>
        <v>42</v>
      </c>
      <c r="O623" s="148">
        <f>SUM(COUNTIF(E623,E620),COUNTIF(F623,F620),COUNTIF(G623,G620),COUNTIF(H623,H620),COUNTIF(I623,I620),COUNTIF(J623,J620),COUNTIF(K623,K620),COUNTIF(L623,L620),COUNTIF(M623,M620))</f>
        <v>0</v>
      </c>
      <c r="P623" s="149">
        <f>IF(O623=0,0,IF(SUM(O621:O632)=O623,VLOOKUP(1,$AC$107:$AD$116,2,FALSE),O623*P633))</f>
        <v>0</v>
      </c>
      <c r="Q623" s="146">
        <f t="shared" si="425"/>
        <v>1</v>
      </c>
      <c r="R623" t="s">
        <v>179</v>
      </c>
      <c r="S623" t="str">
        <f t="shared" si="426"/>
        <v/>
      </c>
      <c r="T623" t="str">
        <f t="shared" ref="T623:AB623" si="431">IF(E623=E620,CONCATENATE(VLOOKUP((E623-E604),$AC$122:$AD$127,2,FALSE),E605),"")</f>
        <v/>
      </c>
      <c r="U623" t="str">
        <f t="shared" si="431"/>
        <v/>
      </c>
      <c r="V623" t="str">
        <f t="shared" si="431"/>
        <v/>
      </c>
      <c r="W623" t="str">
        <f t="shared" si="431"/>
        <v/>
      </c>
      <c r="X623" t="str">
        <f t="shared" si="431"/>
        <v/>
      </c>
      <c r="Y623" t="str">
        <f t="shared" si="431"/>
        <v/>
      </c>
      <c r="Z623" t="str">
        <f t="shared" si="431"/>
        <v/>
      </c>
      <c r="AA623" t="str">
        <f t="shared" si="431"/>
        <v/>
      </c>
      <c r="AB623" t="str">
        <f t="shared" si="431"/>
        <v/>
      </c>
      <c r="AC623" s="1">
        <v>-3</v>
      </c>
      <c r="AD623" s="1" t="s">
        <v>198</v>
      </c>
      <c r="AG623" t="str">
        <f t="shared" si="430"/>
        <v>F2</v>
      </c>
      <c r="AH623" t="str">
        <f t="shared" si="428"/>
        <v>F2</v>
      </c>
      <c r="AI623" t="str">
        <f t="shared" si="428"/>
        <v>F2</v>
      </c>
      <c r="AJ623" t="str">
        <f t="shared" si="428"/>
        <v>F2</v>
      </c>
      <c r="AK623" t="str">
        <f t="shared" si="428"/>
        <v>F2</v>
      </c>
      <c r="AL623" t="str">
        <f t="shared" si="428"/>
        <v>F2</v>
      </c>
      <c r="AM623" t="str">
        <f t="shared" si="428"/>
        <v>F2</v>
      </c>
      <c r="AN623" t="str">
        <f t="shared" si="428"/>
        <v>F2</v>
      </c>
      <c r="AO623" t="str">
        <f t="shared" si="428"/>
        <v>F2</v>
      </c>
    </row>
    <row r="624" spans="1:41" x14ac:dyDescent="0.25">
      <c r="A624" s="139" t="str">
        <f t="shared" si="413"/>
        <v>2015Wk 4P37</v>
      </c>
      <c r="B624" s="48">
        <v>37</v>
      </c>
      <c r="C624" s="144" t="str">
        <f t="shared" si="414"/>
        <v>Brian Thompson</v>
      </c>
      <c r="D624" s="145"/>
      <c r="E624" s="146">
        <f t="shared" si="415"/>
        <v>4</v>
      </c>
      <c r="F624" s="146">
        <f t="shared" si="416"/>
        <v>5</v>
      </c>
      <c r="G624" s="146">
        <f t="shared" si="417"/>
        <v>5</v>
      </c>
      <c r="H624" s="146">
        <f t="shared" si="418"/>
        <v>4</v>
      </c>
      <c r="I624" s="146">
        <f t="shared" si="419"/>
        <v>3</v>
      </c>
      <c r="J624" s="146">
        <f t="shared" si="420"/>
        <v>6</v>
      </c>
      <c r="K624" s="146">
        <f t="shared" si="421"/>
        <v>5</v>
      </c>
      <c r="L624" s="146">
        <f t="shared" si="422"/>
        <v>5</v>
      </c>
      <c r="M624" s="146">
        <f t="shared" si="423"/>
        <v>4</v>
      </c>
      <c r="N624" s="147">
        <f t="shared" si="424"/>
        <v>41</v>
      </c>
      <c r="O624" s="148">
        <f>SUM(COUNTIF(E624,E620),COUNTIF(F624,F620),COUNTIF(G624,G620),COUNTIF(H624,H620),COUNTIF(I624,I620),COUNTIF(J624,J620),COUNTIF(K624,K620),COUNTIF(L624,L620),COUNTIF(M624,M620))</f>
        <v>1</v>
      </c>
      <c r="P624" s="149">
        <f>IF(O624=0,0,IF(SUM(O621:O632)=O624,VLOOKUP(1,$AC$107:$AD$116,2,FALSE),O624*P633))</f>
        <v>12</v>
      </c>
      <c r="Q624" s="146">
        <f t="shared" si="425"/>
        <v>2</v>
      </c>
      <c r="R624" t="s">
        <v>179</v>
      </c>
      <c r="S624" t="str">
        <f t="shared" si="426"/>
        <v>BIR#18</v>
      </c>
      <c r="T624" t="str">
        <f t="shared" ref="T624:AB624" si="432">IF(E624=E620,CONCATENATE(VLOOKUP((E624-E604),$AC$122:$AD$127,2,FALSE),E605),"")</f>
        <v/>
      </c>
      <c r="U624" t="str">
        <f t="shared" si="432"/>
        <v/>
      </c>
      <c r="V624" t="str">
        <f t="shared" si="432"/>
        <v/>
      </c>
      <c r="W624" t="str">
        <f t="shared" si="432"/>
        <v/>
      </c>
      <c r="X624" t="str">
        <f t="shared" si="432"/>
        <v/>
      </c>
      <c r="Y624" t="str">
        <f t="shared" si="432"/>
        <v/>
      </c>
      <c r="Z624" t="str">
        <f t="shared" si="432"/>
        <v/>
      </c>
      <c r="AA624" t="str">
        <f t="shared" si="432"/>
        <v/>
      </c>
      <c r="AB624" t="str">
        <f t="shared" si="432"/>
        <v>BIR#18</v>
      </c>
      <c r="AC624" s="1">
        <v>-2</v>
      </c>
      <c r="AD624" s="1" t="s">
        <v>199</v>
      </c>
      <c r="AG624" t="str">
        <f t="shared" si="430"/>
        <v>F2</v>
      </c>
      <c r="AH624" t="str">
        <f t="shared" si="428"/>
        <v>F2</v>
      </c>
      <c r="AI624" t="str">
        <f t="shared" si="428"/>
        <v>F2</v>
      </c>
      <c r="AJ624" t="str">
        <f t="shared" si="428"/>
        <v>F2</v>
      </c>
      <c r="AK624" t="str">
        <f t="shared" si="428"/>
        <v>F2</v>
      </c>
      <c r="AL624" t="str">
        <f t="shared" si="428"/>
        <v>F2</v>
      </c>
      <c r="AM624" t="str">
        <f t="shared" si="428"/>
        <v>F2</v>
      </c>
      <c r="AN624" t="str">
        <f t="shared" si="428"/>
        <v>F2</v>
      </c>
      <c r="AO624" t="str">
        <f t="shared" si="428"/>
        <v>F2BIR#18</v>
      </c>
    </row>
    <row r="625" spans="1:41" x14ac:dyDescent="0.25">
      <c r="A625" s="139" t="str">
        <f t="shared" si="413"/>
        <v>2015Wk 4P12</v>
      </c>
      <c r="B625" s="48">
        <v>12</v>
      </c>
      <c r="C625" s="144" t="str">
        <f t="shared" si="414"/>
        <v>Dale Russell</v>
      </c>
      <c r="D625" s="145"/>
      <c r="E625" s="146">
        <f t="shared" si="415"/>
        <v>4</v>
      </c>
      <c r="F625" s="146">
        <f t="shared" si="416"/>
        <v>6</v>
      </c>
      <c r="G625" s="146">
        <f t="shared" si="417"/>
        <v>5</v>
      </c>
      <c r="H625" s="146">
        <f t="shared" si="418"/>
        <v>4</v>
      </c>
      <c r="I625" s="146">
        <f t="shared" si="419"/>
        <v>3</v>
      </c>
      <c r="J625" s="146">
        <f t="shared" si="420"/>
        <v>5</v>
      </c>
      <c r="K625" s="146">
        <f t="shared" si="421"/>
        <v>3</v>
      </c>
      <c r="L625" s="146">
        <f t="shared" si="422"/>
        <v>5</v>
      </c>
      <c r="M625" s="146">
        <f t="shared" si="423"/>
        <v>6</v>
      </c>
      <c r="N625" s="147">
        <f t="shared" si="424"/>
        <v>41</v>
      </c>
      <c r="O625" s="148">
        <f>SUM(COUNTIF(E625,E620),COUNTIF(F625,F620),COUNTIF(G625,G620),COUNTIF(H625,H620),COUNTIF(I625,I620),COUNTIF(J625,J620),COUNTIF(K625,K620),COUNTIF(L625,L620),COUNTIF(M625,M620))</f>
        <v>0</v>
      </c>
      <c r="P625" s="149">
        <f>IF(O625=0,0,IF(SUM(O621:O632)=O625,VLOOKUP(1,$AC$107:$AD$116,2,FALSE),O625*P633))</f>
        <v>0</v>
      </c>
      <c r="Q625" s="146">
        <f t="shared" si="425"/>
        <v>1</v>
      </c>
      <c r="R625" t="s">
        <v>179</v>
      </c>
      <c r="S625" t="str">
        <f t="shared" si="426"/>
        <v/>
      </c>
      <c r="T625" t="str">
        <f t="shared" ref="T625:AB625" si="433">IF(E625=E620,CONCATENATE(VLOOKUP((E625-E604),$AC$122:$AD$127,2,FALSE),E605),"")</f>
        <v/>
      </c>
      <c r="U625" t="str">
        <f t="shared" si="433"/>
        <v/>
      </c>
      <c r="V625" t="str">
        <f t="shared" si="433"/>
        <v/>
      </c>
      <c r="W625" t="str">
        <f t="shared" si="433"/>
        <v/>
      </c>
      <c r="X625" t="str">
        <f t="shared" si="433"/>
        <v/>
      </c>
      <c r="Y625" t="str">
        <f t="shared" si="433"/>
        <v/>
      </c>
      <c r="Z625" t="str">
        <f t="shared" si="433"/>
        <v/>
      </c>
      <c r="AA625" t="str">
        <f t="shared" si="433"/>
        <v/>
      </c>
      <c r="AB625" t="str">
        <f t="shared" si="433"/>
        <v/>
      </c>
      <c r="AC625" s="1">
        <v>-1</v>
      </c>
      <c r="AD625" s="1" t="s">
        <v>200</v>
      </c>
      <c r="AG625" t="str">
        <f t="shared" si="430"/>
        <v>F2</v>
      </c>
      <c r="AH625" t="str">
        <f t="shared" si="428"/>
        <v>F2</v>
      </c>
      <c r="AI625" t="str">
        <f t="shared" si="428"/>
        <v>F2</v>
      </c>
      <c r="AJ625" t="str">
        <f t="shared" si="428"/>
        <v>F2</v>
      </c>
      <c r="AK625" t="str">
        <f t="shared" si="428"/>
        <v>F2</v>
      </c>
      <c r="AL625" t="str">
        <f t="shared" si="428"/>
        <v>F2</v>
      </c>
      <c r="AM625" t="str">
        <f t="shared" si="428"/>
        <v>F2</v>
      </c>
      <c r="AN625" t="str">
        <f t="shared" si="428"/>
        <v>F2</v>
      </c>
      <c r="AO625" t="str">
        <f t="shared" si="428"/>
        <v>F2</v>
      </c>
    </row>
    <row r="626" spans="1:41" x14ac:dyDescent="0.25">
      <c r="A626" s="139" t="str">
        <f t="shared" si="413"/>
        <v>2015Wk 4P31</v>
      </c>
      <c r="B626" s="48">
        <v>31</v>
      </c>
      <c r="C626" s="144" t="str">
        <f t="shared" si="414"/>
        <v>Marty Donegan</v>
      </c>
      <c r="D626" s="145"/>
      <c r="E626" s="146">
        <f t="shared" si="415"/>
        <v>6</v>
      </c>
      <c r="F626" s="146">
        <f t="shared" si="416"/>
        <v>7</v>
      </c>
      <c r="G626" s="146">
        <f t="shared" si="417"/>
        <v>6</v>
      </c>
      <c r="H626" s="146">
        <f t="shared" si="418"/>
        <v>5</v>
      </c>
      <c r="I626" s="146">
        <f t="shared" si="419"/>
        <v>3</v>
      </c>
      <c r="J626" s="146">
        <f t="shared" si="420"/>
        <v>5</v>
      </c>
      <c r="K626" s="146">
        <f t="shared" si="421"/>
        <v>3</v>
      </c>
      <c r="L626" s="146">
        <f t="shared" si="422"/>
        <v>6</v>
      </c>
      <c r="M626" s="146">
        <f t="shared" si="423"/>
        <v>7</v>
      </c>
      <c r="N626" s="147">
        <f t="shared" si="424"/>
        <v>48</v>
      </c>
      <c r="O626" s="148">
        <f>SUM(COUNTIF(E626,E620),COUNTIF(F626,F620),COUNTIF(G626,G620),COUNTIF(H626,H620),COUNTIF(I626,I620),COUNTIF(J626,J620),COUNTIF(K626,K620),COUNTIF(L626,L620),COUNTIF(M626,M620))</f>
        <v>0</v>
      </c>
      <c r="P626" s="149">
        <f>IF(O626=0,0,IF(SUM(O621:O632)=O626,VLOOKUP(1,$AC$107:$AD$116,2,FALSE),O626*P633))</f>
        <v>0</v>
      </c>
      <c r="Q626" s="146">
        <f t="shared" si="425"/>
        <v>0</v>
      </c>
      <c r="R626" t="s">
        <v>179</v>
      </c>
      <c r="S626" t="str">
        <f t="shared" si="426"/>
        <v/>
      </c>
      <c r="T626" t="str">
        <f t="shared" ref="T626:AB626" si="434">IF(E626=E620,CONCATENATE(VLOOKUP((E626-E604),$AC$122:$AD$127,2,FALSE),E605),"")</f>
        <v/>
      </c>
      <c r="U626" t="str">
        <f t="shared" si="434"/>
        <v/>
      </c>
      <c r="V626" t="str">
        <f t="shared" si="434"/>
        <v/>
      </c>
      <c r="W626" t="str">
        <f t="shared" si="434"/>
        <v/>
      </c>
      <c r="X626" t="str">
        <f t="shared" si="434"/>
        <v/>
      </c>
      <c r="Y626" t="str">
        <f t="shared" si="434"/>
        <v/>
      </c>
      <c r="Z626" t="str">
        <f t="shared" si="434"/>
        <v/>
      </c>
      <c r="AA626" t="str">
        <f t="shared" si="434"/>
        <v/>
      </c>
      <c r="AB626" t="str">
        <f t="shared" si="434"/>
        <v/>
      </c>
      <c r="AC626" s="1">
        <v>0</v>
      </c>
      <c r="AD626" s="1" t="s">
        <v>201</v>
      </c>
      <c r="AG626" t="str">
        <f t="shared" si="430"/>
        <v>F2</v>
      </c>
      <c r="AH626" t="str">
        <f t="shared" si="428"/>
        <v>F2</v>
      </c>
      <c r="AI626" t="str">
        <f t="shared" si="428"/>
        <v>F2</v>
      </c>
      <c r="AJ626" t="str">
        <f t="shared" si="428"/>
        <v>F2</v>
      </c>
      <c r="AK626" t="str">
        <f t="shared" si="428"/>
        <v>F2</v>
      </c>
      <c r="AL626" t="str">
        <f t="shared" si="428"/>
        <v>F2</v>
      </c>
      <c r="AM626" t="str">
        <f t="shared" si="428"/>
        <v>F2</v>
      </c>
      <c r="AN626" t="str">
        <f t="shared" si="428"/>
        <v>F2</v>
      </c>
      <c r="AO626" t="str">
        <f t="shared" si="428"/>
        <v>F2</v>
      </c>
    </row>
    <row r="627" spans="1:41" x14ac:dyDescent="0.25">
      <c r="A627" s="139" t="str">
        <f t="shared" si="413"/>
        <v>2015Wk 4P21</v>
      </c>
      <c r="B627" s="48">
        <v>21</v>
      </c>
      <c r="C627" s="144" t="str">
        <f t="shared" si="414"/>
        <v>Sean Mott</v>
      </c>
      <c r="D627" s="145"/>
      <c r="E627" s="146">
        <f t="shared" si="415"/>
        <v>5</v>
      </c>
      <c r="F627" s="146">
        <f t="shared" si="416"/>
        <v>6</v>
      </c>
      <c r="G627" s="146">
        <f t="shared" si="417"/>
        <v>5</v>
      </c>
      <c r="H627" s="146">
        <f t="shared" si="418"/>
        <v>4</v>
      </c>
      <c r="I627" s="146">
        <f t="shared" si="419"/>
        <v>4</v>
      </c>
      <c r="J627" s="146">
        <f t="shared" si="420"/>
        <v>7</v>
      </c>
      <c r="K627" s="146">
        <f t="shared" si="421"/>
        <v>4</v>
      </c>
      <c r="L627" s="146">
        <f t="shared" si="422"/>
        <v>5</v>
      </c>
      <c r="M627" s="146">
        <f t="shared" si="423"/>
        <v>5</v>
      </c>
      <c r="N627" s="147">
        <f t="shared" si="424"/>
        <v>45</v>
      </c>
      <c r="O627" s="148">
        <f>SUM(COUNTIF(E627,E620),COUNTIF(F627,F620),COUNTIF(G627,G620),COUNTIF(H627,H620),COUNTIF(I627,I620),COUNTIF(J627,J620),COUNTIF(K627,K620),COUNTIF(L627,L620),COUNTIF(M627,M620))</f>
        <v>0</v>
      </c>
      <c r="P627" s="149">
        <f>IF(O627=0,0,IF(SUM(O621:O632)=O627,VLOOKUP(1,$AC$107:$AD$116,2,FALSE),O627*P633))</f>
        <v>0</v>
      </c>
      <c r="Q627" s="146">
        <f t="shared" si="425"/>
        <v>2</v>
      </c>
      <c r="R627" t="s">
        <v>179</v>
      </c>
      <c r="S627" t="str">
        <f t="shared" si="426"/>
        <v/>
      </c>
      <c r="T627" t="str">
        <f t="shared" ref="T627:AB627" si="435">IF(E627=E620,CONCATENATE(VLOOKUP((E627-E604),$AC$122:$AD$127,2,FALSE),E605),"")</f>
        <v/>
      </c>
      <c r="U627" t="str">
        <f t="shared" si="435"/>
        <v/>
      </c>
      <c r="V627" t="str">
        <f t="shared" si="435"/>
        <v/>
      </c>
      <c r="W627" t="str">
        <f t="shared" si="435"/>
        <v/>
      </c>
      <c r="X627" t="str">
        <f t="shared" si="435"/>
        <v/>
      </c>
      <c r="Y627" t="str">
        <f t="shared" si="435"/>
        <v/>
      </c>
      <c r="Z627" t="str">
        <f t="shared" si="435"/>
        <v/>
      </c>
      <c r="AA627" t="str">
        <f t="shared" si="435"/>
        <v/>
      </c>
      <c r="AB627" t="str">
        <f t="shared" si="435"/>
        <v/>
      </c>
      <c r="AC627" s="1">
        <v>1</v>
      </c>
      <c r="AD627" s="1" t="s">
        <v>202</v>
      </c>
      <c r="AG627" t="str">
        <f t="shared" si="430"/>
        <v>F2</v>
      </c>
      <c r="AH627" t="str">
        <f t="shared" si="428"/>
        <v>F2</v>
      </c>
      <c r="AI627" t="str">
        <f t="shared" si="428"/>
        <v>F2</v>
      </c>
      <c r="AJ627" t="str">
        <f t="shared" si="428"/>
        <v>F2</v>
      </c>
      <c r="AK627" t="str">
        <f t="shared" si="428"/>
        <v>F2</v>
      </c>
      <c r="AL627" t="str">
        <f t="shared" si="428"/>
        <v>F2</v>
      </c>
      <c r="AM627" t="str">
        <f t="shared" si="428"/>
        <v>F2</v>
      </c>
      <c r="AN627" t="str">
        <f t="shared" si="428"/>
        <v>F2</v>
      </c>
      <c r="AO627" t="str">
        <f t="shared" si="428"/>
        <v>F2</v>
      </c>
    </row>
    <row r="628" spans="1:41" x14ac:dyDescent="0.25">
      <c r="A628" s="139" t="str">
        <f t="shared" si="413"/>
        <v>2015Wk 4P43</v>
      </c>
      <c r="B628" s="48">
        <v>43</v>
      </c>
      <c r="C628" s="144" t="str">
        <f t="shared" si="414"/>
        <v>Tony Massa</v>
      </c>
      <c r="D628" s="145"/>
      <c r="E628" s="146">
        <f t="shared" si="415"/>
        <v>5</v>
      </c>
      <c r="F628" s="146">
        <f t="shared" si="416"/>
        <v>6</v>
      </c>
      <c r="G628" s="146">
        <f t="shared" si="417"/>
        <v>7</v>
      </c>
      <c r="H628" s="146">
        <f t="shared" si="418"/>
        <v>4</v>
      </c>
      <c r="I628" s="146">
        <f t="shared" si="419"/>
        <v>4</v>
      </c>
      <c r="J628" s="146">
        <f t="shared" si="420"/>
        <v>6</v>
      </c>
      <c r="K628" s="146">
        <f t="shared" si="421"/>
        <v>4</v>
      </c>
      <c r="L628" s="146">
        <f t="shared" si="422"/>
        <v>6</v>
      </c>
      <c r="M628" s="146">
        <f t="shared" si="423"/>
        <v>6</v>
      </c>
      <c r="N628" s="147">
        <f t="shared" si="424"/>
        <v>48</v>
      </c>
      <c r="O628" s="148">
        <f>SUM(COUNTIF(E628,E620),COUNTIF(F628,F620),COUNTIF(G628,G620),COUNTIF(H628,H620),COUNTIF(I628,I620),COUNTIF(J628,J620),COUNTIF(K628,K620),COUNTIF(L628,L620),COUNTIF(M628,M620))</f>
        <v>0</v>
      </c>
      <c r="P628" s="149">
        <f>IF(O628=0,0,IF(SUM(O621:O632)=O628,VLOOKUP(1,$AC$107:$AD$116,2,FALSE),O628*P633))</f>
        <v>0</v>
      </c>
      <c r="Q628" s="146">
        <f t="shared" si="425"/>
        <v>0</v>
      </c>
      <c r="R628" t="s">
        <v>179</v>
      </c>
      <c r="S628" t="str">
        <f t="shared" si="426"/>
        <v/>
      </c>
      <c r="T628" t="str">
        <f t="shared" ref="T628:AB628" si="436">IF(E628=E620,CONCATENATE(VLOOKUP((E628-E604),$AC$122:$AD$127,2,FALSE),E605),"")</f>
        <v/>
      </c>
      <c r="U628" t="str">
        <f t="shared" si="436"/>
        <v/>
      </c>
      <c r="V628" t="str">
        <f t="shared" si="436"/>
        <v/>
      </c>
      <c r="W628" t="str">
        <f t="shared" si="436"/>
        <v/>
      </c>
      <c r="X628" t="str">
        <f t="shared" si="436"/>
        <v/>
      </c>
      <c r="Y628" t="str">
        <f t="shared" si="436"/>
        <v/>
      </c>
      <c r="Z628" t="str">
        <f t="shared" si="436"/>
        <v/>
      </c>
      <c r="AA628" t="str">
        <f t="shared" si="436"/>
        <v/>
      </c>
      <c r="AB628" t="str">
        <f t="shared" si="436"/>
        <v/>
      </c>
      <c r="AC628" s="1">
        <v>2</v>
      </c>
      <c r="AD628" s="1" t="s">
        <v>203</v>
      </c>
      <c r="AG628" t="str">
        <f t="shared" si="430"/>
        <v>F2</v>
      </c>
      <c r="AH628" t="str">
        <f t="shared" si="428"/>
        <v>F2</v>
      </c>
      <c r="AI628" t="str">
        <f t="shared" si="428"/>
        <v>F2</v>
      </c>
      <c r="AJ628" t="str">
        <f t="shared" si="428"/>
        <v>F2</v>
      </c>
      <c r="AK628" t="str">
        <f t="shared" si="428"/>
        <v>F2</v>
      </c>
      <c r="AL628" t="str">
        <f t="shared" si="428"/>
        <v>F2</v>
      </c>
      <c r="AM628" t="str">
        <f t="shared" si="428"/>
        <v>F2</v>
      </c>
      <c r="AN628" t="str">
        <f t="shared" si="428"/>
        <v>F2</v>
      </c>
      <c r="AO628" t="str">
        <f t="shared" si="428"/>
        <v>F2</v>
      </c>
    </row>
    <row r="629" spans="1:41" x14ac:dyDescent="0.25">
      <c r="A629" s="139" t="str">
        <f t="shared" si="413"/>
        <v>2015Wk 4P24</v>
      </c>
      <c r="B629" s="48">
        <v>24</v>
      </c>
      <c r="C629" s="144" t="str">
        <f t="shared" si="414"/>
        <v>Rick Fanto</v>
      </c>
      <c r="D629" s="145"/>
      <c r="E629" s="146">
        <f t="shared" si="415"/>
        <v>5</v>
      </c>
      <c r="F629" s="146">
        <f t="shared" si="416"/>
        <v>6</v>
      </c>
      <c r="G629" s="146">
        <f t="shared" si="417"/>
        <v>7</v>
      </c>
      <c r="H629" s="146">
        <f t="shared" si="418"/>
        <v>5</v>
      </c>
      <c r="I629" s="146">
        <f t="shared" si="419"/>
        <v>3</v>
      </c>
      <c r="J629" s="146">
        <f t="shared" si="420"/>
        <v>5</v>
      </c>
      <c r="K629" s="146">
        <f t="shared" si="421"/>
        <v>4</v>
      </c>
      <c r="L629" s="146">
        <f t="shared" si="422"/>
        <v>5</v>
      </c>
      <c r="M629" s="146">
        <f t="shared" si="423"/>
        <v>6</v>
      </c>
      <c r="N629" s="147">
        <f>SUM(E629:M629)</f>
        <v>46</v>
      </c>
      <c r="O629" s="148">
        <f>SUM(COUNTIF(E629,E620),COUNTIF(F629,F620),COUNTIF(G629,G620),COUNTIF(H629,H620),COUNTIF(I629,I620),COUNTIF(J629,J620),COUNTIF(K629,K620),COUNTIF(L629,L620),COUNTIF(M629,M620))</f>
        <v>0</v>
      </c>
      <c r="P629" s="149">
        <f>IF(O629=0,0,IF(SUM(O621:O632)=O629,VLOOKUP(1,$AC$107:$AD$116,2,FALSE),O629*P633))</f>
        <v>0</v>
      </c>
      <c r="Q629" s="146">
        <f t="shared" si="425"/>
        <v>0</v>
      </c>
      <c r="R629" t="s">
        <v>179</v>
      </c>
      <c r="S629" t="str">
        <f t="shared" si="426"/>
        <v/>
      </c>
      <c r="T629" t="str">
        <f t="shared" ref="T629:AB629" si="437">IF(E629=E620,CONCATENATE(VLOOKUP((E629-E604),$AC$122:$AD$127,2,FALSE),E605),"")</f>
        <v/>
      </c>
      <c r="U629" t="str">
        <f t="shared" si="437"/>
        <v/>
      </c>
      <c r="V629" t="str">
        <f t="shared" si="437"/>
        <v/>
      </c>
      <c r="W629" t="str">
        <f t="shared" si="437"/>
        <v/>
      </c>
      <c r="X629" t="str">
        <f t="shared" si="437"/>
        <v/>
      </c>
      <c r="Y629" t="str">
        <f t="shared" si="437"/>
        <v/>
      </c>
      <c r="Z629" t="str">
        <f t="shared" si="437"/>
        <v/>
      </c>
      <c r="AA629" t="str">
        <f t="shared" si="437"/>
        <v/>
      </c>
      <c r="AB629" t="str">
        <f t="shared" si="437"/>
        <v/>
      </c>
      <c r="AG629" t="str">
        <f t="shared" si="430"/>
        <v>F2</v>
      </c>
      <c r="AH629" t="str">
        <f t="shared" si="428"/>
        <v>F2</v>
      </c>
      <c r="AI629" t="str">
        <f t="shared" si="428"/>
        <v>F2</v>
      </c>
      <c r="AJ629" t="str">
        <f t="shared" si="428"/>
        <v>F2</v>
      </c>
      <c r="AK629" t="str">
        <f t="shared" si="428"/>
        <v>F2</v>
      </c>
      <c r="AL629" t="str">
        <f t="shared" si="428"/>
        <v>F2</v>
      </c>
      <c r="AM629" t="str">
        <f t="shared" si="428"/>
        <v>F2</v>
      </c>
      <c r="AN629" t="str">
        <f t="shared" si="428"/>
        <v>F2</v>
      </c>
      <c r="AO629" t="str">
        <f t="shared" si="428"/>
        <v>F2</v>
      </c>
    </row>
    <row r="630" spans="1:41" x14ac:dyDescent="0.25">
      <c r="A630" s="139" t="str">
        <f t="shared" si="413"/>
        <v>2015Wk 4P15</v>
      </c>
      <c r="B630" s="48">
        <v>15</v>
      </c>
      <c r="C630" s="144" t="str">
        <f t="shared" si="414"/>
        <v>Chris Donegan</v>
      </c>
      <c r="D630" s="150"/>
      <c r="E630" s="146">
        <f t="shared" si="415"/>
        <v>5</v>
      </c>
      <c r="F630" s="146">
        <f t="shared" si="416"/>
        <v>6</v>
      </c>
      <c r="G630" s="146">
        <f t="shared" si="417"/>
        <v>4</v>
      </c>
      <c r="H630" s="146">
        <f t="shared" si="418"/>
        <v>6</v>
      </c>
      <c r="I630" s="146">
        <f t="shared" si="419"/>
        <v>3</v>
      </c>
      <c r="J630" s="146">
        <f t="shared" si="420"/>
        <v>6</v>
      </c>
      <c r="K630" s="146">
        <f t="shared" si="421"/>
        <v>4</v>
      </c>
      <c r="L630" s="146">
        <f t="shared" si="422"/>
        <v>4</v>
      </c>
      <c r="M630" s="146">
        <f t="shared" si="423"/>
        <v>6</v>
      </c>
      <c r="N630" s="147">
        <f t="shared" ref="N630:N632" si="438">SUM(E630:M630)</f>
        <v>44</v>
      </c>
      <c r="O630" s="148">
        <f>SUM(COUNTIF(E630,E620),COUNTIF(F630,F620),COUNTIF(G630,G620),COUNTIF(H630,H620),COUNTIF(I630,I620),COUNTIF(J630,J620),COUNTIF(K630,K620),COUNTIF(L630,L620),COUNTIF(M630,M620))</f>
        <v>1</v>
      </c>
      <c r="P630" s="149">
        <f>IF(O630=0,0,IF(SUM(O621:O632)=O630,VLOOKUP(1,$AC$107:$AD$116,2,FALSE),O630*P633))</f>
        <v>12</v>
      </c>
      <c r="Q630" s="146">
        <f t="shared" si="425"/>
        <v>2</v>
      </c>
      <c r="R630" t="s">
        <v>179</v>
      </c>
      <c r="S630" t="str">
        <f t="shared" si="426"/>
        <v>BIR#12</v>
      </c>
      <c r="T630" t="str">
        <f>IF(E630=E620,CONCATENATE(VLOOKUP((E630-E604),$AC$122:$AD$127,2,FALSE),E605),"")</f>
        <v/>
      </c>
      <c r="U630" t="str">
        <f>IF(F630=F620,CONCATENATE(VLOOKUP((F630-F604),$AC$122:$AD$127,2,FALSE),F605),"")</f>
        <v/>
      </c>
      <c r="V630" t="str">
        <f>IF(G630=G620,CONCATENATE(VLOOKUP((G630-G604),$AC$122:$AD$127,2,FALSE),G605),"")</f>
        <v>BIR#12</v>
      </c>
      <c r="W630" t="str">
        <f t="shared" ref="W630:AB630" si="439">IF(H630=H620,CONCATENATE(VLOOKUP((H630-H604),$AC$122:$AD$127,2,FALSE),H605),"")</f>
        <v/>
      </c>
      <c r="X630" t="str">
        <f t="shared" si="439"/>
        <v/>
      </c>
      <c r="Y630" t="str">
        <f t="shared" si="439"/>
        <v/>
      </c>
      <c r="Z630" t="str">
        <f t="shared" si="439"/>
        <v/>
      </c>
      <c r="AA630" t="str">
        <f t="shared" si="439"/>
        <v/>
      </c>
      <c r="AB630" t="str">
        <f t="shared" si="439"/>
        <v/>
      </c>
      <c r="AG630" t="str">
        <f t="shared" si="430"/>
        <v>F2</v>
      </c>
      <c r="AH630" t="str">
        <f t="shared" si="428"/>
        <v>F2</v>
      </c>
      <c r="AI630" t="str">
        <f t="shared" si="428"/>
        <v>F2BIR#12</v>
      </c>
      <c r="AJ630" t="str">
        <f t="shared" si="428"/>
        <v>F2</v>
      </c>
      <c r="AK630" t="str">
        <f t="shared" si="428"/>
        <v>F2</v>
      </c>
      <c r="AL630" t="str">
        <f t="shared" si="428"/>
        <v>F2</v>
      </c>
      <c r="AM630" t="str">
        <f t="shared" si="428"/>
        <v>F2</v>
      </c>
      <c r="AN630" t="str">
        <f t="shared" si="428"/>
        <v>F2</v>
      </c>
      <c r="AO630" t="str">
        <f t="shared" si="428"/>
        <v>F2</v>
      </c>
    </row>
    <row r="631" spans="1:41" x14ac:dyDescent="0.25">
      <c r="A631" s="139" t="str">
        <f t="shared" si="413"/>
        <v>2015Wk 4P25</v>
      </c>
      <c r="B631" s="48">
        <v>25</v>
      </c>
      <c r="C631" s="144" t="str">
        <f t="shared" si="414"/>
        <v>Jon Carroll</v>
      </c>
      <c r="D631" s="150"/>
      <c r="E631" s="146">
        <f t="shared" si="415"/>
        <v>5</v>
      </c>
      <c r="F631" s="146">
        <f t="shared" si="416"/>
        <v>4</v>
      </c>
      <c r="G631" s="146">
        <f t="shared" si="417"/>
        <v>6</v>
      </c>
      <c r="H631" s="146">
        <f t="shared" si="418"/>
        <v>4</v>
      </c>
      <c r="I631" s="146">
        <f t="shared" si="419"/>
        <v>4</v>
      </c>
      <c r="J631" s="146">
        <f t="shared" si="420"/>
        <v>6</v>
      </c>
      <c r="K631" s="146">
        <f t="shared" si="421"/>
        <v>4</v>
      </c>
      <c r="L631" s="146">
        <f t="shared" si="422"/>
        <v>5</v>
      </c>
      <c r="M631" s="146">
        <f t="shared" si="423"/>
        <v>5</v>
      </c>
      <c r="N631" s="147">
        <f t="shared" si="438"/>
        <v>43</v>
      </c>
      <c r="O631" s="148">
        <f>SUM(COUNTIF(E631,E620),COUNTIF(F631,F620),COUNTIF(G631,G620),COUNTIF(H631,H620),COUNTIF(I631,I620),COUNTIF(J631,J620),COUNTIF(K631,K620),COUNTIF(L631,L620),COUNTIF(M631,M620))</f>
        <v>0</v>
      </c>
      <c r="P631" s="149">
        <f>IF(O631=0,0,IF(SUM(O621:O632)=O631,VLOOKUP(1,$AC$107:$AD$116,2,FALSE),O631*P633))</f>
        <v>0</v>
      </c>
      <c r="Q631" s="146">
        <f t="shared" si="425"/>
        <v>0</v>
      </c>
      <c r="R631" t="s">
        <v>179</v>
      </c>
      <c r="S631" t="str">
        <f t="shared" si="426"/>
        <v/>
      </c>
      <c r="T631" t="str">
        <f>IF(E631=E620,CONCATENATE(VLOOKUP((E631-E604),$AC$122:$AD$127,2,FALSE),E605),"")</f>
        <v/>
      </c>
      <c r="U631" t="str">
        <f t="shared" ref="U631:AB631" si="440">IF(F631=F620,CONCATENATE(VLOOKUP((F631-F604),$AC$122:$AD$127,2,FALSE),F605),"")</f>
        <v/>
      </c>
      <c r="V631" t="str">
        <f t="shared" si="440"/>
        <v/>
      </c>
      <c r="W631" t="str">
        <f t="shared" si="440"/>
        <v/>
      </c>
      <c r="X631" t="str">
        <f t="shared" si="440"/>
        <v/>
      </c>
      <c r="Y631" t="str">
        <f t="shared" si="440"/>
        <v/>
      </c>
      <c r="Z631" t="str">
        <f t="shared" si="440"/>
        <v/>
      </c>
      <c r="AA631" t="str">
        <f t="shared" si="440"/>
        <v/>
      </c>
      <c r="AB631" t="str">
        <f t="shared" si="440"/>
        <v/>
      </c>
      <c r="AG631" t="str">
        <f t="shared" si="430"/>
        <v>F2</v>
      </c>
      <c r="AH631" t="str">
        <f t="shared" si="428"/>
        <v>F2</v>
      </c>
      <c r="AI631" t="str">
        <f t="shared" si="428"/>
        <v>F2</v>
      </c>
      <c r="AJ631" t="str">
        <f t="shared" si="428"/>
        <v>F2</v>
      </c>
      <c r="AK631" t="str">
        <f t="shared" si="428"/>
        <v>F2</v>
      </c>
      <c r="AL631" t="str">
        <f t="shared" si="428"/>
        <v>F2</v>
      </c>
      <c r="AM631" t="str">
        <f t="shared" si="428"/>
        <v>F2</v>
      </c>
      <c r="AN631" t="str">
        <f t="shared" si="428"/>
        <v>F2</v>
      </c>
      <c r="AO631" t="str">
        <f t="shared" si="428"/>
        <v>F2</v>
      </c>
    </row>
    <row r="632" spans="1:41" x14ac:dyDescent="0.25">
      <c r="A632" s="139" t="str">
        <f t="shared" si="413"/>
        <v>2015Wk 4P11</v>
      </c>
      <c r="B632" s="48">
        <v>11</v>
      </c>
      <c r="C632" s="144" t="str">
        <f t="shared" si="414"/>
        <v>Tom Phillips</v>
      </c>
      <c r="D632" s="150"/>
      <c r="E632" s="146">
        <f t="shared" si="415"/>
        <v>6</v>
      </c>
      <c r="F632" s="146">
        <f t="shared" si="416"/>
        <v>8</v>
      </c>
      <c r="G632" s="146">
        <f t="shared" si="417"/>
        <v>6</v>
      </c>
      <c r="H632" s="146">
        <f t="shared" si="418"/>
        <v>4</v>
      </c>
      <c r="I632" s="146">
        <f t="shared" si="419"/>
        <v>3</v>
      </c>
      <c r="J632" s="146">
        <f t="shared" si="420"/>
        <v>6</v>
      </c>
      <c r="K632" s="146">
        <f t="shared" si="421"/>
        <v>3</v>
      </c>
      <c r="L632" s="146">
        <f t="shared" si="422"/>
        <v>5</v>
      </c>
      <c r="M632" s="146">
        <f t="shared" si="423"/>
        <v>5</v>
      </c>
      <c r="N632" s="147">
        <f t="shared" si="438"/>
        <v>46</v>
      </c>
      <c r="O632" s="148">
        <f>SUM(COUNTIF(E632,E620),COUNTIF(F632,F620),COUNTIF(G632,G620),COUNTIF(H632,H620),COUNTIF(I632,I620),COUNTIF(J632,J620),COUNTIF(K632,K620),COUNTIF(L632,L620),COUNTIF(M632,M620))</f>
        <v>0</v>
      </c>
      <c r="P632" s="149">
        <f>IF(O632=0,0,IF(SUM(O621:O632)=O632,VLOOKUP(1,$AC$107:$AD$116,2,FALSE),O632*P633))</f>
        <v>0</v>
      </c>
      <c r="Q632" s="146">
        <f t="shared" si="425"/>
        <v>0</v>
      </c>
      <c r="R632" t="s">
        <v>179</v>
      </c>
      <c r="S632" t="str">
        <f t="shared" si="426"/>
        <v/>
      </c>
      <c r="T632" t="str">
        <f>IF(E632=E620,CONCATENATE(VLOOKUP((E632-E604),$AC$122:$AD$127,2,FALSE),E605),"")</f>
        <v/>
      </c>
      <c r="U632" t="str">
        <f t="shared" ref="U632:AB632" si="441">IF(F632=F620,CONCATENATE(VLOOKUP((F632-F604),$AC$122:$AD$127,2,FALSE),F605),"")</f>
        <v/>
      </c>
      <c r="V632" t="str">
        <f t="shared" si="441"/>
        <v/>
      </c>
      <c r="W632" t="str">
        <f t="shared" si="441"/>
        <v/>
      </c>
      <c r="X632" t="str">
        <f t="shared" si="441"/>
        <v/>
      </c>
      <c r="Y632" t="str">
        <f t="shared" si="441"/>
        <v/>
      </c>
      <c r="Z632" t="str">
        <f t="shared" si="441"/>
        <v/>
      </c>
      <c r="AA632" t="str">
        <f t="shared" si="441"/>
        <v/>
      </c>
      <c r="AB632" t="str">
        <f t="shared" si="441"/>
        <v/>
      </c>
      <c r="AG632" t="str">
        <f t="shared" si="430"/>
        <v>F2</v>
      </c>
      <c r="AH632" t="str">
        <f t="shared" si="428"/>
        <v>F2</v>
      </c>
      <c r="AI632" t="str">
        <f t="shared" si="428"/>
        <v>F2</v>
      </c>
      <c r="AJ632" t="str">
        <f t="shared" si="428"/>
        <v>F2</v>
      </c>
      <c r="AK632" t="str">
        <f t="shared" si="428"/>
        <v>F2</v>
      </c>
      <c r="AL632" t="str">
        <f t="shared" si="428"/>
        <v>F2</v>
      </c>
      <c r="AM632" t="str">
        <f t="shared" si="428"/>
        <v>F2</v>
      </c>
      <c r="AN632" t="str">
        <f t="shared" si="428"/>
        <v>F2</v>
      </c>
      <c r="AO632" t="str">
        <f t="shared" si="428"/>
        <v>F2</v>
      </c>
    </row>
    <row r="633" spans="1:41" x14ac:dyDescent="0.25">
      <c r="A633" s="139"/>
      <c r="B633" s="48"/>
      <c r="C633" s="151" t="s">
        <v>204</v>
      </c>
      <c r="D633" s="150"/>
      <c r="E633" s="152">
        <f>AVERAGE(E621:E632)</f>
        <v>4.916666666666667</v>
      </c>
      <c r="F633" s="152">
        <f t="shared" ref="F633:N633" si="442">AVERAGE(F621:F632)</f>
        <v>5.75</v>
      </c>
      <c r="G633" s="152">
        <f t="shared" si="442"/>
        <v>5.583333333333333</v>
      </c>
      <c r="H633" s="152">
        <f t="shared" si="442"/>
        <v>4.666666666666667</v>
      </c>
      <c r="I633" s="152">
        <f t="shared" si="442"/>
        <v>3.4166666666666665</v>
      </c>
      <c r="J633" s="152">
        <f t="shared" si="442"/>
        <v>5.666666666666667</v>
      </c>
      <c r="K633" s="152">
        <f t="shared" si="442"/>
        <v>3.75</v>
      </c>
      <c r="L633" s="152">
        <f t="shared" si="442"/>
        <v>5.083333333333333</v>
      </c>
      <c r="M633" s="152">
        <f t="shared" si="442"/>
        <v>5.583333333333333</v>
      </c>
      <c r="N633" s="152">
        <f t="shared" si="442"/>
        <v>44.416666666666664</v>
      </c>
      <c r="O633" s="153"/>
      <c r="P633" s="9">
        <f>VLOOKUP(SUM(O621:O632),$AC$107:$AD$117,2,FALSE)</f>
        <v>12</v>
      </c>
    </row>
    <row r="634" spans="1:41" x14ac:dyDescent="0.25">
      <c r="A634" s="139" t="str">
        <f>CONCATENATE($C$10,C604,C634)</f>
        <v>2015Wk 4Flight 3</v>
      </c>
      <c r="B634" s="48"/>
      <c r="C634" s="304" t="s">
        <v>60</v>
      </c>
      <c r="D634" s="305"/>
      <c r="E634" s="140">
        <f>IF(COUNTIF(E635:E646,MIN(E635:E646))=1,MIN(E635:E646),0)</f>
        <v>4</v>
      </c>
      <c r="F634" s="140">
        <f t="shared" ref="F634:L634" si="443">IF(COUNTIF(F635:F646,MIN(F635:F646))=1,MIN(F635:F646),0)</f>
        <v>0</v>
      </c>
      <c r="G634" s="140">
        <f t="shared" si="443"/>
        <v>0</v>
      </c>
      <c r="H634" s="140">
        <f t="shared" si="443"/>
        <v>3</v>
      </c>
      <c r="I634" s="140">
        <f t="shared" si="443"/>
        <v>0</v>
      </c>
      <c r="J634" s="140">
        <f t="shared" si="443"/>
        <v>0</v>
      </c>
      <c r="K634" s="140">
        <f t="shared" si="443"/>
        <v>0</v>
      </c>
      <c r="L634" s="140">
        <f t="shared" si="443"/>
        <v>0</v>
      </c>
      <c r="M634" s="140">
        <f>IF(COUNTIF(M635:M646,MIN(M635:M646))=1,MIN(M635:M646),0)</f>
        <v>0</v>
      </c>
      <c r="N634" s="154"/>
      <c r="O634" s="9" t="s">
        <v>190</v>
      </c>
      <c r="P634" s="9" t="s">
        <v>191</v>
      </c>
      <c r="Q634" s="52"/>
    </row>
    <row r="635" spans="1:41" x14ac:dyDescent="0.25">
      <c r="A635" s="139" t="str">
        <f t="shared" ref="A635:A646" si="444">CONCATENATE($C$10,$C$661,"P",B635)</f>
        <v>2015Wk 4P57</v>
      </c>
      <c r="B635" s="48">
        <v>57</v>
      </c>
      <c r="C635" s="144" t="str">
        <f t="shared" ref="C635:C646" si="445">VLOOKUP(B635,$A$3108:$D$8319,3,FALSE)</f>
        <v>Bill Kirkby</v>
      </c>
      <c r="D635" s="145"/>
      <c r="E635" s="146">
        <f t="shared" ref="E635:E646" si="446">IFERROR(IF(VLOOKUP($A635,$A$661:$P$722,5,FALSE)=0,"",VLOOKUP($A635,$A$661:$P$722,5,FALSE)),"")</f>
        <v>8</v>
      </c>
      <c r="F635" s="146">
        <f t="shared" ref="F635:F646" si="447">IFERROR(IF(VLOOKUP($A635,$A$661:$P$722,6,FALSE)=0,"",VLOOKUP($A635,$A$661:$P$722,6,FALSE)),"")</f>
        <v>7</v>
      </c>
      <c r="G635" s="146">
        <f t="shared" ref="G635:G646" si="448">IFERROR(IF(VLOOKUP($A635,$A$661:$P$722,7,FALSE)=0,"",VLOOKUP($A635,$A$661:$P$722,7,FALSE)),"")</f>
        <v>9</v>
      </c>
      <c r="H635" s="146">
        <f t="shared" ref="H635:H646" si="449">IFERROR(IF(VLOOKUP($A635,$A$661:$P$722,8,FALSE)=0,"",VLOOKUP($A635,$A$661:$P$722,8,FALSE)),"")</f>
        <v>3</v>
      </c>
      <c r="I635" s="146">
        <f t="shared" ref="I635:I646" si="450">IFERROR(IF(VLOOKUP($A635,$A$661:$P$722,9,FALSE)=0,"",VLOOKUP($A635,$A$661:$P$722,9,FALSE)),"")</f>
        <v>4</v>
      </c>
      <c r="J635" s="146">
        <f t="shared" ref="J635:J646" si="451">IFERROR(IF(VLOOKUP($A635,$A$661:$P$722,10,FALSE)=0,"",VLOOKUP($A635,$A$661:$P$722,10,FALSE)),"")</f>
        <v>6</v>
      </c>
      <c r="K635" s="146">
        <f t="shared" ref="K635:K646" si="452">IFERROR(IF(VLOOKUP($A635,$A$661:$P$722,11,FALSE)=0,"",VLOOKUP($A635,$A$661:$P$722,11,FALSE)),"")</f>
        <v>3</v>
      </c>
      <c r="L635" s="146">
        <f t="shared" ref="L635:L646" si="453">IFERROR(IF(VLOOKUP($A635,$A$661:$P$722,12,FALSE)=0,"",VLOOKUP($A635,$A$661:$P$722,12,FALSE)),"")</f>
        <v>8</v>
      </c>
      <c r="M635" s="146">
        <f t="shared" ref="M635:M646" si="454">IFERROR(IF(VLOOKUP($A635,$A$661:$P$722,13,FALSE)=0,"",VLOOKUP($A635,$A$661:$P$722,13,FALSE)),"")</f>
        <v>6</v>
      </c>
      <c r="N635" s="147">
        <f t="shared" ref="N635:N646" si="455">SUM(E635:M635)</f>
        <v>54</v>
      </c>
      <c r="O635" s="148">
        <f>SUM(COUNTIF(E635,E634),COUNTIF(F635,F634),COUNTIF(G635,G634),COUNTIF(H635,H634),COUNTIF(I635,I634),COUNTIF(J635,J634),COUNTIF(K635,K634),COUNTIF(L635,L634),COUNTIF(M635,M634))</f>
        <v>1</v>
      </c>
      <c r="P635" s="149">
        <f>IF(O635=0,0,IF(SUM(O635:O646)=O635,VLOOKUP(1,$AC$107:$AD$116,2,FALSE),O635*P647))</f>
        <v>18</v>
      </c>
      <c r="Q635" s="146">
        <f t="shared" ref="Q635:Q646" si="456">IFERROR((VLOOKUP($A635,$A$661:$P$722,16,FALSE)),"DNP")</f>
        <v>2</v>
      </c>
      <c r="R635" t="s">
        <v>179</v>
      </c>
      <c r="S635" t="str">
        <f t="shared" ref="S635:S646" si="457">CONCATENATE(T635,U635,V635,W635,X635,Y635,Z635,AA635,AB635)</f>
        <v>BIR#13</v>
      </c>
      <c r="T635" t="str">
        <f t="shared" ref="T635:AB635" si="458">IF(E635=E634,CONCATENATE(VLOOKUP((E635-E604),$AC$122:$AD$127,2,FALSE),E605),"")</f>
        <v/>
      </c>
      <c r="U635" t="str">
        <f t="shared" si="458"/>
        <v/>
      </c>
      <c r="V635" t="str">
        <f t="shared" si="458"/>
        <v/>
      </c>
      <c r="W635" t="str">
        <f t="shared" si="458"/>
        <v>BIR#13</v>
      </c>
      <c r="X635" t="str">
        <f t="shared" si="458"/>
        <v/>
      </c>
      <c r="Y635" t="str">
        <f t="shared" si="458"/>
        <v/>
      </c>
      <c r="Z635" t="str">
        <f t="shared" si="458"/>
        <v/>
      </c>
      <c r="AA635" t="str">
        <f t="shared" si="458"/>
        <v/>
      </c>
      <c r="AB635" t="str">
        <f t="shared" si="458"/>
        <v/>
      </c>
      <c r="AG635" t="str">
        <f>CONCATENATE("F3",T635)</f>
        <v>F3</v>
      </c>
      <c r="AH635" t="str">
        <f t="shared" ref="AH635:AO646" si="459">CONCATENATE("F3",U635)</f>
        <v>F3</v>
      </c>
      <c r="AI635" t="str">
        <f t="shared" si="459"/>
        <v>F3</v>
      </c>
      <c r="AJ635" t="str">
        <f t="shared" si="459"/>
        <v>F3BIR#13</v>
      </c>
      <c r="AK635" t="str">
        <f t="shared" si="459"/>
        <v>F3</v>
      </c>
      <c r="AL635" t="str">
        <f t="shared" si="459"/>
        <v>F3</v>
      </c>
      <c r="AM635" t="str">
        <f t="shared" si="459"/>
        <v>F3</v>
      </c>
      <c r="AN635" t="str">
        <f t="shared" si="459"/>
        <v>F3</v>
      </c>
      <c r="AO635" t="str">
        <f t="shared" si="459"/>
        <v>F3</v>
      </c>
    </row>
    <row r="636" spans="1:41" x14ac:dyDescent="0.25">
      <c r="A636" s="139" t="str">
        <f t="shared" si="444"/>
        <v>2015Wk 4P44</v>
      </c>
      <c r="B636" s="48">
        <v>44</v>
      </c>
      <c r="C636" s="144" t="str">
        <f t="shared" si="445"/>
        <v>Bob Zaleski</v>
      </c>
      <c r="D636" s="145"/>
      <c r="E636" s="146">
        <f t="shared" si="446"/>
        <v>5</v>
      </c>
      <c r="F636" s="146">
        <f t="shared" si="447"/>
        <v>7</v>
      </c>
      <c r="G636" s="146">
        <f t="shared" si="448"/>
        <v>8</v>
      </c>
      <c r="H636" s="146">
        <f t="shared" si="449"/>
        <v>5</v>
      </c>
      <c r="I636" s="146">
        <f t="shared" si="450"/>
        <v>4</v>
      </c>
      <c r="J636" s="146">
        <f t="shared" si="451"/>
        <v>7</v>
      </c>
      <c r="K636" s="146">
        <f t="shared" si="452"/>
        <v>4</v>
      </c>
      <c r="L636" s="146">
        <f t="shared" si="453"/>
        <v>5</v>
      </c>
      <c r="M636" s="146">
        <f t="shared" si="454"/>
        <v>8</v>
      </c>
      <c r="N636" s="147">
        <f t="shared" si="455"/>
        <v>53</v>
      </c>
      <c r="O636" s="148">
        <f>SUM(COUNTIF(E636,E634),COUNTIF(F636,F634),COUNTIF(G636,G634),COUNTIF(H636,H634),COUNTIF(I636,I634),COUNTIF(J636,J634),COUNTIF(K636,K634),COUNTIF(L636,L634),COUNTIF(M636,M634))</f>
        <v>0</v>
      </c>
      <c r="P636" s="149">
        <f>IF(O636=0,0,IF(SUM(O635:O646)=O636,VLOOKUP(1,$AC$107:$AD$116,2,FALSE),O636*P647))</f>
        <v>0</v>
      </c>
      <c r="Q636" s="146">
        <f t="shared" si="456"/>
        <v>2</v>
      </c>
      <c r="R636" t="s">
        <v>179</v>
      </c>
      <c r="S636" t="str">
        <f t="shared" si="457"/>
        <v/>
      </c>
      <c r="T636" t="str">
        <f t="shared" ref="T636:AB636" si="460">IF(E636=E634,CONCATENATE(VLOOKUP((E636-E604),$AC$122:$AD$127,2,FALSE),E605),"")</f>
        <v/>
      </c>
      <c r="U636" t="str">
        <f t="shared" si="460"/>
        <v/>
      </c>
      <c r="V636" t="str">
        <f t="shared" si="460"/>
        <v/>
      </c>
      <c r="W636" t="str">
        <f t="shared" si="460"/>
        <v/>
      </c>
      <c r="X636" t="str">
        <f t="shared" si="460"/>
        <v/>
      </c>
      <c r="Y636" t="str">
        <f t="shared" si="460"/>
        <v/>
      </c>
      <c r="Z636" t="str">
        <f t="shared" si="460"/>
        <v/>
      </c>
      <c r="AA636" t="str">
        <f t="shared" si="460"/>
        <v/>
      </c>
      <c r="AB636" t="str">
        <f t="shared" si="460"/>
        <v/>
      </c>
      <c r="AG636" t="str">
        <f t="shared" ref="AG636:AG646" si="461">CONCATENATE("F3",T636)</f>
        <v>F3</v>
      </c>
      <c r="AH636" t="str">
        <f t="shared" si="459"/>
        <v>F3</v>
      </c>
      <c r="AI636" t="str">
        <f t="shared" si="459"/>
        <v>F3</v>
      </c>
      <c r="AJ636" t="str">
        <f t="shared" si="459"/>
        <v>F3</v>
      </c>
      <c r="AK636" t="str">
        <f t="shared" si="459"/>
        <v>F3</v>
      </c>
      <c r="AL636" t="str">
        <f t="shared" si="459"/>
        <v>F3</v>
      </c>
      <c r="AM636" t="str">
        <f t="shared" si="459"/>
        <v>F3</v>
      </c>
      <c r="AN636" t="str">
        <f t="shared" si="459"/>
        <v>F3</v>
      </c>
      <c r="AO636" t="str">
        <f t="shared" si="459"/>
        <v>F3</v>
      </c>
    </row>
    <row r="637" spans="1:41" x14ac:dyDescent="0.25">
      <c r="A637" s="139" t="str">
        <f t="shared" si="444"/>
        <v>2015Wk 4P35</v>
      </c>
      <c r="B637" s="48">
        <v>35</v>
      </c>
      <c r="C637" s="144" t="str">
        <f t="shared" si="445"/>
        <v>Bob Moran</v>
      </c>
      <c r="D637" s="145"/>
      <c r="E637" s="146">
        <f t="shared" si="446"/>
        <v>6</v>
      </c>
      <c r="F637" s="146">
        <f t="shared" si="447"/>
        <v>5</v>
      </c>
      <c r="G637" s="146">
        <f t="shared" si="448"/>
        <v>7</v>
      </c>
      <c r="H637" s="146">
        <f t="shared" si="449"/>
        <v>6</v>
      </c>
      <c r="I637" s="146">
        <f t="shared" si="450"/>
        <v>4</v>
      </c>
      <c r="J637" s="146">
        <f t="shared" si="451"/>
        <v>6</v>
      </c>
      <c r="K637" s="146">
        <f t="shared" si="452"/>
        <v>4</v>
      </c>
      <c r="L637" s="146">
        <f t="shared" si="453"/>
        <v>6</v>
      </c>
      <c r="M637" s="146">
        <f t="shared" si="454"/>
        <v>7</v>
      </c>
      <c r="N637" s="147">
        <f t="shared" si="455"/>
        <v>51</v>
      </c>
      <c r="O637" s="148">
        <f>SUM(COUNTIF(E637,E634),COUNTIF(F637,F634),COUNTIF(G637,G634),COUNTIF(H637,H634),COUNTIF(I637,I634),COUNTIF(J637,J634),COUNTIF(K637,K634),COUNTIF(L637,L634),COUNTIF(M637,M634))</f>
        <v>0</v>
      </c>
      <c r="P637" s="149">
        <f>IF(O637=0,0,IF(SUM(O635:O646)=O637,VLOOKUP(1,$AC$107:$AD$116,2,FALSE),O637*P647))</f>
        <v>0</v>
      </c>
      <c r="Q637" s="146">
        <f t="shared" si="456"/>
        <v>2</v>
      </c>
      <c r="R637" t="s">
        <v>179</v>
      </c>
      <c r="S637" t="str">
        <f t="shared" si="457"/>
        <v/>
      </c>
      <c r="T637" t="str">
        <f t="shared" ref="T637:AB637" si="462">IF(E637=E634,CONCATENATE(VLOOKUP((E637-E604),$AC$122:$AD$127,2,FALSE),E605),"")</f>
        <v/>
      </c>
      <c r="U637" t="str">
        <f t="shared" si="462"/>
        <v/>
      </c>
      <c r="V637" t="str">
        <f t="shared" si="462"/>
        <v/>
      </c>
      <c r="W637" t="str">
        <f t="shared" si="462"/>
        <v/>
      </c>
      <c r="X637" t="str">
        <f t="shared" si="462"/>
        <v/>
      </c>
      <c r="Y637" t="str">
        <f t="shared" si="462"/>
        <v/>
      </c>
      <c r="Z637" t="str">
        <f t="shared" si="462"/>
        <v/>
      </c>
      <c r="AA637" t="str">
        <f t="shared" si="462"/>
        <v/>
      </c>
      <c r="AB637" t="str">
        <f t="shared" si="462"/>
        <v/>
      </c>
      <c r="AG637" t="str">
        <f t="shared" si="461"/>
        <v>F3</v>
      </c>
      <c r="AH637" t="str">
        <f t="shared" si="459"/>
        <v>F3</v>
      </c>
      <c r="AI637" t="str">
        <f t="shared" si="459"/>
        <v>F3</v>
      </c>
      <c r="AJ637" t="str">
        <f t="shared" si="459"/>
        <v>F3</v>
      </c>
      <c r="AK637" t="str">
        <f t="shared" si="459"/>
        <v>F3</v>
      </c>
      <c r="AL637" t="str">
        <f t="shared" si="459"/>
        <v>F3</v>
      </c>
      <c r="AM637" t="str">
        <f t="shared" si="459"/>
        <v>F3</v>
      </c>
      <c r="AN637" t="str">
        <f t="shared" si="459"/>
        <v>F3</v>
      </c>
      <c r="AO637" t="str">
        <f t="shared" si="459"/>
        <v>F3</v>
      </c>
    </row>
    <row r="638" spans="1:41" x14ac:dyDescent="0.25">
      <c r="A638" s="139" t="str">
        <f t="shared" si="444"/>
        <v>2015Wk 4P73</v>
      </c>
      <c r="B638" s="48">
        <v>73</v>
      </c>
      <c r="C638" s="144" t="str">
        <f t="shared" si="445"/>
        <v>Art Brillanti</v>
      </c>
      <c r="D638" s="145"/>
      <c r="E638" s="146">
        <f t="shared" si="446"/>
        <v>5</v>
      </c>
      <c r="F638" s="146">
        <f t="shared" si="447"/>
        <v>8</v>
      </c>
      <c r="G638" s="146">
        <f t="shared" si="448"/>
        <v>7</v>
      </c>
      <c r="H638" s="146">
        <f t="shared" si="449"/>
        <v>4</v>
      </c>
      <c r="I638" s="146">
        <f t="shared" si="450"/>
        <v>3</v>
      </c>
      <c r="J638" s="146">
        <f t="shared" si="451"/>
        <v>6</v>
      </c>
      <c r="K638" s="146">
        <f t="shared" si="452"/>
        <v>3</v>
      </c>
      <c r="L638" s="146">
        <f t="shared" si="453"/>
        <v>5</v>
      </c>
      <c r="M638" s="146">
        <f t="shared" si="454"/>
        <v>7</v>
      </c>
      <c r="N638" s="147">
        <f t="shared" si="455"/>
        <v>48</v>
      </c>
      <c r="O638" s="148">
        <f>SUM(COUNTIF(E638,E634),COUNTIF(F638,F634),COUNTIF(G638,G634),COUNTIF(H638,H634),COUNTIF(I638,I634),COUNTIF(J638,J634),COUNTIF(K638,K634),COUNTIF(L638,L634),COUNTIF(M638,M634))</f>
        <v>0</v>
      </c>
      <c r="P638" s="149">
        <f>IF(O638=0,0,IF(SUM(O635:O646)=O638,VLOOKUP(1,$AC$107:$AD$116,2,FALSE),O638*P647))</f>
        <v>0</v>
      </c>
      <c r="Q638" s="146">
        <f t="shared" si="456"/>
        <v>2</v>
      </c>
      <c r="R638" t="s">
        <v>179</v>
      </c>
      <c r="S638" t="str">
        <f t="shared" si="457"/>
        <v/>
      </c>
      <c r="T638" t="str">
        <f t="shared" ref="T638:AB638" si="463">IF(E638=E634,CONCATENATE(VLOOKUP((E638-E604),$AC$122:$AD$127,2,FALSE),E605),"")</f>
        <v/>
      </c>
      <c r="U638" t="str">
        <f t="shared" si="463"/>
        <v/>
      </c>
      <c r="V638" t="str">
        <f t="shared" si="463"/>
        <v/>
      </c>
      <c r="W638" t="str">
        <f t="shared" si="463"/>
        <v/>
      </c>
      <c r="X638" t="str">
        <f t="shared" si="463"/>
        <v/>
      </c>
      <c r="Y638" t="str">
        <f t="shared" si="463"/>
        <v/>
      </c>
      <c r="Z638" t="str">
        <f t="shared" si="463"/>
        <v/>
      </c>
      <c r="AA638" t="str">
        <f t="shared" si="463"/>
        <v/>
      </c>
      <c r="AB638" t="str">
        <f t="shared" si="463"/>
        <v/>
      </c>
      <c r="AG638" t="str">
        <f t="shared" si="461"/>
        <v>F3</v>
      </c>
      <c r="AH638" t="str">
        <f t="shared" si="459"/>
        <v>F3</v>
      </c>
      <c r="AI638" t="str">
        <f t="shared" si="459"/>
        <v>F3</v>
      </c>
      <c r="AJ638" t="str">
        <f t="shared" si="459"/>
        <v>F3</v>
      </c>
      <c r="AK638" t="str">
        <f t="shared" si="459"/>
        <v>F3</v>
      </c>
      <c r="AL638" t="str">
        <f t="shared" si="459"/>
        <v>F3</v>
      </c>
      <c r="AM638" t="str">
        <f t="shared" si="459"/>
        <v>F3</v>
      </c>
      <c r="AN638" t="str">
        <f t="shared" si="459"/>
        <v>F3</v>
      </c>
      <c r="AO638" t="str">
        <f t="shared" si="459"/>
        <v>F3</v>
      </c>
    </row>
    <row r="639" spans="1:41" x14ac:dyDescent="0.25">
      <c r="A639" s="139" t="str">
        <f t="shared" si="444"/>
        <v>2015Wk 4P72</v>
      </c>
      <c r="B639" s="48">
        <v>72</v>
      </c>
      <c r="C639" s="144" t="str">
        <f t="shared" si="445"/>
        <v>Jim Morgan</v>
      </c>
      <c r="D639" s="145"/>
      <c r="E639" s="146">
        <f t="shared" si="446"/>
        <v>7</v>
      </c>
      <c r="F639" s="146">
        <f t="shared" si="447"/>
        <v>7</v>
      </c>
      <c r="G639" s="146">
        <f t="shared" si="448"/>
        <v>7</v>
      </c>
      <c r="H639" s="146">
        <f t="shared" si="449"/>
        <v>5</v>
      </c>
      <c r="I639" s="146">
        <f t="shared" si="450"/>
        <v>5</v>
      </c>
      <c r="J639" s="146">
        <f t="shared" si="451"/>
        <v>6</v>
      </c>
      <c r="K639" s="146">
        <f t="shared" si="452"/>
        <v>5</v>
      </c>
      <c r="L639" s="146">
        <f t="shared" si="453"/>
        <v>5</v>
      </c>
      <c r="M639" s="146">
        <f t="shared" si="454"/>
        <v>7</v>
      </c>
      <c r="N639" s="147">
        <f t="shared" si="455"/>
        <v>54</v>
      </c>
      <c r="O639" s="148">
        <f>SUM(COUNTIF(E639,E634),COUNTIF(F639,F634),COUNTIF(G639,G634),COUNTIF(H639,H634),COUNTIF(I639,I634),COUNTIF(J639,J634),COUNTIF(K639,K634),COUNTIF(L639,L634),COUNTIF(M639,M634))</f>
        <v>0</v>
      </c>
      <c r="P639" s="149">
        <f>IF(O639=0,0,IF(SUM(O635:O646)=O639,VLOOKUP(1,$AC$107:$AD$116,2,FALSE),O639*P647))</f>
        <v>0</v>
      </c>
      <c r="Q639" s="146">
        <f t="shared" si="456"/>
        <v>0</v>
      </c>
      <c r="R639" t="s">
        <v>179</v>
      </c>
      <c r="S639" t="str">
        <f t="shared" si="457"/>
        <v/>
      </c>
      <c r="T639" t="str">
        <f t="shared" ref="T639:AB639" si="464">IF(E639=E634,CONCATENATE(VLOOKUP((E639-E604),$AC$122:$AD$127,2,FALSE),E605),"")</f>
        <v/>
      </c>
      <c r="U639" t="str">
        <f t="shared" si="464"/>
        <v/>
      </c>
      <c r="V639" t="str">
        <f t="shared" si="464"/>
        <v/>
      </c>
      <c r="W639" t="str">
        <f t="shared" si="464"/>
        <v/>
      </c>
      <c r="X639" t="str">
        <f t="shared" si="464"/>
        <v/>
      </c>
      <c r="Y639" t="str">
        <f t="shared" si="464"/>
        <v/>
      </c>
      <c r="Z639" t="str">
        <f t="shared" si="464"/>
        <v/>
      </c>
      <c r="AA639" t="str">
        <f t="shared" si="464"/>
        <v/>
      </c>
      <c r="AB639" t="str">
        <f t="shared" si="464"/>
        <v/>
      </c>
      <c r="AG639" t="str">
        <f t="shared" si="461"/>
        <v>F3</v>
      </c>
      <c r="AH639" t="str">
        <f t="shared" si="459"/>
        <v>F3</v>
      </c>
      <c r="AI639" t="str">
        <f t="shared" si="459"/>
        <v>F3</v>
      </c>
      <c r="AJ639" t="str">
        <f t="shared" si="459"/>
        <v>F3</v>
      </c>
      <c r="AK639" t="str">
        <f t="shared" si="459"/>
        <v>F3</v>
      </c>
      <c r="AL639" t="str">
        <f t="shared" si="459"/>
        <v>F3</v>
      </c>
      <c r="AM639" t="str">
        <f t="shared" si="459"/>
        <v>F3</v>
      </c>
      <c r="AN639" t="str">
        <f t="shared" si="459"/>
        <v>F3</v>
      </c>
      <c r="AO639" t="str">
        <f t="shared" si="459"/>
        <v>F3</v>
      </c>
    </row>
    <row r="640" spans="1:41" x14ac:dyDescent="0.25">
      <c r="A640" s="139" t="str">
        <f t="shared" si="444"/>
        <v>2015Wk 4P32</v>
      </c>
      <c r="B640" s="48">
        <v>32</v>
      </c>
      <c r="C640" s="144" t="str">
        <f t="shared" si="445"/>
        <v>Pat Cregg</v>
      </c>
      <c r="D640" s="145"/>
      <c r="E640" s="146">
        <f t="shared" si="446"/>
        <v>6</v>
      </c>
      <c r="F640" s="146">
        <f t="shared" si="447"/>
        <v>8</v>
      </c>
      <c r="G640" s="146">
        <f t="shared" si="448"/>
        <v>6</v>
      </c>
      <c r="H640" s="146">
        <f t="shared" si="449"/>
        <v>5</v>
      </c>
      <c r="I640" s="146">
        <f t="shared" si="450"/>
        <v>4</v>
      </c>
      <c r="J640" s="146">
        <f t="shared" si="451"/>
        <v>6</v>
      </c>
      <c r="K640" s="146">
        <f t="shared" si="452"/>
        <v>5</v>
      </c>
      <c r="L640" s="146">
        <f t="shared" si="453"/>
        <v>5</v>
      </c>
      <c r="M640" s="146">
        <f t="shared" si="454"/>
        <v>7</v>
      </c>
      <c r="N640" s="147">
        <f t="shared" si="455"/>
        <v>52</v>
      </c>
      <c r="O640" s="148">
        <f>SUM(COUNTIF(E640,E634),COUNTIF(F640,F634),COUNTIF(G640,G634),COUNTIF(H640,H634),COUNTIF(I640,I634),COUNTIF(J640,J634),COUNTIF(K640,K634),COUNTIF(L640,L634),COUNTIF(M640,M634))</f>
        <v>0</v>
      </c>
      <c r="P640" s="149">
        <f>IF(O640=0,0,IF(SUM(O635:O646)=O640,VLOOKUP(1,$AC$107:$AD$116,2,FALSE),O640*P647))</f>
        <v>0</v>
      </c>
      <c r="Q640" s="146">
        <f t="shared" si="456"/>
        <v>0</v>
      </c>
      <c r="R640" t="s">
        <v>179</v>
      </c>
      <c r="S640" t="str">
        <f t="shared" si="457"/>
        <v/>
      </c>
      <c r="T640" t="str">
        <f t="shared" ref="T640:AB640" si="465">IF(E640=E634,CONCATENATE(VLOOKUP((E640-E604),$AC$122:$AD$127,2,FALSE),E605),"")</f>
        <v/>
      </c>
      <c r="U640" t="str">
        <f t="shared" si="465"/>
        <v/>
      </c>
      <c r="V640" t="str">
        <f t="shared" si="465"/>
        <v/>
      </c>
      <c r="W640" t="str">
        <f t="shared" si="465"/>
        <v/>
      </c>
      <c r="X640" t="str">
        <f t="shared" si="465"/>
        <v/>
      </c>
      <c r="Y640" t="str">
        <f t="shared" si="465"/>
        <v/>
      </c>
      <c r="Z640" t="str">
        <f t="shared" si="465"/>
        <v/>
      </c>
      <c r="AA640" t="str">
        <f t="shared" si="465"/>
        <v/>
      </c>
      <c r="AB640" t="str">
        <f t="shared" si="465"/>
        <v/>
      </c>
      <c r="AG640" t="str">
        <f t="shared" si="461"/>
        <v>F3</v>
      </c>
      <c r="AH640" t="str">
        <f t="shared" si="459"/>
        <v>F3</v>
      </c>
      <c r="AI640" t="str">
        <f t="shared" si="459"/>
        <v>F3</v>
      </c>
      <c r="AJ640" t="str">
        <f t="shared" si="459"/>
        <v>F3</v>
      </c>
      <c r="AK640" t="str">
        <f t="shared" si="459"/>
        <v>F3</v>
      </c>
      <c r="AL640" t="str">
        <f t="shared" si="459"/>
        <v>F3</v>
      </c>
      <c r="AM640" t="str">
        <f t="shared" si="459"/>
        <v>F3</v>
      </c>
      <c r="AN640" t="str">
        <f t="shared" si="459"/>
        <v>F3</v>
      </c>
      <c r="AO640" t="str">
        <f t="shared" si="459"/>
        <v>F3</v>
      </c>
    </row>
    <row r="641" spans="1:41" x14ac:dyDescent="0.25">
      <c r="A641" s="139" t="str">
        <f t="shared" si="444"/>
        <v>2015Wk 4P29</v>
      </c>
      <c r="B641" s="48">
        <v>29</v>
      </c>
      <c r="C641" s="144" t="str">
        <f t="shared" si="445"/>
        <v>Joe Donegan</v>
      </c>
      <c r="D641" s="145"/>
      <c r="E641" s="146">
        <f t="shared" si="446"/>
        <v>6</v>
      </c>
      <c r="F641" s="146">
        <f t="shared" si="447"/>
        <v>6</v>
      </c>
      <c r="G641" s="146">
        <f t="shared" si="448"/>
        <v>8</v>
      </c>
      <c r="H641" s="146">
        <f t="shared" si="449"/>
        <v>5</v>
      </c>
      <c r="I641" s="146">
        <f t="shared" si="450"/>
        <v>3</v>
      </c>
      <c r="J641" s="146">
        <f t="shared" si="451"/>
        <v>5</v>
      </c>
      <c r="K641" s="146">
        <f t="shared" si="452"/>
        <v>5</v>
      </c>
      <c r="L641" s="146">
        <f t="shared" si="453"/>
        <v>5</v>
      </c>
      <c r="M641" s="146">
        <f t="shared" si="454"/>
        <v>7</v>
      </c>
      <c r="N641" s="147">
        <f t="shared" si="455"/>
        <v>50</v>
      </c>
      <c r="O641" s="148">
        <f>SUM(COUNTIF(E641,E634),COUNTIF(F641,F634),COUNTIF(G641,G634),COUNTIF(H641,H634),COUNTIF(I641,I634),COUNTIF(J641,J634),COUNTIF(K641,K634),COUNTIF(L641,L634),COUNTIF(M641,M634))</f>
        <v>0</v>
      </c>
      <c r="P641" s="149">
        <f>IF(O641=0,0,IF(SUM(O635:O646)=O641,VLOOKUP(1,$AC$107:$AD$116,2,FALSE),O641*P647))</f>
        <v>0</v>
      </c>
      <c r="Q641" s="146">
        <f t="shared" si="456"/>
        <v>0</v>
      </c>
      <c r="R641" t="s">
        <v>179</v>
      </c>
      <c r="S641" t="str">
        <f t="shared" si="457"/>
        <v/>
      </c>
      <c r="T641" t="str">
        <f t="shared" ref="T641:AB641" si="466">IF(E641=E634,CONCATENATE(VLOOKUP((E641-E604),$AC$122:$AD$127,2,FALSE),E605),"")</f>
        <v/>
      </c>
      <c r="U641" t="str">
        <f t="shared" si="466"/>
        <v/>
      </c>
      <c r="V641" t="str">
        <f t="shared" si="466"/>
        <v/>
      </c>
      <c r="W641" t="str">
        <f t="shared" si="466"/>
        <v/>
      </c>
      <c r="X641" t="str">
        <f t="shared" si="466"/>
        <v/>
      </c>
      <c r="Y641" t="str">
        <f t="shared" si="466"/>
        <v/>
      </c>
      <c r="Z641" t="str">
        <f t="shared" si="466"/>
        <v/>
      </c>
      <c r="AA641" t="str">
        <f t="shared" si="466"/>
        <v/>
      </c>
      <c r="AB641" t="str">
        <f t="shared" si="466"/>
        <v/>
      </c>
      <c r="AG641" t="str">
        <f t="shared" si="461"/>
        <v>F3</v>
      </c>
      <c r="AH641" t="str">
        <f t="shared" si="459"/>
        <v>F3</v>
      </c>
      <c r="AI641" t="str">
        <f t="shared" si="459"/>
        <v>F3</v>
      </c>
      <c r="AJ641" t="str">
        <f t="shared" si="459"/>
        <v>F3</v>
      </c>
      <c r="AK641" t="str">
        <f t="shared" si="459"/>
        <v>F3</v>
      </c>
      <c r="AL641" t="str">
        <f t="shared" si="459"/>
        <v>F3</v>
      </c>
      <c r="AM641" t="str">
        <f t="shared" si="459"/>
        <v>F3</v>
      </c>
      <c r="AN641" t="str">
        <f t="shared" si="459"/>
        <v>F3</v>
      </c>
      <c r="AO641" t="str">
        <f t="shared" si="459"/>
        <v>F3</v>
      </c>
    </row>
    <row r="642" spans="1:41" x14ac:dyDescent="0.25">
      <c r="A642" s="139" t="str">
        <f t="shared" si="444"/>
        <v>2015Wk 4P28</v>
      </c>
      <c r="B642" s="48">
        <v>28</v>
      </c>
      <c r="C642" s="144" t="str">
        <f t="shared" si="445"/>
        <v>Dan Mahar</v>
      </c>
      <c r="D642" s="145"/>
      <c r="E642" s="146">
        <f t="shared" si="446"/>
        <v>7</v>
      </c>
      <c r="F642" s="146">
        <f t="shared" si="447"/>
        <v>8</v>
      </c>
      <c r="G642" s="146">
        <f t="shared" si="448"/>
        <v>7</v>
      </c>
      <c r="H642" s="146">
        <f t="shared" si="449"/>
        <v>5</v>
      </c>
      <c r="I642" s="146">
        <f t="shared" si="450"/>
        <v>4</v>
      </c>
      <c r="J642" s="146">
        <f t="shared" si="451"/>
        <v>6</v>
      </c>
      <c r="K642" s="146">
        <f t="shared" si="452"/>
        <v>3</v>
      </c>
      <c r="L642" s="146">
        <f t="shared" si="453"/>
        <v>6</v>
      </c>
      <c r="M642" s="146">
        <f t="shared" si="454"/>
        <v>6</v>
      </c>
      <c r="N642" s="147">
        <f t="shared" si="455"/>
        <v>52</v>
      </c>
      <c r="O642" s="148">
        <f>SUM(COUNTIF(E642,E634),COUNTIF(F642,F634),COUNTIF(G642,G634),COUNTIF(H642,H634),COUNTIF(I642,I634),COUNTIF(J642,J634),COUNTIF(K642,K634),COUNTIF(L642,L634),COUNTIF(M642,M634))</f>
        <v>0</v>
      </c>
      <c r="P642" s="149">
        <f>IF(O642=0,0,IF(SUM(O635:O646)=O642,VLOOKUP(1,$AC$107:$AD$116,2,FALSE),O642*P647))</f>
        <v>0</v>
      </c>
      <c r="Q642" s="146">
        <f t="shared" si="456"/>
        <v>0</v>
      </c>
      <c r="R642" t="s">
        <v>179</v>
      </c>
      <c r="S642" t="str">
        <f t="shared" si="457"/>
        <v/>
      </c>
      <c r="T642" t="str">
        <f t="shared" ref="T642:AB642" si="467">IF(E642=E634,CONCATENATE(VLOOKUP((E642-E604),$AC$122:$AD$127,2,FALSE),E605),"")</f>
        <v/>
      </c>
      <c r="U642" t="str">
        <f t="shared" si="467"/>
        <v/>
      </c>
      <c r="V642" t="str">
        <f t="shared" si="467"/>
        <v/>
      </c>
      <c r="W642" t="str">
        <f t="shared" si="467"/>
        <v/>
      </c>
      <c r="X642" t="str">
        <f t="shared" si="467"/>
        <v/>
      </c>
      <c r="Y642" t="str">
        <f t="shared" si="467"/>
        <v/>
      </c>
      <c r="Z642" t="str">
        <f t="shared" si="467"/>
        <v/>
      </c>
      <c r="AA642" t="str">
        <f t="shared" si="467"/>
        <v/>
      </c>
      <c r="AB642" t="str">
        <f t="shared" si="467"/>
        <v/>
      </c>
      <c r="AG642" t="str">
        <f t="shared" si="461"/>
        <v>F3</v>
      </c>
      <c r="AH642" t="str">
        <f t="shared" si="459"/>
        <v>F3</v>
      </c>
      <c r="AI642" t="str">
        <f t="shared" si="459"/>
        <v>F3</v>
      </c>
      <c r="AJ642" t="str">
        <f t="shared" si="459"/>
        <v>F3</v>
      </c>
      <c r="AK642" t="str">
        <f t="shared" si="459"/>
        <v>F3</v>
      </c>
      <c r="AL642" t="str">
        <f t="shared" si="459"/>
        <v>F3</v>
      </c>
      <c r="AM642" t="str">
        <f t="shared" si="459"/>
        <v>F3</v>
      </c>
      <c r="AN642" t="str">
        <f t="shared" si="459"/>
        <v>F3</v>
      </c>
      <c r="AO642" t="str">
        <f t="shared" si="459"/>
        <v>F3</v>
      </c>
    </row>
    <row r="643" spans="1:41" x14ac:dyDescent="0.25">
      <c r="A643" s="139" t="str">
        <f t="shared" si="444"/>
        <v>2015Wk 4P80</v>
      </c>
      <c r="B643" s="48">
        <v>80</v>
      </c>
      <c r="C643" s="144" t="str">
        <f t="shared" si="445"/>
        <v>Denny Welch</v>
      </c>
      <c r="D643" s="155"/>
      <c r="E643" s="146">
        <f t="shared" si="446"/>
        <v>4</v>
      </c>
      <c r="F643" s="146">
        <f t="shared" si="447"/>
        <v>5</v>
      </c>
      <c r="G643" s="146">
        <f t="shared" si="448"/>
        <v>6</v>
      </c>
      <c r="H643" s="146">
        <f t="shared" si="449"/>
        <v>4</v>
      </c>
      <c r="I643" s="146">
        <f t="shared" si="450"/>
        <v>4</v>
      </c>
      <c r="J643" s="146">
        <f t="shared" si="451"/>
        <v>5</v>
      </c>
      <c r="K643" s="146">
        <f t="shared" si="452"/>
        <v>4</v>
      </c>
      <c r="L643" s="146">
        <f t="shared" si="453"/>
        <v>8</v>
      </c>
      <c r="M643" s="146">
        <f t="shared" si="454"/>
        <v>7</v>
      </c>
      <c r="N643" s="147">
        <f t="shared" si="455"/>
        <v>47</v>
      </c>
      <c r="O643" s="148">
        <f>SUM(COUNTIF(E643,E634),COUNTIF(F643,F634),COUNTIF(G643,G634),COUNTIF(H643,H634),COUNTIF(I643,I634),COUNTIF(J643,J634),COUNTIF(K643,K634),COUNTIF(L643,L634),COUNTIF(M643,M634))</f>
        <v>1</v>
      </c>
      <c r="P643" s="149">
        <f>IF(O643=0,0,IF(SUM(O635:O646)=O643,VLOOKUP(1,$AC$107:$AD$116,2,FALSE),O643*P647))</f>
        <v>18</v>
      </c>
      <c r="Q643" s="146">
        <f t="shared" si="456"/>
        <v>2</v>
      </c>
      <c r="R643" t="s">
        <v>179</v>
      </c>
      <c r="S643" t="str">
        <f t="shared" si="457"/>
        <v>PAR#10</v>
      </c>
      <c r="T643" t="str">
        <f t="shared" ref="T643:AB643" si="468">IF(E643=E634,CONCATENATE(VLOOKUP((E643-E604),$AC$122:$AD$127,2,FALSE),E605),"")</f>
        <v>PAR#10</v>
      </c>
      <c r="U643" t="str">
        <f t="shared" si="468"/>
        <v/>
      </c>
      <c r="V643" t="str">
        <f t="shared" si="468"/>
        <v/>
      </c>
      <c r="W643" t="str">
        <f t="shared" si="468"/>
        <v/>
      </c>
      <c r="X643" t="str">
        <f t="shared" si="468"/>
        <v/>
      </c>
      <c r="Y643" t="str">
        <f t="shared" si="468"/>
        <v/>
      </c>
      <c r="Z643" t="str">
        <f t="shared" si="468"/>
        <v/>
      </c>
      <c r="AA643" t="str">
        <f t="shared" si="468"/>
        <v/>
      </c>
      <c r="AB643" t="str">
        <f t="shared" si="468"/>
        <v/>
      </c>
      <c r="AG643" t="str">
        <f t="shared" si="461"/>
        <v>F3PAR#10</v>
      </c>
      <c r="AH643" t="str">
        <f t="shared" si="459"/>
        <v>F3</v>
      </c>
      <c r="AI643" t="str">
        <f t="shared" si="459"/>
        <v>F3</v>
      </c>
      <c r="AJ643" t="str">
        <f t="shared" si="459"/>
        <v>F3</v>
      </c>
      <c r="AK643" t="str">
        <f t="shared" si="459"/>
        <v>F3</v>
      </c>
      <c r="AL643" t="str">
        <f t="shared" si="459"/>
        <v>F3</v>
      </c>
      <c r="AM643" t="str">
        <f t="shared" si="459"/>
        <v>F3</v>
      </c>
      <c r="AN643" t="str">
        <f t="shared" si="459"/>
        <v>F3</v>
      </c>
      <c r="AO643" t="str">
        <f t="shared" si="459"/>
        <v>F3</v>
      </c>
    </row>
    <row r="644" spans="1:41" x14ac:dyDescent="0.25">
      <c r="A644" s="139" t="str">
        <f t="shared" si="444"/>
        <v>2015Wk 4P17</v>
      </c>
      <c r="B644" s="48">
        <v>17</v>
      </c>
      <c r="C644" s="144" t="str">
        <f t="shared" si="445"/>
        <v>Tom Donegan</v>
      </c>
      <c r="D644" s="155"/>
      <c r="E644" s="146">
        <f t="shared" si="446"/>
        <v>6</v>
      </c>
      <c r="F644" s="146">
        <f t="shared" si="447"/>
        <v>6</v>
      </c>
      <c r="G644" s="146">
        <f t="shared" si="448"/>
        <v>8</v>
      </c>
      <c r="H644" s="146">
        <f t="shared" si="449"/>
        <v>5</v>
      </c>
      <c r="I644" s="146">
        <f t="shared" si="450"/>
        <v>3</v>
      </c>
      <c r="J644" s="146">
        <f t="shared" si="451"/>
        <v>5</v>
      </c>
      <c r="K644" s="146">
        <f t="shared" si="452"/>
        <v>5</v>
      </c>
      <c r="L644" s="146">
        <f t="shared" si="453"/>
        <v>6</v>
      </c>
      <c r="M644" s="146">
        <f t="shared" si="454"/>
        <v>6</v>
      </c>
      <c r="N644" s="147">
        <f t="shared" si="455"/>
        <v>50</v>
      </c>
      <c r="O644" s="148">
        <f>SUM(COUNTIF(E644,E634),COUNTIF(F644,F634),COUNTIF(G644,G634),COUNTIF(H644,H634),COUNTIF(I644,I634),COUNTIF(J644,J634),COUNTIF(K644,K634),COUNTIF(L644,L634),COUNTIF(M644,M634))</f>
        <v>0</v>
      </c>
      <c r="P644" s="149">
        <f>IF(O644=0,0,IF(SUM(O635:O646)=O644,VLOOKUP(1,$AC$107:$AD$116,2,FALSE),O644*P647))</f>
        <v>0</v>
      </c>
      <c r="Q644" s="146">
        <f t="shared" si="456"/>
        <v>2</v>
      </c>
      <c r="R644" t="s">
        <v>179</v>
      </c>
      <c r="S644" t="str">
        <f t="shared" si="457"/>
        <v/>
      </c>
      <c r="T644" t="str">
        <f>IF(E644=E634,CONCATENATE(VLOOKUP((E644-E604),$AC$122:$AD$127,2,FALSE),E605),"")</f>
        <v/>
      </c>
      <c r="U644" t="str">
        <f t="shared" ref="U644:AA644" si="469">IF(F644=F634,CONCATENATE(VLOOKUP((F644-F604),$AC$122:$AD$127,2,FALSE),F605),"")</f>
        <v/>
      </c>
      <c r="V644" t="str">
        <f t="shared" si="469"/>
        <v/>
      </c>
      <c r="W644" t="str">
        <f t="shared" si="469"/>
        <v/>
      </c>
      <c r="X644" t="str">
        <f t="shared" si="469"/>
        <v/>
      </c>
      <c r="Y644" t="str">
        <f t="shared" si="469"/>
        <v/>
      </c>
      <c r="Z644" t="str">
        <f t="shared" si="469"/>
        <v/>
      </c>
      <c r="AA644" t="str">
        <f t="shared" si="469"/>
        <v/>
      </c>
      <c r="AB644" t="str">
        <f>IF(M644=M634,CONCATENATE(VLOOKUP((M644-M604),$AC$122:$AD$127,2,FALSE),M605),"")</f>
        <v/>
      </c>
      <c r="AG644" t="str">
        <f t="shared" si="461"/>
        <v>F3</v>
      </c>
      <c r="AH644" t="str">
        <f t="shared" si="459"/>
        <v>F3</v>
      </c>
      <c r="AI644" t="str">
        <f t="shared" si="459"/>
        <v>F3</v>
      </c>
      <c r="AJ644" t="str">
        <f t="shared" si="459"/>
        <v>F3</v>
      </c>
      <c r="AK644" t="str">
        <f t="shared" si="459"/>
        <v>F3</v>
      </c>
      <c r="AL644" t="str">
        <f t="shared" si="459"/>
        <v>F3</v>
      </c>
      <c r="AM644" t="str">
        <f t="shared" si="459"/>
        <v>F3</v>
      </c>
      <c r="AN644" t="str">
        <f t="shared" si="459"/>
        <v>F3</v>
      </c>
      <c r="AO644" t="str">
        <f t="shared" si="459"/>
        <v>F3</v>
      </c>
    </row>
    <row r="645" spans="1:41" x14ac:dyDescent="0.25">
      <c r="A645" s="139" t="str">
        <f t="shared" si="444"/>
        <v>2015Wk 4P16</v>
      </c>
      <c r="B645" s="48">
        <v>16</v>
      </c>
      <c r="C645" s="144" t="str">
        <f t="shared" si="445"/>
        <v>Gary Antos</v>
      </c>
      <c r="D645" s="155"/>
      <c r="E645" s="146">
        <f t="shared" si="446"/>
        <v>6</v>
      </c>
      <c r="F645" s="146">
        <f t="shared" si="447"/>
        <v>6</v>
      </c>
      <c r="G645" s="146">
        <f t="shared" si="448"/>
        <v>6</v>
      </c>
      <c r="H645" s="146">
        <f t="shared" si="449"/>
        <v>5</v>
      </c>
      <c r="I645" s="146">
        <f t="shared" si="450"/>
        <v>4</v>
      </c>
      <c r="J645" s="146">
        <f t="shared" si="451"/>
        <v>5</v>
      </c>
      <c r="K645" s="146">
        <f t="shared" si="452"/>
        <v>3</v>
      </c>
      <c r="L645" s="146">
        <f t="shared" si="453"/>
        <v>6</v>
      </c>
      <c r="M645" s="146">
        <f t="shared" si="454"/>
        <v>7</v>
      </c>
      <c r="N645" s="147">
        <f t="shared" si="455"/>
        <v>48</v>
      </c>
      <c r="O645" s="148">
        <f>SUM(COUNTIF(E645,E634),COUNTIF(F645,F634),COUNTIF(G645,G634),COUNTIF(H645,H634),COUNTIF(I645,I634),COUNTIF(J645,J634),COUNTIF(K645,K634),COUNTIF(L645,L634),COUNTIF(M645,M634))</f>
        <v>0</v>
      </c>
      <c r="P645" s="149">
        <f>IF(O645=0,0,IF(SUM(O635:O646)=O645,VLOOKUP(1,$AC$107:$AD$116,2,FALSE),O645*P647))</f>
        <v>0</v>
      </c>
      <c r="Q645" s="146">
        <f t="shared" si="456"/>
        <v>0</v>
      </c>
      <c r="R645" t="s">
        <v>179</v>
      </c>
      <c r="S645" t="str">
        <f t="shared" si="457"/>
        <v/>
      </c>
      <c r="T645" t="str">
        <f>IF(E645=E634,CONCATENATE(VLOOKUP((E645-E604),$AC$122:$AD$127,2,FALSE),E605),"")</f>
        <v/>
      </c>
      <c r="U645" t="str">
        <f t="shared" ref="U645:AB645" si="470">IF(F645=F634,CONCATENATE(VLOOKUP((F645-F604),$AC$122:$AD$127,2,FALSE),F605),"")</f>
        <v/>
      </c>
      <c r="V645" t="str">
        <f t="shared" si="470"/>
        <v/>
      </c>
      <c r="W645" t="str">
        <f t="shared" si="470"/>
        <v/>
      </c>
      <c r="X645" t="str">
        <f t="shared" si="470"/>
        <v/>
      </c>
      <c r="Y645" t="str">
        <f t="shared" si="470"/>
        <v/>
      </c>
      <c r="Z645" t="str">
        <f t="shared" si="470"/>
        <v/>
      </c>
      <c r="AA645" t="str">
        <f t="shared" si="470"/>
        <v/>
      </c>
      <c r="AB645" t="str">
        <f t="shared" si="470"/>
        <v/>
      </c>
      <c r="AG645" t="str">
        <f t="shared" si="461"/>
        <v>F3</v>
      </c>
      <c r="AH645" t="str">
        <f t="shared" si="459"/>
        <v>F3</v>
      </c>
      <c r="AI645" t="str">
        <f t="shared" si="459"/>
        <v>F3</v>
      </c>
      <c r="AJ645" t="str">
        <f t="shared" si="459"/>
        <v>F3</v>
      </c>
      <c r="AK645" t="str">
        <f t="shared" si="459"/>
        <v>F3</v>
      </c>
      <c r="AL645" t="str">
        <f t="shared" si="459"/>
        <v>F3</v>
      </c>
      <c r="AM645" t="str">
        <f t="shared" si="459"/>
        <v>F3</v>
      </c>
      <c r="AN645" t="str">
        <f t="shared" si="459"/>
        <v>F3</v>
      </c>
      <c r="AO645" t="str">
        <f t="shared" si="459"/>
        <v>F3</v>
      </c>
    </row>
    <row r="646" spans="1:41" x14ac:dyDescent="0.25">
      <c r="A646" s="139" t="str">
        <f t="shared" si="444"/>
        <v>2015Wk 4P20</v>
      </c>
      <c r="B646" s="48">
        <v>20</v>
      </c>
      <c r="C646" s="144" t="str">
        <f t="shared" si="445"/>
        <v>Gary Thompson</v>
      </c>
      <c r="D646" s="155"/>
      <c r="E646" s="146">
        <f t="shared" si="446"/>
        <v>6</v>
      </c>
      <c r="F646" s="146">
        <f t="shared" si="447"/>
        <v>6</v>
      </c>
      <c r="G646" s="146">
        <f t="shared" si="448"/>
        <v>6</v>
      </c>
      <c r="H646" s="146">
        <f t="shared" si="449"/>
        <v>4</v>
      </c>
      <c r="I646" s="146">
        <f t="shared" si="450"/>
        <v>4</v>
      </c>
      <c r="J646" s="146">
        <f t="shared" si="451"/>
        <v>5</v>
      </c>
      <c r="K646" s="146">
        <f t="shared" si="452"/>
        <v>3</v>
      </c>
      <c r="L646" s="146">
        <f t="shared" si="453"/>
        <v>6</v>
      </c>
      <c r="M646" s="146">
        <f t="shared" si="454"/>
        <v>6</v>
      </c>
      <c r="N646" s="147">
        <f t="shared" si="455"/>
        <v>46</v>
      </c>
      <c r="O646" s="148">
        <f>SUM(COUNTIF(E646,E634),COUNTIF(F646,F634),COUNTIF(G646,G634),COUNTIF(H646,H634),COUNTIF(I646,I634),COUNTIF(J646,J634),COUNTIF(K646,K634),COUNTIF(L646,L634),COUNTIF(M646,M634))</f>
        <v>0</v>
      </c>
      <c r="P646" s="149">
        <f>IF(O646=0,0,IF(SUM(O635:O646)=O646,VLOOKUP(1,$AC$107:$AD$116,2,FALSE),O646*P647))</f>
        <v>0</v>
      </c>
      <c r="Q646" s="146">
        <f t="shared" si="456"/>
        <v>0</v>
      </c>
      <c r="R646" t="s">
        <v>179</v>
      </c>
      <c r="S646" t="str">
        <f t="shared" si="457"/>
        <v/>
      </c>
      <c r="T646" t="str">
        <f>IF(E646=E634,CONCATENATE(VLOOKUP((E646-E604),$AC$122:$AD$127,2,FALSE),E605),"")</f>
        <v/>
      </c>
      <c r="U646" t="str">
        <f t="shared" ref="U646:AB646" si="471">IF(F646=F634,CONCATENATE(VLOOKUP((F646-F604),$AC$122:$AD$127,2,FALSE),F605),"")</f>
        <v/>
      </c>
      <c r="V646" t="str">
        <f t="shared" si="471"/>
        <v/>
      </c>
      <c r="W646" t="str">
        <f t="shared" si="471"/>
        <v/>
      </c>
      <c r="X646" t="str">
        <f t="shared" si="471"/>
        <v/>
      </c>
      <c r="Y646" t="str">
        <f t="shared" si="471"/>
        <v/>
      </c>
      <c r="Z646" t="str">
        <f t="shared" si="471"/>
        <v/>
      </c>
      <c r="AA646" t="str">
        <f t="shared" si="471"/>
        <v/>
      </c>
      <c r="AB646" t="str">
        <f t="shared" si="471"/>
        <v/>
      </c>
      <c r="AG646" t="str">
        <f t="shared" si="461"/>
        <v>F3</v>
      </c>
      <c r="AH646" t="str">
        <f t="shared" si="459"/>
        <v>F3</v>
      </c>
      <c r="AI646" t="str">
        <f t="shared" si="459"/>
        <v>F3</v>
      </c>
      <c r="AJ646" t="str">
        <f t="shared" si="459"/>
        <v>F3</v>
      </c>
      <c r="AK646" t="str">
        <f t="shared" si="459"/>
        <v>F3</v>
      </c>
      <c r="AL646" t="str">
        <f t="shared" si="459"/>
        <v>F3</v>
      </c>
      <c r="AM646" t="str">
        <f t="shared" si="459"/>
        <v>F3</v>
      </c>
      <c r="AN646" t="str">
        <f t="shared" si="459"/>
        <v>F3</v>
      </c>
      <c r="AO646" t="str">
        <f t="shared" si="459"/>
        <v>F3</v>
      </c>
    </row>
    <row r="647" spans="1:41" x14ac:dyDescent="0.25">
      <c r="B647" s="48"/>
      <c r="C647" s="151" t="s">
        <v>205</v>
      </c>
      <c r="D647" s="150"/>
      <c r="E647" s="152">
        <f>AVERAGE(E635:E646)</f>
        <v>6</v>
      </c>
      <c r="F647" s="152">
        <f t="shared" ref="F647:N647" si="472">AVERAGE(F635:F646)</f>
        <v>6.583333333333333</v>
      </c>
      <c r="G647" s="152">
        <f t="shared" si="472"/>
        <v>7.083333333333333</v>
      </c>
      <c r="H647" s="152">
        <f t="shared" si="472"/>
        <v>4.666666666666667</v>
      </c>
      <c r="I647" s="152">
        <f t="shared" si="472"/>
        <v>3.8333333333333335</v>
      </c>
      <c r="J647" s="152">
        <f t="shared" si="472"/>
        <v>5.666666666666667</v>
      </c>
      <c r="K647" s="152">
        <f t="shared" si="472"/>
        <v>3.9166666666666665</v>
      </c>
      <c r="L647" s="152">
        <f t="shared" si="472"/>
        <v>5.916666666666667</v>
      </c>
      <c r="M647" s="152">
        <f t="shared" si="472"/>
        <v>6.75</v>
      </c>
      <c r="N647" s="152">
        <f t="shared" si="472"/>
        <v>50.416666666666664</v>
      </c>
      <c r="O647" s="153"/>
      <c r="P647" s="9">
        <f>VLOOKUP(SUM(O635:O646),$AC$107:$AD$117,2,FALSE)</f>
        <v>18</v>
      </c>
    </row>
    <row r="648" spans="1:41" x14ac:dyDescent="0.25">
      <c r="B648" s="48"/>
      <c r="C648" s="156" t="s">
        <v>206</v>
      </c>
      <c r="D648" s="157"/>
      <c r="E648" s="11"/>
      <c r="F648" s="11"/>
      <c r="G648" s="11"/>
      <c r="H648" s="11"/>
      <c r="I648" s="11"/>
      <c r="J648" s="11"/>
      <c r="K648" s="11"/>
      <c r="L648" s="11"/>
      <c r="M648" s="11"/>
      <c r="N648" s="158"/>
      <c r="O648" s="52"/>
      <c r="S648" s="134"/>
    </row>
    <row r="649" spans="1:41" x14ac:dyDescent="0.25">
      <c r="A649" s="139" t="str">
        <f t="shared" ref="A649:A658" si="473">CONCATENATE($C$10,$C$661,"P",B649)</f>
        <v>2015Wk 4P</v>
      </c>
      <c r="B649" s="48" t="str">
        <f>IFERROR(VLOOKUP("S1",R724:S763,2,FALSE),"")</f>
        <v/>
      </c>
      <c r="C649" s="144" t="e">
        <f t="shared" ref="C649:C658" si="474">VLOOKUP(B649,$A$3108:$D$8319,3,FALSE)</f>
        <v>#N/A</v>
      </c>
      <c r="D649" s="117"/>
      <c r="E649" s="146" t="str">
        <f t="shared" ref="E649:E658" si="475">IFERROR(IF(VLOOKUP($A649,$A$661:$P$722,5,FALSE)=0,"",VLOOKUP($A649,$A$661:$P$722,5,FALSE)),"")</f>
        <v/>
      </c>
      <c r="F649" s="146" t="str">
        <f t="shared" ref="F649:F658" si="476">IFERROR(IF(VLOOKUP($A649,$A$661:$P$722,6,FALSE)=0,"",VLOOKUP($A649,$A$661:$P$722,6,FALSE)),"")</f>
        <v/>
      </c>
      <c r="G649" s="146" t="str">
        <f t="shared" ref="G649:G658" si="477">IFERROR(IF(VLOOKUP($A649,$A$661:$P$722,7,FALSE)=0,"",VLOOKUP($A649,$A$661:$P$722,7,FALSE)),"")</f>
        <v/>
      </c>
      <c r="H649" s="146" t="str">
        <f t="shared" ref="H649:H658" si="478">IFERROR(IF(VLOOKUP($A649,$A$661:$P$722,8,FALSE)=0,"",VLOOKUP($A649,$A$661:$P$722,8,FALSE)),"")</f>
        <v/>
      </c>
      <c r="I649" s="146" t="str">
        <f t="shared" ref="I649:I658" si="479">IFERROR(IF(VLOOKUP($A649,$A$661:$P$722,9,FALSE)=0,"",VLOOKUP($A649,$A$661:$P$722,9,FALSE)),"")</f>
        <v/>
      </c>
      <c r="J649" s="146" t="str">
        <f t="shared" ref="J649:J658" si="480">IFERROR(IF(VLOOKUP($A649,$A$661:$P$722,10,FALSE)=0,"",VLOOKUP($A649,$A$661:$P$722,10,FALSE)),"")</f>
        <v/>
      </c>
      <c r="K649" s="146" t="str">
        <f t="shared" ref="K649:K658" si="481">IFERROR(IF(VLOOKUP($A649,$A$661:$P$722,11,FALSE)=0,"",VLOOKUP($A649,$A$661:$P$722,11,FALSE)),"")</f>
        <v/>
      </c>
      <c r="L649" s="146" t="str">
        <f t="shared" ref="L649:L658" si="482">IFERROR(IF(VLOOKUP($A649,$A$661:$P$722,12,FALSE)=0,"",VLOOKUP($A649,$A$661:$P$722,12,FALSE)),"")</f>
        <v/>
      </c>
      <c r="M649" s="146" t="str">
        <f t="shared" ref="M649:M658" si="483">IFERROR(IF(VLOOKUP($A649,$A$661:$P$722,13,FALSE)=0,"",VLOOKUP($A649,$A$661:$P$722,13,FALSE)),"")</f>
        <v/>
      </c>
      <c r="N649" s="147">
        <f t="shared" ref="N649:N658" si="484">SUM(E649:M649)</f>
        <v>0</v>
      </c>
      <c r="O649" s="52"/>
      <c r="Q649" s="146" t="str">
        <f t="shared" ref="Q649:Q658" si="485">IFERROR((VLOOKUP($A649,$A$661:$P$722,16,FALSE)),"DNP")</f>
        <v>DNP</v>
      </c>
      <c r="R649" t="s">
        <v>207</v>
      </c>
      <c r="S649" s="134"/>
    </row>
    <row r="650" spans="1:41" x14ac:dyDescent="0.25">
      <c r="A650" s="139" t="str">
        <f t="shared" si="473"/>
        <v>2015Wk 4P</v>
      </c>
      <c r="B650" s="48" t="str">
        <f>IFERROR(VLOOKUP("S2",R724:S763,2,FALSE),"")</f>
        <v/>
      </c>
      <c r="C650" s="144" t="e">
        <f t="shared" si="474"/>
        <v>#N/A</v>
      </c>
      <c r="D650" s="117"/>
      <c r="E650" s="146" t="str">
        <f t="shared" si="475"/>
        <v/>
      </c>
      <c r="F650" s="146" t="str">
        <f t="shared" si="476"/>
        <v/>
      </c>
      <c r="G650" s="146" t="str">
        <f t="shared" si="477"/>
        <v/>
      </c>
      <c r="H650" s="146" t="str">
        <f t="shared" si="478"/>
        <v/>
      </c>
      <c r="I650" s="146" t="str">
        <f t="shared" si="479"/>
        <v/>
      </c>
      <c r="J650" s="146" t="str">
        <f t="shared" si="480"/>
        <v/>
      </c>
      <c r="K650" s="146" t="str">
        <f t="shared" si="481"/>
        <v/>
      </c>
      <c r="L650" s="146" t="str">
        <f t="shared" si="482"/>
        <v/>
      </c>
      <c r="M650" s="146" t="str">
        <f t="shared" si="483"/>
        <v/>
      </c>
      <c r="N650" s="147">
        <f t="shared" si="484"/>
        <v>0</v>
      </c>
      <c r="O650" s="52"/>
      <c r="Q650" s="146" t="str">
        <f t="shared" si="485"/>
        <v>DNP</v>
      </c>
      <c r="R650" t="s">
        <v>207</v>
      </c>
      <c r="S650" s="134"/>
    </row>
    <row r="651" spans="1:41" x14ac:dyDescent="0.25">
      <c r="A651" s="139" t="str">
        <f t="shared" si="473"/>
        <v>2015Wk 4P</v>
      </c>
      <c r="B651" s="48" t="str">
        <f>IFERROR(VLOOKUP("S3",R724:S763,2,FALSE),"")</f>
        <v/>
      </c>
      <c r="C651" s="144" t="e">
        <f t="shared" si="474"/>
        <v>#N/A</v>
      </c>
      <c r="D651" s="117"/>
      <c r="E651" s="146" t="str">
        <f t="shared" si="475"/>
        <v/>
      </c>
      <c r="F651" s="146" t="str">
        <f t="shared" si="476"/>
        <v/>
      </c>
      <c r="G651" s="146" t="str">
        <f t="shared" si="477"/>
        <v/>
      </c>
      <c r="H651" s="146" t="str">
        <f t="shared" si="478"/>
        <v/>
      </c>
      <c r="I651" s="146" t="str">
        <f t="shared" si="479"/>
        <v/>
      </c>
      <c r="J651" s="146" t="str">
        <f t="shared" si="480"/>
        <v/>
      </c>
      <c r="K651" s="146" t="str">
        <f t="shared" si="481"/>
        <v/>
      </c>
      <c r="L651" s="146" t="str">
        <f t="shared" si="482"/>
        <v/>
      </c>
      <c r="M651" s="146" t="str">
        <f t="shared" si="483"/>
        <v/>
      </c>
      <c r="N651" s="147">
        <f t="shared" si="484"/>
        <v>0</v>
      </c>
      <c r="O651" s="52"/>
      <c r="Q651" s="146" t="str">
        <f t="shared" si="485"/>
        <v>DNP</v>
      </c>
      <c r="R651" t="s">
        <v>207</v>
      </c>
      <c r="S651" s="134"/>
    </row>
    <row r="652" spans="1:41" x14ac:dyDescent="0.25">
      <c r="A652" s="139" t="str">
        <f t="shared" si="473"/>
        <v>2015Wk 4P</v>
      </c>
      <c r="B652" s="48" t="str">
        <f>IFERROR(VLOOKUP("S4",R724:S763,2,FALSE),"")</f>
        <v/>
      </c>
      <c r="C652" s="144" t="e">
        <f t="shared" si="474"/>
        <v>#N/A</v>
      </c>
      <c r="D652" s="117"/>
      <c r="E652" s="146" t="str">
        <f t="shared" si="475"/>
        <v/>
      </c>
      <c r="F652" s="146" t="str">
        <f t="shared" si="476"/>
        <v/>
      </c>
      <c r="G652" s="146" t="str">
        <f t="shared" si="477"/>
        <v/>
      </c>
      <c r="H652" s="146" t="str">
        <f t="shared" si="478"/>
        <v/>
      </c>
      <c r="I652" s="146" t="str">
        <f t="shared" si="479"/>
        <v/>
      </c>
      <c r="J652" s="146" t="str">
        <f t="shared" si="480"/>
        <v/>
      </c>
      <c r="K652" s="146" t="str">
        <f t="shared" si="481"/>
        <v/>
      </c>
      <c r="L652" s="146" t="str">
        <f t="shared" si="482"/>
        <v/>
      </c>
      <c r="M652" s="146" t="str">
        <f t="shared" si="483"/>
        <v/>
      </c>
      <c r="N652" s="147">
        <f t="shared" si="484"/>
        <v>0</v>
      </c>
      <c r="O652" s="52"/>
      <c r="Q652" s="146" t="str">
        <f t="shared" si="485"/>
        <v>DNP</v>
      </c>
      <c r="R652" t="s">
        <v>207</v>
      </c>
      <c r="S652" s="134"/>
    </row>
    <row r="653" spans="1:41" x14ac:dyDescent="0.25">
      <c r="A653" s="139" t="str">
        <f t="shared" si="473"/>
        <v>2015Wk 4P</v>
      </c>
      <c r="B653" s="48" t="str">
        <f>IFERROR(VLOOKUP("S5",R724:S763,2,FALSE),"")</f>
        <v/>
      </c>
      <c r="C653" s="144" t="e">
        <f t="shared" si="474"/>
        <v>#N/A</v>
      </c>
      <c r="D653" s="117"/>
      <c r="E653" s="146" t="str">
        <f t="shared" si="475"/>
        <v/>
      </c>
      <c r="F653" s="146" t="str">
        <f t="shared" si="476"/>
        <v/>
      </c>
      <c r="G653" s="146" t="str">
        <f t="shared" si="477"/>
        <v/>
      </c>
      <c r="H653" s="146" t="str">
        <f t="shared" si="478"/>
        <v/>
      </c>
      <c r="I653" s="146" t="str">
        <f t="shared" si="479"/>
        <v/>
      </c>
      <c r="J653" s="146" t="str">
        <f t="shared" si="480"/>
        <v/>
      </c>
      <c r="K653" s="146" t="str">
        <f t="shared" si="481"/>
        <v/>
      </c>
      <c r="L653" s="146" t="str">
        <f t="shared" si="482"/>
        <v/>
      </c>
      <c r="M653" s="146" t="str">
        <f t="shared" si="483"/>
        <v/>
      </c>
      <c r="N653" s="147">
        <f t="shared" si="484"/>
        <v>0</v>
      </c>
      <c r="O653" s="52"/>
      <c r="Q653" s="146" t="str">
        <f t="shared" si="485"/>
        <v>DNP</v>
      </c>
      <c r="R653" t="s">
        <v>207</v>
      </c>
      <c r="S653" s="134"/>
    </row>
    <row r="654" spans="1:41" x14ac:dyDescent="0.25">
      <c r="A654" s="139" t="str">
        <f t="shared" si="473"/>
        <v>2015Wk 4P</v>
      </c>
      <c r="B654" s="48" t="str">
        <f>IFERROR(VLOOKUP("S6",R724:S763,2,FALSE),"")</f>
        <v/>
      </c>
      <c r="C654" s="144" t="e">
        <f t="shared" si="474"/>
        <v>#N/A</v>
      </c>
      <c r="D654" s="117"/>
      <c r="E654" s="146" t="str">
        <f t="shared" si="475"/>
        <v/>
      </c>
      <c r="F654" s="146" t="str">
        <f t="shared" si="476"/>
        <v/>
      </c>
      <c r="G654" s="146" t="str">
        <f t="shared" si="477"/>
        <v/>
      </c>
      <c r="H654" s="146" t="str">
        <f t="shared" si="478"/>
        <v/>
      </c>
      <c r="I654" s="146" t="str">
        <f t="shared" si="479"/>
        <v/>
      </c>
      <c r="J654" s="146" t="str">
        <f t="shared" si="480"/>
        <v/>
      </c>
      <c r="K654" s="146" t="str">
        <f t="shared" si="481"/>
        <v/>
      </c>
      <c r="L654" s="146" t="str">
        <f t="shared" si="482"/>
        <v/>
      </c>
      <c r="M654" s="146" t="str">
        <f t="shared" si="483"/>
        <v/>
      </c>
      <c r="N654" s="147">
        <f t="shared" si="484"/>
        <v>0</v>
      </c>
      <c r="O654" s="52"/>
      <c r="Q654" s="146" t="str">
        <f t="shared" si="485"/>
        <v>DNP</v>
      </c>
      <c r="R654" t="s">
        <v>207</v>
      </c>
      <c r="S654" s="134"/>
    </row>
    <row r="655" spans="1:41" x14ac:dyDescent="0.25">
      <c r="A655" s="139" t="str">
        <f t="shared" si="473"/>
        <v>2015Wk 4P</v>
      </c>
      <c r="B655" s="48" t="str">
        <f>IFERROR(VLOOKUP("S7",R724:S763,2,FALSE),"")</f>
        <v/>
      </c>
      <c r="C655" s="144" t="e">
        <f t="shared" si="474"/>
        <v>#N/A</v>
      </c>
      <c r="D655" s="117"/>
      <c r="E655" s="146" t="str">
        <f t="shared" si="475"/>
        <v/>
      </c>
      <c r="F655" s="146" t="str">
        <f t="shared" si="476"/>
        <v/>
      </c>
      <c r="G655" s="146" t="str">
        <f t="shared" si="477"/>
        <v/>
      </c>
      <c r="H655" s="146" t="str">
        <f t="shared" si="478"/>
        <v/>
      </c>
      <c r="I655" s="146" t="str">
        <f t="shared" si="479"/>
        <v/>
      </c>
      <c r="J655" s="146" t="str">
        <f t="shared" si="480"/>
        <v/>
      </c>
      <c r="K655" s="146" t="str">
        <f t="shared" si="481"/>
        <v/>
      </c>
      <c r="L655" s="146" t="str">
        <f t="shared" si="482"/>
        <v/>
      </c>
      <c r="M655" s="146" t="str">
        <f t="shared" si="483"/>
        <v/>
      </c>
      <c r="N655" s="147">
        <f t="shared" si="484"/>
        <v>0</v>
      </c>
      <c r="O655" s="52"/>
      <c r="Q655" s="146" t="str">
        <f t="shared" si="485"/>
        <v>DNP</v>
      </c>
      <c r="R655" t="s">
        <v>207</v>
      </c>
      <c r="S655" s="134"/>
    </row>
    <row r="656" spans="1:41" x14ac:dyDescent="0.25">
      <c r="A656" s="139" t="str">
        <f t="shared" si="473"/>
        <v>2015Wk 4P</v>
      </c>
      <c r="B656" s="48" t="str">
        <f>IFERROR(VLOOKUP("S8",R724:S763,2,FALSE),"")</f>
        <v/>
      </c>
      <c r="C656" s="144" t="e">
        <f t="shared" si="474"/>
        <v>#N/A</v>
      </c>
      <c r="D656" s="117"/>
      <c r="E656" s="146" t="str">
        <f t="shared" si="475"/>
        <v/>
      </c>
      <c r="F656" s="146" t="str">
        <f t="shared" si="476"/>
        <v/>
      </c>
      <c r="G656" s="146" t="str">
        <f t="shared" si="477"/>
        <v/>
      </c>
      <c r="H656" s="146" t="str">
        <f t="shared" si="478"/>
        <v/>
      </c>
      <c r="I656" s="146" t="str">
        <f t="shared" si="479"/>
        <v/>
      </c>
      <c r="J656" s="146" t="str">
        <f t="shared" si="480"/>
        <v/>
      </c>
      <c r="K656" s="146" t="str">
        <f t="shared" si="481"/>
        <v/>
      </c>
      <c r="L656" s="146" t="str">
        <f t="shared" si="482"/>
        <v/>
      </c>
      <c r="M656" s="146" t="str">
        <f t="shared" si="483"/>
        <v/>
      </c>
      <c r="N656" s="147">
        <f t="shared" si="484"/>
        <v>0</v>
      </c>
      <c r="O656" s="52"/>
      <c r="Q656" s="146" t="str">
        <f t="shared" si="485"/>
        <v>DNP</v>
      </c>
      <c r="R656" t="s">
        <v>207</v>
      </c>
      <c r="S656" s="134"/>
    </row>
    <row r="657" spans="1:20" x14ac:dyDescent="0.25">
      <c r="A657" s="139" t="str">
        <f t="shared" si="473"/>
        <v>2015Wk 4P</v>
      </c>
      <c r="B657" s="48" t="str">
        <f>IFERROR(VLOOKUP("S9",R724:S763,2,FALSE),"")</f>
        <v/>
      </c>
      <c r="C657" s="144" t="e">
        <f t="shared" si="474"/>
        <v>#N/A</v>
      </c>
      <c r="D657" s="117"/>
      <c r="E657" s="146" t="str">
        <f t="shared" si="475"/>
        <v/>
      </c>
      <c r="F657" s="146" t="str">
        <f t="shared" si="476"/>
        <v/>
      </c>
      <c r="G657" s="146" t="str">
        <f t="shared" si="477"/>
        <v/>
      </c>
      <c r="H657" s="146" t="str">
        <f t="shared" si="478"/>
        <v/>
      </c>
      <c r="I657" s="146" t="str">
        <f t="shared" si="479"/>
        <v/>
      </c>
      <c r="J657" s="146" t="str">
        <f t="shared" si="480"/>
        <v/>
      </c>
      <c r="K657" s="146" t="str">
        <f t="shared" si="481"/>
        <v/>
      </c>
      <c r="L657" s="146" t="str">
        <f t="shared" si="482"/>
        <v/>
      </c>
      <c r="M657" s="146" t="str">
        <f t="shared" si="483"/>
        <v/>
      </c>
      <c r="N657" s="147">
        <f t="shared" si="484"/>
        <v>0</v>
      </c>
      <c r="O657" s="52"/>
      <c r="Q657" s="146" t="str">
        <f t="shared" si="485"/>
        <v>DNP</v>
      </c>
      <c r="R657" t="s">
        <v>207</v>
      </c>
      <c r="S657" s="134"/>
    </row>
    <row r="658" spans="1:20" x14ac:dyDescent="0.25">
      <c r="A658" s="139" t="str">
        <f t="shared" si="473"/>
        <v>2015Wk 4P</v>
      </c>
      <c r="B658" s="48" t="str">
        <f>IFERROR(VLOOKUP("S10",R724:S763,2,FALSE),"")</f>
        <v/>
      </c>
      <c r="C658" s="144" t="e">
        <f t="shared" si="474"/>
        <v>#N/A</v>
      </c>
      <c r="D658" s="117"/>
      <c r="E658" s="146" t="str">
        <f t="shared" si="475"/>
        <v/>
      </c>
      <c r="F658" s="146" t="str">
        <f t="shared" si="476"/>
        <v/>
      </c>
      <c r="G658" s="146" t="str">
        <f t="shared" si="477"/>
        <v/>
      </c>
      <c r="H658" s="146" t="str">
        <f t="shared" si="478"/>
        <v/>
      </c>
      <c r="I658" s="146" t="str">
        <f t="shared" si="479"/>
        <v/>
      </c>
      <c r="J658" s="146" t="str">
        <f t="shared" si="480"/>
        <v/>
      </c>
      <c r="K658" s="146" t="str">
        <f t="shared" si="481"/>
        <v/>
      </c>
      <c r="L658" s="146" t="str">
        <f t="shared" si="482"/>
        <v/>
      </c>
      <c r="M658" s="146" t="str">
        <f t="shared" si="483"/>
        <v/>
      </c>
      <c r="N658" s="147">
        <f t="shared" si="484"/>
        <v>0</v>
      </c>
      <c r="O658" s="52"/>
      <c r="Q658" s="146" t="str">
        <f t="shared" si="485"/>
        <v>DNP</v>
      </c>
      <c r="R658" t="s">
        <v>207</v>
      </c>
      <c r="S658" s="134"/>
    </row>
    <row r="659" spans="1:20" x14ac:dyDescent="0.25">
      <c r="D659" s="52"/>
      <c r="N659" s="52"/>
      <c r="O659" s="52"/>
      <c r="S659" s="134"/>
    </row>
    <row r="660" spans="1:20" x14ac:dyDescent="0.25">
      <c r="A660">
        <v>1</v>
      </c>
      <c r="B660">
        <v>1</v>
      </c>
      <c r="C660">
        <v>2</v>
      </c>
      <c r="D660">
        <v>3</v>
      </c>
      <c r="E660" s="52">
        <v>4</v>
      </c>
      <c r="F660">
        <v>5</v>
      </c>
      <c r="G660">
        <v>6</v>
      </c>
      <c r="H660">
        <v>7</v>
      </c>
      <c r="I660">
        <v>8</v>
      </c>
      <c r="J660">
        <v>9</v>
      </c>
      <c r="K660">
        <v>10</v>
      </c>
      <c r="L660">
        <v>11</v>
      </c>
      <c r="M660">
        <v>12</v>
      </c>
      <c r="N660">
        <v>13</v>
      </c>
      <c r="O660" s="52">
        <v>14</v>
      </c>
      <c r="P660" s="52">
        <v>15</v>
      </c>
      <c r="Q660">
        <v>16</v>
      </c>
      <c r="S660" s="134"/>
    </row>
    <row r="661" spans="1:20" x14ac:dyDescent="0.25">
      <c r="A661" t="str">
        <f>CONCATENATE($C$10,C661)</f>
        <v>2015Wk 4</v>
      </c>
      <c r="B661" t="s">
        <v>274</v>
      </c>
      <c r="C661" s="159" t="s">
        <v>121</v>
      </c>
      <c r="D661" s="160" t="s">
        <v>10</v>
      </c>
      <c r="E661" s="161">
        <v>10</v>
      </c>
      <c r="F661" s="161">
        <v>11</v>
      </c>
      <c r="G661" s="161">
        <v>12</v>
      </c>
      <c r="H661" s="161">
        <v>13</v>
      </c>
      <c r="I661" s="161">
        <v>14</v>
      </c>
      <c r="J661" s="161">
        <v>15</v>
      </c>
      <c r="K661" s="161">
        <v>16</v>
      </c>
      <c r="L661" s="161">
        <v>17</v>
      </c>
      <c r="M661" s="161">
        <v>18</v>
      </c>
      <c r="N661" s="162" t="s">
        <v>209</v>
      </c>
      <c r="O661" s="163" t="s">
        <v>210</v>
      </c>
      <c r="P661" s="164" t="s">
        <v>8</v>
      </c>
      <c r="Q661" s="165" t="str">
        <f>IF(E696="","Not Played","Played")</f>
        <v>Played</v>
      </c>
      <c r="R661" s="166" t="str">
        <f>CONCATENATE($C$10,C661)</f>
        <v>2015Wk 4</v>
      </c>
      <c r="S661" s="162"/>
    </row>
    <row r="662" spans="1:20" ht="16.5" thickBot="1" x14ac:dyDescent="0.3">
      <c r="C662" s="167" t="s">
        <v>189</v>
      </c>
      <c r="D662" s="168"/>
      <c r="E662" s="168">
        <v>4</v>
      </c>
      <c r="F662" s="168">
        <v>4</v>
      </c>
      <c r="G662" s="168">
        <v>5</v>
      </c>
      <c r="H662" s="168">
        <v>4</v>
      </c>
      <c r="I662" s="168">
        <v>3</v>
      </c>
      <c r="J662" s="168">
        <v>4</v>
      </c>
      <c r="K662" s="168">
        <v>3</v>
      </c>
      <c r="L662" s="168">
        <v>4</v>
      </c>
      <c r="M662" s="168">
        <v>5</v>
      </c>
      <c r="N662" s="169"/>
      <c r="O662" s="169"/>
      <c r="R662" s="166" t="s">
        <v>211</v>
      </c>
      <c r="S662" s="170" t="s">
        <v>212</v>
      </c>
      <c r="T662" t="s">
        <v>2</v>
      </c>
    </row>
    <row r="663" spans="1:20" ht="16.5" thickBot="1" x14ac:dyDescent="0.3">
      <c r="A663" s="139" t="str">
        <f t="shared" ref="A663:A722" si="486">CONCATENATE($C$10,$C$661,"P",B663)</f>
        <v>2015Wk 4P4</v>
      </c>
      <c r="B663">
        <v>4</v>
      </c>
      <c r="C663" s="144" t="s">
        <v>219</v>
      </c>
      <c r="D663" s="171">
        <v>3</v>
      </c>
      <c r="E663" s="172">
        <v>5</v>
      </c>
      <c r="F663" s="172">
        <v>6</v>
      </c>
      <c r="G663" s="172">
        <v>5</v>
      </c>
      <c r="H663" s="172">
        <v>4</v>
      </c>
      <c r="I663" s="172">
        <v>4</v>
      </c>
      <c r="J663" s="172">
        <v>5</v>
      </c>
      <c r="K663" s="172">
        <v>5</v>
      </c>
      <c r="L663" s="172">
        <v>4</v>
      </c>
      <c r="M663" s="173">
        <v>5</v>
      </c>
      <c r="N663" s="174">
        <v>43</v>
      </c>
      <c r="O663" s="175">
        <v>-3</v>
      </c>
      <c r="P663" s="176">
        <v>0</v>
      </c>
      <c r="R663" s="177" t="str">
        <f>CONCATENATE(B663+100,P663+100)</f>
        <v>104100</v>
      </c>
      <c r="S663" s="170">
        <f>B664</f>
        <v>9</v>
      </c>
      <c r="T663">
        <f>VLOOKUP(B663,$D$223:$H$264,5,FALSE)</f>
        <v>0</v>
      </c>
    </row>
    <row r="664" spans="1:20" ht="16.5" thickBot="1" x14ac:dyDescent="0.3">
      <c r="A664" s="139" t="str">
        <f t="shared" si="486"/>
        <v>2015Wk 4P9</v>
      </c>
      <c r="B664">
        <v>9</v>
      </c>
      <c r="C664" s="144" t="s">
        <v>228</v>
      </c>
      <c r="D664" s="171">
        <v>4</v>
      </c>
      <c r="E664" s="172">
        <v>5</v>
      </c>
      <c r="F664" s="172">
        <v>5</v>
      </c>
      <c r="G664" s="172">
        <v>5</v>
      </c>
      <c r="H664" s="172">
        <v>4</v>
      </c>
      <c r="I664" s="172">
        <v>4</v>
      </c>
      <c r="J664" s="172">
        <v>4</v>
      </c>
      <c r="K664" s="172">
        <v>4</v>
      </c>
      <c r="L664" s="172">
        <v>5</v>
      </c>
      <c r="M664" s="173">
        <v>4</v>
      </c>
      <c r="N664" s="174">
        <v>40</v>
      </c>
      <c r="O664" s="175">
        <v>2</v>
      </c>
      <c r="P664" s="176">
        <v>2</v>
      </c>
      <c r="Q664" s="52"/>
      <c r="R664" s="177" t="str">
        <f>CONCATENATE(B664+100,P664+100)</f>
        <v>109102</v>
      </c>
      <c r="S664" s="170">
        <f>B663</f>
        <v>4</v>
      </c>
      <c r="T664" t="e">
        <f>VLOOKUP(B664,$D$223:$H$264,5,FALSE)</f>
        <v>#N/A</v>
      </c>
    </row>
    <row r="665" spans="1:20" ht="16.5" thickBot="1" x14ac:dyDescent="0.3">
      <c r="A665" s="139" t="str">
        <f t="shared" si="486"/>
        <v>2015Wk 4PM1</v>
      </c>
      <c r="B665" t="s">
        <v>173</v>
      </c>
      <c r="C665" s="96"/>
      <c r="D665" s="98"/>
      <c r="E665" s="178"/>
      <c r="F665" s="178"/>
      <c r="G665" s="178"/>
      <c r="H665" s="178"/>
      <c r="I665" s="178"/>
      <c r="J665" s="178"/>
      <c r="K665" s="178"/>
      <c r="L665" s="178"/>
      <c r="M665" s="178"/>
      <c r="N665" s="126"/>
      <c r="O665" s="126"/>
      <c r="P665" s="90"/>
      <c r="Q665" s="52"/>
      <c r="R665" s="177" t="str">
        <f>IF(R663="","",CONCATENATE(R663,"v",R664))</f>
        <v>104100v109102</v>
      </c>
      <c r="S665" s="170"/>
    </row>
    <row r="666" spans="1:20" ht="16.5" thickBot="1" x14ac:dyDescent="0.3">
      <c r="A666" s="139" t="str">
        <f t="shared" si="486"/>
        <v>2015Wk 4P22</v>
      </c>
      <c r="B666">
        <v>22</v>
      </c>
      <c r="C666" s="144" t="s">
        <v>222</v>
      </c>
      <c r="D666" s="171">
        <v>6</v>
      </c>
      <c r="E666" s="172">
        <v>5</v>
      </c>
      <c r="F666" s="172">
        <v>5</v>
      </c>
      <c r="G666" s="172">
        <v>5</v>
      </c>
      <c r="H666" s="172">
        <v>6</v>
      </c>
      <c r="I666" s="172">
        <v>3</v>
      </c>
      <c r="J666" s="172">
        <v>6</v>
      </c>
      <c r="K666" s="172">
        <v>3</v>
      </c>
      <c r="L666" s="172">
        <v>4</v>
      </c>
      <c r="M666" s="173">
        <v>5</v>
      </c>
      <c r="N666" s="174">
        <v>42</v>
      </c>
      <c r="O666" s="175">
        <v>1</v>
      </c>
      <c r="P666" s="176">
        <v>1</v>
      </c>
      <c r="Q666" s="52"/>
      <c r="R666" s="177" t="str">
        <f>CONCATENATE(B666+100,P666+100)</f>
        <v>122101</v>
      </c>
      <c r="S666" s="170">
        <f>B667</f>
        <v>12</v>
      </c>
      <c r="T666" t="e">
        <f>VLOOKUP(B666,$D$223:$H$264,5,FALSE)</f>
        <v>#N/A</v>
      </c>
    </row>
    <row r="667" spans="1:20" ht="16.5" thickBot="1" x14ac:dyDescent="0.3">
      <c r="A667" s="139" t="str">
        <f t="shared" si="486"/>
        <v>2015Wk 4P12</v>
      </c>
      <c r="B667">
        <v>12</v>
      </c>
      <c r="C667" s="144" t="s">
        <v>231</v>
      </c>
      <c r="D667" s="171">
        <v>5</v>
      </c>
      <c r="E667" s="172">
        <v>4</v>
      </c>
      <c r="F667" s="172">
        <v>6</v>
      </c>
      <c r="G667" s="172">
        <v>5</v>
      </c>
      <c r="H667" s="172">
        <v>4</v>
      </c>
      <c r="I667" s="172">
        <v>3</v>
      </c>
      <c r="J667" s="172">
        <v>5</v>
      </c>
      <c r="K667" s="172">
        <v>3</v>
      </c>
      <c r="L667" s="172">
        <v>5</v>
      </c>
      <c r="M667" s="173">
        <v>6</v>
      </c>
      <c r="N667" s="174">
        <v>41</v>
      </c>
      <c r="O667" s="175">
        <v>1</v>
      </c>
      <c r="P667" s="176">
        <v>1</v>
      </c>
      <c r="Q667" s="52"/>
      <c r="R667" s="177" t="str">
        <f>CONCATENATE(B667+100,P667+100)</f>
        <v>112101</v>
      </c>
      <c r="S667" s="170">
        <f>B666</f>
        <v>22</v>
      </c>
      <c r="T667" t="e">
        <f>VLOOKUP(B667,$D$223:$H$264,5,FALSE)</f>
        <v>#N/A</v>
      </c>
    </row>
    <row r="668" spans="1:20" ht="16.5" thickBot="1" x14ac:dyDescent="0.3">
      <c r="A668" s="139" t="str">
        <f t="shared" si="486"/>
        <v>2015Wk 4PM2</v>
      </c>
      <c r="B668" t="s">
        <v>174</v>
      </c>
      <c r="C668" s="96"/>
      <c r="D668" s="98"/>
      <c r="E668" s="178"/>
      <c r="F668" s="178"/>
      <c r="G668" s="178"/>
      <c r="H668" s="178"/>
      <c r="I668" s="178"/>
      <c r="J668" s="178"/>
      <c r="K668" s="178"/>
      <c r="L668" s="178"/>
      <c r="M668" s="178"/>
      <c r="N668" s="126"/>
      <c r="O668" s="126"/>
      <c r="P668" s="90"/>
      <c r="Q668" s="52"/>
      <c r="R668" s="177" t="str">
        <f>IF(R666="","",CONCATENATE(R666,"v",R667))</f>
        <v>122101v112101</v>
      </c>
      <c r="S668" s="170"/>
    </row>
    <row r="669" spans="1:20" ht="16.5" thickBot="1" x14ac:dyDescent="0.3">
      <c r="A669" s="139" t="str">
        <f t="shared" si="486"/>
        <v>2015Wk 4P35</v>
      </c>
      <c r="B669">
        <v>35</v>
      </c>
      <c r="C669" s="144" t="s">
        <v>225</v>
      </c>
      <c r="D669" s="171">
        <v>11</v>
      </c>
      <c r="E669" s="172">
        <v>6</v>
      </c>
      <c r="F669" s="172">
        <v>5</v>
      </c>
      <c r="G669" s="172">
        <v>7</v>
      </c>
      <c r="H669" s="172">
        <v>6</v>
      </c>
      <c r="I669" s="172">
        <v>4</v>
      </c>
      <c r="J669" s="172">
        <v>6</v>
      </c>
      <c r="K669" s="172">
        <v>4</v>
      </c>
      <c r="L669" s="172">
        <v>6</v>
      </c>
      <c r="M669" s="173">
        <v>7</v>
      </c>
      <c r="N669" s="174">
        <v>51</v>
      </c>
      <c r="O669" s="175">
        <v>-3</v>
      </c>
      <c r="P669" s="176">
        <v>2</v>
      </c>
      <c r="Q669" s="52"/>
      <c r="R669" s="177" t="str">
        <f>CONCATENATE(B669+100,P669+100)</f>
        <v>135102</v>
      </c>
      <c r="S669" s="170">
        <f>B670</f>
        <v>72</v>
      </c>
      <c r="T669" t="e">
        <f>VLOOKUP(B669,$D$223:$H$264,5,FALSE)</f>
        <v>#N/A</v>
      </c>
    </row>
    <row r="670" spans="1:20" ht="16.5" thickBot="1" x14ac:dyDescent="0.3">
      <c r="A670" s="139" t="str">
        <f t="shared" si="486"/>
        <v>2015Wk 4P72</v>
      </c>
      <c r="B670">
        <v>72</v>
      </c>
      <c r="C670" s="144" t="s">
        <v>234</v>
      </c>
      <c r="D670" s="171">
        <v>11</v>
      </c>
      <c r="E670" s="172">
        <v>7</v>
      </c>
      <c r="F670" s="172">
        <v>7</v>
      </c>
      <c r="G670" s="172">
        <v>7</v>
      </c>
      <c r="H670" s="172">
        <v>5</v>
      </c>
      <c r="I670" s="172">
        <v>5</v>
      </c>
      <c r="J670" s="172">
        <v>6</v>
      </c>
      <c r="K670" s="172">
        <v>5</v>
      </c>
      <c r="L670" s="172">
        <v>5</v>
      </c>
      <c r="M670" s="173">
        <v>7</v>
      </c>
      <c r="N670" s="174">
        <v>54</v>
      </c>
      <c r="O670" s="175">
        <v>-4</v>
      </c>
      <c r="P670" s="176">
        <v>0</v>
      </c>
      <c r="Q670" s="52"/>
      <c r="R670" s="177" t="str">
        <f>CONCATENATE(B670+100,P670+100)</f>
        <v>172100</v>
      </c>
      <c r="S670" s="170">
        <f>B669</f>
        <v>35</v>
      </c>
      <c r="T670" t="e">
        <f>VLOOKUP(B670,$D$223:$H$264,5,FALSE)</f>
        <v>#N/A</v>
      </c>
    </row>
    <row r="671" spans="1:20" ht="16.5" thickBot="1" x14ac:dyDescent="0.3">
      <c r="A671" s="139" t="str">
        <f t="shared" si="486"/>
        <v>2015Wk 4PM3</v>
      </c>
      <c r="B671" t="s">
        <v>175</v>
      </c>
      <c r="C671" s="96"/>
      <c r="D671" s="98"/>
      <c r="E671" s="178"/>
      <c r="F671" s="178"/>
      <c r="G671" s="178"/>
      <c r="H671" s="178"/>
      <c r="I671" s="178"/>
      <c r="J671" s="178"/>
      <c r="K671" s="178"/>
      <c r="L671" s="178"/>
      <c r="M671" s="178"/>
      <c r="N671" s="126"/>
      <c r="O671" s="126"/>
      <c r="P671" s="90"/>
      <c r="Q671" s="52"/>
      <c r="R671" s="177" t="str">
        <f>IF(R669="","",CONCATENATE(R669,"v",R670))</f>
        <v>135102v172100</v>
      </c>
      <c r="S671" s="170"/>
    </row>
    <row r="672" spans="1:20" ht="16.5" thickBot="1" x14ac:dyDescent="0.3">
      <c r="A672" s="139" t="str">
        <f t="shared" si="486"/>
        <v>2015Wk 4P82</v>
      </c>
      <c r="B672">
        <v>82</v>
      </c>
      <c r="C672" s="144" t="s">
        <v>256</v>
      </c>
      <c r="D672" s="171">
        <v>5</v>
      </c>
      <c r="E672" s="172">
        <v>6</v>
      </c>
      <c r="F672" s="172">
        <v>5</v>
      </c>
      <c r="G672" s="172">
        <v>7</v>
      </c>
      <c r="H672" s="172">
        <v>5</v>
      </c>
      <c r="I672" s="172">
        <v>3</v>
      </c>
      <c r="J672" s="172">
        <v>6</v>
      </c>
      <c r="K672" s="172">
        <v>6</v>
      </c>
      <c r="L672" s="172">
        <v>6</v>
      </c>
      <c r="M672" s="173">
        <v>6</v>
      </c>
      <c r="N672" s="174">
        <v>50</v>
      </c>
      <c r="O672" s="175">
        <v>-8</v>
      </c>
      <c r="P672" s="176">
        <v>0</v>
      </c>
      <c r="Q672" s="52"/>
      <c r="R672" s="177" t="str">
        <f>CONCATENATE(B672+100,P672+100)</f>
        <v>182100</v>
      </c>
      <c r="S672" s="170">
        <f>B673</f>
        <v>68</v>
      </c>
      <c r="T672" t="e">
        <f>VLOOKUP(B672,$D$223:$H$264,5,FALSE)</f>
        <v>#N/A</v>
      </c>
    </row>
    <row r="673" spans="1:20" ht="16.5" thickBot="1" x14ac:dyDescent="0.3">
      <c r="A673" s="139" t="str">
        <f t="shared" si="486"/>
        <v>2015Wk 4P68</v>
      </c>
      <c r="B673">
        <v>68</v>
      </c>
      <c r="C673" s="144" t="s">
        <v>214</v>
      </c>
      <c r="D673" s="171">
        <v>2</v>
      </c>
      <c r="E673" s="172">
        <v>6</v>
      </c>
      <c r="F673" s="172">
        <v>6</v>
      </c>
      <c r="G673" s="172">
        <v>5</v>
      </c>
      <c r="H673" s="172">
        <v>4</v>
      </c>
      <c r="I673" s="172">
        <v>3</v>
      </c>
      <c r="J673" s="172">
        <v>4</v>
      </c>
      <c r="K673" s="172">
        <v>4</v>
      </c>
      <c r="L673" s="172">
        <v>4</v>
      </c>
      <c r="M673" s="173">
        <v>6</v>
      </c>
      <c r="N673" s="174">
        <v>42</v>
      </c>
      <c r="O673" s="175">
        <v>-3</v>
      </c>
      <c r="P673" s="176">
        <v>2</v>
      </c>
      <c r="Q673" s="52"/>
      <c r="R673" s="177" t="str">
        <f>CONCATENATE(B673+100,P673+100)</f>
        <v>168102</v>
      </c>
      <c r="S673" s="170">
        <f>B672</f>
        <v>82</v>
      </c>
      <c r="T673" t="e">
        <f>VLOOKUP(B673,$D$223:$H$264,5,FALSE)</f>
        <v>#N/A</v>
      </c>
    </row>
    <row r="674" spans="1:20" ht="16.5" thickBot="1" x14ac:dyDescent="0.3">
      <c r="A674" s="139" t="str">
        <f t="shared" si="486"/>
        <v>2015Wk 4PM4</v>
      </c>
      <c r="B674" t="s">
        <v>221</v>
      </c>
      <c r="C674" s="96"/>
      <c r="D674" s="98"/>
      <c r="E674" s="178"/>
      <c r="F674" s="178"/>
      <c r="G674" s="178"/>
      <c r="H674" s="178"/>
      <c r="I674" s="178"/>
      <c r="J674" s="178"/>
      <c r="K674" s="178"/>
      <c r="L674" s="178"/>
      <c r="M674" s="178"/>
      <c r="N674" s="126"/>
      <c r="O674" s="126"/>
      <c r="P674" s="90"/>
      <c r="Q674" s="52"/>
      <c r="R674" s="177" t="str">
        <f>IF(R672="","",CONCATENATE(R672,"v",R673))</f>
        <v>182100v168102</v>
      </c>
      <c r="S674" s="170"/>
    </row>
    <row r="675" spans="1:20" ht="16.5" thickBot="1" x14ac:dyDescent="0.3">
      <c r="A675" s="139" t="str">
        <f t="shared" si="486"/>
        <v>2015Wk 4P11</v>
      </c>
      <c r="B675">
        <v>11</v>
      </c>
      <c r="C675" s="144" t="s">
        <v>259</v>
      </c>
      <c r="D675" s="171">
        <v>6</v>
      </c>
      <c r="E675" s="172">
        <v>6</v>
      </c>
      <c r="F675" s="172">
        <v>8</v>
      </c>
      <c r="G675" s="172">
        <v>6</v>
      </c>
      <c r="H675" s="172">
        <v>4</v>
      </c>
      <c r="I675" s="172">
        <v>3</v>
      </c>
      <c r="J675" s="172">
        <v>6</v>
      </c>
      <c r="K675" s="172">
        <v>3</v>
      </c>
      <c r="L675" s="172">
        <v>5</v>
      </c>
      <c r="M675" s="173">
        <v>5</v>
      </c>
      <c r="N675" s="174">
        <v>46</v>
      </c>
      <c r="O675" s="175">
        <v>-2</v>
      </c>
      <c r="P675" s="176">
        <v>0</v>
      </c>
      <c r="Q675" s="52"/>
      <c r="R675" s="177" t="str">
        <f>CONCATENATE(B675+100,P675+100)</f>
        <v>111100</v>
      </c>
      <c r="S675" s="170">
        <f>B676</f>
        <v>30</v>
      </c>
      <c r="T675" t="e">
        <f>VLOOKUP(B675,$D$223:$H$264,5,FALSE)</f>
        <v>#N/A</v>
      </c>
    </row>
    <row r="676" spans="1:20" ht="16.5" thickBot="1" x14ac:dyDescent="0.3">
      <c r="A676" s="139" t="str">
        <f t="shared" si="486"/>
        <v>2015Wk 4P30</v>
      </c>
      <c r="B676">
        <v>30</v>
      </c>
      <c r="C676" s="144" t="s">
        <v>216</v>
      </c>
      <c r="D676" s="171">
        <v>8</v>
      </c>
      <c r="E676" s="172">
        <v>4</v>
      </c>
      <c r="F676" s="172">
        <v>4</v>
      </c>
      <c r="G676" s="172">
        <v>6</v>
      </c>
      <c r="H676" s="172">
        <v>5</v>
      </c>
      <c r="I676" s="172">
        <v>4</v>
      </c>
      <c r="J676" s="172">
        <v>4</v>
      </c>
      <c r="K676" s="172">
        <v>5</v>
      </c>
      <c r="L676" s="172">
        <v>6</v>
      </c>
      <c r="M676" s="173">
        <v>6</v>
      </c>
      <c r="N676" s="174">
        <v>44</v>
      </c>
      <c r="O676" s="175">
        <v>1</v>
      </c>
      <c r="P676" s="176">
        <v>2</v>
      </c>
      <c r="Q676" s="52"/>
      <c r="R676" s="177" t="str">
        <f>CONCATENATE(B676+100,P676+100)</f>
        <v>130102</v>
      </c>
      <c r="S676" s="170">
        <f>B675</f>
        <v>11</v>
      </c>
      <c r="T676" t="e">
        <f>VLOOKUP(B676,$D$223:$H$264,5,FALSE)</f>
        <v>#N/A</v>
      </c>
    </row>
    <row r="677" spans="1:20" ht="16.5" thickBot="1" x14ac:dyDescent="0.3">
      <c r="A677" s="139" t="str">
        <f t="shared" si="486"/>
        <v>2015Wk 4PM5</v>
      </c>
      <c r="B677" t="s">
        <v>224</v>
      </c>
      <c r="C677" s="96"/>
      <c r="D677" s="98"/>
      <c r="E677" s="178"/>
      <c r="F677" s="178"/>
      <c r="G677" s="178"/>
      <c r="H677" s="178"/>
      <c r="I677" s="178"/>
      <c r="J677" s="178"/>
      <c r="K677" s="178"/>
      <c r="L677" s="178"/>
      <c r="M677" s="178"/>
      <c r="N677" s="126"/>
      <c r="O677" s="126"/>
      <c r="P677" s="90"/>
      <c r="Q677" s="52"/>
      <c r="R677" s="177" t="str">
        <f>IF(R675="","",CONCATENATE(R675,"v",R676))</f>
        <v>111100v130102</v>
      </c>
      <c r="S677" s="170"/>
    </row>
    <row r="678" spans="1:20" ht="16.5" thickBot="1" x14ac:dyDescent="0.3">
      <c r="A678" s="139" t="str">
        <f t="shared" si="486"/>
        <v>2015Wk 4P20</v>
      </c>
      <c r="B678">
        <v>20</v>
      </c>
      <c r="C678" s="144" t="s">
        <v>262</v>
      </c>
      <c r="D678" s="171">
        <v>8</v>
      </c>
      <c r="E678" s="172">
        <v>6</v>
      </c>
      <c r="F678" s="172">
        <v>6</v>
      </c>
      <c r="G678" s="172">
        <v>6</v>
      </c>
      <c r="H678" s="172">
        <v>4</v>
      </c>
      <c r="I678" s="172">
        <v>4</v>
      </c>
      <c r="J678" s="172">
        <v>5</v>
      </c>
      <c r="K678" s="172">
        <v>3</v>
      </c>
      <c r="L678" s="172">
        <v>6</v>
      </c>
      <c r="M678" s="173">
        <v>6</v>
      </c>
      <c r="N678" s="174">
        <v>46</v>
      </c>
      <c r="O678" s="175">
        <v>-1</v>
      </c>
      <c r="P678" s="176">
        <v>0</v>
      </c>
      <c r="Q678" s="52"/>
      <c r="R678" s="177" t="str">
        <f>CONCATENATE(B678+100,P678+100)</f>
        <v>120100</v>
      </c>
      <c r="S678" s="170">
        <f>B679</f>
        <v>44</v>
      </c>
      <c r="T678" t="e">
        <f>VLOOKUP(B678,$D$223:$H$264,5,FALSE)</f>
        <v>#N/A</v>
      </c>
    </row>
    <row r="679" spans="1:20" ht="16.5" thickBot="1" x14ac:dyDescent="0.3">
      <c r="A679" s="139" t="str">
        <f t="shared" si="486"/>
        <v>2015Wk 4P44</v>
      </c>
      <c r="B679">
        <v>44</v>
      </c>
      <c r="C679" s="144" t="s">
        <v>218</v>
      </c>
      <c r="D679" s="171">
        <v>13</v>
      </c>
      <c r="E679" s="172">
        <v>5</v>
      </c>
      <c r="F679" s="172">
        <v>7</v>
      </c>
      <c r="G679" s="172">
        <v>8</v>
      </c>
      <c r="H679" s="172">
        <v>5</v>
      </c>
      <c r="I679" s="172">
        <v>4</v>
      </c>
      <c r="J679" s="172">
        <v>7</v>
      </c>
      <c r="K679" s="172">
        <v>4</v>
      </c>
      <c r="L679" s="172">
        <v>5</v>
      </c>
      <c r="M679" s="173">
        <v>8</v>
      </c>
      <c r="N679" s="174">
        <v>53</v>
      </c>
      <c r="O679" s="175">
        <v>1</v>
      </c>
      <c r="P679" s="176">
        <v>2</v>
      </c>
      <c r="Q679" s="52"/>
      <c r="R679" s="177" t="str">
        <f>CONCATENATE(B679+100,P679+100)</f>
        <v>144102</v>
      </c>
      <c r="S679" s="170">
        <f>B678</f>
        <v>20</v>
      </c>
      <c r="T679" t="e">
        <f>VLOOKUP(B679,$D$223:$H$264,5,FALSE)</f>
        <v>#N/A</v>
      </c>
    </row>
    <row r="680" spans="1:20" ht="16.5" thickBot="1" x14ac:dyDescent="0.3">
      <c r="A680" s="139" t="str">
        <f t="shared" si="486"/>
        <v>2015Wk 4PM6</v>
      </c>
      <c r="B680" t="s">
        <v>227</v>
      </c>
      <c r="C680" s="96"/>
      <c r="D680" s="98"/>
      <c r="E680" s="178"/>
      <c r="F680" s="178"/>
      <c r="G680" s="178"/>
      <c r="H680" s="178"/>
      <c r="I680" s="178"/>
      <c r="J680" s="178"/>
      <c r="K680" s="178"/>
      <c r="L680" s="178"/>
      <c r="M680" s="178"/>
      <c r="N680" s="126"/>
      <c r="O680" s="126"/>
      <c r="P680" s="90"/>
      <c r="Q680" s="52"/>
      <c r="R680" s="177" t="str">
        <f>IF(R678="","",CONCATENATE(R678,"v",R679))</f>
        <v>120100v144102</v>
      </c>
      <c r="S680" s="170"/>
    </row>
    <row r="681" spans="1:20" ht="16.5" thickBot="1" x14ac:dyDescent="0.3">
      <c r="A681" s="139" t="str">
        <f t="shared" si="486"/>
        <v>2015Wk 4P8</v>
      </c>
      <c r="B681">
        <v>8</v>
      </c>
      <c r="C681" s="144" t="s">
        <v>238</v>
      </c>
      <c r="D681" s="171">
        <v>5</v>
      </c>
      <c r="E681" s="172">
        <v>4</v>
      </c>
      <c r="F681" s="172">
        <v>6</v>
      </c>
      <c r="G681" s="172">
        <v>6</v>
      </c>
      <c r="H681" s="172">
        <v>4</v>
      </c>
      <c r="I681" s="172">
        <v>4</v>
      </c>
      <c r="J681" s="172">
        <v>6</v>
      </c>
      <c r="K681" s="172">
        <v>3</v>
      </c>
      <c r="L681" s="172">
        <v>4</v>
      </c>
      <c r="M681" s="173">
        <v>6</v>
      </c>
      <c r="N681" s="174">
        <v>43</v>
      </c>
      <c r="O681" s="175">
        <v>-1</v>
      </c>
      <c r="P681" s="176">
        <v>0</v>
      </c>
      <c r="Q681" s="52"/>
      <c r="R681" s="177" t="str">
        <f>CONCATENATE(B681+100,P681+100)</f>
        <v>108100</v>
      </c>
      <c r="S681" s="170">
        <f>B682</f>
        <v>81</v>
      </c>
      <c r="T681" t="e">
        <f>VLOOKUP(B681,$D$223:$H$264,5,FALSE)</f>
        <v>#N/A</v>
      </c>
    </row>
    <row r="682" spans="1:20" ht="16.5" thickBot="1" x14ac:dyDescent="0.3">
      <c r="A682" s="139" t="str">
        <f t="shared" si="486"/>
        <v>2015Wk 4P81</v>
      </c>
      <c r="B682">
        <v>81</v>
      </c>
      <c r="C682" s="144" t="s">
        <v>247</v>
      </c>
      <c r="D682" s="171">
        <v>5</v>
      </c>
      <c r="E682" s="172">
        <v>5</v>
      </c>
      <c r="F682" s="172">
        <v>5</v>
      </c>
      <c r="G682" s="172">
        <v>6</v>
      </c>
      <c r="H682" s="172">
        <v>4</v>
      </c>
      <c r="I682" s="172">
        <v>4</v>
      </c>
      <c r="J682" s="172">
        <v>4</v>
      </c>
      <c r="K682" s="172">
        <v>3</v>
      </c>
      <c r="L682" s="172">
        <v>4</v>
      </c>
      <c r="M682" s="173">
        <v>4</v>
      </c>
      <c r="N682" s="174">
        <v>39</v>
      </c>
      <c r="O682" s="175">
        <v>4</v>
      </c>
      <c r="P682" s="176">
        <v>2</v>
      </c>
      <c r="Q682" s="52"/>
      <c r="R682" s="177" t="str">
        <f>CONCATENATE(B682+100,P682+100)</f>
        <v>181102</v>
      </c>
      <c r="S682" s="170">
        <f>B681</f>
        <v>8</v>
      </c>
      <c r="T682" t="e">
        <f>VLOOKUP(B682,$D$223:$H$264,5,FALSE)</f>
        <v>#N/A</v>
      </c>
    </row>
    <row r="683" spans="1:20" ht="16.5" thickBot="1" x14ac:dyDescent="0.3">
      <c r="A683" s="139" t="str">
        <f t="shared" si="486"/>
        <v>2015Wk 4PM7</v>
      </c>
      <c r="B683" t="s">
        <v>230</v>
      </c>
      <c r="C683" s="96"/>
      <c r="D683" s="98"/>
      <c r="E683" s="178"/>
      <c r="F683" s="178"/>
      <c r="G683" s="178"/>
      <c r="H683" s="178"/>
      <c r="I683" s="178"/>
      <c r="J683" s="178"/>
      <c r="K683" s="178"/>
      <c r="L683" s="178"/>
      <c r="M683" s="178"/>
      <c r="N683" s="126"/>
      <c r="O683" s="126"/>
      <c r="P683" s="90"/>
      <c r="Q683" s="52"/>
      <c r="R683" s="177" t="str">
        <f>IF(R681="","",CONCATENATE(R681,"v",R682))</f>
        <v>108100v181102</v>
      </c>
      <c r="S683" s="170"/>
    </row>
    <row r="684" spans="1:20" ht="16.5" thickBot="1" x14ac:dyDescent="0.3">
      <c r="A684" s="139" t="str">
        <f t="shared" si="486"/>
        <v>2015Wk 4P43</v>
      </c>
      <c r="B684">
        <v>43</v>
      </c>
      <c r="C684" s="144" t="s">
        <v>241</v>
      </c>
      <c r="D684" s="171">
        <v>8</v>
      </c>
      <c r="E684" s="172">
        <v>5</v>
      </c>
      <c r="F684" s="172">
        <v>6</v>
      </c>
      <c r="G684" s="172">
        <v>7</v>
      </c>
      <c r="H684" s="172">
        <v>4</v>
      </c>
      <c r="I684" s="172">
        <v>4</v>
      </c>
      <c r="J684" s="172">
        <v>6</v>
      </c>
      <c r="K684" s="172">
        <v>4</v>
      </c>
      <c r="L684" s="172">
        <v>6</v>
      </c>
      <c r="M684" s="173">
        <v>6</v>
      </c>
      <c r="N684" s="174">
        <v>48</v>
      </c>
      <c r="O684" s="175">
        <v>-3</v>
      </c>
      <c r="P684" s="176">
        <v>0</v>
      </c>
      <c r="Q684" s="52"/>
      <c r="R684" s="177" t="str">
        <f>CONCATENATE(B684+100,P684+100)</f>
        <v>143100</v>
      </c>
      <c r="S684" s="170">
        <f>B685</f>
        <v>15</v>
      </c>
      <c r="T684" t="e">
        <f>VLOOKUP(B684,$D$223:$H$264,5,FALSE)</f>
        <v>#N/A</v>
      </c>
    </row>
    <row r="685" spans="1:20" ht="16.5" thickBot="1" x14ac:dyDescent="0.3">
      <c r="A685" s="139" t="str">
        <f t="shared" si="486"/>
        <v>2015Wk 4P15</v>
      </c>
      <c r="B685">
        <v>15</v>
      </c>
      <c r="C685" s="144" t="s">
        <v>250</v>
      </c>
      <c r="D685" s="171">
        <v>7</v>
      </c>
      <c r="E685" s="172">
        <v>5</v>
      </c>
      <c r="F685" s="172">
        <v>6</v>
      </c>
      <c r="G685" s="172">
        <v>4</v>
      </c>
      <c r="H685" s="172">
        <v>6</v>
      </c>
      <c r="I685" s="172">
        <v>3</v>
      </c>
      <c r="J685" s="172">
        <v>6</v>
      </c>
      <c r="K685" s="172">
        <v>4</v>
      </c>
      <c r="L685" s="172">
        <v>4</v>
      </c>
      <c r="M685" s="173">
        <v>6</v>
      </c>
      <c r="N685" s="174">
        <v>44</v>
      </c>
      <c r="O685" s="175">
        <v>1</v>
      </c>
      <c r="P685" s="176">
        <v>2</v>
      </c>
      <c r="Q685" s="52"/>
      <c r="R685" s="177" t="str">
        <f>CONCATENATE(B685+100,P685+100)</f>
        <v>115102</v>
      </c>
      <c r="S685" s="170">
        <f>B684</f>
        <v>43</v>
      </c>
      <c r="T685" t="e">
        <f>VLOOKUP(B685,$D$223:$H$264,5,FALSE)</f>
        <v>#N/A</v>
      </c>
    </row>
    <row r="686" spans="1:20" ht="16.5" thickBot="1" x14ac:dyDescent="0.3">
      <c r="A686" s="139" t="str">
        <f t="shared" si="486"/>
        <v>2015Wk 4PM8</v>
      </c>
      <c r="B686" t="s">
        <v>233</v>
      </c>
      <c r="C686" s="96"/>
      <c r="D686" s="98"/>
      <c r="E686" s="178"/>
      <c r="F686" s="178"/>
      <c r="G686" s="178"/>
      <c r="H686" s="178"/>
      <c r="I686" s="178"/>
      <c r="J686" s="178"/>
      <c r="K686" s="178"/>
      <c r="L686" s="178"/>
      <c r="M686" s="178"/>
      <c r="N686" s="126"/>
      <c r="O686" s="126"/>
      <c r="P686" s="90"/>
      <c r="Q686" s="52"/>
      <c r="R686" s="177" t="str">
        <f>IF(R684="","",CONCATENATE(R684,"v",R685))</f>
        <v>143100v115102</v>
      </c>
      <c r="S686" s="170"/>
    </row>
    <row r="687" spans="1:20" ht="16.5" thickBot="1" x14ac:dyDescent="0.3">
      <c r="A687" s="139" t="str">
        <f t="shared" si="486"/>
        <v>2015Wk 4P28</v>
      </c>
      <c r="B687">
        <v>28</v>
      </c>
      <c r="C687" s="144" t="s">
        <v>244</v>
      </c>
      <c r="D687" s="171">
        <v>9</v>
      </c>
      <c r="E687" s="172">
        <v>7</v>
      </c>
      <c r="F687" s="172">
        <v>8</v>
      </c>
      <c r="G687" s="172">
        <v>7</v>
      </c>
      <c r="H687" s="172">
        <v>5</v>
      </c>
      <c r="I687" s="172">
        <v>4</v>
      </c>
      <c r="J687" s="172">
        <v>6</v>
      </c>
      <c r="K687" s="172">
        <v>3</v>
      </c>
      <c r="L687" s="172">
        <v>6</v>
      </c>
      <c r="M687" s="173">
        <v>6</v>
      </c>
      <c r="N687" s="174">
        <v>52</v>
      </c>
      <c r="O687" s="175">
        <v>-4</v>
      </c>
      <c r="P687" s="176">
        <v>0</v>
      </c>
      <c r="Q687" s="52"/>
      <c r="R687" s="177" t="str">
        <f>CONCATENATE(B687+100,P687+100)</f>
        <v>128100</v>
      </c>
      <c r="S687" s="170">
        <f>B688</f>
        <v>17</v>
      </c>
      <c r="T687" t="e">
        <f>VLOOKUP(B687,$D$223:$H$264,5,FALSE)</f>
        <v>#N/A</v>
      </c>
    </row>
    <row r="688" spans="1:20" ht="16.5" thickBot="1" x14ac:dyDescent="0.3">
      <c r="A688" s="139" t="str">
        <f t="shared" si="486"/>
        <v>2015Wk 4P17</v>
      </c>
      <c r="B688">
        <v>17</v>
      </c>
      <c r="C688" s="144" t="s">
        <v>253</v>
      </c>
      <c r="D688" s="171">
        <v>9</v>
      </c>
      <c r="E688" s="172">
        <v>6</v>
      </c>
      <c r="F688" s="172">
        <v>6</v>
      </c>
      <c r="G688" s="172">
        <v>8</v>
      </c>
      <c r="H688" s="172">
        <v>5</v>
      </c>
      <c r="I688" s="172">
        <v>3</v>
      </c>
      <c r="J688" s="172">
        <v>5</v>
      </c>
      <c r="K688" s="172">
        <v>5</v>
      </c>
      <c r="L688" s="172">
        <v>6</v>
      </c>
      <c r="M688" s="173">
        <v>6</v>
      </c>
      <c r="N688" s="174">
        <v>50</v>
      </c>
      <c r="O688" s="175">
        <v>-3</v>
      </c>
      <c r="P688" s="176">
        <v>2</v>
      </c>
      <c r="Q688" s="52"/>
      <c r="R688" s="177" t="str">
        <f>CONCATENATE(B688+100,P688+100)</f>
        <v>117102</v>
      </c>
      <c r="S688" s="170">
        <f>B687</f>
        <v>28</v>
      </c>
      <c r="T688" t="e">
        <f>VLOOKUP(B688,$D$223:$H$264,5,FALSE)</f>
        <v>#N/A</v>
      </c>
    </row>
    <row r="689" spans="1:20" ht="16.5" thickBot="1" x14ac:dyDescent="0.3">
      <c r="A689" s="139" t="str">
        <f t="shared" si="486"/>
        <v>2015Wk 4PM9</v>
      </c>
      <c r="B689" t="s">
        <v>236</v>
      </c>
      <c r="C689" s="96"/>
      <c r="D689" s="98"/>
      <c r="E689" s="178"/>
      <c r="F689" s="178"/>
      <c r="G689" s="178"/>
      <c r="H689" s="178"/>
      <c r="I689" s="178"/>
      <c r="J689" s="178"/>
      <c r="K689" s="178"/>
      <c r="L689" s="178"/>
      <c r="M689" s="178"/>
      <c r="N689" s="126"/>
      <c r="O689" s="126"/>
      <c r="P689" s="90"/>
      <c r="Q689" s="52"/>
      <c r="R689" s="177" t="str">
        <f>IF(R687="","",CONCATENATE(R687,"v",R688))</f>
        <v>128100v117102</v>
      </c>
      <c r="S689" s="170"/>
    </row>
    <row r="690" spans="1:20" ht="16.5" thickBot="1" x14ac:dyDescent="0.3">
      <c r="A690" s="139" t="str">
        <f t="shared" si="486"/>
        <v>2015Wk 4P23</v>
      </c>
      <c r="B690">
        <v>23</v>
      </c>
      <c r="C690" s="144" t="s">
        <v>246</v>
      </c>
      <c r="D690" s="171">
        <v>5</v>
      </c>
      <c r="E690" s="172">
        <v>5</v>
      </c>
      <c r="F690" s="172">
        <v>5</v>
      </c>
      <c r="G690" s="172">
        <v>5</v>
      </c>
      <c r="H690" s="172">
        <v>5</v>
      </c>
      <c r="I690" s="172">
        <v>4</v>
      </c>
      <c r="J690" s="172">
        <v>5</v>
      </c>
      <c r="K690" s="172">
        <v>3</v>
      </c>
      <c r="L690" s="172">
        <v>6</v>
      </c>
      <c r="M690" s="173">
        <v>6</v>
      </c>
      <c r="N690" s="174">
        <v>44</v>
      </c>
      <c r="O690" s="175">
        <v>-2</v>
      </c>
      <c r="P690" s="176">
        <v>0</v>
      </c>
      <c r="Q690" s="52"/>
      <c r="R690" s="177" t="str">
        <f>CONCATENATE(B690+100,P690+100)</f>
        <v>123100</v>
      </c>
      <c r="S690" s="170">
        <f>B691</f>
        <v>6</v>
      </c>
      <c r="T690" t="e">
        <f>VLOOKUP(B690,$D$223:$H$264,5,FALSE)</f>
        <v>#N/A</v>
      </c>
    </row>
    <row r="691" spans="1:20" ht="16.5" thickBot="1" x14ac:dyDescent="0.3">
      <c r="A691" s="139" t="str">
        <f t="shared" si="486"/>
        <v>2015Wk 4P6</v>
      </c>
      <c r="B691">
        <v>6</v>
      </c>
      <c r="C691" s="144" t="s">
        <v>237</v>
      </c>
      <c r="D691" s="171">
        <v>5</v>
      </c>
      <c r="E691" s="172">
        <v>5</v>
      </c>
      <c r="F691" s="172">
        <v>5</v>
      </c>
      <c r="G691" s="172">
        <v>5</v>
      </c>
      <c r="H691" s="172">
        <v>4</v>
      </c>
      <c r="I691" s="172">
        <v>4</v>
      </c>
      <c r="J691" s="172">
        <v>5</v>
      </c>
      <c r="K691" s="172">
        <v>4</v>
      </c>
      <c r="L691" s="172">
        <v>4</v>
      </c>
      <c r="M691" s="173">
        <v>6</v>
      </c>
      <c r="N691" s="174">
        <v>42</v>
      </c>
      <c r="O691" s="175">
        <v>0</v>
      </c>
      <c r="P691" s="176">
        <v>2</v>
      </c>
      <c r="Q691" s="52"/>
      <c r="R691" s="177" t="str">
        <f>CONCATENATE(B691+100,P691+100)</f>
        <v>106102</v>
      </c>
      <c r="S691" s="170">
        <f>B690</f>
        <v>23</v>
      </c>
      <c r="T691" t="e">
        <f>VLOOKUP(B691,$D$223:$H$264,5,FALSE)</f>
        <v>#N/A</v>
      </c>
    </row>
    <row r="692" spans="1:20" ht="16.5" thickBot="1" x14ac:dyDescent="0.3">
      <c r="A692" s="139" t="str">
        <f t="shared" si="486"/>
        <v>2015Wk 4PM10</v>
      </c>
      <c r="B692" t="s">
        <v>239</v>
      </c>
      <c r="C692" s="96"/>
      <c r="D692" s="98"/>
      <c r="E692" s="178"/>
      <c r="F692" s="178"/>
      <c r="G692" s="178"/>
      <c r="H692" s="178"/>
      <c r="I692" s="178"/>
      <c r="J692" s="178"/>
      <c r="K692" s="178"/>
      <c r="L692" s="178"/>
      <c r="M692" s="178"/>
      <c r="N692" s="126"/>
      <c r="O692" s="126"/>
      <c r="P692" s="90"/>
      <c r="Q692" s="52"/>
      <c r="R692" s="177" t="str">
        <f>IF(R690="","",CONCATENATE(R690,"v",R691))</f>
        <v>123100v106102</v>
      </c>
      <c r="S692" s="170"/>
    </row>
    <row r="693" spans="1:20" ht="16.5" thickBot="1" x14ac:dyDescent="0.3">
      <c r="A693" s="139" t="str">
        <f t="shared" si="486"/>
        <v>2015Wk 4P24</v>
      </c>
      <c r="B693">
        <v>24</v>
      </c>
      <c r="C693" s="144" t="s">
        <v>249</v>
      </c>
      <c r="D693" s="171">
        <v>8</v>
      </c>
      <c r="E693" s="172">
        <v>5</v>
      </c>
      <c r="F693" s="172">
        <v>6</v>
      </c>
      <c r="G693" s="172">
        <v>7</v>
      </c>
      <c r="H693" s="172">
        <v>5</v>
      </c>
      <c r="I693" s="172">
        <v>3</v>
      </c>
      <c r="J693" s="172">
        <v>5</v>
      </c>
      <c r="K693" s="172">
        <v>4</v>
      </c>
      <c r="L693" s="172">
        <v>5</v>
      </c>
      <c r="M693" s="173">
        <v>6</v>
      </c>
      <c r="N693" s="174">
        <v>46</v>
      </c>
      <c r="O693" s="175">
        <v>-1</v>
      </c>
      <c r="P693" s="176">
        <v>0</v>
      </c>
      <c r="Q693" s="52"/>
      <c r="R693" s="177" t="str">
        <f>CONCATENATE(B693+100,P693+100)</f>
        <v>124100</v>
      </c>
      <c r="S693" s="170">
        <f>B694</f>
        <v>21</v>
      </c>
      <c r="T693" t="e">
        <f>VLOOKUP(B693,$D$223:$H$264,5,FALSE)</f>
        <v>#N/A</v>
      </c>
    </row>
    <row r="694" spans="1:20" ht="16.5" thickBot="1" x14ac:dyDescent="0.3">
      <c r="A694" s="139" t="str">
        <f t="shared" si="486"/>
        <v>2015Wk 4P21</v>
      </c>
      <c r="B694">
        <v>21</v>
      </c>
      <c r="C694" s="144" t="s">
        <v>240</v>
      </c>
      <c r="D694" s="171">
        <v>7</v>
      </c>
      <c r="E694" s="172">
        <v>5</v>
      </c>
      <c r="F694" s="172">
        <v>6</v>
      </c>
      <c r="G694" s="172">
        <v>5</v>
      </c>
      <c r="H694" s="172">
        <v>4</v>
      </c>
      <c r="I694" s="172">
        <v>4</v>
      </c>
      <c r="J694" s="172">
        <v>7</v>
      </c>
      <c r="K694" s="172">
        <v>4</v>
      </c>
      <c r="L694" s="172">
        <v>5</v>
      </c>
      <c r="M694" s="173">
        <v>5</v>
      </c>
      <c r="N694" s="174">
        <v>45</v>
      </c>
      <c r="O694" s="175">
        <v>0</v>
      </c>
      <c r="P694" s="176">
        <v>2</v>
      </c>
      <c r="Q694" s="52"/>
      <c r="R694" s="177" t="str">
        <f>CONCATENATE(B694+100,P694+100)</f>
        <v>121102</v>
      </c>
      <c r="S694" s="170">
        <f>B693</f>
        <v>24</v>
      </c>
      <c r="T694" t="e">
        <f>VLOOKUP(B694,$D$223:$H$264,5,FALSE)</f>
        <v>#N/A</v>
      </c>
    </row>
    <row r="695" spans="1:20" ht="16.5" thickBot="1" x14ac:dyDescent="0.3">
      <c r="A695" s="139" t="str">
        <f t="shared" si="486"/>
        <v>2015Wk 4PM11</v>
      </c>
      <c r="B695" t="s">
        <v>242</v>
      </c>
      <c r="C695" s="96"/>
      <c r="D695" s="98"/>
      <c r="E695" s="178"/>
      <c r="F695" s="178"/>
      <c r="G695" s="178"/>
      <c r="H695" s="178"/>
      <c r="I695" s="178"/>
      <c r="J695" s="178"/>
      <c r="K695" s="178"/>
      <c r="L695" s="178"/>
      <c r="M695" s="178"/>
      <c r="N695" s="126"/>
      <c r="O695" s="126"/>
      <c r="P695" s="90"/>
      <c r="Q695" s="52"/>
      <c r="R695" s="177" t="str">
        <f>IF(R693="","",CONCATENATE(R693,"v",R694))</f>
        <v>124100v121102</v>
      </c>
      <c r="S695" s="170"/>
    </row>
    <row r="696" spans="1:20" ht="16.5" thickBot="1" x14ac:dyDescent="0.3">
      <c r="A696" s="139" t="str">
        <f t="shared" si="486"/>
        <v>2015Wk 4P80</v>
      </c>
      <c r="B696">
        <v>80</v>
      </c>
      <c r="C696" s="144" t="s">
        <v>252</v>
      </c>
      <c r="D696" s="171">
        <v>9</v>
      </c>
      <c r="E696" s="172">
        <v>4</v>
      </c>
      <c r="F696" s="172">
        <v>5</v>
      </c>
      <c r="G696" s="172">
        <v>6</v>
      </c>
      <c r="H696" s="172">
        <v>4</v>
      </c>
      <c r="I696" s="172">
        <v>4</v>
      </c>
      <c r="J696" s="172">
        <v>5</v>
      </c>
      <c r="K696" s="172">
        <v>4</v>
      </c>
      <c r="L696" s="172">
        <v>8</v>
      </c>
      <c r="M696" s="173">
        <v>7</v>
      </c>
      <c r="N696" s="174">
        <v>47</v>
      </c>
      <c r="O696" s="175">
        <v>0</v>
      </c>
      <c r="P696" s="176">
        <v>2</v>
      </c>
      <c r="Q696" s="52"/>
      <c r="R696" s="177" t="str">
        <f>CONCATENATE(B696+100,P696+100)</f>
        <v>180102</v>
      </c>
      <c r="S696" s="170">
        <f>B697</f>
        <v>29</v>
      </c>
      <c r="T696" t="e">
        <f>VLOOKUP(B696,$D$223:$H$264,5,FALSE)</f>
        <v>#N/A</v>
      </c>
    </row>
    <row r="697" spans="1:20" ht="16.5" thickBot="1" x14ac:dyDescent="0.3">
      <c r="A697" s="139" t="str">
        <f t="shared" si="486"/>
        <v>2015Wk 4P29</v>
      </c>
      <c r="B697">
        <v>29</v>
      </c>
      <c r="C697" s="144" t="s">
        <v>243</v>
      </c>
      <c r="D697" s="171">
        <v>10</v>
      </c>
      <c r="E697" s="172">
        <v>6</v>
      </c>
      <c r="F697" s="172">
        <v>6</v>
      </c>
      <c r="G697" s="172">
        <v>8</v>
      </c>
      <c r="H697" s="172">
        <v>5</v>
      </c>
      <c r="I697" s="172">
        <v>3</v>
      </c>
      <c r="J697" s="172">
        <v>5</v>
      </c>
      <c r="K697" s="172">
        <v>5</v>
      </c>
      <c r="L697" s="172">
        <v>5</v>
      </c>
      <c r="M697" s="173">
        <v>7</v>
      </c>
      <c r="N697" s="174">
        <v>50</v>
      </c>
      <c r="O697" s="175">
        <v>-2</v>
      </c>
      <c r="P697" s="176">
        <v>0</v>
      </c>
      <c r="Q697" s="52"/>
      <c r="R697" s="177" t="str">
        <f>CONCATENATE(B697+100,P697+100)</f>
        <v>129100</v>
      </c>
      <c r="S697" s="170">
        <f>B696</f>
        <v>80</v>
      </c>
      <c r="T697" t="e">
        <f>VLOOKUP(B697,$D$223:$H$264,5,FALSE)</f>
        <v>#N/A</v>
      </c>
    </row>
    <row r="698" spans="1:20" ht="16.5" thickBot="1" x14ac:dyDescent="0.3">
      <c r="A698" s="139" t="str">
        <f t="shared" si="486"/>
        <v>2015Wk 4PM12</v>
      </c>
      <c r="B698" t="s">
        <v>245</v>
      </c>
      <c r="C698" s="96"/>
      <c r="D698" s="98"/>
      <c r="E698" s="178"/>
      <c r="F698" s="178"/>
      <c r="G698" s="178"/>
      <c r="H698" s="178"/>
      <c r="I698" s="178"/>
      <c r="J698" s="178"/>
      <c r="K698" s="178"/>
      <c r="L698" s="178"/>
      <c r="M698" s="178"/>
      <c r="N698" s="126"/>
      <c r="O698" s="126"/>
      <c r="P698" s="90"/>
      <c r="Q698" s="52"/>
      <c r="R698" s="177" t="str">
        <f>IF(R696="","",CONCATENATE(R696,"v",R697))</f>
        <v>180102v129100</v>
      </c>
      <c r="S698" s="170"/>
    </row>
    <row r="699" spans="1:20" ht="16.5" thickBot="1" x14ac:dyDescent="0.3">
      <c r="A699" s="139" t="str">
        <f t="shared" si="486"/>
        <v>2015Wk 4P83</v>
      </c>
      <c r="B699">
        <v>83</v>
      </c>
      <c r="C699" s="144" t="s">
        <v>213</v>
      </c>
      <c r="D699" s="171">
        <v>2</v>
      </c>
      <c r="E699" s="172">
        <v>5</v>
      </c>
      <c r="F699" s="172">
        <v>5</v>
      </c>
      <c r="G699" s="172">
        <v>6</v>
      </c>
      <c r="H699" s="172">
        <v>4</v>
      </c>
      <c r="I699" s="172">
        <v>3</v>
      </c>
      <c r="J699" s="172">
        <v>5</v>
      </c>
      <c r="K699" s="172">
        <v>3</v>
      </c>
      <c r="L699" s="172">
        <v>5</v>
      </c>
      <c r="M699" s="173">
        <v>4</v>
      </c>
      <c r="N699" s="174">
        <v>40</v>
      </c>
      <c r="O699" s="175">
        <v>0</v>
      </c>
      <c r="P699" s="176">
        <v>0</v>
      </c>
      <c r="Q699" s="52"/>
      <c r="R699" s="177" t="str">
        <f>CONCATENATE(B699+100,P699+100)</f>
        <v>183100</v>
      </c>
      <c r="S699" s="170">
        <f>B700</f>
        <v>19</v>
      </c>
      <c r="T699" t="e">
        <f>VLOOKUP(B699,$D$223:$H$264,5,FALSE)</f>
        <v>#N/A</v>
      </c>
    </row>
    <row r="700" spans="1:20" ht="16.5" thickBot="1" x14ac:dyDescent="0.3">
      <c r="A700" s="139" t="str">
        <f t="shared" si="486"/>
        <v>2015Wk 4P19</v>
      </c>
      <c r="B700">
        <v>19</v>
      </c>
      <c r="C700" s="144" t="s">
        <v>255</v>
      </c>
      <c r="D700" s="171">
        <v>5</v>
      </c>
      <c r="E700" s="172">
        <v>4</v>
      </c>
      <c r="F700" s="172">
        <v>4</v>
      </c>
      <c r="G700" s="172">
        <v>5</v>
      </c>
      <c r="H700" s="172">
        <v>4</v>
      </c>
      <c r="I700" s="172">
        <v>3</v>
      </c>
      <c r="J700" s="172">
        <v>5</v>
      </c>
      <c r="K700" s="172">
        <v>4</v>
      </c>
      <c r="L700" s="172">
        <v>5</v>
      </c>
      <c r="M700" s="173">
        <v>7</v>
      </c>
      <c r="N700" s="174">
        <v>41</v>
      </c>
      <c r="O700" s="175">
        <v>1</v>
      </c>
      <c r="P700" s="176">
        <v>2</v>
      </c>
      <c r="Q700" s="52"/>
      <c r="R700" s="177" t="str">
        <f>CONCATENATE(B700+100,P700+100)</f>
        <v>119102</v>
      </c>
      <c r="S700" s="170">
        <f>B699</f>
        <v>83</v>
      </c>
      <c r="T700" t="e">
        <f>VLOOKUP(B700,$D$223:$H$264,5,FALSE)</f>
        <v>#N/A</v>
      </c>
    </row>
    <row r="701" spans="1:20" ht="16.5" thickBot="1" x14ac:dyDescent="0.3">
      <c r="A701" s="139" t="str">
        <f t="shared" si="486"/>
        <v>2015Wk 4PM13</v>
      </c>
      <c r="B701" t="s">
        <v>248</v>
      </c>
      <c r="C701" s="96"/>
      <c r="D701" s="98"/>
      <c r="E701" s="178"/>
      <c r="F701" s="178"/>
      <c r="G701" s="178"/>
      <c r="H701" s="178"/>
      <c r="I701" s="178"/>
      <c r="J701" s="178"/>
      <c r="K701" s="178"/>
      <c r="L701" s="178"/>
      <c r="M701" s="178"/>
      <c r="N701" s="126"/>
      <c r="O701" s="126"/>
      <c r="P701" s="90"/>
      <c r="Q701" s="52"/>
      <c r="R701" s="177" t="str">
        <f>IF(R699="","",CONCATENATE(R699,"v",R700))</f>
        <v>183100v119102</v>
      </c>
      <c r="S701" s="170"/>
    </row>
    <row r="702" spans="1:20" ht="16.5" thickBot="1" x14ac:dyDescent="0.3">
      <c r="A702" s="139" t="str">
        <f t="shared" si="486"/>
        <v>2015Wk 4P14</v>
      </c>
      <c r="B702">
        <v>14</v>
      </c>
      <c r="C702" s="144" t="s">
        <v>215</v>
      </c>
      <c r="D702" s="171">
        <v>8</v>
      </c>
      <c r="E702" s="172">
        <v>5</v>
      </c>
      <c r="F702" s="172">
        <v>6</v>
      </c>
      <c r="G702" s="172">
        <v>5</v>
      </c>
      <c r="H702" s="172">
        <v>5</v>
      </c>
      <c r="I702" s="172">
        <v>4</v>
      </c>
      <c r="J702" s="172">
        <v>6</v>
      </c>
      <c r="K702" s="172">
        <v>3</v>
      </c>
      <c r="L702" s="172">
        <v>5</v>
      </c>
      <c r="M702" s="173">
        <v>6</v>
      </c>
      <c r="N702" s="174">
        <v>45</v>
      </c>
      <c r="O702" s="175">
        <v>0</v>
      </c>
      <c r="P702" s="176">
        <v>2</v>
      </c>
      <c r="Q702" s="52"/>
      <c r="R702" s="177" t="str">
        <f>CONCATENATE(B702+100,P702+100)</f>
        <v>114102</v>
      </c>
      <c r="S702" s="170">
        <f>B703</f>
        <v>25</v>
      </c>
      <c r="T702" t="e">
        <f>VLOOKUP(B702,$D$223:$H$264,5,FALSE)</f>
        <v>#N/A</v>
      </c>
    </row>
    <row r="703" spans="1:20" ht="16.5" thickBot="1" x14ac:dyDescent="0.3">
      <c r="A703" s="139" t="str">
        <f t="shared" si="486"/>
        <v>2015Wk 4P25</v>
      </c>
      <c r="B703">
        <v>25</v>
      </c>
      <c r="C703" s="144" t="s">
        <v>258</v>
      </c>
      <c r="D703" s="171">
        <v>5</v>
      </c>
      <c r="E703" s="172">
        <v>5</v>
      </c>
      <c r="F703" s="172">
        <v>4</v>
      </c>
      <c r="G703" s="172">
        <v>6</v>
      </c>
      <c r="H703" s="172">
        <v>4</v>
      </c>
      <c r="I703" s="172">
        <v>4</v>
      </c>
      <c r="J703" s="172">
        <v>6</v>
      </c>
      <c r="K703" s="172">
        <v>4</v>
      </c>
      <c r="L703" s="172">
        <v>5</v>
      </c>
      <c r="M703" s="173">
        <v>5</v>
      </c>
      <c r="N703" s="174">
        <v>43</v>
      </c>
      <c r="O703" s="175">
        <v>-1</v>
      </c>
      <c r="P703" s="176">
        <v>0</v>
      </c>
      <c r="Q703" s="52"/>
      <c r="R703" s="177" t="str">
        <f>CONCATENATE(B703+100,P703+100)</f>
        <v>125100</v>
      </c>
      <c r="S703" s="170">
        <f>B702</f>
        <v>14</v>
      </c>
      <c r="T703" t="e">
        <f>VLOOKUP(B703,$D$223:$H$264,5,FALSE)</f>
        <v>#N/A</v>
      </c>
    </row>
    <row r="704" spans="1:20" ht="16.5" thickBot="1" x14ac:dyDescent="0.3">
      <c r="A704" s="139" t="str">
        <f t="shared" si="486"/>
        <v>2015Wk 4PM14</v>
      </c>
      <c r="B704" t="s">
        <v>251</v>
      </c>
      <c r="C704" s="96"/>
      <c r="D704" s="98"/>
      <c r="E704" s="178"/>
      <c r="F704" s="178"/>
      <c r="G704" s="178"/>
      <c r="H704" s="178"/>
      <c r="I704" s="178"/>
      <c r="J704" s="178"/>
      <c r="K704" s="178"/>
      <c r="L704" s="178"/>
      <c r="M704" s="178"/>
      <c r="N704" s="126"/>
      <c r="O704" s="126"/>
      <c r="P704" s="90"/>
      <c r="Q704" s="52"/>
      <c r="R704" s="177" t="str">
        <f>IF(R702="","",CONCATENATE(R702,"v",R703))</f>
        <v>114102v125100</v>
      </c>
      <c r="S704" s="170"/>
    </row>
    <row r="705" spans="1:20" ht="16.5" thickBot="1" x14ac:dyDescent="0.3">
      <c r="A705" s="139" t="str">
        <f t="shared" si="486"/>
        <v>2015Wk 4P57</v>
      </c>
      <c r="B705">
        <v>57</v>
      </c>
      <c r="C705" s="144" t="s">
        <v>217</v>
      </c>
      <c r="D705" s="171">
        <v>13</v>
      </c>
      <c r="E705" s="172">
        <v>8</v>
      </c>
      <c r="F705" s="172">
        <v>7</v>
      </c>
      <c r="G705" s="172">
        <v>9</v>
      </c>
      <c r="H705" s="172">
        <v>3</v>
      </c>
      <c r="I705" s="172">
        <v>4</v>
      </c>
      <c r="J705" s="172">
        <v>6</v>
      </c>
      <c r="K705" s="172">
        <v>3</v>
      </c>
      <c r="L705" s="172">
        <v>8</v>
      </c>
      <c r="M705" s="173">
        <v>6</v>
      </c>
      <c r="N705" s="174">
        <v>54</v>
      </c>
      <c r="O705" s="175">
        <v>2</v>
      </c>
      <c r="P705" s="176">
        <v>2</v>
      </c>
      <c r="Q705" s="52"/>
      <c r="R705" s="177" t="str">
        <f>CONCATENATE(B705+100,P705+100)</f>
        <v>157102</v>
      </c>
      <c r="S705" s="170">
        <f>B706</f>
        <v>16</v>
      </c>
      <c r="T705" t="e">
        <f>VLOOKUP(B705,$D$223:$H$264,5,FALSE)</f>
        <v>#N/A</v>
      </c>
    </row>
    <row r="706" spans="1:20" ht="16.5" thickBot="1" x14ac:dyDescent="0.3">
      <c r="A706" s="139" t="str">
        <f t="shared" si="486"/>
        <v>2015Wk 4P16</v>
      </c>
      <c r="B706">
        <v>16</v>
      </c>
      <c r="C706" s="144" t="s">
        <v>261</v>
      </c>
      <c r="D706" s="171">
        <v>9</v>
      </c>
      <c r="E706" s="172">
        <v>6</v>
      </c>
      <c r="F706" s="172">
        <v>6</v>
      </c>
      <c r="G706" s="172">
        <v>6</v>
      </c>
      <c r="H706" s="172">
        <v>5</v>
      </c>
      <c r="I706" s="172">
        <v>4</v>
      </c>
      <c r="J706" s="172">
        <v>5</v>
      </c>
      <c r="K706" s="172">
        <v>3</v>
      </c>
      <c r="L706" s="172">
        <v>6</v>
      </c>
      <c r="M706" s="173">
        <v>7</v>
      </c>
      <c r="N706" s="174">
        <v>48</v>
      </c>
      <c r="O706" s="175">
        <v>-2</v>
      </c>
      <c r="P706" s="176">
        <v>0</v>
      </c>
      <c r="Q706" s="52"/>
      <c r="R706" s="177" t="str">
        <f>CONCATENATE(B706+100,P706+100)</f>
        <v>116100</v>
      </c>
      <c r="S706" s="170">
        <f>B705</f>
        <v>57</v>
      </c>
      <c r="T706" t="e">
        <f>VLOOKUP(B706,$D$223:$H$264,5,FALSE)</f>
        <v>#N/A</v>
      </c>
    </row>
    <row r="707" spans="1:20" ht="16.5" thickBot="1" x14ac:dyDescent="0.3">
      <c r="A707" s="139" t="str">
        <f t="shared" si="486"/>
        <v>2015Wk 4PM15</v>
      </c>
      <c r="B707" t="s">
        <v>254</v>
      </c>
      <c r="C707" s="96"/>
      <c r="D707" s="98"/>
      <c r="E707" s="178"/>
      <c r="F707" s="178"/>
      <c r="G707" s="178"/>
      <c r="H707" s="178"/>
      <c r="I707" s="178"/>
      <c r="J707" s="178"/>
      <c r="K707" s="178"/>
      <c r="L707" s="178"/>
      <c r="M707" s="178"/>
      <c r="N707" s="126"/>
      <c r="O707" s="126"/>
      <c r="P707" s="90"/>
      <c r="Q707" s="52"/>
      <c r="R707" s="177" t="str">
        <f>IF(R705="","",CONCATENATE(R705,"v",R706))</f>
        <v>157102v116100</v>
      </c>
      <c r="S707" s="170"/>
    </row>
    <row r="708" spans="1:20" ht="16.5" thickBot="1" x14ac:dyDescent="0.3">
      <c r="A708" s="139" t="str">
        <f t="shared" si="486"/>
        <v>2015Wk 4P3</v>
      </c>
      <c r="B708">
        <v>3</v>
      </c>
      <c r="C708" s="144" t="s">
        <v>229</v>
      </c>
      <c r="D708" s="171">
        <v>4</v>
      </c>
      <c r="E708" s="172">
        <v>5</v>
      </c>
      <c r="F708" s="172">
        <v>5</v>
      </c>
      <c r="G708" s="172">
        <v>6</v>
      </c>
      <c r="H708" s="172">
        <v>4</v>
      </c>
      <c r="I708" s="172">
        <v>3</v>
      </c>
      <c r="J708" s="172">
        <v>5</v>
      </c>
      <c r="K708" s="172">
        <v>3</v>
      </c>
      <c r="L708" s="172">
        <v>5</v>
      </c>
      <c r="M708" s="173">
        <v>6</v>
      </c>
      <c r="N708" s="174">
        <v>42</v>
      </c>
      <c r="O708" s="175">
        <v>-1</v>
      </c>
      <c r="P708" s="176">
        <v>0</v>
      </c>
      <c r="Q708" s="52"/>
      <c r="R708" s="177" t="str">
        <f>CONCATENATE(B708+100,P708+100)</f>
        <v>103100</v>
      </c>
      <c r="S708" s="170">
        <f>B709</f>
        <v>79</v>
      </c>
      <c r="T708" t="e">
        <f>VLOOKUP(B708,$D$223:$H$264,5,FALSE)</f>
        <v>#N/A</v>
      </c>
    </row>
    <row r="709" spans="1:20" ht="16.5" thickBot="1" x14ac:dyDescent="0.3">
      <c r="A709" s="139" t="str">
        <f t="shared" si="486"/>
        <v>2015Wk 4P79</v>
      </c>
      <c r="B709">
        <v>79</v>
      </c>
      <c r="C709" s="144" t="s">
        <v>220</v>
      </c>
      <c r="D709" s="171">
        <v>3</v>
      </c>
      <c r="E709" s="172">
        <v>5</v>
      </c>
      <c r="F709" s="172">
        <v>4</v>
      </c>
      <c r="G709" s="172">
        <v>5</v>
      </c>
      <c r="H709" s="172">
        <v>4</v>
      </c>
      <c r="I709" s="172">
        <v>4</v>
      </c>
      <c r="J709" s="172">
        <v>5</v>
      </c>
      <c r="K709" s="172">
        <v>3</v>
      </c>
      <c r="L709" s="172">
        <v>4</v>
      </c>
      <c r="M709" s="173">
        <v>5</v>
      </c>
      <c r="N709" s="174">
        <v>39</v>
      </c>
      <c r="O709" s="175">
        <v>1</v>
      </c>
      <c r="P709" s="176">
        <v>2</v>
      </c>
      <c r="Q709" s="52"/>
      <c r="R709" s="177" t="str">
        <f>CONCATENATE(B709+100,P709+100)</f>
        <v>179102</v>
      </c>
      <c r="S709" s="170">
        <f>B708</f>
        <v>3</v>
      </c>
      <c r="T709" t="e">
        <f>VLOOKUP(B709,$D$223:$H$264,5,FALSE)</f>
        <v>#N/A</v>
      </c>
    </row>
    <row r="710" spans="1:20" ht="16.5" thickBot="1" x14ac:dyDescent="0.3">
      <c r="A710" s="139" t="str">
        <f t="shared" si="486"/>
        <v>2015Wk 4PM16</v>
      </c>
      <c r="B710" t="s">
        <v>257</v>
      </c>
      <c r="C710" s="96"/>
      <c r="D710" s="98"/>
      <c r="E710" s="178"/>
      <c r="F710" s="178"/>
      <c r="G710" s="178"/>
      <c r="H710" s="178"/>
      <c r="I710" s="178"/>
      <c r="J710" s="178"/>
      <c r="K710" s="178"/>
      <c r="L710" s="178"/>
      <c r="M710" s="178"/>
      <c r="N710" s="126"/>
      <c r="O710" s="126"/>
      <c r="P710" s="90"/>
      <c r="Q710" s="52"/>
      <c r="R710" s="177" t="str">
        <f>IF(R708="","",CONCATENATE(R708,"v",R709))</f>
        <v>103100v179102</v>
      </c>
      <c r="S710" s="170"/>
    </row>
    <row r="711" spans="1:20" ht="16.5" thickBot="1" x14ac:dyDescent="0.3">
      <c r="A711" s="139" t="str">
        <f t="shared" si="486"/>
        <v>2015Wk 4P31</v>
      </c>
      <c r="B711">
        <v>31</v>
      </c>
      <c r="C711" s="144" t="s">
        <v>232</v>
      </c>
      <c r="D711" s="171">
        <v>8</v>
      </c>
      <c r="E711" s="172">
        <v>6</v>
      </c>
      <c r="F711" s="172">
        <v>7</v>
      </c>
      <c r="G711" s="172">
        <v>6</v>
      </c>
      <c r="H711" s="172">
        <v>5</v>
      </c>
      <c r="I711" s="172">
        <v>3</v>
      </c>
      <c r="J711" s="172">
        <v>5</v>
      </c>
      <c r="K711" s="172">
        <v>3</v>
      </c>
      <c r="L711" s="172">
        <v>6</v>
      </c>
      <c r="M711" s="173">
        <v>7</v>
      </c>
      <c r="N711" s="174">
        <v>48</v>
      </c>
      <c r="O711" s="175">
        <v>-2</v>
      </c>
      <c r="P711" s="176">
        <v>0</v>
      </c>
      <c r="Q711" s="52"/>
      <c r="R711" s="177" t="str">
        <f>CONCATENATE(B711+100,P711+100)</f>
        <v>131100</v>
      </c>
      <c r="S711" s="170">
        <f t="shared" ref="S711" si="487">B712</f>
        <v>37</v>
      </c>
    </row>
    <row r="712" spans="1:20" ht="16.5" thickBot="1" x14ac:dyDescent="0.3">
      <c r="A712" s="139" t="str">
        <f t="shared" si="486"/>
        <v>2015Wk 4P37</v>
      </c>
      <c r="B712">
        <v>37</v>
      </c>
      <c r="C712" s="144" t="s">
        <v>223</v>
      </c>
      <c r="D712" s="171">
        <v>5</v>
      </c>
      <c r="E712" s="172">
        <v>4</v>
      </c>
      <c r="F712" s="172">
        <v>5</v>
      </c>
      <c r="G712" s="172">
        <v>5</v>
      </c>
      <c r="H712" s="172">
        <v>4</v>
      </c>
      <c r="I712" s="172">
        <v>3</v>
      </c>
      <c r="J712" s="172">
        <v>6</v>
      </c>
      <c r="K712" s="172">
        <v>5</v>
      </c>
      <c r="L712" s="172">
        <v>5</v>
      </c>
      <c r="M712" s="173">
        <v>4</v>
      </c>
      <c r="N712" s="174">
        <v>41</v>
      </c>
      <c r="O712" s="175">
        <v>2</v>
      </c>
      <c r="P712" s="176">
        <v>2</v>
      </c>
      <c r="Q712" s="52"/>
      <c r="R712" s="177" t="str">
        <f>CONCATENATE(B712+100,P712+100)</f>
        <v>137102</v>
      </c>
      <c r="S712" s="170">
        <f t="shared" ref="S712" si="488">B711</f>
        <v>31</v>
      </c>
    </row>
    <row r="713" spans="1:20" ht="16.5" thickBot="1" x14ac:dyDescent="0.3">
      <c r="A713" s="139" t="str">
        <f t="shared" si="486"/>
        <v>2015Wk 4PM17</v>
      </c>
      <c r="B713" t="s">
        <v>260</v>
      </c>
      <c r="C713" s="96"/>
      <c r="D713" s="98"/>
      <c r="E713" s="178"/>
      <c r="F713" s="178"/>
      <c r="G713" s="178"/>
      <c r="H713" s="178"/>
      <c r="I713" s="178"/>
      <c r="J713" s="178"/>
      <c r="K713" s="178"/>
      <c r="L713" s="178"/>
      <c r="M713" s="178"/>
      <c r="N713" s="126"/>
      <c r="O713" s="126"/>
      <c r="P713" s="90"/>
      <c r="Q713" s="52"/>
      <c r="R713" s="177" t="str">
        <f>IF(R711="","",CONCATENATE(R711,"v",R712))</f>
        <v>131100v137102</v>
      </c>
      <c r="S713" s="170"/>
    </row>
    <row r="714" spans="1:20" ht="16.5" thickBot="1" x14ac:dyDescent="0.3">
      <c r="A714" s="139" t="str">
        <f t="shared" si="486"/>
        <v>2015Wk 4P32</v>
      </c>
      <c r="B714">
        <v>32</v>
      </c>
      <c r="C714" s="144" t="s">
        <v>235</v>
      </c>
      <c r="D714" s="171">
        <v>10</v>
      </c>
      <c r="E714" s="172">
        <v>6</v>
      </c>
      <c r="F714" s="172">
        <v>8</v>
      </c>
      <c r="G714" s="172">
        <v>6</v>
      </c>
      <c r="H714" s="172">
        <v>5</v>
      </c>
      <c r="I714" s="172">
        <v>4</v>
      </c>
      <c r="J714" s="172">
        <v>6</v>
      </c>
      <c r="K714" s="172">
        <v>5</v>
      </c>
      <c r="L714" s="172">
        <v>5</v>
      </c>
      <c r="M714" s="173">
        <v>7</v>
      </c>
      <c r="N714" s="174">
        <v>52</v>
      </c>
      <c r="O714" s="175">
        <v>-4</v>
      </c>
      <c r="P714" s="176">
        <v>0</v>
      </c>
      <c r="Q714" s="52"/>
      <c r="R714" s="177" t="str">
        <f>CONCATENATE(B714+100,P714+100)</f>
        <v>132100</v>
      </c>
      <c r="S714" s="170">
        <f t="shared" ref="S714" si="489">B715</f>
        <v>73</v>
      </c>
    </row>
    <row r="715" spans="1:20" ht="16.5" thickBot="1" x14ac:dyDescent="0.3">
      <c r="A715" s="139" t="str">
        <f t="shared" si="486"/>
        <v>2015Wk 4P73</v>
      </c>
      <c r="B715">
        <v>73</v>
      </c>
      <c r="C715" s="144" t="s">
        <v>226</v>
      </c>
      <c r="D715" s="171">
        <v>11</v>
      </c>
      <c r="E715" s="172">
        <v>5</v>
      </c>
      <c r="F715" s="172">
        <v>8</v>
      </c>
      <c r="G715" s="172">
        <v>7</v>
      </c>
      <c r="H715" s="172">
        <v>4</v>
      </c>
      <c r="I715" s="172">
        <v>3</v>
      </c>
      <c r="J715" s="172">
        <v>6</v>
      </c>
      <c r="K715" s="172">
        <v>3</v>
      </c>
      <c r="L715" s="172">
        <v>5</v>
      </c>
      <c r="M715" s="173">
        <v>7</v>
      </c>
      <c r="N715" s="174">
        <v>48</v>
      </c>
      <c r="O715" s="175">
        <v>1</v>
      </c>
      <c r="P715" s="176">
        <v>2</v>
      </c>
      <c r="Q715" s="52"/>
      <c r="R715" s="177" t="str">
        <f>CONCATENATE(B715+100,P715+100)</f>
        <v>173102</v>
      </c>
      <c r="S715" s="170">
        <f t="shared" ref="S715" si="490">B714</f>
        <v>32</v>
      </c>
    </row>
    <row r="716" spans="1:20" ht="16.5" thickBot="1" x14ac:dyDescent="0.3">
      <c r="A716" s="139" t="str">
        <f t="shared" si="486"/>
        <v>2015Wk 4PM18</v>
      </c>
      <c r="B716" t="s">
        <v>263</v>
      </c>
      <c r="C716" s="96"/>
      <c r="D716" s="98"/>
      <c r="E716" s="178"/>
      <c r="F716" s="178"/>
      <c r="G716" s="178"/>
      <c r="H716" s="178"/>
      <c r="I716" s="178"/>
      <c r="J716" s="178"/>
      <c r="K716" s="178"/>
      <c r="L716" s="178"/>
      <c r="M716" s="178"/>
      <c r="N716" s="126"/>
      <c r="O716" s="126"/>
      <c r="P716" s="90"/>
      <c r="Q716" s="52"/>
      <c r="R716" s="177" t="str">
        <f>IF(R714="","",CONCATENATE(R714,"v",R715))</f>
        <v>132100v173102</v>
      </c>
      <c r="S716" s="170"/>
    </row>
    <row r="717" spans="1:20" ht="16.5" thickBot="1" x14ac:dyDescent="0.3">
      <c r="A717" s="139" t="str">
        <f t="shared" si="486"/>
        <v>2015Wk 4P</v>
      </c>
      <c r="B717" t="s">
        <v>264</v>
      </c>
      <c r="C717" s="144"/>
      <c r="D717" s="171" t="s">
        <v>264</v>
      </c>
      <c r="E717" s="172"/>
      <c r="F717" s="172"/>
      <c r="G717" s="172"/>
      <c r="H717" s="172"/>
      <c r="I717" s="172"/>
      <c r="J717" s="172"/>
      <c r="K717" s="172"/>
      <c r="L717" s="172"/>
      <c r="M717" s="173"/>
      <c r="N717" s="174">
        <v>0</v>
      </c>
      <c r="O717" s="175" t="e">
        <v>#VALUE!</v>
      </c>
      <c r="P717" s="176" t="e">
        <v>#VALUE!</v>
      </c>
      <c r="Q717" s="52"/>
      <c r="R717" s="177" t="e">
        <f>CONCATENATE(B717+100,P717+100)</f>
        <v>#VALUE!</v>
      </c>
      <c r="S717" s="170"/>
    </row>
    <row r="718" spans="1:20" ht="16.5" thickBot="1" x14ac:dyDescent="0.3">
      <c r="A718" s="139" t="str">
        <f t="shared" si="486"/>
        <v>2015Wk 4P</v>
      </c>
      <c r="B718" t="s">
        <v>264</v>
      </c>
      <c r="C718" s="144"/>
      <c r="D718" s="171" t="s">
        <v>264</v>
      </c>
      <c r="E718" s="172"/>
      <c r="F718" s="172"/>
      <c r="G718" s="172"/>
      <c r="H718" s="172"/>
      <c r="I718" s="172"/>
      <c r="J718" s="172"/>
      <c r="K718" s="172"/>
      <c r="L718" s="172"/>
      <c r="M718" s="173"/>
      <c r="N718" s="174">
        <v>0</v>
      </c>
      <c r="O718" s="175" t="e">
        <v>#VALUE!</v>
      </c>
      <c r="P718" s="176" t="e">
        <v>#VALUE!</v>
      </c>
      <c r="Q718" s="52"/>
      <c r="R718" s="177" t="e">
        <f>CONCATENATE(B718+100,P718+100)</f>
        <v>#VALUE!</v>
      </c>
      <c r="S718" s="170"/>
    </row>
    <row r="719" spans="1:20" ht="16.5" thickBot="1" x14ac:dyDescent="0.3">
      <c r="A719" s="139" t="str">
        <f t="shared" si="486"/>
        <v>2015Wk 4PM19</v>
      </c>
      <c r="B719" t="s">
        <v>265</v>
      </c>
      <c r="C719" s="96"/>
      <c r="D719" s="98"/>
      <c r="E719" s="178"/>
      <c r="F719" s="178"/>
      <c r="G719" s="178"/>
      <c r="H719" s="178"/>
      <c r="I719" s="178"/>
      <c r="J719" s="178"/>
      <c r="K719" s="178"/>
      <c r="L719" s="178"/>
      <c r="M719" s="178"/>
      <c r="N719" s="126"/>
      <c r="O719" s="126"/>
      <c r="P719" s="90"/>
      <c r="Q719" s="52"/>
      <c r="R719" s="177" t="e">
        <f>IF(R717="","",CONCATENATE(R717,"v",R718))</f>
        <v>#VALUE!</v>
      </c>
      <c r="S719" s="170"/>
    </row>
    <row r="720" spans="1:20" ht="16.5" thickBot="1" x14ac:dyDescent="0.3">
      <c r="A720" s="139" t="str">
        <f t="shared" si="486"/>
        <v>2015Wk 4P</v>
      </c>
      <c r="B720" t="s">
        <v>264</v>
      </c>
      <c r="C720" s="144"/>
      <c r="D720" s="171" t="s">
        <v>264</v>
      </c>
      <c r="E720" s="172"/>
      <c r="F720" s="172"/>
      <c r="G720" s="172"/>
      <c r="H720" s="172"/>
      <c r="I720" s="172"/>
      <c r="J720" s="172"/>
      <c r="K720" s="172"/>
      <c r="L720" s="172"/>
      <c r="M720" s="173"/>
      <c r="N720" s="174">
        <v>0</v>
      </c>
      <c r="O720" s="175" t="e">
        <v>#VALUE!</v>
      </c>
      <c r="P720" s="176" t="e">
        <v>#VALUE!</v>
      </c>
      <c r="Q720" s="52"/>
      <c r="R720" s="177" t="e">
        <f>CONCATENATE(B720+100,P720+100)</f>
        <v>#VALUE!</v>
      </c>
      <c r="S720" s="170"/>
    </row>
    <row r="721" spans="1:19" ht="16.5" thickBot="1" x14ac:dyDescent="0.3">
      <c r="A721" s="139" t="str">
        <f t="shared" si="486"/>
        <v>2015Wk 4P</v>
      </c>
      <c r="B721" t="s">
        <v>264</v>
      </c>
      <c r="C721" s="144"/>
      <c r="D721" s="171" t="s">
        <v>264</v>
      </c>
      <c r="E721" s="172"/>
      <c r="F721" s="172"/>
      <c r="G721" s="172"/>
      <c r="H721" s="172"/>
      <c r="I721" s="172"/>
      <c r="J721" s="172"/>
      <c r="K721" s="172"/>
      <c r="L721" s="172"/>
      <c r="M721" s="173"/>
      <c r="N721" s="174">
        <v>0</v>
      </c>
      <c r="O721" s="175" t="e">
        <v>#VALUE!</v>
      </c>
      <c r="P721" s="176" t="e">
        <v>#VALUE!</v>
      </c>
      <c r="Q721" s="52"/>
      <c r="R721" s="177" t="e">
        <f>CONCATENATE(B721+100,P721+100)</f>
        <v>#VALUE!</v>
      </c>
      <c r="S721" s="170"/>
    </row>
    <row r="722" spans="1:19" ht="16.5" thickBot="1" x14ac:dyDescent="0.3">
      <c r="A722" s="139" t="str">
        <f t="shared" si="486"/>
        <v>2015Wk 4PM20</v>
      </c>
      <c r="B722" t="s">
        <v>266</v>
      </c>
      <c r="C722" s="96"/>
      <c r="D722" s="98"/>
      <c r="E722" s="178"/>
      <c r="F722" s="178"/>
      <c r="G722" s="178"/>
      <c r="H722" s="178"/>
      <c r="I722" s="178"/>
      <c r="J722" s="178"/>
      <c r="K722" s="178"/>
      <c r="L722" s="178"/>
      <c r="M722" s="178"/>
      <c r="N722" s="126"/>
      <c r="O722" s="126"/>
      <c r="P722" s="90"/>
      <c r="Q722" s="52"/>
      <c r="R722" s="177" t="e">
        <f>IF(R720="","",CONCATENATE(R720,"v",R721))</f>
        <v>#VALUE!</v>
      </c>
      <c r="S722" s="170"/>
    </row>
    <row r="723" spans="1:19" ht="16.5" thickBot="1" x14ac:dyDescent="0.3">
      <c r="B723" s="179" t="s">
        <v>2</v>
      </c>
      <c r="C723" s="180" t="s">
        <v>17</v>
      </c>
      <c r="D723" s="181" t="s">
        <v>267</v>
      </c>
      <c r="E723" s="182" t="s">
        <v>8</v>
      </c>
      <c r="F723" s="183" t="s">
        <v>5</v>
      </c>
      <c r="G723" s="184" t="s">
        <v>268</v>
      </c>
      <c r="K723" s="52"/>
      <c r="L723" s="52"/>
      <c r="P723" s="134"/>
    </row>
    <row r="724" spans="1:19" x14ac:dyDescent="0.25">
      <c r="A724" s="139" t="str">
        <f>CONCATENATE($C$10,$C$661,"T",B724)</f>
        <v>2015Wk 4T1</v>
      </c>
      <c r="B724" s="186">
        <v>1</v>
      </c>
      <c r="C724" s="187" t="s">
        <v>213</v>
      </c>
      <c r="D724" s="188">
        <v>0</v>
      </c>
      <c r="E724" s="189">
        <v>0</v>
      </c>
      <c r="F724" s="190">
        <v>5</v>
      </c>
      <c r="G724" s="189"/>
      <c r="K724" s="52"/>
      <c r="L724" s="52"/>
      <c r="P724" s="134"/>
      <c r="Q724" s="1">
        <f>COUNTIF(G724:G724,"=X")</f>
        <v>0</v>
      </c>
      <c r="R724" s="1" t="str">
        <f t="shared" ref="R724:R765" si="491">IF(G724="X",CONCATENATE("S",Q724),"")</f>
        <v/>
      </c>
      <c r="S724" s="1" t="str">
        <f>IF(R724="","",VLOOKUP(C724,'[1]Admin Tools'!C:D,2,FALSE))</f>
        <v/>
      </c>
    </row>
    <row r="725" spans="1:19" x14ac:dyDescent="0.25">
      <c r="A725" s="139" t="str">
        <f>CONCATENATE($C$10,$C$661,"T",B724)</f>
        <v>2015Wk 4T1</v>
      </c>
      <c r="B725" s="191"/>
      <c r="C725" s="192" t="s">
        <v>215</v>
      </c>
      <c r="D725" s="193">
        <v>0</v>
      </c>
      <c r="E725" s="194">
        <v>2</v>
      </c>
      <c r="F725" s="195"/>
      <c r="G725" s="194"/>
      <c r="K725" s="52"/>
      <c r="L725" s="52"/>
      <c r="P725" s="134"/>
      <c r="Q725" s="1">
        <f>COUNTIF(G724:G725,"=X")</f>
        <v>0</v>
      </c>
      <c r="R725" s="1" t="str">
        <f t="shared" si="491"/>
        <v/>
      </c>
      <c r="S725" s="1" t="str">
        <f>IF(R725="","",VLOOKUP(C725,'[1]Admin Tools'!C:D,2,FALSE))</f>
        <v/>
      </c>
    </row>
    <row r="726" spans="1:19" ht="16.5" thickBot="1" x14ac:dyDescent="0.3">
      <c r="A726" s="139" t="str">
        <f>CONCATENATE($C$10,$C$661,"T",B724)</f>
        <v>2015Wk 4T1</v>
      </c>
      <c r="B726" s="196"/>
      <c r="C726" s="197" t="s">
        <v>217</v>
      </c>
      <c r="D726" s="198">
        <v>2</v>
      </c>
      <c r="E726" s="199">
        <v>2</v>
      </c>
      <c r="F726" s="200"/>
      <c r="G726" s="199"/>
      <c r="K726" s="52"/>
      <c r="L726" s="52"/>
      <c r="P726" s="134"/>
      <c r="Q726" s="1">
        <f>COUNTIF(G724:G726,"=X")</f>
        <v>0</v>
      </c>
      <c r="R726" s="1" t="str">
        <f t="shared" si="491"/>
        <v/>
      </c>
      <c r="S726" s="1" t="str">
        <f>IF(R726="","",VLOOKUP(C726,'[1]Admin Tools'!C:D,2,FALSE))</f>
        <v/>
      </c>
    </row>
    <row r="727" spans="1:19" x14ac:dyDescent="0.25">
      <c r="A727" s="139" t="str">
        <f>CONCATENATE($C$10,$C$661,"T",B727)</f>
        <v>2015Wk 4T2</v>
      </c>
      <c r="B727" s="201">
        <v>2</v>
      </c>
      <c r="C727" s="187" t="s">
        <v>214</v>
      </c>
      <c r="D727" s="202">
        <v>-3</v>
      </c>
      <c r="E727" s="189">
        <v>2</v>
      </c>
      <c r="F727" s="203">
        <v>7</v>
      </c>
      <c r="G727" s="204"/>
      <c r="K727" s="52"/>
      <c r="L727" s="52"/>
      <c r="P727" s="134"/>
      <c r="Q727" s="1">
        <f>COUNTIF(G724:G727,"=X")</f>
        <v>0</v>
      </c>
      <c r="R727" s="1" t="str">
        <f t="shared" si="491"/>
        <v/>
      </c>
      <c r="S727" s="1" t="str">
        <f>IF(R727="","",VLOOKUP(C727,'[1]Admin Tools'!C:D,2,FALSE))</f>
        <v/>
      </c>
    </row>
    <row r="728" spans="1:19" x14ac:dyDescent="0.25">
      <c r="A728" s="139" t="str">
        <f>CONCATENATE($C$10,$C$661,"T",B727)</f>
        <v>2015Wk 4T2</v>
      </c>
      <c r="B728" s="205"/>
      <c r="C728" s="192" t="s">
        <v>216</v>
      </c>
      <c r="D728" s="206">
        <v>1</v>
      </c>
      <c r="E728" s="194">
        <v>2</v>
      </c>
      <c r="F728" s="203"/>
      <c r="G728" s="207"/>
      <c r="K728" s="52"/>
      <c r="L728" s="52"/>
      <c r="P728" s="134"/>
      <c r="Q728" s="1">
        <f>COUNTIF(G724:G728,"=X")</f>
        <v>0</v>
      </c>
      <c r="R728" s="1" t="str">
        <f t="shared" si="491"/>
        <v/>
      </c>
      <c r="S728" s="1" t="str">
        <f>IF(R728="","",VLOOKUP(C728,'[1]Admin Tools'!C:D,2,FALSE))</f>
        <v/>
      </c>
    </row>
    <row r="729" spans="1:19" ht="16.5" thickBot="1" x14ac:dyDescent="0.3">
      <c r="A729" s="139" t="str">
        <f>CONCATENATE($C$10,$C$661,"T",B727)</f>
        <v>2015Wk 4T2</v>
      </c>
      <c r="B729" s="208"/>
      <c r="C729" s="197" t="s">
        <v>218</v>
      </c>
      <c r="D729" s="209">
        <v>1</v>
      </c>
      <c r="E729" s="199">
        <v>2</v>
      </c>
      <c r="F729" s="210"/>
      <c r="G729" s="211"/>
      <c r="K729" s="52"/>
      <c r="L729" s="52"/>
      <c r="P729" s="134"/>
      <c r="Q729" s="1">
        <f>COUNTIF(G724:G729,"=X")</f>
        <v>0</v>
      </c>
      <c r="R729" s="1" t="str">
        <f t="shared" si="491"/>
        <v/>
      </c>
      <c r="S729" s="1" t="str">
        <f>IF(R729="","",VLOOKUP(C729,'[1]Admin Tools'!C:D,2,FALSE))</f>
        <v/>
      </c>
    </row>
    <row r="730" spans="1:19" x14ac:dyDescent="0.25">
      <c r="A730" s="139" t="str">
        <f>CONCATENATE($C$10,$C$661,"T",B730)</f>
        <v>2015Wk 4T3</v>
      </c>
      <c r="B730" s="186">
        <v>3</v>
      </c>
      <c r="C730" s="187" t="s">
        <v>219</v>
      </c>
      <c r="D730" s="188">
        <v>-3</v>
      </c>
      <c r="E730" s="189">
        <v>0</v>
      </c>
      <c r="F730" s="190">
        <v>3</v>
      </c>
      <c r="G730" s="189"/>
      <c r="K730" s="52"/>
      <c r="L730" s="52"/>
      <c r="P730" s="134"/>
      <c r="Q730" s="1">
        <f>COUNTIF(G724:G730,"=X")</f>
        <v>0</v>
      </c>
      <c r="R730" s="1" t="str">
        <f t="shared" si="491"/>
        <v/>
      </c>
      <c r="S730" s="1" t="str">
        <f>IF(R730="","",VLOOKUP(C730,'[1]Admin Tools'!C:D,2,FALSE))</f>
        <v/>
      </c>
    </row>
    <row r="731" spans="1:19" x14ac:dyDescent="0.25">
      <c r="A731" s="139" t="str">
        <f>CONCATENATE($C$10,$C$661,"T",B730)</f>
        <v>2015Wk 4T3</v>
      </c>
      <c r="B731" s="191"/>
      <c r="C731" s="192" t="s">
        <v>222</v>
      </c>
      <c r="D731" s="193">
        <v>1</v>
      </c>
      <c r="E731" s="194">
        <v>1</v>
      </c>
      <c r="F731" s="195"/>
      <c r="G731" s="194"/>
      <c r="K731" s="52"/>
      <c r="L731" s="52"/>
      <c r="P731" s="134"/>
      <c r="Q731" s="1">
        <f>COUNTIF(G724:G731,"=X")</f>
        <v>0</v>
      </c>
      <c r="R731" s="1" t="str">
        <f t="shared" si="491"/>
        <v/>
      </c>
      <c r="S731" s="1" t="str">
        <f>IF(R731="","",VLOOKUP(C731,'[1]Admin Tools'!C:D,2,FALSE))</f>
        <v/>
      </c>
    </row>
    <row r="732" spans="1:19" ht="16.5" thickBot="1" x14ac:dyDescent="0.3">
      <c r="A732" s="139" t="str">
        <f>CONCATENATE($C$10,$C$661,"T",B730)</f>
        <v>2015Wk 4T3</v>
      </c>
      <c r="B732" s="196"/>
      <c r="C732" s="197" t="s">
        <v>225</v>
      </c>
      <c r="D732" s="198">
        <v>-3</v>
      </c>
      <c r="E732" s="199">
        <v>2</v>
      </c>
      <c r="F732" s="200"/>
      <c r="G732" s="199"/>
      <c r="K732" s="52"/>
      <c r="L732" s="52"/>
      <c r="P732" s="134"/>
      <c r="Q732" s="1">
        <f>COUNTIF(G724:G732,"=X")</f>
        <v>0</v>
      </c>
      <c r="R732" s="1" t="str">
        <f t="shared" si="491"/>
        <v/>
      </c>
      <c r="S732" s="1" t="str">
        <f>IF(R732="","",VLOOKUP(C732,'[1]Admin Tools'!C:D,2,FALSE))</f>
        <v/>
      </c>
    </row>
    <row r="733" spans="1:19" x14ac:dyDescent="0.25">
      <c r="A733" s="139" t="str">
        <f>CONCATENATE($C$10,$C$661,"T",B733)</f>
        <v>2015Wk 4T4</v>
      </c>
      <c r="B733" s="201">
        <v>4</v>
      </c>
      <c r="C733" s="187" t="s">
        <v>220</v>
      </c>
      <c r="D733" s="202">
        <v>1</v>
      </c>
      <c r="E733" s="212">
        <v>2</v>
      </c>
      <c r="F733" s="203">
        <v>7</v>
      </c>
      <c r="G733" s="204"/>
      <c r="K733" s="52"/>
      <c r="L733" s="52"/>
      <c r="P733" s="134"/>
      <c r="Q733" s="1">
        <f>COUNTIF(G724:G733,"=X")</f>
        <v>0</v>
      </c>
      <c r="R733" s="1" t="str">
        <f t="shared" si="491"/>
        <v/>
      </c>
      <c r="S733" s="1" t="str">
        <f>IF(R733="","",VLOOKUP(C733,'[1]Admin Tools'!C:D,2,FALSE))</f>
        <v/>
      </c>
    </row>
    <row r="734" spans="1:19" x14ac:dyDescent="0.25">
      <c r="A734" s="139" t="str">
        <f>CONCATENATE($C$10,$C$661,"T",B733)</f>
        <v>2015Wk 4T4</v>
      </c>
      <c r="B734" s="205"/>
      <c r="C734" s="192" t="s">
        <v>223</v>
      </c>
      <c r="D734" s="206">
        <v>2</v>
      </c>
      <c r="E734" s="213">
        <v>2</v>
      </c>
      <c r="F734" s="203"/>
      <c r="G734" s="207"/>
      <c r="K734" s="52"/>
      <c r="L734" s="52"/>
      <c r="P734" s="134"/>
      <c r="Q734" s="1">
        <f>COUNTIF(G724:G734,"=X")</f>
        <v>0</v>
      </c>
      <c r="R734" s="1" t="str">
        <f t="shared" si="491"/>
        <v/>
      </c>
      <c r="S734" s="1" t="str">
        <f>IF(R734="","",VLOOKUP(C734,'[1]Admin Tools'!C:D,2,FALSE))</f>
        <v/>
      </c>
    </row>
    <row r="735" spans="1:19" ht="16.5" thickBot="1" x14ac:dyDescent="0.3">
      <c r="A735" s="139" t="str">
        <f>CONCATENATE($C$10,$C$661,"T",B733)</f>
        <v>2015Wk 4T4</v>
      </c>
      <c r="B735" s="208"/>
      <c r="C735" s="197" t="s">
        <v>226</v>
      </c>
      <c r="D735" s="209">
        <v>1</v>
      </c>
      <c r="E735" s="214">
        <v>2</v>
      </c>
      <c r="F735" s="210"/>
      <c r="G735" s="211"/>
      <c r="K735" s="52"/>
      <c r="L735" s="52"/>
      <c r="P735" s="134"/>
      <c r="Q735" s="1">
        <f>COUNTIF(G724:G735,"=X")</f>
        <v>0</v>
      </c>
      <c r="R735" s="1" t="str">
        <f t="shared" si="491"/>
        <v/>
      </c>
      <c r="S735" s="1" t="str">
        <f>IF(R735="","",VLOOKUP(C735,'[1]Admin Tools'!C:D,2,FALSE))</f>
        <v/>
      </c>
    </row>
    <row r="736" spans="1:19" x14ac:dyDescent="0.25">
      <c r="A736" s="139" t="str">
        <f>CONCATENATE($C$10,$C$661,"T",B736)</f>
        <v>2015Wk 4T5</v>
      </c>
      <c r="B736" s="186">
        <v>5</v>
      </c>
      <c r="C736" s="187" t="s">
        <v>228</v>
      </c>
      <c r="D736" s="188">
        <v>2</v>
      </c>
      <c r="E736" s="189">
        <v>2</v>
      </c>
      <c r="F736" s="190">
        <v>4</v>
      </c>
      <c r="G736" s="189"/>
      <c r="K736" s="52"/>
      <c r="L736" s="52"/>
      <c r="P736" s="134"/>
      <c r="Q736" s="1">
        <f>COUNTIF(G724:G736,"=X")</f>
        <v>0</v>
      </c>
      <c r="R736" s="1" t="str">
        <f t="shared" si="491"/>
        <v/>
      </c>
      <c r="S736" s="1" t="str">
        <f>IF(R736="","",VLOOKUP(C736,'[1]Admin Tools'!C:D,2,FALSE))</f>
        <v/>
      </c>
    </row>
    <row r="737" spans="1:19" x14ac:dyDescent="0.25">
      <c r="A737" s="139" t="str">
        <f>CONCATENATE($C$10,$C$661,"T",B736)</f>
        <v>2015Wk 4T5</v>
      </c>
      <c r="B737" s="191"/>
      <c r="C737" s="192" t="s">
        <v>231</v>
      </c>
      <c r="D737" s="193">
        <v>1</v>
      </c>
      <c r="E737" s="194">
        <v>1</v>
      </c>
      <c r="F737" s="195"/>
      <c r="G737" s="194"/>
      <c r="K737" s="52"/>
      <c r="L737" s="52"/>
      <c r="P737" s="134"/>
      <c r="Q737" s="1">
        <f>COUNTIF(G724:G737,"=X")</f>
        <v>0</v>
      </c>
      <c r="R737" s="1" t="str">
        <f t="shared" si="491"/>
        <v/>
      </c>
      <c r="S737" s="1" t="str">
        <f>IF(R737="","",VLOOKUP(C737,'[1]Admin Tools'!C:D,2,FALSE))</f>
        <v/>
      </c>
    </row>
    <row r="738" spans="1:19" ht="16.5" thickBot="1" x14ac:dyDescent="0.3">
      <c r="A738" s="139" t="str">
        <f>CONCATENATE($C$10,$C$661,"T",B736)</f>
        <v>2015Wk 4T5</v>
      </c>
      <c r="B738" s="196"/>
      <c r="C738" s="197" t="s">
        <v>234</v>
      </c>
      <c r="D738" s="198">
        <v>-4</v>
      </c>
      <c r="E738" s="199">
        <v>0</v>
      </c>
      <c r="F738" s="200"/>
      <c r="G738" s="199"/>
      <c r="K738" s="52"/>
      <c r="L738" s="52"/>
      <c r="P738" s="134"/>
      <c r="Q738" s="1">
        <f>COUNTIF(G724:G738,"=X")</f>
        <v>0</v>
      </c>
      <c r="R738" s="1" t="str">
        <f t="shared" si="491"/>
        <v/>
      </c>
      <c r="S738" s="1" t="str">
        <f>IF(R738="","",VLOOKUP(C738,'[1]Admin Tools'!C:D,2,FALSE))</f>
        <v/>
      </c>
    </row>
    <row r="739" spans="1:19" x14ac:dyDescent="0.25">
      <c r="A739" s="139" t="str">
        <f>CONCATENATE($C$10,$C$661,"T",B739)</f>
        <v>2015Wk 4T6</v>
      </c>
      <c r="B739" s="201">
        <v>6</v>
      </c>
      <c r="C739" s="187" t="s">
        <v>229</v>
      </c>
      <c r="D739" s="202">
        <v>-1</v>
      </c>
      <c r="E739" s="212">
        <v>0</v>
      </c>
      <c r="F739" s="203">
        <v>0</v>
      </c>
      <c r="G739" s="204"/>
      <c r="K739" s="52"/>
      <c r="L739" s="52"/>
      <c r="P739" s="134"/>
      <c r="Q739" s="1">
        <f>COUNTIF(G724:G739,"=X")</f>
        <v>0</v>
      </c>
      <c r="R739" s="1" t="str">
        <f t="shared" si="491"/>
        <v/>
      </c>
      <c r="S739" s="1" t="str">
        <f>IF(R739="","",VLOOKUP(C739,'[1]Admin Tools'!C:D,2,FALSE))</f>
        <v/>
      </c>
    </row>
    <row r="740" spans="1:19" x14ac:dyDescent="0.25">
      <c r="A740" s="139" t="str">
        <f>CONCATENATE($C$10,$C$661,"T",B739)</f>
        <v>2015Wk 4T6</v>
      </c>
      <c r="B740" s="205"/>
      <c r="C740" s="192" t="s">
        <v>232</v>
      </c>
      <c r="D740" s="206">
        <v>-2</v>
      </c>
      <c r="E740" s="213">
        <v>0</v>
      </c>
      <c r="F740" s="203"/>
      <c r="G740" s="207"/>
      <c r="K740" s="52"/>
      <c r="L740" s="52"/>
      <c r="P740" s="134"/>
      <c r="Q740" s="1">
        <f>COUNTIF(G724:G740,"=X")</f>
        <v>0</v>
      </c>
      <c r="R740" s="1" t="str">
        <f t="shared" si="491"/>
        <v/>
      </c>
      <c r="S740" s="1" t="str">
        <f>IF(R740="","",VLOOKUP(C740,'[1]Admin Tools'!C:D,2,FALSE))</f>
        <v/>
      </c>
    </row>
    <row r="741" spans="1:19" ht="16.5" thickBot="1" x14ac:dyDescent="0.3">
      <c r="A741" s="139" t="str">
        <f>CONCATENATE($C$10,$C$661,"T",B739)</f>
        <v>2015Wk 4T6</v>
      </c>
      <c r="B741" s="208"/>
      <c r="C741" s="197" t="s">
        <v>235</v>
      </c>
      <c r="D741" s="209">
        <v>-4</v>
      </c>
      <c r="E741" s="214">
        <v>0</v>
      </c>
      <c r="F741" s="210"/>
      <c r="G741" s="211"/>
      <c r="K741" s="52"/>
      <c r="L741" s="52"/>
      <c r="P741" s="134"/>
      <c r="Q741" s="1">
        <f>COUNTIF(G724:G741,"=X")</f>
        <v>0</v>
      </c>
      <c r="R741" s="1" t="str">
        <f t="shared" si="491"/>
        <v/>
      </c>
      <c r="S741" s="1" t="str">
        <f>IF(R741="","",VLOOKUP(C741,'[1]Admin Tools'!C:D,2,FALSE))</f>
        <v/>
      </c>
    </row>
    <row r="742" spans="1:19" x14ac:dyDescent="0.25">
      <c r="A742" s="139" t="str">
        <f>CONCATENATE($C$10,$C$661,"T",B742)</f>
        <v>2015Wk 4T7</v>
      </c>
      <c r="B742" s="186">
        <v>7</v>
      </c>
      <c r="C742" s="187" t="s">
        <v>237</v>
      </c>
      <c r="D742" s="188">
        <v>0</v>
      </c>
      <c r="E742" s="189">
        <v>2</v>
      </c>
      <c r="F742" s="190">
        <v>5</v>
      </c>
      <c r="G742" s="189"/>
      <c r="K742" s="52"/>
      <c r="L742" s="52"/>
      <c r="P742" s="134"/>
      <c r="Q742" s="1">
        <f>COUNTIF(G724:G742,"=X")</f>
        <v>0</v>
      </c>
      <c r="R742" s="1" t="str">
        <f t="shared" si="491"/>
        <v/>
      </c>
      <c r="S742" s="1" t="str">
        <f>IF(R742="","",VLOOKUP(C742,'[1]Admin Tools'!C:D,2,FALSE))</f>
        <v/>
      </c>
    </row>
    <row r="743" spans="1:19" x14ac:dyDescent="0.25">
      <c r="A743" s="139" t="str">
        <f>CONCATENATE($C$10,$C$661,"T",B742)</f>
        <v>2015Wk 4T7</v>
      </c>
      <c r="B743" s="191"/>
      <c r="C743" s="192" t="s">
        <v>240</v>
      </c>
      <c r="D743" s="193">
        <v>0</v>
      </c>
      <c r="E743" s="194">
        <v>2</v>
      </c>
      <c r="F743" s="195"/>
      <c r="G743" s="194"/>
      <c r="K743" s="52"/>
      <c r="L743" s="52"/>
      <c r="P743" s="134"/>
      <c r="Q743" s="1">
        <f>COUNTIF(G724:G743,"=X")</f>
        <v>0</v>
      </c>
      <c r="R743" s="1" t="str">
        <f t="shared" si="491"/>
        <v/>
      </c>
      <c r="S743" s="1" t="str">
        <f>IF(R743="","",VLOOKUP(C743,'[1]Admin Tools'!C:D,2,FALSE))</f>
        <v/>
      </c>
    </row>
    <row r="744" spans="1:19" ht="16.5" thickBot="1" x14ac:dyDescent="0.3">
      <c r="A744" s="139" t="str">
        <f>CONCATENATE($C$10,$C$661,"T",B742)</f>
        <v>2015Wk 4T7</v>
      </c>
      <c r="B744" s="196"/>
      <c r="C744" s="197" t="s">
        <v>243</v>
      </c>
      <c r="D744" s="198">
        <v>-2</v>
      </c>
      <c r="E744" s="199">
        <v>0</v>
      </c>
      <c r="F744" s="200"/>
      <c r="G744" s="199"/>
      <c r="K744" s="52"/>
      <c r="L744" s="52"/>
      <c r="P744" s="134"/>
      <c r="Q744" s="1">
        <f>COUNTIF(G724:G744,"=X")</f>
        <v>0</v>
      </c>
      <c r="R744" s="1" t="str">
        <f t="shared" si="491"/>
        <v/>
      </c>
      <c r="S744" s="1" t="str">
        <f>IF(R744="","",VLOOKUP(C744,'[1]Admin Tools'!C:D,2,FALSE))</f>
        <v/>
      </c>
    </row>
    <row r="745" spans="1:19" x14ac:dyDescent="0.25">
      <c r="A745" s="139" t="str">
        <f>CONCATENATE($C$10,$C$661,"T",B745)</f>
        <v>2015Wk 4T8</v>
      </c>
      <c r="B745" s="201">
        <v>8</v>
      </c>
      <c r="C745" s="187" t="s">
        <v>238</v>
      </c>
      <c r="D745" s="202">
        <v>-1</v>
      </c>
      <c r="E745" s="212">
        <v>0</v>
      </c>
      <c r="F745" s="203">
        <v>0</v>
      </c>
      <c r="G745" s="204"/>
      <c r="K745" s="52"/>
      <c r="L745" s="52"/>
      <c r="P745" s="134"/>
      <c r="Q745" s="1">
        <f>COUNTIF(G724:G745,"=X")</f>
        <v>0</v>
      </c>
      <c r="R745" s="1" t="str">
        <f t="shared" si="491"/>
        <v/>
      </c>
      <c r="S745" s="1" t="str">
        <f>IF(R745="","",VLOOKUP(C745,'[1]Admin Tools'!C:D,2,FALSE))</f>
        <v/>
      </c>
    </row>
    <row r="746" spans="1:19" x14ac:dyDescent="0.25">
      <c r="A746" s="139" t="str">
        <f>CONCATENATE($C$10,$C$661,"T",B745)</f>
        <v>2015Wk 4T8</v>
      </c>
      <c r="B746" s="205"/>
      <c r="C746" s="192" t="s">
        <v>241</v>
      </c>
      <c r="D746" s="206">
        <v>-3</v>
      </c>
      <c r="E746" s="213">
        <v>0</v>
      </c>
      <c r="F746" s="203"/>
      <c r="G746" s="207"/>
      <c r="K746" s="52"/>
      <c r="L746" s="52"/>
      <c r="P746" s="134"/>
      <c r="Q746" s="1">
        <f>COUNTIF(G724:G746,"=X")</f>
        <v>0</v>
      </c>
      <c r="R746" s="1" t="str">
        <f t="shared" si="491"/>
        <v/>
      </c>
      <c r="S746" s="1" t="str">
        <f>IF(R746="","",VLOOKUP(C746,'[1]Admin Tools'!C:D,2,FALSE))</f>
        <v/>
      </c>
    </row>
    <row r="747" spans="1:19" ht="16.5" thickBot="1" x14ac:dyDescent="0.3">
      <c r="A747" s="139" t="str">
        <f>CONCATENATE($C$10,$C$661,"T",B745)</f>
        <v>2015Wk 4T8</v>
      </c>
      <c r="B747" s="208"/>
      <c r="C747" s="197" t="s">
        <v>244</v>
      </c>
      <c r="D747" s="209">
        <v>-4</v>
      </c>
      <c r="E747" s="214">
        <v>0</v>
      </c>
      <c r="F747" s="210"/>
      <c r="G747" s="211"/>
      <c r="K747" s="52"/>
      <c r="L747" s="52"/>
      <c r="P747" s="134"/>
      <c r="Q747" s="1">
        <f>COUNTIF(G724:G747,"=X")</f>
        <v>0</v>
      </c>
      <c r="R747" s="1" t="str">
        <f t="shared" si="491"/>
        <v/>
      </c>
      <c r="S747" s="1" t="str">
        <f>IF(R747="","",VLOOKUP(C747,'[1]Admin Tools'!C:D,2,FALSE))</f>
        <v/>
      </c>
    </row>
    <row r="748" spans="1:19" x14ac:dyDescent="0.25">
      <c r="A748" s="139" t="str">
        <f>CONCATENATE($C$10,$C$661,"T",B748)</f>
        <v>2015Wk 4T9</v>
      </c>
      <c r="B748" s="186">
        <v>9</v>
      </c>
      <c r="C748" s="187" t="s">
        <v>246</v>
      </c>
      <c r="D748" s="188">
        <v>-2</v>
      </c>
      <c r="E748" s="189">
        <v>0</v>
      </c>
      <c r="F748" s="190">
        <v>2</v>
      </c>
      <c r="G748" s="189"/>
      <c r="K748" s="52"/>
      <c r="L748" s="52"/>
      <c r="P748" s="134"/>
      <c r="Q748" s="1">
        <f>COUNTIF(G724:G748,"=X")</f>
        <v>0</v>
      </c>
      <c r="R748" s="1" t="str">
        <f t="shared" si="491"/>
        <v/>
      </c>
      <c r="S748" s="1" t="str">
        <f>IF(R748="","",VLOOKUP(C748,'[1]Admin Tools'!C:D,2,FALSE))</f>
        <v/>
      </c>
    </row>
    <row r="749" spans="1:19" x14ac:dyDescent="0.25">
      <c r="A749" s="139" t="str">
        <f>CONCATENATE($C$10,$C$661,"T",B748)</f>
        <v>2015Wk 4T9</v>
      </c>
      <c r="B749" s="191"/>
      <c r="C749" s="192" t="s">
        <v>249</v>
      </c>
      <c r="D749" s="193">
        <v>-1</v>
      </c>
      <c r="E749" s="194">
        <v>0</v>
      </c>
      <c r="F749" s="195"/>
      <c r="G749" s="194"/>
      <c r="K749" s="52"/>
      <c r="L749" s="52"/>
      <c r="P749" s="134"/>
      <c r="Q749" s="1">
        <f>COUNTIF(G724:G749,"=X")</f>
        <v>0</v>
      </c>
      <c r="R749" s="1" t="str">
        <f t="shared" si="491"/>
        <v/>
      </c>
      <c r="S749" s="1" t="str">
        <f>IF(R749="","",VLOOKUP(C749,'[1]Admin Tools'!C:D,2,FALSE))</f>
        <v/>
      </c>
    </row>
    <row r="750" spans="1:19" ht="16.5" thickBot="1" x14ac:dyDescent="0.3">
      <c r="A750" s="139" t="str">
        <f>CONCATENATE($C$10,$C$661,"T",B748)</f>
        <v>2015Wk 4T9</v>
      </c>
      <c r="B750" s="196"/>
      <c r="C750" s="197" t="s">
        <v>252</v>
      </c>
      <c r="D750" s="198">
        <v>0</v>
      </c>
      <c r="E750" s="199">
        <v>2</v>
      </c>
      <c r="F750" s="200"/>
      <c r="G750" s="199"/>
      <c r="K750" s="52"/>
      <c r="L750" s="52"/>
      <c r="P750" s="134"/>
      <c r="Q750" s="1">
        <f>COUNTIF(G724:G750,"=X")</f>
        <v>0</v>
      </c>
      <c r="R750" s="1" t="str">
        <f t="shared" si="491"/>
        <v/>
      </c>
      <c r="S750" s="1" t="str">
        <f>IF(R750="","",VLOOKUP(C750,'[1]Admin Tools'!C:D,2,FALSE))</f>
        <v/>
      </c>
    </row>
    <row r="751" spans="1:19" x14ac:dyDescent="0.25">
      <c r="A751" s="139" t="str">
        <f>CONCATENATE($C$10,$C$661,"T",B751)</f>
        <v>2015Wk 4T10</v>
      </c>
      <c r="B751" s="201">
        <v>10</v>
      </c>
      <c r="C751" s="187" t="s">
        <v>247</v>
      </c>
      <c r="D751" s="202">
        <v>4</v>
      </c>
      <c r="E751" s="212">
        <v>2</v>
      </c>
      <c r="F751" s="203">
        <v>7</v>
      </c>
      <c r="G751" s="204"/>
      <c r="K751" s="52"/>
      <c r="L751" s="52"/>
      <c r="P751" s="134"/>
      <c r="Q751" s="1">
        <f>COUNTIF(G724:G751,"=X")</f>
        <v>0</v>
      </c>
      <c r="R751" s="1" t="str">
        <f t="shared" si="491"/>
        <v/>
      </c>
      <c r="S751" s="1" t="str">
        <f>IF(R751="","",VLOOKUP(C751,'[1]Admin Tools'!C:D,2,FALSE))</f>
        <v/>
      </c>
    </row>
    <row r="752" spans="1:19" x14ac:dyDescent="0.25">
      <c r="A752" s="139" t="str">
        <f>CONCATENATE($C$10,$C$661,"T",B751)</f>
        <v>2015Wk 4T10</v>
      </c>
      <c r="B752" s="205"/>
      <c r="C752" s="192" t="s">
        <v>250</v>
      </c>
      <c r="D752" s="206">
        <v>1</v>
      </c>
      <c r="E752" s="213">
        <v>2</v>
      </c>
      <c r="F752" s="203"/>
      <c r="G752" s="207"/>
      <c r="K752" s="52"/>
      <c r="L752" s="52"/>
      <c r="P752" s="134"/>
      <c r="Q752" s="1">
        <f>COUNTIF(G724:G752,"=X")</f>
        <v>0</v>
      </c>
      <c r="R752" s="1" t="str">
        <f t="shared" si="491"/>
        <v/>
      </c>
      <c r="S752" s="1" t="str">
        <f>IF(R752="","",VLOOKUP(C752,'[1]Admin Tools'!C:D,2,FALSE))</f>
        <v/>
      </c>
    </row>
    <row r="753" spans="1:26" ht="16.5" thickBot="1" x14ac:dyDescent="0.3">
      <c r="A753" s="139" t="str">
        <f>CONCATENATE($C$10,$C$661,"T",B751)</f>
        <v>2015Wk 4T10</v>
      </c>
      <c r="B753" s="208"/>
      <c r="C753" s="197" t="s">
        <v>253</v>
      </c>
      <c r="D753" s="209">
        <v>-3</v>
      </c>
      <c r="E753" s="214">
        <v>2</v>
      </c>
      <c r="F753" s="210"/>
      <c r="G753" s="211"/>
      <c r="K753" s="52"/>
      <c r="L753" s="52"/>
      <c r="P753" s="134"/>
      <c r="Q753" s="1">
        <f>COUNTIF(G724:G753,"=X")</f>
        <v>0</v>
      </c>
      <c r="R753" s="1" t="str">
        <f t="shared" si="491"/>
        <v/>
      </c>
      <c r="S753" s="1" t="str">
        <f>IF(R753="","",VLOOKUP(C753,'[1]Admin Tools'!C:D,2,FALSE))</f>
        <v/>
      </c>
    </row>
    <row r="754" spans="1:26" x14ac:dyDescent="0.25">
      <c r="A754" s="139" t="str">
        <f>CONCATENATE($C$10,$C$661,"T",B754)</f>
        <v>2015Wk 4T11</v>
      </c>
      <c r="B754" s="186">
        <v>11</v>
      </c>
      <c r="C754" s="187" t="s">
        <v>255</v>
      </c>
      <c r="D754" s="188">
        <v>1</v>
      </c>
      <c r="E754" s="189">
        <v>2</v>
      </c>
      <c r="F754" s="190">
        <v>2</v>
      </c>
      <c r="G754" s="189"/>
      <c r="K754" s="52"/>
      <c r="L754" s="52"/>
      <c r="P754" s="134"/>
      <c r="Q754" s="1">
        <f>COUNTIF(G724:G754,"=X")</f>
        <v>0</v>
      </c>
      <c r="R754" s="1" t="str">
        <f t="shared" si="491"/>
        <v/>
      </c>
      <c r="S754" s="1" t="str">
        <f>IF(R754="","",VLOOKUP(C754,'[1]Admin Tools'!C:D,2,FALSE))</f>
        <v/>
      </c>
    </row>
    <row r="755" spans="1:26" x14ac:dyDescent="0.25">
      <c r="A755" s="139" t="str">
        <f>CONCATENATE($C$10,$C$661,"T",B754)</f>
        <v>2015Wk 4T11</v>
      </c>
      <c r="B755" s="191"/>
      <c r="C755" s="192" t="s">
        <v>258</v>
      </c>
      <c r="D755" s="193">
        <v>-1</v>
      </c>
      <c r="E755" s="194">
        <v>0</v>
      </c>
      <c r="F755" s="195"/>
      <c r="G755" s="194"/>
      <c r="K755" s="52"/>
      <c r="L755" s="52"/>
      <c r="P755" s="134"/>
      <c r="Q755" s="1">
        <f>COUNTIF(G724:G755,"=X")</f>
        <v>0</v>
      </c>
      <c r="R755" s="1" t="str">
        <f t="shared" si="491"/>
        <v/>
      </c>
      <c r="S755" s="1" t="str">
        <f>IF(R755="","",VLOOKUP(C755,'[1]Admin Tools'!C:D,2,FALSE))</f>
        <v/>
      </c>
    </row>
    <row r="756" spans="1:26" ht="16.5" thickBot="1" x14ac:dyDescent="0.3">
      <c r="A756" s="139" t="str">
        <f>CONCATENATE($C$10,$C$661,"T",B754)</f>
        <v>2015Wk 4T11</v>
      </c>
      <c r="B756" s="196"/>
      <c r="C756" s="197" t="s">
        <v>261</v>
      </c>
      <c r="D756" s="198">
        <v>-2</v>
      </c>
      <c r="E756" s="199">
        <v>0</v>
      </c>
      <c r="F756" s="200"/>
      <c r="G756" s="199"/>
      <c r="K756" s="52"/>
      <c r="L756" s="52"/>
      <c r="P756" s="134"/>
      <c r="Q756" s="1">
        <f>COUNTIF(G724:G756,"=X")</f>
        <v>0</v>
      </c>
      <c r="R756" s="1" t="str">
        <f t="shared" si="491"/>
        <v/>
      </c>
      <c r="S756" s="1" t="str">
        <f>IF(R756="","",VLOOKUP(C756,'[1]Admin Tools'!C:D,2,FALSE))</f>
        <v/>
      </c>
    </row>
    <row r="757" spans="1:26" x14ac:dyDescent="0.25">
      <c r="A757" s="139" t="str">
        <f>CONCATENATE($C$10,$C$661,"T",B757)</f>
        <v>2015Wk 4T12</v>
      </c>
      <c r="B757" s="201">
        <v>12</v>
      </c>
      <c r="C757" s="187" t="s">
        <v>256</v>
      </c>
      <c r="D757" s="202">
        <v>-8</v>
      </c>
      <c r="E757" s="212">
        <v>0</v>
      </c>
      <c r="F757" s="203">
        <v>0</v>
      </c>
      <c r="G757" s="204"/>
      <c r="K757" s="52"/>
      <c r="L757" s="52"/>
      <c r="P757" s="134"/>
      <c r="Q757" s="1">
        <f>COUNTIF(G724:G757,"=X")</f>
        <v>0</v>
      </c>
      <c r="R757" s="1" t="str">
        <f t="shared" si="491"/>
        <v/>
      </c>
      <c r="S757" s="1" t="str">
        <f>IF(R757="","",VLOOKUP(C757,'[1]Admin Tools'!C:D,2,FALSE))</f>
        <v/>
      </c>
    </row>
    <row r="758" spans="1:26" x14ac:dyDescent="0.25">
      <c r="A758" s="139" t="str">
        <f>CONCATENATE($C$10,$C$661,"T",B757)</f>
        <v>2015Wk 4T12</v>
      </c>
      <c r="B758" s="205"/>
      <c r="C758" s="192" t="s">
        <v>259</v>
      </c>
      <c r="D758" s="206">
        <v>-2</v>
      </c>
      <c r="E758" s="213">
        <v>0</v>
      </c>
      <c r="F758" s="203"/>
      <c r="G758" s="207"/>
      <c r="K758" s="52"/>
      <c r="L758" s="52"/>
      <c r="P758" s="134"/>
      <c r="Q758" s="1">
        <f>COUNTIF(G724:G758,"=X")</f>
        <v>0</v>
      </c>
      <c r="R758" s="1" t="str">
        <f t="shared" si="491"/>
        <v/>
      </c>
      <c r="S758" s="1" t="str">
        <f>IF(R758="","",VLOOKUP(C758,'[1]Admin Tools'!C:D,2,FALSE))</f>
        <v/>
      </c>
    </row>
    <row r="759" spans="1:26" ht="16.5" thickBot="1" x14ac:dyDescent="0.3">
      <c r="A759" s="139" t="str">
        <f>CONCATENATE($C$10,$C$661,"T",B757)</f>
        <v>2015Wk 4T12</v>
      </c>
      <c r="B759" s="208"/>
      <c r="C759" s="197" t="s">
        <v>262</v>
      </c>
      <c r="D759" s="209">
        <v>-1</v>
      </c>
      <c r="E759" s="214">
        <v>0</v>
      </c>
      <c r="F759" s="210"/>
      <c r="G759" s="211"/>
      <c r="K759" s="52"/>
      <c r="L759" s="52"/>
      <c r="P759" s="134"/>
      <c r="Q759" s="1">
        <f>COUNTIF(G724:G759,"=X")</f>
        <v>0</v>
      </c>
      <c r="R759" s="1" t="str">
        <f t="shared" si="491"/>
        <v/>
      </c>
      <c r="S759" s="1" t="str">
        <f>IF(R759="","",VLOOKUP(C759,'[1]Admin Tools'!C:D,2,FALSE))</f>
        <v/>
      </c>
    </row>
    <row r="760" spans="1:26" x14ac:dyDescent="0.25">
      <c r="A760" s="139" t="str">
        <f t="shared" ref="A760:A765" si="492">CONCATENATE($C$10,$C$661,"T",B760)</f>
        <v>2015Wk 4T</v>
      </c>
      <c r="B760" s="186"/>
      <c r="C760" s="187"/>
      <c r="D760" s="188"/>
      <c r="E760" s="189"/>
      <c r="F760" s="190"/>
      <c r="G760" s="189"/>
      <c r="K760" s="52"/>
      <c r="L760" s="52"/>
      <c r="P760" s="134"/>
      <c r="Q760" s="1">
        <f>COUNTIF(G724:G760,"=X")</f>
        <v>0</v>
      </c>
      <c r="R760" s="1" t="str">
        <f t="shared" si="491"/>
        <v/>
      </c>
      <c r="S760" s="1" t="str">
        <f>IF(R760="","",VLOOKUP(C760,'[1]Admin Tools'!C:D,2,FALSE))</f>
        <v/>
      </c>
    </row>
    <row r="761" spans="1:26" ht="16.5" thickBot="1" x14ac:dyDescent="0.3">
      <c r="A761" s="139" t="str">
        <f t="shared" si="492"/>
        <v>2015Wk 4T</v>
      </c>
      <c r="B761" s="196"/>
      <c r="C761" s="197"/>
      <c r="D761" s="198"/>
      <c r="E761" s="199"/>
      <c r="F761" s="200"/>
      <c r="G761" s="199"/>
      <c r="K761" s="52"/>
      <c r="L761" s="52"/>
      <c r="P761" s="134"/>
      <c r="Q761" s="1">
        <f>COUNTIF(G724:G761,"=X")</f>
        <v>0</v>
      </c>
      <c r="R761" s="1" t="str">
        <f t="shared" si="491"/>
        <v/>
      </c>
      <c r="S761" s="1" t="str">
        <f>IF(R761="","",VLOOKUP(C761,'[1]Admin Tools'!C:D,2,FALSE))</f>
        <v/>
      </c>
    </row>
    <row r="762" spans="1:26" x14ac:dyDescent="0.25">
      <c r="A762" s="139" t="str">
        <f t="shared" si="492"/>
        <v>2015Wk 4T</v>
      </c>
      <c r="B762" s="201"/>
      <c r="C762" s="187"/>
      <c r="D762" s="202"/>
      <c r="E762" s="212"/>
      <c r="F762" s="203"/>
      <c r="G762" s="204"/>
      <c r="K762" s="52"/>
      <c r="L762" s="52"/>
      <c r="P762" s="134"/>
      <c r="Q762" s="1">
        <f>COUNTIF(G724:G762,"=X")</f>
        <v>0</v>
      </c>
      <c r="R762" s="1" t="str">
        <f t="shared" si="491"/>
        <v/>
      </c>
      <c r="S762" s="1" t="str">
        <f>IF(R762="","",VLOOKUP(C762,'[1]Admin Tools'!C:D,2,FALSE))</f>
        <v/>
      </c>
    </row>
    <row r="763" spans="1:26" ht="16.5" thickBot="1" x14ac:dyDescent="0.3">
      <c r="A763" s="139" t="str">
        <f t="shared" si="492"/>
        <v>2015Wk 4T</v>
      </c>
      <c r="B763" s="208"/>
      <c r="C763" s="197"/>
      <c r="D763" s="209"/>
      <c r="E763" s="214"/>
      <c r="F763" s="210"/>
      <c r="G763" s="211"/>
      <c r="K763" s="52"/>
      <c r="L763" s="52"/>
      <c r="P763" s="134"/>
      <c r="Q763" s="1">
        <f>COUNTIF(G724:G763,"=X")</f>
        <v>0</v>
      </c>
      <c r="R763" s="1" t="str">
        <f t="shared" si="491"/>
        <v/>
      </c>
      <c r="S763" s="1" t="str">
        <f>IF(R763="","",VLOOKUP(C763,'[1]Admin Tools'!C:D,2,FALSE))</f>
        <v/>
      </c>
    </row>
    <row r="764" spans="1:26" ht="16.5" thickBot="1" x14ac:dyDescent="0.3">
      <c r="A764" s="139" t="str">
        <f t="shared" si="492"/>
        <v>2015Wk 4T</v>
      </c>
      <c r="B764" s="217"/>
      <c r="C764" s="218"/>
      <c r="D764" s="219"/>
      <c r="E764" s="189"/>
      <c r="F764" s="190"/>
      <c r="G764" s="204"/>
      <c r="K764" s="52"/>
      <c r="L764" s="52"/>
      <c r="P764" s="134"/>
      <c r="Q764" s="1">
        <f>COUNTIF(G726:G764,"=X")</f>
        <v>0</v>
      </c>
      <c r="R764" s="1" t="str">
        <f t="shared" si="491"/>
        <v/>
      </c>
      <c r="S764" s="1" t="str">
        <f>IF(R764="","",VLOOKUP(C764,'[1]Admin Tools'!C:D,2,FALSE))</f>
        <v/>
      </c>
    </row>
    <row r="765" spans="1:26" ht="16.5" thickBot="1" x14ac:dyDescent="0.3">
      <c r="A765" s="139" t="str">
        <f t="shared" si="492"/>
        <v>2015Wk 4T</v>
      </c>
      <c r="B765" s="220"/>
      <c r="C765" s="218"/>
      <c r="D765" s="221"/>
      <c r="E765" s="199"/>
      <c r="F765" s="200"/>
      <c r="G765" s="211"/>
      <c r="K765" s="52"/>
      <c r="L765" s="52"/>
      <c r="P765" s="134"/>
      <c r="Q765" s="1">
        <f>COUNTIF(G726:G765,"=X")</f>
        <v>0</v>
      </c>
      <c r="R765" s="1" t="str">
        <f t="shared" si="491"/>
        <v/>
      </c>
      <c r="S765" s="1" t="str">
        <f>IF(R765="","",VLOOKUP(C765,'[1]Admin Tools'!C:D,2,FALSE))</f>
        <v/>
      </c>
    </row>
    <row r="767" spans="1:26" ht="16.5" thickBot="1" x14ac:dyDescent="0.3"/>
    <row r="768" spans="1:26" ht="36.75" thickBot="1" x14ac:dyDescent="0.6">
      <c r="B768" s="306" t="s">
        <v>275</v>
      </c>
      <c r="C768" s="307"/>
      <c r="D768" s="307"/>
      <c r="E768" s="307"/>
      <c r="F768" s="307"/>
      <c r="G768" s="307"/>
      <c r="H768" s="307"/>
      <c r="I768" s="307"/>
      <c r="J768" s="307"/>
      <c r="K768" s="307"/>
      <c r="L768" s="307"/>
      <c r="M768" s="307"/>
      <c r="N768" s="307"/>
      <c r="O768" s="307"/>
      <c r="P768" s="307"/>
      <c r="Q768" s="307"/>
      <c r="R768" s="307"/>
      <c r="S768" s="307"/>
      <c r="T768" s="307"/>
      <c r="U768" s="308"/>
      <c r="V768" s="133"/>
      <c r="W768" s="133"/>
      <c r="X768" s="133"/>
      <c r="Y768" s="133"/>
      <c r="Z768" s="133"/>
    </row>
    <row r="770" spans="1:41" x14ac:dyDescent="0.25">
      <c r="C770" s="309" t="str">
        <f>HLOOKUP(CONCATENATE($C$10,C771),$G$9:$X$10,2,FALSE)</f>
        <v>Front</v>
      </c>
      <c r="D770" s="310"/>
      <c r="E770" s="310"/>
      <c r="F770" s="310"/>
      <c r="G770" s="310"/>
      <c r="H770" s="310"/>
      <c r="I770" s="310"/>
      <c r="J770" s="310"/>
      <c r="K770" s="310"/>
      <c r="L770" s="310"/>
      <c r="M770" s="310"/>
      <c r="N770" s="310"/>
      <c r="O770" s="52"/>
      <c r="S770" s="134"/>
    </row>
    <row r="771" spans="1:41" x14ac:dyDescent="0.25">
      <c r="C771" s="135" t="str">
        <f>C828</f>
        <v>Wk 5</v>
      </c>
      <c r="D771" s="33" t="s">
        <v>189</v>
      </c>
      <c r="E771" s="34">
        <f>HLOOKUP(CONCATENATE($C770,$D771),'[1]Admin Tools'!$D$4:$G$13,2,FALSE)</f>
        <v>5</v>
      </c>
      <c r="F771" s="34">
        <f>HLOOKUP(CONCATENATE($C770,$D771),'[1]Admin Tools'!$D$4:$G$13,3,FALSE)</f>
        <v>4</v>
      </c>
      <c r="G771" s="34">
        <f>HLOOKUP(CONCATENATE($C770,$D771),'[1]Admin Tools'!$D$4:$G$13,4,FALSE)</f>
        <v>5</v>
      </c>
      <c r="H771" s="34">
        <f>HLOOKUP(CONCATENATE($C770,$D771),'[1]Admin Tools'!$D$4:$G$13,5,FALSE)</f>
        <v>4</v>
      </c>
      <c r="I771" s="34">
        <f>HLOOKUP(CONCATENATE($C770,$D771),'[1]Admin Tools'!$D$4:$G$13,6,FALSE)</f>
        <v>4</v>
      </c>
      <c r="J771" s="34">
        <f>HLOOKUP(CONCATENATE($C770,$D771),'[1]Admin Tools'!$D$4:$G$13,7,FALSE)</f>
        <v>3</v>
      </c>
      <c r="K771" s="34">
        <f>HLOOKUP(CONCATENATE($C770,$D771),'[1]Admin Tools'!$D$4:$G$13,8,FALSE)</f>
        <v>4</v>
      </c>
      <c r="L771" s="34">
        <f>HLOOKUP(CONCATENATE($C770,$D771),'[1]Admin Tools'!$D$4:$G$13,9,FALSE)</f>
        <v>3</v>
      </c>
      <c r="M771" s="34">
        <f>HLOOKUP(CONCATENATE($C770,$D771),'[1]Admin Tools'!$D$4:$G$13,10,FALSE)</f>
        <v>4</v>
      </c>
      <c r="N771" s="136">
        <f>SUM(E771:M771)</f>
        <v>36</v>
      </c>
      <c r="O771" s="52"/>
      <c r="S771" s="134"/>
    </row>
    <row r="772" spans="1:41" x14ac:dyDescent="0.25">
      <c r="D772" s="9" t="s">
        <v>10</v>
      </c>
      <c r="E772" s="137" t="str">
        <f>CONCATENATE("#",HLOOKUP($C770,'[1]Admin Tools'!$D$4:$G$13,2,FALSE))</f>
        <v>#1</v>
      </c>
      <c r="F772" s="137" t="str">
        <f>CONCATENATE("#",HLOOKUP($C770,'[1]Admin Tools'!$D$4:$G$13,3,FALSE))</f>
        <v>#2</v>
      </c>
      <c r="G772" s="137" t="str">
        <f>CONCATENATE("#",HLOOKUP($C770,'[1]Admin Tools'!$D$4:$G$13,4,FALSE))</f>
        <v>#3</v>
      </c>
      <c r="H772" s="137" t="str">
        <f>CONCATENATE("#",HLOOKUP($C770,'[1]Admin Tools'!$D$4:$G$13,5,FALSE))</f>
        <v>#4</v>
      </c>
      <c r="I772" s="137" t="str">
        <f>CONCATENATE("#",HLOOKUP($C770,'[1]Admin Tools'!$D$4:$G$13,6,FALSE))</f>
        <v>#5</v>
      </c>
      <c r="J772" s="137" t="str">
        <f>CONCATENATE("#",HLOOKUP($C770,'[1]Admin Tools'!$D$4:$G$13,7,FALSE))</f>
        <v>#6</v>
      </c>
      <c r="K772" s="137" t="str">
        <f>CONCATENATE("#",HLOOKUP($C770,'[1]Admin Tools'!$D$4:$G$13,8,FALSE))</f>
        <v>#7</v>
      </c>
      <c r="L772" s="137" t="str">
        <f>CONCATENATE("#",HLOOKUP($C770,'[1]Admin Tools'!$D$4:$G$13,9,FALSE))</f>
        <v>#8</v>
      </c>
      <c r="M772" s="137" t="str">
        <f>CONCATENATE("#",HLOOKUP($C770,'[1]Admin Tools'!$D$4:$G$13,10,FALSE))</f>
        <v>#9</v>
      </c>
      <c r="N772" s="138"/>
      <c r="O772" s="52"/>
    </row>
    <row r="773" spans="1:41" x14ac:dyDescent="0.25">
      <c r="A773" s="139" t="str">
        <f>CONCATENATE($C$10,C771,C773)</f>
        <v>2015Wk 5Flight 1</v>
      </c>
      <c r="C773" s="300" t="s">
        <v>12</v>
      </c>
      <c r="D773" s="301"/>
      <c r="E773" s="140">
        <f>IF(COUNTIF(E774:E785,MIN(E774:E785))=1,MIN(E774:E785),0)</f>
        <v>0</v>
      </c>
      <c r="F773" s="140">
        <f t="shared" ref="F773:L773" si="493">IF(COUNTIF(F774:F785,MIN(F774:F785))=1,MIN(F774:F785),0)</f>
        <v>3</v>
      </c>
      <c r="G773" s="140">
        <f t="shared" si="493"/>
        <v>5</v>
      </c>
      <c r="H773" s="140">
        <f t="shared" si="493"/>
        <v>0</v>
      </c>
      <c r="I773" s="140">
        <f t="shared" si="493"/>
        <v>3</v>
      </c>
      <c r="J773" s="140">
        <f t="shared" si="493"/>
        <v>0</v>
      </c>
      <c r="K773" s="140">
        <f t="shared" si="493"/>
        <v>3</v>
      </c>
      <c r="L773" s="140">
        <f t="shared" si="493"/>
        <v>2</v>
      </c>
      <c r="M773" s="140">
        <f>IF(COUNTIF(M774:M785,MIN(M774:M785))=1,MIN(M774:M785),0)</f>
        <v>0</v>
      </c>
      <c r="N773" s="141"/>
      <c r="O773" s="9" t="s">
        <v>190</v>
      </c>
      <c r="P773" s="9" t="s">
        <v>191</v>
      </c>
      <c r="Q773" s="9" t="s">
        <v>8</v>
      </c>
      <c r="R773" s="9" t="s">
        <v>192</v>
      </c>
      <c r="S773" s="9" t="s">
        <v>24</v>
      </c>
      <c r="T773" s="142">
        <v>1</v>
      </c>
      <c r="U773" s="142">
        <v>2</v>
      </c>
      <c r="V773" s="142">
        <v>3</v>
      </c>
      <c r="W773" s="142">
        <v>4</v>
      </c>
      <c r="X773" s="142">
        <v>5</v>
      </c>
      <c r="Y773" s="142">
        <v>6</v>
      </c>
      <c r="Z773" s="142">
        <v>7</v>
      </c>
      <c r="AA773" s="142">
        <v>8</v>
      </c>
      <c r="AB773" s="142">
        <v>9</v>
      </c>
      <c r="AC773" s="143" t="s">
        <v>193</v>
      </c>
      <c r="AD773" s="1"/>
      <c r="AG773" s="142">
        <v>1</v>
      </c>
      <c r="AH773" s="142">
        <v>2</v>
      </c>
      <c r="AI773" s="142">
        <v>3</v>
      </c>
      <c r="AJ773" s="142">
        <v>4</v>
      </c>
      <c r="AK773" s="142">
        <v>5</v>
      </c>
      <c r="AL773" s="142">
        <v>6</v>
      </c>
      <c r="AM773" s="142">
        <v>7</v>
      </c>
      <c r="AN773" s="142">
        <v>8</v>
      </c>
      <c r="AO773" s="142">
        <v>9</v>
      </c>
    </row>
    <row r="774" spans="1:41" x14ac:dyDescent="0.25">
      <c r="A774" s="139" t="str">
        <f t="shared" ref="A774:A785" si="494">CONCATENATE($C$10,$C$828,"P",B774)</f>
        <v>2015Wk 5P83</v>
      </c>
      <c r="B774" s="48">
        <v>83</v>
      </c>
      <c r="C774" s="144" t="str">
        <f t="shared" ref="C774:C785" si="495">VLOOKUP(B774,$A$3108:$D$8319,3,FALSE)</f>
        <v>Devin Carrigan</v>
      </c>
      <c r="D774" s="145"/>
      <c r="E774" s="146">
        <f t="shared" ref="E774:E785" si="496">IFERROR(IF(VLOOKUP($A774,$A$828:$P$889,5,FALSE)=0,"",VLOOKUP($A774,$A$828:$P$889,5,FALSE)),"")</f>
        <v>4</v>
      </c>
      <c r="F774" s="146">
        <f t="shared" ref="F774:F785" si="497">IFERROR(IF(VLOOKUP($A774,$A$828:$P$889,6,FALSE)=0,"",VLOOKUP($A774,$A$828:$P$889,6,FALSE)),"")</f>
        <v>5</v>
      </c>
      <c r="G774" s="146">
        <f t="shared" ref="G774:G785" si="498">IFERROR(IF(VLOOKUP($A774,$A$828:$P$889,7,FALSE)=0,"",VLOOKUP($A774,$A$828:$P$889,7,FALSE)),"")</f>
        <v>6</v>
      </c>
      <c r="H774" s="146">
        <f t="shared" ref="H774:H785" si="499">IFERROR(IF(VLOOKUP($A774,$A$828:$P$889,8,FALSE)=0,"",VLOOKUP($A774,$A$828:$P$889,8,FALSE)),"")</f>
        <v>5</v>
      </c>
      <c r="I774" s="146">
        <f t="shared" ref="I774:I785" si="500">IFERROR(IF(VLOOKUP($A774,$A$828:$P$889,9,FALSE)=0,"",VLOOKUP($A774,$A$828:$P$889,9,FALSE)),"")</f>
        <v>3</v>
      </c>
      <c r="J774" s="146">
        <f t="shared" ref="J774:J785" si="501">IFERROR(IF(VLOOKUP($A774,$A$828:$P$889,10,FALSE)=0,"",VLOOKUP($A774,$A$828:$P$889,10,FALSE)),"")</f>
        <v>3</v>
      </c>
      <c r="K774" s="146">
        <f t="shared" ref="K774:K785" si="502">IFERROR(IF(VLOOKUP($A774,$A$828:$P$889,11,FALSE)=0,"",VLOOKUP($A774,$A$828:$P$889,11,FALSE)),"")</f>
        <v>3</v>
      </c>
      <c r="L774" s="146">
        <f t="shared" ref="L774:L785" si="503">IFERROR(IF(VLOOKUP($A774,$A$828:$P$889,12,FALSE)=0,"",VLOOKUP($A774,$A$828:$P$889,12,FALSE)),"")</f>
        <v>3</v>
      </c>
      <c r="M774" s="146">
        <f t="shared" ref="M774:M785" si="504">IFERROR(IF(VLOOKUP($A774,$A$828:$P$889,13,FALSE)=0,"",VLOOKUP($A774,$A$828:$P$889,13,FALSE)),"")</f>
        <v>4</v>
      </c>
      <c r="N774" s="147">
        <f t="shared" ref="N774:N784" si="505">SUM(E774:M774)</f>
        <v>36</v>
      </c>
      <c r="O774" s="148">
        <f>SUM(COUNTIF(E774,E773),COUNTIF(F774,F773),COUNTIF(G774,G773),COUNTIF(H774,H773),COUNTIF(I774,I773),COUNTIF(J774,J773),COUNTIF(K774,K773),COUNTIF(L774,L773),COUNTIF(M774,M773))</f>
        <v>2</v>
      </c>
      <c r="P774" s="149">
        <f>IF(O774=0,0,IF(SUM(O774:O785)=O774,VLOOKUP(1,$AC$107:$AD$116,2,FALSE),O774*P786))</f>
        <v>14</v>
      </c>
      <c r="Q774" s="146">
        <f t="shared" ref="Q774:Q785" si="506">IFERROR((VLOOKUP($A774,$A$828:$P$889,16,FALSE)),"DNP")</f>
        <v>2</v>
      </c>
      <c r="R774" t="s">
        <v>179</v>
      </c>
      <c r="S774" t="str">
        <f>CONCATENATE(T774,U774,V774,W774,X774,Y774,Z774,AA774,AB774)</f>
        <v>BIR#5BIR#7</v>
      </c>
      <c r="T774" t="str">
        <f t="shared" ref="T774:AB774" si="507">IF(E774=E773,CONCATENATE(VLOOKUP((E774-E771),$AC$122:$AD$127,2,FALSE),E772),"")</f>
        <v/>
      </c>
      <c r="U774" t="str">
        <f t="shared" si="507"/>
        <v/>
      </c>
      <c r="V774" t="str">
        <f t="shared" si="507"/>
        <v/>
      </c>
      <c r="W774" t="str">
        <f t="shared" si="507"/>
        <v/>
      </c>
      <c r="X774" t="str">
        <f t="shared" si="507"/>
        <v>BIR#5</v>
      </c>
      <c r="Y774" t="str">
        <f t="shared" si="507"/>
        <v/>
      </c>
      <c r="Z774" t="str">
        <f t="shared" si="507"/>
        <v>BIR#7</v>
      </c>
      <c r="AA774" t="str">
        <f t="shared" si="507"/>
        <v/>
      </c>
      <c r="AB774" t="str">
        <f t="shared" si="507"/>
        <v/>
      </c>
      <c r="AC774" s="1" t="s">
        <v>194</v>
      </c>
      <c r="AD774" s="1" t="s">
        <v>195</v>
      </c>
      <c r="AG774" t="str">
        <f t="shared" ref="AG774:AO785" si="508">CONCATENATE("F1",T774)</f>
        <v>F1</v>
      </c>
      <c r="AH774" t="str">
        <f t="shared" si="508"/>
        <v>F1</v>
      </c>
      <c r="AI774" t="str">
        <f t="shared" si="508"/>
        <v>F1</v>
      </c>
      <c r="AJ774" t="str">
        <f t="shared" si="508"/>
        <v>F1</v>
      </c>
      <c r="AK774" t="str">
        <f t="shared" si="508"/>
        <v>F1BIR#5</v>
      </c>
      <c r="AL774" t="str">
        <f t="shared" si="508"/>
        <v>F1</v>
      </c>
      <c r="AM774" t="str">
        <f t="shared" si="508"/>
        <v>F1BIR#7</v>
      </c>
      <c r="AN774" t="str">
        <f t="shared" si="508"/>
        <v>F1</v>
      </c>
      <c r="AO774" t="str">
        <f t="shared" si="508"/>
        <v>F1</v>
      </c>
    </row>
    <row r="775" spans="1:41" x14ac:dyDescent="0.25">
      <c r="A775" s="139" t="str">
        <f t="shared" si="494"/>
        <v>2015Wk 5P68</v>
      </c>
      <c r="B775" s="48">
        <v>68</v>
      </c>
      <c r="C775" s="144" t="str">
        <f t="shared" si="495"/>
        <v>Nick Wight</v>
      </c>
      <c r="D775" s="145"/>
      <c r="E775" s="146">
        <f t="shared" si="496"/>
        <v>6</v>
      </c>
      <c r="F775" s="146">
        <f t="shared" si="497"/>
        <v>4</v>
      </c>
      <c r="G775" s="146">
        <f t="shared" si="498"/>
        <v>5</v>
      </c>
      <c r="H775" s="146">
        <f t="shared" si="499"/>
        <v>4</v>
      </c>
      <c r="I775" s="146">
        <f t="shared" si="500"/>
        <v>5</v>
      </c>
      <c r="J775" s="146">
        <f t="shared" si="501"/>
        <v>3</v>
      </c>
      <c r="K775" s="146">
        <f t="shared" si="502"/>
        <v>4</v>
      </c>
      <c r="L775" s="146">
        <f t="shared" si="503"/>
        <v>3</v>
      </c>
      <c r="M775" s="146">
        <f t="shared" si="504"/>
        <v>6</v>
      </c>
      <c r="N775" s="147">
        <f t="shared" si="505"/>
        <v>40</v>
      </c>
      <c r="O775" s="148">
        <f>SUM(COUNTIF(E775,E773),COUNTIF(F775,F773),COUNTIF(G775,G773),COUNTIF(H775,H773),COUNTIF(I775,I773),COUNTIF(J775,J773),COUNTIF(K775,K773),COUNTIF(L775,L773),COUNTIF(M775,M773))</f>
        <v>1</v>
      </c>
      <c r="P775" s="149">
        <f>IF(O775=0,0,IF(SUM(O774:O785)=O775,VLOOKUP(1,$AC$107:$AD$116,2,FALSE),O775*P786))</f>
        <v>7</v>
      </c>
      <c r="Q775" s="146">
        <f t="shared" si="506"/>
        <v>0</v>
      </c>
      <c r="R775" t="s">
        <v>179</v>
      </c>
      <c r="S775" t="str">
        <f t="shared" ref="S775:S782" si="509">CONCATENATE(T775,U775,V775,W775,X775,Y775,Z775,AA775,AB775)</f>
        <v>PAR#3</v>
      </c>
      <c r="T775" t="str">
        <f t="shared" ref="T775:AB775" si="510">IF(E775=E773,CONCATENATE(VLOOKUP((E775-E771),$AC$122:$AD$127,2,FALSE),E772),"")</f>
        <v/>
      </c>
      <c r="U775" t="str">
        <f t="shared" si="510"/>
        <v/>
      </c>
      <c r="V775" t="str">
        <f t="shared" si="510"/>
        <v>PAR#3</v>
      </c>
      <c r="W775" t="str">
        <f t="shared" si="510"/>
        <v/>
      </c>
      <c r="X775" t="str">
        <f t="shared" si="510"/>
        <v/>
      </c>
      <c r="Y775" t="str">
        <f t="shared" si="510"/>
        <v/>
      </c>
      <c r="Z775" t="str">
        <f t="shared" si="510"/>
        <v/>
      </c>
      <c r="AA775" t="str">
        <f t="shared" si="510"/>
        <v/>
      </c>
      <c r="AB775" t="str">
        <f t="shared" si="510"/>
        <v/>
      </c>
      <c r="AC775" s="1">
        <v>0</v>
      </c>
      <c r="AD775" s="1">
        <v>0</v>
      </c>
      <c r="AG775" t="str">
        <f t="shared" si="508"/>
        <v>F1</v>
      </c>
      <c r="AH775" t="str">
        <f t="shared" si="508"/>
        <v>F1</v>
      </c>
      <c r="AI775" t="str">
        <f t="shared" si="508"/>
        <v>F1PAR#3</v>
      </c>
      <c r="AJ775" t="str">
        <f t="shared" si="508"/>
        <v>F1</v>
      </c>
      <c r="AK775" t="str">
        <f t="shared" si="508"/>
        <v>F1</v>
      </c>
      <c r="AL775" t="str">
        <f t="shared" si="508"/>
        <v>F1</v>
      </c>
      <c r="AM775" t="str">
        <f t="shared" si="508"/>
        <v>F1</v>
      </c>
      <c r="AN775" t="str">
        <f t="shared" si="508"/>
        <v>F1</v>
      </c>
      <c r="AO775" t="str">
        <f t="shared" si="508"/>
        <v>F1</v>
      </c>
    </row>
    <row r="776" spans="1:41" x14ac:dyDescent="0.25">
      <c r="A776" s="139" t="str">
        <f t="shared" si="494"/>
        <v>2015Wk 5P4</v>
      </c>
      <c r="B776" s="48">
        <v>4</v>
      </c>
      <c r="C776" s="144" t="str">
        <f t="shared" si="495"/>
        <v>Pat Donahue</v>
      </c>
      <c r="D776" s="145"/>
      <c r="E776" s="146">
        <f t="shared" si="496"/>
        <v>5</v>
      </c>
      <c r="F776" s="146">
        <f t="shared" si="497"/>
        <v>4</v>
      </c>
      <c r="G776" s="146">
        <f t="shared" si="498"/>
        <v>7</v>
      </c>
      <c r="H776" s="146">
        <f t="shared" si="499"/>
        <v>6</v>
      </c>
      <c r="I776" s="146">
        <f t="shared" si="500"/>
        <v>5</v>
      </c>
      <c r="J776" s="146">
        <f t="shared" si="501"/>
        <v>3</v>
      </c>
      <c r="K776" s="146">
        <f t="shared" si="502"/>
        <v>5</v>
      </c>
      <c r="L776" s="146">
        <f t="shared" si="503"/>
        <v>3</v>
      </c>
      <c r="M776" s="146">
        <f t="shared" si="504"/>
        <v>6</v>
      </c>
      <c r="N776" s="147">
        <f t="shared" si="505"/>
        <v>44</v>
      </c>
      <c r="O776" s="148">
        <f>SUM(COUNTIF(E776,E773),COUNTIF(F776,F773),COUNTIF(G776,G773),COUNTIF(H776,H773),COUNTIF(I776,I773),COUNTIF(J776,J773),COUNTIF(K776,K773),COUNTIF(L776,L773),COUNTIF(M776,M773))</f>
        <v>0</v>
      </c>
      <c r="P776" s="149">
        <f>IF(O776=0,0,IF(SUM(O774:O785)=O776,VLOOKUP(1,$AC$107:$AD$116,2,FALSE),O776*P786))</f>
        <v>0</v>
      </c>
      <c r="Q776" s="146">
        <f t="shared" si="506"/>
        <v>0</v>
      </c>
      <c r="R776" t="s">
        <v>179</v>
      </c>
      <c r="S776" t="str">
        <f t="shared" si="509"/>
        <v/>
      </c>
      <c r="T776" t="str">
        <f t="shared" ref="T776:AB776" si="511">IF(E776=E773,CONCATENATE(VLOOKUP((E776-E771),$AC$122:$AD$127,2,FALSE),E772),"")</f>
        <v/>
      </c>
      <c r="U776" t="str">
        <f t="shared" si="511"/>
        <v/>
      </c>
      <c r="V776" t="str">
        <f t="shared" si="511"/>
        <v/>
      </c>
      <c r="W776" t="str">
        <f t="shared" si="511"/>
        <v/>
      </c>
      <c r="X776" t="str">
        <f t="shared" si="511"/>
        <v/>
      </c>
      <c r="Y776" t="str">
        <f t="shared" si="511"/>
        <v/>
      </c>
      <c r="Z776" t="str">
        <f t="shared" si="511"/>
        <v/>
      </c>
      <c r="AA776" t="str">
        <f t="shared" si="511"/>
        <v/>
      </c>
      <c r="AB776" t="str">
        <f t="shared" si="511"/>
        <v/>
      </c>
      <c r="AC776" s="1">
        <v>1</v>
      </c>
      <c r="AD776" s="1">
        <v>24</v>
      </c>
      <c r="AG776" t="str">
        <f t="shared" si="508"/>
        <v>F1</v>
      </c>
      <c r="AH776" t="str">
        <f t="shared" si="508"/>
        <v>F1</v>
      </c>
      <c r="AI776" t="str">
        <f t="shared" si="508"/>
        <v>F1</v>
      </c>
      <c r="AJ776" t="str">
        <f t="shared" si="508"/>
        <v>F1</v>
      </c>
      <c r="AK776" t="str">
        <f t="shared" si="508"/>
        <v>F1</v>
      </c>
      <c r="AL776" t="str">
        <f t="shared" si="508"/>
        <v>F1</v>
      </c>
      <c r="AM776" t="str">
        <f t="shared" si="508"/>
        <v>F1</v>
      </c>
      <c r="AN776" t="str">
        <f t="shared" si="508"/>
        <v>F1</v>
      </c>
      <c r="AO776" t="str">
        <f t="shared" si="508"/>
        <v>F1</v>
      </c>
    </row>
    <row r="777" spans="1:41" x14ac:dyDescent="0.25">
      <c r="A777" s="139" t="str">
        <f t="shared" si="494"/>
        <v>2015Wk 5P79</v>
      </c>
      <c r="B777" s="48">
        <v>79</v>
      </c>
      <c r="C777" s="144" t="str">
        <f t="shared" si="495"/>
        <v>Connor Brown</v>
      </c>
      <c r="D777" s="145"/>
      <c r="E777" s="146">
        <f t="shared" si="496"/>
        <v>6</v>
      </c>
      <c r="F777" s="146">
        <f t="shared" si="497"/>
        <v>5</v>
      </c>
      <c r="G777" s="146">
        <f t="shared" si="498"/>
        <v>6</v>
      </c>
      <c r="H777" s="146">
        <f t="shared" si="499"/>
        <v>5</v>
      </c>
      <c r="I777" s="146">
        <f t="shared" si="500"/>
        <v>4</v>
      </c>
      <c r="J777" s="146">
        <f t="shared" si="501"/>
        <v>4</v>
      </c>
      <c r="K777" s="146">
        <f t="shared" si="502"/>
        <v>4</v>
      </c>
      <c r="L777" s="146">
        <f t="shared" si="503"/>
        <v>3</v>
      </c>
      <c r="M777" s="146">
        <f t="shared" si="504"/>
        <v>6</v>
      </c>
      <c r="N777" s="147">
        <f t="shared" si="505"/>
        <v>43</v>
      </c>
      <c r="O777" s="148">
        <f>SUM(COUNTIF(E777,E773),COUNTIF(F777,F773),COUNTIF(G777,G773),COUNTIF(H777,H773),COUNTIF(I777,I773),COUNTIF(J777,J773),COUNTIF(K777,K773),COUNTIF(L777,L773),COUNTIF(M777,M773))</f>
        <v>0</v>
      </c>
      <c r="P777" s="149">
        <f>IF(O777=0,0,IF(SUM(O774:O785)=O777,VLOOKUP(1,$AC$107:$AD$116,2,FALSE),O777*P786))</f>
        <v>0</v>
      </c>
      <c r="Q777" s="146">
        <f t="shared" si="506"/>
        <v>0</v>
      </c>
      <c r="R777" t="s">
        <v>179</v>
      </c>
      <c r="S777" t="str">
        <f t="shared" si="509"/>
        <v/>
      </c>
      <c r="T777" t="str">
        <f t="shared" ref="T777:AB777" si="512">IF(E777=E773,CONCATENATE(VLOOKUP((E777-E771),$AC$122:$AD$127,2,FALSE),E772),"")</f>
        <v/>
      </c>
      <c r="U777" t="str">
        <f t="shared" si="512"/>
        <v/>
      </c>
      <c r="V777" t="str">
        <f t="shared" si="512"/>
        <v/>
      </c>
      <c r="W777" t="str">
        <f t="shared" si="512"/>
        <v/>
      </c>
      <c r="X777" t="str">
        <f t="shared" si="512"/>
        <v/>
      </c>
      <c r="Y777" t="str">
        <f t="shared" si="512"/>
        <v/>
      </c>
      <c r="Z777" t="str">
        <f t="shared" si="512"/>
        <v/>
      </c>
      <c r="AA777" t="str">
        <f t="shared" si="512"/>
        <v/>
      </c>
      <c r="AB777" t="str">
        <f t="shared" si="512"/>
        <v/>
      </c>
      <c r="AC777" s="1">
        <v>2</v>
      </c>
      <c r="AD777" s="1">
        <v>12</v>
      </c>
      <c r="AG777" t="str">
        <f t="shared" si="508"/>
        <v>F1</v>
      </c>
      <c r="AH777" t="str">
        <f t="shared" si="508"/>
        <v>F1</v>
      </c>
      <c r="AI777" t="str">
        <f t="shared" si="508"/>
        <v>F1</v>
      </c>
      <c r="AJ777" t="str">
        <f t="shared" si="508"/>
        <v>F1</v>
      </c>
      <c r="AK777" t="str">
        <f t="shared" si="508"/>
        <v>F1</v>
      </c>
      <c r="AL777" t="str">
        <f t="shared" si="508"/>
        <v>F1</v>
      </c>
      <c r="AM777" t="str">
        <f t="shared" si="508"/>
        <v>F1</v>
      </c>
      <c r="AN777" t="str">
        <f t="shared" si="508"/>
        <v>F1</v>
      </c>
      <c r="AO777" t="str">
        <f t="shared" si="508"/>
        <v>F1</v>
      </c>
    </row>
    <row r="778" spans="1:41" x14ac:dyDescent="0.25">
      <c r="A778" s="139" t="str">
        <f t="shared" si="494"/>
        <v>2015Wk 5P9</v>
      </c>
      <c r="B778" s="48">
        <v>9</v>
      </c>
      <c r="C778" s="144" t="str">
        <f t="shared" si="495"/>
        <v>Dick Donegan</v>
      </c>
      <c r="D778" s="145"/>
      <c r="E778" s="146">
        <f t="shared" si="496"/>
        <v>5</v>
      </c>
      <c r="F778" s="146">
        <f t="shared" si="497"/>
        <v>4</v>
      </c>
      <c r="G778" s="146">
        <f t="shared" si="498"/>
        <v>10</v>
      </c>
      <c r="H778" s="146">
        <f t="shared" si="499"/>
        <v>6</v>
      </c>
      <c r="I778" s="146">
        <f t="shared" si="500"/>
        <v>4</v>
      </c>
      <c r="J778" s="146">
        <f t="shared" si="501"/>
        <v>3</v>
      </c>
      <c r="K778" s="146">
        <f t="shared" si="502"/>
        <v>4</v>
      </c>
      <c r="L778" s="146">
        <f t="shared" si="503"/>
        <v>5</v>
      </c>
      <c r="M778" s="146">
        <f t="shared" si="504"/>
        <v>6</v>
      </c>
      <c r="N778" s="147">
        <f t="shared" si="505"/>
        <v>47</v>
      </c>
      <c r="O778" s="148">
        <f>SUM(COUNTIF(E778,E773),COUNTIF(F778,F773),COUNTIF(G778,G773),COUNTIF(H778,H773),COUNTIF(I778,I773),COUNTIF(J778,J773),COUNTIF(K778,K773),COUNTIF(L778,L773),COUNTIF(M778,M773))</f>
        <v>0</v>
      </c>
      <c r="P778" s="149">
        <f>IF(O778=0,0,IF(SUM(O774:O785)=O778,VLOOKUP(1,$AC$107:$AD$116,2,FALSE),O778*P786))</f>
        <v>0</v>
      </c>
      <c r="Q778" s="146">
        <f t="shared" si="506"/>
        <v>0</v>
      </c>
      <c r="R778" t="s">
        <v>179</v>
      </c>
      <c r="S778" t="str">
        <f t="shared" si="509"/>
        <v/>
      </c>
      <c r="T778" t="str">
        <f t="shared" ref="T778:AB778" si="513">IF(E778=E773,CONCATENATE(VLOOKUP((E778-E771),$AC$122:$AD$127,2,FALSE),E772),"")</f>
        <v/>
      </c>
      <c r="U778" t="str">
        <f t="shared" si="513"/>
        <v/>
      </c>
      <c r="V778" t="str">
        <f t="shared" si="513"/>
        <v/>
      </c>
      <c r="W778" t="str">
        <f t="shared" si="513"/>
        <v/>
      </c>
      <c r="X778" t="str">
        <f t="shared" si="513"/>
        <v/>
      </c>
      <c r="Y778" t="str">
        <f t="shared" si="513"/>
        <v/>
      </c>
      <c r="Z778" t="str">
        <f t="shared" si="513"/>
        <v/>
      </c>
      <c r="AA778" t="str">
        <f t="shared" si="513"/>
        <v/>
      </c>
      <c r="AB778" t="str">
        <f t="shared" si="513"/>
        <v/>
      </c>
      <c r="AC778" s="1">
        <v>3</v>
      </c>
      <c r="AD778" s="1">
        <v>8</v>
      </c>
      <c r="AG778" t="str">
        <f t="shared" si="508"/>
        <v>F1</v>
      </c>
      <c r="AH778" t="str">
        <f t="shared" si="508"/>
        <v>F1</v>
      </c>
      <c r="AI778" t="str">
        <f t="shared" si="508"/>
        <v>F1</v>
      </c>
      <c r="AJ778" t="str">
        <f t="shared" si="508"/>
        <v>F1</v>
      </c>
      <c r="AK778" t="str">
        <f t="shared" si="508"/>
        <v>F1</v>
      </c>
      <c r="AL778" t="str">
        <f t="shared" si="508"/>
        <v>F1</v>
      </c>
      <c r="AM778" t="str">
        <f t="shared" si="508"/>
        <v>F1</v>
      </c>
      <c r="AN778" t="str">
        <f t="shared" si="508"/>
        <v>F1</v>
      </c>
      <c r="AO778" t="str">
        <f t="shared" si="508"/>
        <v>F1</v>
      </c>
    </row>
    <row r="779" spans="1:41" x14ac:dyDescent="0.25">
      <c r="A779" s="139" t="str">
        <f t="shared" si="494"/>
        <v>2015Wk 5P3</v>
      </c>
      <c r="B779" s="48">
        <v>3</v>
      </c>
      <c r="C779" s="144" t="str">
        <f t="shared" si="495"/>
        <v>TJ Donegan</v>
      </c>
      <c r="D779" s="145"/>
      <c r="E779" s="146">
        <f t="shared" si="496"/>
        <v>5</v>
      </c>
      <c r="F779" s="146">
        <f t="shared" si="497"/>
        <v>5</v>
      </c>
      <c r="G779" s="146">
        <f t="shared" si="498"/>
        <v>6</v>
      </c>
      <c r="H779" s="146">
        <f t="shared" si="499"/>
        <v>5</v>
      </c>
      <c r="I779" s="146">
        <f t="shared" si="500"/>
        <v>4</v>
      </c>
      <c r="J779" s="146">
        <f t="shared" si="501"/>
        <v>3</v>
      </c>
      <c r="K779" s="146">
        <f t="shared" si="502"/>
        <v>4</v>
      </c>
      <c r="L779" s="146">
        <f t="shared" si="503"/>
        <v>3</v>
      </c>
      <c r="M779" s="146">
        <f t="shared" si="504"/>
        <v>4</v>
      </c>
      <c r="N779" s="147">
        <f t="shared" si="505"/>
        <v>39</v>
      </c>
      <c r="O779" s="148">
        <f>SUM(COUNTIF(E779,E773),COUNTIF(F779,F773),COUNTIF(G779,G773),COUNTIF(H779,H773),COUNTIF(I779,I773),COUNTIF(J779,J773),COUNTIF(K779,K773),COUNTIF(L779,L773),COUNTIF(M779,M773))</f>
        <v>0</v>
      </c>
      <c r="P779" s="149">
        <f>IF(O779=0,0,IF(SUM(O774:O785)=O779,VLOOKUP(1,$AC$107:$AD$116,2,FALSE),O779*P786))</f>
        <v>0</v>
      </c>
      <c r="Q779" s="146">
        <f t="shared" si="506"/>
        <v>2</v>
      </c>
      <c r="R779" t="s">
        <v>179</v>
      </c>
      <c r="S779" t="str">
        <f t="shared" si="509"/>
        <v/>
      </c>
      <c r="T779" t="str">
        <f t="shared" ref="T779:AB779" si="514">IF(E779=E773,CONCATENATE(VLOOKUP((E779-E771),$AC$122:$AD$127,2,FALSE),E772),"")</f>
        <v/>
      </c>
      <c r="U779" t="str">
        <f t="shared" si="514"/>
        <v/>
      </c>
      <c r="V779" t="str">
        <f t="shared" si="514"/>
        <v/>
      </c>
      <c r="W779" t="str">
        <f t="shared" si="514"/>
        <v/>
      </c>
      <c r="X779" t="str">
        <f t="shared" si="514"/>
        <v/>
      </c>
      <c r="Y779" t="str">
        <f t="shared" si="514"/>
        <v/>
      </c>
      <c r="Z779" t="str">
        <f t="shared" si="514"/>
        <v/>
      </c>
      <c r="AA779" t="str">
        <f t="shared" si="514"/>
        <v/>
      </c>
      <c r="AB779" t="str">
        <f t="shared" si="514"/>
        <v/>
      </c>
      <c r="AC779" s="1">
        <v>4</v>
      </c>
      <c r="AD779" s="1">
        <v>6</v>
      </c>
      <c r="AG779" t="str">
        <f t="shared" si="508"/>
        <v>F1</v>
      </c>
      <c r="AH779" t="str">
        <f t="shared" si="508"/>
        <v>F1</v>
      </c>
      <c r="AI779" t="str">
        <f t="shared" si="508"/>
        <v>F1</v>
      </c>
      <c r="AJ779" t="str">
        <f t="shared" si="508"/>
        <v>F1</v>
      </c>
      <c r="AK779" t="str">
        <f t="shared" si="508"/>
        <v>F1</v>
      </c>
      <c r="AL779" t="str">
        <f t="shared" si="508"/>
        <v>F1</v>
      </c>
      <c r="AM779" t="str">
        <f t="shared" si="508"/>
        <v>F1</v>
      </c>
      <c r="AN779" t="str">
        <f t="shared" si="508"/>
        <v>F1</v>
      </c>
      <c r="AO779" t="str">
        <f t="shared" si="508"/>
        <v>F1</v>
      </c>
    </row>
    <row r="780" spans="1:41" x14ac:dyDescent="0.25">
      <c r="A780" s="139" t="str">
        <f t="shared" si="494"/>
        <v>2015Wk 5P6</v>
      </c>
      <c r="B780" s="48">
        <v>6</v>
      </c>
      <c r="C780" s="144" t="str">
        <f t="shared" si="495"/>
        <v>Jack Donegan</v>
      </c>
      <c r="D780" s="145"/>
      <c r="E780" s="146">
        <f t="shared" si="496"/>
        <v>7</v>
      </c>
      <c r="F780" s="146">
        <f t="shared" si="497"/>
        <v>4</v>
      </c>
      <c r="G780" s="146">
        <f t="shared" si="498"/>
        <v>6</v>
      </c>
      <c r="H780" s="146">
        <f t="shared" si="499"/>
        <v>5</v>
      </c>
      <c r="I780" s="146">
        <f t="shared" si="500"/>
        <v>4</v>
      </c>
      <c r="J780" s="146">
        <f t="shared" si="501"/>
        <v>3</v>
      </c>
      <c r="K780" s="146">
        <f t="shared" si="502"/>
        <v>5</v>
      </c>
      <c r="L780" s="146">
        <f t="shared" si="503"/>
        <v>3</v>
      </c>
      <c r="M780" s="146">
        <f t="shared" si="504"/>
        <v>8</v>
      </c>
      <c r="N780" s="147">
        <f t="shared" si="505"/>
        <v>45</v>
      </c>
      <c r="O780" s="148">
        <f>SUM(COUNTIF(E780,E773),COUNTIF(F780,F773),COUNTIF(G780,G773),COUNTIF(H780,H773),COUNTIF(I780,I773),COUNTIF(J780,J773),COUNTIF(K780,K773),COUNTIF(L780,L773),COUNTIF(M780,M773))</f>
        <v>0</v>
      </c>
      <c r="P780" s="149">
        <f>IF(O780=0,0,IF(SUM(O774:O785)=O780,VLOOKUP(1,$AC$107:$AD$116,2,FALSE),O780*P786))</f>
        <v>0</v>
      </c>
      <c r="Q780" s="146">
        <f t="shared" si="506"/>
        <v>2</v>
      </c>
      <c r="R780" t="s">
        <v>179</v>
      </c>
      <c r="S780" t="str">
        <f t="shared" si="509"/>
        <v/>
      </c>
      <c r="T780" t="str">
        <f t="shared" ref="T780:AB780" si="515">IF(E780=E773,CONCATENATE(VLOOKUP((E780-E771),$AC$122:$AD$127,2,FALSE),E772),"")</f>
        <v/>
      </c>
      <c r="U780" t="str">
        <f t="shared" si="515"/>
        <v/>
      </c>
      <c r="V780" t="str">
        <f t="shared" si="515"/>
        <v/>
      </c>
      <c r="W780" t="str">
        <f t="shared" si="515"/>
        <v/>
      </c>
      <c r="X780" t="str">
        <f t="shared" si="515"/>
        <v/>
      </c>
      <c r="Y780" t="str">
        <f t="shared" si="515"/>
        <v/>
      </c>
      <c r="Z780" t="str">
        <f t="shared" si="515"/>
        <v/>
      </c>
      <c r="AA780" t="str">
        <f t="shared" si="515"/>
        <v/>
      </c>
      <c r="AB780" t="str">
        <f t="shared" si="515"/>
        <v/>
      </c>
      <c r="AC780" s="1">
        <v>5</v>
      </c>
      <c r="AD780" s="1">
        <v>4</v>
      </c>
      <c r="AG780" t="str">
        <f t="shared" si="508"/>
        <v>F1</v>
      </c>
      <c r="AH780" t="str">
        <f t="shared" si="508"/>
        <v>F1</v>
      </c>
      <c r="AI780" t="str">
        <f t="shared" si="508"/>
        <v>F1</v>
      </c>
      <c r="AJ780" t="str">
        <f t="shared" si="508"/>
        <v>F1</v>
      </c>
      <c r="AK780" t="str">
        <f t="shared" si="508"/>
        <v>F1</v>
      </c>
      <c r="AL780" t="str">
        <f t="shared" si="508"/>
        <v>F1</v>
      </c>
      <c r="AM780" t="str">
        <f t="shared" si="508"/>
        <v>F1</v>
      </c>
      <c r="AN780" t="str">
        <f t="shared" si="508"/>
        <v>F1</v>
      </c>
      <c r="AO780" t="str">
        <f t="shared" si="508"/>
        <v>F1</v>
      </c>
    </row>
    <row r="781" spans="1:41" x14ac:dyDescent="0.25">
      <c r="A781" s="139" t="str">
        <f t="shared" si="494"/>
        <v>2015Wk 5P8</v>
      </c>
      <c r="B781" s="48">
        <v>8</v>
      </c>
      <c r="C781" s="144" t="str">
        <f t="shared" si="495"/>
        <v>Craig Hawkinson</v>
      </c>
      <c r="D781" s="145"/>
      <c r="E781" s="146">
        <f t="shared" si="496"/>
        <v>7</v>
      </c>
      <c r="F781" s="146">
        <f t="shared" si="497"/>
        <v>5</v>
      </c>
      <c r="G781" s="146">
        <f t="shared" si="498"/>
        <v>6</v>
      </c>
      <c r="H781" s="146">
        <f t="shared" si="499"/>
        <v>4</v>
      </c>
      <c r="I781" s="146">
        <f t="shared" si="500"/>
        <v>5</v>
      </c>
      <c r="J781" s="146">
        <f t="shared" si="501"/>
        <v>5</v>
      </c>
      <c r="K781" s="146">
        <f t="shared" si="502"/>
        <v>5</v>
      </c>
      <c r="L781" s="146">
        <f t="shared" si="503"/>
        <v>3</v>
      </c>
      <c r="M781" s="146">
        <f t="shared" si="504"/>
        <v>6</v>
      </c>
      <c r="N781" s="147">
        <f t="shared" si="505"/>
        <v>46</v>
      </c>
      <c r="O781" s="148">
        <f>SUM(COUNTIF(E781,E773),COUNTIF(F781,F773),COUNTIF(G781,G773),COUNTIF(H781,H773),COUNTIF(I781,I773),COUNTIF(J781,J773),COUNTIF(K781,K773),COUNTIF(L781,L773),COUNTIF(M781,M773))</f>
        <v>0</v>
      </c>
      <c r="P781" s="149">
        <f>IF(O781=0,0,IF(SUM(O774:O785)=O781,VLOOKUP(1,$AC$107:$AD$116,2,FALSE),O781*P786))</f>
        <v>0</v>
      </c>
      <c r="Q781" s="146">
        <f t="shared" si="506"/>
        <v>0</v>
      </c>
      <c r="R781" t="s">
        <v>179</v>
      </c>
      <c r="S781" t="str">
        <f t="shared" si="509"/>
        <v/>
      </c>
      <c r="T781" t="str">
        <f t="shared" ref="T781:Y781" si="516">IF(E781=E773,CONCATENATE(VLOOKUP((E781-E771),$AC$122:$AD$127,2,FALSE),E772),"")</f>
        <v/>
      </c>
      <c r="U781" t="str">
        <f t="shared" si="516"/>
        <v/>
      </c>
      <c r="V781" t="str">
        <f t="shared" si="516"/>
        <v/>
      </c>
      <c r="W781" t="str">
        <f t="shared" si="516"/>
        <v/>
      </c>
      <c r="X781" t="str">
        <f t="shared" si="516"/>
        <v/>
      </c>
      <c r="Y781" t="str">
        <f t="shared" si="516"/>
        <v/>
      </c>
      <c r="Z781" t="str">
        <f>IF(K781=K773,CONCATENATE(VLOOKUP((K781-K771),$AC$122:$AD$127,2,FALSE),K772),"")</f>
        <v/>
      </c>
      <c r="AA781" t="str">
        <f t="shared" ref="AA781:AB781" si="517">IF(L781=L773,CONCATENATE(VLOOKUP((L781-L771),$AC$122:$AD$127,2,FALSE),L772),"")</f>
        <v/>
      </c>
      <c r="AB781" t="str">
        <f t="shared" si="517"/>
        <v/>
      </c>
      <c r="AC781" s="1">
        <v>6</v>
      </c>
      <c r="AD781" s="1">
        <v>4</v>
      </c>
      <c r="AG781" t="str">
        <f t="shared" si="508"/>
        <v>F1</v>
      </c>
      <c r="AH781" t="str">
        <f t="shared" si="508"/>
        <v>F1</v>
      </c>
      <c r="AI781" t="str">
        <f t="shared" si="508"/>
        <v>F1</v>
      </c>
      <c r="AJ781" t="str">
        <f t="shared" si="508"/>
        <v>F1</v>
      </c>
      <c r="AK781" t="str">
        <f t="shared" si="508"/>
        <v>F1</v>
      </c>
      <c r="AL781" t="str">
        <f t="shared" si="508"/>
        <v>F1</v>
      </c>
      <c r="AM781" t="str">
        <f t="shared" si="508"/>
        <v>F1</v>
      </c>
      <c r="AN781" t="str">
        <f t="shared" si="508"/>
        <v>F1</v>
      </c>
      <c r="AO781" t="str">
        <f t="shared" si="508"/>
        <v>F1</v>
      </c>
    </row>
    <row r="782" spans="1:41" x14ac:dyDescent="0.25">
      <c r="A782" s="139" t="str">
        <f t="shared" si="494"/>
        <v>2015Wk 5P23</v>
      </c>
      <c r="B782" s="48">
        <v>23</v>
      </c>
      <c r="C782" s="144" t="str">
        <f t="shared" si="495"/>
        <v>Steve Donegan</v>
      </c>
      <c r="D782" s="145"/>
      <c r="E782" s="146">
        <f t="shared" si="496"/>
        <v>5</v>
      </c>
      <c r="F782" s="146">
        <f t="shared" si="497"/>
        <v>4</v>
      </c>
      <c r="G782" s="146">
        <f t="shared" si="498"/>
        <v>6</v>
      </c>
      <c r="H782" s="146">
        <f t="shared" si="499"/>
        <v>6</v>
      </c>
      <c r="I782" s="146">
        <f t="shared" si="500"/>
        <v>6</v>
      </c>
      <c r="J782" s="146">
        <f t="shared" si="501"/>
        <v>4</v>
      </c>
      <c r="K782" s="146">
        <f t="shared" si="502"/>
        <v>4</v>
      </c>
      <c r="L782" s="146">
        <f t="shared" si="503"/>
        <v>4</v>
      </c>
      <c r="M782" s="146">
        <f t="shared" si="504"/>
        <v>4</v>
      </c>
      <c r="N782" s="147">
        <f t="shared" si="505"/>
        <v>43</v>
      </c>
      <c r="O782" s="148">
        <f>SUM(COUNTIF(E782,E773),COUNTIF(F782,F773),COUNTIF(G782,G773),COUNTIF(H782,H773),COUNTIF(I782,I773),COUNTIF(J782,J773),COUNTIF(K782,K773),COUNTIF(L782,L773),COUNTIF(M782,M773))</f>
        <v>0</v>
      </c>
      <c r="P782" s="149">
        <f>IF(O782=0,0,IF(SUM(O774:O785)=O782,VLOOKUP(1,$AC$107:$AD$116,2,FALSE),O782*P786))</f>
        <v>0</v>
      </c>
      <c r="Q782" s="146">
        <f t="shared" si="506"/>
        <v>0</v>
      </c>
      <c r="R782" t="s">
        <v>179</v>
      </c>
      <c r="S782" t="str">
        <f t="shared" si="509"/>
        <v/>
      </c>
      <c r="T782" t="str">
        <f>IF(E782=E773,CONCATENATE(VLOOKUP((E782-E771),$AC$122:$AD$127,2,FALSE),E772),"")</f>
        <v/>
      </c>
      <c r="U782" t="str">
        <f t="shared" ref="U782:AB782" si="518">IF(F782=F773,CONCATENATE(VLOOKUP((F782-F771),$AC$122:$AD$127,2,FALSE),F772),"")</f>
        <v/>
      </c>
      <c r="V782" t="str">
        <f t="shared" si="518"/>
        <v/>
      </c>
      <c r="W782" t="str">
        <f t="shared" si="518"/>
        <v/>
      </c>
      <c r="X782" t="str">
        <f t="shared" si="518"/>
        <v/>
      </c>
      <c r="Y782" t="str">
        <f t="shared" si="518"/>
        <v/>
      </c>
      <c r="Z782" t="str">
        <f t="shared" si="518"/>
        <v/>
      </c>
      <c r="AA782" t="str">
        <f t="shared" si="518"/>
        <v/>
      </c>
      <c r="AB782" t="str">
        <f t="shared" si="518"/>
        <v/>
      </c>
      <c r="AC782" s="1">
        <v>7</v>
      </c>
      <c r="AD782" s="1">
        <v>3</v>
      </c>
      <c r="AG782" t="str">
        <f t="shared" si="508"/>
        <v>F1</v>
      </c>
      <c r="AH782" t="str">
        <f t="shared" si="508"/>
        <v>F1</v>
      </c>
      <c r="AI782" t="str">
        <f t="shared" si="508"/>
        <v>F1</v>
      </c>
      <c r="AJ782" t="str">
        <f t="shared" si="508"/>
        <v>F1</v>
      </c>
      <c r="AK782" t="str">
        <f t="shared" si="508"/>
        <v>F1</v>
      </c>
      <c r="AL782" t="str">
        <f t="shared" si="508"/>
        <v>F1</v>
      </c>
      <c r="AM782" t="str">
        <f t="shared" si="508"/>
        <v>F1</v>
      </c>
      <c r="AN782" t="str">
        <f t="shared" si="508"/>
        <v>F1</v>
      </c>
      <c r="AO782" t="str">
        <f t="shared" si="508"/>
        <v>F1</v>
      </c>
    </row>
    <row r="783" spans="1:41" x14ac:dyDescent="0.25">
      <c r="A783" s="139" t="str">
        <f t="shared" si="494"/>
        <v>2015Wk 5P81</v>
      </c>
      <c r="B783" s="48">
        <v>81</v>
      </c>
      <c r="C783" s="144" t="str">
        <f t="shared" si="495"/>
        <v>Bill John</v>
      </c>
      <c r="D783" s="150"/>
      <c r="E783" s="146">
        <f t="shared" si="496"/>
        <v>4</v>
      </c>
      <c r="F783" s="146">
        <f t="shared" si="497"/>
        <v>5</v>
      </c>
      <c r="G783" s="146">
        <f t="shared" si="498"/>
        <v>6</v>
      </c>
      <c r="H783" s="146">
        <f t="shared" si="499"/>
        <v>4</v>
      </c>
      <c r="I783" s="146">
        <f t="shared" si="500"/>
        <v>7</v>
      </c>
      <c r="J783" s="146">
        <f t="shared" si="501"/>
        <v>5</v>
      </c>
      <c r="K783" s="146">
        <f t="shared" si="502"/>
        <v>4</v>
      </c>
      <c r="L783" s="146">
        <f t="shared" si="503"/>
        <v>4</v>
      </c>
      <c r="M783" s="146">
        <f t="shared" si="504"/>
        <v>4</v>
      </c>
      <c r="N783" s="147">
        <f t="shared" si="505"/>
        <v>43</v>
      </c>
      <c r="O783" s="148">
        <f>SUM(COUNTIF(E783,E773),COUNTIF(F783,F773),COUNTIF(G783,G773),COUNTIF(H783,H773),COUNTIF(I783,I773),COUNTIF(J783,J773),COUNTIF(K783,K773),COUNTIF(L783,L773),COUNTIF(M783,M773))</f>
        <v>0</v>
      </c>
      <c r="P783" s="149">
        <f>IF(O783=0,0,IF(SUM(O774:O785)=O783,VLOOKUP(1,$AC$107:$AD$116,2,FALSE),O783*P786))</f>
        <v>0</v>
      </c>
      <c r="Q783" s="146">
        <f t="shared" si="506"/>
        <v>2</v>
      </c>
      <c r="R783" t="s">
        <v>179</v>
      </c>
      <c r="S783" t="str">
        <f>CONCATENATE(T783,U783,V783,W783,X783,Y783,Z783,AA783,AB783)</f>
        <v/>
      </c>
      <c r="T783" t="str">
        <f>IF(E783=E773,CONCATENATE(VLOOKUP((E783-E771),$AC$122:$AD$127,2,FALSE),E772),"")</f>
        <v/>
      </c>
      <c r="U783" t="str">
        <f t="shared" ref="U783:W783" si="519">IF(F783=F773,CONCATENATE(VLOOKUP((F783-F771),$AC$122:$AD$127,2,FALSE),F772),"")</f>
        <v/>
      </c>
      <c r="V783" t="str">
        <f t="shared" si="519"/>
        <v/>
      </c>
      <c r="W783" t="str">
        <f t="shared" si="519"/>
        <v/>
      </c>
      <c r="X783" t="str">
        <f>IF(I783=I773,CONCATENATE(VLOOKUP((I783-I771),$AC$122:$AD$127,2,FALSE),I772),"")</f>
        <v/>
      </c>
      <c r="Y783" t="str">
        <f t="shared" ref="Y783:AB783" si="520">IF(J783=J773,CONCATENATE(VLOOKUP((J783-J771),$AC$122:$AD$127,2,FALSE),J772),"")</f>
        <v/>
      </c>
      <c r="Z783" t="str">
        <f t="shared" si="520"/>
        <v/>
      </c>
      <c r="AA783" t="str">
        <f t="shared" si="520"/>
        <v/>
      </c>
      <c r="AB783" t="str">
        <f t="shared" si="520"/>
        <v/>
      </c>
      <c r="AC783" s="1">
        <v>8</v>
      </c>
      <c r="AD783" s="1">
        <v>3</v>
      </c>
      <c r="AG783" t="str">
        <f>CONCATENATE("F1",T783)</f>
        <v>F1</v>
      </c>
      <c r="AH783" t="str">
        <f t="shared" si="508"/>
        <v>F1</v>
      </c>
      <c r="AI783" t="str">
        <f t="shared" si="508"/>
        <v>F1</v>
      </c>
      <c r="AJ783" t="str">
        <f t="shared" si="508"/>
        <v>F1</v>
      </c>
      <c r="AK783" t="str">
        <f t="shared" si="508"/>
        <v>F1</v>
      </c>
      <c r="AL783" t="str">
        <f t="shared" si="508"/>
        <v>F1</v>
      </c>
      <c r="AM783" t="str">
        <f t="shared" si="508"/>
        <v>F1</v>
      </c>
      <c r="AN783" t="str">
        <f t="shared" si="508"/>
        <v>F1</v>
      </c>
      <c r="AO783" t="str">
        <f t="shared" si="508"/>
        <v>F1</v>
      </c>
    </row>
    <row r="784" spans="1:41" x14ac:dyDescent="0.25">
      <c r="A784" s="139" t="str">
        <f t="shared" si="494"/>
        <v>2015Wk 5P19</v>
      </c>
      <c r="B784" s="48">
        <v>19</v>
      </c>
      <c r="C784" s="144" t="str">
        <f t="shared" si="495"/>
        <v>DJ Mahar</v>
      </c>
      <c r="D784" s="150"/>
      <c r="E784" s="146">
        <f t="shared" si="496"/>
        <v>5</v>
      </c>
      <c r="F784" s="146">
        <f t="shared" si="497"/>
        <v>4</v>
      </c>
      <c r="G784" s="146">
        <f t="shared" si="498"/>
        <v>7</v>
      </c>
      <c r="H784" s="146">
        <f t="shared" si="499"/>
        <v>4</v>
      </c>
      <c r="I784" s="146">
        <f t="shared" si="500"/>
        <v>5</v>
      </c>
      <c r="J784" s="146">
        <f t="shared" si="501"/>
        <v>4</v>
      </c>
      <c r="K784" s="146">
        <f t="shared" si="502"/>
        <v>4</v>
      </c>
      <c r="L784" s="146">
        <f t="shared" si="503"/>
        <v>2</v>
      </c>
      <c r="M784" s="146">
        <f t="shared" si="504"/>
        <v>5</v>
      </c>
      <c r="N784" s="147">
        <f t="shared" si="505"/>
        <v>40</v>
      </c>
      <c r="O784" s="148">
        <f>SUM(COUNTIF(E784,E773),COUNTIF(F784,F773),COUNTIF(G784,G773),COUNTIF(H784,H773),COUNTIF(I784,I773),COUNTIF(J784,J773),COUNTIF(K784,K773),COUNTIF(L784,L773),COUNTIF(M784,M773))</f>
        <v>1</v>
      </c>
      <c r="P784" s="149">
        <f>IF(O784=0,0,IF(SUM(O774:O785)=O784,VLOOKUP(1,$AC$107:$AD$116,2,FALSE),O784*P786))</f>
        <v>7</v>
      </c>
      <c r="Q784" s="146">
        <f t="shared" si="506"/>
        <v>2</v>
      </c>
      <c r="R784" t="s">
        <v>179</v>
      </c>
      <c r="S784" t="str">
        <f>CONCATENATE(T784,U784,V784,W784,X784,Y784,Z784,AA784,AB784)</f>
        <v>BIR#8</v>
      </c>
      <c r="T784" t="str">
        <f>IF(E784=E773,CONCATENATE(VLOOKUP((E784-E771),$AC$122:$AD$127,2,FALSE),E772),"")</f>
        <v/>
      </c>
      <c r="U784" t="str">
        <f t="shared" ref="U784:AB784" si="521">IF(F784=F773,CONCATENATE(VLOOKUP((F784-F771),$AC$122:$AD$127,2,FALSE),F772),"")</f>
        <v/>
      </c>
      <c r="V784" t="str">
        <f t="shared" si="521"/>
        <v/>
      </c>
      <c r="W784" t="str">
        <f t="shared" si="521"/>
        <v/>
      </c>
      <c r="X784" t="str">
        <f t="shared" si="521"/>
        <v/>
      </c>
      <c r="Y784" t="str">
        <f t="shared" si="521"/>
        <v/>
      </c>
      <c r="Z784" t="str">
        <f t="shared" si="521"/>
        <v/>
      </c>
      <c r="AA784" t="str">
        <f t="shared" si="521"/>
        <v>BIR#8</v>
      </c>
      <c r="AB784" t="str">
        <f t="shared" si="521"/>
        <v/>
      </c>
      <c r="AC784" s="1">
        <v>9</v>
      </c>
      <c r="AD784" s="1">
        <v>3</v>
      </c>
      <c r="AG784" t="str">
        <f t="shared" ref="AG784:AG785" si="522">CONCATENATE("F1",T784)</f>
        <v>F1</v>
      </c>
      <c r="AH784" t="str">
        <f t="shared" si="508"/>
        <v>F1</v>
      </c>
      <c r="AI784" t="str">
        <f t="shared" si="508"/>
        <v>F1</v>
      </c>
      <c r="AJ784" t="str">
        <f t="shared" si="508"/>
        <v>F1</v>
      </c>
      <c r="AK784" t="str">
        <f t="shared" si="508"/>
        <v>F1</v>
      </c>
      <c r="AL784" t="str">
        <f t="shared" si="508"/>
        <v>F1</v>
      </c>
      <c r="AM784" t="str">
        <f t="shared" si="508"/>
        <v>F1</v>
      </c>
      <c r="AN784" t="str">
        <f t="shared" si="508"/>
        <v>F1BIR#8</v>
      </c>
      <c r="AO784" t="str">
        <f t="shared" si="508"/>
        <v>F1</v>
      </c>
    </row>
    <row r="785" spans="1:41" x14ac:dyDescent="0.25">
      <c r="A785" s="139" t="str">
        <f t="shared" si="494"/>
        <v>2015Wk 5P82</v>
      </c>
      <c r="B785" s="48">
        <v>82</v>
      </c>
      <c r="C785" s="144" t="str">
        <f t="shared" si="495"/>
        <v>Vinny Procopio</v>
      </c>
      <c r="D785" s="150"/>
      <c r="E785" s="146">
        <f t="shared" si="496"/>
        <v>4</v>
      </c>
      <c r="F785" s="146">
        <f t="shared" si="497"/>
        <v>3</v>
      </c>
      <c r="G785" s="146">
        <f t="shared" si="498"/>
        <v>7</v>
      </c>
      <c r="H785" s="146">
        <f t="shared" si="499"/>
        <v>5</v>
      </c>
      <c r="I785" s="146">
        <f t="shared" si="500"/>
        <v>5</v>
      </c>
      <c r="J785" s="146">
        <f t="shared" si="501"/>
        <v>4</v>
      </c>
      <c r="K785" s="146">
        <f t="shared" si="502"/>
        <v>6</v>
      </c>
      <c r="L785" s="146">
        <f t="shared" si="503"/>
        <v>3</v>
      </c>
      <c r="M785" s="146">
        <f t="shared" si="504"/>
        <v>6</v>
      </c>
      <c r="N785" s="147">
        <f>SUM(E785:M785)</f>
        <v>43</v>
      </c>
      <c r="O785" s="148">
        <f>SUM(COUNTIF(E785,E773),COUNTIF(F785,F773),COUNTIF(G785,G773),COUNTIF(H785,H773),COUNTIF(I785,I773),COUNTIF(J785,J773),COUNTIF(K785,K773),COUNTIF(L785,L773),COUNTIF(M785,M773))</f>
        <v>1</v>
      </c>
      <c r="P785" s="149">
        <f>IF(O785=0,0,IF(SUM(O774:O785)=O785,VLOOKUP(1,$AC$107:$AD$116,2,FALSE),O785*P786))</f>
        <v>7</v>
      </c>
      <c r="Q785" s="146">
        <f t="shared" si="506"/>
        <v>2</v>
      </c>
      <c r="R785" t="s">
        <v>179</v>
      </c>
      <c r="S785" t="str">
        <f>CONCATENATE(T785,U785,V785,W785,X785,Y785,Z785,AA785,AB785)</f>
        <v>BIR#2</v>
      </c>
      <c r="T785" t="str">
        <f>IF(E785=E773,CONCATENATE(VLOOKUP((E785-E771),$AC$122:$AD$127,2,FALSE),E772),"")</f>
        <v/>
      </c>
      <c r="U785" t="str">
        <f t="shared" ref="U785" si="523">IF(F785=F773,CONCATENATE(VLOOKUP((F785-F771),$AC$122:$AD$127,2,FALSE),F772),"")</f>
        <v>BIR#2</v>
      </c>
      <c r="V785" t="str">
        <f>IF(G785=G773,CONCATENATE(VLOOKUP((G785-G771),$AC$122:$AD$127,2,FALSE),G772),"")</f>
        <v/>
      </c>
      <c r="W785" t="str">
        <f t="shared" ref="W785:AB785" si="524">IF(H785=H773,CONCATENATE(VLOOKUP((H785-H771),$AC$122:$AD$127,2,FALSE),H772),"")</f>
        <v/>
      </c>
      <c r="X785" t="str">
        <f t="shared" si="524"/>
        <v/>
      </c>
      <c r="Y785" t="str">
        <f t="shared" si="524"/>
        <v/>
      </c>
      <c r="Z785" t="str">
        <f t="shared" si="524"/>
        <v/>
      </c>
      <c r="AA785" t="str">
        <f t="shared" si="524"/>
        <v/>
      </c>
      <c r="AB785" t="str">
        <f t="shared" si="524"/>
        <v/>
      </c>
      <c r="AC785" s="1"/>
      <c r="AD785" s="1"/>
      <c r="AG785" t="str">
        <f t="shared" si="522"/>
        <v>F1</v>
      </c>
      <c r="AH785" t="str">
        <f t="shared" si="508"/>
        <v>F1BIR#2</v>
      </c>
      <c r="AI785" t="str">
        <f t="shared" si="508"/>
        <v>F1</v>
      </c>
      <c r="AJ785" t="str">
        <f t="shared" si="508"/>
        <v>F1</v>
      </c>
      <c r="AK785" t="str">
        <f t="shared" si="508"/>
        <v>F1</v>
      </c>
      <c r="AL785" t="str">
        <f t="shared" si="508"/>
        <v>F1</v>
      </c>
      <c r="AM785" t="str">
        <f t="shared" si="508"/>
        <v>F1</v>
      </c>
      <c r="AN785" t="str">
        <f t="shared" si="508"/>
        <v>F1</v>
      </c>
      <c r="AO785" t="str">
        <f t="shared" si="508"/>
        <v>F1</v>
      </c>
    </row>
    <row r="786" spans="1:41" x14ac:dyDescent="0.25">
      <c r="B786" s="48"/>
      <c r="C786" s="151" t="s">
        <v>196</v>
      </c>
      <c r="D786" s="150"/>
      <c r="E786" s="152">
        <f>AVERAGE(E774:E785)</f>
        <v>5.25</v>
      </c>
      <c r="F786" s="152">
        <f t="shared" ref="F786:N786" si="525">AVERAGE(F774:F785)</f>
        <v>4.333333333333333</v>
      </c>
      <c r="G786" s="152">
        <f t="shared" si="525"/>
        <v>6.5</v>
      </c>
      <c r="H786" s="152">
        <f t="shared" si="525"/>
        <v>4.916666666666667</v>
      </c>
      <c r="I786" s="152">
        <f t="shared" si="525"/>
        <v>4.75</v>
      </c>
      <c r="J786" s="152">
        <f t="shared" si="525"/>
        <v>3.6666666666666665</v>
      </c>
      <c r="K786" s="152">
        <f t="shared" si="525"/>
        <v>4.333333333333333</v>
      </c>
      <c r="L786" s="152">
        <f t="shared" si="525"/>
        <v>3.25</v>
      </c>
      <c r="M786" s="152">
        <f t="shared" si="525"/>
        <v>5.416666666666667</v>
      </c>
      <c r="N786" s="152">
        <f t="shared" si="525"/>
        <v>42.416666666666664</v>
      </c>
      <c r="O786" s="153"/>
      <c r="P786" s="9">
        <f>VLOOKUP(SUM(O774:O785),$AC$107:$AD$117,2,FALSE)</f>
        <v>7</v>
      </c>
    </row>
    <row r="787" spans="1:41" x14ac:dyDescent="0.25">
      <c r="A787" s="139" t="str">
        <f>CONCATENATE($C$10,C771,C787)</f>
        <v>2015Wk 5Flight 2</v>
      </c>
      <c r="B787" s="48"/>
      <c r="C787" s="302" t="s">
        <v>57</v>
      </c>
      <c r="D787" s="303"/>
      <c r="E787" s="140">
        <f>IF(COUNTIF(E788:E799,MIN(E788:E799))=1,MIN(E788:E799),0)</f>
        <v>0</v>
      </c>
      <c r="F787" s="140">
        <f t="shared" ref="F787:L787" si="526">IF(COUNTIF(F788:F799,MIN(F788:F799))=1,MIN(F788:F799),0)</f>
        <v>0</v>
      </c>
      <c r="G787" s="140">
        <f t="shared" si="526"/>
        <v>0</v>
      </c>
      <c r="H787" s="140">
        <f t="shared" si="526"/>
        <v>0</v>
      </c>
      <c r="I787" s="140">
        <f t="shared" si="526"/>
        <v>0</v>
      </c>
      <c r="J787" s="140">
        <f t="shared" si="526"/>
        <v>2</v>
      </c>
      <c r="K787" s="140">
        <f t="shared" si="526"/>
        <v>3</v>
      </c>
      <c r="L787" s="140">
        <f t="shared" si="526"/>
        <v>0</v>
      </c>
      <c r="M787" s="140">
        <f>IF(COUNTIF(M788:M799,MIN(M788:M799))=1,MIN(M788:M799),0)</f>
        <v>0</v>
      </c>
      <c r="N787" s="154"/>
      <c r="O787" s="9" t="s">
        <v>190</v>
      </c>
      <c r="P787" s="9" t="s">
        <v>191</v>
      </c>
      <c r="Q787" s="52"/>
    </row>
    <row r="788" spans="1:41" x14ac:dyDescent="0.25">
      <c r="A788" s="139" t="str">
        <f t="shared" ref="A788:A799" si="527">CONCATENATE($C$10,$C$828,"P",B788)</f>
        <v>2015Wk 5P14</v>
      </c>
      <c r="B788" s="48">
        <v>14</v>
      </c>
      <c r="C788" s="144" t="str">
        <f t="shared" ref="C788:C799" si="528">VLOOKUP(B788,$A$3108:$D$8319,3,FALSE)</f>
        <v>Drew Prucha</v>
      </c>
      <c r="D788" s="145"/>
      <c r="E788" s="146">
        <f t="shared" ref="E788:E799" si="529">IFERROR(IF(VLOOKUP($A788,$A$828:$P$889,5,FALSE)=0,"",VLOOKUP($A788,$A$828:$P$889,5,FALSE)),"")</f>
        <v>6</v>
      </c>
      <c r="F788" s="146">
        <f t="shared" ref="F788:F799" si="530">IFERROR(IF(VLOOKUP($A788,$A$828:$P$889,6,FALSE)=0,"",VLOOKUP($A788,$A$828:$P$889,6,FALSE)),"")</f>
        <v>5</v>
      </c>
      <c r="G788" s="146">
        <f t="shared" ref="G788:G799" si="531">IFERROR(IF(VLOOKUP($A788,$A$828:$P$889,7,FALSE)=0,"",VLOOKUP($A788,$A$828:$P$889,7,FALSE)),"")</f>
        <v>7</v>
      </c>
      <c r="H788" s="146">
        <f t="shared" ref="H788:H799" si="532">IFERROR(IF(VLOOKUP($A788,$A$828:$P$889,8,FALSE)=0,"",VLOOKUP($A788,$A$828:$P$889,8,FALSE)),"")</f>
        <v>5</v>
      </c>
      <c r="I788" s="146">
        <f t="shared" ref="I788:I799" si="533">IFERROR(IF(VLOOKUP($A788,$A$828:$P$889,9,FALSE)=0,"",VLOOKUP($A788,$A$828:$P$889,9,FALSE)),"")</f>
        <v>6</v>
      </c>
      <c r="J788" s="146">
        <f t="shared" ref="J788:J799" si="534">IFERROR(IF(VLOOKUP($A788,$A$828:$P$889,10,FALSE)=0,"",VLOOKUP($A788,$A$828:$P$889,10,FALSE)),"")</f>
        <v>3</v>
      </c>
      <c r="K788" s="146">
        <f t="shared" ref="K788:K799" si="535">IFERROR(IF(VLOOKUP($A788,$A$828:$P$889,11,FALSE)=0,"",VLOOKUP($A788,$A$828:$P$889,11,FALSE)),"")</f>
        <v>5</v>
      </c>
      <c r="L788" s="146">
        <f t="shared" ref="L788:L799" si="536">IFERROR(IF(VLOOKUP($A788,$A$828:$P$889,12,FALSE)=0,"",VLOOKUP($A788,$A$828:$P$889,12,FALSE)),"")</f>
        <v>3</v>
      </c>
      <c r="M788" s="146">
        <f t="shared" ref="M788:M799" si="537">IFERROR(IF(VLOOKUP($A788,$A$828:$P$889,13,FALSE)=0,"",VLOOKUP($A788,$A$828:$P$889,13,FALSE)),"")</f>
        <v>6</v>
      </c>
      <c r="N788" s="147">
        <f t="shared" ref="N788:N795" si="538">SUM(E788:M788)</f>
        <v>46</v>
      </c>
      <c r="O788" s="148">
        <f>SUM(COUNTIF(E788,E787),COUNTIF(F788,F787),COUNTIF(G788,G787),COUNTIF(H788,H787),COUNTIF(I788,I787),COUNTIF(J788,J787),COUNTIF(K788,K787),COUNTIF(L788,L787),COUNTIF(M788,M787))</f>
        <v>0</v>
      </c>
      <c r="P788" s="149">
        <f>IF(O788=0,0,IF(SUM(O788:O799)=O788,VLOOKUP(1,$AC$107:$AD$116,2,FALSE),O788*P800))</f>
        <v>0</v>
      </c>
      <c r="Q788" s="146">
        <f t="shared" ref="Q788:Q799" si="539">IFERROR((VLOOKUP($A788,$A$828:$P$889,16,FALSE)),"DNP")</f>
        <v>0</v>
      </c>
      <c r="R788" t="s">
        <v>179</v>
      </c>
      <c r="S788" t="str">
        <f t="shared" ref="S788:S799" si="540">CONCATENATE(T788,U788,V788,W788,X788,Y788,Z788,AA788,AB788)</f>
        <v/>
      </c>
      <c r="T788" t="str">
        <f t="shared" ref="T788:AB788" si="541">IF(E788=E787,CONCATENATE(VLOOKUP((E788-E771),$AC$122:$AD$127,2,FALSE),E772),"")</f>
        <v/>
      </c>
      <c r="U788" t="str">
        <f t="shared" si="541"/>
        <v/>
      </c>
      <c r="V788" t="str">
        <f t="shared" si="541"/>
        <v/>
      </c>
      <c r="W788" t="str">
        <f t="shared" si="541"/>
        <v/>
      </c>
      <c r="X788" t="str">
        <f t="shared" si="541"/>
        <v/>
      </c>
      <c r="Y788" t="str">
        <f t="shared" si="541"/>
        <v/>
      </c>
      <c r="Z788" t="str">
        <f t="shared" si="541"/>
        <v/>
      </c>
      <c r="AA788" t="str">
        <f t="shared" si="541"/>
        <v/>
      </c>
      <c r="AB788" t="str">
        <f t="shared" si="541"/>
        <v/>
      </c>
      <c r="AG788" t="str">
        <f>CONCATENATE("F2",T788)</f>
        <v>F2</v>
      </c>
      <c r="AH788" t="str">
        <f t="shared" ref="AH788:AO799" si="542">CONCATENATE("F2",U788)</f>
        <v>F2</v>
      </c>
      <c r="AI788" t="str">
        <f t="shared" si="542"/>
        <v>F2</v>
      </c>
      <c r="AJ788" t="str">
        <f t="shared" si="542"/>
        <v>F2</v>
      </c>
      <c r="AK788" t="str">
        <f t="shared" si="542"/>
        <v>F2</v>
      </c>
      <c r="AL788" t="str">
        <f t="shared" si="542"/>
        <v>F2</v>
      </c>
      <c r="AM788" t="str">
        <f t="shared" si="542"/>
        <v>F2</v>
      </c>
      <c r="AN788" t="str">
        <f t="shared" si="542"/>
        <v>F2</v>
      </c>
      <c r="AO788" t="str">
        <f t="shared" si="542"/>
        <v>F2</v>
      </c>
    </row>
    <row r="789" spans="1:41" x14ac:dyDescent="0.25">
      <c r="A789" s="139" t="str">
        <f t="shared" si="527"/>
        <v>2015Wk 5P30</v>
      </c>
      <c r="B789" s="48">
        <v>30</v>
      </c>
      <c r="C789" s="144" t="str">
        <f t="shared" si="528"/>
        <v>Matt Lochner</v>
      </c>
      <c r="D789" s="145"/>
      <c r="E789" s="146">
        <f t="shared" si="529"/>
        <v>6</v>
      </c>
      <c r="F789" s="146">
        <f t="shared" si="530"/>
        <v>5</v>
      </c>
      <c r="G789" s="146">
        <f t="shared" si="531"/>
        <v>7</v>
      </c>
      <c r="H789" s="146">
        <f t="shared" si="532"/>
        <v>4</v>
      </c>
      <c r="I789" s="146">
        <f t="shared" si="533"/>
        <v>4</v>
      </c>
      <c r="J789" s="146">
        <f t="shared" si="534"/>
        <v>5</v>
      </c>
      <c r="K789" s="146">
        <f t="shared" si="535"/>
        <v>6</v>
      </c>
      <c r="L789" s="146">
        <f t="shared" si="536"/>
        <v>4</v>
      </c>
      <c r="M789" s="146">
        <f t="shared" si="537"/>
        <v>6</v>
      </c>
      <c r="N789" s="147">
        <f t="shared" si="538"/>
        <v>47</v>
      </c>
      <c r="O789" s="148">
        <f>SUM(COUNTIF(E789,E787),COUNTIF(F789,F787),COUNTIF(G789,G787),COUNTIF(H789,H787),COUNTIF(I789,I787),COUNTIF(J789,J787),COUNTIF(K789,K787),COUNTIF(L789,L787),COUNTIF(M789,M787))</f>
        <v>0</v>
      </c>
      <c r="P789" s="149">
        <f>IF(O789=0,0,IF(SUM(O788:O799)=O789,VLOOKUP(1,$AC$107:$AD$116,2,FALSE),O789*P800))</f>
        <v>0</v>
      </c>
      <c r="Q789" s="146">
        <f t="shared" si="539"/>
        <v>2</v>
      </c>
      <c r="R789" t="s">
        <v>179</v>
      </c>
      <c r="S789" t="str">
        <f t="shared" si="540"/>
        <v/>
      </c>
      <c r="T789" t="str">
        <f t="shared" ref="T789:AB789" si="543">IF(E789=E787,CONCATENATE(VLOOKUP((E789-E771),$AC$122:$AD$127,2,FALSE),E772),"")</f>
        <v/>
      </c>
      <c r="U789" t="str">
        <f t="shared" si="543"/>
        <v/>
      </c>
      <c r="V789" t="str">
        <f t="shared" si="543"/>
        <v/>
      </c>
      <c r="W789" t="str">
        <f t="shared" si="543"/>
        <v/>
      </c>
      <c r="X789" t="str">
        <f t="shared" si="543"/>
        <v/>
      </c>
      <c r="Y789" t="str">
        <f t="shared" si="543"/>
        <v/>
      </c>
      <c r="Z789" t="str">
        <f t="shared" si="543"/>
        <v/>
      </c>
      <c r="AA789" t="str">
        <f t="shared" si="543"/>
        <v/>
      </c>
      <c r="AB789" t="str">
        <f t="shared" si="543"/>
        <v/>
      </c>
      <c r="AC789" s="1" t="s">
        <v>197</v>
      </c>
      <c r="AG789" t="str">
        <f t="shared" ref="AG789:AG799" si="544">CONCATENATE("F2",T789)</f>
        <v>F2</v>
      </c>
      <c r="AH789" t="str">
        <f t="shared" si="542"/>
        <v>F2</v>
      </c>
      <c r="AI789" t="str">
        <f t="shared" si="542"/>
        <v>F2</v>
      </c>
      <c r="AJ789" t="str">
        <f t="shared" si="542"/>
        <v>F2</v>
      </c>
      <c r="AK789" t="str">
        <f t="shared" si="542"/>
        <v>F2</v>
      </c>
      <c r="AL789" t="str">
        <f t="shared" si="542"/>
        <v>F2</v>
      </c>
      <c r="AM789" t="str">
        <f t="shared" si="542"/>
        <v>F2</v>
      </c>
      <c r="AN789" t="str">
        <f t="shared" si="542"/>
        <v>F2</v>
      </c>
      <c r="AO789" t="str">
        <f t="shared" si="542"/>
        <v>F2</v>
      </c>
    </row>
    <row r="790" spans="1:41" x14ac:dyDescent="0.25">
      <c r="A790" s="139" t="str">
        <f t="shared" si="527"/>
        <v>2015Wk 5P22</v>
      </c>
      <c r="B790" s="48">
        <v>22</v>
      </c>
      <c r="C790" s="144" t="str">
        <f t="shared" si="528"/>
        <v>Mike Carroll</v>
      </c>
      <c r="D790" s="145"/>
      <c r="E790" s="146">
        <f t="shared" si="529"/>
        <v>5</v>
      </c>
      <c r="F790" s="146">
        <f t="shared" si="530"/>
        <v>5</v>
      </c>
      <c r="G790" s="146">
        <f t="shared" si="531"/>
        <v>7</v>
      </c>
      <c r="H790" s="146">
        <f t="shared" si="532"/>
        <v>7</v>
      </c>
      <c r="I790" s="146">
        <f t="shared" si="533"/>
        <v>5</v>
      </c>
      <c r="J790" s="146">
        <f t="shared" si="534"/>
        <v>3</v>
      </c>
      <c r="K790" s="146">
        <f t="shared" si="535"/>
        <v>5</v>
      </c>
      <c r="L790" s="146">
        <f t="shared" si="536"/>
        <v>4</v>
      </c>
      <c r="M790" s="146">
        <f t="shared" si="537"/>
        <v>7</v>
      </c>
      <c r="N790" s="147">
        <f t="shared" si="538"/>
        <v>48</v>
      </c>
      <c r="O790" s="148">
        <f>SUM(COUNTIF(E790,E787),COUNTIF(F790,F787),COUNTIF(G790,G787),COUNTIF(H790,H787),COUNTIF(I790,I787),COUNTIF(J790,J787),COUNTIF(K790,K787),COUNTIF(L790,L787),COUNTIF(M790,M787))</f>
        <v>0</v>
      </c>
      <c r="P790" s="149">
        <f>IF(O790=0,0,IF(SUM(O788:O799)=O790,VLOOKUP(1,$AC$107:$AD$116,2,FALSE),O790*P800))</f>
        <v>0</v>
      </c>
      <c r="Q790" s="146">
        <f t="shared" si="539"/>
        <v>0</v>
      </c>
      <c r="R790" t="s">
        <v>179</v>
      </c>
      <c r="S790" t="str">
        <f t="shared" si="540"/>
        <v/>
      </c>
      <c r="T790" t="str">
        <f t="shared" ref="T790:AB790" si="545">IF(E790=E787,CONCATENATE(VLOOKUP((E790-E771),$AC$122:$AD$127,2,FALSE),E772),"")</f>
        <v/>
      </c>
      <c r="U790" t="str">
        <f t="shared" si="545"/>
        <v/>
      </c>
      <c r="V790" t="str">
        <f t="shared" si="545"/>
        <v/>
      </c>
      <c r="W790" t="str">
        <f t="shared" si="545"/>
        <v/>
      </c>
      <c r="X790" t="str">
        <f t="shared" si="545"/>
        <v/>
      </c>
      <c r="Y790" t="str">
        <f t="shared" si="545"/>
        <v/>
      </c>
      <c r="Z790" t="str">
        <f t="shared" si="545"/>
        <v/>
      </c>
      <c r="AA790" t="str">
        <f t="shared" si="545"/>
        <v/>
      </c>
      <c r="AB790" t="str">
        <f t="shared" si="545"/>
        <v/>
      </c>
      <c r="AC790" s="1">
        <v>-3</v>
      </c>
      <c r="AD790" s="1" t="s">
        <v>198</v>
      </c>
      <c r="AG790" t="str">
        <f t="shared" si="544"/>
        <v>F2</v>
      </c>
      <c r="AH790" t="str">
        <f t="shared" si="542"/>
        <v>F2</v>
      </c>
      <c r="AI790" t="str">
        <f t="shared" si="542"/>
        <v>F2</v>
      </c>
      <c r="AJ790" t="str">
        <f t="shared" si="542"/>
        <v>F2</v>
      </c>
      <c r="AK790" t="str">
        <f t="shared" si="542"/>
        <v>F2</v>
      </c>
      <c r="AL790" t="str">
        <f t="shared" si="542"/>
        <v>F2</v>
      </c>
      <c r="AM790" t="str">
        <f t="shared" si="542"/>
        <v>F2</v>
      </c>
      <c r="AN790" t="str">
        <f t="shared" si="542"/>
        <v>F2</v>
      </c>
      <c r="AO790" t="str">
        <f t="shared" si="542"/>
        <v>F2</v>
      </c>
    </row>
    <row r="791" spans="1:41" x14ac:dyDescent="0.25">
      <c r="A791" s="139" t="str">
        <f t="shared" si="527"/>
        <v>2015Wk 5P37</v>
      </c>
      <c r="B791" s="48">
        <v>37</v>
      </c>
      <c r="C791" s="144" t="str">
        <f t="shared" si="528"/>
        <v>Brian Thompson</v>
      </c>
      <c r="D791" s="145"/>
      <c r="E791" s="146">
        <f t="shared" si="529"/>
        <v>6</v>
      </c>
      <c r="F791" s="146">
        <f t="shared" si="530"/>
        <v>6</v>
      </c>
      <c r="G791" s="146">
        <f t="shared" si="531"/>
        <v>7</v>
      </c>
      <c r="H791" s="146">
        <f t="shared" si="532"/>
        <v>4</v>
      </c>
      <c r="I791" s="146">
        <f t="shared" si="533"/>
        <v>4</v>
      </c>
      <c r="J791" s="146">
        <f t="shared" si="534"/>
        <v>4</v>
      </c>
      <c r="K791" s="146">
        <f t="shared" si="535"/>
        <v>3</v>
      </c>
      <c r="L791" s="146">
        <f t="shared" si="536"/>
        <v>3</v>
      </c>
      <c r="M791" s="146">
        <f t="shared" si="537"/>
        <v>5</v>
      </c>
      <c r="N791" s="147">
        <f t="shared" si="538"/>
        <v>42</v>
      </c>
      <c r="O791" s="148">
        <f>SUM(COUNTIF(E791,E787),COUNTIF(F791,F787),COUNTIF(G791,G787),COUNTIF(H791,H787),COUNTIF(I791,I787),COUNTIF(J791,J787),COUNTIF(K791,K787),COUNTIF(L791,L787),COUNTIF(M791,M787))</f>
        <v>1</v>
      </c>
      <c r="P791" s="149">
        <f>IF(O791=0,0,IF(SUM(O788:O799)=O791,VLOOKUP(1,$AC$107:$AD$116,2,FALSE),O791*P800))</f>
        <v>18</v>
      </c>
      <c r="Q791" s="146">
        <f t="shared" si="539"/>
        <v>2</v>
      </c>
      <c r="R791" t="s">
        <v>179</v>
      </c>
      <c r="S791" t="str">
        <f t="shared" si="540"/>
        <v>BIR#7</v>
      </c>
      <c r="T791" t="str">
        <f t="shared" ref="T791:AB791" si="546">IF(E791=E787,CONCATENATE(VLOOKUP((E791-E771),$AC$122:$AD$127,2,FALSE),E772),"")</f>
        <v/>
      </c>
      <c r="U791" t="str">
        <f t="shared" si="546"/>
        <v/>
      </c>
      <c r="V791" t="str">
        <f t="shared" si="546"/>
        <v/>
      </c>
      <c r="W791" t="str">
        <f t="shared" si="546"/>
        <v/>
      </c>
      <c r="X791" t="str">
        <f t="shared" si="546"/>
        <v/>
      </c>
      <c r="Y791" t="str">
        <f t="shared" si="546"/>
        <v/>
      </c>
      <c r="Z791" t="str">
        <f t="shared" si="546"/>
        <v>BIR#7</v>
      </c>
      <c r="AA791" t="str">
        <f t="shared" si="546"/>
        <v/>
      </c>
      <c r="AB791" t="str">
        <f t="shared" si="546"/>
        <v/>
      </c>
      <c r="AC791" s="1">
        <v>-2</v>
      </c>
      <c r="AD791" s="1" t="s">
        <v>199</v>
      </c>
      <c r="AG791" t="str">
        <f t="shared" si="544"/>
        <v>F2</v>
      </c>
      <c r="AH791" t="str">
        <f t="shared" si="542"/>
        <v>F2</v>
      </c>
      <c r="AI791" t="str">
        <f t="shared" si="542"/>
        <v>F2</v>
      </c>
      <c r="AJ791" t="str">
        <f t="shared" si="542"/>
        <v>F2</v>
      </c>
      <c r="AK791" t="str">
        <f t="shared" si="542"/>
        <v>F2</v>
      </c>
      <c r="AL791" t="str">
        <f t="shared" si="542"/>
        <v>F2</v>
      </c>
      <c r="AM791" t="str">
        <f t="shared" si="542"/>
        <v>F2BIR#7</v>
      </c>
      <c r="AN791" t="str">
        <f t="shared" si="542"/>
        <v>F2</v>
      </c>
      <c r="AO791" t="str">
        <f t="shared" si="542"/>
        <v>F2</v>
      </c>
    </row>
    <row r="792" spans="1:41" x14ac:dyDescent="0.25">
      <c r="A792" s="139" t="str">
        <f t="shared" si="527"/>
        <v>2015Wk 5P12</v>
      </c>
      <c r="B792" s="48">
        <v>12</v>
      </c>
      <c r="C792" s="144" t="str">
        <f t="shared" si="528"/>
        <v>Dale Russell</v>
      </c>
      <c r="D792" s="145"/>
      <c r="E792" s="146">
        <f t="shared" si="529"/>
        <v>6</v>
      </c>
      <c r="F792" s="146">
        <f t="shared" si="530"/>
        <v>5</v>
      </c>
      <c r="G792" s="146">
        <f t="shared" si="531"/>
        <v>6</v>
      </c>
      <c r="H792" s="146">
        <f t="shared" si="532"/>
        <v>4</v>
      </c>
      <c r="I792" s="146">
        <f t="shared" si="533"/>
        <v>5</v>
      </c>
      <c r="J792" s="146">
        <f t="shared" si="534"/>
        <v>3</v>
      </c>
      <c r="K792" s="146">
        <f t="shared" si="535"/>
        <v>5</v>
      </c>
      <c r="L792" s="146">
        <f t="shared" si="536"/>
        <v>3</v>
      </c>
      <c r="M792" s="146">
        <f t="shared" si="537"/>
        <v>4</v>
      </c>
      <c r="N792" s="147">
        <f t="shared" si="538"/>
        <v>41</v>
      </c>
      <c r="O792" s="148">
        <f>SUM(COUNTIF(E792,E787),COUNTIF(F792,F787),COUNTIF(G792,G787),COUNTIF(H792,H787),COUNTIF(I792,I787),COUNTIF(J792,J787),COUNTIF(K792,K787),COUNTIF(L792,L787),COUNTIF(M792,M787))</f>
        <v>0</v>
      </c>
      <c r="P792" s="149">
        <f>IF(O792=0,0,IF(SUM(O788:O799)=O792,VLOOKUP(1,$AC$107:$AD$116,2,FALSE),O792*P800))</f>
        <v>0</v>
      </c>
      <c r="Q792" s="146">
        <f t="shared" si="539"/>
        <v>2</v>
      </c>
      <c r="R792" t="s">
        <v>179</v>
      </c>
      <c r="S792" t="str">
        <f t="shared" si="540"/>
        <v/>
      </c>
      <c r="T792" t="str">
        <f t="shared" ref="T792:AB792" si="547">IF(E792=E787,CONCATENATE(VLOOKUP((E792-E771),$AC$122:$AD$127,2,FALSE),E772),"")</f>
        <v/>
      </c>
      <c r="U792" t="str">
        <f t="shared" si="547"/>
        <v/>
      </c>
      <c r="V792" t="str">
        <f t="shared" si="547"/>
        <v/>
      </c>
      <c r="W792" t="str">
        <f t="shared" si="547"/>
        <v/>
      </c>
      <c r="X792" t="str">
        <f t="shared" si="547"/>
        <v/>
      </c>
      <c r="Y792" t="str">
        <f t="shared" si="547"/>
        <v/>
      </c>
      <c r="Z792" t="str">
        <f t="shared" si="547"/>
        <v/>
      </c>
      <c r="AA792" t="str">
        <f t="shared" si="547"/>
        <v/>
      </c>
      <c r="AB792" t="str">
        <f t="shared" si="547"/>
        <v/>
      </c>
      <c r="AC792" s="1">
        <v>-1</v>
      </c>
      <c r="AD792" s="1" t="s">
        <v>200</v>
      </c>
      <c r="AG792" t="str">
        <f t="shared" si="544"/>
        <v>F2</v>
      </c>
      <c r="AH792" t="str">
        <f t="shared" si="542"/>
        <v>F2</v>
      </c>
      <c r="AI792" t="str">
        <f t="shared" si="542"/>
        <v>F2</v>
      </c>
      <c r="AJ792" t="str">
        <f t="shared" si="542"/>
        <v>F2</v>
      </c>
      <c r="AK792" t="str">
        <f t="shared" si="542"/>
        <v>F2</v>
      </c>
      <c r="AL792" t="str">
        <f t="shared" si="542"/>
        <v>F2</v>
      </c>
      <c r="AM792" t="str">
        <f t="shared" si="542"/>
        <v>F2</v>
      </c>
      <c r="AN792" t="str">
        <f t="shared" si="542"/>
        <v>F2</v>
      </c>
      <c r="AO792" t="str">
        <f t="shared" si="542"/>
        <v>F2</v>
      </c>
    </row>
    <row r="793" spans="1:41" x14ac:dyDescent="0.25">
      <c r="A793" s="139" t="str">
        <f t="shared" si="527"/>
        <v>2015Wk 5P31</v>
      </c>
      <c r="B793" s="48">
        <v>31</v>
      </c>
      <c r="C793" s="144" t="str">
        <f t="shared" si="528"/>
        <v>Marty Donegan</v>
      </c>
      <c r="D793" s="145"/>
      <c r="E793" s="146">
        <f t="shared" si="529"/>
        <v>6</v>
      </c>
      <c r="F793" s="146">
        <f t="shared" si="530"/>
        <v>5</v>
      </c>
      <c r="G793" s="146">
        <f t="shared" si="531"/>
        <v>8</v>
      </c>
      <c r="H793" s="146">
        <f t="shared" si="532"/>
        <v>6</v>
      </c>
      <c r="I793" s="146">
        <f t="shared" si="533"/>
        <v>5</v>
      </c>
      <c r="J793" s="146">
        <f t="shared" si="534"/>
        <v>4</v>
      </c>
      <c r="K793" s="146">
        <f t="shared" si="535"/>
        <v>6</v>
      </c>
      <c r="L793" s="146">
        <f t="shared" si="536"/>
        <v>4</v>
      </c>
      <c r="M793" s="146">
        <f t="shared" si="537"/>
        <v>4</v>
      </c>
      <c r="N793" s="147">
        <f t="shared" si="538"/>
        <v>48</v>
      </c>
      <c r="O793" s="148">
        <f>SUM(COUNTIF(E793,E787),COUNTIF(F793,F787),COUNTIF(G793,G787),COUNTIF(H793,H787),COUNTIF(I793,I787),COUNTIF(J793,J787),COUNTIF(K793,K787),COUNTIF(L793,L787),COUNTIF(M793,M787))</f>
        <v>0</v>
      </c>
      <c r="P793" s="149">
        <f>IF(O793=0,0,IF(SUM(O788:O799)=O793,VLOOKUP(1,$AC$107:$AD$116,2,FALSE),O793*P800))</f>
        <v>0</v>
      </c>
      <c r="Q793" s="146">
        <f t="shared" si="539"/>
        <v>2</v>
      </c>
      <c r="R793" t="s">
        <v>179</v>
      </c>
      <c r="S793" t="str">
        <f t="shared" si="540"/>
        <v/>
      </c>
      <c r="T793" t="str">
        <f t="shared" ref="T793:AB793" si="548">IF(E793=E787,CONCATENATE(VLOOKUP((E793-E771),$AC$122:$AD$127,2,FALSE),E772),"")</f>
        <v/>
      </c>
      <c r="U793" t="str">
        <f t="shared" si="548"/>
        <v/>
      </c>
      <c r="V793" t="str">
        <f t="shared" si="548"/>
        <v/>
      </c>
      <c r="W793" t="str">
        <f t="shared" si="548"/>
        <v/>
      </c>
      <c r="X793" t="str">
        <f t="shared" si="548"/>
        <v/>
      </c>
      <c r="Y793" t="str">
        <f t="shared" si="548"/>
        <v/>
      </c>
      <c r="Z793" t="str">
        <f t="shared" si="548"/>
        <v/>
      </c>
      <c r="AA793" t="str">
        <f t="shared" si="548"/>
        <v/>
      </c>
      <c r="AB793" t="str">
        <f t="shared" si="548"/>
        <v/>
      </c>
      <c r="AC793" s="1">
        <v>0</v>
      </c>
      <c r="AD793" s="1" t="s">
        <v>201</v>
      </c>
      <c r="AG793" t="str">
        <f t="shared" si="544"/>
        <v>F2</v>
      </c>
      <c r="AH793" t="str">
        <f t="shared" si="542"/>
        <v>F2</v>
      </c>
      <c r="AI793" t="str">
        <f t="shared" si="542"/>
        <v>F2</v>
      </c>
      <c r="AJ793" t="str">
        <f t="shared" si="542"/>
        <v>F2</v>
      </c>
      <c r="AK793" t="str">
        <f t="shared" si="542"/>
        <v>F2</v>
      </c>
      <c r="AL793" t="str">
        <f t="shared" si="542"/>
        <v>F2</v>
      </c>
      <c r="AM793" t="str">
        <f t="shared" si="542"/>
        <v>F2</v>
      </c>
      <c r="AN793" t="str">
        <f t="shared" si="542"/>
        <v>F2</v>
      </c>
      <c r="AO793" t="str">
        <f t="shared" si="542"/>
        <v>F2</v>
      </c>
    </row>
    <row r="794" spans="1:41" x14ac:dyDescent="0.25">
      <c r="A794" s="139" t="str">
        <f t="shared" si="527"/>
        <v>2015Wk 5P21</v>
      </c>
      <c r="B794" s="48">
        <v>21</v>
      </c>
      <c r="C794" s="144" t="str">
        <f t="shared" si="528"/>
        <v>Sean Mott</v>
      </c>
      <c r="D794" s="145"/>
      <c r="E794" s="146">
        <f t="shared" si="529"/>
        <v>5</v>
      </c>
      <c r="F794" s="146">
        <f t="shared" si="530"/>
        <v>6</v>
      </c>
      <c r="G794" s="146">
        <f t="shared" si="531"/>
        <v>6</v>
      </c>
      <c r="H794" s="146">
        <f t="shared" si="532"/>
        <v>5</v>
      </c>
      <c r="I794" s="146">
        <f t="shared" si="533"/>
        <v>6</v>
      </c>
      <c r="J794" s="146">
        <f t="shared" si="534"/>
        <v>2</v>
      </c>
      <c r="K794" s="146">
        <f t="shared" si="535"/>
        <v>6</v>
      </c>
      <c r="L794" s="146">
        <f t="shared" si="536"/>
        <v>5</v>
      </c>
      <c r="M794" s="146">
        <f t="shared" si="537"/>
        <v>6</v>
      </c>
      <c r="N794" s="147">
        <f t="shared" si="538"/>
        <v>47</v>
      </c>
      <c r="O794" s="148">
        <f>SUM(COUNTIF(E794,E787),COUNTIF(F794,F787),COUNTIF(G794,G787),COUNTIF(H794,H787),COUNTIF(I794,I787),COUNTIF(J794,J787),COUNTIF(K794,K787),COUNTIF(L794,L787),COUNTIF(M794,M787))</f>
        <v>1</v>
      </c>
      <c r="P794" s="149">
        <f>IF(O794=0,0,IF(SUM(O788:O799)=O794,VLOOKUP(1,$AC$107:$AD$116,2,FALSE),O794*P800))</f>
        <v>18</v>
      </c>
      <c r="Q794" s="146">
        <f t="shared" si="539"/>
        <v>0</v>
      </c>
      <c r="R794" t="s">
        <v>179</v>
      </c>
      <c r="S794" t="str">
        <f t="shared" si="540"/>
        <v>BIR#6</v>
      </c>
      <c r="T794" t="str">
        <f t="shared" ref="T794:AB794" si="549">IF(E794=E787,CONCATENATE(VLOOKUP((E794-E771),$AC$122:$AD$127,2,FALSE),E772),"")</f>
        <v/>
      </c>
      <c r="U794" t="str">
        <f t="shared" si="549"/>
        <v/>
      </c>
      <c r="V794" t="str">
        <f t="shared" si="549"/>
        <v/>
      </c>
      <c r="W794" t="str">
        <f t="shared" si="549"/>
        <v/>
      </c>
      <c r="X794" t="str">
        <f t="shared" si="549"/>
        <v/>
      </c>
      <c r="Y794" t="str">
        <f t="shared" si="549"/>
        <v>BIR#6</v>
      </c>
      <c r="Z794" t="str">
        <f t="shared" si="549"/>
        <v/>
      </c>
      <c r="AA794" t="str">
        <f t="shared" si="549"/>
        <v/>
      </c>
      <c r="AB794" t="str">
        <f t="shared" si="549"/>
        <v/>
      </c>
      <c r="AC794" s="1">
        <v>1</v>
      </c>
      <c r="AD794" s="1" t="s">
        <v>202</v>
      </c>
      <c r="AG794" t="str">
        <f t="shared" si="544"/>
        <v>F2</v>
      </c>
      <c r="AH794" t="str">
        <f t="shared" si="542"/>
        <v>F2</v>
      </c>
      <c r="AI794" t="str">
        <f t="shared" si="542"/>
        <v>F2</v>
      </c>
      <c r="AJ794" t="str">
        <f t="shared" si="542"/>
        <v>F2</v>
      </c>
      <c r="AK794" t="str">
        <f t="shared" si="542"/>
        <v>F2</v>
      </c>
      <c r="AL794" t="str">
        <f t="shared" si="542"/>
        <v>F2BIR#6</v>
      </c>
      <c r="AM794" t="str">
        <f t="shared" si="542"/>
        <v>F2</v>
      </c>
      <c r="AN794" t="str">
        <f t="shared" si="542"/>
        <v>F2</v>
      </c>
      <c r="AO794" t="str">
        <f t="shared" si="542"/>
        <v>F2</v>
      </c>
    </row>
    <row r="795" spans="1:41" x14ac:dyDescent="0.25">
      <c r="A795" s="139" t="str">
        <f t="shared" si="527"/>
        <v>2015Wk 5P43</v>
      </c>
      <c r="B795" s="48">
        <v>43</v>
      </c>
      <c r="C795" s="144" t="str">
        <f t="shared" si="528"/>
        <v>Tony Massa</v>
      </c>
      <c r="D795" s="145"/>
      <c r="E795" s="146">
        <f t="shared" si="529"/>
        <v>6</v>
      </c>
      <c r="F795" s="146">
        <f t="shared" si="530"/>
        <v>5</v>
      </c>
      <c r="G795" s="146">
        <f t="shared" si="531"/>
        <v>8</v>
      </c>
      <c r="H795" s="146">
        <f t="shared" si="532"/>
        <v>6</v>
      </c>
      <c r="I795" s="146">
        <f t="shared" si="533"/>
        <v>5</v>
      </c>
      <c r="J795" s="146">
        <f t="shared" si="534"/>
        <v>5</v>
      </c>
      <c r="K795" s="146">
        <f t="shared" si="535"/>
        <v>6</v>
      </c>
      <c r="L795" s="146">
        <f t="shared" si="536"/>
        <v>5</v>
      </c>
      <c r="M795" s="146">
        <f t="shared" si="537"/>
        <v>8</v>
      </c>
      <c r="N795" s="147">
        <f t="shared" si="538"/>
        <v>54</v>
      </c>
      <c r="O795" s="148">
        <f>SUM(COUNTIF(E795,E787),COUNTIF(F795,F787),COUNTIF(G795,G787),COUNTIF(H795,H787),COUNTIF(I795,I787),COUNTIF(J795,J787),COUNTIF(K795,K787),COUNTIF(L795,L787),COUNTIF(M795,M787))</f>
        <v>0</v>
      </c>
      <c r="P795" s="149">
        <f>IF(O795=0,0,IF(SUM(O788:O799)=O795,VLOOKUP(1,$AC$107:$AD$116,2,FALSE),O795*P800))</f>
        <v>0</v>
      </c>
      <c r="Q795" s="146">
        <f t="shared" si="539"/>
        <v>0</v>
      </c>
      <c r="R795" t="s">
        <v>179</v>
      </c>
      <c r="S795" t="str">
        <f t="shared" si="540"/>
        <v/>
      </c>
      <c r="T795" t="str">
        <f t="shared" ref="T795:AB795" si="550">IF(E795=E787,CONCATENATE(VLOOKUP((E795-E771),$AC$122:$AD$127,2,FALSE),E772),"")</f>
        <v/>
      </c>
      <c r="U795" t="str">
        <f t="shared" si="550"/>
        <v/>
      </c>
      <c r="V795" t="str">
        <f t="shared" si="550"/>
        <v/>
      </c>
      <c r="W795" t="str">
        <f t="shared" si="550"/>
        <v/>
      </c>
      <c r="X795" t="str">
        <f t="shared" si="550"/>
        <v/>
      </c>
      <c r="Y795" t="str">
        <f t="shared" si="550"/>
        <v/>
      </c>
      <c r="Z795" t="str">
        <f t="shared" si="550"/>
        <v/>
      </c>
      <c r="AA795" t="str">
        <f t="shared" si="550"/>
        <v/>
      </c>
      <c r="AB795" t="str">
        <f t="shared" si="550"/>
        <v/>
      </c>
      <c r="AC795" s="1">
        <v>2</v>
      </c>
      <c r="AD795" s="1" t="s">
        <v>203</v>
      </c>
      <c r="AG795" t="str">
        <f t="shared" si="544"/>
        <v>F2</v>
      </c>
      <c r="AH795" t="str">
        <f t="shared" si="542"/>
        <v>F2</v>
      </c>
      <c r="AI795" t="str">
        <f t="shared" si="542"/>
        <v>F2</v>
      </c>
      <c r="AJ795" t="str">
        <f t="shared" si="542"/>
        <v>F2</v>
      </c>
      <c r="AK795" t="str">
        <f t="shared" si="542"/>
        <v>F2</v>
      </c>
      <c r="AL795" t="str">
        <f t="shared" si="542"/>
        <v>F2</v>
      </c>
      <c r="AM795" t="str">
        <f t="shared" si="542"/>
        <v>F2</v>
      </c>
      <c r="AN795" t="str">
        <f t="shared" si="542"/>
        <v>F2</v>
      </c>
      <c r="AO795" t="str">
        <f t="shared" si="542"/>
        <v>F2</v>
      </c>
    </row>
    <row r="796" spans="1:41" x14ac:dyDescent="0.25">
      <c r="A796" s="139" t="str">
        <f t="shared" si="527"/>
        <v>2015Wk 5P24</v>
      </c>
      <c r="B796" s="48">
        <v>24</v>
      </c>
      <c r="C796" s="144" t="str">
        <f t="shared" si="528"/>
        <v>Rick Fanto</v>
      </c>
      <c r="D796" s="145"/>
      <c r="E796" s="146">
        <f t="shared" si="529"/>
        <v>7</v>
      </c>
      <c r="F796" s="146">
        <f t="shared" si="530"/>
        <v>5</v>
      </c>
      <c r="G796" s="146">
        <f t="shared" si="531"/>
        <v>9</v>
      </c>
      <c r="H796" s="146">
        <f t="shared" si="532"/>
        <v>8</v>
      </c>
      <c r="I796" s="146">
        <f t="shared" si="533"/>
        <v>5</v>
      </c>
      <c r="J796" s="146">
        <f t="shared" si="534"/>
        <v>4</v>
      </c>
      <c r="K796" s="146">
        <f t="shared" si="535"/>
        <v>6</v>
      </c>
      <c r="L796" s="146">
        <f t="shared" si="536"/>
        <v>4</v>
      </c>
      <c r="M796" s="146">
        <f t="shared" si="537"/>
        <v>5</v>
      </c>
      <c r="N796" s="147">
        <f>SUM(E796:M796)</f>
        <v>53</v>
      </c>
      <c r="O796" s="148">
        <f>SUM(COUNTIF(E796,E787),COUNTIF(F796,F787),COUNTIF(G796,G787),COUNTIF(H796,H787),COUNTIF(I796,I787),COUNTIF(J796,J787),COUNTIF(K796,K787),COUNTIF(L796,L787),COUNTIF(M796,M787))</f>
        <v>0</v>
      </c>
      <c r="P796" s="149">
        <f>IF(O796=0,0,IF(SUM(O788:O799)=O796,VLOOKUP(1,$AC$107:$AD$116,2,FALSE),O796*P800))</f>
        <v>0</v>
      </c>
      <c r="Q796" s="146">
        <f t="shared" si="539"/>
        <v>0</v>
      </c>
      <c r="R796" t="s">
        <v>179</v>
      </c>
      <c r="S796" t="str">
        <f t="shared" si="540"/>
        <v/>
      </c>
      <c r="T796" t="str">
        <f t="shared" ref="T796:AB796" si="551">IF(E796=E787,CONCATENATE(VLOOKUP((E796-E771),$AC$122:$AD$127,2,FALSE),E772),"")</f>
        <v/>
      </c>
      <c r="U796" t="str">
        <f t="shared" si="551"/>
        <v/>
      </c>
      <c r="V796" t="str">
        <f t="shared" si="551"/>
        <v/>
      </c>
      <c r="W796" t="str">
        <f t="shared" si="551"/>
        <v/>
      </c>
      <c r="X796" t="str">
        <f t="shared" si="551"/>
        <v/>
      </c>
      <c r="Y796" t="str">
        <f t="shared" si="551"/>
        <v/>
      </c>
      <c r="Z796" t="str">
        <f t="shared" si="551"/>
        <v/>
      </c>
      <c r="AA796" t="str">
        <f t="shared" si="551"/>
        <v/>
      </c>
      <c r="AB796" t="str">
        <f t="shared" si="551"/>
        <v/>
      </c>
      <c r="AG796" t="str">
        <f t="shared" si="544"/>
        <v>F2</v>
      </c>
      <c r="AH796" t="str">
        <f t="shared" si="542"/>
        <v>F2</v>
      </c>
      <c r="AI796" t="str">
        <f t="shared" si="542"/>
        <v>F2</v>
      </c>
      <c r="AJ796" t="str">
        <f t="shared" si="542"/>
        <v>F2</v>
      </c>
      <c r="AK796" t="str">
        <f t="shared" si="542"/>
        <v>F2</v>
      </c>
      <c r="AL796" t="str">
        <f t="shared" si="542"/>
        <v>F2</v>
      </c>
      <c r="AM796" t="str">
        <f t="shared" si="542"/>
        <v>F2</v>
      </c>
      <c r="AN796" t="str">
        <f t="shared" si="542"/>
        <v>F2</v>
      </c>
      <c r="AO796" t="str">
        <f t="shared" si="542"/>
        <v>F2</v>
      </c>
    </row>
    <row r="797" spans="1:41" x14ac:dyDescent="0.25">
      <c r="A797" s="139" t="str">
        <f t="shared" si="527"/>
        <v>2015Wk 5P15</v>
      </c>
      <c r="B797" s="48">
        <v>15</v>
      </c>
      <c r="C797" s="144" t="str">
        <f t="shared" si="528"/>
        <v>Chris Donegan</v>
      </c>
      <c r="D797" s="150"/>
      <c r="E797" s="146">
        <f t="shared" si="529"/>
        <v>8</v>
      </c>
      <c r="F797" s="146">
        <f t="shared" si="530"/>
        <v>5</v>
      </c>
      <c r="G797" s="146">
        <f t="shared" si="531"/>
        <v>7</v>
      </c>
      <c r="H797" s="146">
        <f t="shared" si="532"/>
        <v>5</v>
      </c>
      <c r="I797" s="146">
        <f t="shared" si="533"/>
        <v>6</v>
      </c>
      <c r="J797" s="146">
        <f t="shared" si="534"/>
        <v>5</v>
      </c>
      <c r="K797" s="146">
        <f t="shared" si="535"/>
        <v>4</v>
      </c>
      <c r="L797" s="146">
        <f t="shared" si="536"/>
        <v>4</v>
      </c>
      <c r="M797" s="146">
        <f t="shared" si="537"/>
        <v>4</v>
      </c>
      <c r="N797" s="147">
        <f t="shared" ref="N797:N799" si="552">SUM(E797:M797)</f>
        <v>48</v>
      </c>
      <c r="O797" s="148">
        <f>SUM(COUNTIF(E797,E787),COUNTIF(F797,F787),COUNTIF(G797,G787),COUNTIF(H797,H787),COUNTIF(I797,I787),COUNTIF(J797,J787),COUNTIF(K797,K787),COUNTIF(L797,L787),COUNTIF(M797,M787))</f>
        <v>0</v>
      </c>
      <c r="P797" s="149">
        <f>IF(O797=0,0,IF(SUM(O788:O799)=O797,VLOOKUP(1,$AC$107:$AD$116,2,FALSE),O797*P800))</f>
        <v>0</v>
      </c>
      <c r="Q797" s="146">
        <f t="shared" si="539"/>
        <v>0</v>
      </c>
      <c r="R797" t="s">
        <v>179</v>
      </c>
      <c r="S797" t="str">
        <f t="shared" si="540"/>
        <v/>
      </c>
      <c r="T797" t="str">
        <f>IF(E797=E787,CONCATENATE(VLOOKUP((E797-E771),$AC$122:$AD$127,2,FALSE),E772),"")</f>
        <v/>
      </c>
      <c r="U797" t="str">
        <f>IF(F797=F787,CONCATENATE(VLOOKUP((F797-F771),$AC$122:$AD$127,2,FALSE),F772),"")</f>
        <v/>
      </c>
      <c r="V797" t="str">
        <f>IF(G797=G787,CONCATENATE(VLOOKUP((G797-G771),$AC$122:$AD$127,2,FALSE),G772),"")</f>
        <v/>
      </c>
      <c r="W797" t="str">
        <f t="shared" ref="W797:AB797" si="553">IF(H797=H787,CONCATENATE(VLOOKUP((H797-H771),$AC$122:$AD$127,2,FALSE),H772),"")</f>
        <v/>
      </c>
      <c r="X797" t="str">
        <f t="shared" si="553"/>
        <v/>
      </c>
      <c r="Y797" t="str">
        <f t="shared" si="553"/>
        <v/>
      </c>
      <c r="Z797" t="str">
        <f t="shared" si="553"/>
        <v/>
      </c>
      <c r="AA797" t="str">
        <f t="shared" si="553"/>
        <v/>
      </c>
      <c r="AB797" t="str">
        <f t="shared" si="553"/>
        <v/>
      </c>
      <c r="AG797" t="str">
        <f t="shared" si="544"/>
        <v>F2</v>
      </c>
      <c r="AH797" t="str">
        <f t="shared" si="542"/>
        <v>F2</v>
      </c>
      <c r="AI797" t="str">
        <f t="shared" si="542"/>
        <v>F2</v>
      </c>
      <c r="AJ797" t="str">
        <f t="shared" si="542"/>
        <v>F2</v>
      </c>
      <c r="AK797" t="str">
        <f t="shared" si="542"/>
        <v>F2</v>
      </c>
      <c r="AL797" t="str">
        <f t="shared" si="542"/>
        <v>F2</v>
      </c>
      <c r="AM797" t="str">
        <f t="shared" si="542"/>
        <v>F2</v>
      </c>
      <c r="AN797" t="str">
        <f t="shared" si="542"/>
        <v>F2</v>
      </c>
      <c r="AO797" t="str">
        <f t="shared" si="542"/>
        <v>F2</v>
      </c>
    </row>
    <row r="798" spans="1:41" x14ac:dyDescent="0.25">
      <c r="A798" s="139" t="str">
        <f t="shared" si="527"/>
        <v>2015Wk 5P25</v>
      </c>
      <c r="B798" s="48">
        <v>25</v>
      </c>
      <c r="C798" s="144" t="str">
        <f t="shared" si="528"/>
        <v>Jon Carroll</v>
      </c>
      <c r="D798" s="150"/>
      <c r="E798" s="146">
        <f t="shared" si="529"/>
        <v>6</v>
      </c>
      <c r="F798" s="146">
        <f t="shared" si="530"/>
        <v>4</v>
      </c>
      <c r="G798" s="146">
        <f t="shared" si="531"/>
        <v>6</v>
      </c>
      <c r="H798" s="146">
        <f t="shared" si="532"/>
        <v>6</v>
      </c>
      <c r="I798" s="146">
        <f t="shared" si="533"/>
        <v>6</v>
      </c>
      <c r="J798" s="146">
        <f t="shared" si="534"/>
        <v>4</v>
      </c>
      <c r="K798" s="146">
        <f t="shared" si="535"/>
        <v>4</v>
      </c>
      <c r="L798" s="146">
        <f t="shared" si="536"/>
        <v>3</v>
      </c>
      <c r="M798" s="146">
        <f t="shared" si="537"/>
        <v>7</v>
      </c>
      <c r="N798" s="147">
        <f t="shared" si="552"/>
        <v>46</v>
      </c>
      <c r="O798" s="148">
        <f>SUM(COUNTIF(E798,E787),COUNTIF(F798,F787),COUNTIF(G798,G787),COUNTIF(H798,H787),COUNTIF(I798,I787),COUNTIF(J798,J787),COUNTIF(K798,K787),COUNTIF(L798,L787),COUNTIF(M798,M787))</f>
        <v>0</v>
      </c>
      <c r="P798" s="149">
        <f>IF(O798=0,0,IF(SUM(O788:O799)=O798,VLOOKUP(1,$AC$107:$AD$116,2,FALSE),O798*P800))</f>
        <v>0</v>
      </c>
      <c r="Q798" s="146">
        <f t="shared" si="539"/>
        <v>2</v>
      </c>
      <c r="R798" t="s">
        <v>179</v>
      </c>
      <c r="S798" t="str">
        <f t="shared" si="540"/>
        <v/>
      </c>
      <c r="T798" t="str">
        <f>IF(E798=E787,CONCATENATE(VLOOKUP((E798-E771),$AC$122:$AD$127,2,FALSE),E772),"")</f>
        <v/>
      </c>
      <c r="U798" t="str">
        <f t="shared" ref="U798:AB798" si="554">IF(F798=F787,CONCATENATE(VLOOKUP((F798-F771),$AC$122:$AD$127,2,FALSE),F772),"")</f>
        <v/>
      </c>
      <c r="V798" t="str">
        <f t="shared" si="554"/>
        <v/>
      </c>
      <c r="W798" t="str">
        <f t="shared" si="554"/>
        <v/>
      </c>
      <c r="X798" t="str">
        <f t="shared" si="554"/>
        <v/>
      </c>
      <c r="Y798" t="str">
        <f t="shared" si="554"/>
        <v/>
      </c>
      <c r="Z798" t="str">
        <f t="shared" si="554"/>
        <v/>
      </c>
      <c r="AA798" t="str">
        <f t="shared" si="554"/>
        <v/>
      </c>
      <c r="AB798" t="str">
        <f t="shared" si="554"/>
        <v/>
      </c>
      <c r="AG798" t="str">
        <f t="shared" si="544"/>
        <v>F2</v>
      </c>
      <c r="AH798" t="str">
        <f t="shared" si="542"/>
        <v>F2</v>
      </c>
      <c r="AI798" t="str">
        <f t="shared" si="542"/>
        <v>F2</v>
      </c>
      <c r="AJ798" t="str">
        <f t="shared" si="542"/>
        <v>F2</v>
      </c>
      <c r="AK798" t="str">
        <f t="shared" si="542"/>
        <v>F2</v>
      </c>
      <c r="AL798" t="str">
        <f t="shared" si="542"/>
        <v>F2</v>
      </c>
      <c r="AM798" t="str">
        <f t="shared" si="542"/>
        <v>F2</v>
      </c>
      <c r="AN798" t="str">
        <f t="shared" si="542"/>
        <v>F2</v>
      </c>
      <c r="AO798" t="str">
        <f t="shared" si="542"/>
        <v>F2</v>
      </c>
    </row>
    <row r="799" spans="1:41" x14ac:dyDescent="0.25">
      <c r="A799" s="139" t="str">
        <f t="shared" si="527"/>
        <v>2015Wk 5P11</v>
      </c>
      <c r="B799" s="48">
        <v>11</v>
      </c>
      <c r="C799" s="144" t="str">
        <f t="shared" si="528"/>
        <v>Tom Phillips</v>
      </c>
      <c r="D799" s="150"/>
      <c r="E799" s="146">
        <f t="shared" si="529"/>
        <v>7</v>
      </c>
      <c r="F799" s="146">
        <f t="shared" si="530"/>
        <v>4</v>
      </c>
      <c r="G799" s="146">
        <f t="shared" si="531"/>
        <v>6</v>
      </c>
      <c r="H799" s="146">
        <f t="shared" si="532"/>
        <v>6</v>
      </c>
      <c r="I799" s="146">
        <f t="shared" si="533"/>
        <v>5</v>
      </c>
      <c r="J799" s="146">
        <f t="shared" si="534"/>
        <v>4</v>
      </c>
      <c r="K799" s="146">
        <f t="shared" si="535"/>
        <v>5</v>
      </c>
      <c r="L799" s="146">
        <f t="shared" si="536"/>
        <v>3</v>
      </c>
      <c r="M799" s="146">
        <f t="shared" si="537"/>
        <v>4</v>
      </c>
      <c r="N799" s="147">
        <f t="shared" si="552"/>
        <v>44</v>
      </c>
      <c r="O799" s="148">
        <f>SUM(COUNTIF(E799,E787),COUNTIF(F799,F787),COUNTIF(G799,G787),COUNTIF(H799,H787),COUNTIF(I799,I787),COUNTIF(J799,J787),COUNTIF(K799,K787),COUNTIF(L799,L787),COUNTIF(M799,M787))</f>
        <v>0</v>
      </c>
      <c r="P799" s="149">
        <f>IF(O799=0,0,IF(SUM(O788:O799)=O799,VLOOKUP(1,$AC$107:$AD$116,2,FALSE),O799*P800))</f>
        <v>0</v>
      </c>
      <c r="Q799" s="146">
        <f t="shared" si="539"/>
        <v>2</v>
      </c>
      <c r="R799" t="s">
        <v>179</v>
      </c>
      <c r="S799" t="str">
        <f t="shared" si="540"/>
        <v/>
      </c>
      <c r="T799" t="str">
        <f>IF(E799=E787,CONCATENATE(VLOOKUP((E799-E771),$AC$122:$AD$127,2,FALSE),E772),"")</f>
        <v/>
      </c>
      <c r="U799" t="str">
        <f t="shared" ref="U799:AB799" si="555">IF(F799=F787,CONCATENATE(VLOOKUP((F799-F771),$AC$122:$AD$127,2,FALSE),F772),"")</f>
        <v/>
      </c>
      <c r="V799" t="str">
        <f t="shared" si="555"/>
        <v/>
      </c>
      <c r="W799" t="str">
        <f t="shared" si="555"/>
        <v/>
      </c>
      <c r="X799" t="str">
        <f t="shared" si="555"/>
        <v/>
      </c>
      <c r="Y799" t="str">
        <f t="shared" si="555"/>
        <v/>
      </c>
      <c r="Z799" t="str">
        <f t="shared" si="555"/>
        <v/>
      </c>
      <c r="AA799" t="str">
        <f t="shared" si="555"/>
        <v/>
      </c>
      <c r="AB799" t="str">
        <f t="shared" si="555"/>
        <v/>
      </c>
      <c r="AG799" t="str">
        <f t="shared" si="544"/>
        <v>F2</v>
      </c>
      <c r="AH799" t="str">
        <f t="shared" si="542"/>
        <v>F2</v>
      </c>
      <c r="AI799" t="str">
        <f t="shared" si="542"/>
        <v>F2</v>
      </c>
      <c r="AJ799" t="str">
        <f t="shared" si="542"/>
        <v>F2</v>
      </c>
      <c r="AK799" t="str">
        <f t="shared" si="542"/>
        <v>F2</v>
      </c>
      <c r="AL799" t="str">
        <f t="shared" si="542"/>
        <v>F2</v>
      </c>
      <c r="AM799" t="str">
        <f t="shared" si="542"/>
        <v>F2</v>
      </c>
      <c r="AN799" t="str">
        <f t="shared" si="542"/>
        <v>F2</v>
      </c>
      <c r="AO799" t="str">
        <f t="shared" si="542"/>
        <v>F2</v>
      </c>
    </row>
    <row r="800" spans="1:41" x14ac:dyDescent="0.25">
      <c r="A800" s="139"/>
      <c r="B800" s="48"/>
      <c r="C800" s="151" t="s">
        <v>204</v>
      </c>
      <c r="D800" s="150"/>
      <c r="E800" s="152">
        <f>AVERAGE(E788:E799)</f>
        <v>6.166666666666667</v>
      </c>
      <c r="F800" s="152">
        <f t="shared" ref="F800:N800" si="556">AVERAGE(F788:F799)</f>
        <v>5</v>
      </c>
      <c r="G800" s="152">
        <f t="shared" si="556"/>
        <v>7</v>
      </c>
      <c r="H800" s="152">
        <f t="shared" si="556"/>
        <v>5.5</v>
      </c>
      <c r="I800" s="152">
        <f t="shared" si="556"/>
        <v>5.166666666666667</v>
      </c>
      <c r="J800" s="152">
        <f t="shared" si="556"/>
        <v>3.8333333333333335</v>
      </c>
      <c r="K800" s="152">
        <f t="shared" si="556"/>
        <v>5.083333333333333</v>
      </c>
      <c r="L800" s="152">
        <f t="shared" si="556"/>
        <v>3.75</v>
      </c>
      <c r="M800" s="152">
        <f t="shared" si="556"/>
        <v>5.5</v>
      </c>
      <c r="N800" s="152">
        <f t="shared" si="556"/>
        <v>47</v>
      </c>
      <c r="O800" s="153"/>
      <c r="P800" s="9">
        <f>VLOOKUP(SUM(O788:O799),$AC$107:$AD$117,2,FALSE)</f>
        <v>18</v>
      </c>
    </row>
    <row r="801" spans="1:41" x14ac:dyDescent="0.25">
      <c r="A801" s="139" t="str">
        <f>CONCATENATE($C$10,C771,C801)</f>
        <v>2015Wk 5Flight 3</v>
      </c>
      <c r="B801" s="48"/>
      <c r="C801" s="304" t="s">
        <v>60</v>
      </c>
      <c r="D801" s="305"/>
      <c r="E801" s="140">
        <f>IF(COUNTIF(E802:E813,MIN(E802:E813))=1,MIN(E802:E813),0)</f>
        <v>0</v>
      </c>
      <c r="F801" s="140">
        <f t="shared" ref="F801:L801" si="557">IF(COUNTIF(F802:F813,MIN(F802:F813))=1,MIN(F802:F813),0)</f>
        <v>0</v>
      </c>
      <c r="G801" s="140">
        <f t="shared" si="557"/>
        <v>6</v>
      </c>
      <c r="H801" s="140">
        <f t="shared" si="557"/>
        <v>0</v>
      </c>
      <c r="I801" s="140">
        <f t="shared" si="557"/>
        <v>4</v>
      </c>
      <c r="J801" s="140">
        <f t="shared" si="557"/>
        <v>0</v>
      </c>
      <c r="K801" s="140">
        <f t="shared" si="557"/>
        <v>0</v>
      </c>
      <c r="L801" s="140">
        <f t="shared" si="557"/>
        <v>2</v>
      </c>
      <c r="M801" s="140">
        <f>IF(COUNTIF(M802:M813,MIN(M802:M813))=1,MIN(M802:M813),0)</f>
        <v>0</v>
      </c>
      <c r="N801" s="154"/>
      <c r="O801" s="9" t="s">
        <v>190</v>
      </c>
      <c r="P801" s="9" t="s">
        <v>191</v>
      </c>
      <c r="Q801" s="52"/>
    </row>
    <row r="802" spans="1:41" x14ac:dyDescent="0.25">
      <c r="A802" s="139" t="str">
        <f t="shared" ref="A802:A813" si="558">CONCATENATE($C$10,$C$828,"P",B802)</f>
        <v>2015Wk 5P57</v>
      </c>
      <c r="B802" s="48">
        <v>57</v>
      </c>
      <c r="C802" s="144" t="str">
        <f t="shared" ref="C802:C813" si="559">VLOOKUP(B802,$A$3108:$D$8319,3,FALSE)</f>
        <v>Bill Kirkby</v>
      </c>
      <c r="D802" s="145"/>
      <c r="E802" s="146">
        <f t="shared" ref="E802:E813" si="560">IFERROR(IF(VLOOKUP($A802,$A$828:$P$889,5,FALSE)=0,"",VLOOKUP($A802,$A$828:$P$889,5,FALSE)),"")</f>
        <v>6</v>
      </c>
      <c r="F802" s="146">
        <f t="shared" ref="F802:F813" si="561">IFERROR(IF(VLOOKUP($A802,$A$828:$P$889,6,FALSE)=0,"",VLOOKUP($A802,$A$828:$P$889,6,FALSE)),"")</f>
        <v>4</v>
      </c>
      <c r="G802" s="146">
        <f t="shared" ref="G802:G813" si="562">IFERROR(IF(VLOOKUP($A802,$A$828:$P$889,7,FALSE)=0,"",VLOOKUP($A802,$A$828:$P$889,7,FALSE)),"")</f>
        <v>10</v>
      </c>
      <c r="H802" s="146">
        <f t="shared" ref="H802:H813" si="563">IFERROR(IF(VLOOKUP($A802,$A$828:$P$889,8,FALSE)=0,"",VLOOKUP($A802,$A$828:$P$889,8,FALSE)),"")</f>
        <v>6</v>
      </c>
      <c r="I802" s="146">
        <f t="shared" ref="I802:I813" si="564">IFERROR(IF(VLOOKUP($A802,$A$828:$P$889,9,FALSE)=0,"",VLOOKUP($A802,$A$828:$P$889,9,FALSE)),"")</f>
        <v>7</v>
      </c>
      <c r="J802" s="146">
        <f t="shared" ref="J802:J813" si="565">IFERROR(IF(VLOOKUP($A802,$A$828:$P$889,10,FALSE)=0,"",VLOOKUP($A802,$A$828:$P$889,10,FALSE)),"")</f>
        <v>6</v>
      </c>
      <c r="K802" s="146">
        <f t="shared" ref="K802:K813" si="566">IFERROR(IF(VLOOKUP($A802,$A$828:$P$889,11,FALSE)=0,"",VLOOKUP($A802,$A$828:$P$889,11,FALSE)),"")</f>
        <v>5</v>
      </c>
      <c r="L802" s="146">
        <f t="shared" ref="L802:L813" si="567">IFERROR(IF(VLOOKUP($A802,$A$828:$P$889,12,FALSE)=0,"",VLOOKUP($A802,$A$828:$P$889,12,FALSE)),"")</f>
        <v>4</v>
      </c>
      <c r="M802" s="146">
        <f t="shared" ref="M802:M813" si="568">IFERROR(IF(VLOOKUP($A802,$A$828:$P$889,13,FALSE)=0,"",VLOOKUP($A802,$A$828:$P$889,13,FALSE)),"")</f>
        <v>8</v>
      </c>
      <c r="N802" s="147">
        <f t="shared" ref="N802:N813" si="569">SUM(E802:M802)</f>
        <v>56</v>
      </c>
      <c r="O802" s="148">
        <f>SUM(COUNTIF(E802,E801),COUNTIF(F802,F801),COUNTIF(G802,G801),COUNTIF(H802,H801),COUNTIF(I802,I801),COUNTIF(J802,J801),COUNTIF(K802,K801),COUNTIF(L802,L801),COUNTIF(M802,M801))</f>
        <v>0</v>
      </c>
      <c r="P802" s="149">
        <f>IF(O802=0,0,IF(SUM(O802:O813)=O802,VLOOKUP(1,$AC$107:$AD$116,2,FALSE),O802*P814))</f>
        <v>0</v>
      </c>
      <c r="Q802" s="146">
        <f t="shared" ref="Q802:Q813" si="570">IFERROR((VLOOKUP($A802,$A$828:$P$889,16,FALSE)),"DNP")</f>
        <v>0</v>
      </c>
      <c r="R802" t="s">
        <v>179</v>
      </c>
      <c r="S802" t="str">
        <f t="shared" ref="S802:S813" si="571">CONCATENATE(T802,U802,V802,W802,X802,Y802,Z802,AA802,AB802)</f>
        <v/>
      </c>
      <c r="T802" t="str">
        <f t="shared" ref="T802:AB802" si="572">IF(E802=E801,CONCATENATE(VLOOKUP((E802-E771),$AC$122:$AD$127,2,FALSE),E772),"")</f>
        <v/>
      </c>
      <c r="U802" t="str">
        <f t="shared" si="572"/>
        <v/>
      </c>
      <c r="V802" t="str">
        <f t="shared" si="572"/>
        <v/>
      </c>
      <c r="W802" t="str">
        <f t="shared" si="572"/>
        <v/>
      </c>
      <c r="X802" t="str">
        <f t="shared" si="572"/>
        <v/>
      </c>
      <c r="Y802" t="str">
        <f t="shared" si="572"/>
        <v/>
      </c>
      <c r="Z802" t="str">
        <f t="shared" si="572"/>
        <v/>
      </c>
      <c r="AA802" t="str">
        <f t="shared" si="572"/>
        <v/>
      </c>
      <c r="AB802" t="str">
        <f t="shared" si="572"/>
        <v/>
      </c>
      <c r="AG802" t="str">
        <f>CONCATENATE("F3",T802)</f>
        <v>F3</v>
      </c>
      <c r="AH802" t="str">
        <f t="shared" ref="AH802:AO813" si="573">CONCATENATE("F3",U802)</f>
        <v>F3</v>
      </c>
      <c r="AI802" t="str">
        <f t="shared" si="573"/>
        <v>F3</v>
      </c>
      <c r="AJ802" t="str">
        <f t="shared" si="573"/>
        <v>F3</v>
      </c>
      <c r="AK802" t="str">
        <f t="shared" si="573"/>
        <v>F3</v>
      </c>
      <c r="AL802" t="str">
        <f t="shared" si="573"/>
        <v>F3</v>
      </c>
      <c r="AM802" t="str">
        <f t="shared" si="573"/>
        <v>F3</v>
      </c>
      <c r="AN802" t="str">
        <f t="shared" si="573"/>
        <v>F3</v>
      </c>
      <c r="AO802" t="str">
        <f t="shared" si="573"/>
        <v>F3</v>
      </c>
    </row>
    <row r="803" spans="1:41" x14ac:dyDescent="0.25">
      <c r="A803" s="139" t="str">
        <f t="shared" si="558"/>
        <v>2015Wk 5P44</v>
      </c>
      <c r="B803" s="48">
        <v>44</v>
      </c>
      <c r="C803" s="144" t="str">
        <f t="shared" si="559"/>
        <v>Bob Zaleski</v>
      </c>
      <c r="D803" s="145"/>
      <c r="E803" s="146">
        <f t="shared" si="560"/>
        <v>8</v>
      </c>
      <c r="F803" s="146">
        <f t="shared" si="561"/>
        <v>6</v>
      </c>
      <c r="G803" s="146">
        <f t="shared" si="562"/>
        <v>10</v>
      </c>
      <c r="H803" s="146">
        <f t="shared" si="563"/>
        <v>4</v>
      </c>
      <c r="I803" s="146">
        <f t="shared" si="564"/>
        <v>5</v>
      </c>
      <c r="J803" s="146">
        <f t="shared" si="565"/>
        <v>4</v>
      </c>
      <c r="K803" s="146">
        <f t="shared" si="566"/>
        <v>6</v>
      </c>
      <c r="L803" s="146">
        <f t="shared" si="567"/>
        <v>5</v>
      </c>
      <c r="M803" s="146">
        <f t="shared" si="568"/>
        <v>8</v>
      </c>
      <c r="N803" s="147">
        <f t="shared" si="569"/>
        <v>56</v>
      </c>
      <c r="O803" s="148">
        <f>SUM(COUNTIF(E803,E801),COUNTIF(F803,F801),COUNTIF(G803,G801),COUNTIF(H803,H801),COUNTIF(I803,I801),COUNTIF(J803,J801),COUNTIF(K803,K801),COUNTIF(L803,L801),COUNTIF(M803,M801))</f>
        <v>0</v>
      </c>
      <c r="P803" s="149">
        <f>IF(O803=0,0,IF(SUM(O802:O813)=O803,VLOOKUP(1,$AC$107:$AD$116,2,FALSE),O803*P814))</f>
        <v>0</v>
      </c>
      <c r="Q803" s="146">
        <f t="shared" si="570"/>
        <v>0</v>
      </c>
      <c r="R803" t="s">
        <v>179</v>
      </c>
      <c r="S803" t="str">
        <f t="shared" si="571"/>
        <v/>
      </c>
      <c r="T803" t="str">
        <f t="shared" ref="T803:AB803" si="574">IF(E803=E801,CONCATENATE(VLOOKUP((E803-E771),$AC$122:$AD$127,2,FALSE),E772),"")</f>
        <v/>
      </c>
      <c r="U803" t="str">
        <f t="shared" si="574"/>
        <v/>
      </c>
      <c r="V803" t="str">
        <f t="shared" si="574"/>
        <v/>
      </c>
      <c r="W803" t="str">
        <f t="shared" si="574"/>
        <v/>
      </c>
      <c r="X803" t="str">
        <f t="shared" si="574"/>
        <v/>
      </c>
      <c r="Y803" t="str">
        <f t="shared" si="574"/>
        <v/>
      </c>
      <c r="Z803" t="str">
        <f t="shared" si="574"/>
        <v/>
      </c>
      <c r="AA803" t="str">
        <f t="shared" si="574"/>
        <v/>
      </c>
      <c r="AB803" t="str">
        <f t="shared" si="574"/>
        <v/>
      </c>
      <c r="AG803" t="str">
        <f t="shared" ref="AG803:AG813" si="575">CONCATENATE("F3",T803)</f>
        <v>F3</v>
      </c>
      <c r="AH803" t="str">
        <f t="shared" si="573"/>
        <v>F3</v>
      </c>
      <c r="AI803" t="str">
        <f t="shared" si="573"/>
        <v>F3</v>
      </c>
      <c r="AJ803" t="str">
        <f t="shared" si="573"/>
        <v>F3</v>
      </c>
      <c r="AK803" t="str">
        <f t="shared" si="573"/>
        <v>F3</v>
      </c>
      <c r="AL803" t="str">
        <f t="shared" si="573"/>
        <v>F3</v>
      </c>
      <c r="AM803" t="str">
        <f t="shared" si="573"/>
        <v>F3</v>
      </c>
      <c r="AN803" t="str">
        <f t="shared" si="573"/>
        <v>F3</v>
      </c>
      <c r="AO803" t="str">
        <f t="shared" si="573"/>
        <v>F3</v>
      </c>
    </row>
    <row r="804" spans="1:41" x14ac:dyDescent="0.25">
      <c r="A804" s="139" t="str">
        <f t="shared" si="558"/>
        <v>2015Wk 5P35</v>
      </c>
      <c r="B804" s="48">
        <v>35</v>
      </c>
      <c r="C804" s="144" t="str">
        <f t="shared" si="559"/>
        <v>Bob Moran</v>
      </c>
      <c r="D804" s="145"/>
      <c r="E804" s="146">
        <f t="shared" si="560"/>
        <v>7</v>
      </c>
      <c r="F804" s="146">
        <f t="shared" si="561"/>
        <v>6</v>
      </c>
      <c r="G804" s="146">
        <f t="shared" si="562"/>
        <v>8</v>
      </c>
      <c r="H804" s="146">
        <f t="shared" si="563"/>
        <v>8</v>
      </c>
      <c r="I804" s="146">
        <f t="shared" si="564"/>
        <v>7</v>
      </c>
      <c r="J804" s="146">
        <f t="shared" si="565"/>
        <v>4</v>
      </c>
      <c r="K804" s="146">
        <f t="shared" si="566"/>
        <v>6</v>
      </c>
      <c r="L804" s="146">
        <f t="shared" si="567"/>
        <v>3</v>
      </c>
      <c r="M804" s="146">
        <f t="shared" si="568"/>
        <v>7</v>
      </c>
      <c r="N804" s="147">
        <f t="shared" si="569"/>
        <v>56</v>
      </c>
      <c r="O804" s="148">
        <f>SUM(COUNTIF(E804,E801),COUNTIF(F804,F801),COUNTIF(G804,G801),COUNTIF(H804,H801),COUNTIF(I804,I801),COUNTIF(J804,J801),COUNTIF(K804,K801),COUNTIF(L804,L801),COUNTIF(M804,M801))</f>
        <v>0</v>
      </c>
      <c r="P804" s="149">
        <f>IF(O804=0,0,IF(SUM(O802:O813)=O804,VLOOKUP(1,$AC$107:$AD$116,2,FALSE),O804*P814))</f>
        <v>0</v>
      </c>
      <c r="Q804" s="146">
        <f t="shared" si="570"/>
        <v>0</v>
      </c>
      <c r="R804" t="s">
        <v>179</v>
      </c>
      <c r="S804" t="str">
        <f t="shared" si="571"/>
        <v/>
      </c>
      <c r="T804" t="str">
        <f t="shared" ref="T804:AB804" si="576">IF(E804=E801,CONCATENATE(VLOOKUP((E804-E771),$AC$122:$AD$127,2,FALSE),E772),"")</f>
        <v/>
      </c>
      <c r="U804" t="str">
        <f t="shared" si="576"/>
        <v/>
      </c>
      <c r="V804" t="str">
        <f t="shared" si="576"/>
        <v/>
      </c>
      <c r="W804" t="str">
        <f t="shared" si="576"/>
        <v/>
      </c>
      <c r="X804" t="str">
        <f t="shared" si="576"/>
        <v/>
      </c>
      <c r="Y804" t="str">
        <f t="shared" si="576"/>
        <v/>
      </c>
      <c r="Z804" t="str">
        <f t="shared" si="576"/>
        <v/>
      </c>
      <c r="AA804" t="str">
        <f t="shared" si="576"/>
        <v/>
      </c>
      <c r="AB804" t="str">
        <f t="shared" si="576"/>
        <v/>
      </c>
      <c r="AG804" t="str">
        <f t="shared" si="575"/>
        <v>F3</v>
      </c>
      <c r="AH804" t="str">
        <f t="shared" si="573"/>
        <v>F3</v>
      </c>
      <c r="AI804" t="str">
        <f t="shared" si="573"/>
        <v>F3</v>
      </c>
      <c r="AJ804" t="str">
        <f t="shared" si="573"/>
        <v>F3</v>
      </c>
      <c r="AK804" t="str">
        <f t="shared" si="573"/>
        <v>F3</v>
      </c>
      <c r="AL804" t="str">
        <f t="shared" si="573"/>
        <v>F3</v>
      </c>
      <c r="AM804" t="str">
        <f t="shared" si="573"/>
        <v>F3</v>
      </c>
      <c r="AN804" t="str">
        <f t="shared" si="573"/>
        <v>F3</v>
      </c>
      <c r="AO804" t="str">
        <f t="shared" si="573"/>
        <v>F3</v>
      </c>
    </row>
    <row r="805" spans="1:41" x14ac:dyDescent="0.25">
      <c r="A805" s="139" t="str">
        <f t="shared" si="558"/>
        <v>2015Wk 5P73</v>
      </c>
      <c r="B805" s="48">
        <v>73</v>
      </c>
      <c r="C805" s="144" t="str">
        <f t="shared" si="559"/>
        <v>Art Brillanti</v>
      </c>
      <c r="D805" s="145"/>
      <c r="E805" s="146">
        <f t="shared" si="560"/>
        <v>8</v>
      </c>
      <c r="F805" s="146">
        <f t="shared" si="561"/>
        <v>4</v>
      </c>
      <c r="G805" s="146">
        <f t="shared" si="562"/>
        <v>9</v>
      </c>
      <c r="H805" s="146">
        <f t="shared" si="563"/>
        <v>7</v>
      </c>
      <c r="I805" s="146">
        <f t="shared" si="564"/>
        <v>6</v>
      </c>
      <c r="J805" s="146">
        <f t="shared" si="565"/>
        <v>5</v>
      </c>
      <c r="K805" s="146">
        <f t="shared" si="566"/>
        <v>5</v>
      </c>
      <c r="L805" s="146">
        <f t="shared" si="567"/>
        <v>3</v>
      </c>
      <c r="M805" s="146">
        <f t="shared" si="568"/>
        <v>8</v>
      </c>
      <c r="N805" s="147">
        <f t="shared" si="569"/>
        <v>55</v>
      </c>
      <c r="O805" s="148">
        <f>SUM(COUNTIF(E805,E801),COUNTIF(F805,F801),COUNTIF(G805,G801),COUNTIF(H805,H801),COUNTIF(I805,I801),COUNTIF(J805,J801),COUNTIF(K805,K801),COUNTIF(L805,L801),COUNTIF(M805,M801))</f>
        <v>0</v>
      </c>
      <c r="P805" s="149">
        <f>IF(O805=0,0,IF(SUM(O802:O813)=O805,VLOOKUP(1,$AC$107:$AD$116,2,FALSE),O805*P814))</f>
        <v>0</v>
      </c>
      <c r="Q805" s="146">
        <f t="shared" si="570"/>
        <v>0</v>
      </c>
      <c r="R805" t="s">
        <v>179</v>
      </c>
      <c r="S805" t="str">
        <f t="shared" si="571"/>
        <v/>
      </c>
      <c r="T805" t="str">
        <f t="shared" ref="T805:AB805" si="577">IF(E805=E801,CONCATENATE(VLOOKUP((E805-E771),$AC$122:$AD$127,2,FALSE),E772),"")</f>
        <v/>
      </c>
      <c r="U805" t="str">
        <f t="shared" si="577"/>
        <v/>
      </c>
      <c r="V805" t="str">
        <f t="shared" si="577"/>
        <v/>
      </c>
      <c r="W805" t="str">
        <f t="shared" si="577"/>
        <v/>
      </c>
      <c r="X805" t="str">
        <f t="shared" si="577"/>
        <v/>
      </c>
      <c r="Y805" t="str">
        <f t="shared" si="577"/>
        <v/>
      </c>
      <c r="Z805" t="str">
        <f t="shared" si="577"/>
        <v/>
      </c>
      <c r="AA805" t="str">
        <f t="shared" si="577"/>
        <v/>
      </c>
      <c r="AB805" t="str">
        <f t="shared" si="577"/>
        <v/>
      </c>
      <c r="AG805" t="str">
        <f t="shared" si="575"/>
        <v>F3</v>
      </c>
      <c r="AH805" t="str">
        <f t="shared" si="573"/>
        <v>F3</v>
      </c>
      <c r="AI805" t="str">
        <f t="shared" si="573"/>
        <v>F3</v>
      </c>
      <c r="AJ805" t="str">
        <f t="shared" si="573"/>
        <v>F3</v>
      </c>
      <c r="AK805" t="str">
        <f t="shared" si="573"/>
        <v>F3</v>
      </c>
      <c r="AL805" t="str">
        <f t="shared" si="573"/>
        <v>F3</v>
      </c>
      <c r="AM805" t="str">
        <f t="shared" si="573"/>
        <v>F3</v>
      </c>
      <c r="AN805" t="str">
        <f t="shared" si="573"/>
        <v>F3</v>
      </c>
      <c r="AO805" t="str">
        <f t="shared" si="573"/>
        <v>F3</v>
      </c>
    </row>
    <row r="806" spans="1:41" x14ac:dyDescent="0.25">
      <c r="A806" s="139" t="str">
        <f t="shared" si="558"/>
        <v>2015Wk 5P72</v>
      </c>
      <c r="B806" s="48">
        <v>72</v>
      </c>
      <c r="C806" s="144" t="str">
        <f t="shared" si="559"/>
        <v>Jim Morgan</v>
      </c>
      <c r="D806" s="145"/>
      <c r="E806" s="146">
        <f t="shared" si="560"/>
        <v>6</v>
      </c>
      <c r="F806" s="146">
        <f t="shared" si="561"/>
        <v>4</v>
      </c>
      <c r="G806" s="146">
        <f t="shared" si="562"/>
        <v>7</v>
      </c>
      <c r="H806" s="146">
        <f t="shared" si="563"/>
        <v>4</v>
      </c>
      <c r="I806" s="146">
        <f t="shared" si="564"/>
        <v>4</v>
      </c>
      <c r="J806" s="146">
        <f t="shared" si="565"/>
        <v>4</v>
      </c>
      <c r="K806" s="146">
        <f t="shared" si="566"/>
        <v>4</v>
      </c>
      <c r="L806" s="146">
        <f t="shared" si="567"/>
        <v>5</v>
      </c>
      <c r="M806" s="146">
        <f t="shared" si="568"/>
        <v>8</v>
      </c>
      <c r="N806" s="147">
        <f t="shared" si="569"/>
        <v>46</v>
      </c>
      <c r="O806" s="148">
        <f>SUM(COUNTIF(E806,E801),COUNTIF(F806,F801),COUNTIF(G806,G801),COUNTIF(H806,H801),COUNTIF(I806,I801),COUNTIF(J806,J801),COUNTIF(K806,K801),COUNTIF(L806,L801),COUNTIF(M806,M801))</f>
        <v>1</v>
      </c>
      <c r="P806" s="149">
        <f>IF(O806=0,0,IF(SUM(O802:O813)=O806,VLOOKUP(1,$AC$107:$AD$116,2,FALSE),O806*P814))</f>
        <v>12</v>
      </c>
      <c r="Q806" s="146">
        <f t="shared" si="570"/>
        <v>2</v>
      </c>
      <c r="R806" t="s">
        <v>179</v>
      </c>
      <c r="S806" t="str">
        <f t="shared" si="571"/>
        <v>PAR#5</v>
      </c>
      <c r="T806" t="str">
        <f t="shared" ref="T806:AB806" si="578">IF(E806=E801,CONCATENATE(VLOOKUP((E806-E771),$AC$122:$AD$127,2,FALSE),E772),"")</f>
        <v/>
      </c>
      <c r="U806" t="str">
        <f t="shared" si="578"/>
        <v/>
      </c>
      <c r="V806" t="str">
        <f t="shared" si="578"/>
        <v/>
      </c>
      <c r="W806" t="str">
        <f t="shared" si="578"/>
        <v/>
      </c>
      <c r="X806" t="str">
        <f t="shared" si="578"/>
        <v>PAR#5</v>
      </c>
      <c r="Y806" t="str">
        <f t="shared" si="578"/>
        <v/>
      </c>
      <c r="Z806" t="str">
        <f t="shared" si="578"/>
        <v/>
      </c>
      <c r="AA806" t="str">
        <f t="shared" si="578"/>
        <v/>
      </c>
      <c r="AB806" t="str">
        <f t="shared" si="578"/>
        <v/>
      </c>
      <c r="AG806" t="str">
        <f t="shared" si="575"/>
        <v>F3</v>
      </c>
      <c r="AH806" t="str">
        <f t="shared" si="573"/>
        <v>F3</v>
      </c>
      <c r="AI806" t="str">
        <f t="shared" si="573"/>
        <v>F3</v>
      </c>
      <c r="AJ806" t="str">
        <f t="shared" si="573"/>
        <v>F3</v>
      </c>
      <c r="AK806" t="str">
        <f t="shared" si="573"/>
        <v>F3PAR#5</v>
      </c>
      <c r="AL806" t="str">
        <f t="shared" si="573"/>
        <v>F3</v>
      </c>
      <c r="AM806" t="str">
        <f t="shared" si="573"/>
        <v>F3</v>
      </c>
      <c r="AN806" t="str">
        <f t="shared" si="573"/>
        <v>F3</v>
      </c>
      <c r="AO806" t="str">
        <f t="shared" si="573"/>
        <v>F3</v>
      </c>
    </row>
    <row r="807" spans="1:41" x14ac:dyDescent="0.25">
      <c r="A807" s="139" t="str">
        <f t="shared" si="558"/>
        <v>2015Wk 5P32</v>
      </c>
      <c r="B807" s="48">
        <v>32</v>
      </c>
      <c r="C807" s="144" t="str">
        <f t="shared" si="559"/>
        <v>Pat Cregg</v>
      </c>
      <c r="D807" s="145"/>
      <c r="E807" s="146">
        <f t="shared" si="560"/>
        <v>7</v>
      </c>
      <c r="F807" s="146">
        <f t="shared" si="561"/>
        <v>5</v>
      </c>
      <c r="G807" s="146">
        <f t="shared" si="562"/>
        <v>7</v>
      </c>
      <c r="H807" s="146">
        <f t="shared" si="563"/>
        <v>5</v>
      </c>
      <c r="I807" s="146">
        <f t="shared" si="564"/>
        <v>6</v>
      </c>
      <c r="J807" s="146">
        <f t="shared" si="565"/>
        <v>5</v>
      </c>
      <c r="K807" s="146">
        <f t="shared" si="566"/>
        <v>6</v>
      </c>
      <c r="L807" s="146">
        <f t="shared" si="567"/>
        <v>3</v>
      </c>
      <c r="M807" s="146">
        <f t="shared" si="568"/>
        <v>5</v>
      </c>
      <c r="N807" s="147">
        <f t="shared" si="569"/>
        <v>49</v>
      </c>
      <c r="O807" s="148">
        <f>SUM(COUNTIF(E807,E801),COUNTIF(F807,F801),COUNTIF(G807,G801),COUNTIF(H807,H801),COUNTIF(I807,I801),COUNTIF(J807,J801),COUNTIF(K807,K801),COUNTIF(L807,L801),COUNTIF(M807,M801))</f>
        <v>0</v>
      </c>
      <c r="P807" s="149">
        <f>IF(O807=0,0,IF(SUM(O802:O813)=O807,VLOOKUP(1,$AC$107:$AD$116,2,FALSE),O807*P814))</f>
        <v>0</v>
      </c>
      <c r="Q807" s="146">
        <f t="shared" si="570"/>
        <v>2</v>
      </c>
      <c r="R807" t="s">
        <v>179</v>
      </c>
      <c r="S807" t="str">
        <f t="shared" si="571"/>
        <v/>
      </c>
      <c r="T807" t="str">
        <f t="shared" ref="T807:AB807" si="579">IF(E807=E801,CONCATENATE(VLOOKUP((E807-E771),$AC$122:$AD$127,2,FALSE),E772),"")</f>
        <v/>
      </c>
      <c r="U807" t="str">
        <f t="shared" si="579"/>
        <v/>
      </c>
      <c r="V807" t="str">
        <f t="shared" si="579"/>
        <v/>
      </c>
      <c r="W807" t="str">
        <f t="shared" si="579"/>
        <v/>
      </c>
      <c r="X807" t="str">
        <f t="shared" si="579"/>
        <v/>
      </c>
      <c r="Y807" t="str">
        <f t="shared" si="579"/>
        <v/>
      </c>
      <c r="Z807" t="str">
        <f t="shared" si="579"/>
        <v/>
      </c>
      <c r="AA807" t="str">
        <f t="shared" si="579"/>
        <v/>
      </c>
      <c r="AB807" t="str">
        <f t="shared" si="579"/>
        <v/>
      </c>
      <c r="AG807" t="str">
        <f t="shared" si="575"/>
        <v>F3</v>
      </c>
      <c r="AH807" t="str">
        <f t="shared" si="573"/>
        <v>F3</v>
      </c>
      <c r="AI807" t="str">
        <f t="shared" si="573"/>
        <v>F3</v>
      </c>
      <c r="AJ807" t="str">
        <f t="shared" si="573"/>
        <v>F3</v>
      </c>
      <c r="AK807" t="str">
        <f t="shared" si="573"/>
        <v>F3</v>
      </c>
      <c r="AL807" t="str">
        <f t="shared" si="573"/>
        <v>F3</v>
      </c>
      <c r="AM807" t="str">
        <f t="shared" si="573"/>
        <v>F3</v>
      </c>
      <c r="AN807" t="str">
        <f t="shared" si="573"/>
        <v>F3</v>
      </c>
      <c r="AO807" t="str">
        <f t="shared" si="573"/>
        <v>F3</v>
      </c>
    </row>
    <row r="808" spans="1:41" x14ac:dyDescent="0.25">
      <c r="A808" s="139" t="str">
        <f t="shared" si="558"/>
        <v>2015Wk 5P29</v>
      </c>
      <c r="B808" s="48">
        <v>29</v>
      </c>
      <c r="C808" s="144" t="str">
        <f t="shared" si="559"/>
        <v>Joe Donegan</v>
      </c>
      <c r="D808" s="145"/>
      <c r="E808" s="146">
        <f t="shared" si="560"/>
        <v>7</v>
      </c>
      <c r="F808" s="146">
        <f t="shared" si="561"/>
        <v>6</v>
      </c>
      <c r="G808" s="146">
        <f t="shared" si="562"/>
        <v>9</v>
      </c>
      <c r="H808" s="146">
        <f t="shared" si="563"/>
        <v>7</v>
      </c>
      <c r="I808" s="146">
        <f t="shared" si="564"/>
        <v>5</v>
      </c>
      <c r="J808" s="146">
        <f t="shared" si="565"/>
        <v>4</v>
      </c>
      <c r="K808" s="146">
        <f t="shared" si="566"/>
        <v>6</v>
      </c>
      <c r="L808" s="146">
        <f t="shared" si="567"/>
        <v>2</v>
      </c>
      <c r="M808" s="146">
        <f t="shared" si="568"/>
        <v>6</v>
      </c>
      <c r="N808" s="147">
        <f t="shared" si="569"/>
        <v>52</v>
      </c>
      <c r="O808" s="148">
        <f>SUM(COUNTIF(E808,E801),COUNTIF(F808,F801),COUNTIF(G808,G801),COUNTIF(H808,H801),COUNTIF(I808,I801),COUNTIF(J808,J801),COUNTIF(K808,K801),COUNTIF(L808,L801),COUNTIF(M808,M801))</f>
        <v>1</v>
      </c>
      <c r="P808" s="149">
        <f>IF(O808=0,0,IF(SUM(O802:O813)=O808,VLOOKUP(1,$AC$107:$AD$116,2,FALSE),O808*P814))</f>
        <v>12</v>
      </c>
      <c r="Q808" s="146">
        <f t="shared" si="570"/>
        <v>2</v>
      </c>
      <c r="R808" t="s">
        <v>179</v>
      </c>
      <c r="S808" t="str">
        <f t="shared" si="571"/>
        <v>BIR#8</v>
      </c>
      <c r="T808" t="str">
        <f t="shared" ref="T808:AB808" si="580">IF(E808=E801,CONCATENATE(VLOOKUP((E808-E771),$AC$122:$AD$127,2,FALSE),E772),"")</f>
        <v/>
      </c>
      <c r="U808" t="str">
        <f t="shared" si="580"/>
        <v/>
      </c>
      <c r="V808" t="str">
        <f t="shared" si="580"/>
        <v/>
      </c>
      <c r="W808" t="str">
        <f t="shared" si="580"/>
        <v/>
      </c>
      <c r="X808" t="str">
        <f t="shared" si="580"/>
        <v/>
      </c>
      <c r="Y808" t="str">
        <f t="shared" si="580"/>
        <v/>
      </c>
      <c r="Z808" t="str">
        <f t="shared" si="580"/>
        <v/>
      </c>
      <c r="AA808" t="str">
        <f t="shared" si="580"/>
        <v>BIR#8</v>
      </c>
      <c r="AB808" t="str">
        <f t="shared" si="580"/>
        <v/>
      </c>
      <c r="AG808" t="str">
        <f t="shared" si="575"/>
        <v>F3</v>
      </c>
      <c r="AH808" t="str">
        <f t="shared" si="573"/>
        <v>F3</v>
      </c>
      <c r="AI808" t="str">
        <f t="shared" si="573"/>
        <v>F3</v>
      </c>
      <c r="AJ808" t="str">
        <f t="shared" si="573"/>
        <v>F3</v>
      </c>
      <c r="AK808" t="str">
        <f t="shared" si="573"/>
        <v>F3</v>
      </c>
      <c r="AL808" t="str">
        <f t="shared" si="573"/>
        <v>F3</v>
      </c>
      <c r="AM808" t="str">
        <f t="shared" si="573"/>
        <v>F3</v>
      </c>
      <c r="AN808" t="str">
        <f t="shared" si="573"/>
        <v>F3BIR#8</v>
      </c>
      <c r="AO808" t="str">
        <f t="shared" si="573"/>
        <v>F3</v>
      </c>
    </row>
    <row r="809" spans="1:41" x14ac:dyDescent="0.25">
      <c r="A809" s="139" t="str">
        <f t="shared" si="558"/>
        <v>2015Wk 5P28</v>
      </c>
      <c r="B809" s="48">
        <v>28</v>
      </c>
      <c r="C809" s="144" t="str">
        <f t="shared" si="559"/>
        <v>Dan Mahar</v>
      </c>
      <c r="D809" s="145"/>
      <c r="E809" s="146">
        <f t="shared" si="560"/>
        <v>6</v>
      </c>
      <c r="F809" s="146">
        <f t="shared" si="561"/>
        <v>5</v>
      </c>
      <c r="G809" s="146">
        <f t="shared" si="562"/>
        <v>9</v>
      </c>
      <c r="H809" s="146">
        <f t="shared" si="563"/>
        <v>5</v>
      </c>
      <c r="I809" s="146">
        <f t="shared" si="564"/>
        <v>6</v>
      </c>
      <c r="J809" s="146">
        <f t="shared" si="565"/>
        <v>3</v>
      </c>
      <c r="K809" s="146">
        <f t="shared" si="566"/>
        <v>6</v>
      </c>
      <c r="L809" s="146">
        <f t="shared" si="567"/>
        <v>4</v>
      </c>
      <c r="M809" s="146">
        <f t="shared" si="568"/>
        <v>6</v>
      </c>
      <c r="N809" s="147">
        <f t="shared" si="569"/>
        <v>50</v>
      </c>
      <c r="O809" s="148">
        <f>SUM(COUNTIF(E809,E801),COUNTIF(F809,F801),COUNTIF(G809,G801),COUNTIF(H809,H801),COUNTIF(I809,I801),COUNTIF(J809,J801),COUNTIF(K809,K801),COUNTIF(L809,L801),COUNTIF(M809,M801))</f>
        <v>0</v>
      </c>
      <c r="P809" s="149">
        <f>IF(O809=0,0,IF(SUM(O802:O813)=O809,VLOOKUP(1,$AC$107:$AD$116,2,FALSE),O809*P814))</f>
        <v>0</v>
      </c>
      <c r="Q809" s="146">
        <f t="shared" si="570"/>
        <v>2</v>
      </c>
      <c r="R809" t="s">
        <v>179</v>
      </c>
      <c r="S809" t="str">
        <f t="shared" si="571"/>
        <v/>
      </c>
      <c r="T809" t="str">
        <f t="shared" ref="T809:AB809" si="581">IF(E809=E801,CONCATENATE(VLOOKUP((E809-E771),$AC$122:$AD$127,2,FALSE),E772),"")</f>
        <v/>
      </c>
      <c r="U809" t="str">
        <f t="shared" si="581"/>
        <v/>
      </c>
      <c r="V809" t="str">
        <f t="shared" si="581"/>
        <v/>
      </c>
      <c r="W809" t="str">
        <f t="shared" si="581"/>
        <v/>
      </c>
      <c r="X809" t="str">
        <f t="shared" si="581"/>
        <v/>
      </c>
      <c r="Y809" t="str">
        <f t="shared" si="581"/>
        <v/>
      </c>
      <c r="Z809" t="str">
        <f t="shared" si="581"/>
        <v/>
      </c>
      <c r="AA809" t="str">
        <f t="shared" si="581"/>
        <v/>
      </c>
      <c r="AB809" t="str">
        <f t="shared" si="581"/>
        <v/>
      </c>
      <c r="AG809" t="str">
        <f t="shared" si="575"/>
        <v>F3</v>
      </c>
      <c r="AH809" t="str">
        <f t="shared" si="573"/>
        <v>F3</v>
      </c>
      <c r="AI809" t="str">
        <f t="shared" si="573"/>
        <v>F3</v>
      </c>
      <c r="AJ809" t="str">
        <f t="shared" si="573"/>
        <v>F3</v>
      </c>
      <c r="AK809" t="str">
        <f t="shared" si="573"/>
        <v>F3</v>
      </c>
      <c r="AL809" t="str">
        <f t="shared" si="573"/>
        <v>F3</v>
      </c>
      <c r="AM809" t="str">
        <f t="shared" si="573"/>
        <v>F3</v>
      </c>
      <c r="AN809" t="str">
        <f t="shared" si="573"/>
        <v>F3</v>
      </c>
      <c r="AO809" t="str">
        <f t="shared" si="573"/>
        <v>F3</v>
      </c>
    </row>
    <row r="810" spans="1:41" x14ac:dyDescent="0.25">
      <c r="A810" s="139" t="str">
        <f t="shared" si="558"/>
        <v>2015Wk 5P80</v>
      </c>
      <c r="B810" s="48">
        <v>80</v>
      </c>
      <c r="C810" s="144" t="str">
        <f t="shared" si="559"/>
        <v>Denny Welch</v>
      </c>
      <c r="D810" s="155"/>
      <c r="E810" s="146">
        <f t="shared" si="560"/>
        <v>6</v>
      </c>
      <c r="F810" s="146">
        <f t="shared" si="561"/>
        <v>5</v>
      </c>
      <c r="G810" s="146">
        <f t="shared" si="562"/>
        <v>7</v>
      </c>
      <c r="H810" s="146">
        <f t="shared" si="563"/>
        <v>5</v>
      </c>
      <c r="I810" s="146">
        <f t="shared" si="564"/>
        <v>5</v>
      </c>
      <c r="J810" s="146">
        <f t="shared" si="565"/>
        <v>3</v>
      </c>
      <c r="K810" s="146">
        <f t="shared" si="566"/>
        <v>5</v>
      </c>
      <c r="L810" s="146">
        <f t="shared" si="567"/>
        <v>4</v>
      </c>
      <c r="M810" s="146">
        <f t="shared" si="568"/>
        <v>6</v>
      </c>
      <c r="N810" s="147">
        <f t="shared" si="569"/>
        <v>46</v>
      </c>
      <c r="O810" s="148">
        <f>SUM(COUNTIF(E810,E801),COUNTIF(F810,F801),COUNTIF(G810,G801),COUNTIF(H810,H801),COUNTIF(I810,I801),COUNTIF(J810,J801),COUNTIF(K810,K801),COUNTIF(L810,L801),COUNTIF(M810,M801))</f>
        <v>0</v>
      </c>
      <c r="P810" s="149">
        <f>IF(O810=0,0,IF(SUM(O802:O813)=O810,VLOOKUP(1,$AC$107:$AD$116,2,FALSE),O810*P814))</f>
        <v>0</v>
      </c>
      <c r="Q810" s="146">
        <f t="shared" si="570"/>
        <v>2</v>
      </c>
      <c r="R810" t="s">
        <v>179</v>
      </c>
      <c r="S810" t="str">
        <f t="shared" si="571"/>
        <v/>
      </c>
      <c r="T810" t="str">
        <f t="shared" ref="T810:AB810" si="582">IF(E810=E801,CONCATENATE(VLOOKUP((E810-E771),$AC$122:$AD$127,2,FALSE),E772),"")</f>
        <v/>
      </c>
      <c r="U810" t="str">
        <f t="shared" si="582"/>
        <v/>
      </c>
      <c r="V810" t="str">
        <f t="shared" si="582"/>
        <v/>
      </c>
      <c r="W810" t="str">
        <f t="shared" si="582"/>
        <v/>
      </c>
      <c r="X810" t="str">
        <f t="shared" si="582"/>
        <v/>
      </c>
      <c r="Y810" t="str">
        <f t="shared" si="582"/>
        <v/>
      </c>
      <c r="Z810" t="str">
        <f t="shared" si="582"/>
        <v/>
      </c>
      <c r="AA810" t="str">
        <f t="shared" si="582"/>
        <v/>
      </c>
      <c r="AB810" t="str">
        <f t="shared" si="582"/>
        <v/>
      </c>
      <c r="AG810" t="str">
        <f t="shared" si="575"/>
        <v>F3</v>
      </c>
      <c r="AH810" t="str">
        <f t="shared" si="573"/>
        <v>F3</v>
      </c>
      <c r="AI810" t="str">
        <f t="shared" si="573"/>
        <v>F3</v>
      </c>
      <c r="AJ810" t="str">
        <f t="shared" si="573"/>
        <v>F3</v>
      </c>
      <c r="AK810" t="str">
        <f t="shared" si="573"/>
        <v>F3</v>
      </c>
      <c r="AL810" t="str">
        <f t="shared" si="573"/>
        <v>F3</v>
      </c>
      <c r="AM810" t="str">
        <f t="shared" si="573"/>
        <v>F3</v>
      </c>
      <c r="AN810" t="str">
        <f t="shared" si="573"/>
        <v>F3</v>
      </c>
      <c r="AO810" t="str">
        <f t="shared" si="573"/>
        <v>F3</v>
      </c>
    </row>
    <row r="811" spans="1:41" x14ac:dyDescent="0.25">
      <c r="A811" s="139" t="str">
        <f t="shared" si="558"/>
        <v>2015Wk 5P17</v>
      </c>
      <c r="B811" s="48">
        <v>17</v>
      </c>
      <c r="C811" s="144" t="str">
        <f t="shared" si="559"/>
        <v>Tom Donegan</v>
      </c>
      <c r="D811" s="155"/>
      <c r="E811" s="146">
        <f t="shared" si="560"/>
        <v>6</v>
      </c>
      <c r="F811" s="146">
        <f t="shared" si="561"/>
        <v>5</v>
      </c>
      <c r="G811" s="146">
        <f t="shared" si="562"/>
        <v>8</v>
      </c>
      <c r="H811" s="146">
        <f t="shared" si="563"/>
        <v>5</v>
      </c>
      <c r="I811" s="146">
        <f t="shared" si="564"/>
        <v>5</v>
      </c>
      <c r="J811" s="146">
        <f t="shared" si="565"/>
        <v>4</v>
      </c>
      <c r="K811" s="146">
        <f t="shared" si="566"/>
        <v>5</v>
      </c>
      <c r="L811" s="146">
        <f t="shared" si="567"/>
        <v>4</v>
      </c>
      <c r="M811" s="146">
        <f t="shared" si="568"/>
        <v>7</v>
      </c>
      <c r="N811" s="147">
        <f t="shared" si="569"/>
        <v>49</v>
      </c>
      <c r="O811" s="148">
        <f>SUM(COUNTIF(E811,E801),COUNTIF(F811,F801),COUNTIF(G811,G801),COUNTIF(H811,H801),COUNTIF(I811,I801),COUNTIF(J811,J801),COUNTIF(K811,K801),COUNTIF(L811,L801),COUNTIF(M811,M801))</f>
        <v>0</v>
      </c>
      <c r="P811" s="149">
        <f>IF(O811=0,0,IF(SUM(O802:O813)=O811,VLOOKUP(1,$AC$107:$AD$116,2,FALSE),O811*P814))</f>
        <v>0</v>
      </c>
      <c r="Q811" s="146">
        <f t="shared" si="570"/>
        <v>2</v>
      </c>
      <c r="R811" t="s">
        <v>179</v>
      </c>
      <c r="S811" t="str">
        <f t="shared" si="571"/>
        <v/>
      </c>
      <c r="T811" t="str">
        <f>IF(E811=E801,CONCATENATE(VLOOKUP((E811-E771),$AC$122:$AD$127,2,FALSE),E772),"")</f>
        <v/>
      </c>
      <c r="U811" t="str">
        <f t="shared" ref="U811:AA811" si="583">IF(F811=F801,CONCATENATE(VLOOKUP((F811-F771),$AC$122:$AD$127,2,FALSE),F772),"")</f>
        <v/>
      </c>
      <c r="V811" t="str">
        <f t="shared" si="583"/>
        <v/>
      </c>
      <c r="W811" t="str">
        <f t="shared" si="583"/>
        <v/>
      </c>
      <c r="X811" t="str">
        <f t="shared" si="583"/>
        <v/>
      </c>
      <c r="Y811" t="str">
        <f t="shared" si="583"/>
        <v/>
      </c>
      <c r="Z811" t="str">
        <f t="shared" si="583"/>
        <v/>
      </c>
      <c r="AA811" t="str">
        <f t="shared" si="583"/>
        <v/>
      </c>
      <c r="AB811" t="str">
        <f>IF(M811=M801,CONCATENATE(VLOOKUP((M811-M771),$AC$122:$AD$127,2,FALSE),M772),"")</f>
        <v/>
      </c>
      <c r="AG811" t="str">
        <f t="shared" si="575"/>
        <v>F3</v>
      </c>
      <c r="AH811" t="str">
        <f t="shared" si="573"/>
        <v>F3</v>
      </c>
      <c r="AI811" t="str">
        <f t="shared" si="573"/>
        <v>F3</v>
      </c>
      <c r="AJ811" t="str">
        <f t="shared" si="573"/>
        <v>F3</v>
      </c>
      <c r="AK811" t="str">
        <f t="shared" si="573"/>
        <v>F3</v>
      </c>
      <c r="AL811" t="str">
        <f t="shared" si="573"/>
        <v>F3</v>
      </c>
      <c r="AM811" t="str">
        <f t="shared" si="573"/>
        <v>F3</v>
      </c>
      <c r="AN811" t="str">
        <f t="shared" si="573"/>
        <v>F3</v>
      </c>
      <c r="AO811" t="str">
        <f t="shared" si="573"/>
        <v>F3</v>
      </c>
    </row>
    <row r="812" spans="1:41" x14ac:dyDescent="0.25">
      <c r="A812" s="139" t="str">
        <f t="shared" si="558"/>
        <v>2015Wk 5P16</v>
      </c>
      <c r="B812" s="48">
        <v>16</v>
      </c>
      <c r="C812" s="144" t="str">
        <f t="shared" si="559"/>
        <v>Gary Antos</v>
      </c>
      <c r="D812" s="155"/>
      <c r="E812" s="146">
        <f t="shared" si="560"/>
        <v>7</v>
      </c>
      <c r="F812" s="146">
        <f t="shared" si="561"/>
        <v>5</v>
      </c>
      <c r="G812" s="146">
        <f t="shared" si="562"/>
        <v>7</v>
      </c>
      <c r="H812" s="146">
        <f t="shared" si="563"/>
        <v>6</v>
      </c>
      <c r="I812" s="146">
        <f t="shared" si="564"/>
        <v>6</v>
      </c>
      <c r="J812" s="146">
        <f t="shared" si="565"/>
        <v>3</v>
      </c>
      <c r="K812" s="146">
        <f t="shared" si="566"/>
        <v>5</v>
      </c>
      <c r="L812" s="146">
        <f t="shared" si="567"/>
        <v>4</v>
      </c>
      <c r="M812" s="146">
        <f t="shared" si="568"/>
        <v>6</v>
      </c>
      <c r="N812" s="147">
        <f t="shared" si="569"/>
        <v>49</v>
      </c>
      <c r="O812" s="148">
        <f>SUM(COUNTIF(E812,E801),COUNTIF(F812,F801),COUNTIF(G812,G801),COUNTIF(H812,H801),COUNTIF(I812,I801),COUNTIF(J812,J801),COUNTIF(K812,K801),COUNTIF(L812,L801),COUNTIF(M812,M801))</f>
        <v>0</v>
      </c>
      <c r="P812" s="149">
        <f>IF(O812=0,0,IF(SUM(O802:O813)=O812,VLOOKUP(1,$AC$107:$AD$116,2,FALSE),O812*P814))</f>
        <v>0</v>
      </c>
      <c r="Q812" s="146">
        <f t="shared" si="570"/>
        <v>0</v>
      </c>
      <c r="R812" t="s">
        <v>179</v>
      </c>
      <c r="S812" t="str">
        <f t="shared" si="571"/>
        <v/>
      </c>
      <c r="T812" t="str">
        <f>IF(E812=E801,CONCATENATE(VLOOKUP((E812-E771),$AC$122:$AD$127,2,FALSE),E772),"")</f>
        <v/>
      </c>
      <c r="U812" t="str">
        <f t="shared" ref="U812:AB812" si="584">IF(F812=F801,CONCATENATE(VLOOKUP((F812-F771),$AC$122:$AD$127,2,FALSE),F772),"")</f>
        <v/>
      </c>
      <c r="V812" t="str">
        <f t="shared" si="584"/>
        <v/>
      </c>
      <c r="W812" t="str">
        <f t="shared" si="584"/>
        <v/>
      </c>
      <c r="X812" t="str">
        <f t="shared" si="584"/>
        <v/>
      </c>
      <c r="Y812" t="str">
        <f t="shared" si="584"/>
        <v/>
      </c>
      <c r="Z812" t="str">
        <f t="shared" si="584"/>
        <v/>
      </c>
      <c r="AA812" t="str">
        <f t="shared" si="584"/>
        <v/>
      </c>
      <c r="AB812" t="str">
        <f t="shared" si="584"/>
        <v/>
      </c>
      <c r="AG812" t="str">
        <f t="shared" si="575"/>
        <v>F3</v>
      </c>
      <c r="AH812" t="str">
        <f t="shared" si="573"/>
        <v>F3</v>
      </c>
      <c r="AI812" t="str">
        <f t="shared" si="573"/>
        <v>F3</v>
      </c>
      <c r="AJ812" t="str">
        <f t="shared" si="573"/>
        <v>F3</v>
      </c>
      <c r="AK812" t="str">
        <f t="shared" si="573"/>
        <v>F3</v>
      </c>
      <c r="AL812" t="str">
        <f t="shared" si="573"/>
        <v>F3</v>
      </c>
      <c r="AM812" t="str">
        <f t="shared" si="573"/>
        <v>F3</v>
      </c>
      <c r="AN812" t="str">
        <f t="shared" si="573"/>
        <v>F3</v>
      </c>
      <c r="AO812" t="str">
        <f t="shared" si="573"/>
        <v>F3</v>
      </c>
    </row>
    <row r="813" spans="1:41" x14ac:dyDescent="0.25">
      <c r="A813" s="139" t="str">
        <f t="shared" si="558"/>
        <v>2015Wk 5P20</v>
      </c>
      <c r="B813" s="48">
        <v>20</v>
      </c>
      <c r="C813" s="144" t="str">
        <f t="shared" si="559"/>
        <v>Gary Thompson</v>
      </c>
      <c r="D813" s="155"/>
      <c r="E813" s="146">
        <f t="shared" si="560"/>
        <v>7</v>
      </c>
      <c r="F813" s="146">
        <f t="shared" si="561"/>
        <v>5</v>
      </c>
      <c r="G813" s="146">
        <f t="shared" si="562"/>
        <v>6</v>
      </c>
      <c r="H813" s="146">
        <f t="shared" si="563"/>
        <v>5</v>
      </c>
      <c r="I813" s="146">
        <f t="shared" si="564"/>
        <v>5</v>
      </c>
      <c r="J813" s="146">
        <f t="shared" si="565"/>
        <v>5</v>
      </c>
      <c r="K813" s="146">
        <f t="shared" si="566"/>
        <v>4</v>
      </c>
      <c r="L813" s="146">
        <f t="shared" si="567"/>
        <v>4</v>
      </c>
      <c r="M813" s="146">
        <f t="shared" si="568"/>
        <v>5</v>
      </c>
      <c r="N813" s="147">
        <f t="shared" si="569"/>
        <v>46</v>
      </c>
      <c r="O813" s="148">
        <f>SUM(COUNTIF(E813,E801),COUNTIF(F813,F801),COUNTIF(G813,G801),COUNTIF(H813,H801),COUNTIF(I813,I801),COUNTIF(J813,J801),COUNTIF(K813,K801),COUNTIF(L813,L801),COUNTIF(M813,M801))</f>
        <v>1</v>
      </c>
      <c r="P813" s="149">
        <f>IF(O813=0,0,IF(SUM(O802:O813)=O813,VLOOKUP(1,$AC$107:$AD$116,2,FALSE),O813*P814))</f>
        <v>12</v>
      </c>
      <c r="Q813" s="146">
        <f t="shared" si="570"/>
        <v>0</v>
      </c>
      <c r="R813" t="s">
        <v>179</v>
      </c>
      <c r="S813" t="str">
        <f t="shared" si="571"/>
        <v>BOG#3</v>
      </c>
      <c r="T813" t="str">
        <f>IF(E813=E801,CONCATENATE(VLOOKUP((E813-E771),$AC$122:$AD$127,2,FALSE),E772),"")</f>
        <v/>
      </c>
      <c r="U813" t="str">
        <f t="shared" ref="U813:AB813" si="585">IF(F813=F801,CONCATENATE(VLOOKUP((F813-F771),$AC$122:$AD$127,2,FALSE),F772),"")</f>
        <v/>
      </c>
      <c r="V813" t="str">
        <f t="shared" si="585"/>
        <v>BOG#3</v>
      </c>
      <c r="W813" t="str">
        <f t="shared" si="585"/>
        <v/>
      </c>
      <c r="X813" t="str">
        <f t="shared" si="585"/>
        <v/>
      </c>
      <c r="Y813" t="str">
        <f t="shared" si="585"/>
        <v/>
      </c>
      <c r="Z813" t="str">
        <f t="shared" si="585"/>
        <v/>
      </c>
      <c r="AA813" t="str">
        <f t="shared" si="585"/>
        <v/>
      </c>
      <c r="AB813" t="str">
        <f t="shared" si="585"/>
        <v/>
      </c>
      <c r="AG813" t="str">
        <f t="shared" si="575"/>
        <v>F3</v>
      </c>
      <c r="AH813" t="str">
        <f t="shared" si="573"/>
        <v>F3</v>
      </c>
      <c r="AI813" t="str">
        <f t="shared" si="573"/>
        <v>F3BOG#3</v>
      </c>
      <c r="AJ813" t="str">
        <f t="shared" si="573"/>
        <v>F3</v>
      </c>
      <c r="AK813" t="str">
        <f t="shared" si="573"/>
        <v>F3</v>
      </c>
      <c r="AL813" t="str">
        <f t="shared" si="573"/>
        <v>F3</v>
      </c>
      <c r="AM813" t="str">
        <f t="shared" si="573"/>
        <v>F3</v>
      </c>
      <c r="AN813" t="str">
        <f t="shared" si="573"/>
        <v>F3</v>
      </c>
      <c r="AO813" t="str">
        <f t="shared" si="573"/>
        <v>F3</v>
      </c>
    </row>
    <row r="814" spans="1:41" x14ac:dyDescent="0.25">
      <c r="B814" s="48"/>
      <c r="C814" s="151" t="s">
        <v>205</v>
      </c>
      <c r="D814" s="150"/>
      <c r="E814" s="152">
        <f>AVERAGE(E802:E813)</f>
        <v>6.75</v>
      </c>
      <c r="F814" s="152">
        <f t="shared" ref="F814:N814" si="586">AVERAGE(F802:F813)</f>
        <v>5</v>
      </c>
      <c r="G814" s="152">
        <f t="shared" si="586"/>
        <v>8.0833333333333339</v>
      </c>
      <c r="H814" s="152">
        <f t="shared" si="586"/>
        <v>5.583333333333333</v>
      </c>
      <c r="I814" s="152">
        <f t="shared" si="586"/>
        <v>5.583333333333333</v>
      </c>
      <c r="J814" s="152">
        <f t="shared" si="586"/>
        <v>4.166666666666667</v>
      </c>
      <c r="K814" s="152">
        <f t="shared" si="586"/>
        <v>5.25</v>
      </c>
      <c r="L814" s="152">
        <f t="shared" si="586"/>
        <v>3.75</v>
      </c>
      <c r="M814" s="152">
        <f t="shared" si="586"/>
        <v>6.666666666666667</v>
      </c>
      <c r="N814" s="152">
        <f t="shared" si="586"/>
        <v>50.833333333333336</v>
      </c>
      <c r="O814" s="153"/>
      <c r="P814" s="9">
        <f>VLOOKUP(SUM(O802:O813),$AC$107:$AD$117,2,FALSE)</f>
        <v>12</v>
      </c>
    </row>
    <row r="815" spans="1:41" x14ac:dyDescent="0.25">
      <c r="B815" s="48"/>
      <c r="C815" s="156" t="s">
        <v>206</v>
      </c>
      <c r="D815" s="157"/>
      <c r="E815" s="11"/>
      <c r="F815" s="11"/>
      <c r="G815" s="11"/>
      <c r="H815" s="11"/>
      <c r="I815" s="11"/>
      <c r="J815" s="11"/>
      <c r="K815" s="11"/>
      <c r="L815" s="11"/>
      <c r="M815" s="11"/>
      <c r="N815" s="158"/>
      <c r="O815" s="52"/>
      <c r="S815" s="134"/>
    </row>
    <row r="816" spans="1:41" x14ac:dyDescent="0.25">
      <c r="A816" s="139" t="str">
        <f t="shared" ref="A816:A825" si="587">CONCATENATE($C$10,$C$828,"P",B816)</f>
        <v>2015Wk 5P</v>
      </c>
      <c r="B816" s="48" t="str">
        <f>IFERROR(VLOOKUP("S1",R891:S930,2,FALSE),"")</f>
        <v/>
      </c>
      <c r="C816" s="144" t="e">
        <f t="shared" ref="C816:C825" si="588">VLOOKUP(B816,$A$3108:$D$8319,3,FALSE)</f>
        <v>#N/A</v>
      </c>
      <c r="D816" s="117"/>
      <c r="E816" s="146" t="str">
        <f t="shared" ref="E816:E825" si="589">IFERROR(IF(VLOOKUP($A816,$A$828:$P$889,5,FALSE)=0,"",VLOOKUP($A816,$A$828:$P$889,5,FALSE)),"")</f>
        <v/>
      </c>
      <c r="F816" s="146" t="str">
        <f t="shared" ref="F816:F825" si="590">IFERROR(IF(VLOOKUP($A816,$A$828:$P$889,6,FALSE)=0,"",VLOOKUP($A816,$A$828:$P$889,6,FALSE)),"")</f>
        <v/>
      </c>
      <c r="G816" s="146" t="str">
        <f t="shared" ref="G816:G825" si="591">IFERROR(IF(VLOOKUP($A816,$A$828:$P$889,7,FALSE)=0,"",VLOOKUP($A816,$A$828:$P$889,7,FALSE)),"")</f>
        <v/>
      </c>
      <c r="H816" s="146" t="str">
        <f t="shared" ref="H816:H825" si="592">IFERROR(IF(VLOOKUP($A816,$A$828:$P$889,8,FALSE)=0,"",VLOOKUP($A816,$A$828:$P$889,8,FALSE)),"")</f>
        <v/>
      </c>
      <c r="I816" s="146" t="str">
        <f t="shared" ref="I816:I825" si="593">IFERROR(IF(VLOOKUP($A816,$A$828:$P$889,9,FALSE)=0,"",VLOOKUP($A816,$A$828:$P$889,9,FALSE)),"")</f>
        <v/>
      </c>
      <c r="J816" s="146" t="str">
        <f t="shared" ref="J816:J825" si="594">IFERROR(IF(VLOOKUP($A816,$A$828:$P$889,10,FALSE)=0,"",VLOOKUP($A816,$A$828:$P$889,10,FALSE)),"")</f>
        <v/>
      </c>
      <c r="K816" s="146" t="str">
        <f t="shared" ref="K816:K825" si="595">IFERROR(IF(VLOOKUP($A816,$A$828:$P$889,11,FALSE)=0,"",VLOOKUP($A816,$A$828:$P$889,11,FALSE)),"")</f>
        <v/>
      </c>
      <c r="L816" s="146" t="str">
        <f t="shared" ref="L816:L825" si="596">IFERROR(IF(VLOOKUP($A816,$A$828:$P$889,12,FALSE)=0,"",VLOOKUP($A816,$A$828:$P$889,12,FALSE)),"")</f>
        <v/>
      </c>
      <c r="M816" s="146" t="str">
        <f t="shared" ref="M816:M825" si="597">IFERROR(IF(VLOOKUP($A816,$A$828:$P$889,13,FALSE)=0,"",VLOOKUP($A816,$A$828:$P$889,13,FALSE)),"")</f>
        <v/>
      </c>
      <c r="N816" s="147">
        <f t="shared" ref="N816:N825" si="598">SUM(E816:M816)</f>
        <v>0</v>
      </c>
      <c r="O816" s="52"/>
      <c r="Q816" s="146" t="str">
        <f t="shared" ref="Q816:Q825" si="599">IFERROR((VLOOKUP($A816,$A$828:$P$889,16,FALSE)),"DNP")</f>
        <v>DNP</v>
      </c>
      <c r="R816" t="s">
        <v>207</v>
      </c>
      <c r="S816" s="134"/>
    </row>
    <row r="817" spans="1:20" x14ac:dyDescent="0.25">
      <c r="A817" s="139" t="str">
        <f t="shared" si="587"/>
        <v>2015Wk 5P</v>
      </c>
      <c r="B817" s="48" t="str">
        <f>IFERROR(VLOOKUP("S2",R891:S930,2,FALSE),"")</f>
        <v/>
      </c>
      <c r="C817" s="144" t="e">
        <f t="shared" si="588"/>
        <v>#N/A</v>
      </c>
      <c r="D817" s="117"/>
      <c r="E817" s="146" t="str">
        <f t="shared" si="589"/>
        <v/>
      </c>
      <c r="F817" s="146" t="str">
        <f t="shared" si="590"/>
        <v/>
      </c>
      <c r="G817" s="146" t="str">
        <f t="shared" si="591"/>
        <v/>
      </c>
      <c r="H817" s="146" t="str">
        <f t="shared" si="592"/>
        <v/>
      </c>
      <c r="I817" s="146" t="str">
        <f t="shared" si="593"/>
        <v/>
      </c>
      <c r="J817" s="146" t="str">
        <f t="shared" si="594"/>
        <v/>
      </c>
      <c r="K817" s="146" t="str">
        <f t="shared" si="595"/>
        <v/>
      </c>
      <c r="L817" s="146" t="str">
        <f t="shared" si="596"/>
        <v/>
      </c>
      <c r="M817" s="146" t="str">
        <f t="shared" si="597"/>
        <v/>
      </c>
      <c r="N817" s="147">
        <f t="shared" si="598"/>
        <v>0</v>
      </c>
      <c r="O817" s="52"/>
      <c r="Q817" s="146" t="str">
        <f t="shared" si="599"/>
        <v>DNP</v>
      </c>
      <c r="R817" t="s">
        <v>207</v>
      </c>
      <c r="S817" s="134"/>
    </row>
    <row r="818" spans="1:20" x14ac:dyDescent="0.25">
      <c r="A818" s="139" t="str">
        <f t="shared" si="587"/>
        <v>2015Wk 5P</v>
      </c>
      <c r="B818" s="48" t="str">
        <f>IFERROR(VLOOKUP("S3",R891:S930,2,FALSE),"")</f>
        <v/>
      </c>
      <c r="C818" s="144" t="e">
        <f t="shared" si="588"/>
        <v>#N/A</v>
      </c>
      <c r="D818" s="117"/>
      <c r="E818" s="146" t="str">
        <f t="shared" si="589"/>
        <v/>
      </c>
      <c r="F818" s="146" t="str">
        <f t="shared" si="590"/>
        <v/>
      </c>
      <c r="G818" s="146" t="str">
        <f t="shared" si="591"/>
        <v/>
      </c>
      <c r="H818" s="146" t="str">
        <f t="shared" si="592"/>
        <v/>
      </c>
      <c r="I818" s="146" t="str">
        <f t="shared" si="593"/>
        <v/>
      </c>
      <c r="J818" s="146" t="str">
        <f t="shared" si="594"/>
        <v/>
      </c>
      <c r="K818" s="146" t="str">
        <f t="shared" si="595"/>
        <v/>
      </c>
      <c r="L818" s="146" t="str">
        <f t="shared" si="596"/>
        <v/>
      </c>
      <c r="M818" s="146" t="str">
        <f t="shared" si="597"/>
        <v/>
      </c>
      <c r="N818" s="147">
        <f t="shared" si="598"/>
        <v>0</v>
      </c>
      <c r="O818" s="52"/>
      <c r="Q818" s="146" t="str">
        <f t="shared" si="599"/>
        <v>DNP</v>
      </c>
      <c r="R818" t="s">
        <v>207</v>
      </c>
      <c r="S818" s="134"/>
    </row>
    <row r="819" spans="1:20" x14ac:dyDescent="0.25">
      <c r="A819" s="139" t="str">
        <f t="shared" si="587"/>
        <v>2015Wk 5P</v>
      </c>
      <c r="B819" s="48" t="str">
        <f>IFERROR(VLOOKUP("S4",R891:S930,2,FALSE),"")</f>
        <v/>
      </c>
      <c r="C819" s="144" t="e">
        <f t="shared" si="588"/>
        <v>#N/A</v>
      </c>
      <c r="D819" s="117"/>
      <c r="E819" s="146" t="str">
        <f t="shared" si="589"/>
        <v/>
      </c>
      <c r="F819" s="146" t="str">
        <f t="shared" si="590"/>
        <v/>
      </c>
      <c r="G819" s="146" t="str">
        <f t="shared" si="591"/>
        <v/>
      </c>
      <c r="H819" s="146" t="str">
        <f t="shared" si="592"/>
        <v/>
      </c>
      <c r="I819" s="146" t="str">
        <f t="shared" si="593"/>
        <v/>
      </c>
      <c r="J819" s="146" t="str">
        <f t="shared" si="594"/>
        <v/>
      </c>
      <c r="K819" s="146" t="str">
        <f t="shared" si="595"/>
        <v/>
      </c>
      <c r="L819" s="146" t="str">
        <f t="shared" si="596"/>
        <v/>
      </c>
      <c r="M819" s="146" t="str">
        <f t="shared" si="597"/>
        <v/>
      </c>
      <c r="N819" s="147">
        <f t="shared" si="598"/>
        <v>0</v>
      </c>
      <c r="O819" s="52"/>
      <c r="Q819" s="146" t="str">
        <f t="shared" si="599"/>
        <v>DNP</v>
      </c>
      <c r="R819" t="s">
        <v>207</v>
      </c>
      <c r="S819" s="134"/>
    </row>
    <row r="820" spans="1:20" x14ac:dyDescent="0.25">
      <c r="A820" s="139" t="str">
        <f t="shared" si="587"/>
        <v>2015Wk 5P</v>
      </c>
      <c r="B820" s="48" t="str">
        <f>IFERROR(VLOOKUP("S5",R891:S930,2,FALSE),"")</f>
        <v/>
      </c>
      <c r="C820" s="144" t="e">
        <f t="shared" si="588"/>
        <v>#N/A</v>
      </c>
      <c r="D820" s="117"/>
      <c r="E820" s="146" t="str">
        <f t="shared" si="589"/>
        <v/>
      </c>
      <c r="F820" s="146" t="str">
        <f t="shared" si="590"/>
        <v/>
      </c>
      <c r="G820" s="146" t="str">
        <f t="shared" si="591"/>
        <v/>
      </c>
      <c r="H820" s="146" t="str">
        <f t="shared" si="592"/>
        <v/>
      </c>
      <c r="I820" s="146" t="str">
        <f t="shared" si="593"/>
        <v/>
      </c>
      <c r="J820" s="146" t="str">
        <f t="shared" si="594"/>
        <v/>
      </c>
      <c r="K820" s="146" t="str">
        <f t="shared" si="595"/>
        <v/>
      </c>
      <c r="L820" s="146" t="str">
        <f t="shared" si="596"/>
        <v/>
      </c>
      <c r="M820" s="146" t="str">
        <f t="shared" si="597"/>
        <v/>
      </c>
      <c r="N820" s="147">
        <f t="shared" si="598"/>
        <v>0</v>
      </c>
      <c r="O820" s="52"/>
      <c r="Q820" s="146" t="str">
        <f t="shared" si="599"/>
        <v>DNP</v>
      </c>
      <c r="R820" t="s">
        <v>207</v>
      </c>
      <c r="S820" s="134"/>
    </row>
    <row r="821" spans="1:20" x14ac:dyDescent="0.25">
      <c r="A821" s="139" t="str">
        <f t="shared" si="587"/>
        <v>2015Wk 5P</v>
      </c>
      <c r="B821" s="48" t="str">
        <f>IFERROR(VLOOKUP("S6",R891:S930,2,FALSE),"")</f>
        <v/>
      </c>
      <c r="C821" s="144" t="e">
        <f t="shared" si="588"/>
        <v>#N/A</v>
      </c>
      <c r="D821" s="117"/>
      <c r="E821" s="146" t="str">
        <f t="shared" si="589"/>
        <v/>
      </c>
      <c r="F821" s="146" t="str">
        <f t="shared" si="590"/>
        <v/>
      </c>
      <c r="G821" s="146" t="str">
        <f t="shared" si="591"/>
        <v/>
      </c>
      <c r="H821" s="146" t="str">
        <f t="shared" si="592"/>
        <v/>
      </c>
      <c r="I821" s="146" t="str">
        <f t="shared" si="593"/>
        <v/>
      </c>
      <c r="J821" s="146" t="str">
        <f t="shared" si="594"/>
        <v/>
      </c>
      <c r="K821" s="146" t="str">
        <f t="shared" si="595"/>
        <v/>
      </c>
      <c r="L821" s="146" t="str">
        <f t="shared" si="596"/>
        <v/>
      </c>
      <c r="M821" s="146" t="str">
        <f t="shared" si="597"/>
        <v/>
      </c>
      <c r="N821" s="147">
        <f t="shared" si="598"/>
        <v>0</v>
      </c>
      <c r="O821" s="52"/>
      <c r="Q821" s="146" t="str">
        <f t="shared" si="599"/>
        <v>DNP</v>
      </c>
      <c r="R821" t="s">
        <v>207</v>
      </c>
      <c r="S821" s="134"/>
    </row>
    <row r="822" spans="1:20" x14ac:dyDescent="0.25">
      <c r="A822" s="139" t="str">
        <f t="shared" si="587"/>
        <v>2015Wk 5P</v>
      </c>
      <c r="B822" s="48" t="str">
        <f>IFERROR(VLOOKUP("S7",R891:S930,2,FALSE),"")</f>
        <v/>
      </c>
      <c r="C822" s="144" t="e">
        <f t="shared" si="588"/>
        <v>#N/A</v>
      </c>
      <c r="D822" s="117"/>
      <c r="E822" s="146" t="str">
        <f t="shared" si="589"/>
        <v/>
      </c>
      <c r="F822" s="146" t="str">
        <f t="shared" si="590"/>
        <v/>
      </c>
      <c r="G822" s="146" t="str">
        <f t="shared" si="591"/>
        <v/>
      </c>
      <c r="H822" s="146" t="str">
        <f t="shared" si="592"/>
        <v/>
      </c>
      <c r="I822" s="146" t="str">
        <f t="shared" si="593"/>
        <v/>
      </c>
      <c r="J822" s="146" t="str">
        <f t="shared" si="594"/>
        <v/>
      </c>
      <c r="K822" s="146" t="str">
        <f t="shared" si="595"/>
        <v/>
      </c>
      <c r="L822" s="146" t="str">
        <f t="shared" si="596"/>
        <v/>
      </c>
      <c r="M822" s="146" t="str">
        <f t="shared" si="597"/>
        <v/>
      </c>
      <c r="N822" s="147">
        <f t="shared" si="598"/>
        <v>0</v>
      </c>
      <c r="O822" s="52"/>
      <c r="Q822" s="146" t="str">
        <f t="shared" si="599"/>
        <v>DNP</v>
      </c>
      <c r="R822" t="s">
        <v>207</v>
      </c>
      <c r="S822" s="134"/>
    </row>
    <row r="823" spans="1:20" x14ac:dyDescent="0.25">
      <c r="A823" s="139" t="str">
        <f t="shared" si="587"/>
        <v>2015Wk 5P</v>
      </c>
      <c r="B823" s="48" t="str">
        <f>IFERROR(VLOOKUP("S8",R891:S930,2,FALSE),"")</f>
        <v/>
      </c>
      <c r="C823" s="144" t="e">
        <f t="shared" si="588"/>
        <v>#N/A</v>
      </c>
      <c r="D823" s="117"/>
      <c r="E823" s="146" t="str">
        <f t="shared" si="589"/>
        <v/>
      </c>
      <c r="F823" s="146" t="str">
        <f t="shared" si="590"/>
        <v/>
      </c>
      <c r="G823" s="146" t="str">
        <f t="shared" si="591"/>
        <v/>
      </c>
      <c r="H823" s="146" t="str">
        <f t="shared" si="592"/>
        <v/>
      </c>
      <c r="I823" s="146" t="str">
        <f t="shared" si="593"/>
        <v/>
      </c>
      <c r="J823" s="146" t="str">
        <f t="shared" si="594"/>
        <v/>
      </c>
      <c r="K823" s="146" t="str">
        <f t="shared" si="595"/>
        <v/>
      </c>
      <c r="L823" s="146" t="str">
        <f t="shared" si="596"/>
        <v/>
      </c>
      <c r="M823" s="146" t="str">
        <f t="shared" si="597"/>
        <v/>
      </c>
      <c r="N823" s="147">
        <f t="shared" si="598"/>
        <v>0</v>
      </c>
      <c r="O823" s="52"/>
      <c r="Q823" s="146" t="str">
        <f t="shared" si="599"/>
        <v>DNP</v>
      </c>
      <c r="R823" t="s">
        <v>207</v>
      </c>
      <c r="S823" s="134"/>
    </row>
    <row r="824" spans="1:20" x14ac:dyDescent="0.25">
      <c r="A824" s="139" t="str">
        <f t="shared" si="587"/>
        <v>2015Wk 5P</v>
      </c>
      <c r="B824" s="48" t="str">
        <f>IFERROR(VLOOKUP("S9",R891:S930,2,FALSE),"")</f>
        <v/>
      </c>
      <c r="C824" s="144" t="e">
        <f t="shared" si="588"/>
        <v>#N/A</v>
      </c>
      <c r="D824" s="117"/>
      <c r="E824" s="146" t="str">
        <f t="shared" si="589"/>
        <v/>
      </c>
      <c r="F824" s="146" t="str">
        <f t="shared" si="590"/>
        <v/>
      </c>
      <c r="G824" s="146" t="str">
        <f t="shared" si="591"/>
        <v/>
      </c>
      <c r="H824" s="146" t="str">
        <f t="shared" si="592"/>
        <v/>
      </c>
      <c r="I824" s="146" t="str">
        <f t="shared" si="593"/>
        <v/>
      </c>
      <c r="J824" s="146" t="str">
        <f t="shared" si="594"/>
        <v/>
      </c>
      <c r="K824" s="146" t="str">
        <f t="shared" si="595"/>
        <v/>
      </c>
      <c r="L824" s="146" t="str">
        <f t="shared" si="596"/>
        <v/>
      </c>
      <c r="M824" s="146" t="str">
        <f t="shared" si="597"/>
        <v/>
      </c>
      <c r="N824" s="147">
        <f t="shared" si="598"/>
        <v>0</v>
      </c>
      <c r="O824" s="52"/>
      <c r="Q824" s="146" t="str">
        <f t="shared" si="599"/>
        <v>DNP</v>
      </c>
      <c r="R824" t="s">
        <v>207</v>
      </c>
      <c r="S824" s="134"/>
    </row>
    <row r="825" spans="1:20" x14ac:dyDescent="0.25">
      <c r="A825" s="139" t="str">
        <f t="shared" si="587"/>
        <v>2015Wk 5P</v>
      </c>
      <c r="B825" s="48" t="str">
        <f>IFERROR(VLOOKUP("S10",R891:S930,2,FALSE),"")</f>
        <v/>
      </c>
      <c r="C825" s="144" t="e">
        <f t="shared" si="588"/>
        <v>#N/A</v>
      </c>
      <c r="D825" s="117"/>
      <c r="E825" s="146" t="str">
        <f t="shared" si="589"/>
        <v/>
      </c>
      <c r="F825" s="146" t="str">
        <f t="shared" si="590"/>
        <v/>
      </c>
      <c r="G825" s="146" t="str">
        <f t="shared" si="591"/>
        <v/>
      </c>
      <c r="H825" s="146" t="str">
        <f t="shared" si="592"/>
        <v/>
      </c>
      <c r="I825" s="146" t="str">
        <f t="shared" si="593"/>
        <v/>
      </c>
      <c r="J825" s="146" t="str">
        <f t="shared" si="594"/>
        <v/>
      </c>
      <c r="K825" s="146" t="str">
        <f t="shared" si="595"/>
        <v/>
      </c>
      <c r="L825" s="146" t="str">
        <f t="shared" si="596"/>
        <v/>
      </c>
      <c r="M825" s="146" t="str">
        <f t="shared" si="597"/>
        <v/>
      </c>
      <c r="N825" s="147">
        <f t="shared" si="598"/>
        <v>0</v>
      </c>
      <c r="O825" s="52"/>
      <c r="Q825" s="146" t="str">
        <f t="shared" si="599"/>
        <v>DNP</v>
      </c>
      <c r="R825" t="s">
        <v>207</v>
      </c>
      <c r="S825" s="134"/>
    </row>
    <row r="826" spans="1:20" x14ac:dyDescent="0.25">
      <c r="D826" s="52"/>
      <c r="N826" s="52"/>
      <c r="O826" s="52"/>
      <c r="S826" s="134"/>
    </row>
    <row r="827" spans="1:20" x14ac:dyDescent="0.25">
      <c r="A827">
        <v>1</v>
      </c>
      <c r="B827">
        <v>1</v>
      </c>
      <c r="C827">
        <v>2</v>
      </c>
      <c r="D827">
        <v>3</v>
      </c>
      <c r="E827" s="52">
        <v>4</v>
      </c>
      <c r="F827">
        <v>5</v>
      </c>
      <c r="G827">
        <v>6</v>
      </c>
      <c r="H827">
        <v>7</v>
      </c>
      <c r="I827">
        <v>8</v>
      </c>
      <c r="J827">
        <v>9</v>
      </c>
      <c r="K827">
        <v>10</v>
      </c>
      <c r="L827">
        <v>11</v>
      </c>
      <c r="M827">
        <v>12</v>
      </c>
      <c r="N827">
        <v>13</v>
      </c>
      <c r="O827" s="52">
        <v>14</v>
      </c>
      <c r="P827" s="52">
        <v>15</v>
      </c>
      <c r="Q827">
        <v>16</v>
      </c>
      <c r="S827" s="134"/>
    </row>
    <row r="828" spans="1:20" x14ac:dyDescent="0.25">
      <c r="A828" t="str">
        <f>CONCATENATE($C$10,C828)</f>
        <v>2015Wk 5</v>
      </c>
      <c r="B828" t="s">
        <v>276</v>
      </c>
      <c r="C828" s="159" t="s">
        <v>137</v>
      </c>
      <c r="D828" s="160" t="s">
        <v>10</v>
      </c>
      <c r="E828" s="161">
        <v>1</v>
      </c>
      <c r="F828" s="161">
        <v>2</v>
      </c>
      <c r="G828" s="161">
        <v>3</v>
      </c>
      <c r="H828" s="161">
        <v>4</v>
      </c>
      <c r="I828" s="161">
        <v>5</v>
      </c>
      <c r="J828" s="161">
        <v>6</v>
      </c>
      <c r="K828" s="161">
        <v>7</v>
      </c>
      <c r="L828" s="161">
        <v>8</v>
      </c>
      <c r="M828" s="161">
        <v>9</v>
      </c>
      <c r="N828" s="162" t="s">
        <v>209</v>
      </c>
      <c r="O828" s="163" t="s">
        <v>210</v>
      </c>
      <c r="P828" s="164" t="s">
        <v>8</v>
      </c>
      <c r="Q828" s="165" t="str">
        <f>IF(E863="","Not Played","Played")</f>
        <v>Played</v>
      </c>
      <c r="R828" s="166" t="str">
        <f>CONCATENATE($C$10,C828)</f>
        <v>2015Wk 5</v>
      </c>
      <c r="S828" s="162"/>
    </row>
    <row r="829" spans="1:20" ht="16.5" thickBot="1" x14ac:dyDescent="0.3">
      <c r="C829" s="167" t="s">
        <v>189</v>
      </c>
      <c r="D829" s="168"/>
      <c r="E829" s="168">
        <v>5</v>
      </c>
      <c r="F829" s="168">
        <v>4</v>
      </c>
      <c r="G829" s="168">
        <v>5</v>
      </c>
      <c r="H829" s="168">
        <v>4</v>
      </c>
      <c r="I829" s="168">
        <v>4</v>
      </c>
      <c r="J829" s="168">
        <v>3</v>
      </c>
      <c r="K829" s="168">
        <v>4</v>
      </c>
      <c r="L829" s="168">
        <v>3</v>
      </c>
      <c r="M829" s="168">
        <v>4</v>
      </c>
      <c r="N829" s="169"/>
      <c r="O829" s="169"/>
      <c r="R829" s="166" t="s">
        <v>211</v>
      </c>
      <c r="S829" s="170" t="s">
        <v>212</v>
      </c>
      <c r="T829" t="s">
        <v>2</v>
      </c>
    </row>
    <row r="830" spans="1:20" ht="16.5" thickBot="1" x14ac:dyDescent="0.3">
      <c r="A830" s="139" t="str">
        <f t="shared" ref="A830:A889" si="600">CONCATENATE($C$10,$C$828,"P",B830)</f>
        <v>2015Wk 5P79</v>
      </c>
      <c r="B830">
        <v>79</v>
      </c>
      <c r="C830" s="144" t="s">
        <v>220</v>
      </c>
      <c r="D830" s="171">
        <v>3</v>
      </c>
      <c r="E830" s="172">
        <v>6</v>
      </c>
      <c r="F830" s="172">
        <v>5</v>
      </c>
      <c r="G830" s="172">
        <v>6</v>
      </c>
      <c r="H830" s="172">
        <v>5</v>
      </c>
      <c r="I830" s="172">
        <v>4</v>
      </c>
      <c r="J830" s="172">
        <v>4</v>
      </c>
      <c r="K830" s="172">
        <v>4</v>
      </c>
      <c r="L830" s="172">
        <v>3</v>
      </c>
      <c r="M830" s="173">
        <v>6</v>
      </c>
      <c r="N830" s="174">
        <v>43</v>
      </c>
      <c r="O830" s="175">
        <v>-3</v>
      </c>
      <c r="P830" s="176">
        <v>0</v>
      </c>
      <c r="R830" s="177" t="str">
        <f>CONCATENATE(B830+100,P830+100)</f>
        <v>179100</v>
      </c>
      <c r="S830" s="170">
        <f>B831</f>
        <v>6</v>
      </c>
      <c r="T830" t="e">
        <f>VLOOKUP(B830,$D$223:$H$264,5,FALSE)</f>
        <v>#N/A</v>
      </c>
    </row>
    <row r="831" spans="1:20" ht="16.5" thickBot="1" x14ac:dyDescent="0.3">
      <c r="A831" s="139" t="str">
        <f t="shared" si="600"/>
        <v>2015Wk 5P6</v>
      </c>
      <c r="B831">
        <v>6</v>
      </c>
      <c r="C831" s="144" t="s">
        <v>237</v>
      </c>
      <c r="D831" s="171">
        <v>5</v>
      </c>
      <c r="E831" s="172">
        <v>7</v>
      </c>
      <c r="F831" s="172">
        <v>4</v>
      </c>
      <c r="G831" s="172">
        <v>6</v>
      </c>
      <c r="H831" s="172">
        <v>5</v>
      </c>
      <c r="I831" s="172">
        <v>4</v>
      </c>
      <c r="J831" s="172">
        <v>3</v>
      </c>
      <c r="K831" s="172">
        <v>5</v>
      </c>
      <c r="L831" s="172">
        <v>3</v>
      </c>
      <c r="M831" s="173">
        <v>8</v>
      </c>
      <c r="N831" s="174">
        <v>45</v>
      </c>
      <c r="O831" s="175">
        <v>-2</v>
      </c>
      <c r="P831" s="176">
        <v>2</v>
      </c>
      <c r="Q831" s="52"/>
      <c r="R831" s="177" t="str">
        <f>CONCATENATE(B831+100,P831+100)</f>
        <v>106102</v>
      </c>
      <c r="S831" s="170">
        <f>B830</f>
        <v>79</v>
      </c>
      <c r="T831" t="e">
        <f>VLOOKUP(B831,$D$223:$H$264,5,FALSE)</f>
        <v>#N/A</v>
      </c>
    </row>
    <row r="832" spans="1:20" ht="16.5" thickBot="1" x14ac:dyDescent="0.3">
      <c r="A832" s="139" t="str">
        <f t="shared" si="600"/>
        <v>2015Wk 5PM1</v>
      </c>
      <c r="B832" t="s">
        <v>173</v>
      </c>
      <c r="C832" s="96"/>
      <c r="D832" s="98"/>
      <c r="E832" s="178"/>
      <c r="F832" s="178"/>
      <c r="G832" s="178"/>
      <c r="H832" s="178"/>
      <c r="I832" s="178"/>
      <c r="J832" s="178"/>
      <c r="K832" s="178"/>
      <c r="L832" s="178"/>
      <c r="M832" s="178"/>
      <c r="N832" s="126"/>
      <c r="O832" s="126"/>
      <c r="P832" s="90"/>
      <c r="Q832" s="52"/>
      <c r="R832" s="177" t="str">
        <f>IF(R830="","",CONCATENATE(R830,"v",R831))</f>
        <v>179100v106102</v>
      </c>
      <c r="S832" s="170"/>
    </row>
    <row r="833" spans="1:20" ht="16.5" thickBot="1" x14ac:dyDescent="0.3">
      <c r="A833" s="139" t="str">
        <f t="shared" si="600"/>
        <v>2015Wk 5P37</v>
      </c>
      <c r="B833">
        <v>37</v>
      </c>
      <c r="C833" s="144" t="s">
        <v>223</v>
      </c>
      <c r="D833" s="171">
        <v>5</v>
      </c>
      <c r="E833" s="172">
        <v>6</v>
      </c>
      <c r="F833" s="172">
        <v>6</v>
      </c>
      <c r="G833" s="172">
        <v>7</v>
      </c>
      <c r="H833" s="172">
        <v>4</v>
      </c>
      <c r="I833" s="172">
        <v>4</v>
      </c>
      <c r="J833" s="172">
        <v>4</v>
      </c>
      <c r="K833" s="172">
        <v>3</v>
      </c>
      <c r="L833" s="172">
        <v>3</v>
      </c>
      <c r="M833" s="173">
        <v>5</v>
      </c>
      <c r="N833" s="174">
        <v>42</v>
      </c>
      <c r="O833" s="175">
        <v>1</v>
      </c>
      <c r="P833" s="176">
        <v>2</v>
      </c>
      <c r="Q833" s="52"/>
      <c r="R833" s="177" t="str">
        <f>CONCATENATE(B833+100,P833+100)</f>
        <v>137102</v>
      </c>
      <c r="S833" s="170">
        <f>B834</f>
        <v>21</v>
      </c>
      <c r="T833" t="e">
        <f>VLOOKUP(B833,$D$223:$H$264,5,FALSE)</f>
        <v>#N/A</v>
      </c>
    </row>
    <row r="834" spans="1:20" ht="16.5" thickBot="1" x14ac:dyDescent="0.3">
      <c r="A834" s="139" t="str">
        <f t="shared" si="600"/>
        <v>2015Wk 5P21</v>
      </c>
      <c r="B834">
        <v>21</v>
      </c>
      <c r="C834" s="144" t="s">
        <v>240</v>
      </c>
      <c r="D834" s="171">
        <v>7</v>
      </c>
      <c r="E834" s="172">
        <v>5</v>
      </c>
      <c r="F834" s="172">
        <v>6</v>
      </c>
      <c r="G834" s="172">
        <v>6</v>
      </c>
      <c r="H834" s="172">
        <v>5</v>
      </c>
      <c r="I834" s="172">
        <v>6</v>
      </c>
      <c r="J834" s="172">
        <v>2</v>
      </c>
      <c r="K834" s="172">
        <v>6</v>
      </c>
      <c r="L834" s="172">
        <v>5</v>
      </c>
      <c r="M834" s="173">
        <v>6</v>
      </c>
      <c r="N834" s="174">
        <v>47</v>
      </c>
      <c r="O834" s="175">
        <v>-2</v>
      </c>
      <c r="P834" s="176">
        <v>0</v>
      </c>
      <c r="Q834" s="52"/>
      <c r="R834" s="177" t="str">
        <f>CONCATENATE(B834+100,P834+100)</f>
        <v>121100</v>
      </c>
      <c r="S834" s="170">
        <f>B833</f>
        <v>37</v>
      </c>
      <c r="T834" t="e">
        <f>VLOOKUP(B834,$D$223:$H$264,5,FALSE)</f>
        <v>#N/A</v>
      </c>
    </row>
    <row r="835" spans="1:20" ht="16.5" thickBot="1" x14ac:dyDescent="0.3">
      <c r="A835" s="139" t="str">
        <f t="shared" si="600"/>
        <v>2015Wk 5PM2</v>
      </c>
      <c r="B835" t="s">
        <v>174</v>
      </c>
      <c r="C835" s="96"/>
      <c r="D835" s="98"/>
      <c r="E835" s="178"/>
      <c r="F835" s="178"/>
      <c r="G835" s="178"/>
      <c r="H835" s="178"/>
      <c r="I835" s="178"/>
      <c r="J835" s="178"/>
      <c r="K835" s="178"/>
      <c r="L835" s="178"/>
      <c r="M835" s="178"/>
      <c r="N835" s="126"/>
      <c r="O835" s="126"/>
      <c r="P835" s="90"/>
      <c r="Q835" s="52"/>
      <c r="R835" s="177" t="str">
        <f>IF(R833="","",CONCATENATE(R833,"v",R834))</f>
        <v>137102v121100</v>
      </c>
      <c r="S835" s="170"/>
    </row>
    <row r="836" spans="1:20" ht="16.5" thickBot="1" x14ac:dyDescent="0.3">
      <c r="A836" s="139" t="str">
        <f t="shared" si="600"/>
        <v>2015Wk 5P73</v>
      </c>
      <c r="B836">
        <v>73</v>
      </c>
      <c r="C836" s="144" t="s">
        <v>226</v>
      </c>
      <c r="D836" s="171">
        <v>11</v>
      </c>
      <c r="E836" s="172">
        <v>8</v>
      </c>
      <c r="F836" s="172">
        <v>4</v>
      </c>
      <c r="G836" s="172">
        <v>9</v>
      </c>
      <c r="H836" s="172">
        <v>7</v>
      </c>
      <c r="I836" s="172">
        <v>6</v>
      </c>
      <c r="J836" s="172">
        <v>5</v>
      </c>
      <c r="K836" s="172">
        <v>5</v>
      </c>
      <c r="L836" s="172">
        <v>3</v>
      </c>
      <c r="M836" s="173">
        <v>8</v>
      </c>
      <c r="N836" s="174">
        <v>55</v>
      </c>
      <c r="O836" s="175">
        <v>-2</v>
      </c>
      <c r="P836" s="176">
        <v>0</v>
      </c>
      <c r="Q836" s="52"/>
      <c r="R836" s="177" t="str">
        <f>CONCATENATE(B836+100,P836+100)</f>
        <v>173100</v>
      </c>
      <c r="S836" s="170">
        <f>B837</f>
        <v>29</v>
      </c>
      <c r="T836" t="e">
        <f>VLOOKUP(B836,$D$223:$H$264,5,FALSE)</f>
        <v>#N/A</v>
      </c>
    </row>
    <row r="837" spans="1:20" ht="16.5" thickBot="1" x14ac:dyDescent="0.3">
      <c r="A837" s="139" t="str">
        <f t="shared" si="600"/>
        <v>2015Wk 5P29</v>
      </c>
      <c r="B837">
        <v>29</v>
      </c>
      <c r="C837" s="144" t="s">
        <v>243</v>
      </c>
      <c r="D837" s="171">
        <v>10</v>
      </c>
      <c r="E837" s="172">
        <v>7</v>
      </c>
      <c r="F837" s="172">
        <v>6</v>
      </c>
      <c r="G837" s="172">
        <v>9</v>
      </c>
      <c r="H837" s="172">
        <v>7</v>
      </c>
      <c r="I837" s="172">
        <v>5</v>
      </c>
      <c r="J837" s="172">
        <v>4</v>
      </c>
      <c r="K837" s="172">
        <v>6</v>
      </c>
      <c r="L837" s="172">
        <v>2</v>
      </c>
      <c r="M837" s="173">
        <v>6</v>
      </c>
      <c r="N837" s="174">
        <v>52</v>
      </c>
      <c r="O837" s="175">
        <v>-1</v>
      </c>
      <c r="P837" s="176">
        <v>2</v>
      </c>
      <c r="Q837" s="52"/>
      <c r="R837" s="177" t="str">
        <f>CONCATENATE(B837+100,P837+100)</f>
        <v>129102</v>
      </c>
      <c r="S837" s="170">
        <f>B836</f>
        <v>73</v>
      </c>
      <c r="T837" t="e">
        <f>VLOOKUP(B837,$D$223:$H$264,5,FALSE)</f>
        <v>#N/A</v>
      </c>
    </row>
    <row r="838" spans="1:20" ht="16.5" thickBot="1" x14ac:dyDescent="0.3">
      <c r="A838" s="139" t="str">
        <f t="shared" si="600"/>
        <v>2015Wk 5PM3</v>
      </c>
      <c r="B838" t="s">
        <v>175</v>
      </c>
      <c r="C838" s="96"/>
      <c r="D838" s="98"/>
      <c r="E838" s="178"/>
      <c r="F838" s="178"/>
      <c r="G838" s="178"/>
      <c r="H838" s="178"/>
      <c r="I838" s="178"/>
      <c r="J838" s="178"/>
      <c r="K838" s="178"/>
      <c r="L838" s="178"/>
      <c r="M838" s="178"/>
      <c r="N838" s="126"/>
      <c r="O838" s="126"/>
      <c r="P838" s="90"/>
      <c r="Q838" s="52"/>
      <c r="R838" s="177" t="str">
        <f>IF(R836="","",CONCATENATE(R836,"v",R837))</f>
        <v>173100v129102</v>
      </c>
      <c r="S838" s="170"/>
    </row>
    <row r="839" spans="1:20" ht="16.5" thickBot="1" x14ac:dyDescent="0.3">
      <c r="A839" s="139" t="str">
        <f t="shared" si="600"/>
        <v>2015Wk 5P9</v>
      </c>
      <c r="B839">
        <v>9</v>
      </c>
      <c r="C839" s="144" t="s">
        <v>228</v>
      </c>
      <c r="D839" s="171">
        <v>4</v>
      </c>
      <c r="E839" s="172">
        <v>5</v>
      </c>
      <c r="F839" s="172">
        <v>4</v>
      </c>
      <c r="G839" s="172">
        <v>10</v>
      </c>
      <c r="H839" s="172">
        <v>6</v>
      </c>
      <c r="I839" s="172">
        <v>4</v>
      </c>
      <c r="J839" s="172">
        <v>3</v>
      </c>
      <c r="K839" s="172">
        <v>4</v>
      </c>
      <c r="L839" s="172">
        <v>5</v>
      </c>
      <c r="M839" s="173">
        <v>6</v>
      </c>
      <c r="N839" s="174">
        <v>47</v>
      </c>
      <c r="O839" s="175">
        <v>-4</v>
      </c>
      <c r="P839" s="176">
        <v>0</v>
      </c>
      <c r="Q839" s="52"/>
      <c r="R839" s="177" t="str">
        <f>CONCATENATE(B839+100,P839+100)</f>
        <v>109100</v>
      </c>
      <c r="S839" s="170">
        <f>B840</f>
        <v>83</v>
      </c>
      <c r="T839" t="e">
        <f>VLOOKUP(B839,$D$223:$H$264,5,FALSE)</f>
        <v>#N/A</v>
      </c>
    </row>
    <row r="840" spans="1:20" ht="16.5" thickBot="1" x14ac:dyDescent="0.3">
      <c r="A840" s="139" t="str">
        <f t="shared" si="600"/>
        <v>2015Wk 5P83</v>
      </c>
      <c r="B840">
        <v>83</v>
      </c>
      <c r="C840" s="144" t="s">
        <v>213</v>
      </c>
      <c r="D840" s="171">
        <v>2</v>
      </c>
      <c r="E840" s="172">
        <v>4</v>
      </c>
      <c r="F840" s="172">
        <v>5</v>
      </c>
      <c r="G840" s="172">
        <v>6</v>
      </c>
      <c r="H840" s="172">
        <v>5</v>
      </c>
      <c r="I840" s="172">
        <v>3</v>
      </c>
      <c r="J840" s="172">
        <v>3</v>
      </c>
      <c r="K840" s="172">
        <v>3</v>
      </c>
      <c r="L840" s="172">
        <v>3</v>
      </c>
      <c r="M840" s="173">
        <v>4</v>
      </c>
      <c r="N840" s="174">
        <v>36</v>
      </c>
      <c r="O840" s="175">
        <v>6</v>
      </c>
      <c r="P840" s="176">
        <v>2</v>
      </c>
      <c r="Q840" s="52"/>
      <c r="R840" s="177" t="str">
        <f>CONCATENATE(B840+100,P840+100)</f>
        <v>183102</v>
      </c>
      <c r="S840" s="170">
        <f>B839</f>
        <v>9</v>
      </c>
      <c r="T840" t="e">
        <f>VLOOKUP(B840,$D$223:$H$264,5,FALSE)</f>
        <v>#N/A</v>
      </c>
    </row>
    <row r="841" spans="1:20" ht="16.5" thickBot="1" x14ac:dyDescent="0.3">
      <c r="A841" s="139" t="str">
        <f t="shared" si="600"/>
        <v>2015Wk 5PM4</v>
      </c>
      <c r="B841" t="s">
        <v>221</v>
      </c>
      <c r="C841" s="96"/>
      <c r="D841" s="98"/>
      <c r="E841" s="178"/>
      <c r="F841" s="178"/>
      <c r="G841" s="178"/>
      <c r="H841" s="178"/>
      <c r="I841" s="178"/>
      <c r="J841" s="178"/>
      <c r="K841" s="178"/>
      <c r="L841" s="178"/>
      <c r="M841" s="178"/>
      <c r="N841" s="126"/>
      <c r="O841" s="126"/>
      <c r="P841" s="90"/>
      <c r="Q841" s="52"/>
      <c r="R841" s="177" t="str">
        <f>IF(R839="","",CONCATENATE(R839,"v",R840))</f>
        <v>109100v183102</v>
      </c>
      <c r="S841" s="170"/>
    </row>
    <row r="842" spans="1:20" ht="16.5" thickBot="1" x14ac:dyDescent="0.3">
      <c r="A842" s="139" t="str">
        <f t="shared" si="600"/>
        <v>2015Wk 5P12</v>
      </c>
      <c r="B842">
        <v>12</v>
      </c>
      <c r="C842" s="144" t="s">
        <v>231</v>
      </c>
      <c r="D842" s="171">
        <v>5</v>
      </c>
      <c r="E842" s="172">
        <v>6</v>
      </c>
      <c r="F842" s="172">
        <v>5</v>
      </c>
      <c r="G842" s="172">
        <v>6</v>
      </c>
      <c r="H842" s="172">
        <v>4</v>
      </c>
      <c r="I842" s="172">
        <v>5</v>
      </c>
      <c r="J842" s="172">
        <v>3</v>
      </c>
      <c r="K842" s="172">
        <v>5</v>
      </c>
      <c r="L842" s="172">
        <v>3</v>
      </c>
      <c r="M842" s="173">
        <v>4</v>
      </c>
      <c r="N842" s="174">
        <v>41</v>
      </c>
      <c r="O842" s="175">
        <v>1</v>
      </c>
      <c r="P842" s="176">
        <v>2</v>
      </c>
      <c r="Q842" s="52"/>
      <c r="R842" s="177" t="str">
        <f>CONCATENATE(B842+100,P842+100)</f>
        <v>112102</v>
      </c>
      <c r="S842" s="170">
        <f>B843</f>
        <v>14</v>
      </c>
      <c r="T842" t="e">
        <f>VLOOKUP(B842,$D$223:$H$264,5,FALSE)</f>
        <v>#N/A</v>
      </c>
    </row>
    <row r="843" spans="1:20" ht="16.5" thickBot="1" x14ac:dyDescent="0.3">
      <c r="A843" s="139" t="str">
        <f t="shared" si="600"/>
        <v>2015Wk 5P14</v>
      </c>
      <c r="B843">
        <v>14</v>
      </c>
      <c r="C843" s="144" t="s">
        <v>215</v>
      </c>
      <c r="D843" s="171">
        <v>8</v>
      </c>
      <c r="E843" s="172">
        <v>6</v>
      </c>
      <c r="F843" s="172">
        <v>5</v>
      </c>
      <c r="G843" s="172">
        <v>7</v>
      </c>
      <c r="H843" s="172">
        <v>5</v>
      </c>
      <c r="I843" s="172">
        <v>6</v>
      </c>
      <c r="J843" s="172">
        <v>3</v>
      </c>
      <c r="K843" s="172">
        <v>5</v>
      </c>
      <c r="L843" s="172">
        <v>3</v>
      </c>
      <c r="M843" s="173">
        <v>6</v>
      </c>
      <c r="N843" s="174">
        <v>46</v>
      </c>
      <c r="O843" s="175">
        <v>-1</v>
      </c>
      <c r="P843" s="176">
        <v>0</v>
      </c>
      <c r="Q843" s="52"/>
      <c r="R843" s="177" t="str">
        <f>CONCATENATE(B843+100,P843+100)</f>
        <v>114100</v>
      </c>
      <c r="S843" s="170">
        <f>B842</f>
        <v>12</v>
      </c>
      <c r="T843" t="e">
        <f>VLOOKUP(B843,$D$223:$H$264,5,FALSE)</f>
        <v>#N/A</v>
      </c>
    </row>
    <row r="844" spans="1:20" ht="16.5" thickBot="1" x14ac:dyDescent="0.3">
      <c r="A844" s="139" t="str">
        <f t="shared" si="600"/>
        <v>2015Wk 5PM5</v>
      </c>
      <c r="B844" t="s">
        <v>224</v>
      </c>
      <c r="C844" s="96"/>
      <c r="D844" s="98"/>
      <c r="E844" s="178"/>
      <c r="F844" s="178"/>
      <c r="G844" s="178"/>
      <c r="H844" s="178"/>
      <c r="I844" s="178"/>
      <c r="J844" s="178"/>
      <c r="K844" s="178"/>
      <c r="L844" s="178"/>
      <c r="M844" s="178"/>
      <c r="N844" s="126"/>
      <c r="O844" s="126"/>
      <c r="P844" s="90"/>
      <c r="Q844" s="52"/>
      <c r="R844" s="177" t="str">
        <f>IF(R842="","",CONCATENATE(R842,"v",R843))</f>
        <v>112102v114100</v>
      </c>
      <c r="S844" s="170"/>
    </row>
    <row r="845" spans="1:20" ht="16.5" thickBot="1" x14ac:dyDescent="0.3">
      <c r="A845" s="139" t="str">
        <f t="shared" si="600"/>
        <v>2015Wk 5P72</v>
      </c>
      <c r="B845">
        <v>72</v>
      </c>
      <c r="C845" s="144" t="s">
        <v>234</v>
      </c>
      <c r="D845" s="171">
        <v>11</v>
      </c>
      <c r="E845" s="172">
        <v>6</v>
      </c>
      <c r="F845" s="172">
        <v>4</v>
      </c>
      <c r="G845" s="172">
        <v>7</v>
      </c>
      <c r="H845" s="172">
        <v>4</v>
      </c>
      <c r="I845" s="172">
        <v>4</v>
      </c>
      <c r="J845" s="172">
        <v>4</v>
      </c>
      <c r="K845" s="172">
        <v>4</v>
      </c>
      <c r="L845" s="172">
        <v>5</v>
      </c>
      <c r="M845" s="173">
        <v>8</v>
      </c>
      <c r="N845" s="174">
        <v>46</v>
      </c>
      <c r="O845" s="175">
        <v>3</v>
      </c>
      <c r="P845" s="176">
        <v>2</v>
      </c>
      <c r="Q845" s="52"/>
      <c r="R845" s="177" t="str">
        <f>CONCATENATE(B845+100,P845+100)</f>
        <v>172102</v>
      </c>
      <c r="S845" s="170">
        <f>B846</f>
        <v>57</v>
      </c>
      <c r="T845" t="e">
        <f>VLOOKUP(B845,$D$223:$H$264,5,FALSE)</f>
        <v>#N/A</v>
      </c>
    </row>
    <row r="846" spans="1:20" ht="16.5" thickBot="1" x14ac:dyDescent="0.3">
      <c r="A846" s="139" t="str">
        <f t="shared" si="600"/>
        <v>2015Wk 5P57</v>
      </c>
      <c r="B846">
        <v>57</v>
      </c>
      <c r="C846" s="144" t="s">
        <v>217</v>
      </c>
      <c r="D846" s="171">
        <v>13</v>
      </c>
      <c r="E846" s="172">
        <v>6</v>
      </c>
      <c r="F846" s="172">
        <v>4</v>
      </c>
      <c r="G846" s="172">
        <v>10</v>
      </c>
      <c r="H846" s="172">
        <v>6</v>
      </c>
      <c r="I846" s="172">
        <v>7</v>
      </c>
      <c r="J846" s="172">
        <v>6</v>
      </c>
      <c r="K846" s="172">
        <v>5</v>
      </c>
      <c r="L846" s="172">
        <v>4</v>
      </c>
      <c r="M846" s="173">
        <v>8</v>
      </c>
      <c r="N846" s="174">
        <v>56</v>
      </c>
      <c r="O846" s="175">
        <v>-2</v>
      </c>
      <c r="P846" s="176">
        <v>0</v>
      </c>
      <c r="Q846" s="52"/>
      <c r="R846" s="177" t="str">
        <f>CONCATENATE(B846+100,P846+100)</f>
        <v>157100</v>
      </c>
      <c r="S846" s="170">
        <f>B845</f>
        <v>72</v>
      </c>
      <c r="T846" t="e">
        <f>VLOOKUP(B846,$D$223:$H$264,5,FALSE)</f>
        <v>#N/A</v>
      </c>
    </row>
    <row r="847" spans="1:20" ht="16.5" thickBot="1" x14ac:dyDescent="0.3">
      <c r="A847" s="139" t="str">
        <f t="shared" si="600"/>
        <v>2015Wk 5PM6</v>
      </c>
      <c r="B847" t="s">
        <v>227</v>
      </c>
      <c r="C847" s="96"/>
      <c r="D847" s="98"/>
      <c r="E847" s="178"/>
      <c r="F847" s="178"/>
      <c r="G847" s="178"/>
      <c r="H847" s="178"/>
      <c r="I847" s="178"/>
      <c r="J847" s="178"/>
      <c r="K847" s="178"/>
      <c r="L847" s="178"/>
      <c r="M847" s="178"/>
      <c r="N847" s="126"/>
      <c r="O847" s="126"/>
      <c r="P847" s="90"/>
      <c r="Q847" s="52"/>
      <c r="R847" s="177" t="str">
        <f>IF(R845="","",CONCATENATE(R845,"v",R846))</f>
        <v>172102v157100</v>
      </c>
      <c r="S847" s="170"/>
    </row>
    <row r="848" spans="1:20" ht="16.5" thickBot="1" x14ac:dyDescent="0.3">
      <c r="A848" s="139" t="str">
        <f t="shared" si="600"/>
        <v>2015Wk 5P3</v>
      </c>
      <c r="B848">
        <v>3</v>
      </c>
      <c r="C848" s="144" t="s">
        <v>229</v>
      </c>
      <c r="D848" s="171">
        <v>4</v>
      </c>
      <c r="E848" s="172">
        <v>5</v>
      </c>
      <c r="F848" s="172">
        <v>5</v>
      </c>
      <c r="G848" s="172">
        <v>6</v>
      </c>
      <c r="H848" s="172">
        <v>5</v>
      </c>
      <c r="I848" s="172">
        <v>4</v>
      </c>
      <c r="J848" s="172">
        <v>3</v>
      </c>
      <c r="K848" s="172">
        <v>4</v>
      </c>
      <c r="L848" s="172">
        <v>3</v>
      </c>
      <c r="M848" s="173">
        <v>4</v>
      </c>
      <c r="N848" s="174">
        <v>39</v>
      </c>
      <c r="O848" s="175">
        <v>2</v>
      </c>
      <c r="P848" s="176">
        <v>2</v>
      </c>
      <c r="Q848" s="52"/>
      <c r="R848" s="177" t="str">
        <f>CONCATENATE(B848+100,P848+100)</f>
        <v>103102</v>
      </c>
      <c r="S848" s="170">
        <f>B849</f>
        <v>4</v>
      </c>
      <c r="T848" t="e">
        <f>VLOOKUP(B848,$D$223:$H$264,5,FALSE)</f>
        <v>#N/A</v>
      </c>
    </row>
    <row r="849" spans="1:20" ht="16.5" thickBot="1" x14ac:dyDescent="0.3">
      <c r="A849" s="139" t="str">
        <f t="shared" si="600"/>
        <v>2015Wk 5P4</v>
      </c>
      <c r="B849">
        <v>4</v>
      </c>
      <c r="C849" s="144" t="s">
        <v>219</v>
      </c>
      <c r="D849" s="171">
        <v>3</v>
      </c>
      <c r="E849" s="172">
        <v>5</v>
      </c>
      <c r="F849" s="172">
        <v>4</v>
      </c>
      <c r="G849" s="172">
        <v>7</v>
      </c>
      <c r="H849" s="172">
        <v>6</v>
      </c>
      <c r="I849" s="172">
        <v>5</v>
      </c>
      <c r="J849" s="172">
        <v>3</v>
      </c>
      <c r="K849" s="172">
        <v>5</v>
      </c>
      <c r="L849" s="172">
        <v>3</v>
      </c>
      <c r="M849" s="173">
        <v>6</v>
      </c>
      <c r="N849" s="174">
        <v>44</v>
      </c>
      <c r="O849" s="175">
        <v>-4</v>
      </c>
      <c r="P849" s="176">
        <v>0</v>
      </c>
      <c r="Q849" s="52"/>
      <c r="R849" s="177" t="str">
        <f>CONCATENATE(B849+100,P849+100)</f>
        <v>104100</v>
      </c>
      <c r="S849" s="170">
        <f>B848</f>
        <v>3</v>
      </c>
      <c r="T849">
        <f>VLOOKUP(B849,$D$223:$H$264,5,FALSE)</f>
        <v>0</v>
      </c>
    </row>
    <row r="850" spans="1:20" ht="16.5" thickBot="1" x14ac:dyDescent="0.3">
      <c r="A850" s="139" t="str">
        <f t="shared" si="600"/>
        <v>2015Wk 5PM7</v>
      </c>
      <c r="B850" t="s">
        <v>230</v>
      </c>
      <c r="C850" s="96"/>
      <c r="D850" s="98"/>
      <c r="E850" s="178"/>
      <c r="F850" s="178"/>
      <c r="G850" s="178"/>
      <c r="H850" s="178"/>
      <c r="I850" s="178"/>
      <c r="J850" s="178"/>
      <c r="K850" s="178"/>
      <c r="L850" s="178"/>
      <c r="M850" s="178"/>
      <c r="N850" s="126"/>
      <c r="O850" s="126"/>
      <c r="P850" s="90"/>
      <c r="Q850" s="52"/>
      <c r="R850" s="177" t="str">
        <f>IF(R848="","",CONCATENATE(R848,"v",R849))</f>
        <v>103102v104100</v>
      </c>
      <c r="S850" s="170"/>
    </row>
    <row r="851" spans="1:20" ht="16.5" thickBot="1" x14ac:dyDescent="0.3">
      <c r="A851" s="139" t="str">
        <f t="shared" si="600"/>
        <v>2015Wk 5P31</v>
      </c>
      <c r="B851">
        <v>31</v>
      </c>
      <c r="C851" s="144" t="s">
        <v>232</v>
      </c>
      <c r="D851" s="171">
        <v>8</v>
      </c>
      <c r="E851" s="172">
        <v>6</v>
      </c>
      <c r="F851" s="172">
        <v>5</v>
      </c>
      <c r="G851" s="172">
        <v>8</v>
      </c>
      <c r="H851" s="172">
        <v>6</v>
      </c>
      <c r="I851" s="172">
        <v>5</v>
      </c>
      <c r="J851" s="172">
        <v>4</v>
      </c>
      <c r="K851" s="172">
        <v>6</v>
      </c>
      <c r="L851" s="172">
        <v>4</v>
      </c>
      <c r="M851" s="173">
        <v>4</v>
      </c>
      <c r="N851" s="174">
        <v>48</v>
      </c>
      <c r="O851" s="175">
        <v>-2</v>
      </c>
      <c r="P851" s="176">
        <v>2</v>
      </c>
      <c r="Q851" s="52"/>
      <c r="R851" s="177" t="str">
        <f>CONCATENATE(B851+100,P851+100)</f>
        <v>131102</v>
      </c>
      <c r="S851" s="170">
        <f>B852</f>
        <v>22</v>
      </c>
      <c r="T851" t="e">
        <f>VLOOKUP(B851,$D$223:$H$264,5,FALSE)</f>
        <v>#N/A</v>
      </c>
    </row>
    <row r="852" spans="1:20" ht="16.5" thickBot="1" x14ac:dyDescent="0.3">
      <c r="A852" s="139" t="str">
        <f t="shared" si="600"/>
        <v>2015Wk 5P22</v>
      </c>
      <c r="B852">
        <v>22</v>
      </c>
      <c r="C852" s="144" t="s">
        <v>222</v>
      </c>
      <c r="D852" s="171">
        <v>6</v>
      </c>
      <c r="E852" s="172">
        <v>5</v>
      </c>
      <c r="F852" s="172">
        <v>5</v>
      </c>
      <c r="G852" s="172">
        <v>7</v>
      </c>
      <c r="H852" s="172">
        <v>7</v>
      </c>
      <c r="I852" s="172">
        <v>5</v>
      </c>
      <c r="J852" s="172">
        <v>3</v>
      </c>
      <c r="K852" s="172">
        <v>5</v>
      </c>
      <c r="L852" s="172">
        <v>4</v>
      </c>
      <c r="M852" s="173">
        <v>7</v>
      </c>
      <c r="N852" s="174">
        <v>48</v>
      </c>
      <c r="O852" s="175">
        <v>-3</v>
      </c>
      <c r="P852" s="176">
        <v>0</v>
      </c>
      <c r="Q852" s="52"/>
      <c r="R852" s="177" t="str">
        <f>CONCATENATE(B852+100,P852+100)</f>
        <v>122100</v>
      </c>
      <c r="S852" s="170">
        <f>B851</f>
        <v>31</v>
      </c>
      <c r="T852" t="e">
        <f>VLOOKUP(B852,$D$223:$H$264,5,FALSE)</f>
        <v>#N/A</v>
      </c>
    </row>
    <row r="853" spans="1:20" ht="16.5" thickBot="1" x14ac:dyDescent="0.3">
      <c r="A853" s="139" t="str">
        <f t="shared" si="600"/>
        <v>2015Wk 5PM8</v>
      </c>
      <c r="B853" t="s">
        <v>233</v>
      </c>
      <c r="C853" s="96"/>
      <c r="D853" s="98"/>
      <c r="E853" s="178"/>
      <c r="F853" s="178"/>
      <c r="G853" s="178"/>
      <c r="H853" s="178"/>
      <c r="I853" s="178"/>
      <c r="J853" s="178"/>
      <c r="K853" s="178"/>
      <c r="L853" s="178"/>
      <c r="M853" s="178"/>
      <c r="N853" s="126"/>
      <c r="O853" s="126"/>
      <c r="P853" s="90"/>
      <c r="Q853" s="52"/>
      <c r="R853" s="177" t="str">
        <f>IF(R851="","",CONCATENATE(R851,"v",R852))</f>
        <v>131102v122100</v>
      </c>
      <c r="S853" s="170"/>
    </row>
    <row r="854" spans="1:20" ht="16.5" thickBot="1" x14ac:dyDescent="0.3">
      <c r="A854" s="139" t="str">
        <f t="shared" si="600"/>
        <v>2015Wk 5P32</v>
      </c>
      <c r="B854">
        <v>32</v>
      </c>
      <c r="C854" s="144" t="s">
        <v>235</v>
      </c>
      <c r="D854" s="171">
        <v>10</v>
      </c>
      <c r="E854" s="172">
        <v>7</v>
      </c>
      <c r="F854" s="172">
        <v>5</v>
      </c>
      <c r="G854" s="172">
        <v>7</v>
      </c>
      <c r="H854" s="172">
        <v>5</v>
      </c>
      <c r="I854" s="172">
        <v>6</v>
      </c>
      <c r="J854" s="172">
        <v>5</v>
      </c>
      <c r="K854" s="172">
        <v>6</v>
      </c>
      <c r="L854" s="172">
        <v>3</v>
      </c>
      <c r="M854" s="173">
        <v>5</v>
      </c>
      <c r="N854" s="174">
        <v>49</v>
      </c>
      <c r="O854" s="175">
        <v>-2</v>
      </c>
      <c r="P854" s="176">
        <v>2</v>
      </c>
      <c r="Q854" s="52"/>
      <c r="R854" s="177" t="str">
        <f>CONCATENATE(B854+100,P854+100)</f>
        <v>132102</v>
      </c>
      <c r="S854" s="170">
        <f>B855</f>
        <v>35</v>
      </c>
      <c r="T854" t="e">
        <f>VLOOKUP(B854,$D$223:$H$264,5,FALSE)</f>
        <v>#N/A</v>
      </c>
    </row>
    <row r="855" spans="1:20" ht="16.5" thickBot="1" x14ac:dyDescent="0.3">
      <c r="A855" s="139" t="str">
        <f t="shared" si="600"/>
        <v>2015Wk 5P35</v>
      </c>
      <c r="B855">
        <v>35</v>
      </c>
      <c r="C855" s="144" t="s">
        <v>225</v>
      </c>
      <c r="D855" s="171">
        <v>11</v>
      </c>
      <c r="E855" s="172">
        <v>7</v>
      </c>
      <c r="F855" s="172">
        <v>6</v>
      </c>
      <c r="G855" s="172">
        <v>8</v>
      </c>
      <c r="H855" s="172">
        <v>8</v>
      </c>
      <c r="I855" s="172">
        <v>7</v>
      </c>
      <c r="J855" s="172">
        <v>4</v>
      </c>
      <c r="K855" s="172">
        <v>6</v>
      </c>
      <c r="L855" s="172">
        <v>3</v>
      </c>
      <c r="M855" s="173">
        <v>7</v>
      </c>
      <c r="N855" s="174">
        <v>56</v>
      </c>
      <c r="O855" s="175">
        <v>-4</v>
      </c>
      <c r="P855" s="176">
        <v>0</v>
      </c>
      <c r="Q855" s="52"/>
      <c r="R855" s="177" t="str">
        <f>CONCATENATE(B855+100,P855+100)</f>
        <v>135100</v>
      </c>
      <c r="S855" s="170">
        <f>B854</f>
        <v>32</v>
      </c>
      <c r="T855" t="e">
        <f>VLOOKUP(B855,$D$223:$H$264,5,FALSE)</f>
        <v>#N/A</v>
      </c>
    </row>
    <row r="856" spans="1:20" ht="16.5" thickBot="1" x14ac:dyDescent="0.3">
      <c r="A856" s="139" t="str">
        <f t="shared" si="600"/>
        <v>2015Wk 5PM9</v>
      </c>
      <c r="B856" t="s">
        <v>236</v>
      </c>
      <c r="C856" s="96"/>
      <c r="D856" s="98"/>
      <c r="E856" s="178"/>
      <c r="F856" s="178"/>
      <c r="G856" s="178"/>
      <c r="H856" s="178"/>
      <c r="I856" s="178"/>
      <c r="J856" s="178"/>
      <c r="K856" s="178"/>
      <c r="L856" s="178"/>
      <c r="M856" s="178"/>
      <c r="N856" s="126"/>
      <c r="O856" s="126"/>
      <c r="P856" s="90"/>
      <c r="Q856" s="52"/>
      <c r="R856" s="177" t="str">
        <f>IF(R854="","",CONCATENATE(R854,"v",R855))</f>
        <v>132102v135100</v>
      </c>
      <c r="S856" s="170"/>
    </row>
    <row r="857" spans="1:20" ht="16.5" thickBot="1" x14ac:dyDescent="0.3">
      <c r="A857" s="139" t="str">
        <f t="shared" si="600"/>
        <v>2015Wk 5P68</v>
      </c>
      <c r="B857">
        <v>68</v>
      </c>
      <c r="C857" s="144" t="s">
        <v>214</v>
      </c>
      <c r="D857" s="171">
        <v>2</v>
      </c>
      <c r="E857" s="172">
        <v>6</v>
      </c>
      <c r="F857" s="172">
        <v>4</v>
      </c>
      <c r="G857" s="172">
        <v>5</v>
      </c>
      <c r="H857" s="172">
        <v>4</v>
      </c>
      <c r="I857" s="172">
        <v>5</v>
      </c>
      <c r="J857" s="172">
        <v>3</v>
      </c>
      <c r="K857" s="172">
        <v>4</v>
      </c>
      <c r="L857" s="172">
        <v>3</v>
      </c>
      <c r="M857" s="173">
        <v>6</v>
      </c>
      <c r="N857" s="174">
        <v>40</v>
      </c>
      <c r="O857" s="175">
        <v>-1</v>
      </c>
      <c r="P857" s="176">
        <v>0</v>
      </c>
      <c r="Q857" s="52"/>
      <c r="R857" s="177" t="str">
        <f>CONCATENATE(B857+100,P857+100)</f>
        <v>168100</v>
      </c>
      <c r="S857" s="170">
        <f>B858</f>
        <v>81</v>
      </c>
      <c r="T857" t="e">
        <f>VLOOKUP(B857,$D$223:$H$264,5,FALSE)</f>
        <v>#N/A</v>
      </c>
    </row>
    <row r="858" spans="1:20" ht="16.5" thickBot="1" x14ac:dyDescent="0.3">
      <c r="A858" s="139" t="str">
        <f t="shared" si="600"/>
        <v>2015Wk 5P81</v>
      </c>
      <c r="B858">
        <v>81</v>
      </c>
      <c r="C858" s="144" t="s">
        <v>247</v>
      </c>
      <c r="D858" s="171">
        <v>5</v>
      </c>
      <c r="E858" s="172">
        <v>4</v>
      </c>
      <c r="F858" s="172">
        <v>5</v>
      </c>
      <c r="G858" s="172">
        <v>6</v>
      </c>
      <c r="H858" s="172">
        <v>4</v>
      </c>
      <c r="I858" s="172">
        <v>7</v>
      </c>
      <c r="J858" s="172">
        <v>5</v>
      </c>
      <c r="K858" s="172">
        <v>4</v>
      </c>
      <c r="L858" s="172">
        <v>4</v>
      </c>
      <c r="M858" s="173">
        <v>4</v>
      </c>
      <c r="N858" s="174">
        <v>43</v>
      </c>
      <c r="O858" s="175">
        <v>1</v>
      </c>
      <c r="P858" s="176">
        <v>2</v>
      </c>
      <c r="Q858" s="52"/>
      <c r="R858" s="177" t="str">
        <f>CONCATENATE(B858+100,P858+100)</f>
        <v>181102</v>
      </c>
      <c r="S858" s="170">
        <f>B857</f>
        <v>68</v>
      </c>
      <c r="T858" t="e">
        <f>VLOOKUP(B858,$D$223:$H$264,5,FALSE)</f>
        <v>#N/A</v>
      </c>
    </row>
    <row r="859" spans="1:20" ht="16.5" thickBot="1" x14ac:dyDescent="0.3">
      <c r="A859" s="139" t="str">
        <f t="shared" si="600"/>
        <v>2015Wk 5PM10</v>
      </c>
      <c r="B859" t="s">
        <v>239</v>
      </c>
      <c r="C859" s="96"/>
      <c r="D859" s="98"/>
      <c r="E859" s="178"/>
      <c r="F859" s="178"/>
      <c r="G859" s="178"/>
      <c r="H859" s="178"/>
      <c r="I859" s="178"/>
      <c r="J859" s="178"/>
      <c r="K859" s="178"/>
      <c r="L859" s="178"/>
      <c r="M859" s="178"/>
      <c r="N859" s="126"/>
      <c r="O859" s="126"/>
      <c r="P859" s="90"/>
      <c r="Q859" s="52"/>
      <c r="R859" s="177" t="str">
        <f>IF(R857="","",CONCATENATE(R857,"v",R858))</f>
        <v>168100v181102</v>
      </c>
      <c r="S859" s="170"/>
    </row>
    <row r="860" spans="1:20" ht="16.5" thickBot="1" x14ac:dyDescent="0.3">
      <c r="A860" s="139" t="str">
        <f t="shared" si="600"/>
        <v>2015Wk 5P30</v>
      </c>
      <c r="B860">
        <v>30</v>
      </c>
      <c r="C860" s="144" t="s">
        <v>216</v>
      </c>
      <c r="D860" s="171">
        <v>8</v>
      </c>
      <c r="E860" s="172">
        <v>6</v>
      </c>
      <c r="F860" s="172">
        <v>5</v>
      </c>
      <c r="G860" s="172">
        <v>7</v>
      </c>
      <c r="H860" s="172">
        <v>4</v>
      </c>
      <c r="I860" s="172">
        <v>4</v>
      </c>
      <c r="J860" s="172">
        <v>5</v>
      </c>
      <c r="K860" s="172">
        <v>6</v>
      </c>
      <c r="L860" s="172">
        <v>4</v>
      </c>
      <c r="M860" s="173">
        <v>6</v>
      </c>
      <c r="N860" s="174">
        <v>47</v>
      </c>
      <c r="O860" s="175">
        <v>-2</v>
      </c>
      <c r="P860" s="176">
        <v>2</v>
      </c>
      <c r="Q860" s="52"/>
      <c r="R860" s="177" t="str">
        <f>CONCATENATE(B860+100,P860+100)</f>
        <v>130102</v>
      </c>
      <c r="S860" s="170">
        <f>B861</f>
        <v>15</v>
      </c>
      <c r="T860" t="e">
        <f>VLOOKUP(B860,$D$223:$H$264,5,FALSE)</f>
        <v>#N/A</v>
      </c>
    </row>
    <row r="861" spans="1:20" ht="16.5" thickBot="1" x14ac:dyDescent="0.3">
      <c r="A861" s="139" t="str">
        <f t="shared" si="600"/>
        <v>2015Wk 5P15</v>
      </c>
      <c r="B861">
        <v>15</v>
      </c>
      <c r="C861" s="144" t="s">
        <v>250</v>
      </c>
      <c r="D861" s="171">
        <v>7</v>
      </c>
      <c r="E861" s="172">
        <v>8</v>
      </c>
      <c r="F861" s="172">
        <v>5</v>
      </c>
      <c r="G861" s="172">
        <v>7</v>
      </c>
      <c r="H861" s="172">
        <v>5</v>
      </c>
      <c r="I861" s="172">
        <v>6</v>
      </c>
      <c r="J861" s="172">
        <v>5</v>
      </c>
      <c r="K861" s="172">
        <v>4</v>
      </c>
      <c r="L861" s="172">
        <v>4</v>
      </c>
      <c r="M861" s="173">
        <v>4</v>
      </c>
      <c r="N861" s="174">
        <v>48</v>
      </c>
      <c r="O861" s="175">
        <v>-3</v>
      </c>
      <c r="P861" s="176">
        <v>0</v>
      </c>
      <c r="Q861" s="52"/>
      <c r="R861" s="177" t="str">
        <f>CONCATENATE(B861+100,P861+100)</f>
        <v>115100</v>
      </c>
      <c r="S861" s="170">
        <f>B860</f>
        <v>30</v>
      </c>
      <c r="T861" t="e">
        <f>VLOOKUP(B861,$D$223:$H$264,5,FALSE)</f>
        <v>#N/A</v>
      </c>
    </row>
    <row r="862" spans="1:20" ht="16.5" thickBot="1" x14ac:dyDescent="0.3">
      <c r="A862" s="139" t="str">
        <f t="shared" si="600"/>
        <v>2015Wk 5PM11</v>
      </c>
      <c r="B862" t="s">
        <v>242</v>
      </c>
      <c r="C862" s="96"/>
      <c r="D862" s="98"/>
      <c r="E862" s="178"/>
      <c r="F862" s="178"/>
      <c r="G862" s="178"/>
      <c r="H862" s="178"/>
      <c r="I862" s="178"/>
      <c r="J862" s="178"/>
      <c r="K862" s="178"/>
      <c r="L862" s="178"/>
      <c r="M862" s="178"/>
      <c r="N862" s="126"/>
      <c r="O862" s="126"/>
      <c r="P862" s="90"/>
      <c r="Q862" s="52"/>
      <c r="R862" s="177" t="str">
        <f>IF(R860="","",CONCATENATE(R860,"v",R861))</f>
        <v>130102v115100</v>
      </c>
      <c r="S862" s="170"/>
    </row>
    <row r="863" spans="1:20" ht="16.5" thickBot="1" x14ac:dyDescent="0.3">
      <c r="A863" s="139" t="str">
        <f t="shared" si="600"/>
        <v>2015Wk 5P44</v>
      </c>
      <c r="B863">
        <v>44</v>
      </c>
      <c r="C863" s="144" t="s">
        <v>218</v>
      </c>
      <c r="D863" s="171">
        <v>13</v>
      </c>
      <c r="E863" s="172">
        <v>8</v>
      </c>
      <c r="F863" s="172">
        <v>6</v>
      </c>
      <c r="G863" s="172">
        <v>10</v>
      </c>
      <c r="H863" s="172">
        <v>4</v>
      </c>
      <c r="I863" s="172">
        <v>5</v>
      </c>
      <c r="J863" s="172">
        <v>4</v>
      </c>
      <c r="K863" s="172">
        <v>6</v>
      </c>
      <c r="L863" s="172">
        <v>5</v>
      </c>
      <c r="M863" s="173">
        <v>8</v>
      </c>
      <c r="N863" s="174">
        <v>56</v>
      </c>
      <c r="O863" s="175">
        <v>-2</v>
      </c>
      <c r="P863" s="176">
        <v>0</v>
      </c>
      <c r="Q863" s="52"/>
      <c r="R863" s="177" t="str">
        <f>CONCATENATE(B863+100,P863+100)</f>
        <v>144100</v>
      </c>
      <c r="S863" s="170">
        <f>B864</f>
        <v>17</v>
      </c>
      <c r="T863" t="e">
        <f>VLOOKUP(B863,$D$223:$H$264,5,FALSE)</f>
        <v>#N/A</v>
      </c>
    </row>
    <row r="864" spans="1:20" ht="16.5" thickBot="1" x14ac:dyDescent="0.3">
      <c r="A864" s="139" t="str">
        <f t="shared" si="600"/>
        <v>2015Wk 5P17</v>
      </c>
      <c r="B864">
        <v>17</v>
      </c>
      <c r="C864" s="144" t="s">
        <v>253</v>
      </c>
      <c r="D864" s="171">
        <v>9</v>
      </c>
      <c r="E864" s="172">
        <v>6</v>
      </c>
      <c r="F864" s="172">
        <v>5</v>
      </c>
      <c r="G864" s="172">
        <v>8</v>
      </c>
      <c r="H864" s="172">
        <v>5</v>
      </c>
      <c r="I864" s="172">
        <v>5</v>
      </c>
      <c r="J864" s="172">
        <v>4</v>
      </c>
      <c r="K864" s="172">
        <v>5</v>
      </c>
      <c r="L864" s="172">
        <v>4</v>
      </c>
      <c r="M864" s="173">
        <v>7</v>
      </c>
      <c r="N864" s="174">
        <v>49</v>
      </c>
      <c r="O864" s="175">
        <v>-1</v>
      </c>
      <c r="P864" s="176">
        <v>2</v>
      </c>
      <c r="Q864" s="52"/>
      <c r="R864" s="177" t="str">
        <f>CONCATENATE(B864+100,P864+100)</f>
        <v>117102</v>
      </c>
      <c r="S864" s="170">
        <f>B863</f>
        <v>44</v>
      </c>
      <c r="T864" t="e">
        <f>VLOOKUP(B864,$D$223:$H$264,5,FALSE)</f>
        <v>#N/A</v>
      </c>
    </row>
    <row r="865" spans="1:20" ht="16.5" thickBot="1" x14ac:dyDescent="0.3">
      <c r="A865" s="139" t="str">
        <f t="shared" si="600"/>
        <v>2015Wk 5PM12</v>
      </c>
      <c r="B865" t="s">
        <v>245</v>
      </c>
      <c r="C865" s="96"/>
      <c r="D865" s="98"/>
      <c r="E865" s="178"/>
      <c r="F865" s="178"/>
      <c r="G865" s="178"/>
      <c r="H865" s="178"/>
      <c r="I865" s="178"/>
      <c r="J865" s="178"/>
      <c r="K865" s="178"/>
      <c r="L865" s="178"/>
      <c r="M865" s="178"/>
      <c r="N865" s="126"/>
      <c r="O865" s="126"/>
      <c r="P865" s="90"/>
      <c r="Q865" s="52"/>
      <c r="R865" s="177" t="str">
        <f>IF(R863="","",CONCATENATE(R863,"v",R864))</f>
        <v>144100v117102</v>
      </c>
      <c r="S865" s="170"/>
    </row>
    <row r="866" spans="1:20" ht="16.5" thickBot="1" x14ac:dyDescent="0.3">
      <c r="A866" s="139" t="str">
        <f t="shared" si="600"/>
        <v>2015Wk 5P82</v>
      </c>
      <c r="B866">
        <v>82</v>
      </c>
      <c r="C866" s="144" t="s">
        <v>256</v>
      </c>
      <c r="D866" s="171">
        <v>5</v>
      </c>
      <c r="E866" s="172">
        <v>4</v>
      </c>
      <c r="F866" s="172">
        <v>3</v>
      </c>
      <c r="G866" s="172">
        <v>7</v>
      </c>
      <c r="H866" s="172">
        <v>5</v>
      </c>
      <c r="I866" s="172">
        <v>5</v>
      </c>
      <c r="J866" s="172">
        <v>4</v>
      </c>
      <c r="K866" s="172">
        <v>6</v>
      </c>
      <c r="L866" s="172">
        <v>3</v>
      </c>
      <c r="M866" s="173">
        <v>6</v>
      </c>
      <c r="N866" s="174">
        <v>43</v>
      </c>
      <c r="O866" s="175">
        <v>1</v>
      </c>
      <c r="P866" s="176">
        <v>2</v>
      </c>
      <c r="Q866" s="52"/>
      <c r="R866" s="177" t="str">
        <f>CONCATENATE(B866+100,P866+100)</f>
        <v>182102</v>
      </c>
      <c r="S866" s="170">
        <f>B867</f>
        <v>23</v>
      </c>
      <c r="T866" t="e">
        <f>VLOOKUP(B866,$D$223:$H$264,5,FALSE)</f>
        <v>#N/A</v>
      </c>
    </row>
    <row r="867" spans="1:20" ht="16.5" thickBot="1" x14ac:dyDescent="0.3">
      <c r="A867" s="139" t="str">
        <f t="shared" si="600"/>
        <v>2015Wk 5P23</v>
      </c>
      <c r="B867">
        <v>23</v>
      </c>
      <c r="C867" s="144" t="s">
        <v>246</v>
      </c>
      <c r="D867" s="171">
        <v>5</v>
      </c>
      <c r="E867" s="172">
        <v>5</v>
      </c>
      <c r="F867" s="172">
        <v>4</v>
      </c>
      <c r="G867" s="172">
        <v>6</v>
      </c>
      <c r="H867" s="172">
        <v>6</v>
      </c>
      <c r="I867" s="172">
        <v>6</v>
      </c>
      <c r="J867" s="172">
        <v>4</v>
      </c>
      <c r="K867" s="172">
        <v>4</v>
      </c>
      <c r="L867" s="172">
        <v>4</v>
      </c>
      <c r="M867" s="173">
        <v>4</v>
      </c>
      <c r="N867" s="174">
        <v>43</v>
      </c>
      <c r="O867" s="175">
        <v>-1</v>
      </c>
      <c r="P867" s="176">
        <v>0</v>
      </c>
      <c r="Q867" s="52"/>
      <c r="R867" s="177" t="str">
        <f>CONCATENATE(B867+100,P867+100)</f>
        <v>123100</v>
      </c>
      <c r="S867" s="170">
        <f>B866</f>
        <v>82</v>
      </c>
      <c r="T867" t="e">
        <f>VLOOKUP(B867,$D$223:$H$264,5,FALSE)</f>
        <v>#N/A</v>
      </c>
    </row>
    <row r="868" spans="1:20" ht="16.5" thickBot="1" x14ac:dyDescent="0.3">
      <c r="A868" s="139" t="str">
        <f t="shared" si="600"/>
        <v>2015Wk 5PM13</v>
      </c>
      <c r="B868" t="s">
        <v>248</v>
      </c>
      <c r="C868" s="96"/>
      <c r="D868" s="98"/>
      <c r="E868" s="178"/>
      <c r="F868" s="178"/>
      <c r="G868" s="178"/>
      <c r="H868" s="178"/>
      <c r="I868" s="178"/>
      <c r="J868" s="178"/>
      <c r="K868" s="178"/>
      <c r="L868" s="178"/>
      <c r="M868" s="178"/>
      <c r="N868" s="126"/>
      <c r="O868" s="126"/>
      <c r="P868" s="90"/>
      <c r="Q868" s="52"/>
      <c r="R868" s="177" t="str">
        <f>IF(R866="","",CONCATENATE(R866,"v",R867))</f>
        <v>182102v123100</v>
      </c>
      <c r="S868" s="170"/>
    </row>
    <row r="869" spans="1:20" ht="16.5" thickBot="1" x14ac:dyDescent="0.3">
      <c r="A869" s="139" t="str">
        <f t="shared" si="600"/>
        <v>2015Wk 5P11</v>
      </c>
      <c r="B869">
        <v>11</v>
      </c>
      <c r="C869" s="144" t="s">
        <v>259</v>
      </c>
      <c r="D869" s="171">
        <v>6</v>
      </c>
      <c r="E869" s="172">
        <v>7</v>
      </c>
      <c r="F869" s="172">
        <v>4</v>
      </c>
      <c r="G869" s="172">
        <v>6</v>
      </c>
      <c r="H869" s="172">
        <v>6</v>
      </c>
      <c r="I869" s="172">
        <v>5</v>
      </c>
      <c r="J869" s="172">
        <v>4</v>
      </c>
      <c r="K869" s="172">
        <v>5</v>
      </c>
      <c r="L869" s="172">
        <v>3</v>
      </c>
      <c r="M869" s="173">
        <v>4</v>
      </c>
      <c r="N869" s="174">
        <v>44</v>
      </c>
      <c r="O869" s="175">
        <v>-1</v>
      </c>
      <c r="P869" s="176">
        <v>2</v>
      </c>
      <c r="Q869" s="52"/>
      <c r="R869" s="177" t="str">
        <f>CONCATENATE(B869+100,P869+100)</f>
        <v>111102</v>
      </c>
      <c r="S869" s="170">
        <f>B870</f>
        <v>24</v>
      </c>
      <c r="T869" t="e">
        <f>VLOOKUP(B869,$D$223:$H$264,5,FALSE)</f>
        <v>#N/A</v>
      </c>
    </row>
    <row r="870" spans="1:20" ht="16.5" thickBot="1" x14ac:dyDescent="0.3">
      <c r="A870" s="139" t="str">
        <f t="shared" si="600"/>
        <v>2015Wk 5P24</v>
      </c>
      <c r="B870">
        <v>24</v>
      </c>
      <c r="C870" s="144" t="s">
        <v>249</v>
      </c>
      <c r="D870" s="171">
        <v>8</v>
      </c>
      <c r="E870" s="172">
        <v>7</v>
      </c>
      <c r="F870" s="172">
        <v>5</v>
      </c>
      <c r="G870" s="172">
        <v>9</v>
      </c>
      <c r="H870" s="172">
        <v>8</v>
      </c>
      <c r="I870" s="172">
        <v>5</v>
      </c>
      <c r="J870" s="172">
        <v>4</v>
      </c>
      <c r="K870" s="172">
        <v>6</v>
      </c>
      <c r="L870" s="172">
        <v>4</v>
      </c>
      <c r="M870" s="173">
        <v>5</v>
      </c>
      <c r="N870" s="174">
        <v>53</v>
      </c>
      <c r="O870" s="175">
        <v>-5</v>
      </c>
      <c r="P870" s="176">
        <v>0</v>
      </c>
      <c r="Q870" s="52"/>
      <c r="R870" s="177" t="str">
        <f>CONCATENATE(B870+100,P870+100)</f>
        <v>124100</v>
      </c>
      <c r="S870" s="170">
        <f>B869</f>
        <v>11</v>
      </c>
      <c r="T870" t="e">
        <f>VLOOKUP(B870,$D$223:$H$264,5,FALSE)</f>
        <v>#N/A</v>
      </c>
    </row>
    <row r="871" spans="1:20" ht="16.5" thickBot="1" x14ac:dyDescent="0.3">
      <c r="A871" s="139" t="str">
        <f t="shared" si="600"/>
        <v>2015Wk 5PM14</v>
      </c>
      <c r="B871" t="s">
        <v>251</v>
      </c>
      <c r="C871" s="96"/>
      <c r="D871" s="98"/>
      <c r="E871" s="178"/>
      <c r="F871" s="178"/>
      <c r="G871" s="178"/>
      <c r="H871" s="178"/>
      <c r="I871" s="178"/>
      <c r="J871" s="178"/>
      <c r="K871" s="178"/>
      <c r="L871" s="178"/>
      <c r="M871" s="178"/>
      <c r="N871" s="126"/>
      <c r="O871" s="126"/>
      <c r="P871" s="90"/>
      <c r="Q871" s="52"/>
      <c r="R871" s="177" t="str">
        <f>IF(R869="","",CONCATENATE(R869,"v",R870))</f>
        <v>111102v124100</v>
      </c>
      <c r="S871" s="170"/>
    </row>
    <row r="872" spans="1:20" ht="16.5" thickBot="1" x14ac:dyDescent="0.3">
      <c r="A872" s="139" t="str">
        <f t="shared" si="600"/>
        <v>2015Wk 5P20</v>
      </c>
      <c r="B872">
        <v>20</v>
      </c>
      <c r="C872" s="144" t="s">
        <v>262</v>
      </c>
      <c r="D872" s="171">
        <v>8</v>
      </c>
      <c r="E872" s="172">
        <v>7</v>
      </c>
      <c r="F872" s="172">
        <v>5</v>
      </c>
      <c r="G872" s="172">
        <v>6</v>
      </c>
      <c r="H872" s="172">
        <v>5</v>
      </c>
      <c r="I872" s="172">
        <v>5</v>
      </c>
      <c r="J872" s="172">
        <v>5</v>
      </c>
      <c r="K872" s="172">
        <v>4</v>
      </c>
      <c r="L872" s="172">
        <v>4</v>
      </c>
      <c r="M872" s="173">
        <v>5</v>
      </c>
      <c r="N872" s="174">
        <v>46</v>
      </c>
      <c r="O872" s="175">
        <v>-1</v>
      </c>
      <c r="P872" s="176">
        <v>0</v>
      </c>
      <c r="Q872" s="52"/>
      <c r="R872" s="177" t="str">
        <f>CONCATENATE(B872+100,P872+100)</f>
        <v>120100</v>
      </c>
      <c r="S872" s="170">
        <f>B873</f>
        <v>80</v>
      </c>
      <c r="T872" t="e">
        <f>VLOOKUP(B872,$D$223:$H$264,5,FALSE)</f>
        <v>#N/A</v>
      </c>
    </row>
    <row r="873" spans="1:20" ht="16.5" thickBot="1" x14ac:dyDescent="0.3">
      <c r="A873" s="139" t="str">
        <f t="shared" si="600"/>
        <v>2015Wk 5P80</v>
      </c>
      <c r="B873">
        <v>80</v>
      </c>
      <c r="C873" s="144" t="s">
        <v>252</v>
      </c>
      <c r="D873" s="171">
        <v>9</v>
      </c>
      <c r="E873" s="172">
        <v>6</v>
      </c>
      <c r="F873" s="172">
        <v>5</v>
      </c>
      <c r="G873" s="172">
        <v>7</v>
      </c>
      <c r="H873" s="172">
        <v>5</v>
      </c>
      <c r="I873" s="172">
        <v>5</v>
      </c>
      <c r="J873" s="172">
        <v>3</v>
      </c>
      <c r="K873" s="172">
        <v>5</v>
      </c>
      <c r="L873" s="172">
        <v>4</v>
      </c>
      <c r="M873" s="173">
        <v>6</v>
      </c>
      <c r="N873" s="174">
        <v>46</v>
      </c>
      <c r="O873" s="175">
        <v>0</v>
      </c>
      <c r="P873" s="176">
        <v>2</v>
      </c>
      <c r="Q873" s="52"/>
      <c r="R873" s="177" t="str">
        <f>CONCATENATE(B873+100,P873+100)</f>
        <v>180102</v>
      </c>
      <c r="S873" s="170">
        <f>B872</f>
        <v>20</v>
      </c>
      <c r="T873" t="e">
        <f>VLOOKUP(B873,$D$223:$H$264,5,FALSE)</f>
        <v>#N/A</v>
      </c>
    </row>
    <row r="874" spans="1:20" ht="16.5" thickBot="1" x14ac:dyDescent="0.3">
      <c r="A874" s="139" t="str">
        <f t="shared" si="600"/>
        <v>2015Wk 5PM15</v>
      </c>
      <c r="B874" t="s">
        <v>254</v>
      </c>
      <c r="C874" s="96"/>
      <c r="D874" s="98"/>
      <c r="E874" s="178"/>
      <c r="F874" s="178"/>
      <c r="G874" s="178"/>
      <c r="H874" s="178"/>
      <c r="I874" s="178"/>
      <c r="J874" s="178"/>
      <c r="K874" s="178"/>
      <c r="L874" s="178"/>
      <c r="M874" s="178"/>
      <c r="N874" s="126"/>
      <c r="O874" s="126"/>
      <c r="P874" s="90"/>
      <c r="Q874" s="52"/>
      <c r="R874" s="177" t="str">
        <f>IF(R872="","",CONCATENATE(R872,"v",R873))</f>
        <v>120100v180102</v>
      </c>
      <c r="S874" s="170"/>
    </row>
    <row r="875" spans="1:20" ht="16.5" thickBot="1" x14ac:dyDescent="0.3">
      <c r="A875" s="139" t="str">
        <f t="shared" si="600"/>
        <v>2015Wk 5P8</v>
      </c>
      <c r="B875">
        <v>8</v>
      </c>
      <c r="C875" s="144" t="s">
        <v>238</v>
      </c>
      <c r="D875" s="171">
        <v>5</v>
      </c>
      <c r="E875" s="172">
        <v>7</v>
      </c>
      <c r="F875" s="172">
        <v>5</v>
      </c>
      <c r="G875" s="172">
        <v>6</v>
      </c>
      <c r="H875" s="172">
        <v>4</v>
      </c>
      <c r="I875" s="172">
        <v>5</v>
      </c>
      <c r="J875" s="172">
        <v>5</v>
      </c>
      <c r="K875" s="172">
        <v>5</v>
      </c>
      <c r="L875" s="172">
        <v>3</v>
      </c>
      <c r="M875" s="173">
        <v>6</v>
      </c>
      <c r="N875" s="174">
        <v>46</v>
      </c>
      <c r="O875" s="175">
        <v>-4</v>
      </c>
      <c r="P875" s="176">
        <v>0</v>
      </c>
      <c r="Q875" s="52"/>
      <c r="R875" s="177" t="str">
        <f>CONCATENATE(B875+100,P875+100)</f>
        <v>108100</v>
      </c>
      <c r="S875" s="170">
        <f>B876</f>
        <v>19</v>
      </c>
      <c r="T875" t="e">
        <f>VLOOKUP(B875,$D$223:$H$264,5,FALSE)</f>
        <v>#N/A</v>
      </c>
    </row>
    <row r="876" spans="1:20" ht="16.5" thickBot="1" x14ac:dyDescent="0.3">
      <c r="A876" s="139" t="str">
        <f t="shared" si="600"/>
        <v>2015Wk 5P19</v>
      </c>
      <c r="B876">
        <v>19</v>
      </c>
      <c r="C876" s="144" t="s">
        <v>255</v>
      </c>
      <c r="D876" s="171">
        <v>5</v>
      </c>
      <c r="E876" s="172">
        <v>5</v>
      </c>
      <c r="F876" s="172">
        <v>4</v>
      </c>
      <c r="G876" s="172">
        <v>7</v>
      </c>
      <c r="H876" s="172">
        <v>4</v>
      </c>
      <c r="I876" s="172">
        <v>5</v>
      </c>
      <c r="J876" s="172">
        <v>4</v>
      </c>
      <c r="K876" s="172">
        <v>4</v>
      </c>
      <c r="L876" s="172">
        <v>2</v>
      </c>
      <c r="M876" s="173">
        <v>5</v>
      </c>
      <c r="N876" s="174">
        <v>40</v>
      </c>
      <c r="O876" s="175">
        <v>3</v>
      </c>
      <c r="P876" s="176">
        <v>2</v>
      </c>
      <c r="Q876" s="52"/>
      <c r="R876" s="177" t="str">
        <f>CONCATENATE(B876+100,P876+100)</f>
        <v>119102</v>
      </c>
      <c r="S876" s="170">
        <f>B875</f>
        <v>8</v>
      </c>
      <c r="T876" t="e">
        <f>VLOOKUP(B876,$D$223:$H$264,5,FALSE)</f>
        <v>#N/A</v>
      </c>
    </row>
    <row r="877" spans="1:20" ht="16.5" thickBot="1" x14ac:dyDescent="0.3">
      <c r="A877" s="139" t="str">
        <f t="shared" si="600"/>
        <v>2015Wk 5PM16</v>
      </c>
      <c r="B877" t="s">
        <v>257</v>
      </c>
      <c r="C877" s="96"/>
      <c r="D877" s="98"/>
      <c r="E877" s="178"/>
      <c r="F877" s="178"/>
      <c r="G877" s="178"/>
      <c r="H877" s="178"/>
      <c r="I877" s="178"/>
      <c r="J877" s="178"/>
      <c r="K877" s="178"/>
      <c r="L877" s="178"/>
      <c r="M877" s="178"/>
      <c r="N877" s="126"/>
      <c r="O877" s="126"/>
      <c r="P877" s="90"/>
      <c r="Q877" s="52"/>
      <c r="R877" s="177" t="str">
        <f>IF(R875="","",CONCATENATE(R875,"v",R876))</f>
        <v>108100v119102</v>
      </c>
      <c r="S877" s="170"/>
    </row>
    <row r="878" spans="1:20" ht="16.5" thickBot="1" x14ac:dyDescent="0.3">
      <c r="A878" s="139" t="str">
        <f t="shared" si="600"/>
        <v>2015Wk 5P43</v>
      </c>
      <c r="B878">
        <v>43</v>
      </c>
      <c r="C878" s="144" t="s">
        <v>241</v>
      </c>
      <c r="D878" s="171">
        <v>8</v>
      </c>
      <c r="E878" s="172">
        <v>6</v>
      </c>
      <c r="F878" s="172">
        <v>5</v>
      </c>
      <c r="G878" s="172">
        <v>8</v>
      </c>
      <c r="H878" s="172">
        <v>6</v>
      </c>
      <c r="I878" s="172">
        <v>5</v>
      </c>
      <c r="J878" s="172">
        <v>5</v>
      </c>
      <c r="K878" s="172">
        <v>6</v>
      </c>
      <c r="L878" s="172">
        <v>5</v>
      </c>
      <c r="M878" s="173">
        <v>8</v>
      </c>
      <c r="N878" s="174">
        <v>54</v>
      </c>
      <c r="O878" s="175">
        <v>-7</v>
      </c>
      <c r="P878" s="176">
        <v>0</v>
      </c>
      <c r="Q878" s="52"/>
      <c r="R878" s="177" t="str">
        <f>CONCATENATE(B878+100,P878+100)</f>
        <v>143100</v>
      </c>
      <c r="S878" s="170">
        <f t="shared" ref="S878" si="601">B879</f>
        <v>25</v>
      </c>
    </row>
    <row r="879" spans="1:20" ht="16.5" thickBot="1" x14ac:dyDescent="0.3">
      <c r="A879" s="139" t="str">
        <f t="shared" si="600"/>
        <v>2015Wk 5P25</v>
      </c>
      <c r="B879">
        <v>25</v>
      </c>
      <c r="C879" s="144" t="s">
        <v>258</v>
      </c>
      <c r="D879" s="171">
        <v>5</v>
      </c>
      <c r="E879" s="172">
        <v>6</v>
      </c>
      <c r="F879" s="172">
        <v>4</v>
      </c>
      <c r="G879" s="172">
        <v>6</v>
      </c>
      <c r="H879" s="172">
        <v>6</v>
      </c>
      <c r="I879" s="172">
        <v>6</v>
      </c>
      <c r="J879" s="172">
        <v>4</v>
      </c>
      <c r="K879" s="172">
        <v>4</v>
      </c>
      <c r="L879" s="172">
        <v>3</v>
      </c>
      <c r="M879" s="173">
        <v>7</v>
      </c>
      <c r="N879" s="174">
        <v>46</v>
      </c>
      <c r="O879" s="175">
        <v>-3</v>
      </c>
      <c r="P879" s="176">
        <v>2</v>
      </c>
      <c r="Q879" s="52"/>
      <c r="R879" s="177" t="str">
        <f>CONCATENATE(B879+100,P879+100)</f>
        <v>125102</v>
      </c>
      <c r="S879" s="170">
        <f t="shared" ref="S879" si="602">B878</f>
        <v>43</v>
      </c>
    </row>
    <row r="880" spans="1:20" ht="16.5" thickBot="1" x14ac:dyDescent="0.3">
      <c r="A880" s="139" t="str">
        <f t="shared" si="600"/>
        <v>2015Wk 5PM17</v>
      </c>
      <c r="B880" t="s">
        <v>260</v>
      </c>
      <c r="C880" s="96"/>
      <c r="D880" s="98"/>
      <c r="E880" s="178"/>
      <c r="F880" s="178"/>
      <c r="G880" s="178"/>
      <c r="H880" s="178"/>
      <c r="I880" s="178"/>
      <c r="J880" s="178"/>
      <c r="K880" s="178"/>
      <c r="L880" s="178"/>
      <c r="M880" s="178"/>
      <c r="N880" s="126"/>
      <c r="O880" s="126"/>
      <c r="P880" s="90"/>
      <c r="Q880" s="52"/>
      <c r="R880" s="177" t="str">
        <f>IF(R878="","",CONCATENATE(R878,"v",R879))</f>
        <v>143100v125102</v>
      </c>
      <c r="S880" s="170"/>
    </row>
    <row r="881" spans="1:19" ht="16.5" thickBot="1" x14ac:dyDescent="0.3">
      <c r="A881" s="139" t="str">
        <f t="shared" si="600"/>
        <v>2015Wk 5P28</v>
      </c>
      <c r="B881">
        <v>28</v>
      </c>
      <c r="C881" s="144" t="s">
        <v>244</v>
      </c>
      <c r="D881" s="171">
        <v>9</v>
      </c>
      <c r="E881" s="172">
        <v>6</v>
      </c>
      <c r="F881" s="172">
        <v>5</v>
      </c>
      <c r="G881" s="172">
        <v>9</v>
      </c>
      <c r="H881" s="172">
        <v>5</v>
      </c>
      <c r="I881" s="172">
        <v>6</v>
      </c>
      <c r="J881" s="172">
        <v>3</v>
      </c>
      <c r="K881" s="172">
        <v>6</v>
      </c>
      <c r="L881" s="172">
        <v>4</v>
      </c>
      <c r="M881" s="173">
        <v>6</v>
      </c>
      <c r="N881" s="174">
        <v>50</v>
      </c>
      <c r="O881" s="175">
        <v>-2</v>
      </c>
      <c r="P881" s="176">
        <v>2</v>
      </c>
      <c r="Q881" s="52"/>
      <c r="R881" s="177" t="str">
        <f>CONCATENATE(B881+100,P881+100)</f>
        <v>128102</v>
      </c>
      <c r="S881" s="170">
        <f t="shared" ref="S881" si="603">B882</f>
        <v>16</v>
      </c>
    </row>
    <row r="882" spans="1:19" ht="16.5" thickBot="1" x14ac:dyDescent="0.3">
      <c r="A882" s="139" t="str">
        <f t="shared" si="600"/>
        <v>2015Wk 5P16</v>
      </c>
      <c r="B882">
        <v>16</v>
      </c>
      <c r="C882" s="144" t="s">
        <v>261</v>
      </c>
      <c r="D882" s="171">
        <v>9</v>
      </c>
      <c r="E882" s="172">
        <v>7</v>
      </c>
      <c r="F882" s="172">
        <v>5</v>
      </c>
      <c r="G882" s="172">
        <v>7</v>
      </c>
      <c r="H882" s="172">
        <v>6</v>
      </c>
      <c r="I882" s="172">
        <v>6</v>
      </c>
      <c r="J882" s="172">
        <v>3</v>
      </c>
      <c r="K882" s="172">
        <v>5</v>
      </c>
      <c r="L882" s="172">
        <v>4</v>
      </c>
      <c r="M882" s="173">
        <v>6</v>
      </c>
      <c r="N882" s="174">
        <v>49</v>
      </c>
      <c r="O882" s="175">
        <v>-3</v>
      </c>
      <c r="P882" s="176">
        <v>0</v>
      </c>
      <c r="Q882" s="52"/>
      <c r="R882" s="177" t="str">
        <f>CONCATENATE(B882+100,P882+100)</f>
        <v>116100</v>
      </c>
      <c r="S882" s="170">
        <f t="shared" ref="S882" si="604">B881</f>
        <v>28</v>
      </c>
    </row>
    <row r="883" spans="1:19" ht="16.5" thickBot="1" x14ac:dyDescent="0.3">
      <c r="A883" s="139" t="str">
        <f t="shared" si="600"/>
        <v>2015Wk 5PM18</v>
      </c>
      <c r="B883" t="s">
        <v>263</v>
      </c>
      <c r="C883" s="96"/>
      <c r="D883" s="98"/>
      <c r="E883" s="178"/>
      <c r="F883" s="178"/>
      <c r="G883" s="178"/>
      <c r="H883" s="178"/>
      <c r="I883" s="178"/>
      <c r="J883" s="178"/>
      <c r="K883" s="178"/>
      <c r="L883" s="178"/>
      <c r="M883" s="178"/>
      <c r="N883" s="126"/>
      <c r="O883" s="126"/>
      <c r="P883" s="90"/>
      <c r="Q883" s="52"/>
      <c r="R883" s="177" t="str">
        <f>IF(R881="","",CONCATENATE(R881,"v",R882))</f>
        <v>128102v116100</v>
      </c>
      <c r="S883" s="170"/>
    </row>
    <row r="884" spans="1:19" ht="16.5" thickBot="1" x14ac:dyDescent="0.3">
      <c r="A884" s="139" t="str">
        <f t="shared" si="600"/>
        <v>2015Wk 5P</v>
      </c>
      <c r="B884" t="s">
        <v>264</v>
      </c>
      <c r="C884" s="144"/>
      <c r="D884" s="171" t="s">
        <v>264</v>
      </c>
      <c r="E884" s="172"/>
      <c r="F884" s="172"/>
      <c r="G884" s="172"/>
      <c r="H884" s="172"/>
      <c r="I884" s="172"/>
      <c r="J884" s="172"/>
      <c r="K884" s="172"/>
      <c r="L884" s="172"/>
      <c r="M884" s="173"/>
      <c r="N884" s="174">
        <v>0</v>
      </c>
      <c r="O884" s="175" t="e">
        <v>#VALUE!</v>
      </c>
      <c r="P884" s="176" t="e">
        <v>#VALUE!</v>
      </c>
      <c r="Q884" s="52"/>
      <c r="R884" s="177" t="e">
        <f>CONCATENATE(B884+100,P884+100)</f>
        <v>#VALUE!</v>
      </c>
      <c r="S884" s="170"/>
    </row>
    <row r="885" spans="1:19" ht="16.5" thickBot="1" x14ac:dyDescent="0.3">
      <c r="A885" s="139" t="str">
        <f t="shared" si="600"/>
        <v>2015Wk 5P</v>
      </c>
      <c r="B885" t="s">
        <v>264</v>
      </c>
      <c r="C885" s="144"/>
      <c r="D885" s="171" t="s">
        <v>264</v>
      </c>
      <c r="E885" s="172"/>
      <c r="F885" s="172"/>
      <c r="G885" s="172"/>
      <c r="H885" s="172"/>
      <c r="I885" s="172"/>
      <c r="J885" s="172"/>
      <c r="K885" s="172"/>
      <c r="L885" s="172"/>
      <c r="M885" s="173"/>
      <c r="N885" s="174">
        <v>0</v>
      </c>
      <c r="O885" s="175" t="e">
        <v>#VALUE!</v>
      </c>
      <c r="P885" s="176" t="e">
        <v>#VALUE!</v>
      </c>
      <c r="Q885" s="52"/>
      <c r="R885" s="177" t="e">
        <f>CONCATENATE(B885+100,P885+100)</f>
        <v>#VALUE!</v>
      </c>
      <c r="S885" s="170"/>
    </row>
    <row r="886" spans="1:19" ht="16.5" thickBot="1" x14ac:dyDescent="0.3">
      <c r="A886" s="139" t="str">
        <f t="shared" si="600"/>
        <v>2015Wk 5PM19</v>
      </c>
      <c r="B886" t="s">
        <v>265</v>
      </c>
      <c r="C886" s="96"/>
      <c r="D886" s="98"/>
      <c r="E886" s="178"/>
      <c r="F886" s="178"/>
      <c r="G886" s="178"/>
      <c r="H886" s="178"/>
      <c r="I886" s="178"/>
      <c r="J886" s="178"/>
      <c r="K886" s="178"/>
      <c r="L886" s="178"/>
      <c r="M886" s="178"/>
      <c r="N886" s="126"/>
      <c r="O886" s="126"/>
      <c r="P886" s="90"/>
      <c r="Q886" s="52"/>
      <c r="R886" s="177" t="e">
        <f>IF(R884="","",CONCATENATE(R884,"v",R885))</f>
        <v>#VALUE!</v>
      </c>
      <c r="S886" s="170"/>
    </row>
    <row r="887" spans="1:19" ht="16.5" thickBot="1" x14ac:dyDescent="0.3">
      <c r="A887" s="139" t="str">
        <f t="shared" si="600"/>
        <v>2015Wk 5P</v>
      </c>
      <c r="B887" t="s">
        <v>264</v>
      </c>
      <c r="C887" s="144"/>
      <c r="D887" s="171" t="s">
        <v>264</v>
      </c>
      <c r="E887" s="172"/>
      <c r="F887" s="172"/>
      <c r="G887" s="172"/>
      <c r="H887" s="172"/>
      <c r="I887" s="172"/>
      <c r="J887" s="172"/>
      <c r="K887" s="172"/>
      <c r="L887" s="172"/>
      <c r="M887" s="173"/>
      <c r="N887" s="174">
        <v>0</v>
      </c>
      <c r="O887" s="175" t="e">
        <v>#VALUE!</v>
      </c>
      <c r="P887" s="176" t="e">
        <v>#VALUE!</v>
      </c>
      <c r="Q887" s="52"/>
      <c r="R887" s="177" t="e">
        <f>CONCATENATE(B887+100,P887+100)</f>
        <v>#VALUE!</v>
      </c>
      <c r="S887" s="170"/>
    </row>
    <row r="888" spans="1:19" ht="16.5" thickBot="1" x14ac:dyDescent="0.3">
      <c r="A888" s="139" t="str">
        <f t="shared" si="600"/>
        <v>2015Wk 5P</v>
      </c>
      <c r="B888" t="s">
        <v>264</v>
      </c>
      <c r="C888" s="144"/>
      <c r="D888" s="171" t="s">
        <v>264</v>
      </c>
      <c r="E888" s="172"/>
      <c r="F888" s="172"/>
      <c r="G888" s="172"/>
      <c r="H888" s="172"/>
      <c r="I888" s="172"/>
      <c r="J888" s="172"/>
      <c r="K888" s="172"/>
      <c r="L888" s="172"/>
      <c r="M888" s="173"/>
      <c r="N888" s="174">
        <v>0</v>
      </c>
      <c r="O888" s="175" t="e">
        <v>#VALUE!</v>
      </c>
      <c r="P888" s="176" t="e">
        <v>#VALUE!</v>
      </c>
      <c r="Q888" s="52"/>
      <c r="R888" s="177" t="e">
        <f>CONCATENATE(B888+100,P888+100)</f>
        <v>#VALUE!</v>
      </c>
      <c r="S888" s="170"/>
    </row>
    <row r="889" spans="1:19" ht="16.5" thickBot="1" x14ac:dyDescent="0.3">
      <c r="A889" s="139" t="str">
        <f t="shared" si="600"/>
        <v>2015Wk 5PM20</v>
      </c>
      <c r="B889" t="s">
        <v>266</v>
      </c>
      <c r="C889" s="96"/>
      <c r="D889" s="98"/>
      <c r="E889" s="178"/>
      <c r="F889" s="178"/>
      <c r="G889" s="178"/>
      <c r="H889" s="178"/>
      <c r="I889" s="178"/>
      <c r="J889" s="178"/>
      <c r="K889" s="178"/>
      <c r="L889" s="178"/>
      <c r="M889" s="178"/>
      <c r="N889" s="126"/>
      <c r="O889" s="126"/>
      <c r="P889" s="90"/>
      <c r="Q889" s="52"/>
      <c r="R889" s="177" t="e">
        <f>IF(R887="","",CONCATENATE(R887,"v",R888))</f>
        <v>#VALUE!</v>
      </c>
      <c r="S889" s="170"/>
    </row>
    <row r="890" spans="1:19" ht="16.5" thickBot="1" x14ac:dyDescent="0.3">
      <c r="B890" s="179" t="s">
        <v>2</v>
      </c>
      <c r="C890" s="180" t="s">
        <v>17</v>
      </c>
      <c r="D890" s="181" t="s">
        <v>267</v>
      </c>
      <c r="E890" s="182" t="s">
        <v>8</v>
      </c>
      <c r="F890" s="183" t="s">
        <v>5</v>
      </c>
      <c r="G890" s="184" t="s">
        <v>268</v>
      </c>
      <c r="K890" s="52"/>
      <c r="L890" s="52"/>
      <c r="P890" s="134"/>
    </row>
    <row r="891" spans="1:19" x14ac:dyDescent="0.25">
      <c r="A891" s="139" t="str">
        <f>CONCATENATE($C$10,$C$828,"T",B891)</f>
        <v>2015Wk 5T1</v>
      </c>
      <c r="B891" s="186">
        <v>1</v>
      </c>
      <c r="C891" s="187" t="s">
        <v>213</v>
      </c>
      <c r="D891" s="188">
        <v>6</v>
      </c>
      <c r="E891" s="189">
        <v>2</v>
      </c>
      <c r="F891" s="190">
        <v>3</v>
      </c>
      <c r="G891" s="189"/>
      <c r="K891" s="52"/>
      <c r="L891" s="52"/>
      <c r="P891" s="134"/>
      <c r="Q891" s="1">
        <f>COUNTIF(G891:G891,"=X")</f>
        <v>0</v>
      </c>
      <c r="R891" s="1" t="str">
        <f t="shared" ref="R891:R932" si="605">IF(G891="X",CONCATENATE("S",Q891),"")</f>
        <v/>
      </c>
      <c r="S891" s="1" t="str">
        <f>IF(R891="","",VLOOKUP(C891,'[1]Admin Tools'!C:D,2,FALSE))</f>
        <v/>
      </c>
    </row>
    <row r="892" spans="1:19" x14ac:dyDescent="0.25">
      <c r="A892" s="139" t="str">
        <f>CONCATENATE($C$10,$C$828,"T",B891)</f>
        <v>2015Wk 5T1</v>
      </c>
      <c r="B892" s="191"/>
      <c r="C892" s="192" t="s">
        <v>215</v>
      </c>
      <c r="D892" s="193">
        <v>-1</v>
      </c>
      <c r="E892" s="194">
        <v>0</v>
      </c>
      <c r="F892" s="195"/>
      <c r="G892" s="194"/>
      <c r="K892" s="52"/>
      <c r="L892" s="52"/>
      <c r="P892" s="134"/>
      <c r="Q892" s="1">
        <f>COUNTIF(G891:G892,"=X")</f>
        <v>0</v>
      </c>
      <c r="R892" s="1" t="str">
        <f t="shared" si="605"/>
        <v/>
      </c>
      <c r="S892" s="1" t="str">
        <f>IF(R892="","",VLOOKUP(C892,'[1]Admin Tools'!C:D,2,FALSE))</f>
        <v/>
      </c>
    </row>
    <row r="893" spans="1:19" ht="16.5" thickBot="1" x14ac:dyDescent="0.3">
      <c r="A893" s="139" t="str">
        <f>CONCATENATE($C$10,$C$828,"T",B891)</f>
        <v>2015Wk 5T1</v>
      </c>
      <c r="B893" s="196"/>
      <c r="C893" s="197" t="s">
        <v>217</v>
      </c>
      <c r="D893" s="198">
        <v>-2</v>
      </c>
      <c r="E893" s="199">
        <v>0</v>
      </c>
      <c r="F893" s="200"/>
      <c r="G893" s="199"/>
      <c r="K893" s="52"/>
      <c r="L893" s="52"/>
      <c r="P893" s="134"/>
      <c r="Q893" s="1">
        <f>COUNTIF(G891:G893,"=X")</f>
        <v>0</v>
      </c>
      <c r="R893" s="1" t="str">
        <f t="shared" si="605"/>
        <v/>
      </c>
      <c r="S893" s="1" t="str">
        <f>IF(R893="","",VLOOKUP(C893,'[1]Admin Tools'!C:D,2,FALSE))</f>
        <v/>
      </c>
    </row>
    <row r="894" spans="1:19" x14ac:dyDescent="0.25">
      <c r="A894" s="139" t="str">
        <f>CONCATENATE($C$10,$C$828,"T",B894)</f>
        <v>2015Wk 5T2</v>
      </c>
      <c r="B894" s="201">
        <v>2</v>
      </c>
      <c r="C894" s="187" t="s">
        <v>214</v>
      </c>
      <c r="D894" s="202">
        <v>-1</v>
      </c>
      <c r="E894" s="189">
        <v>0</v>
      </c>
      <c r="F894" s="203">
        <v>2</v>
      </c>
      <c r="G894" s="204"/>
      <c r="K894" s="52"/>
      <c r="L894" s="52"/>
      <c r="P894" s="134"/>
      <c r="Q894" s="1">
        <f>COUNTIF(G891:G894,"=X")</f>
        <v>0</v>
      </c>
      <c r="R894" s="1" t="str">
        <f t="shared" si="605"/>
        <v/>
      </c>
      <c r="S894" s="1" t="str">
        <f>IF(R894="","",VLOOKUP(C894,'[1]Admin Tools'!C:D,2,FALSE))</f>
        <v/>
      </c>
    </row>
    <row r="895" spans="1:19" x14ac:dyDescent="0.25">
      <c r="A895" s="139" t="str">
        <f>CONCATENATE($C$10,$C$828,"T",B894)</f>
        <v>2015Wk 5T2</v>
      </c>
      <c r="B895" s="205"/>
      <c r="C895" s="192" t="s">
        <v>216</v>
      </c>
      <c r="D895" s="206">
        <v>-2</v>
      </c>
      <c r="E895" s="194">
        <v>2</v>
      </c>
      <c r="F895" s="203"/>
      <c r="G895" s="207"/>
      <c r="K895" s="52"/>
      <c r="L895" s="52"/>
      <c r="P895" s="134"/>
      <c r="Q895" s="1">
        <f>COUNTIF(G891:G895,"=X")</f>
        <v>0</v>
      </c>
      <c r="R895" s="1" t="str">
        <f t="shared" si="605"/>
        <v/>
      </c>
      <c r="S895" s="1" t="str">
        <f>IF(R895="","",VLOOKUP(C895,'[1]Admin Tools'!C:D,2,FALSE))</f>
        <v/>
      </c>
    </row>
    <row r="896" spans="1:19" ht="16.5" thickBot="1" x14ac:dyDescent="0.3">
      <c r="A896" s="139" t="str">
        <f>CONCATENATE($C$10,$C$828,"T",B894)</f>
        <v>2015Wk 5T2</v>
      </c>
      <c r="B896" s="208"/>
      <c r="C896" s="197" t="s">
        <v>218</v>
      </c>
      <c r="D896" s="209">
        <v>-2</v>
      </c>
      <c r="E896" s="199">
        <v>0</v>
      </c>
      <c r="F896" s="210"/>
      <c r="G896" s="211"/>
      <c r="K896" s="52"/>
      <c r="L896" s="52"/>
      <c r="P896" s="134"/>
      <c r="Q896" s="1">
        <f>COUNTIF(G891:G896,"=X")</f>
        <v>0</v>
      </c>
      <c r="R896" s="1" t="str">
        <f t="shared" si="605"/>
        <v/>
      </c>
      <c r="S896" s="1" t="str">
        <f>IF(R896="","",VLOOKUP(C896,'[1]Admin Tools'!C:D,2,FALSE))</f>
        <v/>
      </c>
    </row>
    <row r="897" spans="1:19" x14ac:dyDescent="0.25">
      <c r="A897" s="139" t="str">
        <f>CONCATENATE($C$10,$C$828,"T",B897)</f>
        <v>2015Wk 5T3</v>
      </c>
      <c r="B897" s="186">
        <v>3</v>
      </c>
      <c r="C897" s="187" t="s">
        <v>219</v>
      </c>
      <c r="D897" s="188">
        <v>-4</v>
      </c>
      <c r="E897" s="189">
        <v>0</v>
      </c>
      <c r="F897" s="190">
        <v>0</v>
      </c>
      <c r="G897" s="189"/>
      <c r="K897" s="52"/>
      <c r="L897" s="52"/>
      <c r="P897" s="134"/>
      <c r="Q897" s="1">
        <f>COUNTIF(G891:G897,"=X")</f>
        <v>0</v>
      </c>
      <c r="R897" s="1" t="str">
        <f t="shared" si="605"/>
        <v/>
      </c>
      <c r="S897" s="1" t="str">
        <f>IF(R897="","",VLOOKUP(C897,'[1]Admin Tools'!C:D,2,FALSE))</f>
        <v/>
      </c>
    </row>
    <row r="898" spans="1:19" x14ac:dyDescent="0.25">
      <c r="A898" s="139" t="str">
        <f>CONCATENATE($C$10,$C$828,"T",B897)</f>
        <v>2015Wk 5T3</v>
      </c>
      <c r="B898" s="191"/>
      <c r="C898" s="192" t="s">
        <v>222</v>
      </c>
      <c r="D898" s="193">
        <v>-3</v>
      </c>
      <c r="E898" s="194">
        <v>0</v>
      </c>
      <c r="F898" s="195"/>
      <c r="G898" s="194"/>
      <c r="K898" s="52"/>
      <c r="L898" s="52"/>
      <c r="P898" s="134"/>
      <c r="Q898" s="1">
        <f>COUNTIF(G891:G898,"=X")</f>
        <v>0</v>
      </c>
      <c r="R898" s="1" t="str">
        <f t="shared" si="605"/>
        <v/>
      </c>
      <c r="S898" s="1" t="str">
        <f>IF(R898="","",VLOOKUP(C898,'[1]Admin Tools'!C:D,2,FALSE))</f>
        <v/>
      </c>
    </row>
    <row r="899" spans="1:19" ht="16.5" thickBot="1" x14ac:dyDescent="0.3">
      <c r="A899" s="139" t="str">
        <f>CONCATENATE($C$10,$C$828,"T",B897)</f>
        <v>2015Wk 5T3</v>
      </c>
      <c r="B899" s="196"/>
      <c r="C899" s="197" t="s">
        <v>225</v>
      </c>
      <c r="D899" s="198">
        <v>-4</v>
      </c>
      <c r="E899" s="199">
        <v>0</v>
      </c>
      <c r="F899" s="200"/>
      <c r="G899" s="199"/>
      <c r="K899" s="52"/>
      <c r="L899" s="52"/>
      <c r="P899" s="134"/>
      <c r="Q899" s="1">
        <f>COUNTIF(G891:G899,"=X")</f>
        <v>0</v>
      </c>
      <c r="R899" s="1" t="str">
        <f t="shared" si="605"/>
        <v/>
      </c>
      <c r="S899" s="1" t="str">
        <f>IF(R899="","",VLOOKUP(C899,'[1]Admin Tools'!C:D,2,FALSE))</f>
        <v/>
      </c>
    </row>
    <row r="900" spans="1:19" x14ac:dyDescent="0.25">
      <c r="A900" s="139" t="str">
        <f>CONCATENATE($C$10,$C$828,"T",B900)</f>
        <v>2015Wk 5T4</v>
      </c>
      <c r="B900" s="201">
        <v>4</v>
      </c>
      <c r="C900" s="187" t="s">
        <v>220</v>
      </c>
      <c r="D900" s="202">
        <v>-3</v>
      </c>
      <c r="E900" s="212">
        <v>0</v>
      </c>
      <c r="F900" s="203">
        <v>3</v>
      </c>
      <c r="G900" s="204"/>
      <c r="K900" s="52"/>
      <c r="L900" s="52"/>
      <c r="P900" s="134"/>
      <c r="Q900" s="1">
        <f>COUNTIF(G891:G900,"=X")</f>
        <v>0</v>
      </c>
      <c r="R900" s="1" t="str">
        <f t="shared" si="605"/>
        <v/>
      </c>
      <c r="S900" s="1" t="str">
        <f>IF(R900="","",VLOOKUP(C900,'[1]Admin Tools'!C:D,2,FALSE))</f>
        <v/>
      </c>
    </row>
    <row r="901" spans="1:19" x14ac:dyDescent="0.25">
      <c r="A901" s="139" t="str">
        <f>CONCATENATE($C$10,$C$828,"T",B900)</f>
        <v>2015Wk 5T4</v>
      </c>
      <c r="B901" s="205"/>
      <c r="C901" s="192" t="s">
        <v>223</v>
      </c>
      <c r="D901" s="206">
        <v>1</v>
      </c>
      <c r="E901" s="213">
        <v>2</v>
      </c>
      <c r="F901" s="203"/>
      <c r="G901" s="207"/>
      <c r="K901" s="52"/>
      <c r="L901" s="52"/>
      <c r="P901" s="134"/>
      <c r="Q901" s="1">
        <f>COUNTIF(G891:G901,"=X")</f>
        <v>0</v>
      </c>
      <c r="R901" s="1" t="str">
        <f t="shared" si="605"/>
        <v/>
      </c>
      <c r="S901" s="1" t="str">
        <f>IF(R901="","",VLOOKUP(C901,'[1]Admin Tools'!C:D,2,FALSE))</f>
        <v/>
      </c>
    </row>
    <row r="902" spans="1:19" ht="16.5" thickBot="1" x14ac:dyDescent="0.3">
      <c r="A902" s="139" t="str">
        <f>CONCATENATE($C$10,$C$828,"T",B900)</f>
        <v>2015Wk 5T4</v>
      </c>
      <c r="B902" s="208"/>
      <c r="C902" s="197" t="s">
        <v>226</v>
      </c>
      <c r="D902" s="209">
        <v>-2</v>
      </c>
      <c r="E902" s="214">
        <v>0</v>
      </c>
      <c r="F902" s="210"/>
      <c r="G902" s="211"/>
      <c r="K902" s="52"/>
      <c r="L902" s="52"/>
      <c r="P902" s="134"/>
      <c r="Q902" s="1">
        <f>COUNTIF(G891:G902,"=X")</f>
        <v>0</v>
      </c>
      <c r="R902" s="1" t="str">
        <f t="shared" si="605"/>
        <v/>
      </c>
      <c r="S902" s="1" t="str">
        <f>IF(R902="","",VLOOKUP(C902,'[1]Admin Tools'!C:D,2,FALSE))</f>
        <v/>
      </c>
    </row>
    <row r="903" spans="1:19" x14ac:dyDescent="0.25">
      <c r="A903" s="139" t="str">
        <f>CONCATENATE($C$10,$C$828,"T",B903)</f>
        <v>2015Wk 5T5</v>
      </c>
      <c r="B903" s="186">
        <v>5</v>
      </c>
      <c r="C903" s="187" t="s">
        <v>228</v>
      </c>
      <c r="D903" s="188">
        <v>-4</v>
      </c>
      <c r="E903" s="189">
        <v>0</v>
      </c>
      <c r="F903" s="190">
        <v>4</v>
      </c>
      <c r="G903" s="189"/>
      <c r="K903" s="52"/>
      <c r="L903" s="52"/>
      <c r="P903" s="134"/>
      <c r="Q903" s="1">
        <f>COUNTIF(G891:G903,"=X")</f>
        <v>0</v>
      </c>
      <c r="R903" s="1" t="str">
        <f t="shared" si="605"/>
        <v/>
      </c>
      <c r="S903" s="1" t="str">
        <f>IF(R903="","",VLOOKUP(C903,'[1]Admin Tools'!C:D,2,FALSE))</f>
        <v/>
      </c>
    </row>
    <row r="904" spans="1:19" x14ac:dyDescent="0.25">
      <c r="A904" s="139" t="str">
        <f>CONCATENATE($C$10,$C$828,"T",B903)</f>
        <v>2015Wk 5T5</v>
      </c>
      <c r="B904" s="191"/>
      <c r="C904" s="192" t="s">
        <v>231</v>
      </c>
      <c r="D904" s="193">
        <v>1</v>
      </c>
      <c r="E904" s="194">
        <v>2</v>
      </c>
      <c r="F904" s="195"/>
      <c r="G904" s="194"/>
      <c r="K904" s="52"/>
      <c r="L904" s="52"/>
      <c r="P904" s="134"/>
      <c r="Q904" s="1">
        <f>COUNTIF(G891:G904,"=X")</f>
        <v>0</v>
      </c>
      <c r="R904" s="1" t="str">
        <f t="shared" si="605"/>
        <v/>
      </c>
      <c r="S904" s="1" t="str">
        <f>IF(R904="","",VLOOKUP(C904,'[1]Admin Tools'!C:D,2,FALSE))</f>
        <v/>
      </c>
    </row>
    <row r="905" spans="1:19" ht="16.5" thickBot="1" x14ac:dyDescent="0.3">
      <c r="A905" s="139" t="str">
        <f>CONCATENATE($C$10,$C$828,"T",B903)</f>
        <v>2015Wk 5T5</v>
      </c>
      <c r="B905" s="196"/>
      <c r="C905" s="197" t="s">
        <v>234</v>
      </c>
      <c r="D905" s="198">
        <v>3</v>
      </c>
      <c r="E905" s="199">
        <v>2</v>
      </c>
      <c r="F905" s="200"/>
      <c r="G905" s="199"/>
      <c r="K905" s="52"/>
      <c r="L905" s="52"/>
      <c r="P905" s="134"/>
      <c r="Q905" s="1">
        <f>COUNTIF(G891:G905,"=X")</f>
        <v>0</v>
      </c>
      <c r="R905" s="1" t="str">
        <f t="shared" si="605"/>
        <v/>
      </c>
      <c r="S905" s="1" t="str">
        <f>IF(R905="","",VLOOKUP(C905,'[1]Admin Tools'!C:D,2,FALSE))</f>
        <v/>
      </c>
    </row>
    <row r="906" spans="1:19" x14ac:dyDescent="0.25">
      <c r="A906" s="139" t="str">
        <f>CONCATENATE($C$10,$C$828,"T",B906)</f>
        <v>2015Wk 5T6</v>
      </c>
      <c r="B906" s="201">
        <v>6</v>
      </c>
      <c r="C906" s="187" t="s">
        <v>229</v>
      </c>
      <c r="D906" s="202">
        <v>2</v>
      </c>
      <c r="E906" s="212">
        <v>2</v>
      </c>
      <c r="F906" s="203">
        <v>7</v>
      </c>
      <c r="G906" s="204"/>
      <c r="K906" s="52"/>
      <c r="L906" s="52"/>
      <c r="P906" s="134"/>
      <c r="Q906" s="1">
        <f>COUNTIF(G891:G906,"=X")</f>
        <v>0</v>
      </c>
      <c r="R906" s="1" t="str">
        <f t="shared" si="605"/>
        <v/>
      </c>
      <c r="S906" s="1" t="str">
        <f>IF(R906="","",VLOOKUP(C906,'[1]Admin Tools'!C:D,2,FALSE))</f>
        <v/>
      </c>
    </row>
    <row r="907" spans="1:19" x14ac:dyDescent="0.25">
      <c r="A907" s="139" t="str">
        <f>CONCATENATE($C$10,$C$828,"T",B906)</f>
        <v>2015Wk 5T6</v>
      </c>
      <c r="B907" s="205"/>
      <c r="C907" s="192" t="s">
        <v>232</v>
      </c>
      <c r="D907" s="206">
        <v>-2</v>
      </c>
      <c r="E907" s="213">
        <v>2</v>
      </c>
      <c r="F907" s="203"/>
      <c r="G907" s="207"/>
      <c r="K907" s="52"/>
      <c r="L907" s="52"/>
      <c r="P907" s="134"/>
      <c r="Q907" s="1">
        <f>COUNTIF(G891:G907,"=X")</f>
        <v>0</v>
      </c>
      <c r="R907" s="1" t="str">
        <f t="shared" si="605"/>
        <v/>
      </c>
      <c r="S907" s="1" t="str">
        <f>IF(R907="","",VLOOKUP(C907,'[1]Admin Tools'!C:D,2,FALSE))</f>
        <v/>
      </c>
    </row>
    <row r="908" spans="1:19" ht="16.5" thickBot="1" x14ac:dyDescent="0.3">
      <c r="A908" s="139" t="str">
        <f>CONCATENATE($C$10,$C$828,"T",B906)</f>
        <v>2015Wk 5T6</v>
      </c>
      <c r="B908" s="208"/>
      <c r="C908" s="197" t="s">
        <v>235</v>
      </c>
      <c r="D908" s="209">
        <v>-2</v>
      </c>
      <c r="E908" s="214">
        <v>2</v>
      </c>
      <c r="F908" s="210"/>
      <c r="G908" s="211"/>
      <c r="K908" s="52"/>
      <c r="L908" s="52"/>
      <c r="P908" s="134"/>
      <c r="Q908" s="1">
        <f>COUNTIF(G891:G908,"=X")</f>
        <v>0</v>
      </c>
      <c r="R908" s="1" t="str">
        <f t="shared" si="605"/>
        <v/>
      </c>
      <c r="S908" s="1" t="str">
        <f>IF(R908="","",VLOOKUP(C908,'[1]Admin Tools'!C:D,2,FALSE))</f>
        <v/>
      </c>
    </row>
    <row r="909" spans="1:19" x14ac:dyDescent="0.25">
      <c r="A909" s="139" t="str">
        <f>CONCATENATE($C$10,$C$828,"T",B909)</f>
        <v>2015Wk 5T7</v>
      </c>
      <c r="B909" s="186">
        <v>7</v>
      </c>
      <c r="C909" s="187" t="s">
        <v>237</v>
      </c>
      <c r="D909" s="188">
        <v>-2</v>
      </c>
      <c r="E909" s="189">
        <v>2</v>
      </c>
      <c r="F909" s="190">
        <v>4</v>
      </c>
      <c r="G909" s="189"/>
      <c r="K909" s="52"/>
      <c r="L909" s="52"/>
      <c r="P909" s="134"/>
      <c r="Q909" s="1">
        <f>COUNTIF(G891:G909,"=X")</f>
        <v>0</v>
      </c>
      <c r="R909" s="1" t="str">
        <f t="shared" si="605"/>
        <v/>
      </c>
      <c r="S909" s="1" t="str">
        <f>IF(R909="","",VLOOKUP(C909,'[1]Admin Tools'!C:D,2,FALSE))</f>
        <v/>
      </c>
    </row>
    <row r="910" spans="1:19" x14ac:dyDescent="0.25">
      <c r="A910" s="139" t="str">
        <f>CONCATENATE($C$10,$C$828,"T",B909)</f>
        <v>2015Wk 5T7</v>
      </c>
      <c r="B910" s="191"/>
      <c r="C910" s="192" t="s">
        <v>240</v>
      </c>
      <c r="D910" s="193">
        <v>-2</v>
      </c>
      <c r="E910" s="194">
        <v>0</v>
      </c>
      <c r="F910" s="195"/>
      <c r="G910" s="194"/>
      <c r="K910" s="52"/>
      <c r="L910" s="52"/>
      <c r="P910" s="134"/>
      <c r="Q910" s="1">
        <f>COUNTIF(G891:G910,"=X")</f>
        <v>0</v>
      </c>
      <c r="R910" s="1" t="str">
        <f t="shared" si="605"/>
        <v/>
      </c>
      <c r="S910" s="1" t="str">
        <f>IF(R910="","",VLOOKUP(C910,'[1]Admin Tools'!C:D,2,FALSE))</f>
        <v/>
      </c>
    </row>
    <row r="911" spans="1:19" ht="16.5" thickBot="1" x14ac:dyDescent="0.3">
      <c r="A911" s="139" t="str">
        <f>CONCATENATE($C$10,$C$828,"T",B909)</f>
        <v>2015Wk 5T7</v>
      </c>
      <c r="B911" s="196"/>
      <c r="C911" s="197" t="s">
        <v>243</v>
      </c>
      <c r="D911" s="198">
        <v>-1</v>
      </c>
      <c r="E911" s="199">
        <v>2</v>
      </c>
      <c r="F911" s="200"/>
      <c r="G911" s="199"/>
      <c r="K911" s="52"/>
      <c r="L911" s="52"/>
      <c r="P911" s="134"/>
      <c r="Q911" s="1">
        <f>COUNTIF(G891:G911,"=X")</f>
        <v>0</v>
      </c>
      <c r="R911" s="1" t="str">
        <f t="shared" si="605"/>
        <v/>
      </c>
      <c r="S911" s="1" t="str">
        <f>IF(R911="","",VLOOKUP(C911,'[1]Admin Tools'!C:D,2,FALSE))</f>
        <v/>
      </c>
    </row>
    <row r="912" spans="1:19" x14ac:dyDescent="0.25">
      <c r="A912" s="139" t="str">
        <f>CONCATENATE($C$10,$C$828,"T",B912)</f>
        <v>2015Wk 5T8</v>
      </c>
      <c r="B912" s="201">
        <v>8</v>
      </c>
      <c r="C912" s="187" t="s">
        <v>238</v>
      </c>
      <c r="D912" s="202">
        <v>-4</v>
      </c>
      <c r="E912" s="212">
        <v>0</v>
      </c>
      <c r="F912" s="203">
        <v>2</v>
      </c>
      <c r="G912" s="204"/>
      <c r="K912" s="52"/>
      <c r="L912" s="52"/>
      <c r="P912" s="134"/>
      <c r="Q912" s="1">
        <f>COUNTIF(G891:G912,"=X")</f>
        <v>0</v>
      </c>
      <c r="R912" s="1" t="str">
        <f t="shared" si="605"/>
        <v/>
      </c>
      <c r="S912" s="1" t="str">
        <f>IF(R912="","",VLOOKUP(C912,'[1]Admin Tools'!C:D,2,FALSE))</f>
        <v/>
      </c>
    </row>
    <row r="913" spans="1:19" x14ac:dyDescent="0.25">
      <c r="A913" s="139" t="str">
        <f>CONCATENATE($C$10,$C$828,"T",B912)</f>
        <v>2015Wk 5T8</v>
      </c>
      <c r="B913" s="205"/>
      <c r="C913" s="192" t="s">
        <v>241</v>
      </c>
      <c r="D913" s="206">
        <v>-7</v>
      </c>
      <c r="E913" s="213">
        <v>0</v>
      </c>
      <c r="F913" s="203"/>
      <c r="G913" s="207"/>
      <c r="K913" s="52"/>
      <c r="L913" s="52"/>
      <c r="P913" s="134"/>
      <c r="Q913" s="1">
        <f>COUNTIF(G891:G913,"=X")</f>
        <v>0</v>
      </c>
      <c r="R913" s="1" t="str">
        <f t="shared" si="605"/>
        <v/>
      </c>
      <c r="S913" s="1" t="str">
        <f>IF(R913="","",VLOOKUP(C913,'[1]Admin Tools'!C:D,2,FALSE))</f>
        <v/>
      </c>
    </row>
    <row r="914" spans="1:19" ht="16.5" thickBot="1" x14ac:dyDescent="0.3">
      <c r="A914" s="139" t="str">
        <f>CONCATENATE($C$10,$C$828,"T",B912)</f>
        <v>2015Wk 5T8</v>
      </c>
      <c r="B914" s="208"/>
      <c r="C914" s="197" t="s">
        <v>244</v>
      </c>
      <c r="D914" s="209">
        <v>-2</v>
      </c>
      <c r="E914" s="214">
        <v>2</v>
      </c>
      <c r="F914" s="210"/>
      <c r="G914" s="211"/>
      <c r="K914" s="52"/>
      <c r="L914" s="52"/>
      <c r="P914" s="134"/>
      <c r="Q914" s="1">
        <f>COUNTIF(G891:G914,"=X")</f>
        <v>0</v>
      </c>
      <c r="R914" s="1" t="str">
        <f t="shared" si="605"/>
        <v/>
      </c>
      <c r="S914" s="1" t="str">
        <f>IF(R914="","",VLOOKUP(C914,'[1]Admin Tools'!C:D,2,FALSE))</f>
        <v/>
      </c>
    </row>
    <row r="915" spans="1:19" x14ac:dyDescent="0.25">
      <c r="A915" s="139" t="str">
        <f>CONCATENATE($C$10,$C$828,"T",B915)</f>
        <v>2015Wk 5T9</v>
      </c>
      <c r="B915" s="186">
        <v>9</v>
      </c>
      <c r="C915" s="187" t="s">
        <v>246</v>
      </c>
      <c r="D915" s="188">
        <v>-1</v>
      </c>
      <c r="E915" s="189">
        <v>0</v>
      </c>
      <c r="F915" s="190">
        <v>2</v>
      </c>
      <c r="G915" s="189"/>
      <c r="K915" s="52"/>
      <c r="L915" s="52"/>
      <c r="P915" s="134"/>
      <c r="Q915" s="1">
        <f>COUNTIF(G891:G915,"=X")</f>
        <v>0</v>
      </c>
      <c r="R915" s="1" t="str">
        <f t="shared" si="605"/>
        <v/>
      </c>
      <c r="S915" s="1" t="str">
        <f>IF(R915="","",VLOOKUP(C915,'[1]Admin Tools'!C:D,2,FALSE))</f>
        <v/>
      </c>
    </row>
    <row r="916" spans="1:19" x14ac:dyDescent="0.25">
      <c r="A916" s="139" t="str">
        <f>CONCATENATE($C$10,$C$828,"T",B915)</f>
        <v>2015Wk 5T9</v>
      </c>
      <c r="B916" s="191"/>
      <c r="C916" s="192" t="s">
        <v>249</v>
      </c>
      <c r="D916" s="193">
        <v>-5</v>
      </c>
      <c r="E916" s="194">
        <v>0</v>
      </c>
      <c r="F916" s="195"/>
      <c r="G916" s="194"/>
      <c r="K916" s="52"/>
      <c r="L916" s="52"/>
      <c r="P916" s="134"/>
      <c r="Q916" s="1">
        <f>COUNTIF(G891:G916,"=X")</f>
        <v>0</v>
      </c>
      <c r="R916" s="1" t="str">
        <f t="shared" si="605"/>
        <v/>
      </c>
      <c r="S916" s="1" t="str">
        <f>IF(R916="","",VLOOKUP(C916,'[1]Admin Tools'!C:D,2,FALSE))</f>
        <v/>
      </c>
    </row>
    <row r="917" spans="1:19" ht="16.5" thickBot="1" x14ac:dyDescent="0.3">
      <c r="A917" s="139" t="str">
        <f>CONCATENATE($C$10,$C$828,"T",B915)</f>
        <v>2015Wk 5T9</v>
      </c>
      <c r="B917" s="196"/>
      <c r="C917" s="197" t="s">
        <v>252</v>
      </c>
      <c r="D917" s="198">
        <v>0</v>
      </c>
      <c r="E917" s="199">
        <v>2</v>
      </c>
      <c r="F917" s="200"/>
      <c r="G917" s="199"/>
      <c r="K917" s="52"/>
      <c r="L917" s="52"/>
      <c r="P917" s="134"/>
      <c r="Q917" s="1">
        <f>COUNTIF(G891:G917,"=X")</f>
        <v>0</v>
      </c>
      <c r="R917" s="1" t="str">
        <f t="shared" si="605"/>
        <v/>
      </c>
      <c r="S917" s="1" t="str">
        <f>IF(R917="","",VLOOKUP(C917,'[1]Admin Tools'!C:D,2,FALSE))</f>
        <v/>
      </c>
    </row>
    <row r="918" spans="1:19" x14ac:dyDescent="0.25">
      <c r="A918" s="139" t="str">
        <f>CONCATENATE($C$10,$C$828,"T",B918)</f>
        <v>2015Wk 5T10</v>
      </c>
      <c r="B918" s="201">
        <v>10</v>
      </c>
      <c r="C918" s="187" t="s">
        <v>247</v>
      </c>
      <c r="D918" s="202">
        <v>1</v>
      </c>
      <c r="E918" s="212">
        <v>2</v>
      </c>
      <c r="F918" s="203">
        <v>5</v>
      </c>
      <c r="G918" s="204"/>
      <c r="K918" s="52"/>
      <c r="L918" s="52"/>
      <c r="P918" s="134"/>
      <c r="Q918" s="1">
        <f>COUNTIF(G891:G918,"=X")</f>
        <v>0</v>
      </c>
      <c r="R918" s="1" t="str">
        <f t="shared" si="605"/>
        <v/>
      </c>
      <c r="S918" s="1" t="str">
        <f>IF(R918="","",VLOOKUP(C918,'[1]Admin Tools'!C:D,2,FALSE))</f>
        <v/>
      </c>
    </row>
    <row r="919" spans="1:19" x14ac:dyDescent="0.25">
      <c r="A919" s="139" t="str">
        <f>CONCATENATE($C$10,$C$828,"T",B918)</f>
        <v>2015Wk 5T10</v>
      </c>
      <c r="B919" s="205"/>
      <c r="C919" s="192" t="s">
        <v>250</v>
      </c>
      <c r="D919" s="206">
        <v>-3</v>
      </c>
      <c r="E919" s="213">
        <v>0</v>
      </c>
      <c r="F919" s="203"/>
      <c r="G919" s="207"/>
      <c r="K919" s="52"/>
      <c r="L919" s="52"/>
      <c r="P919" s="134"/>
      <c r="Q919" s="1">
        <f>COUNTIF(G891:G919,"=X")</f>
        <v>0</v>
      </c>
      <c r="R919" s="1" t="str">
        <f t="shared" si="605"/>
        <v/>
      </c>
      <c r="S919" s="1" t="str">
        <f>IF(R919="","",VLOOKUP(C919,'[1]Admin Tools'!C:D,2,FALSE))</f>
        <v/>
      </c>
    </row>
    <row r="920" spans="1:19" ht="16.5" thickBot="1" x14ac:dyDescent="0.3">
      <c r="A920" s="139" t="str">
        <f>CONCATENATE($C$10,$C$828,"T",B918)</f>
        <v>2015Wk 5T10</v>
      </c>
      <c r="B920" s="208"/>
      <c r="C920" s="197" t="s">
        <v>253</v>
      </c>
      <c r="D920" s="209">
        <v>-1</v>
      </c>
      <c r="E920" s="214">
        <v>2</v>
      </c>
      <c r="F920" s="210"/>
      <c r="G920" s="211"/>
      <c r="K920" s="52"/>
      <c r="L920" s="52"/>
      <c r="P920" s="134"/>
      <c r="Q920" s="1">
        <f>COUNTIF(G891:G920,"=X")</f>
        <v>0</v>
      </c>
      <c r="R920" s="1" t="str">
        <f t="shared" si="605"/>
        <v/>
      </c>
      <c r="S920" s="1" t="str">
        <f>IF(R920="","",VLOOKUP(C920,'[1]Admin Tools'!C:D,2,FALSE))</f>
        <v/>
      </c>
    </row>
    <row r="921" spans="1:19" x14ac:dyDescent="0.25">
      <c r="A921" s="139" t="str">
        <f>CONCATENATE($C$10,$C$828,"T",B921)</f>
        <v>2015Wk 5T11</v>
      </c>
      <c r="B921" s="186">
        <v>11</v>
      </c>
      <c r="C921" s="187" t="s">
        <v>255</v>
      </c>
      <c r="D921" s="188">
        <v>3</v>
      </c>
      <c r="E921" s="189">
        <v>2</v>
      </c>
      <c r="F921" s="190">
        <v>5</v>
      </c>
      <c r="G921" s="189"/>
      <c r="K921" s="52"/>
      <c r="L921" s="52"/>
      <c r="P921" s="134"/>
      <c r="Q921" s="1">
        <f>COUNTIF(G891:G921,"=X")</f>
        <v>0</v>
      </c>
      <c r="R921" s="1" t="str">
        <f t="shared" si="605"/>
        <v/>
      </c>
      <c r="S921" s="1" t="str">
        <f>IF(R921="","",VLOOKUP(C921,'[1]Admin Tools'!C:D,2,FALSE))</f>
        <v/>
      </c>
    </row>
    <row r="922" spans="1:19" x14ac:dyDescent="0.25">
      <c r="A922" s="139" t="str">
        <f>CONCATENATE($C$10,$C$828,"T",B921)</f>
        <v>2015Wk 5T11</v>
      </c>
      <c r="B922" s="191"/>
      <c r="C922" s="192" t="s">
        <v>258</v>
      </c>
      <c r="D922" s="193">
        <v>-3</v>
      </c>
      <c r="E922" s="194">
        <v>2</v>
      </c>
      <c r="F922" s="195"/>
      <c r="G922" s="194"/>
      <c r="K922" s="52"/>
      <c r="L922" s="52"/>
      <c r="P922" s="134"/>
      <c r="Q922" s="1">
        <f>COUNTIF(G891:G922,"=X")</f>
        <v>0</v>
      </c>
      <c r="R922" s="1" t="str">
        <f t="shared" si="605"/>
        <v/>
      </c>
      <c r="S922" s="1" t="str">
        <f>IF(R922="","",VLOOKUP(C922,'[1]Admin Tools'!C:D,2,FALSE))</f>
        <v/>
      </c>
    </row>
    <row r="923" spans="1:19" ht="16.5" thickBot="1" x14ac:dyDescent="0.3">
      <c r="A923" s="139" t="str">
        <f>CONCATENATE($C$10,$C$828,"T",B921)</f>
        <v>2015Wk 5T11</v>
      </c>
      <c r="B923" s="196"/>
      <c r="C923" s="197" t="s">
        <v>261</v>
      </c>
      <c r="D923" s="198">
        <v>-3</v>
      </c>
      <c r="E923" s="199">
        <v>0</v>
      </c>
      <c r="F923" s="200"/>
      <c r="G923" s="199"/>
      <c r="K923" s="52"/>
      <c r="L923" s="52"/>
      <c r="P923" s="134"/>
      <c r="Q923" s="1">
        <f>COUNTIF(G891:G923,"=X")</f>
        <v>0</v>
      </c>
      <c r="R923" s="1" t="str">
        <f t="shared" si="605"/>
        <v/>
      </c>
      <c r="S923" s="1" t="str">
        <f>IF(R923="","",VLOOKUP(C923,'[1]Admin Tools'!C:D,2,FALSE))</f>
        <v/>
      </c>
    </row>
    <row r="924" spans="1:19" x14ac:dyDescent="0.25">
      <c r="A924" s="139" t="str">
        <f>CONCATENATE($C$10,$C$828,"T",B924)</f>
        <v>2015Wk 5T12</v>
      </c>
      <c r="B924" s="201">
        <v>12</v>
      </c>
      <c r="C924" s="187" t="s">
        <v>256</v>
      </c>
      <c r="D924" s="202">
        <v>1</v>
      </c>
      <c r="E924" s="212">
        <v>2</v>
      </c>
      <c r="F924" s="203">
        <v>5</v>
      </c>
      <c r="G924" s="204"/>
      <c r="K924" s="52"/>
      <c r="L924" s="52"/>
      <c r="P924" s="134"/>
      <c r="Q924" s="1">
        <f>COUNTIF(G891:G924,"=X")</f>
        <v>0</v>
      </c>
      <c r="R924" s="1" t="str">
        <f t="shared" si="605"/>
        <v/>
      </c>
      <c r="S924" s="1" t="str">
        <f>IF(R924="","",VLOOKUP(C924,'[1]Admin Tools'!C:D,2,FALSE))</f>
        <v/>
      </c>
    </row>
    <row r="925" spans="1:19" x14ac:dyDescent="0.25">
      <c r="A925" s="139" t="str">
        <f>CONCATENATE($C$10,$C$828,"T",B924)</f>
        <v>2015Wk 5T12</v>
      </c>
      <c r="B925" s="205"/>
      <c r="C925" s="192" t="s">
        <v>259</v>
      </c>
      <c r="D925" s="206">
        <v>-1</v>
      </c>
      <c r="E925" s="213">
        <v>2</v>
      </c>
      <c r="F925" s="203"/>
      <c r="G925" s="207"/>
      <c r="K925" s="52"/>
      <c r="L925" s="52"/>
      <c r="P925" s="134"/>
      <c r="Q925" s="1">
        <f>COUNTIF(G891:G925,"=X")</f>
        <v>0</v>
      </c>
      <c r="R925" s="1" t="str">
        <f t="shared" si="605"/>
        <v/>
      </c>
      <c r="S925" s="1" t="str">
        <f>IF(R925="","",VLOOKUP(C925,'[1]Admin Tools'!C:D,2,FALSE))</f>
        <v/>
      </c>
    </row>
    <row r="926" spans="1:19" ht="16.5" thickBot="1" x14ac:dyDescent="0.3">
      <c r="A926" s="139" t="str">
        <f>CONCATENATE($C$10,$C$828,"T",B924)</f>
        <v>2015Wk 5T12</v>
      </c>
      <c r="B926" s="208"/>
      <c r="C926" s="197" t="s">
        <v>262</v>
      </c>
      <c r="D926" s="209">
        <v>-1</v>
      </c>
      <c r="E926" s="214">
        <v>0</v>
      </c>
      <c r="F926" s="210"/>
      <c r="G926" s="211"/>
      <c r="K926" s="52"/>
      <c r="L926" s="52"/>
      <c r="P926" s="134"/>
      <c r="Q926" s="1">
        <f>COUNTIF(G891:G926,"=X")</f>
        <v>0</v>
      </c>
      <c r="R926" s="1" t="str">
        <f t="shared" si="605"/>
        <v/>
      </c>
      <c r="S926" s="1" t="str">
        <f>IF(R926="","",VLOOKUP(C926,'[1]Admin Tools'!C:D,2,FALSE))</f>
        <v/>
      </c>
    </row>
    <row r="927" spans="1:19" x14ac:dyDescent="0.25">
      <c r="A927" s="139" t="str">
        <f t="shared" ref="A927:A932" si="606">CONCATENATE($C$10,$C$828,"T",B927)</f>
        <v>2015Wk 5T</v>
      </c>
      <c r="B927" s="186"/>
      <c r="C927" s="187"/>
      <c r="D927" s="188"/>
      <c r="E927" s="189"/>
      <c r="F927" s="190"/>
      <c r="G927" s="189"/>
      <c r="K927" s="52"/>
      <c r="L927" s="52"/>
      <c r="P927" s="134"/>
      <c r="Q927" s="1">
        <f>COUNTIF(G891:G927,"=X")</f>
        <v>0</v>
      </c>
      <c r="R927" s="1" t="str">
        <f t="shared" si="605"/>
        <v/>
      </c>
      <c r="S927" s="1" t="str">
        <f>IF(R927="","",VLOOKUP(C927,'[1]Admin Tools'!C:D,2,FALSE))</f>
        <v/>
      </c>
    </row>
    <row r="928" spans="1:19" ht="16.5" thickBot="1" x14ac:dyDescent="0.3">
      <c r="A928" s="139" t="str">
        <f t="shared" si="606"/>
        <v>2015Wk 5T</v>
      </c>
      <c r="B928" s="196"/>
      <c r="C928" s="197"/>
      <c r="D928" s="198"/>
      <c r="E928" s="199"/>
      <c r="F928" s="200"/>
      <c r="G928" s="199"/>
      <c r="K928" s="52"/>
      <c r="L928" s="52"/>
      <c r="P928" s="134"/>
      <c r="Q928" s="1">
        <f>COUNTIF(G891:G928,"=X")</f>
        <v>0</v>
      </c>
      <c r="R928" s="1" t="str">
        <f t="shared" si="605"/>
        <v/>
      </c>
      <c r="S928" s="1" t="str">
        <f>IF(R928="","",VLOOKUP(C928,'[1]Admin Tools'!C:D,2,FALSE))</f>
        <v/>
      </c>
    </row>
    <row r="929" spans="1:41" x14ac:dyDescent="0.25">
      <c r="A929" s="139" t="str">
        <f t="shared" si="606"/>
        <v>2015Wk 5T</v>
      </c>
      <c r="B929" s="201"/>
      <c r="C929" s="187"/>
      <c r="D929" s="202"/>
      <c r="E929" s="212"/>
      <c r="F929" s="203"/>
      <c r="G929" s="204"/>
      <c r="K929" s="52"/>
      <c r="L929" s="52"/>
      <c r="P929" s="134"/>
      <c r="Q929" s="1">
        <f>COUNTIF(G891:G929,"=X")</f>
        <v>0</v>
      </c>
      <c r="R929" s="1" t="str">
        <f t="shared" si="605"/>
        <v/>
      </c>
      <c r="S929" s="1" t="str">
        <f>IF(R929="","",VLOOKUP(C929,'[1]Admin Tools'!C:D,2,FALSE))</f>
        <v/>
      </c>
    </row>
    <row r="930" spans="1:41" ht="16.5" thickBot="1" x14ac:dyDescent="0.3">
      <c r="A930" s="139" t="str">
        <f t="shared" si="606"/>
        <v>2015Wk 5T</v>
      </c>
      <c r="B930" s="208"/>
      <c r="C930" s="197"/>
      <c r="D930" s="209"/>
      <c r="E930" s="214"/>
      <c r="F930" s="210"/>
      <c r="G930" s="211"/>
      <c r="K930" s="52"/>
      <c r="L930" s="52"/>
      <c r="P930" s="134"/>
      <c r="Q930" s="1">
        <f>COUNTIF(G891:G930,"=X")</f>
        <v>0</v>
      </c>
      <c r="R930" s="1" t="str">
        <f t="shared" si="605"/>
        <v/>
      </c>
      <c r="S930" s="1" t="str">
        <f>IF(R930="","",VLOOKUP(C930,'[1]Admin Tools'!C:D,2,FALSE))</f>
        <v/>
      </c>
    </row>
    <row r="931" spans="1:41" ht="16.5" thickBot="1" x14ac:dyDescent="0.3">
      <c r="A931" s="139" t="str">
        <f t="shared" si="606"/>
        <v>2015Wk 5T</v>
      </c>
      <c r="B931" s="217"/>
      <c r="C931" s="218"/>
      <c r="D931" s="219"/>
      <c r="E931" s="189"/>
      <c r="F931" s="190"/>
      <c r="G931" s="204"/>
      <c r="K931" s="52"/>
      <c r="L931" s="52"/>
      <c r="P931" s="134"/>
      <c r="Q931" s="1">
        <f>COUNTIF(G893:G931,"=X")</f>
        <v>0</v>
      </c>
      <c r="R931" s="1" t="str">
        <f t="shared" si="605"/>
        <v/>
      </c>
      <c r="S931" s="1" t="str">
        <f>IF(R931="","",VLOOKUP(C931,'[1]Admin Tools'!C:D,2,FALSE))</f>
        <v/>
      </c>
    </row>
    <row r="932" spans="1:41" ht="16.5" thickBot="1" x14ac:dyDescent="0.3">
      <c r="A932" s="139" t="str">
        <f t="shared" si="606"/>
        <v>2015Wk 5T</v>
      </c>
      <c r="B932" s="220"/>
      <c r="C932" s="218"/>
      <c r="D932" s="221"/>
      <c r="E932" s="199"/>
      <c r="F932" s="200"/>
      <c r="G932" s="211"/>
      <c r="K932" s="52"/>
      <c r="L932" s="52"/>
      <c r="P932" s="134"/>
      <c r="Q932" s="1">
        <f>COUNTIF(G893:G932,"=X")</f>
        <v>0</v>
      </c>
      <c r="R932" s="1" t="str">
        <f t="shared" si="605"/>
        <v/>
      </c>
      <c r="S932" s="1" t="str">
        <f>IF(R932="","",VLOOKUP(C932,'[1]Admin Tools'!C:D,2,FALSE))</f>
        <v/>
      </c>
    </row>
    <row r="934" spans="1:41" ht="16.5" thickBot="1" x14ac:dyDescent="0.3"/>
    <row r="935" spans="1:41" ht="36.75" thickBot="1" x14ac:dyDescent="0.6">
      <c r="B935" s="306" t="s">
        <v>277</v>
      </c>
      <c r="C935" s="307"/>
      <c r="D935" s="307"/>
      <c r="E935" s="307"/>
      <c r="F935" s="307"/>
      <c r="G935" s="307"/>
      <c r="H935" s="307"/>
      <c r="I935" s="307"/>
      <c r="J935" s="307"/>
      <c r="K935" s="307"/>
      <c r="L935" s="307"/>
      <c r="M935" s="307"/>
      <c r="N935" s="307"/>
      <c r="O935" s="307"/>
      <c r="P935" s="307"/>
      <c r="Q935" s="307"/>
      <c r="R935" s="307"/>
      <c r="S935" s="307"/>
      <c r="T935" s="307"/>
      <c r="U935" s="308"/>
      <c r="V935" s="133"/>
      <c r="W935" s="133"/>
      <c r="X935" s="133"/>
      <c r="Y935" s="133"/>
      <c r="Z935" s="133"/>
    </row>
    <row r="937" spans="1:41" x14ac:dyDescent="0.25">
      <c r="C937" s="309" t="str">
        <f>HLOOKUP(CONCATENATE($C$10,C938),$G$9:$X$10,2,FALSE)</f>
        <v>Back</v>
      </c>
      <c r="D937" s="310"/>
      <c r="E937" s="310"/>
      <c r="F937" s="310"/>
      <c r="G937" s="310"/>
      <c r="H937" s="310"/>
      <c r="I937" s="310"/>
      <c r="J937" s="310"/>
      <c r="K937" s="310"/>
      <c r="L937" s="310"/>
      <c r="M937" s="310"/>
      <c r="N937" s="310"/>
      <c r="O937" s="52"/>
      <c r="S937" s="134"/>
    </row>
    <row r="938" spans="1:41" x14ac:dyDescent="0.25">
      <c r="C938" s="135" t="str">
        <f>C995</f>
        <v>Wk 6</v>
      </c>
      <c r="D938" s="33" t="s">
        <v>189</v>
      </c>
      <c r="E938" s="34">
        <f>HLOOKUP(CONCATENATE($C937,$D938),'[1]Admin Tools'!$D$4:$G$13,2,FALSE)</f>
        <v>4</v>
      </c>
      <c r="F938" s="34">
        <f>HLOOKUP(CONCATENATE($C937,$D938),'[1]Admin Tools'!$D$4:$G$13,3,FALSE)</f>
        <v>4</v>
      </c>
      <c r="G938" s="34">
        <f>HLOOKUP(CONCATENATE($C937,$D938),'[1]Admin Tools'!$D$4:$G$13,4,FALSE)</f>
        <v>5</v>
      </c>
      <c r="H938" s="34">
        <f>HLOOKUP(CONCATENATE($C937,$D938),'[1]Admin Tools'!$D$4:$G$13,5,FALSE)</f>
        <v>4</v>
      </c>
      <c r="I938" s="34">
        <f>HLOOKUP(CONCATENATE($C937,$D938),'[1]Admin Tools'!$D$4:$G$13,6,FALSE)</f>
        <v>3</v>
      </c>
      <c r="J938" s="34">
        <f>HLOOKUP(CONCATENATE($C937,$D938),'[1]Admin Tools'!$D$4:$G$13,7,FALSE)</f>
        <v>4</v>
      </c>
      <c r="K938" s="34">
        <f>HLOOKUP(CONCATENATE($C937,$D938),'[1]Admin Tools'!$D$4:$G$13,8,FALSE)</f>
        <v>3</v>
      </c>
      <c r="L938" s="34">
        <f>HLOOKUP(CONCATENATE($C937,$D938),'[1]Admin Tools'!$D$4:$G$13,9,FALSE)</f>
        <v>4</v>
      </c>
      <c r="M938" s="34">
        <f>HLOOKUP(CONCATENATE($C937,$D938),'[1]Admin Tools'!$D$4:$G$13,10,FALSE)</f>
        <v>5</v>
      </c>
      <c r="N938" s="136">
        <f>SUM(E938:M938)</f>
        <v>36</v>
      </c>
      <c r="O938" s="52"/>
      <c r="S938" s="134"/>
    </row>
    <row r="939" spans="1:41" x14ac:dyDescent="0.25">
      <c r="D939" s="9" t="s">
        <v>10</v>
      </c>
      <c r="E939" s="137" t="str">
        <f>CONCATENATE("#",HLOOKUP($C937,'[1]Admin Tools'!$D$4:$G$13,2,FALSE))</f>
        <v>#10</v>
      </c>
      <c r="F939" s="137" t="str">
        <f>CONCATENATE("#",HLOOKUP($C937,'[1]Admin Tools'!$D$4:$G$13,3,FALSE))</f>
        <v>#11</v>
      </c>
      <c r="G939" s="137" t="str">
        <f>CONCATENATE("#",HLOOKUP($C937,'[1]Admin Tools'!$D$4:$G$13,4,FALSE))</f>
        <v>#12</v>
      </c>
      <c r="H939" s="137" t="str">
        <f>CONCATENATE("#",HLOOKUP($C937,'[1]Admin Tools'!$D$4:$G$13,5,FALSE))</f>
        <v>#13</v>
      </c>
      <c r="I939" s="137" t="str">
        <f>CONCATENATE("#",HLOOKUP($C937,'[1]Admin Tools'!$D$4:$G$13,6,FALSE))</f>
        <v>#14</v>
      </c>
      <c r="J939" s="137" t="str">
        <f>CONCATENATE("#",HLOOKUP($C937,'[1]Admin Tools'!$D$4:$G$13,7,FALSE))</f>
        <v>#15</v>
      </c>
      <c r="K939" s="137" t="str">
        <f>CONCATENATE("#",HLOOKUP($C937,'[1]Admin Tools'!$D$4:$G$13,8,FALSE))</f>
        <v>#16</v>
      </c>
      <c r="L939" s="137" t="str">
        <f>CONCATENATE("#",HLOOKUP($C937,'[1]Admin Tools'!$D$4:$G$13,9,FALSE))</f>
        <v>#17</v>
      </c>
      <c r="M939" s="137" t="str">
        <f>CONCATENATE("#",HLOOKUP($C937,'[1]Admin Tools'!$D$4:$G$13,10,FALSE))</f>
        <v>#18</v>
      </c>
      <c r="N939" s="138"/>
      <c r="O939" s="52"/>
    </row>
    <row r="940" spans="1:41" x14ac:dyDescent="0.25">
      <c r="A940" s="139" t="str">
        <f>CONCATENATE($C$10,C938,C940)</f>
        <v>2015Wk 6Flight 1</v>
      </c>
      <c r="C940" s="300" t="s">
        <v>12</v>
      </c>
      <c r="D940" s="301"/>
      <c r="E940" s="140">
        <f>IF(COUNTIF(E941:E952,MIN(E941:E952))=1,MIN(E941:E952),0)</f>
        <v>3</v>
      </c>
      <c r="F940" s="140">
        <f t="shared" ref="F940:L940" si="607">IF(COUNTIF(F941:F952,MIN(F941:F952))=1,MIN(F941:F952),0)</f>
        <v>0</v>
      </c>
      <c r="G940" s="140">
        <f t="shared" si="607"/>
        <v>4</v>
      </c>
      <c r="H940" s="140">
        <f t="shared" si="607"/>
        <v>0</v>
      </c>
      <c r="I940" s="140">
        <f t="shared" si="607"/>
        <v>0</v>
      </c>
      <c r="J940" s="140">
        <f t="shared" si="607"/>
        <v>0</v>
      </c>
      <c r="K940" s="140">
        <f t="shared" si="607"/>
        <v>0</v>
      </c>
      <c r="L940" s="140">
        <f t="shared" si="607"/>
        <v>0</v>
      </c>
      <c r="M940" s="140">
        <f>IF(COUNTIF(M941:M952,MIN(M941:M952))=1,MIN(M941:M952),0)</f>
        <v>0</v>
      </c>
      <c r="N940" s="141"/>
      <c r="O940" s="9" t="s">
        <v>190</v>
      </c>
      <c r="P940" s="9" t="s">
        <v>191</v>
      </c>
      <c r="Q940" s="9" t="s">
        <v>8</v>
      </c>
      <c r="R940" s="9" t="s">
        <v>192</v>
      </c>
      <c r="S940" s="9" t="s">
        <v>24</v>
      </c>
      <c r="T940" s="142">
        <v>1</v>
      </c>
      <c r="U940" s="142">
        <v>2</v>
      </c>
      <c r="V940" s="142">
        <v>3</v>
      </c>
      <c r="W940" s="142">
        <v>4</v>
      </c>
      <c r="X940" s="142">
        <v>5</v>
      </c>
      <c r="Y940" s="142">
        <v>6</v>
      </c>
      <c r="Z940" s="142">
        <v>7</v>
      </c>
      <c r="AA940" s="142">
        <v>8</v>
      </c>
      <c r="AB940" s="142">
        <v>9</v>
      </c>
      <c r="AC940" s="143" t="s">
        <v>193</v>
      </c>
      <c r="AD940" s="1"/>
      <c r="AG940" s="142">
        <v>1</v>
      </c>
      <c r="AH940" s="142">
        <v>2</v>
      </c>
      <c r="AI940" s="142">
        <v>3</v>
      </c>
      <c r="AJ940" s="142">
        <v>4</v>
      </c>
      <c r="AK940" s="142">
        <v>5</v>
      </c>
      <c r="AL940" s="142">
        <v>6</v>
      </c>
      <c r="AM940" s="142">
        <v>7</v>
      </c>
      <c r="AN940" s="142">
        <v>8</v>
      </c>
      <c r="AO940" s="142">
        <v>9</v>
      </c>
    </row>
    <row r="941" spans="1:41" x14ac:dyDescent="0.25">
      <c r="A941" s="139" t="str">
        <f t="shared" ref="A941:A952" si="608">CONCATENATE($C$10,$C$995,"P",B941)</f>
        <v>2015Wk 6P83</v>
      </c>
      <c r="B941" s="48">
        <v>83</v>
      </c>
      <c r="C941" s="144" t="str">
        <f t="shared" ref="C941:C952" si="609">VLOOKUP(B941,$A$3108:$D$8319,3,FALSE)</f>
        <v>Devin Carrigan</v>
      </c>
      <c r="D941" s="145"/>
      <c r="E941" s="146">
        <f t="shared" ref="E941:E952" si="610">IFERROR(IF(VLOOKUP($A941,$A$995:$P$1056,5,FALSE)=0,"",VLOOKUP($A941,$A$995:$P$1056,5,FALSE)),"")</f>
        <v>3</v>
      </c>
      <c r="F941" s="146">
        <f t="shared" ref="F941:F952" si="611">IFERROR(IF(VLOOKUP($A941,$A$995:$P$1056,6,FALSE)=0,"",VLOOKUP($A941,$A$995:$P$1056,6,FALSE)),"")</f>
        <v>5</v>
      </c>
      <c r="G941" s="146">
        <f t="shared" ref="G941:G952" si="612">IFERROR(IF(VLOOKUP($A941,$A$995:$P$1056,7,FALSE)=0,"",VLOOKUP($A941,$A$995:$P$1056,7,FALSE)),"")</f>
        <v>5</v>
      </c>
      <c r="H941" s="146">
        <f t="shared" ref="H941:H952" si="613">IFERROR(IF(VLOOKUP($A941,$A$995:$P$1056,8,FALSE)=0,"",VLOOKUP($A941,$A$995:$P$1056,8,FALSE)),"")</f>
        <v>4</v>
      </c>
      <c r="I941" s="146">
        <f t="shared" ref="I941:I952" si="614">IFERROR(IF(VLOOKUP($A941,$A$995:$P$1056,9,FALSE)=0,"",VLOOKUP($A941,$A$995:$P$1056,9,FALSE)),"")</f>
        <v>3</v>
      </c>
      <c r="J941" s="146">
        <f t="shared" ref="J941:J952" si="615">IFERROR(IF(VLOOKUP($A941,$A$995:$P$1056,10,FALSE)=0,"",VLOOKUP($A941,$A$995:$P$1056,10,FALSE)),"")</f>
        <v>7</v>
      </c>
      <c r="K941" s="146">
        <f t="shared" ref="K941:K952" si="616">IFERROR(IF(VLOOKUP($A941,$A$995:$P$1056,11,FALSE)=0,"",VLOOKUP($A941,$A$995:$P$1056,11,FALSE)),"")</f>
        <v>5</v>
      </c>
      <c r="L941" s="146">
        <f t="shared" ref="L941:L952" si="617">IFERROR(IF(VLOOKUP($A941,$A$995:$P$1056,12,FALSE)=0,"",VLOOKUP($A941,$A$995:$P$1056,12,FALSE)),"")</f>
        <v>4</v>
      </c>
      <c r="M941" s="146">
        <f t="shared" ref="M941:M952" si="618">IFERROR(IF(VLOOKUP($A941,$A$995:$P$1056,13,FALSE)=0,"",VLOOKUP($A941,$A$995:$P$1056,13,FALSE)),"")</f>
        <v>5</v>
      </c>
      <c r="N941" s="147">
        <f t="shared" ref="N941:N951" si="619">SUM(E941:M941)</f>
        <v>41</v>
      </c>
      <c r="O941" s="148">
        <f>SUM(COUNTIF(E941,E940),COUNTIF(F941,F940),COUNTIF(G941,G940),COUNTIF(H941,H940),COUNTIF(I941,I940),COUNTIF(J941,J940),COUNTIF(K941,K940),COUNTIF(L941,L940),COUNTIF(M941,M940))</f>
        <v>1</v>
      </c>
      <c r="P941" s="149">
        <f>IF(O941=0,0,IF(SUM(O941:O952)=O941,VLOOKUP(1,$AC$107:$AD$116,2,FALSE),O941*P953))</f>
        <v>18</v>
      </c>
      <c r="Q941" s="146">
        <f t="shared" ref="Q941:Q952" si="620">IFERROR((VLOOKUP($A941,$A$995:$P$1056,16,FALSE)),"DNP")</f>
        <v>2</v>
      </c>
      <c r="R941" t="s">
        <v>179</v>
      </c>
      <c r="S941" t="str">
        <f>CONCATENATE(T941,U941,V941,W941,X941,Y941,Z941,AA941,AB941)</f>
        <v>BIR#10</v>
      </c>
      <c r="T941" t="str">
        <f t="shared" ref="T941:AB941" si="621">IF(E941=E940,CONCATENATE(VLOOKUP((E941-E938),$AC$122:$AD$127,2,FALSE),E939),"")</f>
        <v>BIR#10</v>
      </c>
      <c r="U941" t="str">
        <f t="shared" si="621"/>
        <v/>
      </c>
      <c r="V941" t="str">
        <f t="shared" si="621"/>
        <v/>
      </c>
      <c r="W941" t="str">
        <f t="shared" si="621"/>
        <v/>
      </c>
      <c r="X941" t="str">
        <f t="shared" si="621"/>
        <v/>
      </c>
      <c r="Y941" t="str">
        <f t="shared" si="621"/>
        <v/>
      </c>
      <c r="Z941" t="str">
        <f t="shared" si="621"/>
        <v/>
      </c>
      <c r="AA941" t="str">
        <f t="shared" si="621"/>
        <v/>
      </c>
      <c r="AB941" t="str">
        <f t="shared" si="621"/>
        <v/>
      </c>
      <c r="AC941" s="1" t="s">
        <v>194</v>
      </c>
      <c r="AD941" s="1" t="s">
        <v>195</v>
      </c>
      <c r="AG941" t="str">
        <f t="shared" ref="AG941:AO952" si="622">CONCATENATE("F1",T941)</f>
        <v>F1BIR#10</v>
      </c>
      <c r="AH941" t="str">
        <f t="shared" si="622"/>
        <v>F1</v>
      </c>
      <c r="AI941" t="str">
        <f t="shared" si="622"/>
        <v>F1</v>
      </c>
      <c r="AJ941" t="str">
        <f t="shared" si="622"/>
        <v>F1</v>
      </c>
      <c r="AK941" t="str">
        <f t="shared" si="622"/>
        <v>F1</v>
      </c>
      <c r="AL941" t="str">
        <f t="shared" si="622"/>
        <v>F1</v>
      </c>
      <c r="AM941" t="str">
        <f t="shared" si="622"/>
        <v>F1</v>
      </c>
      <c r="AN941" t="str">
        <f t="shared" si="622"/>
        <v>F1</v>
      </c>
      <c r="AO941" t="str">
        <f t="shared" si="622"/>
        <v>F1</v>
      </c>
    </row>
    <row r="942" spans="1:41" x14ac:dyDescent="0.25">
      <c r="A942" s="139" t="str">
        <f t="shared" si="608"/>
        <v>2015Wk 6P68</v>
      </c>
      <c r="B942" s="48">
        <v>68</v>
      </c>
      <c r="C942" s="144" t="str">
        <f t="shared" si="609"/>
        <v>Nick Wight</v>
      </c>
      <c r="D942" s="145"/>
      <c r="E942" s="146">
        <f t="shared" si="610"/>
        <v>5</v>
      </c>
      <c r="F942" s="146">
        <f t="shared" si="611"/>
        <v>4</v>
      </c>
      <c r="G942" s="146">
        <f t="shared" si="612"/>
        <v>4</v>
      </c>
      <c r="H942" s="146">
        <f t="shared" si="613"/>
        <v>4</v>
      </c>
      <c r="I942" s="146">
        <f t="shared" si="614"/>
        <v>3</v>
      </c>
      <c r="J942" s="146">
        <f t="shared" si="615"/>
        <v>5</v>
      </c>
      <c r="K942" s="146">
        <f t="shared" si="616"/>
        <v>4</v>
      </c>
      <c r="L942" s="146">
        <f t="shared" si="617"/>
        <v>5</v>
      </c>
      <c r="M942" s="146">
        <f t="shared" si="618"/>
        <v>5</v>
      </c>
      <c r="N942" s="147">
        <f t="shared" si="619"/>
        <v>39</v>
      </c>
      <c r="O942" s="148">
        <f>SUM(COUNTIF(E942,E940),COUNTIF(F942,F940),COUNTIF(G942,G940),COUNTIF(H942,H940),COUNTIF(I942,I940),COUNTIF(J942,J940),COUNTIF(K942,K940),COUNTIF(L942,L940),COUNTIF(M942,M940))</f>
        <v>1</v>
      </c>
      <c r="P942" s="149">
        <f>IF(O942=0,0,IF(SUM(O941:O952)=O942,VLOOKUP(1,$AC$107:$AD$116,2,FALSE),O942*P953))</f>
        <v>18</v>
      </c>
      <c r="Q942" s="146">
        <f t="shared" si="620"/>
        <v>2</v>
      </c>
      <c r="R942" t="s">
        <v>179</v>
      </c>
      <c r="S942" t="str">
        <f t="shared" ref="S942:S949" si="623">CONCATENATE(T942,U942,V942,W942,X942,Y942,Z942,AA942,AB942)</f>
        <v>BIR#12</v>
      </c>
      <c r="T942" t="str">
        <f t="shared" ref="T942:AB942" si="624">IF(E942=E940,CONCATENATE(VLOOKUP((E942-E938),$AC$122:$AD$127,2,FALSE),E939),"")</f>
        <v/>
      </c>
      <c r="U942" t="str">
        <f t="shared" si="624"/>
        <v/>
      </c>
      <c r="V942" t="str">
        <f t="shared" si="624"/>
        <v>BIR#12</v>
      </c>
      <c r="W942" t="str">
        <f t="shared" si="624"/>
        <v/>
      </c>
      <c r="X942" t="str">
        <f t="shared" si="624"/>
        <v/>
      </c>
      <c r="Y942" t="str">
        <f t="shared" si="624"/>
        <v/>
      </c>
      <c r="Z942" t="str">
        <f t="shared" si="624"/>
        <v/>
      </c>
      <c r="AA942" t="str">
        <f t="shared" si="624"/>
        <v/>
      </c>
      <c r="AB942" t="str">
        <f t="shared" si="624"/>
        <v/>
      </c>
      <c r="AC942" s="1">
        <v>0</v>
      </c>
      <c r="AD942" s="1">
        <v>0</v>
      </c>
      <c r="AG942" t="str">
        <f t="shared" si="622"/>
        <v>F1</v>
      </c>
      <c r="AH942" t="str">
        <f t="shared" si="622"/>
        <v>F1</v>
      </c>
      <c r="AI942" t="str">
        <f t="shared" si="622"/>
        <v>F1BIR#12</v>
      </c>
      <c r="AJ942" t="str">
        <f t="shared" si="622"/>
        <v>F1</v>
      </c>
      <c r="AK942" t="str">
        <f t="shared" si="622"/>
        <v>F1</v>
      </c>
      <c r="AL942" t="str">
        <f t="shared" si="622"/>
        <v>F1</v>
      </c>
      <c r="AM942" t="str">
        <f t="shared" si="622"/>
        <v>F1</v>
      </c>
      <c r="AN942" t="str">
        <f t="shared" si="622"/>
        <v>F1</v>
      </c>
      <c r="AO942" t="str">
        <f t="shared" si="622"/>
        <v>F1</v>
      </c>
    </row>
    <row r="943" spans="1:41" x14ac:dyDescent="0.25">
      <c r="A943" s="139" t="str">
        <f t="shared" si="608"/>
        <v>2015Wk 6P4</v>
      </c>
      <c r="B943" s="48">
        <v>4</v>
      </c>
      <c r="C943" s="144" t="str">
        <f t="shared" si="609"/>
        <v>Pat Donahue</v>
      </c>
      <c r="D943" s="145"/>
      <c r="E943" s="146">
        <f t="shared" si="610"/>
        <v>5</v>
      </c>
      <c r="F943" s="146">
        <f t="shared" si="611"/>
        <v>6</v>
      </c>
      <c r="G943" s="146">
        <f t="shared" si="612"/>
        <v>5</v>
      </c>
      <c r="H943" s="146">
        <f t="shared" si="613"/>
        <v>4</v>
      </c>
      <c r="I943" s="146">
        <f t="shared" si="614"/>
        <v>3</v>
      </c>
      <c r="J943" s="146">
        <f t="shared" si="615"/>
        <v>5</v>
      </c>
      <c r="K943" s="146">
        <f t="shared" si="616"/>
        <v>3</v>
      </c>
      <c r="L943" s="146">
        <f t="shared" si="617"/>
        <v>5</v>
      </c>
      <c r="M943" s="146">
        <f t="shared" si="618"/>
        <v>4</v>
      </c>
      <c r="N943" s="147">
        <f t="shared" si="619"/>
        <v>40</v>
      </c>
      <c r="O943" s="148">
        <f>SUM(COUNTIF(E943,E940),COUNTIF(F943,F940),COUNTIF(G943,G940),COUNTIF(H943,H940),COUNTIF(I943,I940),COUNTIF(J943,J940),COUNTIF(K943,K940),COUNTIF(L943,L940),COUNTIF(M943,M940))</f>
        <v>0</v>
      </c>
      <c r="P943" s="149">
        <f>IF(O943=0,0,IF(SUM(O941:O952)=O943,VLOOKUP(1,$AC$107:$AD$116,2,FALSE),O943*P953))</f>
        <v>0</v>
      </c>
      <c r="Q943" s="146">
        <f t="shared" si="620"/>
        <v>2</v>
      </c>
      <c r="R943" t="s">
        <v>179</v>
      </c>
      <c r="S943" t="str">
        <f t="shared" si="623"/>
        <v/>
      </c>
      <c r="T943" t="str">
        <f t="shared" ref="T943:AB943" si="625">IF(E943=E940,CONCATENATE(VLOOKUP((E943-E938),$AC$122:$AD$127,2,FALSE),E939),"")</f>
        <v/>
      </c>
      <c r="U943" t="str">
        <f t="shared" si="625"/>
        <v/>
      </c>
      <c r="V943" t="str">
        <f t="shared" si="625"/>
        <v/>
      </c>
      <c r="W943" t="str">
        <f t="shared" si="625"/>
        <v/>
      </c>
      <c r="X943" t="str">
        <f t="shared" si="625"/>
        <v/>
      </c>
      <c r="Y943" t="str">
        <f t="shared" si="625"/>
        <v/>
      </c>
      <c r="Z943" t="str">
        <f t="shared" si="625"/>
        <v/>
      </c>
      <c r="AA943" t="str">
        <f t="shared" si="625"/>
        <v/>
      </c>
      <c r="AB943" t="str">
        <f t="shared" si="625"/>
        <v/>
      </c>
      <c r="AC943" s="1">
        <v>1</v>
      </c>
      <c r="AD943" s="1">
        <v>24</v>
      </c>
      <c r="AG943" t="str">
        <f t="shared" si="622"/>
        <v>F1</v>
      </c>
      <c r="AH943" t="str">
        <f t="shared" si="622"/>
        <v>F1</v>
      </c>
      <c r="AI943" t="str">
        <f t="shared" si="622"/>
        <v>F1</v>
      </c>
      <c r="AJ943" t="str">
        <f t="shared" si="622"/>
        <v>F1</v>
      </c>
      <c r="AK943" t="str">
        <f t="shared" si="622"/>
        <v>F1</v>
      </c>
      <c r="AL943" t="str">
        <f t="shared" si="622"/>
        <v>F1</v>
      </c>
      <c r="AM943" t="str">
        <f t="shared" si="622"/>
        <v>F1</v>
      </c>
      <c r="AN943" t="str">
        <f t="shared" si="622"/>
        <v>F1</v>
      </c>
      <c r="AO943" t="str">
        <f t="shared" si="622"/>
        <v>F1</v>
      </c>
    </row>
    <row r="944" spans="1:41" x14ac:dyDescent="0.25">
      <c r="A944" s="139" t="str">
        <f t="shared" si="608"/>
        <v>2015Wk 6P79</v>
      </c>
      <c r="B944" s="48">
        <v>79</v>
      </c>
      <c r="C944" s="144" t="str">
        <f t="shared" si="609"/>
        <v>Connor Brown</v>
      </c>
      <c r="D944" s="145"/>
      <c r="E944" s="146">
        <f t="shared" si="610"/>
        <v>5</v>
      </c>
      <c r="F944" s="146">
        <f t="shared" si="611"/>
        <v>5</v>
      </c>
      <c r="G944" s="146">
        <f t="shared" si="612"/>
        <v>5</v>
      </c>
      <c r="H944" s="146">
        <f t="shared" si="613"/>
        <v>4</v>
      </c>
      <c r="I944" s="146">
        <f t="shared" si="614"/>
        <v>3</v>
      </c>
      <c r="J944" s="146">
        <f t="shared" si="615"/>
        <v>5</v>
      </c>
      <c r="K944" s="146">
        <f t="shared" si="616"/>
        <v>4</v>
      </c>
      <c r="L944" s="146">
        <f t="shared" si="617"/>
        <v>4</v>
      </c>
      <c r="M944" s="146">
        <f t="shared" si="618"/>
        <v>5</v>
      </c>
      <c r="N944" s="147">
        <f t="shared" si="619"/>
        <v>40</v>
      </c>
      <c r="O944" s="148">
        <f>SUM(COUNTIF(E944,E940),COUNTIF(F944,F940),COUNTIF(G944,G940),COUNTIF(H944,H940),COUNTIF(I944,I940),COUNTIF(J944,J940),COUNTIF(K944,K940),COUNTIF(L944,L940),COUNTIF(M944,M940))</f>
        <v>0</v>
      </c>
      <c r="P944" s="149">
        <f>IF(O944=0,0,IF(SUM(O941:O952)=O944,VLOOKUP(1,$AC$107:$AD$116,2,FALSE),O944*P953))</f>
        <v>0</v>
      </c>
      <c r="Q944" s="146">
        <f t="shared" si="620"/>
        <v>0</v>
      </c>
      <c r="R944" t="s">
        <v>179</v>
      </c>
      <c r="S944" t="str">
        <f t="shared" si="623"/>
        <v/>
      </c>
      <c r="T944" t="str">
        <f t="shared" ref="T944:AB944" si="626">IF(E944=E940,CONCATENATE(VLOOKUP((E944-E938),$AC$122:$AD$127,2,FALSE),E939),"")</f>
        <v/>
      </c>
      <c r="U944" t="str">
        <f t="shared" si="626"/>
        <v/>
      </c>
      <c r="V944" t="str">
        <f t="shared" si="626"/>
        <v/>
      </c>
      <c r="W944" t="str">
        <f t="shared" si="626"/>
        <v/>
      </c>
      <c r="X944" t="str">
        <f t="shared" si="626"/>
        <v/>
      </c>
      <c r="Y944" t="str">
        <f t="shared" si="626"/>
        <v/>
      </c>
      <c r="Z944" t="str">
        <f t="shared" si="626"/>
        <v/>
      </c>
      <c r="AA944" t="str">
        <f t="shared" si="626"/>
        <v/>
      </c>
      <c r="AB944" t="str">
        <f t="shared" si="626"/>
        <v/>
      </c>
      <c r="AC944" s="1">
        <v>2</v>
      </c>
      <c r="AD944" s="1">
        <v>12</v>
      </c>
      <c r="AG944" t="str">
        <f t="shared" si="622"/>
        <v>F1</v>
      </c>
      <c r="AH944" t="str">
        <f t="shared" si="622"/>
        <v>F1</v>
      </c>
      <c r="AI944" t="str">
        <f t="shared" si="622"/>
        <v>F1</v>
      </c>
      <c r="AJ944" t="str">
        <f t="shared" si="622"/>
        <v>F1</v>
      </c>
      <c r="AK944" t="str">
        <f t="shared" si="622"/>
        <v>F1</v>
      </c>
      <c r="AL944" t="str">
        <f t="shared" si="622"/>
        <v>F1</v>
      </c>
      <c r="AM944" t="str">
        <f t="shared" si="622"/>
        <v>F1</v>
      </c>
      <c r="AN944" t="str">
        <f t="shared" si="622"/>
        <v>F1</v>
      </c>
      <c r="AO944" t="str">
        <f t="shared" si="622"/>
        <v>F1</v>
      </c>
    </row>
    <row r="945" spans="1:41" x14ac:dyDescent="0.25">
      <c r="A945" s="139" t="str">
        <f t="shared" si="608"/>
        <v>2015Wk 6P9</v>
      </c>
      <c r="B945" s="48">
        <v>9</v>
      </c>
      <c r="C945" s="144" t="str">
        <f t="shared" si="609"/>
        <v>Dick Donegan</v>
      </c>
      <c r="D945" s="145"/>
      <c r="E945" s="146">
        <f t="shared" si="610"/>
        <v>4</v>
      </c>
      <c r="F945" s="146">
        <f t="shared" si="611"/>
        <v>5</v>
      </c>
      <c r="G945" s="146">
        <f t="shared" si="612"/>
        <v>5</v>
      </c>
      <c r="H945" s="146">
        <f t="shared" si="613"/>
        <v>4</v>
      </c>
      <c r="I945" s="146">
        <f t="shared" si="614"/>
        <v>3</v>
      </c>
      <c r="J945" s="146">
        <f t="shared" si="615"/>
        <v>4</v>
      </c>
      <c r="K945" s="146">
        <f t="shared" si="616"/>
        <v>4</v>
      </c>
      <c r="L945" s="146">
        <f t="shared" si="617"/>
        <v>4</v>
      </c>
      <c r="M945" s="146">
        <f t="shared" si="618"/>
        <v>5</v>
      </c>
      <c r="N945" s="147">
        <f t="shared" si="619"/>
        <v>38</v>
      </c>
      <c r="O945" s="148">
        <f>SUM(COUNTIF(E945,E940),COUNTIF(F945,F940),COUNTIF(G945,G940),COUNTIF(H945,H940),COUNTIF(I945,I940),COUNTIF(J945,J940),COUNTIF(K945,K940),COUNTIF(L945,L940),COUNTIF(M945,M940))</f>
        <v>0</v>
      </c>
      <c r="P945" s="149">
        <f>IF(O945=0,0,IF(SUM(O941:O952)=O945,VLOOKUP(1,$AC$107:$AD$116,2,FALSE),O945*P953))</f>
        <v>0</v>
      </c>
      <c r="Q945" s="146">
        <f t="shared" si="620"/>
        <v>2</v>
      </c>
      <c r="R945" t="s">
        <v>179</v>
      </c>
      <c r="S945" t="str">
        <f t="shared" si="623"/>
        <v/>
      </c>
      <c r="T945" t="str">
        <f t="shared" ref="T945:AB945" si="627">IF(E945=E940,CONCATENATE(VLOOKUP((E945-E938),$AC$122:$AD$127,2,FALSE),E939),"")</f>
        <v/>
      </c>
      <c r="U945" t="str">
        <f t="shared" si="627"/>
        <v/>
      </c>
      <c r="V945" t="str">
        <f t="shared" si="627"/>
        <v/>
      </c>
      <c r="W945" t="str">
        <f t="shared" si="627"/>
        <v/>
      </c>
      <c r="X945" t="str">
        <f t="shared" si="627"/>
        <v/>
      </c>
      <c r="Y945" t="str">
        <f t="shared" si="627"/>
        <v/>
      </c>
      <c r="Z945" t="str">
        <f t="shared" si="627"/>
        <v/>
      </c>
      <c r="AA945" t="str">
        <f t="shared" si="627"/>
        <v/>
      </c>
      <c r="AB945" t="str">
        <f t="shared" si="627"/>
        <v/>
      </c>
      <c r="AC945" s="1">
        <v>3</v>
      </c>
      <c r="AD945" s="1">
        <v>8</v>
      </c>
      <c r="AG945" t="str">
        <f t="shared" si="622"/>
        <v>F1</v>
      </c>
      <c r="AH945" t="str">
        <f t="shared" si="622"/>
        <v>F1</v>
      </c>
      <c r="AI945" t="str">
        <f t="shared" si="622"/>
        <v>F1</v>
      </c>
      <c r="AJ945" t="str">
        <f t="shared" si="622"/>
        <v>F1</v>
      </c>
      <c r="AK945" t="str">
        <f t="shared" si="622"/>
        <v>F1</v>
      </c>
      <c r="AL945" t="str">
        <f t="shared" si="622"/>
        <v>F1</v>
      </c>
      <c r="AM945" t="str">
        <f t="shared" si="622"/>
        <v>F1</v>
      </c>
      <c r="AN945" t="str">
        <f t="shared" si="622"/>
        <v>F1</v>
      </c>
      <c r="AO945" t="str">
        <f t="shared" si="622"/>
        <v>F1</v>
      </c>
    </row>
    <row r="946" spans="1:41" x14ac:dyDescent="0.25">
      <c r="A946" s="139" t="str">
        <f t="shared" si="608"/>
        <v>2015Wk 6P3</v>
      </c>
      <c r="B946" s="48">
        <v>3</v>
      </c>
      <c r="C946" s="144" t="str">
        <f t="shared" si="609"/>
        <v>TJ Donegan</v>
      </c>
      <c r="D946" s="145"/>
      <c r="E946" s="146">
        <f t="shared" si="610"/>
        <v>5</v>
      </c>
      <c r="F946" s="146">
        <f t="shared" si="611"/>
        <v>6</v>
      </c>
      <c r="G946" s="146">
        <f t="shared" si="612"/>
        <v>5</v>
      </c>
      <c r="H946" s="146">
        <f t="shared" si="613"/>
        <v>5</v>
      </c>
      <c r="I946" s="146">
        <f t="shared" si="614"/>
        <v>4</v>
      </c>
      <c r="J946" s="146">
        <f t="shared" si="615"/>
        <v>5</v>
      </c>
      <c r="K946" s="146">
        <f t="shared" si="616"/>
        <v>3</v>
      </c>
      <c r="L946" s="146">
        <f t="shared" si="617"/>
        <v>5</v>
      </c>
      <c r="M946" s="146">
        <f t="shared" si="618"/>
        <v>4</v>
      </c>
      <c r="N946" s="147">
        <f t="shared" si="619"/>
        <v>42</v>
      </c>
      <c r="O946" s="148">
        <f>SUM(COUNTIF(E946,E940),COUNTIF(F946,F940),COUNTIF(G946,G940),COUNTIF(H946,H940),COUNTIF(I946,I940),COUNTIF(J946,J940),COUNTIF(K946,K940),COUNTIF(L946,L940),COUNTIF(M946,M940))</f>
        <v>0</v>
      </c>
      <c r="P946" s="149">
        <f>IF(O946=0,0,IF(SUM(O941:O952)=O946,VLOOKUP(1,$AC$107:$AD$116,2,FALSE),O946*P953))</f>
        <v>0</v>
      </c>
      <c r="Q946" s="146">
        <f t="shared" si="620"/>
        <v>1</v>
      </c>
      <c r="R946" t="s">
        <v>179</v>
      </c>
      <c r="S946" t="str">
        <f t="shared" si="623"/>
        <v/>
      </c>
      <c r="T946" t="str">
        <f t="shared" ref="T946:AB946" si="628">IF(E946=E940,CONCATENATE(VLOOKUP((E946-E938),$AC$122:$AD$127,2,FALSE),E939),"")</f>
        <v/>
      </c>
      <c r="U946" t="str">
        <f t="shared" si="628"/>
        <v/>
      </c>
      <c r="V946" t="str">
        <f t="shared" si="628"/>
        <v/>
      </c>
      <c r="W946" t="str">
        <f t="shared" si="628"/>
        <v/>
      </c>
      <c r="X946" t="str">
        <f t="shared" si="628"/>
        <v/>
      </c>
      <c r="Y946" t="str">
        <f t="shared" si="628"/>
        <v/>
      </c>
      <c r="Z946" t="str">
        <f t="shared" si="628"/>
        <v/>
      </c>
      <c r="AA946" t="str">
        <f t="shared" si="628"/>
        <v/>
      </c>
      <c r="AB946" t="str">
        <f t="shared" si="628"/>
        <v/>
      </c>
      <c r="AC946" s="1">
        <v>4</v>
      </c>
      <c r="AD946" s="1">
        <v>6</v>
      </c>
      <c r="AG946" t="str">
        <f t="shared" si="622"/>
        <v>F1</v>
      </c>
      <c r="AH946" t="str">
        <f t="shared" si="622"/>
        <v>F1</v>
      </c>
      <c r="AI946" t="str">
        <f t="shared" si="622"/>
        <v>F1</v>
      </c>
      <c r="AJ946" t="str">
        <f t="shared" si="622"/>
        <v>F1</v>
      </c>
      <c r="AK946" t="str">
        <f t="shared" si="622"/>
        <v>F1</v>
      </c>
      <c r="AL946" t="str">
        <f t="shared" si="622"/>
        <v>F1</v>
      </c>
      <c r="AM946" t="str">
        <f t="shared" si="622"/>
        <v>F1</v>
      </c>
      <c r="AN946" t="str">
        <f t="shared" si="622"/>
        <v>F1</v>
      </c>
      <c r="AO946" t="str">
        <f t="shared" si="622"/>
        <v>F1</v>
      </c>
    </row>
    <row r="947" spans="1:41" x14ac:dyDescent="0.25">
      <c r="A947" s="139" t="str">
        <f t="shared" si="608"/>
        <v>2015Wk 6P6</v>
      </c>
      <c r="B947" s="48">
        <v>6</v>
      </c>
      <c r="C947" s="144" t="str">
        <f t="shared" si="609"/>
        <v>Jack Donegan</v>
      </c>
      <c r="D947" s="145"/>
      <c r="E947" s="146">
        <f t="shared" si="610"/>
        <v>5</v>
      </c>
      <c r="F947" s="146">
        <f t="shared" si="611"/>
        <v>5</v>
      </c>
      <c r="G947" s="146">
        <f t="shared" si="612"/>
        <v>6</v>
      </c>
      <c r="H947" s="146">
        <f t="shared" si="613"/>
        <v>5</v>
      </c>
      <c r="I947" s="146">
        <f t="shared" si="614"/>
        <v>3</v>
      </c>
      <c r="J947" s="146">
        <f t="shared" si="615"/>
        <v>5</v>
      </c>
      <c r="K947" s="146">
        <f t="shared" si="616"/>
        <v>4</v>
      </c>
      <c r="L947" s="146">
        <f t="shared" si="617"/>
        <v>5</v>
      </c>
      <c r="M947" s="146">
        <f t="shared" si="618"/>
        <v>6</v>
      </c>
      <c r="N947" s="147">
        <f t="shared" si="619"/>
        <v>44</v>
      </c>
      <c r="O947" s="148">
        <f>SUM(COUNTIF(E947,E940),COUNTIF(F947,F940),COUNTIF(G947,G940),COUNTIF(H947,H940),COUNTIF(I947,I940),COUNTIF(J947,J940),COUNTIF(K947,K940),COUNTIF(L947,L940),COUNTIF(M947,M940))</f>
        <v>0</v>
      </c>
      <c r="P947" s="149">
        <f>IF(O947=0,0,IF(SUM(O941:O952)=O947,VLOOKUP(1,$AC$107:$AD$116,2,FALSE),O947*P953))</f>
        <v>0</v>
      </c>
      <c r="Q947" s="146">
        <f t="shared" si="620"/>
        <v>0</v>
      </c>
      <c r="R947" t="s">
        <v>179</v>
      </c>
      <c r="S947" t="str">
        <f t="shared" si="623"/>
        <v/>
      </c>
      <c r="T947" t="str">
        <f t="shared" ref="T947:AB947" si="629">IF(E947=E940,CONCATENATE(VLOOKUP((E947-E938),$AC$122:$AD$127,2,FALSE),E939),"")</f>
        <v/>
      </c>
      <c r="U947" t="str">
        <f t="shared" si="629"/>
        <v/>
      </c>
      <c r="V947" t="str">
        <f t="shared" si="629"/>
        <v/>
      </c>
      <c r="W947" t="str">
        <f t="shared" si="629"/>
        <v/>
      </c>
      <c r="X947" t="str">
        <f t="shared" si="629"/>
        <v/>
      </c>
      <c r="Y947" t="str">
        <f t="shared" si="629"/>
        <v/>
      </c>
      <c r="Z947" t="str">
        <f t="shared" si="629"/>
        <v/>
      </c>
      <c r="AA947" t="str">
        <f t="shared" si="629"/>
        <v/>
      </c>
      <c r="AB947" t="str">
        <f t="shared" si="629"/>
        <v/>
      </c>
      <c r="AC947" s="1">
        <v>5</v>
      </c>
      <c r="AD947" s="1">
        <v>4</v>
      </c>
      <c r="AG947" t="str">
        <f t="shared" si="622"/>
        <v>F1</v>
      </c>
      <c r="AH947" t="str">
        <f t="shared" si="622"/>
        <v>F1</v>
      </c>
      <c r="AI947" t="str">
        <f t="shared" si="622"/>
        <v>F1</v>
      </c>
      <c r="AJ947" t="str">
        <f t="shared" si="622"/>
        <v>F1</v>
      </c>
      <c r="AK947" t="str">
        <f t="shared" si="622"/>
        <v>F1</v>
      </c>
      <c r="AL947" t="str">
        <f t="shared" si="622"/>
        <v>F1</v>
      </c>
      <c r="AM947" t="str">
        <f t="shared" si="622"/>
        <v>F1</v>
      </c>
      <c r="AN947" t="str">
        <f t="shared" si="622"/>
        <v>F1</v>
      </c>
      <c r="AO947" t="str">
        <f t="shared" si="622"/>
        <v>F1</v>
      </c>
    </row>
    <row r="948" spans="1:41" x14ac:dyDescent="0.25">
      <c r="A948" s="139" t="str">
        <f t="shared" si="608"/>
        <v>2015Wk 6P8</v>
      </c>
      <c r="B948" s="48">
        <v>8</v>
      </c>
      <c r="C948" s="144" t="str">
        <f t="shared" si="609"/>
        <v>Craig Hawkinson</v>
      </c>
      <c r="D948" s="145"/>
      <c r="E948" s="146">
        <f t="shared" si="610"/>
        <v>6</v>
      </c>
      <c r="F948" s="146">
        <f t="shared" si="611"/>
        <v>5</v>
      </c>
      <c r="G948" s="146">
        <f t="shared" si="612"/>
        <v>5</v>
      </c>
      <c r="H948" s="146">
        <f t="shared" si="613"/>
        <v>4</v>
      </c>
      <c r="I948" s="146">
        <f t="shared" si="614"/>
        <v>3</v>
      </c>
      <c r="J948" s="146">
        <f t="shared" si="615"/>
        <v>5</v>
      </c>
      <c r="K948" s="146">
        <f t="shared" si="616"/>
        <v>4</v>
      </c>
      <c r="L948" s="146">
        <f t="shared" si="617"/>
        <v>5</v>
      </c>
      <c r="M948" s="146">
        <f t="shared" si="618"/>
        <v>5</v>
      </c>
      <c r="N948" s="147">
        <f t="shared" si="619"/>
        <v>42</v>
      </c>
      <c r="O948" s="148">
        <f>SUM(COUNTIF(E948,E940),COUNTIF(F948,F940),COUNTIF(G948,G940),COUNTIF(H948,H940),COUNTIF(I948,I940),COUNTIF(J948,J940),COUNTIF(K948,K940),COUNTIF(L948,L940),COUNTIF(M948,M940))</f>
        <v>0</v>
      </c>
      <c r="P948" s="149">
        <f>IF(O948=0,0,IF(SUM(O941:O952)=O948,VLOOKUP(1,$AC$107:$AD$116,2,FALSE),O948*P953))</f>
        <v>0</v>
      </c>
      <c r="Q948" s="146">
        <f t="shared" si="620"/>
        <v>2</v>
      </c>
      <c r="R948" t="s">
        <v>179</v>
      </c>
      <c r="S948" t="str">
        <f t="shared" si="623"/>
        <v/>
      </c>
      <c r="T948" t="str">
        <f t="shared" ref="T948:Y948" si="630">IF(E948=E940,CONCATENATE(VLOOKUP((E948-E938),$AC$122:$AD$127,2,FALSE),E939),"")</f>
        <v/>
      </c>
      <c r="U948" t="str">
        <f t="shared" si="630"/>
        <v/>
      </c>
      <c r="V948" t="str">
        <f t="shared" si="630"/>
        <v/>
      </c>
      <c r="W948" t="str">
        <f t="shared" si="630"/>
        <v/>
      </c>
      <c r="X948" t="str">
        <f t="shared" si="630"/>
        <v/>
      </c>
      <c r="Y948" t="str">
        <f t="shared" si="630"/>
        <v/>
      </c>
      <c r="Z948" t="str">
        <f>IF(K948=K940,CONCATENATE(VLOOKUP((K948-K938),$AC$122:$AD$127,2,FALSE),K939),"")</f>
        <v/>
      </c>
      <c r="AA948" t="str">
        <f t="shared" ref="AA948:AB948" si="631">IF(L948=L940,CONCATENATE(VLOOKUP((L948-L938),$AC$122:$AD$127,2,FALSE),L939),"")</f>
        <v/>
      </c>
      <c r="AB948" t="str">
        <f t="shared" si="631"/>
        <v/>
      </c>
      <c r="AC948" s="1">
        <v>6</v>
      </c>
      <c r="AD948" s="1">
        <v>4</v>
      </c>
      <c r="AG948" t="str">
        <f t="shared" si="622"/>
        <v>F1</v>
      </c>
      <c r="AH948" t="str">
        <f t="shared" si="622"/>
        <v>F1</v>
      </c>
      <c r="AI948" t="str">
        <f t="shared" si="622"/>
        <v>F1</v>
      </c>
      <c r="AJ948" t="str">
        <f t="shared" si="622"/>
        <v>F1</v>
      </c>
      <c r="AK948" t="str">
        <f t="shared" si="622"/>
        <v>F1</v>
      </c>
      <c r="AL948" t="str">
        <f t="shared" si="622"/>
        <v>F1</v>
      </c>
      <c r="AM948" t="str">
        <f t="shared" si="622"/>
        <v>F1</v>
      </c>
      <c r="AN948" t="str">
        <f t="shared" si="622"/>
        <v>F1</v>
      </c>
      <c r="AO948" t="str">
        <f t="shared" si="622"/>
        <v>F1</v>
      </c>
    </row>
    <row r="949" spans="1:41" x14ac:dyDescent="0.25">
      <c r="A949" s="139" t="str">
        <f t="shared" si="608"/>
        <v>2015Wk 6P23</v>
      </c>
      <c r="B949" s="48">
        <v>23</v>
      </c>
      <c r="C949" s="144" t="str">
        <f t="shared" si="609"/>
        <v>Steve Donegan</v>
      </c>
      <c r="D949" s="145"/>
      <c r="E949" s="146">
        <f t="shared" si="610"/>
        <v>5</v>
      </c>
      <c r="F949" s="146">
        <f t="shared" si="611"/>
        <v>5</v>
      </c>
      <c r="G949" s="146">
        <f t="shared" si="612"/>
        <v>6</v>
      </c>
      <c r="H949" s="146">
        <f t="shared" si="613"/>
        <v>4</v>
      </c>
      <c r="I949" s="146">
        <f t="shared" si="614"/>
        <v>3</v>
      </c>
      <c r="J949" s="146">
        <f t="shared" si="615"/>
        <v>4</v>
      </c>
      <c r="K949" s="146">
        <f t="shared" si="616"/>
        <v>3</v>
      </c>
      <c r="L949" s="146">
        <f t="shared" si="617"/>
        <v>6</v>
      </c>
      <c r="M949" s="146">
        <f t="shared" si="618"/>
        <v>5</v>
      </c>
      <c r="N949" s="147">
        <f t="shared" si="619"/>
        <v>41</v>
      </c>
      <c r="O949" s="148">
        <f>SUM(COUNTIF(E949,E940),COUNTIF(F949,F940),COUNTIF(G949,G940),COUNTIF(H949,H940),COUNTIF(I949,I940),COUNTIF(J949,J940),COUNTIF(K949,K940),COUNTIF(L949,L940),COUNTIF(M949,M940))</f>
        <v>0</v>
      </c>
      <c r="P949" s="149">
        <f>IF(O949=0,0,IF(SUM(O941:O952)=O949,VLOOKUP(1,$AC$107:$AD$116,2,FALSE),O949*P953))</f>
        <v>0</v>
      </c>
      <c r="Q949" s="146">
        <f t="shared" si="620"/>
        <v>1</v>
      </c>
      <c r="R949" t="s">
        <v>179</v>
      </c>
      <c r="S949" t="str">
        <f t="shared" si="623"/>
        <v/>
      </c>
      <c r="T949" t="str">
        <f>IF(E949=E940,CONCATENATE(VLOOKUP((E949-E938),$AC$122:$AD$127,2,FALSE),E939),"")</f>
        <v/>
      </c>
      <c r="U949" t="str">
        <f t="shared" ref="U949:AB949" si="632">IF(F949=F940,CONCATENATE(VLOOKUP((F949-F938),$AC$122:$AD$127,2,FALSE),F939),"")</f>
        <v/>
      </c>
      <c r="V949" t="str">
        <f t="shared" si="632"/>
        <v/>
      </c>
      <c r="W949" t="str">
        <f t="shared" si="632"/>
        <v/>
      </c>
      <c r="X949" t="str">
        <f t="shared" si="632"/>
        <v/>
      </c>
      <c r="Y949" t="str">
        <f t="shared" si="632"/>
        <v/>
      </c>
      <c r="Z949" t="str">
        <f t="shared" si="632"/>
        <v/>
      </c>
      <c r="AA949" t="str">
        <f t="shared" si="632"/>
        <v/>
      </c>
      <c r="AB949" t="str">
        <f t="shared" si="632"/>
        <v/>
      </c>
      <c r="AC949" s="1">
        <v>7</v>
      </c>
      <c r="AD949" s="1">
        <v>3</v>
      </c>
      <c r="AG949" t="str">
        <f t="shared" si="622"/>
        <v>F1</v>
      </c>
      <c r="AH949" t="str">
        <f t="shared" si="622"/>
        <v>F1</v>
      </c>
      <c r="AI949" t="str">
        <f t="shared" si="622"/>
        <v>F1</v>
      </c>
      <c r="AJ949" t="str">
        <f t="shared" si="622"/>
        <v>F1</v>
      </c>
      <c r="AK949" t="str">
        <f t="shared" si="622"/>
        <v>F1</v>
      </c>
      <c r="AL949" t="str">
        <f t="shared" si="622"/>
        <v>F1</v>
      </c>
      <c r="AM949" t="str">
        <f t="shared" si="622"/>
        <v>F1</v>
      </c>
      <c r="AN949" t="str">
        <f t="shared" si="622"/>
        <v>F1</v>
      </c>
      <c r="AO949" t="str">
        <f t="shared" si="622"/>
        <v>F1</v>
      </c>
    </row>
    <row r="950" spans="1:41" x14ac:dyDescent="0.25">
      <c r="A950" s="139" t="str">
        <f t="shared" si="608"/>
        <v>2015Wk 6P81</v>
      </c>
      <c r="B950" s="48">
        <v>81</v>
      </c>
      <c r="C950" s="144" t="str">
        <f t="shared" si="609"/>
        <v>Bill John</v>
      </c>
      <c r="D950" s="150"/>
      <c r="E950" s="146">
        <f t="shared" si="610"/>
        <v>5</v>
      </c>
      <c r="F950" s="146">
        <f t="shared" si="611"/>
        <v>4</v>
      </c>
      <c r="G950" s="146">
        <f t="shared" si="612"/>
        <v>6</v>
      </c>
      <c r="H950" s="146">
        <f t="shared" si="613"/>
        <v>5</v>
      </c>
      <c r="I950" s="146">
        <f t="shared" si="614"/>
        <v>3</v>
      </c>
      <c r="J950" s="146">
        <f t="shared" si="615"/>
        <v>5</v>
      </c>
      <c r="K950" s="146">
        <f t="shared" si="616"/>
        <v>3</v>
      </c>
      <c r="L950" s="146">
        <f t="shared" si="617"/>
        <v>6</v>
      </c>
      <c r="M950" s="146">
        <f t="shared" si="618"/>
        <v>5</v>
      </c>
      <c r="N950" s="147">
        <f t="shared" si="619"/>
        <v>42</v>
      </c>
      <c r="O950" s="148">
        <f>SUM(COUNTIF(E950,E940),COUNTIF(F950,F940),COUNTIF(G950,G940),COUNTIF(H950,H940),COUNTIF(I950,I940),COUNTIF(J950,J940),COUNTIF(K950,K940),COUNTIF(L950,L940),COUNTIF(M950,M940))</f>
        <v>0</v>
      </c>
      <c r="P950" s="149">
        <f>IF(O950=0,0,IF(SUM(O941:O952)=O950,VLOOKUP(1,$AC$107:$AD$116,2,FALSE),O950*P953))</f>
        <v>0</v>
      </c>
      <c r="Q950" s="146">
        <f t="shared" si="620"/>
        <v>0</v>
      </c>
      <c r="R950" t="s">
        <v>179</v>
      </c>
      <c r="S950" t="str">
        <f>CONCATENATE(T950,U950,V950,W950,X950,Y950,Z950,AA950,AB950)</f>
        <v/>
      </c>
      <c r="T950" t="str">
        <f>IF(E950=E940,CONCATENATE(VLOOKUP((E950-E938),$AC$122:$AD$127,2,FALSE),E939),"")</f>
        <v/>
      </c>
      <c r="U950" t="str">
        <f t="shared" ref="U950:W950" si="633">IF(F950=F940,CONCATENATE(VLOOKUP((F950-F938),$AC$122:$AD$127,2,FALSE),F939),"")</f>
        <v/>
      </c>
      <c r="V950" t="str">
        <f t="shared" si="633"/>
        <v/>
      </c>
      <c r="W950" t="str">
        <f t="shared" si="633"/>
        <v/>
      </c>
      <c r="X950" t="str">
        <f>IF(I950=I940,CONCATENATE(VLOOKUP((I950-I938),$AC$122:$AD$127,2,FALSE),I939),"")</f>
        <v/>
      </c>
      <c r="Y950" t="str">
        <f t="shared" ref="Y950:AB950" si="634">IF(J950=J940,CONCATENATE(VLOOKUP((J950-J938),$AC$122:$AD$127,2,FALSE),J939),"")</f>
        <v/>
      </c>
      <c r="Z950" t="str">
        <f t="shared" si="634"/>
        <v/>
      </c>
      <c r="AA950" t="str">
        <f t="shared" si="634"/>
        <v/>
      </c>
      <c r="AB950" t="str">
        <f t="shared" si="634"/>
        <v/>
      </c>
      <c r="AC950" s="1">
        <v>8</v>
      </c>
      <c r="AD950" s="1">
        <v>3</v>
      </c>
      <c r="AG950" t="str">
        <f>CONCATENATE("F1",T950)</f>
        <v>F1</v>
      </c>
      <c r="AH950" t="str">
        <f t="shared" si="622"/>
        <v>F1</v>
      </c>
      <c r="AI950" t="str">
        <f t="shared" si="622"/>
        <v>F1</v>
      </c>
      <c r="AJ950" t="str">
        <f t="shared" si="622"/>
        <v>F1</v>
      </c>
      <c r="AK950" t="str">
        <f t="shared" si="622"/>
        <v>F1</v>
      </c>
      <c r="AL950" t="str">
        <f t="shared" si="622"/>
        <v>F1</v>
      </c>
      <c r="AM950" t="str">
        <f t="shared" si="622"/>
        <v>F1</v>
      </c>
      <c r="AN950" t="str">
        <f t="shared" si="622"/>
        <v>F1</v>
      </c>
      <c r="AO950" t="str">
        <f t="shared" si="622"/>
        <v>F1</v>
      </c>
    </row>
    <row r="951" spans="1:41" x14ac:dyDescent="0.25">
      <c r="A951" s="139" t="str">
        <f t="shared" si="608"/>
        <v>2015Wk 6P19</v>
      </c>
      <c r="B951" s="48">
        <v>19</v>
      </c>
      <c r="C951" s="144" t="str">
        <f t="shared" si="609"/>
        <v>DJ Mahar</v>
      </c>
      <c r="D951" s="150"/>
      <c r="E951" s="146">
        <f t="shared" si="610"/>
        <v>5</v>
      </c>
      <c r="F951" s="146">
        <f t="shared" si="611"/>
        <v>7</v>
      </c>
      <c r="G951" s="146">
        <f t="shared" si="612"/>
        <v>7</v>
      </c>
      <c r="H951" s="146">
        <f t="shared" si="613"/>
        <v>6</v>
      </c>
      <c r="I951" s="146">
        <f t="shared" si="614"/>
        <v>5</v>
      </c>
      <c r="J951" s="146">
        <f t="shared" si="615"/>
        <v>5</v>
      </c>
      <c r="K951" s="146">
        <f t="shared" si="616"/>
        <v>6</v>
      </c>
      <c r="L951" s="146">
        <f t="shared" si="617"/>
        <v>5</v>
      </c>
      <c r="M951" s="146">
        <f t="shared" si="618"/>
        <v>6</v>
      </c>
      <c r="N951" s="147">
        <f t="shared" si="619"/>
        <v>52</v>
      </c>
      <c r="O951" s="148">
        <f>SUM(COUNTIF(E951,E940),COUNTIF(F951,F940),COUNTIF(G951,G940),COUNTIF(H951,H940),COUNTIF(I951,I940),COUNTIF(J951,J940),COUNTIF(K951,K940),COUNTIF(L951,L940),COUNTIF(M951,M940))</f>
        <v>0</v>
      </c>
      <c r="P951" s="149">
        <f>IF(O951=0,0,IF(SUM(O941:O952)=O951,VLOOKUP(1,$AC$107:$AD$116,2,FALSE),O951*P953))</f>
        <v>0</v>
      </c>
      <c r="Q951" s="146">
        <f t="shared" si="620"/>
        <v>0</v>
      </c>
      <c r="R951" t="s">
        <v>179</v>
      </c>
      <c r="S951" t="str">
        <f>CONCATENATE(T951,U951,V951,W951,X951,Y951,Z951,AA951,AB951)</f>
        <v/>
      </c>
      <c r="T951" t="str">
        <f>IF(E951=E940,CONCATENATE(VLOOKUP((E951-E938),$AC$122:$AD$127,2,FALSE),E939),"")</f>
        <v/>
      </c>
      <c r="U951" t="str">
        <f t="shared" ref="U951:AB951" si="635">IF(F951=F940,CONCATENATE(VLOOKUP((F951-F938),$AC$122:$AD$127,2,FALSE),F939),"")</f>
        <v/>
      </c>
      <c r="V951" t="str">
        <f t="shared" si="635"/>
        <v/>
      </c>
      <c r="W951" t="str">
        <f t="shared" si="635"/>
        <v/>
      </c>
      <c r="X951" t="str">
        <f t="shared" si="635"/>
        <v/>
      </c>
      <c r="Y951" t="str">
        <f t="shared" si="635"/>
        <v/>
      </c>
      <c r="Z951" t="str">
        <f t="shared" si="635"/>
        <v/>
      </c>
      <c r="AA951" t="str">
        <f t="shared" si="635"/>
        <v/>
      </c>
      <c r="AB951" t="str">
        <f t="shared" si="635"/>
        <v/>
      </c>
      <c r="AC951" s="1">
        <v>9</v>
      </c>
      <c r="AD951" s="1">
        <v>3</v>
      </c>
      <c r="AG951" t="str">
        <f t="shared" ref="AG951:AG952" si="636">CONCATENATE("F1",T951)</f>
        <v>F1</v>
      </c>
      <c r="AH951" t="str">
        <f t="shared" si="622"/>
        <v>F1</v>
      </c>
      <c r="AI951" t="str">
        <f t="shared" si="622"/>
        <v>F1</v>
      </c>
      <c r="AJ951" t="str">
        <f t="shared" si="622"/>
        <v>F1</v>
      </c>
      <c r="AK951" t="str">
        <f t="shared" si="622"/>
        <v>F1</v>
      </c>
      <c r="AL951" t="str">
        <f t="shared" si="622"/>
        <v>F1</v>
      </c>
      <c r="AM951" t="str">
        <f t="shared" si="622"/>
        <v>F1</v>
      </c>
      <c r="AN951" t="str">
        <f t="shared" si="622"/>
        <v>F1</v>
      </c>
      <c r="AO951" t="str">
        <f t="shared" si="622"/>
        <v>F1</v>
      </c>
    </row>
    <row r="952" spans="1:41" x14ac:dyDescent="0.25">
      <c r="A952" s="139" t="str">
        <f t="shared" si="608"/>
        <v>2015Wk 6P82</v>
      </c>
      <c r="B952" s="48">
        <v>82</v>
      </c>
      <c r="C952" s="144" t="str">
        <f t="shared" si="609"/>
        <v>Vinny Procopio</v>
      </c>
      <c r="D952" s="150"/>
      <c r="E952" s="146">
        <f t="shared" si="610"/>
        <v>5</v>
      </c>
      <c r="F952" s="146">
        <f t="shared" si="611"/>
        <v>5</v>
      </c>
      <c r="G952" s="146">
        <f t="shared" si="612"/>
        <v>6</v>
      </c>
      <c r="H952" s="146">
        <f t="shared" si="613"/>
        <v>4</v>
      </c>
      <c r="I952" s="146">
        <f t="shared" si="614"/>
        <v>6</v>
      </c>
      <c r="J952" s="146">
        <f t="shared" si="615"/>
        <v>4</v>
      </c>
      <c r="K952" s="146">
        <f t="shared" si="616"/>
        <v>5</v>
      </c>
      <c r="L952" s="146">
        <f t="shared" si="617"/>
        <v>4</v>
      </c>
      <c r="M952" s="146">
        <f t="shared" si="618"/>
        <v>6</v>
      </c>
      <c r="N952" s="147">
        <f>SUM(E952:M952)</f>
        <v>45</v>
      </c>
      <c r="O952" s="148">
        <f>SUM(COUNTIF(E952,E940),COUNTIF(F952,F940),COUNTIF(G952,G940),COUNTIF(H952,H940),COUNTIF(I952,I940),COUNTIF(J952,J940),COUNTIF(K952,K940),COUNTIF(L952,L940),COUNTIF(M952,M940))</f>
        <v>0</v>
      </c>
      <c r="P952" s="149">
        <f>IF(O952=0,0,IF(SUM(O941:O952)=O952,VLOOKUP(1,$AC$107:$AD$116,2,FALSE),O952*P953))</f>
        <v>0</v>
      </c>
      <c r="Q952" s="146">
        <f t="shared" si="620"/>
        <v>1</v>
      </c>
      <c r="R952" t="s">
        <v>179</v>
      </c>
      <c r="S952" t="str">
        <f>CONCATENATE(T952,U952,V952,W952,X952,Y952,Z952,AA952,AB952)</f>
        <v/>
      </c>
      <c r="T952" t="str">
        <f>IF(E952=E940,CONCATENATE(VLOOKUP((E952-E938),$AC$122:$AD$127,2,FALSE),E939),"")</f>
        <v/>
      </c>
      <c r="U952" t="str">
        <f t="shared" ref="U952" si="637">IF(F952=F940,CONCATENATE(VLOOKUP((F952-F938),$AC$122:$AD$127,2,FALSE),F939),"")</f>
        <v/>
      </c>
      <c r="V952" t="str">
        <f>IF(G952=G940,CONCATENATE(VLOOKUP((G952-G938),$AC$122:$AD$127,2,FALSE),G939),"")</f>
        <v/>
      </c>
      <c r="W952" t="str">
        <f t="shared" ref="W952:AB952" si="638">IF(H952=H940,CONCATENATE(VLOOKUP((H952-H938),$AC$122:$AD$127,2,FALSE),H939),"")</f>
        <v/>
      </c>
      <c r="X952" t="str">
        <f t="shared" si="638"/>
        <v/>
      </c>
      <c r="Y952" t="str">
        <f t="shared" si="638"/>
        <v/>
      </c>
      <c r="Z952" t="str">
        <f t="shared" si="638"/>
        <v/>
      </c>
      <c r="AA952" t="str">
        <f t="shared" si="638"/>
        <v/>
      </c>
      <c r="AB952" t="str">
        <f t="shared" si="638"/>
        <v/>
      </c>
      <c r="AC952" s="1"/>
      <c r="AD952" s="1"/>
      <c r="AG952" t="str">
        <f t="shared" si="636"/>
        <v>F1</v>
      </c>
      <c r="AH952" t="str">
        <f t="shared" si="622"/>
        <v>F1</v>
      </c>
      <c r="AI952" t="str">
        <f t="shared" si="622"/>
        <v>F1</v>
      </c>
      <c r="AJ952" t="str">
        <f t="shared" si="622"/>
        <v>F1</v>
      </c>
      <c r="AK952" t="str">
        <f t="shared" si="622"/>
        <v>F1</v>
      </c>
      <c r="AL952" t="str">
        <f t="shared" si="622"/>
        <v>F1</v>
      </c>
      <c r="AM952" t="str">
        <f t="shared" si="622"/>
        <v>F1</v>
      </c>
      <c r="AN952" t="str">
        <f t="shared" si="622"/>
        <v>F1</v>
      </c>
      <c r="AO952" t="str">
        <f t="shared" si="622"/>
        <v>F1</v>
      </c>
    </row>
    <row r="953" spans="1:41" x14ac:dyDescent="0.25">
      <c r="B953" s="48"/>
      <c r="C953" s="151" t="s">
        <v>196</v>
      </c>
      <c r="D953" s="150"/>
      <c r="E953" s="152">
        <f>AVERAGE(E941:E952)</f>
        <v>4.833333333333333</v>
      </c>
      <c r="F953" s="152">
        <f t="shared" ref="F953:N953" si="639">AVERAGE(F941:F952)</f>
        <v>5.166666666666667</v>
      </c>
      <c r="G953" s="152">
        <f t="shared" si="639"/>
        <v>5.416666666666667</v>
      </c>
      <c r="H953" s="152">
        <f t="shared" si="639"/>
        <v>4.416666666666667</v>
      </c>
      <c r="I953" s="152">
        <f t="shared" si="639"/>
        <v>3.5</v>
      </c>
      <c r="J953" s="152">
        <f t="shared" si="639"/>
        <v>4.916666666666667</v>
      </c>
      <c r="K953" s="152">
        <f t="shared" si="639"/>
        <v>4</v>
      </c>
      <c r="L953" s="152">
        <f t="shared" si="639"/>
        <v>4.833333333333333</v>
      </c>
      <c r="M953" s="152">
        <f t="shared" si="639"/>
        <v>5.083333333333333</v>
      </c>
      <c r="N953" s="152">
        <f t="shared" si="639"/>
        <v>42.166666666666664</v>
      </c>
      <c r="O953" s="153"/>
      <c r="P953" s="9">
        <f>VLOOKUP(SUM(O941:O952),$AC$107:$AD$117,2,FALSE)</f>
        <v>18</v>
      </c>
    </row>
    <row r="954" spans="1:41" x14ac:dyDescent="0.25">
      <c r="A954" s="139" t="str">
        <f>CONCATENATE($C$10,C938,C954)</f>
        <v>2015Wk 6Flight 2</v>
      </c>
      <c r="B954" s="48"/>
      <c r="C954" s="302" t="s">
        <v>57</v>
      </c>
      <c r="D954" s="303"/>
      <c r="E954" s="140">
        <f>IF(COUNTIF(E955:E966,MIN(E955:E966))=1,MIN(E955:E966),0)</f>
        <v>3</v>
      </c>
      <c r="F954" s="140">
        <f t="shared" ref="F954:L954" si="640">IF(COUNTIF(F955:F966,MIN(F955:F966))=1,MIN(F955:F966),0)</f>
        <v>4</v>
      </c>
      <c r="G954" s="140">
        <f t="shared" si="640"/>
        <v>0</v>
      </c>
      <c r="H954" s="140">
        <f t="shared" si="640"/>
        <v>0</v>
      </c>
      <c r="I954" s="140">
        <f t="shared" si="640"/>
        <v>0</v>
      </c>
      <c r="J954" s="140">
        <f t="shared" si="640"/>
        <v>3</v>
      </c>
      <c r="K954" s="140">
        <f t="shared" si="640"/>
        <v>0</v>
      </c>
      <c r="L954" s="140">
        <f t="shared" si="640"/>
        <v>0</v>
      </c>
      <c r="M954" s="140">
        <f>IF(COUNTIF(M955:M966,MIN(M955:M966))=1,MIN(M955:M966),0)</f>
        <v>0</v>
      </c>
      <c r="N954" s="154"/>
      <c r="O954" s="9" t="s">
        <v>190</v>
      </c>
      <c r="P954" s="9" t="s">
        <v>191</v>
      </c>
      <c r="Q954" s="52"/>
    </row>
    <row r="955" spans="1:41" x14ac:dyDescent="0.25">
      <c r="A955" s="139" t="str">
        <f t="shared" ref="A955:A966" si="641">CONCATENATE($C$10,$C$995,"P",B955)</f>
        <v>2015Wk 6P14</v>
      </c>
      <c r="B955" s="48">
        <v>14</v>
      </c>
      <c r="C955" s="144" t="str">
        <f t="shared" ref="C955:C966" si="642">VLOOKUP(B955,$A$3108:$D$8319,3,FALSE)</f>
        <v>Drew Prucha</v>
      </c>
      <c r="D955" s="145"/>
      <c r="E955" s="146">
        <f t="shared" ref="E955:E966" si="643">IFERROR(IF(VLOOKUP($A955,$A$995:$P$1056,5,FALSE)=0,"",VLOOKUP($A955,$A$995:$P$1056,5,FALSE)),"")</f>
        <v>5</v>
      </c>
      <c r="F955" s="146">
        <f t="shared" ref="F955:F966" si="644">IFERROR(IF(VLOOKUP($A955,$A$995:$P$1056,6,FALSE)=0,"",VLOOKUP($A955,$A$995:$P$1056,6,FALSE)),"")</f>
        <v>5</v>
      </c>
      <c r="G955" s="146">
        <f t="shared" ref="G955:G966" si="645">IFERROR(IF(VLOOKUP($A955,$A$995:$P$1056,7,FALSE)=0,"",VLOOKUP($A955,$A$995:$P$1056,7,FALSE)),"")</f>
        <v>6</v>
      </c>
      <c r="H955" s="146">
        <f t="shared" ref="H955:H966" si="646">IFERROR(IF(VLOOKUP($A955,$A$995:$P$1056,8,FALSE)=0,"",VLOOKUP($A955,$A$995:$P$1056,8,FALSE)),"")</f>
        <v>5</v>
      </c>
      <c r="I955" s="146">
        <f t="shared" ref="I955:I966" si="647">IFERROR(IF(VLOOKUP($A955,$A$995:$P$1056,9,FALSE)=0,"",VLOOKUP($A955,$A$995:$P$1056,9,FALSE)),"")</f>
        <v>4</v>
      </c>
      <c r="J955" s="146">
        <f t="shared" ref="J955:J966" si="648">IFERROR(IF(VLOOKUP($A955,$A$995:$P$1056,10,FALSE)=0,"",VLOOKUP($A955,$A$995:$P$1056,10,FALSE)),"")</f>
        <v>5</v>
      </c>
      <c r="K955" s="146">
        <f t="shared" ref="K955:K966" si="649">IFERROR(IF(VLOOKUP($A955,$A$995:$P$1056,11,FALSE)=0,"",VLOOKUP($A955,$A$995:$P$1056,11,FALSE)),"")</f>
        <v>4</v>
      </c>
      <c r="L955" s="146">
        <f t="shared" ref="L955:L966" si="650">IFERROR(IF(VLOOKUP($A955,$A$995:$P$1056,12,FALSE)=0,"",VLOOKUP($A955,$A$995:$P$1056,12,FALSE)),"")</f>
        <v>5</v>
      </c>
      <c r="M955" s="146">
        <f t="shared" ref="M955:M966" si="651">IFERROR(IF(VLOOKUP($A955,$A$995:$P$1056,13,FALSE)=0,"",VLOOKUP($A955,$A$995:$P$1056,13,FALSE)),"")</f>
        <v>6</v>
      </c>
      <c r="N955" s="147">
        <f t="shared" ref="N955:N962" si="652">SUM(E955:M955)</f>
        <v>45</v>
      </c>
      <c r="O955" s="148">
        <f>SUM(COUNTIF(E955,E954),COUNTIF(F955,F954),COUNTIF(G955,G954),COUNTIF(H955,H954),COUNTIF(I955,I954),COUNTIF(J955,J954),COUNTIF(K955,K954),COUNTIF(L955,L954),COUNTIF(M955,M954))</f>
        <v>0</v>
      </c>
      <c r="P955" s="149">
        <f>IF(O955=0,0,IF(SUM(O955:O966)=O955,VLOOKUP(1,$AC$107:$AD$116,2,FALSE),O955*P967))</f>
        <v>0</v>
      </c>
      <c r="Q955" s="146">
        <f t="shared" ref="Q955:Q966" si="653">IFERROR((VLOOKUP($A955,$A$995:$P$1056,16,FALSE)),"DNP")</f>
        <v>0</v>
      </c>
      <c r="R955" t="s">
        <v>179</v>
      </c>
      <c r="S955" t="str">
        <f t="shared" ref="S955:S966" si="654">CONCATENATE(T955,U955,V955,W955,X955,Y955,Z955,AA955,AB955)</f>
        <v/>
      </c>
      <c r="T955" t="str">
        <f t="shared" ref="T955:AB955" si="655">IF(E955=E954,CONCATENATE(VLOOKUP((E955-E938),$AC$122:$AD$127,2,FALSE),E939),"")</f>
        <v/>
      </c>
      <c r="U955" t="str">
        <f t="shared" si="655"/>
        <v/>
      </c>
      <c r="V955" t="str">
        <f t="shared" si="655"/>
        <v/>
      </c>
      <c r="W955" t="str">
        <f t="shared" si="655"/>
        <v/>
      </c>
      <c r="X955" t="str">
        <f t="shared" si="655"/>
        <v/>
      </c>
      <c r="Y955" t="str">
        <f t="shared" si="655"/>
        <v/>
      </c>
      <c r="Z955" t="str">
        <f t="shared" si="655"/>
        <v/>
      </c>
      <c r="AA955" t="str">
        <f t="shared" si="655"/>
        <v/>
      </c>
      <c r="AB955" t="str">
        <f t="shared" si="655"/>
        <v/>
      </c>
      <c r="AG955" t="str">
        <f>CONCATENATE("F2",T955)</f>
        <v>F2</v>
      </c>
      <c r="AH955" t="str">
        <f t="shared" ref="AH955:AO966" si="656">CONCATENATE("F2",U955)</f>
        <v>F2</v>
      </c>
      <c r="AI955" t="str">
        <f t="shared" si="656"/>
        <v>F2</v>
      </c>
      <c r="AJ955" t="str">
        <f t="shared" si="656"/>
        <v>F2</v>
      </c>
      <c r="AK955" t="str">
        <f t="shared" si="656"/>
        <v>F2</v>
      </c>
      <c r="AL955" t="str">
        <f t="shared" si="656"/>
        <v>F2</v>
      </c>
      <c r="AM955" t="str">
        <f t="shared" si="656"/>
        <v>F2</v>
      </c>
      <c r="AN955" t="str">
        <f t="shared" si="656"/>
        <v>F2</v>
      </c>
      <c r="AO955" t="str">
        <f t="shared" si="656"/>
        <v>F2</v>
      </c>
    </row>
    <row r="956" spans="1:41" x14ac:dyDescent="0.25">
      <c r="A956" s="139" t="str">
        <f t="shared" si="641"/>
        <v>2015Wk 6P30</v>
      </c>
      <c r="B956" s="48">
        <v>30</v>
      </c>
      <c r="C956" s="144" t="str">
        <f t="shared" si="642"/>
        <v>Matt Lochner</v>
      </c>
      <c r="D956" s="145"/>
      <c r="E956" s="146">
        <f t="shared" si="643"/>
        <v>6</v>
      </c>
      <c r="F956" s="146">
        <f t="shared" si="644"/>
        <v>6</v>
      </c>
      <c r="G956" s="146">
        <f t="shared" si="645"/>
        <v>5</v>
      </c>
      <c r="H956" s="146">
        <f t="shared" si="646"/>
        <v>5</v>
      </c>
      <c r="I956" s="146">
        <f t="shared" si="647"/>
        <v>3</v>
      </c>
      <c r="J956" s="146">
        <f t="shared" si="648"/>
        <v>6</v>
      </c>
      <c r="K956" s="146">
        <f t="shared" si="649"/>
        <v>4</v>
      </c>
      <c r="L956" s="146">
        <f t="shared" si="650"/>
        <v>6</v>
      </c>
      <c r="M956" s="146">
        <f t="shared" si="651"/>
        <v>6</v>
      </c>
      <c r="N956" s="147">
        <f t="shared" si="652"/>
        <v>47</v>
      </c>
      <c r="O956" s="148">
        <f>SUM(COUNTIF(E956,E954),COUNTIF(F956,F954),COUNTIF(G956,G954),COUNTIF(H956,H954),COUNTIF(I956,I954),COUNTIF(J956,J954),COUNTIF(K956,K954),COUNTIF(L956,L954),COUNTIF(M956,M954))</f>
        <v>0</v>
      </c>
      <c r="P956" s="149">
        <f>IF(O956=0,0,IF(SUM(O955:O966)=O956,VLOOKUP(1,$AC$107:$AD$116,2,FALSE),O956*P967))</f>
        <v>0</v>
      </c>
      <c r="Q956" s="146">
        <f t="shared" si="653"/>
        <v>1</v>
      </c>
      <c r="R956" t="s">
        <v>179</v>
      </c>
      <c r="S956" t="str">
        <f t="shared" si="654"/>
        <v/>
      </c>
      <c r="T956" t="str">
        <f t="shared" ref="T956:AB956" si="657">IF(E956=E954,CONCATENATE(VLOOKUP((E956-E938),$AC$122:$AD$127,2,FALSE),E939),"")</f>
        <v/>
      </c>
      <c r="U956" t="str">
        <f t="shared" si="657"/>
        <v/>
      </c>
      <c r="V956" t="str">
        <f t="shared" si="657"/>
        <v/>
      </c>
      <c r="W956" t="str">
        <f t="shared" si="657"/>
        <v/>
      </c>
      <c r="X956" t="str">
        <f t="shared" si="657"/>
        <v/>
      </c>
      <c r="Y956" t="str">
        <f t="shared" si="657"/>
        <v/>
      </c>
      <c r="Z956" t="str">
        <f t="shared" si="657"/>
        <v/>
      </c>
      <c r="AA956" t="str">
        <f t="shared" si="657"/>
        <v/>
      </c>
      <c r="AB956" t="str">
        <f t="shared" si="657"/>
        <v/>
      </c>
      <c r="AC956" s="1" t="s">
        <v>197</v>
      </c>
      <c r="AG956" t="str">
        <f t="shared" ref="AG956:AG966" si="658">CONCATENATE("F2",T956)</f>
        <v>F2</v>
      </c>
      <c r="AH956" t="str">
        <f t="shared" si="656"/>
        <v>F2</v>
      </c>
      <c r="AI956" t="str">
        <f t="shared" si="656"/>
        <v>F2</v>
      </c>
      <c r="AJ956" t="str">
        <f t="shared" si="656"/>
        <v>F2</v>
      </c>
      <c r="AK956" t="str">
        <f t="shared" si="656"/>
        <v>F2</v>
      </c>
      <c r="AL956" t="str">
        <f t="shared" si="656"/>
        <v>F2</v>
      </c>
      <c r="AM956" t="str">
        <f t="shared" si="656"/>
        <v>F2</v>
      </c>
      <c r="AN956" t="str">
        <f t="shared" si="656"/>
        <v>F2</v>
      </c>
      <c r="AO956" t="str">
        <f t="shared" si="656"/>
        <v>F2</v>
      </c>
    </row>
    <row r="957" spans="1:41" x14ac:dyDescent="0.25">
      <c r="A957" s="139" t="str">
        <f t="shared" si="641"/>
        <v>2015Wk 6P22</v>
      </c>
      <c r="B957" s="48">
        <v>22</v>
      </c>
      <c r="C957" s="144" t="str">
        <f t="shared" si="642"/>
        <v>Mike Carroll</v>
      </c>
      <c r="D957" s="145"/>
      <c r="E957" s="146">
        <f t="shared" si="643"/>
        <v>5</v>
      </c>
      <c r="F957" s="146">
        <f t="shared" si="644"/>
        <v>5</v>
      </c>
      <c r="G957" s="146">
        <f t="shared" si="645"/>
        <v>5</v>
      </c>
      <c r="H957" s="146">
        <f t="shared" si="646"/>
        <v>5</v>
      </c>
      <c r="I957" s="146">
        <f t="shared" si="647"/>
        <v>4</v>
      </c>
      <c r="J957" s="146">
        <f t="shared" si="648"/>
        <v>6</v>
      </c>
      <c r="K957" s="146">
        <f t="shared" si="649"/>
        <v>4</v>
      </c>
      <c r="L957" s="146">
        <f t="shared" si="650"/>
        <v>7</v>
      </c>
      <c r="M957" s="146">
        <f t="shared" si="651"/>
        <v>5</v>
      </c>
      <c r="N957" s="147">
        <f t="shared" si="652"/>
        <v>46</v>
      </c>
      <c r="O957" s="148">
        <f>SUM(COUNTIF(E957,E954),COUNTIF(F957,F954),COUNTIF(G957,G954),COUNTIF(H957,H954),COUNTIF(I957,I954),COUNTIF(J957,J954),COUNTIF(K957,K954),COUNTIF(L957,L954),COUNTIF(M957,M954))</f>
        <v>0</v>
      </c>
      <c r="P957" s="149">
        <f>IF(O957=0,0,IF(SUM(O955:O966)=O957,VLOOKUP(1,$AC$107:$AD$116,2,FALSE),O957*P967))</f>
        <v>0</v>
      </c>
      <c r="Q957" s="146">
        <f t="shared" si="653"/>
        <v>0</v>
      </c>
      <c r="R957" t="s">
        <v>179</v>
      </c>
      <c r="S957" t="str">
        <f t="shared" si="654"/>
        <v/>
      </c>
      <c r="T957" t="str">
        <f t="shared" ref="T957:AB957" si="659">IF(E957=E954,CONCATENATE(VLOOKUP((E957-E938),$AC$122:$AD$127,2,FALSE),E939),"")</f>
        <v/>
      </c>
      <c r="U957" t="str">
        <f t="shared" si="659"/>
        <v/>
      </c>
      <c r="V957" t="str">
        <f t="shared" si="659"/>
        <v/>
      </c>
      <c r="W957" t="str">
        <f t="shared" si="659"/>
        <v/>
      </c>
      <c r="X957" t="str">
        <f t="shared" si="659"/>
        <v/>
      </c>
      <c r="Y957" t="str">
        <f t="shared" si="659"/>
        <v/>
      </c>
      <c r="Z957" t="str">
        <f t="shared" si="659"/>
        <v/>
      </c>
      <c r="AA957" t="str">
        <f t="shared" si="659"/>
        <v/>
      </c>
      <c r="AB957" t="str">
        <f t="shared" si="659"/>
        <v/>
      </c>
      <c r="AC957" s="1">
        <v>-3</v>
      </c>
      <c r="AD957" s="1" t="s">
        <v>198</v>
      </c>
      <c r="AG957" t="str">
        <f t="shared" si="658"/>
        <v>F2</v>
      </c>
      <c r="AH957" t="str">
        <f t="shared" si="656"/>
        <v>F2</v>
      </c>
      <c r="AI957" t="str">
        <f t="shared" si="656"/>
        <v>F2</v>
      </c>
      <c r="AJ957" t="str">
        <f t="shared" si="656"/>
        <v>F2</v>
      </c>
      <c r="AK957" t="str">
        <f t="shared" si="656"/>
        <v>F2</v>
      </c>
      <c r="AL957" t="str">
        <f t="shared" si="656"/>
        <v>F2</v>
      </c>
      <c r="AM957" t="str">
        <f t="shared" si="656"/>
        <v>F2</v>
      </c>
      <c r="AN957" t="str">
        <f t="shared" si="656"/>
        <v>F2</v>
      </c>
      <c r="AO957" t="str">
        <f t="shared" si="656"/>
        <v>F2</v>
      </c>
    </row>
    <row r="958" spans="1:41" x14ac:dyDescent="0.25">
      <c r="A958" s="139" t="str">
        <f t="shared" si="641"/>
        <v>2015Wk 6P37</v>
      </c>
      <c r="B958" s="48">
        <v>37</v>
      </c>
      <c r="C958" s="144" t="str">
        <f t="shared" si="642"/>
        <v>Brian Thompson</v>
      </c>
      <c r="D958" s="145"/>
      <c r="E958" s="146">
        <f t="shared" si="643"/>
        <v>5</v>
      </c>
      <c r="F958" s="146">
        <f t="shared" si="644"/>
        <v>5</v>
      </c>
      <c r="G958" s="146">
        <f t="shared" si="645"/>
        <v>5</v>
      </c>
      <c r="H958" s="146">
        <f t="shared" si="646"/>
        <v>4</v>
      </c>
      <c r="I958" s="146">
        <f t="shared" si="647"/>
        <v>4</v>
      </c>
      <c r="J958" s="146">
        <f t="shared" si="648"/>
        <v>6</v>
      </c>
      <c r="K958" s="146">
        <f t="shared" si="649"/>
        <v>5</v>
      </c>
      <c r="L958" s="146">
        <f t="shared" si="650"/>
        <v>6</v>
      </c>
      <c r="M958" s="146">
        <f t="shared" si="651"/>
        <v>5</v>
      </c>
      <c r="N958" s="147">
        <f t="shared" si="652"/>
        <v>45</v>
      </c>
      <c r="O958" s="148">
        <f>SUM(COUNTIF(E958,E954),COUNTIF(F958,F954),COUNTIF(G958,G954),COUNTIF(H958,H954),COUNTIF(I958,I954),COUNTIF(J958,J954),COUNTIF(K958,K954),COUNTIF(L958,L954),COUNTIF(M958,M954))</f>
        <v>0</v>
      </c>
      <c r="P958" s="149">
        <f>IF(O958=0,0,IF(SUM(O955:O966)=O958,VLOOKUP(1,$AC$107:$AD$116,2,FALSE),O958*P967))</f>
        <v>0</v>
      </c>
      <c r="Q958" s="146">
        <f t="shared" si="653"/>
        <v>0</v>
      </c>
      <c r="R958" t="s">
        <v>179</v>
      </c>
      <c r="S958" t="str">
        <f t="shared" si="654"/>
        <v/>
      </c>
      <c r="T958" t="str">
        <f t="shared" ref="T958:AB958" si="660">IF(E958=E954,CONCATENATE(VLOOKUP((E958-E938),$AC$122:$AD$127,2,FALSE),E939),"")</f>
        <v/>
      </c>
      <c r="U958" t="str">
        <f t="shared" si="660"/>
        <v/>
      </c>
      <c r="V958" t="str">
        <f t="shared" si="660"/>
        <v/>
      </c>
      <c r="W958" t="str">
        <f t="shared" si="660"/>
        <v/>
      </c>
      <c r="X958" t="str">
        <f t="shared" si="660"/>
        <v/>
      </c>
      <c r="Y958" t="str">
        <f t="shared" si="660"/>
        <v/>
      </c>
      <c r="Z958" t="str">
        <f t="shared" si="660"/>
        <v/>
      </c>
      <c r="AA958" t="str">
        <f t="shared" si="660"/>
        <v/>
      </c>
      <c r="AB958" t="str">
        <f t="shared" si="660"/>
        <v/>
      </c>
      <c r="AC958" s="1">
        <v>-2</v>
      </c>
      <c r="AD958" s="1" t="s">
        <v>199</v>
      </c>
      <c r="AG958" t="str">
        <f t="shared" si="658"/>
        <v>F2</v>
      </c>
      <c r="AH958" t="str">
        <f t="shared" si="656"/>
        <v>F2</v>
      </c>
      <c r="AI958" t="str">
        <f t="shared" si="656"/>
        <v>F2</v>
      </c>
      <c r="AJ958" t="str">
        <f t="shared" si="656"/>
        <v>F2</v>
      </c>
      <c r="AK958" t="str">
        <f t="shared" si="656"/>
        <v>F2</v>
      </c>
      <c r="AL958" t="str">
        <f t="shared" si="656"/>
        <v>F2</v>
      </c>
      <c r="AM958" t="str">
        <f t="shared" si="656"/>
        <v>F2</v>
      </c>
      <c r="AN958" t="str">
        <f t="shared" si="656"/>
        <v>F2</v>
      </c>
      <c r="AO958" t="str">
        <f t="shared" si="656"/>
        <v>F2</v>
      </c>
    </row>
    <row r="959" spans="1:41" x14ac:dyDescent="0.25">
      <c r="A959" s="139" t="str">
        <f t="shared" si="641"/>
        <v>2015Wk 6P12</v>
      </c>
      <c r="B959" s="48">
        <v>12</v>
      </c>
      <c r="C959" s="144" t="str">
        <f t="shared" si="642"/>
        <v>Dale Russell</v>
      </c>
      <c r="D959" s="145"/>
      <c r="E959" s="146">
        <f t="shared" si="643"/>
        <v>4</v>
      </c>
      <c r="F959" s="146">
        <f t="shared" si="644"/>
        <v>4</v>
      </c>
      <c r="G959" s="146">
        <f t="shared" si="645"/>
        <v>5</v>
      </c>
      <c r="H959" s="146">
        <f t="shared" si="646"/>
        <v>5</v>
      </c>
      <c r="I959" s="146">
        <f t="shared" si="647"/>
        <v>3</v>
      </c>
      <c r="J959" s="146">
        <f t="shared" si="648"/>
        <v>5</v>
      </c>
      <c r="K959" s="146">
        <f t="shared" si="649"/>
        <v>4</v>
      </c>
      <c r="L959" s="146">
        <f t="shared" si="650"/>
        <v>5</v>
      </c>
      <c r="M959" s="146">
        <f t="shared" si="651"/>
        <v>7</v>
      </c>
      <c r="N959" s="147">
        <f t="shared" si="652"/>
        <v>42</v>
      </c>
      <c r="O959" s="148">
        <f>SUM(COUNTIF(E959,E954),COUNTIF(F959,F954),COUNTIF(G959,G954),COUNTIF(H959,H954),COUNTIF(I959,I954),COUNTIF(J959,J954),COUNTIF(K959,K954),COUNTIF(L959,L954),COUNTIF(M959,M954))</f>
        <v>1</v>
      </c>
      <c r="P959" s="149">
        <f>IF(O959=0,0,IF(SUM(O955:O966)=O959,VLOOKUP(1,$AC$107:$AD$116,2,FALSE),O959*P967))</f>
        <v>12</v>
      </c>
      <c r="Q959" s="146">
        <f t="shared" si="653"/>
        <v>1</v>
      </c>
      <c r="R959" t="s">
        <v>179</v>
      </c>
      <c r="S959" t="str">
        <f t="shared" si="654"/>
        <v>PAR#11</v>
      </c>
      <c r="T959" t="str">
        <f t="shared" ref="T959:AB959" si="661">IF(E959=E954,CONCATENATE(VLOOKUP((E959-E938),$AC$122:$AD$127,2,FALSE),E939),"")</f>
        <v/>
      </c>
      <c r="U959" t="str">
        <f t="shared" si="661"/>
        <v>PAR#11</v>
      </c>
      <c r="V959" t="str">
        <f t="shared" si="661"/>
        <v/>
      </c>
      <c r="W959" t="str">
        <f t="shared" si="661"/>
        <v/>
      </c>
      <c r="X959" t="str">
        <f t="shared" si="661"/>
        <v/>
      </c>
      <c r="Y959" t="str">
        <f t="shared" si="661"/>
        <v/>
      </c>
      <c r="Z959" t="str">
        <f t="shared" si="661"/>
        <v/>
      </c>
      <c r="AA959" t="str">
        <f t="shared" si="661"/>
        <v/>
      </c>
      <c r="AB959" t="str">
        <f t="shared" si="661"/>
        <v/>
      </c>
      <c r="AC959" s="1">
        <v>-1</v>
      </c>
      <c r="AD959" s="1" t="s">
        <v>200</v>
      </c>
      <c r="AG959" t="str">
        <f t="shared" si="658"/>
        <v>F2</v>
      </c>
      <c r="AH959" t="str">
        <f t="shared" si="656"/>
        <v>F2PAR#11</v>
      </c>
      <c r="AI959" t="str">
        <f t="shared" si="656"/>
        <v>F2</v>
      </c>
      <c r="AJ959" t="str">
        <f t="shared" si="656"/>
        <v>F2</v>
      </c>
      <c r="AK959" t="str">
        <f t="shared" si="656"/>
        <v>F2</v>
      </c>
      <c r="AL959" t="str">
        <f t="shared" si="656"/>
        <v>F2</v>
      </c>
      <c r="AM959" t="str">
        <f t="shared" si="656"/>
        <v>F2</v>
      </c>
      <c r="AN959" t="str">
        <f t="shared" si="656"/>
        <v>F2</v>
      </c>
      <c r="AO959" t="str">
        <f t="shared" si="656"/>
        <v>F2</v>
      </c>
    </row>
    <row r="960" spans="1:41" x14ac:dyDescent="0.25">
      <c r="A960" s="139" t="str">
        <f t="shared" si="641"/>
        <v>2015Wk 6P31</v>
      </c>
      <c r="B960" s="48">
        <v>31</v>
      </c>
      <c r="C960" s="144" t="str">
        <f t="shared" si="642"/>
        <v>Marty Donegan</v>
      </c>
      <c r="D960" s="145"/>
      <c r="E960" s="146">
        <f t="shared" si="643"/>
        <v>6</v>
      </c>
      <c r="F960" s="146">
        <f t="shared" si="644"/>
        <v>7</v>
      </c>
      <c r="G960" s="146">
        <f t="shared" si="645"/>
        <v>5</v>
      </c>
      <c r="H960" s="146">
        <f t="shared" si="646"/>
        <v>5</v>
      </c>
      <c r="I960" s="146">
        <f t="shared" si="647"/>
        <v>4</v>
      </c>
      <c r="J960" s="146">
        <f t="shared" si="648"/>
        <v>7</v>
      </c>
      <c r="K960" s="146">
        <f t="shared" si="649"/>
        <v>3</v>
      </c>
      <c r="L960" s="146">
        <f t="shared" si="650"/>
        <v>5</v>
      </c>
      <c r="M960" s="146">
        <f t="shared" si="651"/>
        <v>8</v>
      </c>
      <c r="N960" s="147">
        <f t="shared" si="652"/>
        <v>50</v>
      </c>
      <c r="O960" s="148">
        <f>SUM(COUNTIF(E960,E954),COUNTIF(F960,F954),COUNTIF(G960,G954),COUNTIF(H960,H954),COUNTIF(I960,I954),COUNTIF(J960,J954),COUNTIF(K960,K954),COUNTIF(L960,L954),COUNTIF(M960,M954))</f>
        <v>0</v>
      </c>
      <c r="P960" s="149">
        <f>IF(O960=0,0,IF(SUM(O955:O966)=O960,VLOOKUP(1,$AC$107:$AD$116,2,FALSE),O960*P967))</f>
        <v>0</v>
      </c>
      <c r="Q960" s="146">
        <f t="shared" si="653"/>
        <v>1</v>
      </c>
      <c r="R960" t="s">
        <v>179</v>
      </c>
      <c r="S960" t="str">
        <f t="shared" si="654"/>
        <v/>
      </c>
      <c r="T960" t="str">
        <f t="shared" ref="T960:AB960" si="662">IF(E960=E954,CONCATENATE(VLOOKUP((E960-E938),$AC$122:$AD$127,2,FALSE),E939),"")</f>
        <v/>
      </c>
      <c r="U960" t="str">
        <f t="shared" si="662"/>
        <v/>
      </c>
      <c r="V960" t="str">
        <f t="shared" si="662"/>
        <v/>
      </c>
      <c r="W960" t="str">
        <f t="shared" si="662"/>
        <v/>
      </c>
      <c r="X960" t="str">
        <f t="shared" si="662"/>
        <v/>
      </c>
      <c r="Y960" t="str">
        <f t="shared" si="662"/>
        <v/>
      </c>
      <c r="Z960" t="str">
        <f t="shared" si="662"/>
        <v/>
      </c>
      <c r="AA960" t="str">
        <f t="shared" si="662"/>
        <v/>
      </c>
      <c r="AB960" t="str">
        <f t="shared" si="662"/>
        <v/>
      </c>
      <c r="AC960" s="1">
        <v>0</v>
      </c>
      <c r="AD960" s="1" t="s">
        <v>201</v>
      </c>
      <c r="AG960" t="str">
        <f t="shared" si="658"/>
        <v>F2</v>
      </c>
      <c r="AH960" t="str">
        <f t="shared" si="656"/>
        <v>F2</v>
      </c>
      <c r="AI960" t="str">
        <f t="shared" si="656"/>
        <v>F2</v>
      </c>
      <c r="AJ960" t="str">
        <f t="shared" si="656"/>
        <v>F2</v>
      </c>
      <c r="AK960" t="str">
        <f t="shared" si="656"/>
        <v>F2</v>
      </c>
      <c r="AL960" t="str">
        <f t="shared" si="656"/>
        <v>F2</v>
      </c>
      <c r="AM960" t="str">
        <f t="shared" si="656"/>
        <v>F2</v>
      </c>
      <c r="AN960" t="str">
        <f t="shared" si="656"/>
        <v>F2</v>
      </c>
      <c r="AO960" t="str">
        <f t="shared" si="656"/>
        <v>F2</v>
      </c>
    </row>
    <row r="961" spans="1:41" x14ac:dyDescent="0.25">
      <c r="A961" s="139" t="str">
        <f t="shared" si="641"/>
        <v>2015Wk 6P21</v>
      </c>
      <c r="B961" s="48">
        <v>21</v>
      </c>
      <c r="C961" s="144" t="str">
        <f t="shared" si="642"/>
        <v>Sean Mott</v>
      </c>
      <c r="D961" s="145"/>
      <c r="E961" s="146">
        <f t="shared" si="643"/>
        <v>5</v>
      </c>
      <c r="F961" s="146">
        <f t="shared" si="644"/>
        <v>6</v>
      </c>
      <c r="G961" s="146">
        <f t="shared" si="645"/>
        <v>5</v>
      </c>
      <c r="H961" s="146">
        <f t="shared" si="646"/>
        <v>4</v>
      </c>
      <c r="I961" s="146">
        <f t="shared" si="647"/>
        <v>3</v>
      </c>
      <c r="J961" s="146">
        <f t="shared" si="648"/>
        <v>5</v>
      </c>
      <c r="K961" s="146">
        <f t="shared" si="649"/>
        <v>4</v>
      </c>
      <c r="L961" s="146">
        <f t="shared" si="650"/>
        <v>5</v>
      </c>
      <c r="M961" s="146">
        <f t="shared" si="651"/>
        <v>7</v>
      </c>
      <c r="N961" s="147">
        <f t="shared" si="652"/>
        <v>44</v>
      </c>
      <c r="O961" s="148">
        <f>SUM(COUNTIF(E961,E954),COUNTIF(F961,F954),COUNTIF(G961,G954),COUNTIF(H961,H954),COUNTIF(I961,I954),COUNTIF(J961,J954),COUNTIF(K961,K954),COUNTIF(L961,L954),COUNTIF(M961,M954))</f>
        <v>0</v>
      </c>
      <c r="P961" s="149">
        <f>IF(O961=0,0,IF(SUM(O955:O966)=O961,VLOOKUP(1,$AC$107:$AD$116,2,FALSE),O961*P967))</f>
        <v>0</v>
      </c>
      <c r="Q961" s="146">
        <f t="shared" si="653"/>
        <v>2</v>
      </c>
      <c r="R961" t="s">
        <v>179</v>
      </c>
      <c r="S961" t="str">
        <f t="shared" si="654"/>
        <v/>
      </c>
      <c r="T961" t="str">
        <f t="shared" ref="T961:AB961" si="663">IF(E961=E954,CONCATENATE(VLOOKUP((E961-E938),$AC$122:$AD$127,2,FALSE),E939),"")</f>
        <v/>
      </c>
      <c r="U961" t="str">
        <f t="shared" si="663"/>
        <v/>
      </c>
      <c r="V961" t="str">
        <f t="shared" si="663"/>
        <v/>
      </c>
      <c r="W961" t="str">
        <f t="shared" si="663"/>
        <v/>
      </c>
      <c r="X961" t="str">
        <f t="shared" si="663"/>
        <v/>
      </c>
      <c r="Y961" t="str">
        <f t="shared" si="663"/>
        <v/>
      </c>
      <c r="Z961" t="str">
        <f t="shared" si="663"/>
        <v/>
      </c>
      <c r="AA961" t="str">
        <f t="shared" si="663"/>
        <v/>
      </c>
      <c r="AB961" t="str">
        <f t="shared" si="663"/>
        <v/>
      </c>
      <c r="AC961" s="1">
        <v>1</v>
      </c>
      <c r="AD961" s="1" t="s">
        <v>202</v>
      </c>
      <c r="AG961" t="str">
        <f t="shared" si="658"/>
        <v>F2</v>
      </c>
      <c r="AH961" t="str">
        <f t="shared" si="656"/>
        <v>F2</v>
      </c>
      <c r="AI961" t="str">
        <f t="shared" si="656"/>
        <v>F2</v>
      </c>
      <c r="AJ961" t="str">
        <f t="shared" si="656"/>
        <v>F2</v>
      </c>
      <c r="AK961" t="str">
        <f t="shared" si="656"/>
        <v>F2</v>
      </c>
      <c r="AL961" t="str">
        <f t="shared" si="656"/>
        <v>F2</v>
      </c>
      <c r="AM961" t="str">
        <f t="shared" si="656"/>
        <v>F2</v>
      </c>
      <c r="AN961" t="str">
        <f t="shared" si="656"/>
        <v>F2</v>
      </c>
      <c r="AO961" t="str">
        <f t="shared" si="656"/>
        <v>F2</v>
      </c>
    </row>
    <row r="962" spans="1:41" x14ac:dyDescent="0.25">
      <c r="A962" s="139" t="str">
        <f t="shared" si="641"/>
        <v>2015Wk 6P43</v>
      </c>
      <c r="B962" s="48">
        <v>43</v>
      </c>
      <c r="C962" s="144" t="str">
        <f t="shared" si="642"/>
        <v>Tony Massa</v>
      </c>
      <c r="D962" s="145"/>
      <c r="E962" s="146">
        <f t="shared" si="643"/>
        <v>6</v>
      </c>
      <c r="F962" s="146">
        <f t="shared" si="644"/>
        <v>6</v>
      </c>
      <c r="G962" s="146">
        <f t="shared" si="645"/>
        <v>6</v>
      </c>
      <c r="H962" s="146">
        <f t="shared" si="646"/>
        <v>5</v>
      </c>
      <c r="I962" s="146">
        <f t="shared" si="647"/>
        <v>5</v>
      </c>
      <c r="J962" s="146">
        <f t="shared" si="648"/>
        <v>4</v>
      </c>
      <c r="K962" s="146">
        <f t="shared" si="649"/>
        <v>5</v>
      </c>
      <c r="L962" s="146">
        <f t="shared" si="650"/>
        <v>7</v>
      </c>
      <c r="M962" s="146">
        <f t="shared" si="651"/>
        <v>8</v>
      </c>
      <c r="N962" s="147">
        <f t="shared" si="652"/>
        <v>52</v>
      </c>
      <c r="O962" s="148">
        <f>SUM(COUNTIF(E962,E954),COUNTIF(F962,F954),COUNTIF(G962,G954),COUNTIF(H962,H954),COUNTIF(I962,I954),COUNTIF(J962,J954),COUNTIF(K962,K954),COUNTIF(L962,L954),COUNTIF(M962,M954))</f>
        <v>0</v>
      </c>
      <c r="P962" s="149">
        <f>IF(O962=0,0,IF(SUM(O955:O966)=O962,VLOOKUP(1,$AC$107:$AD$116,2,FALSE),O962*P967))</f>
        <v>0</v>
      </c>
      <c r="Q962" s="146">
        <f t="shared" si="653"/>
        <v>0</v>
      </c>
      <c r="R962" t="s">
        <v>179</v>
      </c>
      <c r="S962" t="str">
        <f t="shared" si="654"/>
        <v/>
      </c>
      <c r="T962" t="str">
        <f t="shared" ref="T962:AB962" si="664">IF(E962=E954,CONCATENATE(VLOOKUP((E962-E938),$AC$122:$AD$127,2,FALSE),E939),"")</f>
        <v/>
      </c>
      <c r="U962" t="str">
        <f t="shared" si="664"/>
        <v/>
      </c>
      <c r="V962" t="str">
        <f t="shared" si="664"/>
        <v/>
      </c>
      <c r="W962" t="str">
        <f t="shared" si="664"/>
        <v/>
      </c>
      <c r="X962" t="str">
        <f t="shared" si="664"/>
        <v/>
      </c>
      <c r="Y962" t="str">
        <f t="shared" si="664"/>
        <v/>
      </c>
      <c r="Z962" t="str">
        <f t="shared" si="664"/>
        <v/>
      </c>
      <c r="AA962" t="str">
        <f t="shared" si="664"/>
        <v/>
      </c>
      <c r="AB962" t="str">
        <f t="shared" si="664"/>
        <v/>
      </c>
      <c r="AC962" s="1">
        <v>2</v>
      </c>
      <c r="AD962" s="1" t="s">
        <v>203</v>
      </c>
      <c r="AG962" t="str">
        <f t="shared" si="658"/>
        <v>F2</v>
      </c>
      <c r="AH962" t="str">
        <f t="shared" si="656"/>
        <v>F2</v>
      </c>
      <c r="AI962" t="str">
        <f t="shared" si="656"/>
        <v>F2</v>
      </c>
      <c r="AJ962" t="str">
        <f t="shared" si="656"/>
        <v>F2</v>
      </c>
      <c r="AK962" t="str">
        <f t="shared" si="656"/>
        <v>F2</v>
      </c>
      <c r="AL962" t="str">
        <f t="shared" si="656"/>
        <v>F2</v>
      </c>
      <c r="AM962" t="str">
        <f t="shared" si="656"/>
        <v>F2</v>
      </c>
      <c r="AN962" t="str">
        <f t="shared" si="656"/>
        <v>F2</v>
      </c>
      <c r="AO962" t="str">
        <f t="shared" si="656"/>
        <v>F2</v>
      </c>
    </row>
    <row r="963" spans="1:41" x14ac:dyDescent="0.25">
      <c r="A963" s="139" t="str">
        <f t="shared" si="641"/>
        <v>2015Wk 6P24</v>
      </c>
      <c r="B963" s="48">
        <v>24</v>
      </c>
      <c r="C963" s="144" t="str">
        <f t="shared" si="642"/>
        <v>Rick Fanto</v>
      </c>
      <c r="D963" s="145"/>
      <c r="E963" s="146">
        <f t="shared" si="643"/>
        <v>6</v>
      </c>
      <c r="F963" s="146">
        <f t="shared" si="644"/>
        <v>5</v>
      </c>
      <c r="G963" s="146">
        <f t="shared" si="645"/>
        <v>7</v>
      </c>
      <c r="H963" s="146">
        <f t="shared" si="646"/>
        <v>5</v>
      </c>
      <c r="I963" s="146">
        <f t="shared" si="647"/>
        <v>3</v>
      </c>
      <c r="J963" s="146">
        <f t="shared" si="648"/>
        <v>5</v>
      </c>
      <c r="K963" s="146">
        <f t="shared" si="649"/>
        <v>4</v>
      </c>
      <c r="L963" s="146">
        <f t="shared" si="650"/>
        <v>4</v>
      </c>
      <c r="M963" s="146">
        <f t="shared" si="651"/>
        <v>6</v>
      </c>
      <c r="N963" s="147">
        <f>SUM(E963:M963)</f>
        <v>45</v>
      </c>
      <c r="O963" s="148">
        <f>SUM(COUNTIF(E963,E954),COUNTIF(F963,F954),COUNTIF(G963,G954),COUNTIF(H963,H954),COUNTIF(I963,I954),COUNTIF(J963,J954),COUNTIF(K963,K954),COUNTIF(L963,L954),COUNTIF(M963,M954))</f>
        <v>0</v>
      </c>
      <c r="P963" s="149">
        <f>IF(O963=0,0,IF(SUM(O955:O966)=O963,VLOOKUP(1,$AC$107:$AD$116,2,FALSE),O963*P967))</f>
        <v>0</v>
      </c>
      <c r="Q963" s="146">
        <f t="shared" si="653"/>
        <v>1</v>
      </c>
      <c r="R963" t="s">
        <v>179</v>
      </c>
      <c r="S963" t="str">
        <f t="shared" si="654"/>
        <v/>
      </c>
      <c r="T963" t="str">
        <f t="shared" ref="T963:AB963" si="665">IF(E963=E954,CONCATENATE(VLOOKUP((E963-E938),$AC$122:$AD$127,2,FALSE),E939),"")</f>
        <v/>
      </c>
      <c r="U963" t="str">
        <f t="shared" si="665"/>
        <v/>
      </c>
      <c r="V963" t="str">
        <f t="shared" si="665"/>
        <v/>
      </c>
      <c r="W963" t="str">
        <f t="shared" si="665"/>
        <v/>
      </c>
      <c r="X963" t="str">
        <f t="shared" si="665"/>
        <v/>
      </c>
      <c r="Y963" t="str">
        <f t="shared" si="665"/>
        <v/>
      </c>
      <c r="Z963" t="str">
        <f t="shared" si="665"/>
        <v/>
      </c>
      <c r="AA963" t="str">
        <f t="shared" si="665"/>
        <v/>
      </c>
      <c r="AB963" t="str">
        <f t="shared" si="665"/>
        <v/>
      </c>
      <c r="AG963" t="str">
        <f t="shared" si="658"/>
        <v>F2</v>
      </c>
      <c r="AH963" t="str">
        <f t="shared" si="656"/>
        <v>F2</v>
      </c>
      <c r="AI963" t="str">
        <f t="shared" si="656"/>
        <v>F2</v>
      </c>
      <c r="AJ963" t="str">
        <f t="shared" si="656"/>
        <v>F2</v>
      </c>
      <c r="AK963" t="str">
        <f t="shared" si="656"/>
        <v>F2</v>
      </c>
      <c r="AL963" t="str">
        <f t="shared" si="656"/>
        <v>F2</v>
      </c>
      <c r="AM963" t="str">
        <f t="shared" si="656"/>
        <v>F2</v>
      </c>
      <c r="AN963" t="str">
        <f t="shared" si="656"/>
        <v>F2</v>
      </c>
      <c r="AO963" t="str">
        <f t="shared" si="656"/>
        <v>F2</v>
      </c>
    </row>
    <row r="964" spans="1:41" x14ac:dyDescent="0.25">
      <c r="A964" s="139" t="str">
        <f t="shared" si="641"/>
        <v>2015Wk 6P15</v>
      </c>
      <c r="B964" s="48">
        <v>15</v>
      </c>
      <c r="C964" s="144" t="str">
        <f t="shared" si="642"/>
        <v>Chris Donegan</v>
      </c>
      <c r="D964" s="150"/>
      <c r="E964" s="146">
        <f t="shared" si="643"/>
        <v>5</v>
      </c>
      <c r="F964" s="146">
        <f t="shared" si="644"/>
        <v>6</v>
      </c>
      <c r="G964" s="146">
        <f t="shared" si="645"/>
        <v>6</v>
      </c>
      <c r="H964" s="146">
        <f t="shared" si="646"/>
        <v>5</v>
      </c>
      <c r="I964" s="146">
        <f t="shared" si="647"/>
        <v>4</v>
      </c>
      <c r="J964" s="146">
        <f t="shared" si="648"/>
        <v>5</v>
      </c>
      <c r="K964" s="146">
        <f t="shared" si="649"/>
        <v>4</v>
      </c>
      <c r="L964" s="146">
        <f t="shared" si="650"/>
        <v>6</v>
      </c>
      <c r="M964" s="146">
        <f t="shared" si="651"/>
        <v>8</v>
      </c>
      <c r="N964" s="147">
        <f t="shared" ref="N964:N966" si="666">SUM(E964:M964)</f>
        <v>49</v>
      </c>
      <c r="O964" s="148">
        <f>SUM(COUNTIF(E964,E954),COUNTIF(F964,F954),COUNTIF(G964,G954),COUNTIF(H964,H954),COUNTIF(I964,I954),COUNTIF(J964,J954),COUNTIF(K964,K954),COUNTIF(L964,L954),COUNTIF(M964,M954))</f>
        <v>0</v>
      </c>
      <c r="P964" s="149">
        <f>IF(O964=0,0,IF(SUM(O955:O966)=O964,VLOOKUP(1,$AC$107:$AD$116,2,FALSE),O964*P967))</f>
        <v>0</v>
      </c>
      <c r="Q964" s="146">
        <f t="shared" si="653"/>
        <v>0</v>
      </c>
      <c r="R964" t="s">
        <v>179</v>
      </c>
      <c r="S964" t="str">
        <f t="shared" si="654"/>
        <v/>
      </c>
      <c r="T964" t="str">
        <f>IF(E964=E954,CONCATENATE(VLOOKUP((E964-E938),$AC$122:$AD$127,2,FALSE),E939),"")</f>
        <v/>
      </c>
      <c r="U964" t="str">
        <f>IF(F964=F954,CONCATENATE(VLOOKUP((F964-F938),$AC$122:$AD$127,2,FALSE),F939),"")</f>
        <v/>
      </c>
      <c r="V964" t="str">
        <f>IF(G964=G954,CONCATENATE(VLOOKUP((G964-G938),$AC$122:$AD$127,2,FALSE),G939),"")</f>
        <v/>
      </c>
      <c r="W964" t="str">
        <f t="shared" ref="W964:AB964" si="667">IF(H964=H954,CONCATENATE(VLOOKUP((H964-H938),$AC$122:$AD$127,2,FALSE),H939),"")</f>
        <v/>
      </c>
      <c r="X964" t="str">
        <f t="shared" si="667"/>
        <v/>
      </c>
      <c r="Y964" t="str">
        <f t="shared" si="667"/>
        <v/>
      </c>
      <c r="Z964" t="str">
        <f t="shared" si="667"/>
        <v/>
      </c>
      <c r="AA964" t="str">
        <f t="shared" si="667"/>
        <v/>
      </c>
      <c r="AB964" t="str">
        <f t="shared" si="667"/>
        <v/>
      </c>
      <c r="AG964" t="str">
        <f t="shared" si="658"/>
        <v>F2</v>
      </c>
      <c r="AH964" t="str">
        <f t="shared" si="656"/>
        <v>F2</v>
      </c>
      <c r="AI964" t="str">
        <f t="shared" si="656"/>
        <v>F2</v>
      </c>
      <c r="AJ964" t="str">
        <f t="shared" si="656"/>
        <v>F2</v>
      </c>
      <c r="AK964" t="str">
        <f t="shared" si="656"/>
        <v>F2</v>
      </c>
      <c r="AL964" t="str">
        <f t="shared" si="656"/>
        <v>F2</v>
      </c>
      <c r="AM964" t="str">
        <f t="shared" si="656"/>
        <v>F2</v>
      </c>
      <c r="AN964" t="str">
        <f t="shared" si="656"/>
        <v>F2</v>
      </c>
      <c r="AO964" t="str">
        <f t="shared" si="656"/>
        <v>F2</v>
      </c>
    </row>
    <row r="965" spans="1:41" x14ac:dyDescent="0.25">
      <c r="A965" s="139" t="str">
        <f t="shared" si="641"/>
        <v>2015Wk 6P25</v>
      </c>
      <c r="B965" s="48">
        <v>25</v>
      </c>
      <c r="C965" s="144" t="str">
        <f t="shared" si="642"/>
        <v>Jon Carroll</v>
      </c>
      <c r="D965" s="150"/>
      <c r="E965" s="146">
        <f t="shared" si="643"/>
        <v>6</v>
      </c>
      <c r="F965" s="146">
        <f t="shared" si="644"/>
        <v>7</v>
      </c>
      <c r="G965" s="146">
        <f t="shared" si="645"/>
        <v>5</v>
      </c>
      <c r="H965" s="146">
        <f t="shared" si="646"/>
        <v>4</v>
      </c>
      <c r="I965" s="146">
        <f t="shared" si="647"/>
        <v>4</v>
      </c>
      <c r="J965" s="146">
        <f t="shared" si="648"/>
        <v>6</v>
      </c>
      <c r="K965" s="146">
        <f t="shared" si="649"/>
        <v>3</v>
      </c>
      <c r="L965" s="146">
        <f t="shared" si="650"/>
        <v>4</v>
      </c>
      <c r="M965" s="146">
        <f t="shared" si="651"/>
        <v>6</v>
      </c>
      <c r="N965" s="147">
        <f t="shared" si="666"/>
        <v>45</v>
      </c>
      <c r="O965" s="148">
        <f>SUM(COUNTIF(E965,E954),COUNTIF(F965,F954),COUNTIF(G965,G954),COUNTIF(H965,H954),COUNTIF(I965,I954),COUNTIF(J965,J954),COUNTIF(K965,K954),COUNTIF(L965,L954),COUNTIF(M965,M954))</f>
        <v>0</v>
      </c>
      <c r="P965" s="149">
        <f>IF(O965=0,0,IF(SUM(O955:O966)=O965,VLOOKUP(1,$AC$107:$AD$116,2,FALSE),O965*P967))</f>
        <v>0</v>
      </c>
      <c r="Q965" s="146">
        <f t="shared" si="653"/>
        <v>0</v>
      </c>
      <c r="R965" t="s">
        <v>179</v>
      </c>
      <c r="S965" t="str">
        <f t="shared" si="654"/>
        <v/>
      </c>
      <c r="T965" t="str">
        <f>IF(E965=E954,CONCATENATE(VLOOKUP((E965-E938),$AC$122:$AD$127,2,FALSE),E939),"")</f>
        <v/>
      </c>
      <c r="U965" t="str">
        <f t="shared" ref="U965:AB965" si="668">IF(F965=F954,CONCATENATE(VLOOKUP((F965-F938),$AC$122:$AD$127,2,FALSE),F939),"")</f>
        <v/>
      </c>
      <c r="V965" t="str">
        <f t="shared" si="668"/>
        <v/>
      </c>
      <c r="W965" t="str">
        <f t="shared" si="668"/>
        <v/>
      </c>
      <c r="X965" t="str">
        <f t="shared" si="668"/>
        <v/>
      </c>
      <c r="Y965" t="str">
        <f t="shared" si="668"/>
        <v/>
      </c>
      <c r="Z965" t="str">
        <f t="shared" si="668"/>
        <v/>
      </c>
      <c r="AA965" t="str">
        <f t="shared" si="668"/>
        <v/>
      </c>
      <c r="AB965" t="str">
        <f t="shared" si="668"/>
        <v/>
      </c>
      <c r="AG965" t="str">
        <f t="shared" si="658"/>
        <v>F2</v>
      </c>
      <c r="AH965" t="str">
        <f t="shared" si="656"/>
        <v>F2</v>
      </c>
      <c r="AI965" t="str">
        <f t="shared" si="656"/>
        <v>F2</v>
      </c>
      <c r="AJ965" t="str">
        <f t="shared" si="656"/>
        <v>F2</v>
      </c>
      <c r="AK965" t="str">
        <f t="shared" si="656"/>
        <v>F2</v>
      </c>
      <c r="AL965" t="str">
        <f t="shared" si="656"/>
        <v>F2</v>
      </c>
      <c r="AM965" t="str">
        <f t="shared" si="656"/>
        <v>F2</v>
      </c>
      <c r="AN965" t="str">
        <f t="shared" si="656"/>
        <v>F2</v>
      </c>
      <c r="AO965" t="str">
        <f t="shared" si="656"/>
        <v>F2</v>
      </c>
    </row>
    <row r="966" spans="1:41" x14ac:dyDescent="0.25">
      <c r="A966" s="139" t="str">
        <f t="shared" si="641"/>
        <v>2015Wk 6P11</v>
      </c>
      <c r="B966" s="48">
        <v>11</v>
      </c>
      <c r="C966" s="144" t="str">
        <f t="shared" si="642"/>
        <v>Tom Phillips</v>
      </c>
      <c r="D966" s="150"/>
      <c r="E966" s="146">
        <f t="shared" si="643"/>
        <v>3</v>
      </c>
      <c r="F966" s="146">
        <f t="shared" si="644"/>
        <v>5</v>
      </c>
      <c r="G966" s="146">
        <f t="shared" si="645"/>
        <v>7</v>
      </c>
      <c r="H966" s="146">
        <f t="shared" si="646"/>
        <v>4</v>
      </c>
      <c r="I966" s="146">
        <f t="shared" si="647"/>
        <v>5</v>
      </c>
      <c r="J966" s="146">
        <f t="shared" si="648"/>
        <v>3</v>
      </c>
      <c r="K966" s="146">
        <f t="shared" si="649"/>
        <v>5</v>
      </c>
      <c r="L966" s="146">
        <f t="shared" si="650"/>
        <v>5</v>
      </c>
      <c r="M966" s="146">
        <f t="shared" si="651"/>
        <v>6</v>
      </c>
      <c r="N966" s="147">
        <f t="shared" si="666"/>
        <v>43</v>
      </c>
      <c r="O966" s="148">
        <f>SUM(COUNTIF(E966,E954),COUNTIF(F966,F954),COUNTIF(G966,G954),COUNTIF(H966,H954),COUNTIF(I966,I954),COUNTIF(J966,J954),COUNTIF(K966,K954),COUNTIF(L966,L954),COUNTIF(M966,M954))</f>
        <v>2</v>
      </c>
      <c r="P966" s="149">
        <f>IF(O966=0,0,IF(SUM(O955:O966)=O966,VLOOKUP(1,$AC$107:$AD$116,2,FALSE),O966*P967))</f>
        <v>24</v>
      </c>
      <c r="Q966" s="146">
        <f t="shared" si="653"/>
        <v>2</v>
      </c>
      <c r="R966" t="s">
        <v>179</v>
      </c>
      <c r="S966" t="str">
        <f t="shared" si="654"/>
        <v>BIR#10BIR#15</v>
      </c>
      <c r="T966" t="str">
        <f>IF(E966=E954,CONCATENATE(VLOOKUP((E966-E938),$AC$122:$AD$127,2,FALSE),E939),"")</f>
        <v>BIR#10</v>
      </c>
      <c r="U966" t="str">
        <f t="shared" ref="U966:AB966" si="669">IF(F966=F954,CONCATENATE(VLOOKUP((F966-F938),$AC$122:$AD$127,2,FALSE),F939),"")</f>
        <v/>
      </c>
      <c r="V966" t="str">
        <f t="shared" si="669"/>
        <v/>
      </c>
      <c r="W966" t="str">
        <f t="shared" si="669"/>
        <v/>
      </c>
      <c r="X966" t="str">
        <f t="shared" si="669"/>
        <v/>
      </c>
      <c r="Y966" t="str">
        <f t="shared" si="669"/>
        <v>BIR#15</v>
      </c>
      <c r="Z966" t="str">
        <f t="shared" si="669"/>
        <v/>
      </c>
      <c r="AA966" t="str">
        <f t="shared" si="669"/>
        <v/>
      </c>
      <c r="AB966" t="str">
        <f t="shared" si="669"/>
        <v/>
      </c>
      <c r="AG966" t="str">
        <f t="shared" si="658"/>
        <v>F2BIR#10</v>
      </c>
      <c r="AH966" t="str">
        <f t="shared" si="656"/>
        <v>F2</v>
      </c>
      <c r="AI966" t="str">
        <f t="shared" si="656"/>
        <v>F2</v>
      </c>
      <c r="AJ966" t="str">
        <f t="shared" si="656"/>
        <v>F2</v>
      </c>
      <c r="AK966" t="str">
        <f t="shared" si="656"/>
        <v>F2</v>
      </c>
      <c r="AL966" t="str">
        <f t="shared" si="656"/>
        <v>F2BIR#15</v>
      </c>
      <c r="AM966" t="str">
        <f t="shared" si="656"/>
        <v>F2</v>
      </c>
      <c r="AN966" t="str">
        <f t="shared" si="656"/>
        <v>F2</v>
      </c>
      <c r="AO966" t="str">
        <f t="shared" si="656"/>
        <v>F2</v>
      </c>
    </row>
    <row r="967" spans="1:41" x14ac:dyDescent="0.25">
      <c r="A967" s="139"/>
      <c r="B967" s="48"/>
      <c r="C967" s="151" t="s">
        <v>204</v>
      </c>
      <c r="D967" s="150"/>
      <c r="E967" s="152">
        <f>AVERAGE(E955:E966)</f>
        <v>5.166666666666667</v>
      </c>
      <c r="F967" s="152">
        <f t="shared" ref="F967:N967" si="670">AVERAGE(F955:F966)</f>
        <v>5.583333333333333</v>
      </c>
      <c r="G967" s="152">
        <f t="shared" si="670"/>
        <v>5.583333333333333</v>
      </c>
      <c r="H967" s="152">
        <f t="shared" si="670"/>
        <v>4.666666666666667</v>
      </c>
      <c r="I967" s="152">
        <f t="shared" si="670"/>
        <v>3.8333333333333335</v>
      </c>
      <c r="J967" s="152">
        <f t="shared" si="670"/>
        <v>5.25</v>
      </c>
      <c r="K967" s="152">
        <f t="shared" si="670"/>
        <v>4.083333333333333</v>
      </c>
      <c r="L967" s="152">
        <f t="shared" si="670"/>
        <v>5.416666666666667</v>
      </c>
      <c r="M967" s="152">
        <f t="shared" si="670"/>
        <v>6.5</v>
      </c>
      <c r="N967" s="152">
        <f t="shared" si="670"/>
        <v>46.083333333333336</v>
      </c>
      <c r="O967" s="153"/>
      <c r="P967" s="9">
        <f>VLOOKUP(SUM(O955:O966),$AC$107:$AD$117,2,FALSE)</f>
        <v>12</v>
      </c>
    </row>
    <row r="968" spans="1:41" x14ac:dyDescent="0.25">
      <c r="A968" s="139" t="str">
        <f>CONCATENATE($C$10,C938,C968)</f>
        <v>2015Wk 6Flight 3</v>
      </c>
      <c r="B968" s="48"/>
      <c r="C968" s="304" t="s">
        <v>60</v>
      </c>
      <c r="D968" s="305"/>
      <c r="E968" s="140">
        <f>IF(COUNTIF(E969:E980,MIN(E969:E980))=1,MIN(E969:E980),0)</f>
        <v>4</v>
      </c>
      <c r="F968" s="140">
        <f t="shared" ref="F968:L968" si="671">IF(COUNTIF(F969:F980,MIN(F969:F980))=1,MIN(F969:F980),0)</f>
        <v>0</v>
      </c>
      <c r="G968" s="140">
        <f t="shared" si="671"/>
        <v>0</v>
      </c>
      <c r="H968" s="140">
        <f t="shared" si="671"/>
        <v>0</v>
      </c>
      <c r="I968" s="140">
        <f t="shared" si="671"/>
        <v>0</v>
      </c>
      <c r="J968" s="140">
        <f t="shared" si="671"/>
        <v>4</v>
      </c>
      <c r="K968" s="140">
        <f t="shared" si="671"/>
        <v>0</v>
      </c>
      <c r="L968" s="140">
        <f t="shared" si="671"/>
        <v>0</v>
      </c>
      <c r="M968" s="140">
        <f>IF(COUNTIF(M969:M980,MIN(M969:M980))=1,MIN(M969:M980),0)</f>
        <v>5</v>
      </c>
      <c r="N968" s="154"/>
      <c r="O968" s="9" t="s">
        <v>190</v>
      </c>
      <c r="P968" s="9" t="s">
        <v>191</v>
      </c>
      <c r="Q968" s="52"/>
    </row>
    <row r="969" spans="1:41" x14ac:dyDescent="0.25">
      <c r="A969" s="139" t="str">
        <f t="shared" ref="A969:A980" si="672">CONCATENATE($C$10,$C$995,"P",B969)</f>
        <v>2015Wk 6P57</v>
      </c>
      <c r="B969" s="48">
        <v>57</v>
      </c>
      <c r="C969" s="144" t="str">
        <f t="shared" ref="C969:C980" si="673">VLOOKUP(B969,$A$3108:$D$8319,3,FALSE)</f>
        <v>Bill Kirkby</v>
      </c>
      <c r="D969" s="145"/>
      <c r="E969" s="146">
        <f t="shared" ref="E969:E980" si="674">IFERROR(IF(VLOOKUP($A969,$A$995:$P$1056,5,FALSE)=0,"",VLOOKUP($A969,$A$995:$P$1056,5,FALSE)),"")</f>
        <v>6</v>
      </c>
      <c r="F969" s="146">
        <f t="shared" ref="F969:F980" si="675">IFERROR(IF(VLOOKUP($A969,$A$995:$P$1056,6,FALSE)=0,"",VLOOKUP($A969,$A$995:$P$1056,6,FALSE)),"")</f>
        <v>8</v>
      </c>
      <c r="G969" s="146">
        <f t="shared" ref="G969:G980" si="676">IFERROR(IF(VLOOKUP($A969,$A$995:$P$1056,7,FALSE)=0,"",VLOOKUP($A969,$A$995:$P$1056,7,FALSE)),"")</f>
        <v>5</v>
      </c>
      <c r="H969" s="146">
        <f t="shared" ref="H969:H980" si="677">IFERROR(IF(VLOOKUP($A969,$A$995:$P$1056,8,FALSE)=0,"",VLOOKUP($A969,$A$995:$P$1056,8,FALSE)),"")</f>
        <v>4</v>
      </c>
      <c r="I969" s="146">
        <f t="shared" ref="I969:I980" si="678">IFERROR(IF(VLOOKUP($A969,$A$995:$P$1056,9,FALSE)=0,"",VLOOKUP($A969,$A$995:$P$1056,9,FALSE)),"")</f>
        <v>5</v>
      </c>
      <c r="J969" s="146">
        <f t="shared" ref="J969:J980" si="679">IFERROR(IF(VLOOKUP($A969,$A$995:$P$1056,10,FALSE)=0,"",VLOOKUP($A969,$A$995:$P$1056,10,FALSE)),"")</f>
        <v>6</v>
      </c>
      <c r="K969" s="146">
        <f t="shared" ref="K969:K980" si="680">IFERROR(IF(VLOOKUP($A969,$A$995:$P$1056,11,FALSE)=0,"",VLOOKUP($A969,$A$995:$P$1056,11,FALSE)),"")</f>
        <v>4</v>
      </c>
      <c r="L969" s="146">
        <f t="shared" ref="L969:L980" si="681">IFERROR(IF(VLOOKUP($A969,$A$995:$P$1056,12,FALSE)=0,"",VLOOKUP($A969,$A$995:$P$1056,12,FALSE)),"")</f>
        <v>7</v>
      </c>
      <c r="M969" s="146">
        <f t="shared" ref="M969:M980" si="682">IFERROR(IF(VLOOKUP($A969,$A$995:$P$1056,13,FALSE)=0,"",VLOOKUP($A969,$A$995:$P$1056,13,FALSE)),"")</f>
        <v>8</v>
      </c>
      <c r="N969" s="147">
        <f t="shared" ref="N969:N980" si="683">SUM(E969:M969)</f>
        <v>53</v>
      </c>
      <c r="O969" s="148">
        <f>SUM(COUNTIF(E969,E968),COUNTIF(F969,F968),COUNTIF(G969,G968),COUNTIF(H969,H968),COUNTIF(I969,I968),COUNTIF(J969,J968),COUNTIF(K969,K968),COUNTIF(L969,L968),COUNTIF(M969,M968))</f>
        <v>0</v>
      </c>
      <c r="P969" s="149">
        <f>IF(O969=0,0,IF(SUM(O969:O980)=O969,VLOOKUP(1,$AC$107:$AD$116,2,FALSE),O969*P981))</f>
        <v>0</v>
      </c>
      <c r="Q969" s="146">
        <f t="shared" ref="Q969:Q980" si="684">IFERROR((VLOOKUP($A969,$A$995:$P$1056,16,FALSE)),"DNP")</f>
        <v>1</v>
      </c>
      <c r="R969" t="s">
        <v>179</v>
      </c>
      <c r="S969" t="str">
        <f t="shared" ref="S969:S980" si="685">CONCATENATE(T969,U969,V969,W969,X969,Y969,Z969,AA969,AB969)</f>
        <v/>
      </c>
      <c r="T969" t="str">
        <f t="shared" ref="T969:AB969" si="686">IF(E969=E968,CONCATENATE(VLOOKUP((E969-E938),$AC$122:$AD$127,2,FALSE),E939),"")</f>
        <v/>
      </c>
      <c r="U969" t="str">
        <f t="shared" si="686"/>
        <v/>
      </c>
      <c r="V969" t="str">
        <f t="shared" si="686"/>
        <v/>
      </c>
      <c r="W969" t="str">
        <f t="shared" si="686"/>
        <v/>
      </c>
      <c r="X969" t="str">
        <f t="shared" si="686"/>
        <v/>
      </c>
      <c r="Y969" t="str">
        <f t="shared" si="686"/>
        <v/>
      </c>
      <c r="Z969" t="str">
        <f t="shared" si="686"/>
        <v/>
      </c>
      <c r="AA969" t="str">
        <f t="shared" si="686"/>
        <v/>
      </c>
      <c r="AB969" t="str">
        <f t="shared" si="686"/>
        <v/>
      </c>
      <c r="AG969" t="str">
        <f>CONCATENATE("F3",T969)</f>
        <v>F3</v>
      </c>
      <c r="AH969" t="str">
        <f t="shared" ref="AH969:AO980" si="687">CONCATENATE("F3",U969)</f>
        <v>F3</v>
      </c>
      <c r="AI969" t="str">
        <f t="shared" si="687"/>
        <v>F3</v>
      </c>
      <c r="AJ969" t="str">
        <f t="shared" si="687"/>
        <v>F3</v>
      </c>
      <c r="AK969" t="str">
        <f t="shared" si="687"/>
        <v>F3</v>
      </c>
      <c r="AL969" t="str">
        <f t="shared" si="687"/>
        <v>F3</v>
      </c>
      <c r="AM969" t="str">
        <f t="shared" si="687"/>
        <v>F3</v>
      </c>
      <c r="AN969" t="str">
        <f t="shared" si="687"/>
        <v>F3</v>
      </c>
      <c r="AO969" t="str">
        <f t="shared" si="687"/>
        <v>F3</v>
      </c>
    </row>
    <row r="970" spans="1:41" x14ac:dyDescent="0.25">
      <c r="A970" s="139" t="str">
        <f t="shared" si="672"/>
        <v>2015Wk 6P44</v>
      </c>
      <c r="B970" s="48">
        <v>44</v>
      </c>
      <c r="C970" s="144" t="str">
        <f t="shared" si="673"/>
        <v>Bob Zaleski</v>
      </c>
      <c r="D970" s="145"/>
      <c r="E970" s="146">
        <f t="shared" si="674"/>
        <v>5</v>
      </c>
      <c r="F970" s="146">
        <f t="shared" si="675"/>
        <v>8</v>
      </c>
      <c r="G970" s="146">
        <f t="shared" si="676"/>
        <v>8</v>
      </c>
      <c r="H970" s="146">
        <f t="shared" si="677"/>
        <v>5</v>
      </c>
      <c r="I970" s="146">
        <f t="shared" si="678"/>
        <v>4</v>
      </c>
      <c r="J970" s="146">
        <f t="shared" si="679"/>
        <v>6</v>
      </c>
      <c r="K970" s="146">
        <f t="shared" si="680"/>
        <v>4</v>
      </c>
      <c r="L970" s="146">
        <f t="shared" si="681"/>
        <v>7</v>
      </c>
      <c r="M970" s="146">
        <f t="shared" si="682"/>
        <v>7</v>
      </c>
      <c r="N970" s="147">
        <f t="shared" si="683"/>
        <v>54</v>
      </c>
      <c r="O970" s="148">
        <f>SUM(COUNTIF(E970,E968),COUNTIF(F970,F968),COUNTIF(G970,G968),COUNTIF(H970,H968),COUNTIF(I970,I968),COUNTIF(J970,J968),COUNTIF(K970,K968),COUNTIF(L970,L968),COUNTIF(M970,M968))</f>
        <v>0</v>
      </c>
      <c r="P970" s="149">
        <f>IF(O970=0,0,IF(SUM(O969:O980)=O970,VLOOKUP(1,$AC$107:$AD$116,2,FALSE),O970*P981))</f>
        <v>0</v>
      </c>
      <c r="Q970" s="146">
        <f t="shared" si="684"/>
        <v>0</v>
      </c>
      <c r="R970" t="s">
        <v>179</v>
      </c>
      <c r="S970" t="str">
        <f t="shared" si="685"/>
        <v/>
      </c>
      <c r="T970" t="str">
        <f t="shared" ref="T970:AB970" si="688">IF(E970=E968,CONCATENATE(VLOOKUP((E970-E938),$AC$122:$AD$127,2,FALSE),E939),"")</f>
        <v/>
      </c>
      <c r="U970" t="str">
        <f t="shared" si="688"/>
        <v/>
      </c>
      <c r="V970" t="str">
        <f t="shared" si="688"/>
        <v/>
      </c>
      <c r="W970" t="str">
        <f t="shared" si="688"/>
        <v/>
      </c>
      <c r="X970" t="str">
        <f t="shared" si="688"/>
        <v/>
      </c>
      <c r="Y970" t="str">
        <f t="shared" si="688"/>
        <v/>
      </c>
      <c r="Z970" t="str">
        <f t="shared" si="688"/>
        <v/>
      </c>
      <c r="AA970" t="str">
        <f t="shared" si="688"/>
        <v/>
      </c>
      <c r="AB970" t="str">
        <f t="shared" si="688"/>
        <v/>
      </c>
      <c r="AG970" t="str">
        <f t="shared" ref="AG970:AG980" si="689">CONCATENATE("F3",T970)</f>
        <v>F3</v>
      </c>
      <c r="AH970" t="str">
        <f t="shared" si="687"/>
        <v>F3</v>
      </c>
      <c r="AI970" t="str">
        <f t="shared" si="687"/>
        <v>F3</v>
      </c>
      <c r="AJ970" t="str">
        <f t="shared" si="687"/>
        <v>F3</v>
      </c>
      <c r="AK970" t="str">
        <f t="shared" si="687"/>
        <v>F3</v>
      </c>
      <c r="AL970" t="str">
        <f t="shared" si="687"/>
        <v>F3</v>
      </c>
      <c r="AM970" t="str">
        <f t="shared" si="687"/>
        <v>F3</v>
      </c>
      <c r="AN970" t="str">
        <f t="shared" si="687"/>
        <v>F3</v>
      </c>
      <c r="AO970" t="str">
        <f t="shared" si="687"/>
        <v>F3</v>
      </c>
    </row>
    <row r="971" spans="1:41" x14ac:dyDescent="0.25">
      <c r="A971" s="139" t="str">
        <f t="shared" si="672"/>
        <v>2015Wk 6P35</v>
      </c>
      <c r="B971" s="48">
        <v>35</v>
      </c>
      <c r="C971" s="144" t="str">
        <f t="shared" si="673"/>
        <v>Bob Moran</v>
      </c>
      <c r="D971" s="145"/>
      <c r="E971" s="146">
        <f t="shared" si="674"/>
        <v>6</v>
      </c>
      <c r="F971" s="146">
        <f t="shared" si="675"/>
        <v>6</v>
      </c>
      <c r="G971" s="146">
        <f t="shared" si="676"/>
        <v>7</v>
      </c>
      <c r="H971" s="146">
        <f t="shared" si="677"/>
        <v>6</v>
      </c>
      <c r="I971" s="146">
        <f t="shared" si="678"/>
        <v>4</v>
      </c>
      <c r="J971" s="146">
        <f t="shared" si="679"/>
        <v>6</v>
      </c>
      <c r="K971" s="146">
        <f t="shared" si="680"/>
        <v>3</v>
      </c>
      <c r="L971" s="146">
        <f t="shared" si="681"/>
        <v>6</v>
      </c>
      <c r="M971" s="146">
        <f t="shared" si="682"/>
        <v>6</v>
      </c>
      <c r="N971" s="147">
        <f t="shared" si="683"/>
        <v>50</v>
      </c>
      <c r="O971" s="148">
        <f>SUM(COUNTIF(E971,E968),COUNTIF(F971,F968),COUNTIF(G971,G968),COUNTIF(H971,H968),COUNTIF(I971,I968),COUNTIF(J971,J968),COUNTIF(K971,K968),COUNTIF(L971,L968),COUNTIF(M971,M968))</f>
        <v>0</v>
      </c>
      <c r="P971" s="149">
        <f>IF(O971=0,0,IF(SUM(O969:O980)=O971,VLOOKUP(1,$AC$107:$AD$116,2,FALSE),O971*P981))</f>
        <v>0</v>
      </c>
      <c r="Q971" s="146">
        <f t="shared" si="684"/>
        <v>1</v>
      </c>
      <c r="R971" t="s">
        <v>179</v>
      </c>
      <c r="S971" t="str">
        <f t="shared" si="685"/>
        <v/>
      </c>
      <c r="T971" t="str">
        <f t="shared" ref="T971:AB971" si="690">IF(E971=E968,CONCATENATE(VLOOKUP((E971-E938),$AC$122:$AD$127,2,FALSE),E939),"")</f>
        <v/>
      </c>
      <c r="U971" t="str">
        <f t="shared" si="690"/>
        <v/>
      </c>
      <c r="V971" t="str">
        <f t="shared" si="690"/>
        <v/>
      </c>
      <c r="W971" t="str">
        <f t="shared" si="690"/>
        <v/>
      </c>
      <c r="X971" t="str">
        <f t="shared" si="690"/>
        <v/>
      </c>
      <c r="Y971" t="str">
        <f t="shared" si="690"/>
        <v/>
      </c>
      <c r="Z971" t="str">
        <f t="shared" si="690"/>
        <v/>
      </c>
      <c r="AA971" t="str">
        <f t="shared" si="690"/>
        <v/>
      </c>
      <c r="AB971" t="str">
        <f t="shared" si="690"/>
        <v/>
      </c>
      <c r="AG971" t="str">
        <f t="shared" si="689"/>
        <v>F3</v>
      </c>
      <c r="AH971" t="str">
        <f t="shared" si="687"/>
        <v>F3</v>
      </c>
      <c r="AI971" t="str">
        <f t="shared" si="687"/>
        <v>F3</v>
      </c>
      <c r="AJ971" t="str">
        <f t="shared" si="687"/>
        <v>F3</v>
      </c>
      <c r="AK971" t="str">
        <f t="shared" si="687"/>
        <v>F3</v>
      </c>
      <c r="AL971" t="str">
        <f t="shared" si="687"/>
        <v>F3</v>
      </c>
      <c r="AM971" t="str">
        <f t="shared" si="687"/>
        <v>F3</v>
      </c>
      <c r="AN971" t="str">
        <f t="shared" si="687"/>
        <v>F3</v>
      </c>
      <c r="AO971" t="str">
        <f t="shared" si="687"/>
        <v>F3</v>
      </c>
    </row>
    <row r="972" spans="1:41" x14ac:dyDescent="0.25">
      <c r="A972" s="139" t="str">
        <f t="shared" si="672"/>
        <v>2015Wk 6P73</v>
      </c>
      <c r="B972" s="48">
        <v>73</v>
      </c>
      <c r="C972" s="144" t="str">
        <f t="shared" si="673"/>
        <v>Art Brillanti</v>
      </c>
      <c r="D972" s="145"/>
      <c r="E972" s="146">
        <f t="shared" si="674"/>
        <v>6</v>
      </c>
      <c r="F972" s="146">
        <f t="shared" si="675"/>
        <v>7</v>
      </c>
      <c r="G972" s="146">
        <f t="shared" si="676"/>
        <v>7</v>
      </c>
      <c r="H972" s="146">
        <f t="shared" si="677"/>
        <v>5</v>
      </c>
      <c r="I972" s="146">
        <f t="shared" si="678"/>
        <v>4</v>
      </c>
      <c r="J972" s="146">
        <f t="shared" si="679"/>
        <v>5</v>
      </c>
      <c r="K972" s="146">
        <f t="shared" si="680"/>
        <v>4</v>
      </c>
      <c r="L972" s="146">
        <f t="shared" si="681"/>
        <v>4</v>
      </c>
      <c r="M972" s="146">
        <f t="shared" si="682"/>
        <v>5</v>
      </c>
      <c r="N972" s="147">
        <f t="shared" si="683"/>
        <v>47</v>
      </c>
      <c r="O972" s="148">
        <f>SUM(COUNTIF(E972,E968),COUNTIF(F972,F968),COUNTIF(G972,G968),COUNTIF(H972,H968),COUNTIF(I972,I968),COUNTIF(J972,J968),COUNTIF(K972,K968),COUNTIF(L972,L968),COUNTIF(M972,M968))</f>
        <v>1</v>
      </c>
      <c r="P972" s="149">
        <f>IF(O972=0,0,IF(SUM(O969:O980)=O972,VLOOKUP(1,$AC$107:$AD$116,2,FALSE),O972*P981))</f>
        <v>12</v>
      </c>
      <c r="Q972" s="146">
        <f t="shared" si="684"/>
        <v>2</v>
      </c>
      <c r="R972" t="s">
        <v>179</v>
      </c>
      <c r="S972" t="str">
        <f t="shared" si="685"/>
        <v>PAR#18</v>
      </c>
      <c r="T972" t="str">
        <f t="shared" ref="T972:AB972" si="691">IF(E972=E968,CONCATENATE(VLOOKUP((E972-E938),$AC$122:$AD$127,2,FALSE),E939),"")</f>
        <v/>
      </c>
      <c r="U972" t="str">
        <f t="shared" si="691"/>
        <v/>
      </c>
      <c r="V972" t="str">
        <f t="shared" si="691"/>
        <v/>
      </c>
      <c r="W972" t="str">
        <f t="shared" si="691"/>
        <v/>
      </c>
      <c r="X972" t="str">
        <f t="shared" si="691"/>
        <v/>
      </c>
      <c r="Y972" t="str">
        <f t="shared" si="691"/>
        <v/>
      </c>
      <c r="Z972" t="str">
        <f t="shared" si="691"/>
        <v/>
      </c>
      <c r="AA972" t="str">
        <f t="shared" si="691"/>
        <v/>
      </c>
      <c r="AB972" t="str">
        <f t="shared" si="691"/>
        <v>PAR#18</v>
      </c>
      <c r="AG972" t="str">
        <f t="shared" si="689"/>
        <v>F3</v>
      </c>
      <c r="AH972" t="str">
        <f t="shared" si="687"/>
        <v>F3</v>
      </c>
      <c r="AI972" t="str">
        <f t="shared" si="687"/>
        <v>F3</v>
      </c>
      <c r="AJ972" t="str">
        <f t="shared" si="687"/>
        <v>F3</v>
      </c>
      <c r="AK972" t="str">
        <f t="shared" si="687"/>
        <v>F3</v>
      </c>
      <c r="AL972" t="str">
        <f t="shared" si="687"/>
        <v>F3</v>
      </c>
      <c r="AM972" t="str">
        <f t="shared" si="687"/>
        <v>F3</v>
      </c>
      <c r="AN972" t="str">
        <f t="shared" si="687"/>
        <v>F3</v>
      </c>
      <c r="AO972" t="str">
        <f t="shared" si="687"/>
        <v>F3PAR#18</v>
      </c>
    </row>
    <row r="973" spans="1:41" x14ac:dyDescent="0.25">
      <c r="A973" s="139" t="str">
        <f t="shared" si="672"/>
        <v>2015Wk 6P72</v>
      </c>
      <c r="B973" s="48">
        <v>72</v>
      </c>
      <c r="C973" s="144" t="str">
        <f t="shared" si="673"/>
        <v>Jim Morgan</v>
      </c>
      <c r="D973" s="145"/>
      <c r="E973" s="146">
        <f t="shared" si="674"/>
        <v>7</v>
      </c>
      <c r="F973" s="146">
        <f t="shared" si="675"/>
        <v>6</v>
      </c>
      <c r="G973" s="146">
        <f t="shared" si="676"/>
        <v>8</v>
      </c>
      <c r="H973" s="146">
        <f t="shared" si="677"/>
        <v>6</v>
      </c>
      <c r="I973" s="146">
        <f t="shared" si="678"/>
        <v>4</v>
      </c>
      <c r="J973" s="146">
        <f t="shared" si="679"/>
        <v>7</v>
      </c>
      <c r="K973" s="146">
        <f t="shared" si="680"/>
        <v>5</v>
      </c>
      <c r="L973" s="146">
        <f t="shared" si="681"/>
        <v>6</v>
      </c>
      <c r="M973" s="146">
        <f t="shared" si="682"/>
        <v>6</v>
      </c>
      <c r="N973" s="147">
        <f t="shared" si="683"/>
        <v>55</v>
      </c>
      <c r="O973" s="148">
        <f>SUM(COUNTIF(E973,E968),COUNTIF(F973,F968),COUNTIF(G973,G968),COUNTIF(H973,H968),COUNTIF(I973,I968),COUNTIF(J973,J968),COUNTIF(K973,K968),COUNTIF(L973,L968),COUNTIF(M973,M968))</f>
        <v>0</v>
      </c>
      <c r="P973" s="149">
        <f>IF(O973=0,0,IF(SUM(O969:O980)=O973,VLOOKUP(1,$AC$107:$AD$116,2,FALSE),O973*P981))</f>
        <v>0</v>
      </c>
      <c r="Q973" s="146">
        <f t="shared" si="684"/>
        <v>0</v>
      </c>
      <c r="R973" t="s">
        <v>179</v>
      </c>
      <c r="S973" t="str">
        <f t="shared" si="685"/>
        <v/>
      </c>
      <c r="T973" t="str">
        <f t="shared" ref="T973:AB973" si="692">IF(E973=E968,CONCATENATE(VLOOKUP((E973-E938),$AC$122:$AD$127,2,FALSE),E939),"")</f>
        <v/>
      </c>
      <c r="U973" t="str">
        <f t="shared" si="692"/>
        <v/>
      </c>
      <c r="V973" t="str">
        <f t="shared" si="692"/>
        <v/>
      </c>
      <c r="W973" t="str">
        <f t="shared" si="692"/>
        <v/>
      </c>
      <c r="X973" t="str">
        <f t="shared" si="692"/>
        <v/>
      </c>
      <c r="Y973" t="str">
        <f t="shared" si="692"/>
        <v/>
      </c>
      <c r="Z973" t="str">
        <f t="shared" si="692"/>
        <v/>
      </c>
      <c r="AA973" t="str">
        <f t="shared" si="692"/>
        <v/>
      </c>
      <c r="AB973" t="str">
        <f t="shared" si="692"/>
        <v/>
      </c>
      <c r="AG973" t="str">
        <f t="shared" si="689"/>
        <v>F3</v>
      </c>
      <c r="AH973" t="str">
        <f t="shared" si="687"/>
        <v>F3</v>
      </c>
      <c r="AI973" t="str">
        <f t="shared" si="687"/>
        <v>F3</v>
      </c>
      <c r="AJ973" t="str">
        <f t="shared" si="687"/>
        <v>F3</v>
      </c>
      <c r="AK973" t="str">
        <f t="shared" si="687"/>
        <v>F3</v>
      </c>
      <c r="AL973" t="str">
        <f t="shared" si="687"/>
        <v>F3</v>
      </c>
      <c r="AM973" t="str">
        <f t="shared" si="687"/>
        <v>F3</v>
      </c>
      <c r="AN973" t="str">
        <f t="shared" si="687"/>
        <v>F3</v>
      </c>
      <c r="AO973" t="str">
        <f t="shared" si="687"/>
        <v>F3</v>
      </c>
    </row>
    <row r="974" spans="1:41" x14ac:dyDescent="0.25">
      <c r="A974" s="139" t="str">
        <f t="shared" si="672"/>
        <v>2015Wk 6P32</v>
      </c>
      <c r="B974" s="48">
        <v>32</v>
      </c>
      <c r="C974" s="144" t="str">
        <f t="shared" si="673"/>
        <v>Pat Cregg</v>
      </c>
      <c r="D974" s="145"/>
      <c r="E974" s="146">
        <f t="shared" si="674"/>
        <v>6</v>
      </c>
      <c r="F974" s="146">
        <f t="shared" si="675"/>
        <v>5</v>
      </c>
      <c r="G974" s="146">
        <f t="shared" si="676"/>
        <v>7</v>
      </c>
      <c r="H974" s="146">
        <f t="shared" si="677"/>
        <v>5</v>
      </c>
      <c r="I974" s="146">
        <f t="shared" si="678"/>
        <v>4</v>
      </c>
      <c r="J974" s="146">
        <f t="shared" si="679"/>
        <v>4</v>
      </c>
      <c r="K974" s="146">
        <f t="shared" si="680"/>
        <v>3</v>
      </c>
      <c r="L974" s="146">
        <f t="shared" si="681"/>
        <v>5</v>
      </c>
      <c r="M974" s="146">
        <f t="shared" si="682"/>
        <v>7</v>
      </c>
      <c r="N974" s="147">
        <f t="shared" si="683"/>
        <v>46</v>
      </c>
      <c r="O974" s="148">
        <f>SUM(COUNTIF(E974,E968),COUNTIF(F974,F968),COUNTIF(G974,G968),COUNTIF(H974,H968),COUNTIF(I974,I968),COUNTIF(J974,J968),COUNTIF(K974,K968),COUNTIF(L974,L968),COUNTIF(M974,M968))</f>
        <v>1</v>
      </c>
      <c r="P974" s="149">
        <f>IF(O974=0,0,IF(SUM(O969:O980)=O974,VLOOKUP(1,$AC$107:$AD$116,2,FALSE),O974*P981))</f>
        <v>12</v>
      </c>
      <c r="Q974" s="146">
        <f t="shared" si="684"/>
        <v>1</v>
      </c>
      <c r="R974" t="s">
        <v>179</v>
      </c>
      <c r="S974" t="str">
        <f t="shared" si="685"/>
        <v>PAR#15</v>
      </c>
      <c r="T974" t="str">
        <f t="shared" ref="T974:AB974" si="693">IF(E974=E968,CONCATENATE(VLOOKUP((E974-E938),$AC$122:$AD$127,2,FALSE),E939),"")</f>
        <v/>
      </c>
      <c r="U974" t="str">
        <f t="shared" si="693"/>
        <v/>
      </c>
      <c r="V974" t="str">
        <f t="shared" si="693"/>
        <v/>
      </c>
      <c r="W974" t="str">
        <f t="shared" si="693"/>
        <v/>
      </c>
      <c r="X974" t="str">
        <f t="shared" si="693"/>
        <v/>
      </c>
      <c r="Y974" t="str">
        <f t="shared" si="693"/>
        <v>PAR#15</v>
      </c>
      <c r="Z974" t="str">
        <f t="shared" si="693"/>
        <v/>
      </c>
      <c r="AA974" t="str">
        <f t="shared" si="693"/>
        <v/>
      </c>
      <c r="AB974" t="str">
        <f t="shared" si="693"/>
        <v/>
      </c>
      <c r="AG974" t="str">
        <f t="shared" si="689"/>
        <v>F3</v>
      </c>
      <c r="AH974" t="str">
        <f t="shared" si="687"/>
        <v>F3</v>
      </c>
      <c r="AI974" t="str">
        <f t="shared" si="687"/>
        <v>F3</v>
      </c>
      <c r="AJ974" t="str">
        <f t="shared" si="687"/>
        <v>F3</v>
      </c>
      <c r="AK974" t="str">
        <f t="shared" si="687"/>
        <v>F3</v>
      </c>
      <c r="AL974" t="str">
        <f t="shared" si="687"/>
        <v>F3PAR#15</v>
      </c>
      <c r="AM974" t="str">
        <f t="shared" si="687"/>
        <v>F3</v>
      </c>
      <c r="AN974" t="str">
        <f t="shared" si="687"/>
        <v>F3</v>
      </c>
      <c r="AO974" t="str">
        <f t="shared" si="687"/>
        <v>F3</v>
      </c>
    </row>
    <row r="975" spans="1:41" x14ac:dyDescent="0.25">
      <c r="A975" s="139" t="str">
        <f t="shared" si="672"/>
        <v>2015Wk 6P29</v>
      </c>
      <c r="B975" s="48">
        <v>29</v>
      </c>
      <c r="C975" s="144" t="str">
        <f t="shared" si="673"/>
        <v>Joe Donegan</v>
      </c>
      <c r="D975" s="145"/>
      <c r="E975" s="146">
        <f t="shared" si="674"/>
        <v>5</v>
      </c>
      <c r="F975" s="146">
        <f t="shared" si="675"/>
        <v>6</v>
      </c>
      <c r="G975" s="146">
        <f t="shared" si="676"/>
        <v>5</v>
      </c>
      <c r="H975" s="146">
        <f t="shared" si="677"/>
        <v>5</v>
      </c>
      <c r="I975" s="146">
        <f t="shared" si="678"/>
        <v>3</v>
      </c>
      <c r="J975" s="146">
        <f t="shared" si="679"/>
        <v>6</v>
      </c>
      <c r="K975" s="146">
        <f t="shared" si="680"/>
        <v>3</v>
      </c>
      <c r="L975" s="146">
        <f t="shared" si="681"/>
        <v>6</v>
      </c>
      <c r="M975" s="146">
        <f t="shared" si="682"/>
        <v>7</v>
      </c>
      <c r="N975" s="147">
        <f t="shared" si="683"/>
        <v>46</v>
      </c>
      <c r="O975" s="148">
        <f>SUM(COUNTIF(E975,E968),COUNTIF(F975,F968),COUNTIF(G975,G968),COUNTIF(H975,H968),COUNTIF(I975,I968),COUNTIF(J975,J968),COUNTIF(K975,K968),COUNTIF(L975,L968),COUNTIF(M975,M968))</f>
        <v>0</v>
      </c>
      <c r="P975" s="149">
        <f>IF(O975=0,0,IF(SUM(O969:O980)=O975,VLOOKUP(1,$AC$107:$AD$116,2,FALSE),O975*P981))</f>
        <v>0</v>
      </c>
      <c r="Q975" s="146">
        <f t="shared" si="684"/>
        <v>2</v>
      </c>
      <c r="R975" t="s">
        <v>179</v>
      </c>
      <c r="S975" t="str">
        <f t="shared" si="685"/>
        <v/>
      </c>
      <c r="T975" t="str">
        <f t="shared" ref="T975:AB975" si="694">IF(E975=E968,CONCATENATE(VLOOKUP((E975-E938),$AC$122:$AD$127,2,FALSE),E939),"")</f>
        <v/>
      </c>
      <c r="U975" t="str">
        <f t="shared" si="694"/>
        <v/>
      </c>
      <c r="V975" t="str">
        <f t="shared" si="694"/>
        <v/>
      </c>
      <c r="W975" t="str">
        <f t="shared" si="694"/>
        <v/>
      </c>
      <c r="X975" t="str">
        <f t="shared" si="694"/>
        <v/>
      </c>
      <c r="Y975" t="str">
        <f t="shared" si="694"/>
        <v/>
      </c>
      <c r="Z975" t="str">
        <f t="shared" si="694"/>
        <v/>
      </c>
      <c r="AA975" t="str">
        <f t="shared" si="694"/>
        <v/>
      </c>
      <c r="AB975" t="str">
        <f t="shared" si="694"/>
        <v/>
      </c>
      <c r="AG975" t="str">
        <f t="shared" si="689"/>
        <v>F3</v>
      </c>
      <c r="AH975" t="str">
        <f t="shared" si="687"/>
        <v>F3</v>
      </c>
      <c r="AI975" t="str">
        <f t="shared" si="687"/>
        <v>F3</v>
      </c>
      <c r="AJ975" t="str">
        <f t="shared" si="687"/>
        <v>F3</v>
      </c>
      <c r="AK975" t="str">
        <f t="shared" si="687"/>
        <v>F3</v>
      </c>
      <c r="AL975" t="str">
        <f t="shared" si="687"/>
        <v>F3</v>
      </c>
      <c r="AM975" t="str">
        <f t="shared" si="687"/>
        <v>F3</v>
      </c>
      <c r="AN975" t="str">
        <f t="shared" si="687"/>
        <v>F3</v>
      </c>
      <c r="AO975" t="str">
        <f t="shared" si="687"/>
        <v>F3</v>
      </c>
    </row>
    <row r="976" spans="1:41" x14ac:dyDescent="0.25">
      <c r="A976" s="139" t="str">
        <f t="shared" si="672"/>
        <v>2015Wk 6P28</v>
      </c>
      <c r="B976" s="48">
        <v>28</v>
      </c>
      <c r="C976" s="144" t="str">
        <f t="shared" si="673"/>
        <v>Dan Mahar</v>
      </c>
      <c r="D976" s="145"/>
      <c r="E976" s="146">
        <f t="shared" si="674"/>
        <v>5</v>
      </c>
      <c r="F976" s="146">
        <f t="shared" si="675"/>
        <v>6</v>
      </c>
      <c r="G976" s="146">
        <f t="shared" si="676"/>
        <v>5</v>
      </c>
      <c r="H976" s="146">
        <f t="shared" si="677"/>
        <v>4</v>
      </c>
      <c r="I976" s="146">
        <f t="shared" si="678"/>
        <v>3</v>
      </c>
      <c r="J976" s="146">
        <f t="shared" si="679"/>
        <v>5</v>
      </c>
      <c r="K976" s="146">
        <f t="shared" si="680"/>
        <v>4</v>
      </c>
      <c r="L976" s="146">
        <f t="shared" si="681"/>
        <v>6</v>
      </c>
      <c r="M976" s="146">
        <f t="shared" si="682"/>
        <v>6</v>
      </c>
      <c r="N976" s="147">
        <f t="shared" si="683"/>
        <v>44</v>
      </c>
      <c r="O976" s="148">
        <f>SUM(COUNTIF(E976,E968),COUNTIF(F976,F968),COUNTIF(G976,G968),COUNTIF(H976,H968),COUNTIF(I976,I968),COUNTIF(J976,J968),COUNTIF(K976,K968),COUNTIF(L976,L968),COUNTIF(M976,M968))</f>
        <v>0</v>
      </c>
      <c r="P976" s="149">
        <f>IF(O976=0,0,IF(SUM(O969:O980)=O976,VLOOKUP(1,$AC$107:$AD$116,2,FALSE),O976*P981))</f>
        <v>0</v>
      </c>
      <c r="Q976" s="146">
        <f t="shared" si="684"/>
        <v>2</v>
      </c>
      <c r="R976" t="s">
        <v>179</v>
      </c>
      <c r="S976" t="str">
        <f t="shared" si="685"/>
        <v/>
      </c>
      <c r="T976" t="str">
        <f t="shared" ref="T976:AB976" si="695">IF(E976=E968,CONCATENATE(VLOOKUP((E976-E938),$AC$122:$AD$127,2,FALSE),E939),"")</f>
        <v/>
      </c>
      <c r="U976" t="str">
        <f t="shared" si="695"/>
        <v/>
      </c>
      <c r="V976" t="str">
        <f t="shared" si="695"/>
        <v/>
      </c>
      <c r="W976" t="str">
        <f t="shared" si="695"/>
        <v/>
      </c>
      <c r="X976" t="str">
        <f t="shared" si="695"/>
        <v/>
      </c>
      <c r="Y976" t="str">
        <f t="shared" si="695"/>
        <v/>
      </c>
      <c r="Z976" t="str">
        <f t="shared" si="695"/>
        <v/>
      </c>
      <c r="AA976" t="str">
        <f t="shared" si="695"/>
        <v/>
      </c>
      <c r="AB976" t="str">
        <f t="shared" si="695"/>
        <v/>
      </c>
      <c r="AG976" t="str">
        <f t="shared" si="689"/>
        <v>F3</v>
      </c>
      <c r="AH976" t="str">
        <f t="shared" si="687"/>
        <v>F3</v>
      </c>
      <c r="AI976" t="str">
        <f t="shared" si="687"/>
        <v>F3</v>
      </c>
      <c r="AJ976" t="str">
        <f t="shared" si="687"/>
        <v>F3</v>
      </c>
      <c r="AK976" t="str">
        <f t="shared" si="687"/>
        <v>F3</v>
      </c>
      <c r="AL976" t="str">
        <f t="shared" si="687"/>
        <v>F3</v>
      </c>
      <c r="AM976" t="str">
        <f t="shared" si="687"/>
        <v>F3</v>
      </c>
      <c r="AN976" t="str">
        <f t="shared" si="687"/>
        <v>F3</v>
      </c>
      <c r="AO976" t="str">
        <f t="shared" si="687"/>
        <v>F3</v>
      </c>
    </row>
    <row r="977" spans="1:41" x14ac:dyDescent="0.25">
      <c r="A977" s="139" t="str">
        <f t="shared" si="672"/>
        <v>2015Wk 6P80</v>
      </c>
      <c r="B977" s="48">
        <v>80</v>
      </c>
      <c r="C977" s="144" t="str">
        <f t="shared" si="673"/>
        <v>Denny Welch</v>
      </c>
      <c r="D977" s="155"/>
      <c r="E977" s="146">
        <f t="shared" si="674"/>
        <v>6</v>
      </c>
      <c r="F977" s="146">
        <f t="shared" si="675"/>
        <v>5</v>
      </c>
      <c r="G977" s="146">
        <f t="shared" si="676"/>
        <v>7</v>
      </c>
      <c r="H977" s="146">
        <f t="shared" si="677"/>
        <v>4</v>
      </c>
      <c r="I977" s="146">
        <f t="shared" si="678"/>
        <v>5</v>
      </c>
      <c r="J977" s="146">
        <f t="shared" si="679"/>
        <v>6</v>
      </c>
      <c r="K977" s="146">
        <f t="shared" si="680"/>
        <v>4</v>
      </c>
      <c r="L977" s="146">
        <f t="shared" si="681"/>
        <v>4</v>
      </c>
      <c r="M977" s="146">
        <f t="shared" si="682"/>
        <v>8</v>
      </c>
      <c r="N977" s="147">
        <f t="shared" si="683"/>
        <v>49</v>
      </c>
      <c r="O977" s="148">
        <f>SUM(COUNTIF(E977,E968),COUNTIF(F977,F968),COUNTIF(G977,G968),COUNTIF(H977,H968),COUNTIF(I977,I968),COUNTIF(J977,J968),COUNTIF(K977,K968),COUNTIF(L977,L968),COUNTIF(M977,M968))</f>
        <v>0</v>
      </c>
      <c r="P977" s="149">
        <f>IF(O977=0,0,IF(SUM(O969:O980)=O977,VLOOKUP(1,$AC$107:$AD$116,2,FALSE),O977*P981))</f>
        <v>0</v>
      </c>
      <c r="Q977" s="146">
        <f t="shared" si="684"/>
        <v>1</v>
      </c>
      <c r="R977" t="s">
        <v>179</v>
      </c>
      <c r="S977" t="str">
        <f t="shared" si="685"/>
        <v/>
      </c>
      <c r="T977" t="str">
        <f t="shared" ref="T977:AB977" si="696">IF(E977=E968,CONCATENATE(VLOOKUP((E977-E938),$AC$122:$AD$127,2,FALSE),E939),"")</f>
        <v/>
      </c>
      <c r="U977" t="str">
        <f t="shared" si="696"/>
        <v/>
      </c>
      <c r="V977" t="str">
        <f t="shared" si="696"/>
        <v/>
      </c>
      <c r="W977" t="str">
        <f t="shared" si="696"/>
        <v/>
      </c>
      <c r="X977" t="str">
        <f t="shared" si="696"/>
        <v/>
      </c>
      <c r="Y977" t="str">
        <f t="shared" si="696"/>
        <v/>
      </c>
      <c r="Z977" t="str">
        <f t="shared" si="696"/>
        <v/>
      </c>
      <c r="AA977" t="str">
        <f t="shared" si="696"/>
        <v/>
      </c>
      <c r="AB977" t="str">
        <f t="shared" si="696"/>
        <v/>
      </c>
      <c r="AG977" t="str">
        <f t="shared" si="689"/>
        <v>F3</v>
      </c>
      <c r="AH977" t="str">
        <f t="shared" si="687"/>
        <v>F3</v>
      </c>
      <c r="AI977" t="str">
        <f t="shared" si="687"/>
        <v>F3</v>
      </c>
      <c r="AJ977" t="str">
        <f t="shared" si="687"/>
        <v>F3</v>
      </c>
      <c r="AK977" t="str">
        <f t="shared" si="687"/>
        <v>F3</v>
      </c>
      <c r="AL977" t="str">
        <f t="shared" si="687"/>
        <v>F3</v>
      </c>
      <c r="AM977" t="str">
        <f t="shared" si="687"/>
        <v>F3</v>
      </c>
      <c r="AN977" t="str">
        <f t="shared" si="687"/>
        <v>F3</v>
      </c>
      <c r="AO977" t="str">
        <f t="shared" si="687"/>
        <v>F3</v>
      </c>
    </row>
    <row r="978" spans="1:41" x14ac:dyDescent="0.25">
      <c r="A978" s="139" t="str">
        <f t="shared" si="672"/>
        <v>2015Wk 6P17</v>
      </c>
      <c r="B978" s="48">
        <v>17</v>
      </c>
      <c r="C978" s="144" t="str">
        <f t="shared" si="673"/>
        <v>Tom Donegan</v>
      </c>
      <c r="D978" s="155"/>
      <c r="E978" s="146">
        <f t="shared" si="674"/>
        <v>5</v>
      </c>
      <c r="F978" s="146">
        <f t="shared" si="675"/>
        <v>6</v>
      </c>
      <c r="G978" s="146">
        <f t="shared" si="676"/>
        <v>7</v>
      </c>
      <c r="H978" s="146">
        <f t="shared" si="677"/>
        <v>5</v>
      </c>
      <c r="I978" s="146">
        <f t="shared" si="678"/>
        <v>4</v>
      </c>
      <c r="J978" s="146">
        <f t="shared" si="679"/>
        <v>6</v>
      </c>
      <c r="K978" s="146">
        <f t="shared" si="680"/>
        <v>4</v>
      </c>
      <c r="L978" s="146">
        <f t="shared" si="681"/>
        <v>5</v>
      </c>
      <c r="M978" s="146">
        <f t="shared" si="682"/>
        <v>8</v>
      </c>
      <c r="N978" s="147">
        <f t="shared" si="683"/>
        <v>50</v>
      </c>
      <c r="O978" s="148">
        <f>SUM(COUNTIF(E978,E968),COUNTIF(F978,F968),COUNTIF(G978,G968),COUNTIF(H978,H968),COUNTIF(I978,I968),COUNTIF(J978,J968),COUNTIF(K978,K968),COUNTIF(L978,L968),COUNTIF(M978,M968))</f>
        <v>0</v>
      </c>
      <c r="P978" s="149">
        <f>IF(O978=0,0,IF(SUM(O969:O980)=O978,VLOOKUP(1,$AC$107:$AD$116,2,FALSE),O978*P981))</f>
        <v>0</v>
      </c>
      <c r="Q978" s="146">
        <f t="shared" si="684"/>
        <v>1</v>
      </c>
      <c r="R978" t="s">
        <v>179</v>
      </c>
      <c r="S978" t="str">
        <f t="shared" si="685"/>
        <v/>
      </c>
      <c r="T978" t="str">
        <f>IF(E978=E968,CONCATENATE(VLOOKUP((E978-E938),$AC$122:$AD$127,2,FALSE),E939),"")</f>
        <v/>
      </c>
      <c r="U978" t="str">
        <f t="shared" ref="U978:AA978" si="697">IF(F978=F968,CONCATENATE(VLOOKUP((F978-F938),$AC$122:$AD$127,2,FALSE),F939),"")</f>
        <v/>
      </c>
      <c r="V978" t="str">
        <f t="shared" si="697"/>
        <v/>
      </c>
      <c r="W978" t="str">
        <f t="shared" si="697"/>
        <v/>
      </c>
      <c r="X978" t="str">
        <f t="shared" si="697"/>
        <v/>
      </c>
      <c r="Y978" t="str">
        <f t="shared" si="697"/>
        <v/>
      </c>
      <c r="Z978" t="str">
        <f t="shared" si="697"/>
        <v/>
      </c>
      <c r="AA978" t="str">
        <f t="shared" si="697"/>
        <v/>
      </c>
      <c r="AB978" t="str">
        <f>IF(M978=M968,CONCATENATE(VLOOKUP((M978-M938),$AC$122:$AD$127,2,FALSE),M939),"")</f>
        <v/>
      </c>
      <c r="AG978" t="str">
        <f t="shared" si="689"/>
        <v>F3</v>
      </c>
      <c r="AH978" t="str">
        <f t="shared" si="687"/>
        <v>F3</v>
      </c>
      <c r="AI978" t="str">
        <f t="shared" si="687"/>
        <v>F3</v>
      </c>
      <c r="AJ978" t="str">
        <f t="shared" si="687"/>
        <v>F3</v>
      </c>
      <c r="AK978" t="str">
        <f t="shared" si="687"/>
        <v>F3</v>
      </c>
      <c r="AL978" t="str">
        <f t="shared" si="687"/>
        <v>F3</v>
      </c>
      <c r="AM978" t="str">
        <f t="shared" si="687"/>
        <v>F3</v>
      </c>
      <c r="AN978" t="str">
        <f t="shared" si="687"/>
        <v>F3</v>
      </c>
      <c r="AO978" t="str">
        <f t="shared" si="687"/>
        <v>F3</v>
      </c>
    </row>
    <row r="979" spans="1:41" x14ac:dyDescent="0.25">
      <c r="A979" s="139" t="str">
        <f t="shared" si="672"/>
        <v>2015Wk 6P16</v>
      </c>
      <c r="B979" s="48">
        <v>16</v>
      </c>
      <c r="C979" s="144" t="str">
        <f t="shared" si="673"/>
        <v>Gary Antos</v>
      </c>
      <c r="D979" s="155"/>
      <c r="E979" s="146">
        <f t="shared" si="674"/>
        <v>5</v>
      </c>
      <c r="F979" s="146">
        <f t="shared" si="675"/>
        <v>7</v>
      </c>
      <c r="G979" s="146">
        <f t="shared" si="676"/>
        <v>6</v>
      </c>
      <c r="H979" s="146">
        <f t="shared" si="677"/>
        <v>5</v>
      </c>
      <c r="I979" s="146">
        <f t="shared" si="678"/>
        <v>4</v>
      </c>
      <c r="J979" s="146">
        <f t="shared" si="679"/>
        <v>5</v>
      </c>
      <c r="K979" s="146">
        <f t="shared" si="680"/>
        <v>4</v>
      </c>
      <c r="L979" s="146">
        <f t="shared" si="681"/>
        <v>5</v>
      </c>
      <c r="M979" s="146">
        <f t="shared" si="682"/>
        <v>8</v>
      </c>
      <c r="N979" s="147">
        <f t="shared" si="683"/>
        <v>49</v>
      </c>
      <c r="O979" s="148">
        <f>SUM(COUNTIF(E979,E968),COUNTIF(F979,F968),COUNTIF(G979,G968),COUNTIF(H979,H968),COUNTIF(I979,I968),COUNTIF(J979,J968),COUNTIF(K979,K968),COUNTIF(L979,L968),COUNTIF(M979,M968))</f>
        <v>0</v>
      </c>
      <c r="P979" s="149">
        <f>IF(O979=0,0,IF(SUM(O969:O980)=O979,VLOOKUP(1,$AC$107:$AD$116,2,FALSE),O979*P981))</f>
        <v>0</v>
      </c>
      <c r="Q979" s="146">
        <f t="shared" si="684"/>
        <v>2</v>
      </c>
      <c r="R979" t="s">
        <v>179</v>
      </c>
      <c r="S979" t="str">
        <f t="shared" si="685"/>
        <v/>
      </c>
      <c r="T979" t="str">
        <f>IF(E979=E968,CONCATENATE(VLOOKUP((E979-E938),$AC$122:$AD$127,2,FALSE),E939),"")</f>
        <v/>
      </c>
      <c r="U979" t="str">
        <f t="shared" ref="U979:AB979" si="698">IF(F979=F968,CONCATENATE(VLOOKUP((F979-F938),$AC$122:$AD$127,2,FALSE),F939),"")</f>
        <v/>
      </c>
      <c r="V979" t="str">
        <f t="shared" si="698"/>
        <v/>
      </c>
      <c r="W979" t="str">
        <f t="shared" si="698"/>
        <v/>
      </c>
      <c r="X979" t="str">
        <f t="shared" si="698"/>
        <v/>
      </c>
      <c r="Y979" t="str">
        <f t="shared" si="698"/>
        <v/>
      </c>
      <c r="Z979" t="str">
        <f t="shared" si="698"/>
        <v/>
      </c>
      <c r="AA979" t="str">
        <f t="shared" si="698"/>
        <v/>
      </c>
      <c r="AB979" t="str">
        <f t="shared" si="698"/>
        <v/>
      </c>
      <c r="AG979" t="str">
        <f t="shared" si="689"/>
        <v>F3</v>
      </c>
      <c r="AH979" t="str">
        <f t="shared" si="687"/>
        <v>F3</v>
      </c>
      <c r="AI979" t="str">
        <f t="shared" si="687"/>
        <v>F3</v>
      </c>
      <c r="AJ979" t="str">
        <f t="shared" si="687"/>
        <v>F3</v>
      </c>
      <c r="AK979" t="str">
        <f t="shared" si="687"/>
        <v>F3</v>
      </c>
      <c r="AL979" t="str">
        <f t="shared" si="687"/>
        <v>F3</v>
      </c>
      <c r="AM979" t="str">
        <f t="shared" si="687"/>
        <v>F3</v>
      </c>
      <c r="AN979" t="str">
        <f t="shared" si="687"/>
        <v>F3</v>
      </c>
      <c r="AO979" t="str">
        <f t="shared" si="687"/>
        <v>F3</v>
      </c>
    </row>
    <row r="980" spans="1:41" x14ac:dyDescent="0.25">
      <c r="A980" s="139" t="str">
        <f t="shared" si="672"/>
        <v>2015Wk 6P20</v>
      </c>
      <c r="B980" s="48">
        <v>20</v>
      </c>
      <c r="C980" s="144" t="str">
        <f t="shared" si="673"/>
        <v>Gary Thompson</v>
      </c>
      <c r="D980" s="155"/>
      <c r="E980" s="146">
        <f t="shared" si="674"/>
        <v>4</v>
      </c>
      <c r="F980" s="146">
        <f t="shared" si="675"/>
        <v>6</v>
      </c>
      <c r="G980" s="146">
        <f t="shared" si="676"/>
        <v>6</v>
      </c>
      <c r="H980" s="146">
        <f t="shared" si="677"/>
        <v>5</v>
      </c>
      <c r="I980" s="146">
        <f t="shared" si="678"/>
        <v>3</v>
      </c>
      <c r="J980" s="146">
        <f t="shared" si="679"/>
        <v>6</v>
      </c>
      <c r="K980" s="146">
        <f t="shared" si="680"/>
        <v>4</v>
      </c>
      <c r="L980" s="146">
        <f t="shared" si="681"/>
        <v>5</v>
      </c>
      <c r="M980" s="146">
        <f t="shared" si="682"/>
        <v>6</v>
      </c>
      <c r="N980" s="147">
        <f t="shared" si="683"/>
        <v>45</v>
      </c>
      <c r="O980" s="148">
        <f>SUM(COUNTIF(E980,E968),COUNTIF(F980,F968),COUNTIF(G980,G968),COUNTIF(H980,H968),COUNTIF(I980,I968),COUNTIF(J980,J968),COUNTIF(K980,K968),COUNTIF(L980,L968),COUNTIF(M980,M968))</f>
        <v>1</v>
      </c>
      <c r="P980" s="149">
        <f>IF(O980=0,0,IF(SUM(O969:O980)=O980,VLOOKUP(1,$AC$107:$AD$116,2,FALSE),O980*P981))</f>
        <v>12</v>
      </c>
      <c r="Q980" s="146">
        <f t="shared" si="684"/>
        <v>2</v>
      </c>
      <c r="R980" t="s">
        <v>179</v>
      </c>
      <c r="S980" t="str">
        <f t="shared" si="685"/>
        <v>PAR#10</v>
      </c>
      <c r="T980" t="str">
        <f>IF(E980=E968,CONCATENATE(VLOOKUP((E980-E938),$AC$122:$AD$127,2,FALSE),E939),"")</f>
        <v>PAR#10</v>
      </c>
      <c r="U980" t="str">
        <f t="shared" ref="U980:AB980" si="699">IF(F980=F968,CONCATENATE(VLOOKUP((F980-F938),$AC$122:$AD$127,2,FALSE),F939),"")</f>
        <v/>
      </c>
      <c r="V980" t="str">
        <f t="shared" si="699"/>
        <v/>
      </c>
      <c r="W980" t="str">
        <f t="shared" si="699"/>
        <v/>
      </c>
      <c r="X980" t="str">
        <f t="shared" si="699"/>
        <v/>
      </c>
      <c r="Y980" t="str">
        <f t="shared" si="699"/>
        <v/>
      </c>
      <c r="Z980" t="str">
        <f t="shared" si="699"/>
        <v/>
      </c>
      <c r="AA980" t="str">
        <f t="shared" si="699"/>
        <v/>
      </c>
      <c r="AB980" t="str">
        <f t="shared" si="699"/>
        <v/>
      </c>
      <c r="AG980" t="str">
        <f t="shared" si="689"/>
        <v>F3PAR#10</v>
      </c>
      <c r="AH980" t="str">
        <f t="shared" si="687"/>
        <v>F3</v>
      </c>
      <c r="AI980" t="str">
        <f t="shared" si="687"/>
        <v>F3</v>
      </c>
      <c r="AJ980" t="str">
        <f t="shared" si="687"/>
        <v>F3</v>
      </c>
      <c r="AK980" t="str">
        <f t="shared" si="687"/>
        <v>F3</v>
      </c>
      <c r="AL980" t="str">
        <f t="shared" si="687"/>
        <v>F3</v>
      </c>
      <c r="AM980" t="str">
        <f t="shared" si="687"/>
        <v>F3</v>
      </c>
      <c r="AN980" t="str">
        <f t="shared" si="687"/>
        <v>F3</v>
      </c>
      <c r="AO980" t="str">
        <f t="shared" si="687"/>
        <v>F3</v>
      </c>
    </row>
    <row r="981" spans="1:41" x14ac:dyDescent="0.25">
      <c r="B981" s="48"/>
      <c r="C981" s="151" t="s">
        <v>205</v>
      </c>
      <c r="D981" s="150"/>
      <c r="E981" s="152">
        <f>AVERAGE(E969:E980)</f>
        <v>5.5</v>
      </c>
      <c r="F981" s="152">
        <f t="shared" ref="F981:N981" si="700">AVERAGE(F969:F980)</f>
        <v>6.333333333333333</v>
      </c>
      <c r="G981" s="152">
        <f t="shared" si="700"/>
        <v>6.5</v>
      </c>
      <c r="H981" s="152">
        <f t="shared" si="700"/>
        <v>4.916666666666667</v>
      </c>
      <c r="I981" s="152">
        <f t="shared" si="700"/>
        <v>3.9166666666666665</v>
      </c>
      <c r="J981" s="152">
        <f t="shared" si="700"/>
        <v>5.666666666666667</v>
      </c>
      <c r="K981" s="152">
        <f t="shared" si="700"/>
        <v>3.8333333333333335</v>
      </c>
      <c r="L981" s="152">
        <f t="shared" si="700"/>
        <v>5.5</v>
      </c>
      <c r="M981" s="152">
        <f t="shared" si="700"/>
        <v>6.833333333333333</v>
      </c>
      <c r="N981" s="152">
        <f t="shared" si="700"/>
        <v>49</v>
      </c>
      <c r="O981" s="153"/>
      <c r="P981" s="9">
        <f>VLOOKUP(SUM(O969:O980),$AC$107:$AD$117,2,FALSE)</f>
        <v>12</v>
      </c>
    </row>
    <row r="982" spans="1:41" x14ac:dyDescent="0.25">
      <c r="B982" s="48"/>
      <c r="C982" s="156" t="s">
        <v>206</v>
      </c>
      <c r="D982" s="157"/>
      <c r="E982" s="11"/>
      <c r="F982" s="11"/>
      <c r="G982" s="11"/>
      <c r="H982" s="11"/>
      <c r="I982" s="11"/>
      <c r="J982" s="11"/>
      <c r="K982" s="11"/>
      <c r="L982" s="11"/>
      <c r="M982" s="11"/>
      <c r="N982" s="158"/>
      <c r="O982" s="52"/>
      <c r="S982" s="134"/>
    </row>
    <row r="983" spans="1:41" x14ac:dyDescent="0.25">
      <c r="A983" s="139" t="str">
        <f t="shared" ref="A983:A992" si="701">CONCATENATE($C$10,$C$995,"P",B983)</f>
        <v>2015Wk 6P</v>
      </c>
      <c r="B983" s="48" t="str">
        <f>IFERROR(VLOOKUP("S1",R1058:S1097,2,FALSE),"")</f>
        <v/>
      </c>
      <c r="C983" s="144" t="e">
        <f t="shared" ref="C983:C992" si="702">VLOOKUP(B983,$A$3108:$D$8319,3,FALSE)</f>
        <v>#N/A</v>
      </c>
      <c r="D983" s="117"/>
      <c r="E983" s="146" t="str">
        <f t="shared" ref="E983:E992" si="703">IFERROR(IF(VLOOKUP($A983,$A$995:$P$1056,5,FALSE)=0,"",VLOOKUP($A983,$A$995:$P$1056,5,FALSE)),"")</f>
        <v/>
      </c>
      <c r="F983" s="146" t="str">
        <f t="shared" ref="F983:F992" si="704">IFERROR(IF(VLOOKUP($A983,$A$995:$P$1056,6,FALSE)=0,"",VLOOKUP($A983,$A$995:$P$1056,6,FALSE)),"")</f>
        <v/>
      </c>
      <c r="G983" s="146" t="str">
        <f t="shared" ref="G983:G992" si="705">IFERROR(IF(VLOOKUP($A983,$A$995:$P$1056,7,FALSE)=0,"",VLOOKUP($A983,$A$995:$P$1056,7,FALSE)),"")</f>
        <v/>
      </c>
      <c r="H983" s="146" t="str">
        <f t="shared" ref="H983:H992" si="706">IFERROR(IF(VLOOKUP($A983,$A$995:$P$1056,8,FALSE)=0,"",VLOOKUP($A983,$A$995:$P$1056,8,FALSE)),"")</f>
        <v/>
      </c>
      <c r="I983" s="146" t="str">
        <f t="shared" ref="I983:I992" si="707">IFERROR(IF(VLOOKUP($A983,$A$995:$P$1056,9,FALSE)=0,"",VLOOKUP($A983,$A$995:$P$1056,9,FALSE)),"")</f>
        <v/>
      </c>
      <c r="J983" s="146" t="str">
        <f t="shared" ref="J983:J992" si="708">IFERROR(IF(VLOOKUP($A983,$A$995:$P$1056,10,FALSE)=0,"",VLOOKUP($A983,$A$995:$P$1056,10,FALSE)),"")</f>
        <v/>
      </c>
      <c r="K983" s="146" t="str">
        <f t="shared" ref="K983:K992" si="709">IFERROR(IF(VLOOKUP($A983,$A$995:$P$1056,11,FALSE)=0,"",VLOOKUP($A983,$A$995:$P$1056,11,FALSE)),"")</f>
        <v/>
      </c>
      <c r="L983" s="146" t="str">
        <f t="shared" ref="L983:L992" si="710">IFERROR(IF(VLOOKUP($A983,$A$995:$P$1056,12,FALSE)=0,"",VLOOKUP($A983,$A$995:$P$1056,12,FALSE)),"")</f>
        <v/>
      </c>
      <c r="M983" s="146" t="str">
        <f t="shared" ref="M983:M992" si="711">IFERROR(IF(VLOOKUP($A983,$A$995:$P$1056,13,FALSE)=0,"",VLOOKUP($A983,$A$995:$P$1056,13,FALSE)),"")</f>
        <v/>
      </c>
      <c r="N983" s="147">
        <f t="shared" ref="N983:N992" si="712">SUM(E983:M983)</f>
        <v>0</v>
      </c>
      <c r="O983" s="52"/>
      <c r="Q983" s="146" t="str">
        <f t="shared" ref="Q983:Q992" si="713">IFERROR((VLOOKUP($A983,$A$995:$P$1056,16,FALSE)),"DNP")</f>
        <v>DNP</v>
      </c>
      <c r="R983" t="s">
        <v>207</v>
      </c>
      <c r="S983" s="134"/>
    </row>
    <row r="984" spans="1:41" x14ac:dyDescent="0.25">
      <c r="A984" s="139" t="str">
        <f t="shared" si="701"/>
        <v>2015Wk 6P</v>
      </c>
      <c r="B984" s="48" t="str">
        <f>IFERROR(VLOOKUP("S2",R1058:S1097,2,FALSE),"")</f>
        <v/>
      </c>
      <c r="C984" s="144" t="e">
        <f t="shared" si="702"/>
        <v>#N/A</v>
      </c>
      <c r="D984" s="117"/>
      <c r="E984" s="146" t="str">
        <f t="shared" si="703"/>
        <v/>
      </c>
      <c r="F984" s="146" t="str">
        <f t="shared" si="704"/>
        <v/>
      </c>
      <c r="G984" s="146" t="str">
        <f t="shared" si="705"/>
        <v/>
      </c>
      <c r="H984" s="146" t="str">
        <f t="shared" si="706"/>
        <v/>
      </c>
      <c r="I984" s="146" t="str">
        <f t="shared" si="707"/>
        <v/>
      </c>
      <c r="J984" s="146" t="str">
        <f t="shared" si="708"/>
        <v/>
      </c>
      <c r="K984" s="146" t="str">
        <f t="shared" si="709"/>
        <v/>
      </c>
      <c r="L984" s="146" t="str">
        <f t="shared" si="710"/>
        <v/>
      </c>
      <c r="M984" s="146" t="str">
        <f t="shared" si="711"/>
        <v/>
      </c>
      <c r="N984" s="147">
        <f t="shared" si="712"/>
        <v>0</v>
      </c>
      <c r="O984" s="52"/>
      <c r="Q984" s="146" t="str">
        <f t="shared" si="713"/>
        <v>DNP</v>
      </c>
      <c r="R984" t="s">
        <v>207</v>
      </c>
      <c r="S984" s="134"/>
    </row>
    <row r="985" spans="1:41" x14ac:dyDescent="0.25">
      <c r="A985" s="139" t="str">
        <f t="shared" si="701"/>
        <v>2015Wk 6P</v>
      </c>
      <c r="B985" s="48" t="str">
        <f>IFERROR(VLOOKUP("S3",R1058:S1097,2,FALSE),"")</f>
        <v/>
      </c>
      <c r="C985" s="144" t="e">
        <f t="shared" si="702"/>
        <v>#N/A</v>
      </c>
      <c r="D985" s="117"/>
      <c r="E985" s="146" t="str">
        <f t="shared" si="703"/>
        <v/>
      </c>
      <c r="F985" s="146" t="str">
        <f t="shared" si="704"/>
        <v/>
      </c>
      <c r="G985" s="146" t="str">
        <f t="shared" si="705"/>
        <v/>
      </c>
      <c r="H985" s="146" t="str">
        <f t="shared" si="706"/>
        <v/>
      </c>
      <c r="I985" s="146" t="str">
        <f t="shared" si="707"/>
        <v/>
      </c>
      <c r="J985" s="146" t="str">
        <f t="shared" si="708"/>
        <v/>
      </c>
      <c r="K985" s="146" t="str">
        <f t="shared" si="709"/>
        <v/>
      </c>
      <c r="L985" s="146" t="str">
        <f t="shared" si="710"/>
        <v/>
      </c>
      <c r="M985" s="146" t="str">
        <f t="shared" si="711"/>
        <v/>
      </c>
      <c r="N985" s="147">
        <f t="shared" si="712"/>
        <v>0</v>
      </c>
      <c r="O985" s="52"/>
      <c r="Q985" s="146" t="str">
        <f t="shared" si="713"/>
        <v>DNP</v>
      </c>
      <c r="R985" t="s">
        <v>207</v>
      </c>
      <c r="S985" s="134"/>
    </row>
    <row r="986" spans="1:41" x14ac:dyDescent="0.25">
      <c r="A986" s="139" t="str">
        <f t="shared" si="701"/>
        <v>2015Wk 6P</v>
      </c>
      <c r="B986" s="48" t="str">
        <f>IFERROR(VLOOKUP("S4",R1058:S1097,2,FALSE),"")</f>
        <v/>
      </c>
      <c r="C986" s="144" t="e">
        <f t="shared" si="702"/>
        <v>#N/A</v>
      </c>
      <c r="D986" s="117"/>
      <c r="E986" s="146" t="str">
        <f t="shared" si="703"/>
        <v/>
      </c>
      <c r="F986" s="146" t="str">
        <f t="shared" si="704"/>
        <v/>
      </c>
      <c r="G986" s="146" t="str">
        <f t="shared" si="705"/>
        <v/>
      </c>
      <c r="H986" s="146" t="str">
        <f t="shared" si="706"/>
        <v/>
      </c>
      <c r="I986" s="146" t="str">
        <f t="shared" si="707"/>
        <v/>
      </c>
      <c r="J986" s="146" t="str">
        <f t="shared" si="708"/>
        <v/>
      </c>
      <c r="K986" s="146" t="str">
        <f t="shared" si="709"/>
        <v/>
      </c>
      <c r="L986" s="146" t="str">
        <f t="shared" si="710"/>
        <v/>
      </c>
      <c r="M986" s="146" t="str">
        <f t="shared" si="711"/>
        <v/>
      </c>
      <c r="N986" s="147">
        <f t="shared" si="712"/>
        <v>0</v>
      </c>
      <c r="O986" s="52"/>
      <c r="Q986" s="146" t="str">
        <f t="shared" si="713"/>
        <v>DNP</v>
      </c>
      <c r="R986" t="s">
        <v>207</v>
      </c>
      <c r="S986" s="134"/>
    </row>
    <row r="987" spans="1:41" x14ac:dyDescent="0.25">
      <c r="A987" s="139" t="str">
        <f t="shared" si="701"/>
        <v>2015Wk 6P</v>
      </c>
      <c r="B987" s="48" t="str">
        <f>IFERROR(VLOOKUP("S5",R1058:S1097,2,FALSE),"")</f>
        <v/>
      </c>
      <c r="C987" s="144" t="e">
        <f t="shared" si="702"/>
        <v>#N/A</v>
      </c>
      <c r="D987" s="117"/>
      <c r="E987" s="146" t="str">
        <f t="shared" si="703"/>
        <v/>
      </c>
      <c r="F987" s="146" t="str">
        <f t="shared" si="704"/>
        <v/>
      </c>
      <c r="G987" s="146" t="str">
        <f t="shared" si="705"/>
        <v/>
      </c>
      <c r="H987" s="146" t="str">
        <f t="shared" si="706"/>
        <v/>
      </c>
      <c r="I987" s="146" t="str">
        <f t="shared" si="707"/>
        <v/>
      </c>
      <c r="J987" s="146" t="str">
        <f t="shared" si="708"/>
        <v/>
      </c>
      <c r="K987" s="146" t="str">
        <f t="shared" si="709"/>
        <v/>
      </c>
      <c r="L987" s="146" t="str">
        <f t="shared" si="710"/>
        <v/>
      </c>
      <c r="M987" s="146" t="str">
        <f t="shared" si="711"/>
        <v/>
      </c>
      <c r="N987" s="147">
        <f t="shared" si="712"/>
        <v>0</v>
      </c>
      <c r="O987" s="52"/>
      <c r="Q987" s="146" t="str">
        <f t="shared" si="713"/>
        <v>DNP</v>
      </c>
      <c r="R987" t="s">
        <v>207</v>
      </c>
      <c r="S987" s="134"/>
    </row>
    <row r="988" spans="1:41" x14ac:dyDescent="0.25">
      <c r="A988" s="139" t="str">
        <f t="shared" si="701"/>
        <v>2015Wk 6P</v>
      </c>
      <c r="B988" s="48" t="str">
        <f>IFERROR(VLOOKUP("S6",R1058:S1097,2,FALSE),"")</f>
        <v/>
      </c>
      <c r="C988" s="144" t="e">
        <f t="shared" si="702"/>
        <v>#N/A</v>
      </c>
      <c r="D988" s="117"/>
      <c r="E988" s="146" t="str">
        <f t="shared" si="703"/>
        <v/>
      </c>
      <c r="F988" s="146" t="str">
        <f t="shared" si="704"/>
        <v/>
      </c>
      <c r="G988" s="146" t="str">
        <f t="shared" si="705"/>
        <v/>
      </c>
      <c r="H988" s="146" t="str">
        <f t="shared" si="706"/>
        <v/>
      </c>
      <c r="I988" s="146" t="str">
        <f t="shared" si="707"/>
        <v/>
      </c>
      <c r="J988" s="146" t="str">
        <f t="shared" si="708"/>
        <v/>
      </c>
      <c r="K988" s="146" t="str">
        <f t="shared" si="709"/>
        <v/>
      </c>
      <c r="L988" s="146" t="str">
        <f t="shared" si="710"/>
        <v/>
      </c>
      <c r="M988" s="146" t="str">
        <f t="shared" si="711"/>
        <v/>
      </c>
      <c r="N988" s="147">
        <f t="shared" si="712"/>
        <v>0</v>
      </c>
      <c r="O988" s="52"/>
      <c r="Q988" s="146" t="str">
        <f t="shared" si="713"/>
        <v>DNP</v>
      </c>
      <c r="R988" t="s">
        <v>207</v>
      </c>
      <c r="S988" s="134"/>
    </row>
    <row r="989" spans="1:41" x14ac:dyDescent="0.25">
      <c r="A989" s="139" t="str">
        <f t="shared" si="701"/>
        <v>2015Wk 6P</v>
      </c>
      <c r="B989" s="48" t="str">
        <f>IFERROR(VLOOKUP("S7",R1058:S1097,2,FALSE),"")</f>
        <v/>
      </c>
      <c r="C989" s="144" t="e">
        <f t="shared" si="702"/>
        <v>#N/A</v>
      </c>
      <c r="D989" s="117"/>
      <c r="E989" s="146" t="str">
        <f t="shared" si="703"/>
        <v/>
      </c>
      <c r="F989" s="146" t="str">
        <f t="shared" si="704"/>
        <v/>
      </c>
      <c r="G989" s="146" t="str">
        <f t="shared" si="705"/>
        <v/>
      </c>
      <c r="H989" s="146" t="str">
        <f t="shared" si="706"/>
        <v/>
      </c>
      <c r="I989" s="146" t="str">
        <f t="shared" si="707"/>
        <v/>
      </c>
      <c r="J989" s="146" t="str">
        <f t="shared" si="708"/>
        <v/>
      </c>
      <c r="K989" s="146" t="str">
        <f t="shared" si="709"/>
        <v/>
      </c>
      <c r="L989" s="146" t="str">
        <f t="shared" si="710"/>
        <v/>
      </c>
      <c r="M989" s="146" t="str">
        <f t="shared" si="711"/>
        <v/>
      </c>
      <c r="N989" s="147">
        <f t="shared" si="712"/>
        <v>0</v>
      </c>
      <c r="O989" s="52"/>
      <c r="Q989" s="146" t="str">
        <f t="shared" si="713"/>
        <v>DNP</v>
      </c>
      <c r="R989" t="s">
        <v>207</v>
      </c>
      <c r="S989" s="134"/>
    </row>
    <row r="990" spans="1:41" x14ac:dyDescent="0.25">
      <c r="A990" s="139" t="str">
        <f t="shared" si="701"/>
        <v>2015Wk 6P</v>
      </c>
      <c r="B990" s="48" t="str">
        <f>IFERROR(VLOOKUP("S8",R1058:S1097,2,FALSE),"")</f>
        <v/>
      </c>
      <c r="C990" s="144" t="e">
        <f t="shared" si="702"/>
        <v>#N/A</v>
      </c>
      <c r="D990" s="117"/>
      <c r="E990" s="146" t="str">
        <f t="shared" si="703"/>
        <v/>
      </c>
      <c r="F990" s="146" t="str">
        <f t="shared" si="704"/>
        <v/>
      </c>
      <c r="G990" s="146" t="str">
        <f t="shared" si="705"/>
        <v/>
      </c>
      <c r="H990" s="146" t="str">
        <f t="shared" si="706"/>
        <v/>
      </c>
      <c r="I990" s="146" t="str">
        <f t="shared" si="707"/>
        <v/>
      </c>
      <c r="J990" s="146" t="str">
        <f t="shared" si="708"/>
        <v/>
      </c>
      <c r="K990" s="146" t="str">
        <f t="shared" si="709"/>
        <v/>
      </c>
      <c r="L990" s="146" t="str">
        <f t="shared" si="710"/>
        <v/>
      </c>
      <c r="M990" s="146" t="str">
        <f t="shared" si="711"/>
        <v/>
      </c>
      <c r="N990" s="147">
        <f t="shared" si="712"/>
        <v>0</v>
      </c>
      <c r="O990" s="52"/>
      <c r="Q990" s="146" t="str">
        <f t="shared" si="713"/>
        <v>DNP</v>
      </c>
      <c r="R990" t="s">
        <v>207</v>
      </c>
      <c r="S990" s="134"/>
    </row>
    <row r="991" spans="1:41" x14ac:dyDescent="0.25">
      <c r="A991" s="139" t="str">
        <f t="shared" si="701"/>
        <v>2015Wk 6P</v>
      </c>
      <c r="B991" s="48" t="str">
        <f>IFERROR(VLOOKUP("S9",R1058:S1097,2,FALSE),"")</f>
        <v/>
      </c>
      <c r="C991" s="144" t="e">
        <f t="shared" si="702"/>
        <v>#N/A</v>
      </c>
      <c r="D991" s="117"/>
      <c r="E991" s="146" t="str">
        <f t="shared" si="703"/>
        <v/>
      </c>
      <c r="F991" s="146" t="str">
        <f t="shared" si="704"/>
        <v/>
      </c>
      <c r="G991" s="146" t="str">
        <f t="shared" si="705"/>
        <v/>
      </c>
      <c r="H991" s="146" t="str">
        <f t="shared" si="706"/>
        <v/>
      </c>
      <c r="I991" s="146" t="str">
        <f t="shared" si="707"/>
        <v/>
      </c>
      <c r="J991" s="146" t="str">
        <f t="shared" si="708"/>
        <v/>
      </c>
      <c r="K991" s="146" t="str">
        <f t="shared" si="709"/>
        <v/>
      </c>
      <c r="L991" s="146" t="str">
        <f t="shared" si="710"/>
        <v/>
      </c>
      <c r="M991" s="146" t="str">
        <f t="shared" si="711"/>
        <v/>
      </c>
      <c r="N991" s="147">
        <f t="shared" si="712"/>
        <v>0</v>
      </c>
      <c r="O991" s="52"/>
      <c r="Q991" s="146" t="str">
        <f t="shared" si="713"/>
        <v>DNP</v>
      </c>
      <c r="R991" t="s">
        <v>207</v>
      </c>
      <c r="S991" s="134"/>
    </row>
    <row r="992" spans="1:41" x14ac:dyDescent="0.25">
      <c r="A992" s="139" t="str">
        <f t="shared" si="701"/>
        <v>2015Wk 6P</v>
      </c>
      <c r="B992" s="48" t="str">
        <f>IFERROR(VLOOKUP("S10",R1058:S1097,2,FALSE),"")</f>
        <v/>
      </c>
      <c r="C992" s="144" t="e">
        <f t="shared" si="702"/>
        <v>#N/A</v>
      </c>
      <c r="D992" s="117"/>
      <c r="E992" s="146" t="str">
        <f t="shared" si="703"/>
        <v/>
      </c>
      <c r="F992" s="146" t="str">
        <f t="shared" si="704"/>
        <v/>
      </c>
      <c r="G992" s="146" t="str">
        <f t="shared" si="705"/>
        <v/>
      </c>
      <c r="H992" s="146" t="str">
        <f t="shared" si="706"/>
        <v/>
      </c>
      <c r="I992" s="146" t="str">
        <f t="shared" si="707"/>
        <v/>
      </c>
      <c r="J992" s="146" t="str">
        <f t="shared" si="708"/>
        <v/>
      </c>
      <c r="K992" s="146" t="str">
        <f t="shared" si="709"/>
        <v/>
      </c>
      <c r="L992" s="146" t="str">
        <f t="shared" si="710"/>
        <v/>
      </c>
      <c r="M992" s="146" t="str">
        <f t="shared" si="711"/>
        <v/>
      </c>
      <c r="N992" s="147">
        <f t="shared" si="712"/>
        <v>0</v>
      </c>
      <c r="O992" s="52"/>
      <c r="Q992" s="146" t="str">
        <f t="shared" si="713"/>
        <v>DNP</v>
      </c>
      <c r="R992" t="s">
        <v>207</v>
      </c>
      <c r="S992" s="134"/>
    </row>
    <row r="993" spans="1:20" x14ac:dyDescent="0.25">
      <c r="D993" s="52"/>
      <c r="N993" s="52"/>
      <c r="O993" s="52"/>
      <c r="S993" s="134"/>
    </row>
    <row r="994" spans="1:20" x14ac:dyDescent="0.25">
      <c r="A994">
        <v>1</v>
      </c>
      <c r="B994">
        <v>1</v>
      </c>
      <c r="C994">
        <v>2</v>
      </c>
      <c r="D994">
        <v>3</v>
      </c>
      <c r="E994" s="52">
        <v>4</v>
      </c>
      <c r="F994">
        <v>5</v>
      </c>
      <c r="G994">
        <v>6</v>
      </c>
      <c r="H994">
        <v>7</v>
      </c>
      <c r="I994">
        <v>8</v>
      </c>
      <c r="J994">
        <v>9</v>
      </c>
      <c r="K994">
        <v>10</v>
      </c>
      <c r="L994">
        <v>11</v>
      </c>
      <c r="M994">
        <v>12</v>
      </c>
      <c r="N994">
        <v>13</v>
      </c>
      <c r="O994" s="52">
        <v>14</v>
      </c>
      <c r="P994" s="52">
        <v>15</v>
      </c>
      <c r="Q994">
        <v>16</v>
      </c>
      <c r="S994" s="134"/>
    </row>
    <row r="995" spans="1:20" x14ac:dyDescent="0.25">
      <c r="A995" t="str">
        <f>CONCATENATE($C$10,C995)</f>
        <v>2015Wk 6</v>
      </c>
      <c r="B995" t="s">
        <v>278</v>
      </c>
      <c r="C995" s="159" t="s">
        <v>152</v>
      </c>
      <c r="D995" s="160" t="s">
        <v>10</v>
      </c>
      <c r="E995" s="161">
        <v>10</v>
      </c>
      <c r="F995" s="161">
        <v>11</v>
      </c>
      <c r="G995" s="161">
        <v>12</v>
      </c>
      <c r="H995" s="161">
        <v>13</v>
      </c>
      <c r="I995" s="161">
        <v>14</v>
      </c>
      <c r="J995" s="161">
        <v>15</v>
      </c>
      <c r="K995" s="161">
        <v>16</v>
      </c>
      <c r="L995" s="161">
        <v>17</v>
      </c>
      <c r="M995" s="161">
        <v>18</v>
      </c>
      <c r="N995" s="162" t="s">
        <v>209</v>
      </c>
      <c r="O995" s="163" t="s">
        <v>210</v>
      </c>
      <c r="P995" s="164" t="s">
        <v>8</v>
      </c>
      <c r="Q995" s="165" t="str">
        <f>IF(E1030="","Not Played","Played")</f>
        <v>Played</v>
      </c>
      <c r="R995" s="166" t="str">
        <f>CONCATENATE($C$10,C995)</f>
        <v>2015Wk 6</v>
      </c>
      <c r="S995" s="162"/>
    </row>
    <row r="996" spans="1:20" ht="16.5" thickBot="1" x14ac:dyDescent="0.3">
      <c r="C996" s="167" t="s">
        <v>189</v>
      </c>
      <c r="D996" s="168"/>
      <c r="E996" s="168">
        <v>4</v>
      </c>
      <c r="F996" s="168">
        <v>4</v>
      </c>
      <c r="G996" s="168">
        <v>5</v>
      </c>
      <c r="H996" s="168">
        <v>4</v>
      </c>
      <c r="I996" s="168">
        <v>3</v>
      </c>
      <c r="J996" s="168">
        <v>4</v>
      </c>
      <c r="K996" s="168">
        <v>3</v>
      </c>
      <c r="L996" s="168">
        <v>4</v>
      </c>
      <c r="M996" s="168">
        <v>5</v>
      </c>
      <c r="N996" s="169"/>
      <c r="O996" s="169"/>
      <c r="R996" s="166" t="s">
        <v>211</v>
      </c>
      <c r="S996" s="170" t="s">
        <v>212</v>
      </c>
      <c r="T996" t="s">
        <v>2</v>
      </c>
    </row>
    <row r="997" spans="1:20" ht="16.5" thickBot="1" x14ac:dyDescent="0.3">
      <c r="A997" s="139" t="str">
        <f t="shared" ref="A997:A1056" si="714">CONCATENATE($C$10,$C$995,"P",B997)</f>
        <v>2015Wk 6P15</v>
      </c>
      <c r="B997">
        <v>15</v>
      </c>
      <c r="C997" s="144" t="s">
        <v>250</v>
      </c>
      <c r="D997" s="171">
        <v>7</v>
      </c>
      <c r="E997" s="172">
        <v>5</v>
      </c>
      <c r="F997" s="172">
        <v>6</v>
      </c>
      <c r="G997" s="172">
        <v>6</v>
      </c>
      <c r="H997" s="172">
        <v>5</v>
      </c>
      <c r="I997" s="172">
        <v>4</v>
      </c>
      <c r="J997" s="172">
        <v>5</v>
      </c>
      <c r="K997" s="172">
        <v>4</v>
      </c>
      <c r="L997" s="172">
        <v>6</v>
      </c>
      <c r="M997" s="173">
        <v>8</v>
      </c>
      <c r="N997" s="174">
        <v>49</v>
      </c>
      <c r="O997" s="175">
        <v>-4</v>
      </c>
      <c r="P997" s="176">
        <v>0</v>
      </c>
      <c r="R997" s="177" t="str">
        <f>CONCATENATE(B997+100,P997+100)</f>
        <v>115100</v>
      </c>
      <c r="S997" s="170">
        <f>B998</f>
        <v>20</v>
      </c>
      <c r="T997" t="e">
        <f>VLOOKUP(B997,$D$223:$H$264,5,FALSE)</f>
        <v>#N/A</v>
      </c>
    </row>
    <row r="998" spans="1:20" ht="16.5" thickBot="1" x14ac:dyDescent="0.3">
      <c r="A998" s="139" t="str">
        <f t="shared" si="714"/>
        <v>2015Wk 6P20</v>
      </c>
      <c r="B998">
        <v>20</v>
      </c>
      <c r="C998" s="144" t="s">
        <v>262</v>
      </c>
      <c r="D998" s="171">
        <v>8</v>
      </c>
      <c r="E998" s="172">
        <v>4</v>
      </c>
      <c r="F998" s="172">
        <v>6</v>
      </c>
      <c r="G998" s="172">
        <v>6</v>
      </c>
      <c r="H998" s="172">
        <v>5</v>
      </c>
      <c r="I998" s="172">
        <v>3</v>
      </c>
      <c r="J998" s="172">
        <v>6</v>
      </c>
      <c r="K998" s="172">
        <v>4</v>
      </c>
      <c r="L998" s="172">
        <v>5</v>
      </c>
      <c r="M998" s="173">
        <v>6</v>
      </c>
      <c r="N998" s="174">
        <v>45</v>
      </c>
      <c r="O998" s="175">
        <v>0</v>
      </c>
      <c r="P998" s="176">
        <v>2</v>
      </c>
      <c r="Q998" s="52"/>
      <c r="R998" s="177" t="str">
        <f>CONCATENATE(B998+100,P998+100)</f>
        <v>120102</v>
      </c>
      <c r="S998" s="170">
        <f>B997</f>
        <v>15</v>
      </c>
      <c r="T998" t="e">
        <f>VLOOKUP(B998,$D$223:$H$264,5,FALSE)</f>
        <v>#N/A</v>
      </c>
    </row>
    <row r="999" spans="1:20" ht="16.5" thickBot="1" x14ac:dyDescent="0.3">
      <c r="A999" s="139" t="str">
        <f t="shared" si="714"/>
        <v>2015Wk 6PM1</v>
      </c>
      <c r="B999" t="s">
        <v>173</v>
      </c>
      <c r="C999" s="96"/>
      <c r="D999" s="98"/>
      <c r="E999" s="178"/>
      <c r="F999" s="178"/>
      <c r="G999" s="178"/>
      <c r="H999" s="178"/>
      <c r="I999" s="178"/>
      <c r="J999" s="178"/>
      <c r="K999" s="178"/>
      <c r="L999" s="178"/>
      <c r="M999" s="178"/>
      <c r="N999" s="126"/>
      <c r="O999" s="126"/>
      <c r="P999" s="90"/>
      <c r="Q999" s="52"/>
      <c r="R999" s="177" t="str">
        <f>IF(R997="","",CONCATENATE(R997,"v",R998))</f>
        <v>115100v120102</v>
      </c>
      <c r="S999" s="170"/>
    </row>
    <row r="1000" spans="1:20" ht="16.5" thickBot="1" x14ac:dyDescent="0.3">
      <c r="A1000" s="139" t="str">
        <f t="shared" si="714"/>
        <v>2015Wk 6P81</v>
      </c>
      <c r="B1000">
        <v>81</v>
      </c>
      <c r="C1000" s="144" t="s">
        <v>247</v>
      </c>
      <c r="D1000" s="171">
        <v>5</v>
      </c>
      <c r="E1000" s="172">
        <v>5</v>
      </c>
      <c r="F1000" s="172">
        <v>4</v>
      </c>
      <c r="G1000" s="172">
        <v>6</v>
      </c>
      <c r="H1000" s="172">
        <v>5</v>
      </c>
      <c r="I1000" s="172">
        <v>3</v>
      </c>
      <c r="J1000" s="172">
        <v>5</v>
      </c>
      <c r="K1000" s="172">
        <v>3</v>
      </c>
      <c r="L1000" s="172">
        <v>6</v>
      </c>
      <c r="M1000" s="173">
        <v>5</v>
      </c>
      <c r="N1000" s="174">
        <v>42</v>
      </c>
      <c r="O1000" s="175">
        <v>0</v>
      </c>
      <c r="P1000" s="176">
        <v>0</v>
      </c>
      <c r="Q1000" s="52"/>
      <c r="R1000" s="177" t="str">
        <f>CONCATENATE(B1000+100,P1000+100)</f>
        <v>181100</v>
      </c>
      <c r="S1000" s="170">
        <f>B1001</f>
        <v>11</v>
      </c>
      <c r="T1000" t="e">
        <f>VLOOKUP(B1000,$D$223:$H$264,5,FALSE)</f>
        <v>#N/A</v>
      </c>
    </row>
    <row r="1001" spans="1:20" ht="16.5" thickBot="1" x14ac:dyDescent="0.3">
      <c r="A1001" s="139" t="str">
        <f t="shared" si="714"/>
        <v>2015Wk 6P11</v>
      </c>
      <c r="B1001">
        <v>11</v>
      </c>
      <c r="C1001" s="144" t="s">
        <v>259</v>
      </c>
      <c r="D1001" s="171">
        <v>6</v>
      </c>
      <c r="E1001" s="172">
        <v>3</v>
      </c>
      <c r="F1001" s="172">
        <v>5</v>
      </c>
      <c r="G1001" s="172">
        <v>7</v>
      </c>
      <c r="H1001" s="172">
        <v>4</v>
      </c>
      <c r="I1001" s="172">
        <v>5</v>
      </c>
      <c r="J1001" s="172">
        <v>3</v>
      </c>
      <c r="K1001" s="172">
        <v>5</v>
      </c>
      <c r="L1001" s="172">
        <v>5</v>
      </c>
      <c r="M1001" s="173">
        <v>6</v>
      </c>
      <c r="N1001" s="174">
        <v>43</v>
      </c>
      <c r="O1001" s="175">
        <v>2</v>
      </c>
      <c r="P1001" s="176">
        <v>2</v>
      </c>
      <c r="Q1001" s="52"/>
      <c r="R1001" s="177" t="str">
        <f>CONCATENATE(B1001+100,P1001+100)</f>
        <v>111102</v>
      </c>
      <c r="S1001" s="170">
        <f>B1000</f>
        <v>81</v>
      </c>
      <c r="T1001" t="e">
        <f>VLOOKUP(B1001,$D$223:$H$264,5,FALSE)</f>
        <v>#N/A</v>
      </c>
    </row>
    <row r="1002" spans="1:20" ht="16.5" thickBot="1" x14ac:dyDescent="0.3">
      <c r="A1002" s="139" t="str">
        <f t="shared" si="714"/>
        <v>2015Wk 6PM2</v>
      </c>
      <c r="B1002" t="s">
        <v>174</v>
      </c>
      <c r="C1002" s="96"/>
      <c r="D1002" s="98"/>
      <c r="E1002" s="178"/>
      <c r="F1002" s="178"/>
      <c r="G1002" s="178"/>
      <c r="H1002" s="178"/>
      <c r="I1002" s="178"/>
      <c r="J1002" s="178"/>
      <c r="K1002" s="178"/>
      <c r="L1002" s="178"/>
      <c r="M1002" s="178"/>
      <c r="N1002" s="126"/>
      <c r="O1002" s="126"/>
      <c r="P1002" s="90"/>
      <c r="Q1002" s="52"/>
      <c r="R1002" s="177" t="str">
        <f>IF(R1000="","",CONCATENATE(R1000,"v",R1001))</f>
        <v>181100v111102</v>
      </c>
      <c r="S1002" s="170"/>
    </row>
    <row r="1003" spans="1:20" ht="16.5" thickBot="1" x14ac:dyDescent="0.3">
      <c r="A1003" s="139" t="str">
        <f t="shared" si="714"/>
        <v>2015Wk 6P17</v>
      </c>
      <c r="B1003">
        <v>17</v>
      </c>
      <c r="C1003" s="144" t="s">
        <v>253</v>
      </c>
      <c r="D1003" s="171">
        <v>9</v>
      </c>
      <c r="E1003" s="172">
        <v>5</v>
      </c>
      <c r="F1003" s="172">
        <v>6</v>
      </c>
      <c r="G1003" s="172">
        <v>7</v>
      </c>
      <c r="H1003" s="172">
        <v>5</v>
      </c>
      <c r="I1003" s="172">
        <v>4</v>
      </c>
      <c r="J1003" s="172">
        <v>6</v>
      </c>
      <c r="K1003" s="172">
        <v>4</v>
      </c>
      <c r="L1003" s="172">
        <v>5</v>
      </c>
      <c r="M1003" s="173">
        <v>8</v>
      </c>
      <c r="N1003" s="174">
        <v>50</v>
      </c>
      <c r="O1003" s="175">
        <v>-3</v>
      </c>
      <c r="P1003" s="176">
        <v>1</v>
      </c>
      <c r="Q1003" s="52"/>
      <c r="R1003" s="177" t="str">
        <f>CONCATENATE(B1003+100,P1003+100)</f>
        <v>117101</v>
      </c>
      <c r="S1003" s="170">
        <f>B1004</f>
        <v>82</v>
      </c>
      <c r="T1003" t="e">
        <f>VLOOKUP(B1003,$D$223:$H$264,5,FALSE)</f>
        <v>#N/A</v>
      </c>
    </row>
    <row r="1004" spans="1:20" ht="16.5" thickBot="1" x14ac:dyDescent="0.3">
      <c r="A1004" s="139" t="str">
        <f t="shared" si="714"/>
        <v>2015Wk 6P82</v>
      </c>
      <c r="B1004">
        <v>82</v>
      </c>
      <c r="C1004" s="144" t="s">
        <v>256</v>
      </c>
      <c r="D1004" s="171">
        <v>5</v>
      </c>
      <c r="E1004" s="172">
        <v>5</v>
      </c>
      <c r="F1004" s="172">
        <v>5</v>
      </c>
      <c r="G1004" s="172">
        <v>6</v>
      </c>
      <c r="H1004" s="172">
        <v>4</v>
      </c>
      <c r="I1004" s="172">
        <v>6</v>
      </c>
      <c r="J1004" s="172">
        <v>4</v>
      </c>
      <c r="K1004" s="172">
        <v>5</v>
      </c>
      <c r="L1004" s="172">
        <v>4</v>
      </c>
      <c r="M1004" s="173">
        <v>6</v>
      </c>
      <c r="N1004" s="174">
        <v>45</v>
      </c>
      <c r="O1004" s="175">
        <v>-3</v>
      </c>
      <c r="P1004" s="176">
        <v>1</v>
      </c>
      <c r="Q1004" s="52"/>
      <c r="R1004" s="177" t="str">
        <f>CONCATENATE(B1004+100,P1004+100)</f>
        <v>182101</v>
      </c>
      <c r="S1004" s="170">
        <f>B1003</f>
        <v>17</v>
      </c>
      <c r="T1004" t="e">
        <f>VLOOKUP(B1004,$D$223:$H$264,5,FALSE)</f>
        <v>#N/A</v>
      </c>
    </row>
    <row r="1005" spans="1:20" ht="16.5" thickBot="1" x14ac:dyDescent="0.3">
      <c r="A1005" s="139" t="str">
        <f t="shared" si="714"/>
        <v>2015Wk 6PM3</v>
      </c>
      <c r="B1005" t="s">
        <v>175</v>
      </c>
      <c r="C1005" s="96"/>
      <c r="D1005" s="98"/>
      <c r="E1005" s="178"/>
      <c r="F1005" s="178"/>
      <c r="G1005" s="178"/>
      <c r="H1005" s="178"/>
      <c r="I1005" s="178"/>
      <c r="J1005" s="178"/>
      <c r="K1005" s="178"/>
      <c r="L1005" s="178"/>
      <c r="M1005" s="178"/>
      <c r="N1005" s="126"/>
      <c r="O1005" s="126"/>
      <c r="P1005" s="90"/>
      <c r="Q1005" s="52"/>
      <c r="R1005" s="177" t="str">
        <f>IF(R1003="","",CONCATENATE(R1003,"v",R1004))</f>
        <v>117101v182101</v>
      </c>
      <c r="S1005" s="170"/>
    </row>
    <row r="1006" spans="1:20" ht="16.5" thickBot="1" x14ac:dyDescent="0.3">
      <c r="A1006" s="139" t="str">
        <f t="shared" si="714"/>
        <v>2015Wk 6P43</v>
      </c>
      <c r="B1006">
        <v>43</v>
      </c>
      <c r="C1006" s="144" t="s">
        <v>241</v>
      </c>
      <c r="D1006" s="171">
        <v>8</v>
      </c>
      <c r="E1006" s="172">
        <v>6</v>
      </c>
      <c r="F1006" s="172">
        <v>6</v>
      </c>
      <c r="G1006" s="172">
        <v>6</v>
      </c>
      <c r="H1006" s="172">
        <v>5</v>
      </c>
      <c r="I1006" s="172">
        <v>5</v>
      </c>
      <c r="J1006" s="172">
        <v>4</v>
      </c>
      <c r="K1006" s="172">
        <v>5</v>
      </c>
      <c r="L1006" s="172">
        <v>7</v>
      </c>
      <c r="M1006" s="173">
        <v>8</v>
      </c>
      <c r="N1006" s="174">
        <v>52</v>
      </c>
      <c r="O1006" s="175">
        <v>-5</v>
      </c>
      <c r="P1006" s="176">
        <v>0</v>
      </c>
      <c r="Q1006" s="52"/>
      <c r="R1006" s="177" t="str">
        <f>CONCATENATE(B1006+100,P1006+100)</f>
        <v>143100</v>
      </c>
      <c r="S1006" s="170">
        <f>B1007</f>
        <v>73</v>
      </c>
      <c r="T1006" t="e">
        <f>VLOOKUP(B1006,$D$223:$H$264,5,FALSE)</f>
        <v>#N/A</v>
      </c>
    </row>
    <row r="1007" spans="1:20" ht="16.5" thickBot="1" x14ac:dyDescent="0.3">
      <c r="A1007" s="139" t="str">
        <f t="shared" si="714"/>
        <v>2015Wk 6P73</v>
      </c>
      <c r="B1007">
        <v>73</v>
      </c>
      <c r="C1007" s="144" t="s">
        <v>226</v>
      </c>
      <c r="D1007" s="171">
        <v>11</v>
      </c>
      <c r="E1007" s="172">
        <v>6</v>
      </c>
      <c r="F1007" s="172">
        <v>7</v>
      </c>
      <c r="G1007" s="172">
        <v>7</v>
      </c>
      <c r="H1007" s="172">
        <v>5</v>
      </c>
      <c r="I1007" s="172">
        <v>4</v>
      </c>
      <c r="J1007" s="172">
        <v>5</v>
      </c>
      <c r="K1007" s="172">
        <v>4</v>
      </c>
      <c r="L1007" s="172">
        <v>4</v>
      </c>
      <c r="M1007" s="173">
        <v>5</v>
      </c>
      <c r="N1007" s="174">
        <v>47</v>
      </c>
      <c r="O1007" s="175">
        <v>2</v>
      </c>
      <c r="P1007" s="176">
        <v>2</v>
      </c>
      <c r="Q1007" s="52"/>
      <c r="R1007" s="177" t="str">
        <f>CONCATENATE(B1007+100,P1007+100)</f>
        <v>173102</v>
      </c>
      <c r="S1007" s="170">
        <f>B1006</f>
        <v>43</v>
      </c>
      <c r="T1007" t="e">
        <f>VLOOKUP(B1007,$D$223:$H$264,5,FALSE)</f>
        <v>#N/A</v>
      </c>
    </row>
    <row r="1008" spans="1:20" ht="16.5" thickBot="1" x14ac:dyDescent="0.3">
      <c r="A1008" s="139" t="str">
        <f t="shared" si="714"/>
        <v>2015Wk 6PM4</v>
      </c>
      <c r="B1008" t="s">
        <v>221</v>
      </c>
      <c r="C1008" s="96"/>
      <c r="D1008" s="98"/>
      <c r="E1008" s="178"/>
      <c r="F1008" s="178"/>
      <c r="G1008" s="178"/>
      <c r="H1008" s="178"/>
      <c r="I1008" s="178"/>
      <c r="J1008" s="178"/>
      <c r="K1008" s="178"/>
      <c r="L1008" s="178"/>
      <c r="M1008" s="178"/>
      <c r="N1008" s="126"/>
      <c r="O1008" s="126"/>
      <c r="P1008" s="90"/>
      <c r="Q1008" s="52"/>
      <c r="R1008" s="177" t="str">
        <f>IF(R1006="","",CONCATENATE(R1006,"v",R1007))</f>
        <v>143100v173102</v>
      </c>
      <c r="S1008" s="170"/>
    </row>
    <row r="1009" spans="1:20" ht="16.5" thickBot="1" x14ac:dyDescent="0.3">
      <c r="A1009" s="139" t="str">
        <f t="shared" si="714"/>
        <v>2015Wk 6P8</v>
      </c>
      <c r="B1009">
        <v>8</v>
      </c>
      <c r="C1009" s="144" t="s">
        <v>238</v>
      </c>
      <c r="D1009" s="171">
        <v>5</v>
      </c>
      <c r="E1009" s="172">
        <v>6</v>
      </c>
      <c r="F1009" s="172">
        <v>5</v>
      </c>
      <c r="G1009" s="172">
        <v>5</v>
      </c>
      <c r="H1009" s="172">
        <v>4</v>
      </c>
      <c r="I1009" s="172">
        <v>3</v>
      </c>
      <c r="J1009" s="172">
        <v>5</v>
      </c>
      <c r="K1009" s="172">
        <v>4</v>
      </c>
      <c r="L1009" s="172">
        <v>5</v>
      </c>
      <c r="M1009" s="173">
        <v>5</v>
      </c>
      <c r="N1009" s="174">
        <v>42</v>
      </c>
      <c r="O1009" s="175">
        <v>0</v>
      </c>
      <c r="P1009" s="176">
        <v>2</v>
      </c>
      <c r="Q1009" s="52"/>
      <c r="R1009" s="177" t="str">
        <f>CONCATENATE(B1009+100,P1009+100)</f>
        <v>108102</v>
      </c>
      <c r="S1009" s="170">
        <f>B1010</f>
        <v>37</v>
      </c>
      <c r="T1009" t="e">
        <f>VLOOKUP(B1009,$D$223:$H$264,5,FALSE)</f>
        <v>#N/A</v>
      </c>
    </row>
    <row r="1010" spans="1:20" ht="16.5" thickBot="1" x14ac:dyDescent="0.3">
      <c r="A1010" s="139" t="str">
        <f t="shared" si="714"/>
        <v>2015Wk 6P37</v>
      </c>
      <c r="B1010">
        <v>37</v>
      </c>
      <c r="C1010" s="144" t="s">
        <v>223</v>
      </c>
      <c r="D1010" s="171">
        <v>5</v>
      </c>
      <c r="E1010" s="172">
        <v>5</v>
      </c>
      <c r="F1010" s="172">
        <v>5</v>
      </c>
      <c r="G1010" s="172">
        <v>5</v>
      </c>
      <c r="H1010" s="172">
        <v>4</v>
      </c>
      <c r="I1010" s="172">
        <v>4</v>
      </c>
      <c r="J1010" s="172">
        <v>6</v>
      </c>
      <c r="K1010" s="172">
        <v>5</v>
      </c>
      <c r="L1010" s="172">
        <v>6</v>
      </c>
      <c r="M1010" s="173">
        <v>5</v>
      </c>
      <c r="N1010" s="174">
        <v>45</v>
      </c>
      <c r="O1010" s="175">
        <v>-3</v>
      </c>
      <c r="P1010" s="176">
        <v>0</v>
      </c>
      <c r="Q1010" s="52"/>
      <c r="R1010" s="177" t="str">
        <f>CONCATENATE(B1010+100,P1010+100)</f>
        <v>137100</v>
      </c>
      <c r="S1010" s="170">
        <f>B1009</f>
        <v>8</v>
      </c>
      <c r="T1010" t="e">
        <f>VLOOKUP(B1010,$D$223:$H$264,5,FALSE)</f>
        <v>#N/A</v>
      </c>
    </row>
    <row r="1011" spans="1:20" ht="16.5" thickBot="1" x14ac:dyDescent="0.3">
      <c r="A1011" s="139" t="str">
        <f t="shared" si="714"/>
        <v>2015Wk 6PM5</v>
      </c>
      <c r="B1011" t="s">
        <v>224</v>
      </c>
      <c r="C1011" s="96"/>
      <c r="D1011" s="98"/>
      <c r="E1011" s="178"/>
      <c r="F1011" s="178"/>
      <c r="G1011" s="178"/>
      <c r="H1011" s="178"/>
      <c r="I1011" s="178"/>
      <c r="J1011" s="178"/>
      <c r="K1011" s="178"/>
      <c r="L1011" s="178"/>
      <c r="M1011" s="178"/>
      <c r="N1011" s="126"/>
      <c r="O1011" s="126"/>
      <c r="P1011" s="90"/>
      <c r="Q1011" s="52"/>
      <c r="R1011" s="177" t="str">
        <f>IF(R1009="","",CONCATENATE(R1009,"v",R1010))</f>
        <v>108102v137100</v>
      </c>
      <c r="S1011" s="170"/>
    </row>
    <row r="1012" spans="1:20" ht="16.5" thickBot="1" x14ac:dyDescent="0.3">
      <c r="A1012" s="139" t="str">
        <f t="shared" si="714"/>
        <v>2015Wk 6P28</v>
      </c>
      <c r="B1012">
        <v>28</v>
      </c>
      <c r="C1012" s="144" t="s">
        <v>244</v>
      </c>
      <c r="D1012" s="171">
        <v>9</v>
      </c>
      <c r="E1012" s="172">
        <v>5</v>
      </c>
      <c r="F1012" s="172">
        <v>6</v>
      </c>
      <c r="G1012" s="172">
        <v>5</v>
      </c>
      <c r="H1012" s="172">
        <v>4</v>
      </c>
      <c r="I1012" s="172">
        <v>3</v>
      </c>
      <c r="J1012" s="172">
        <v>5</v>
      </c>
      <c r="K1012" s="172">
        <v>4</v>
      </c>
      <c r="L1012" s="172">
        <v>6</v>
      </c>
      <c r="M1012" s="173">
        <v>6</v>
      </c>
      <c r="N1012" s="174">
        <v>44</v>
      </c>
      <c r="O1012" s="175">
        <v>2</v>
      </c>
      <c r="P1012" s="176">
        <v>2</v>
      </c>
      <c r="Q1012" s="52"/>
      <c r="R1012" s="177" t="str">
        <f>CONCATENATE(B1012+100,P1012+100)</f>
        <v>128102</v>
      </c>
      <c r="S1012" s="170">
        <f>B1013</f>
        <v>79</v>
      </c>
      <c r="T1012" t="e">
        <f>VLOOKUP(B1012,$D$223:$H$264,5,FALSE)</f>
        <v>#N/A</v>
      </c>
    </row>
    <row r="1013" spans="1:20" ht="16.5" thickBot="1" x14ac:dyDescent="0.3">
      <c r="A1013" s="139" t="str">
        <f t="shared" si="714"/>
        <v>2015Wk 6P79</v>
      </c>
      <c r="B1013">
        <v>79</v>
      </c>
      <c r="C1013" s="144" t="s">
        <v>220</v>
      </c>
      <c r="D1013" s="171">
        <v>3</v>
      </c>
      <c r="E1013" s="172">
        <v>5</v>
      </c>
      <c r="F1013" s="172">
        <v>5</v>
      </c>
      <c r="G1013" s="172">
        <v>5</v>
      </c>
      <c r="H1013" s="172">
        <v>4</v>
      </c>
      <c r="I1013" s="172">
        <v>3</v>
      </c>
      <c r="J1013" s="172">
        <v>5</v>
      </c>
      <c r="K1013" s="172">
        <v>4</v>
      </c>
      <c r="L1013" s="172">
        <v>4</v>
      </c>
      <c r="M1013" s="173">
        <v>5</v>
      </c>
      <c r="N1013" s="174">
        <v>40</v>
      </c>
      <c r="O1013" s="175">
        <v>0</v>
      </c>
      <c r="P1013" s="176">
        <v>0</v>
      </c>
      <c r="Q1013" s="52"/>
      <c r="R1013" s="177" t="str">
        <f>CONCATENATE(B1013+100,P1013+100)</f>
        <v>179100</v>
      </c>
      <c r="S1013" s="170">
        <f>B1012</f>
        <v>28</v>
      </c>
      <c r="T1013" t="e">
        <f>VLOOKUP(B1013,$D$223:$H$264,5,FALSE)</f>
        <v>#N/A</v>
      </c>
    </row>
    <row r="1014" spans="1:20" ht="16.5" thickBot="1" x14ac:dyDescent="0.3">
      <c r="A1014" s="139" t="str">
        <f t="shared" si="714"/>
        <v>2015Wk 6PM6</v>
      </c>
      <c r="B1014" t="s">
        <v>227</v>
      </c>
      <c r="C1014" s="96"/>
      <c r="D1014" s="98"/>
      <c r="E1014" s="178"/>
      <c r="F1014" s="178"/>
      <c r="G1014" s="178"/>
      <c r="H1014" s="178"/>
      <c r="I1014" s="178"/>
      <c r="J1014" s="178"/>
      <c r="K1014" s="178"/>
      <c r="L1014" s="178"/>
      <c r="M1014" s="178"/>
      <c r="N1014" s="126"/>
      <c r="O1014" s="126"/>
      <c r="P1014" s="90"/>
      <c r="Q1014" s="52"/>
      <c r="R1014" s="177" t="str">
        <f>IF(R1012="","",CONCATENATE(R1012,"v",R1013))</f>
        <v>128102v179100</v>
      </c>
      <c r="S1014" s="170"/>
    </row>
    <row r="1015" spans="1:20" ht="16.5" thickBot="1" x14ac:dyDescent="0.3">
      <c r="A1015" s="139" t="str">
        <f t="shared" si="714"/>
        <v>2015Wk 6P30</v>
      </c>
      <c r="B1015">
        <v>30</v>
      </c>
      <c r="C1015" s="144" t="s">
        <v>216</v>
      </c>
      <c r="D1015" s="171">
        <v>8</v>
      </c>
      <c r="E1015" s="172">
        <v>6</v>
      </c>
      <c r="F1015" s="172">
        <v>6</v>
      </c>
      <c r="G1015" s="172">
        <v>5</v>
      </c>
      <c r="H1015" s="172">
        <v>5</v>
      </c>
      <c r="I1015" s="172">
        <v>3</v>
      </c>
      <c r="J1015" s="172">
        <v>6</v>
      </c>
      <c r="K1015" s="172">
        <v>4</v>
      </c>
      <c r="L1015" s="172">
        <v>6</v>
      </c>
      <c r="M1015" s="173">
        <v>6</v>
      </c>
      <c r="N1015" s="174">
        <v>47</v>
      </c>
      <c r="O1015" s="175">
        <v>-2</v>
      </c>
      <c r="P1015" s="176">
        <v>1</v>
      </c>
      <c r="Q1015" s="52"/>
      <c r="R1015" s="177" t="str">
        <f>CONCATENATE(B1015+100,P1015+100)</f>
        <v>130101</v>
      </c>
      <c r="S1015" s="170">
        <f>B1016</f>
        <v>35</v>
      </c>
      <c r="T1015" t="e">
        <f>VLOOKUP(B1015,$D$223:$H$264,5,FALSE)</f>
        <v>#N/A</v>
      </c>
    </row>
    <row r="1016" spans="1:20" ht="16.5" thickBot="1" x14ac:dyDescent="0.3">
      <c r="A1016" s="139" t="str">
        <f t="shared" si="714"/>
        <v>2015Wk 6P35</v>
      </c>
      <c r="B1016">
        <v>35</v>
      </c>
      <c r="C1016" s="144" t="s">
        <v>225</v>
      </c>
      <c r="D1016" s="171">
        <v>11</v>
      </c>
      <c r="E1016" s="172">
        <v>6</v>
      </c>
      <c r="F1016" s="172">
        <v>6</v>
      </c>
      <c r="G1016" s="172">
        <v>7</v>
      </c>
      <c r="H1016" s="172">
        <v>6</v>
      </c>
      <c r="I1016" s="172">
        <v>4</v>
      </c>
      <c r="J1016" s="172">
        <v>6</v>
      </c>
      <c r="K1016" s="172">
        <v>3</v>
      </c>
      <c r="L1016" s="172">
        <v>6</v>
      </c>
      <c r="M1016" s="173">
        <v>6</v>
      </c>
      <c r="N1016" s="174">
        <v>50</v>
      </c>
      <c r="O1016" s="175">
        <v>-2</v>
      </c>
      <c r="P1016" s="176">
        <v>1</v>
      </c>
      <c r="Q1016" s="52"/>
      <c r="R1016" s="177" t="str">
        <f>CONCATENATE(B1016+100,P1016+100)</f>
        <v>135101</v>
      </c>
      <c r="S1016" s="170">
        <f>B1015</f>
        <v>30</v>
      </c>
      <c r="T1016" t="e">
        <f>VLOOKUP(B1016,$D$223:$H$264,5,FALSE)</f>
        <v>#N/A</v>
      </c>
    </row>
    <row r="1017" spans="1:20" ht="16.5" thickBot="1" x14ac:dyDescent="0.3">
      <c r="A1017" s="139" t="str">
        <f t="shared" si="714"/>
        <v>2015Wk 6PM7</v>
      </c>
      <c r="B1017" t="s">
        <v>230</v>
      </c>
      <c r="C1017" s="96"/>
      <c r="D1017" s="98"/>
      <c r="E1017" s="178"/>
      <c r="F1017" s="178"/>
      <c r="G1017" s="178"/>
      <c r="H1017" s="178"/>
      <c r="I1017" s="178"/>
      <c r="J1017" s="178"/>
      <c r="K1017" s="178"/>
      <c r="L1017" s="178"/>
      <c r="M1017" s="178"/>
      <c r="N1017" s="126"/>
      <c r="O1017" s="126"/>
      <c r="P1017" s="90"/>
      <c r="Q1017" s="52"/>
      <c r="R1017" s="177" t="str">
        <f>IF(R1015="","",CONCATENATE(R1015,"v",R1016))</f>
        <v>130101v135101</v>
      </c>
      <c r="S1017" s="170"/>
    </row>
    <row r="1018" spans="1:20" ht="16.5" thickBot="1" x14ac:dyDescent="0.3">
      <c r="A1018" s="139" t="str">
        <f t="shared" si="714"/>
        <v>2015Wk 6P68</v>
      </c>
      <c r="B1018">
        <v>68</v>
      </c>
      <c r="C1018" s="144" t="s">
        <v>214</v>
      </c>
      <c r="D1018" s="171">
        <v>2</v>
      </c>
      <c r="E1018" s="172">
        <v>5</v>
      </c>
      <c r="F1018" s="172">
        <v>4</v>
      </c>
      <c r="G1018" s="172">
        <v>4</v>
      </c>
      <c r="H1018" s="172">
        <v>4</v>
      </c>
      <c r="I1018" s="172">
        <v>3</v>
      </c>
      <c r="J1018" s="172">
        <v>5</v>
      </c>
      <c r="K1018" s="172">
        <v>4</v>
      </c>
      <c r="L1018" s="172">
        <v>5</v>
      </c>
      <c r="M1018" s="173">
        <v>5</v>
      </c>
      <c r="N1018" s="174">
        <v>39</v>
      </c>
      <c r="O1018" s="175">
        <v>1</v>
      </c>
      <c r="P1018" s="176">
        <v>2</v>
      </c>
      <c r="Q1018" s="52"/>
      <c r="R1018" s="177" t="str">
        <f>CONCATENATE(B1018+100,P1018+100)</f>
        <v>168102</v>
      </c>
      <c r="S1018" s="170">
        <f>B1019</f>
        <v>22</v>
      </c>
      <c r="T1018" t="e">
        <f>VLOOKUP(B1018,$D$223:$H$264,5,FALSE)</f>
        <v>#N/A</v>
      </c>
    </row>
    <row r="1019" spans="1:20" ht="16.5" thickBot="1" x14ac:dyDescent="0.3">
      <c r="A1019" s="139" t="str">
        <f t="shared" si="714"/>
        <v>2015Wk 6P22</v>
      </c>
      <c r="B1019">
        <v>22</v>
      </c>
      <c r="C1019" s="144" t="s">
        <v>222</v>
      </c>
      <c r="D1019" s="171">
        <v>6</v>
      </c>
      <c r="E1019" s="172">
        <v>5</v>
      </c>
      <c r="F1019" s="172">
        <v>5</v>
      </c>
      <c r="G1019" s="172">
        <v>5</v>
      </c>
      <c r="H1019" s="172">
        <v>5</v>
      </c>
      <c r="I1019" s="172">
        <v>4</v>
      </c>
      <c r="J1019" s="172">
        <v>6</v>
      </c>
      <c r="K1019" s="172">
        <v>4</v>
      </c>
      <c r="L1019" s="172">
        <v>7</v>
      </c>
      <c r="M1019" s="173">
        <v>5</v>
      </c>
      <c r="N1019" s="174">
        <v>46</v>
      </c>
      <c r="O1019" s="175">
        <v>-2</v>
      </c>
      <c r="P1019" s="176">
        <v>0</v>
      </c>
      <c r="Q1019" s="52"/>
      <c r="R1019" s="177" t="str">
        <f>CONCATENATE(B1019+100,P1019+100)</f>
        <v>122100</v>
      </c>
      <c r="S1019" s="170">
        <f>B1018</f>
        <v>68</v>
      </c>
      <c r="T1019" t="e">
        <f>VLOOKUP(B1019,$D$223:$H$264,5,FALSE)</f>
        <v>#N/A</v>
      </c>
    </row>
    <row r="1020" spans="1:20" ht="16.5" thickBot="1" x14ac:dyDescent="0.3">
      <c r="A1020" s="139" t="str">
        <f t="shared" si="714"/>
        <v>2015Wk 6PM8</v>
      </c>
      <c r="B1020" t="s">
        <v>233</v>
      </c>
      <c r="C1020" s="96"/>
      <c r="D1020" s="98"/>
      <c r="E1020" s="178"/>
      <c r="F1020" s="178"/>
      <c r="G1020" s="178"/>
      <c r="H1020" s="178"/>
      <c r="I1020" s="178"/>
      <c r="J1020" s="178"/>
      <c r="K1020" s="178"/>
      <c r="L1020" s="178"/>
      <c r="M1020" s="178"/>
      <c r="N1020" s="126"/>
      <c r="O1020" s="126"/>
      <c r="P1020" s="90"/>
      <c r="Q1020" s="52"/>
      <c r="R1020" s="177" t="str">
        <f>IF(R1018="","",CONCATENATE(R1018,"v",R1019))</f>
        <v>168102v122100</v>
      </c>
      <c r="S1020" s="170"/>
    </row>
    <row r="1021" spans="1:20" ht="16.5" thickBot="1" x14ac:dyDescent="0.3">
      <c r="A1021" s="139" t="str">
        <f t="shared" si="714"/>
        <v>2015Wk 6P44</v>
      </c>
      <c r="B1021">
        <v>44</v>
      </c>
      <c r="C1021" s="144" t="s">
        <v>218</v>
      </c>
      <c r="D1021" s="171">
        <v>13</v>
      </c>
      <c r="E1021" s="172">
        <v>5</v>
      </c>
      <c r="F1021" s="172">
        <v>8</v>
      </c>
      <c r="G1021" s="172">
        <v>8</v>
      </c>
      <c r="H1021" s="172">
        <v>5</v>
      </c>
      <c r="I1021" s="172">
        <v>4</v>
      </c>
      <c r="J1021" s="172">
        <v>6</v>
      </c>
      <c r="K1021" s="172">
        <v>4</v>
      </c>
      <c r="L1021" s="172">
        <v>7</v>
      </c>
      <c r="M1021" s="173">
        <v>7</v>
      </c>
      <c r="N1021" s="174">
        <v>54</v>
      </c>
      <c r="O1021" s="175">
        <v>-1</v>
      </c>
      <c r="P1021" s="176">
        <v>0</v>
      </c>
      <c r="Q1021" s="52"/>
      <c r="R1021" s="177" t="str">
        <f>CONCATENATE(B1021+100,P1021+100)</f>
        <v>144100</v>
      </c>
      <c r="S1021" s="170">
        <f>B1022</f>
        <v>4</v>
      </c>
      <c r="T1021" t="e">
        <f>VLOOKUP(B1021,$D$223:$H$264,5,FALSE)</f>
        <v>#N/A</v>
      </c>
    </row>
    <row r="1022" spans="1:20" ht="16.5" thickBot="1" x14ac:dyDescent="0.3">
      <c r="A1022" s="139" t="str">
        <f t="shared" si="714"/>
        <v>2015Wk 6P4</v>
      </c>
      <c r="B1022">
        <v>4</v>
      </c>
      <c r="C1022" s="144" t="s">
        <v>219</v>
      </c>
      <c r="D1022" s="171">
        <v>3</v>
      </c>
      <c r="E1022" s="172">
        <v>5</v>
      </c>
      <c r="F1022" s="172">
        <v>6</v>
      </c>
      <c r="G1022" s="172">
        <v>5</v>
      </c>
      <c r="H1022" s="172">
        <v>4</v>
      </c>
      <c r="I1022" s="172">
        <v>3</v>
      </c>
      <c r="J1022" s="172">
        <v>5</v>
      </c>
      <c r="K1022" s="172">
        <v>3</v>
      </c>
      <c r="L1022" s="172">
        <v>5</v>
      </c>
      <c r="M1022" s="173">
        <v>4</v>
      </c>
      <c r="N1022" s="174">
        <v>40</v>
      </c>
      <c r="O1022" s="175">
        <v>1</v>
      </c>
      <c r="P1022" s="176">
        <v>2</v>
      </c>
      <c r="Q1022" s="52"/>
      <c r="R1022" s="177" t="str">
        <f>CONCATENATE(B1022+100,P1022+100)</f>
        <v>104102</v>
      </c>
      <c r="S1022" s="170">
        <f>B1021</f>
        <v>44</v>
      </c>
      <c r="T1022">
        <f>VLOOKUP(B1022,$D$223:$H$264,5,FALSE)</f>
        <v>0</v>
      </c>
    </row>
    <row r="1023" spans="1:20" ht="16.5" thickBot="1" x14ac:dyDescent="0.3">
      <c r="A1023" s="139" t="str">
        <f t="shared" si="714"/>
        <v>2015Wk 6PM9</v>
      </c>
      <c r="B1023" t="s">
        <v>236</v>
      </c>
      <c r="C1023" s="96"/>
      <c r="D1023" s="98"/>
      <c r="E1023" s="178"/>
      <c r="F1023" s="178"/>
      <c r="G1023" s="178"/>
      <c r="H1023" s="178"/>
      <c r="I1023" s="178"/>
      <c r="J1023" s="178"/>
      <c r="K1023" s="178"/>
      <c r="L1023" s="178"/>
      <c r="M1023" s="178"/>
      <c r="N1023" s="126"/>
      <c r="O1023" s="126"/>
      <c r="P1023" s="90"/>
      <c r="Q1023" s="52"/>
      <c r="R1023" s="177" t="str">
        <f>IF(R1021="","",CONCATENATE(R1021,"v",R1022))</f>
        <v>144100v104102</v>
      </c>
      <c r="S1023" s="170"/>
    </row>
    <row r="1024" spans="1:20" ht="16.5" thickBot="1" x14ac:dyDescent="0.3">
      <c r="A1024" s="139" t="str">
        <f t="shared" si="714"/>
        <v>2015Wk 6P25</v>
      </c>
      <c r="B1024">
        <v>25</v>
      </c>
      <c r="C1024" s="144" t="s">
        <v>258</v>
      </c>
      <c r="D1024" s="171">
        <v>5</v>
      </c>
      <c r="E1024" s="172">
        <v>6</v>
      </c>
      <c r="F1024" s="172">
        <v>7</v>
      </c>
      <c r="G1024" s="172">
        <v>5</v>
      </c>
      <c r="H1024" s="172">
        <v>4</v>
      </c>
      <c r="I1024" s="172">
        <v>4</v>
      </c>
      <c r="J1024" s="172">
        <v>6</v>
      </c>
      <c r="K1024" s="172">
        <v>3</v>
      </c>
      <c r="L1024" s="172">
        <v>4</v>
      </c>
      <c r="M1024" s="173">
        <v>6</v>
      </c>
      <c r="N1024" s="174">
        <v>45</v>
      </c>
      <c r="O1024" s="175">
        <v>-2</v>
      </c>
      <c r="P1024" s="176">
        <v>0</v>
      </c>
      <c r="Q1024" s="52"/>
      <c r="R1024" s="177" t="str">
        <f>CONCATENATE(B1024+100,P1024+100)</f>
        <v>125100</v>
      </c>
      <c r="S1024" s="170">
        <f>B1025</f>
        <v>29</v>
      </c>
      <c r="T1024" t="e">
        <f>VLOOKUP(B1024,$D$223:$H$264,5,FALSE)</f>
        <v>#N/A</v>
      </c>
    </row>
    <row r="1025" spans="1:20" ht="16.5" thickBot="1" x14ac:dyDescent="0.3">
      <c r="A1025" s="139" t="str">
        <f t="shared" si="714"/>
        <v>2015Wk 6P29</v>
      </c>
      <c r="B1025">
        <v>29</v>
      </c>
      <c r="C1025" s="144" t="s">
        <v>243</v>
      </c>
      <c r="D1025" s="171">
        <v>10</v>
      </c>
      <c r="E1025" s="172">
        <v>5</v>
      </c>
      <c r="F1025" s="172">
        <v>6</v>
      </c>
      <c r="G1025" s="172">
        <v>5</v>
      </c>
      <c r="H1025" s="172">
        <v>5</v>
      </c>
      <c r="I1025" s="172">
        <v>3</v>
      </c>
      <c r="J1025" s="172">
        <v>6</v>
      </c>
      <c r="K1025" s="172">
        <v>3</v>
      </c>
      <c r="L1025" s="172">
        <v>6</v>
      </c>
      <c r="M1025" s="173">
        <v>7</v>
      </c>
      <c r="N1025" s="174">
        <v>46</v>
      </c>
      <c r="O1025" s="175">
        <v>1</v>
      </c>
      <c r="P1025" s="176">
        <v>2</v>
      </c>
      <c r="Q1025" s="52"/>
      <c r="R1025" s="177" t="str">
        <f>CONCATENATE(B1025+100,P1025+100)</f>
        <v>129102</v>
      </c>
      <c r="S1025" s="170">
        <f>B1024</f>
        <v>25</v>
      </c>
      <c r="T1025" t="e">
        <f>VLOOKUP(B1025,$D$223:$H$264,5,FALSE)</f>
        <v>#N/A</v>
      </c>
    </row>
    <row r="1026" spans="1:20" ht="16.5" thickBot="1" x14ac:dyDescent="0.3">
      <c r="A1026" s="139" t="str">
        <f t="shared" si="714"/>
        <v>2015Wk 6PM10</v>
      </c>
      <c r="B1026" t="s">
        <v>239</v>
      </c>
      <c r="C1026" s="96"/>
      <c r="D1026" s="98"/>
      <c r="E1026" s="178"/>
      <c r="F1026" s="178"/>
      <c r="G1026" s="178"/>
      <c r="H1026" s="178"/>
      <c r="I1026" s="178"/>
      <c r="J1026" s="178"/>
      <c r="K1026" s="178"/>
      <c r="L1026" s="178"/>
      <c r="M1026" s="178"/>
      <c r="N1026" s="126"/>
      <c r="O1026" s="126"/>
      <c r="P1026" s="90"/>
      <c r="Q1026" s="52"/>
      <c r="R1026" s="177" t="str">
        <f>IF(R1024="","",CONCATENATE(R1024,"v",R1025))</f>
        <v>125100v129102</v>
      </c>
      <c r="S1026" s="170"/>
    </row>
    <row r="1027" spans="1:20" ht="16.5" thickBot="1" x14ac:dyDescent="0.3">
      <c r="A1027" s="139" t="str">
        <f t="shared" si="714"/>
        <v>2015Wk 6P19</v>
      </c>
      <c r="B1027">
        <v>19</v>
      </c>
      <c r="C1027" s="144" t="s">
        <v>255</v>
      </c>
      <c r="D1027" s="171">
        <v>5</v>
      </c>
      <c r="E1027" s="172">
        <v>5</v>
      </c>
      <c r="F1027" s="172">
        <v>7</v>
      </c>
      <c r="G1027" s="172">
        <v>7</v>
      </c>
      <c r="H1027" s="172">
        <v>6</v>
      </c>
      <c r="I1027" s="172">
        <v>5</v>
      </c>
      <c r="J1027" s="172">
        <v>5</v>
      </c>
      <c r="K1027" s="172">
        <v>6</v>
      </c>
      <c r="L1027" s="172">
        <v>5</v>
      </c>
      <c r="M1027" s="173">
        <v>6</v>
      </c>
      <c r="N1027" s="174">
        <v>52</v>
      </c>
      <c r="O1027" s="175">
        <v>-9</v>
      </c>
      <c r="P1027" s="176">
        <v>0</v>
      </c>
      <c r="Q1027" s="52"/>
      <c r="R1027" s="177" t="str">
        <f>CONCATENATE(B1027+100,P1027+100)</f>
        <v>119100</v>
      </c>
      <c r="S1027" s="170">
        <f>B1028</f>
        <v>21</v>
      </c>
      <c r="T1027" t="e">
        <f>VLOOKUP(B1027,$D$223:$H$264,5,FALSE)</f>
        <v>#N/A</v>
      </c>
    </row>
    <row r="1028" spans="1:20" ht="16.5" thickBot="1" x14ac:dyDescent="0.3">
      <c r="A1028" s="139" t="str">
        <f t="shared" si="714"/>
        <v>2015Wk 6P21</v>
      </c>
      <c r="B1028">
        <v>21</v>
      </c>
      <c r="C1028" s="144" t="s">
        <v>240</v>
      </c>
      <c r="D1028" s="171">
        <v>7</v>
      </c>
      <c r="E1028" s="172">
        <v>5</v>
      </c>
      <c r="F1028" s="172">
        <v>6</v>
      </c>
      <c r="G1028" s="172">
        <v>5</v>
      </c>
      <c r="H1028" s="172">
        <v>4</v>
      </c>
      <c r="I1028" s="172">
        <v>3</v>
      </c>
      <c r="J1028" s="172">
        <v>5</v>
      </c>
      <c r="K1028" s="172">
        <v>4</v>
      </c>
      <c r="L1028" s="172">
        <v>5</v>
      </c>
      <c r="M1028" s="173">
        <v>7</v>
      </c>
      <c r="N1028" s="174">
        <v>44</v>
      </c>
      <c r="O1028" s="175">
        <v>0</v>
      </c>
      <c r="P1028" s="176">
        <v>2</v>
      </c>
      <c r="Q1028" s="52"/>
      <c r="R1028" s="177" t="str">
        <f>CONCATENATE(B1028+100,P1028+100)</f>
        <v>121102</v>
      </c>
      <c r="S1028" s="170">
        <f>B1027</f>
        <v>19</v>
      </c>
      <c r="T1028" t="e">
        <f>VLOOKUP(B1028,$D$223:$H$264,5,FALSE)</f>
        <v>#N/A</v>
      </c>
    </row>
    <row r="1029" spans="1:20" ht="16.5" thickBot="1" x14ac:dyDescent="0.3">
      <c r="A1029" s="139" t="str">
        <f t="shared" si="714"/>
        <v>2015Wk 6PM11</v>
      </c>
      <c r="B1029" t="s">
        <v>242</v>
      </c>
      <c r="C1029" s="96"/>
      <c r="D1029" s="98"/>
      <c r="E1029" s="178"/>
      <c r="F1029" s="178"/>
      <c r="G1029" s="178"/>
      <c r="H1029" s="178"/>
      <c r="I1029" s="178"/>
      <c r="J1029" s="178"/>
      <c r="K1029" s="178"/>
      <c r="L1029" s="178"/>
      <c r="M1029" s="178"/>
      <c r="N1029" s="126"/>
      <c r="O1029" s="126"/>
      <c r="P1029" s="90"/>
      <c r="Q1029" s="52"/>
      <c r="R1029" s="177" t="str">
        <f>IF(R1027="","",CONCATENATE(R1027,"v",R1028))</f>
        <v>119100v121102</v>
      </c>
      <c r="S1029" s="170"/>
    </row>
    <row r="1030" spans="1:20" ht="16.5" thickBot="1" x14ac:dyDescent="0.3">
      <c r="A1030" s="139" t="str">
        <f t="shared" si="714"/>
        <v>2015Wk 6P16</v>
      </c>
      <c r="B1030">
        <v>16</v>
      </c>
      <c r="C1030" s="144" t="s">
        <v>261</v>
      </c>
      <c r="D1030" s="171">
        <v>9</v>
      </c>
      <c r="E1030" s="172">
        <v>5</v>
      </c>
      <c r="F1030" s="172">
        <v>7</v>
      </c>
      <c r="G1030" s="172">
        <v>6</v>
      </c>
      <c r="H1030" s="172">
        <v>5</v>
      </c>
      <c r="I1030" s="172">
        <v>4</v>
      </c>
      <c r="J1030" s="172">
        <v>5</v>
      </c>
      <c r="K1030" s="172">
        <v>4</v>
      </c>
      <c r="L1030" s="172">
        <v>5</v>
      </c>
      <c r="M1030" s="173">
        <v>8</v>
      </c>
      <c r="N1030" s="174">
        <v>49</v>
      </c>
      <c r="O1030" s="175">
        <v>-1</v>
      </c>
      <c r="P1030" s="176">
        <v>2</v>
      </c>
      <c r="Q1030" s="52"/>
      <c r="R1030" s="177" t="str">
        <f>CONCATENATE(B1030+100,P1030+100)</f>
        <v>116102</v>
      </c>
      <c r="S1030" s="170">
        <f>B1031</f>
        <v>6</v>
      </c>
      <c r="T1030" t="e">
        <f>VLOOKUP(B1030,$D$223:$H$264,5,FALSE)</f>
        <v>#N/A</v>
      </c>
    </row>
    <row r="1031" spans="1:20" ht="16.5" thickBot="1" x14ac:dyDescent="0.3">
      <c r="A1031" s="139" t="str">
        <f t="shared" si="714"/>
        <v>2015Wk 6P6</v>
      </c>
      <c r="B1031">
        <v>6</v>
      </c>
      <c r="C1031" s="144" t="s">
        <v>237</v>
      </c>
      <c r="D1031" s="171">
        <v>5</v>
      </c>
      <c r="E1031" s="172">
        <v>5</v>
      </c>
      <c r="F1031" s="172">
        <v>5</v>
      </c>
      <c r="G1031" s="172">
        <v>6</v>
      </c>
      <c r="H1031" s="172">
        <v>5</v>
      </c>
      <c r="I1031" s="172">
        <v>3</v>
      </c>
      <c r="J1031" s="172">
        <v>5</v>
      </c>
      <c r="K1031" s="172">
        <v>4</v>
      </c>
      <c r="L1031" s="172">
        <v>5</v>
      </c>
      <c r="M1031" s="173">
        <v>6</v>
      </c>
      <c r="N1031" s="174">
        <v>44</v>
      </c>
      <c r="O1031" s="175">
        <v>-2</v>
      </c>
      <c r="P1031" s="176">
        <v>0</v>
      </c>
      <c r="Q1031" s="52"/>
      <c r="R1031" s="177" t="str">
        <f>CONCATENATE(B1031+100,P1031+100)</f>
        <v>106100</v>
      </c>
      <c r="S1031" s="170">
        <f>B1030</f>
        <v>16</v>
      </c>
      <c r="T1031" t="e">
        <f>VLOOKUP(B1031,$D$223:$H$264,5,FALSE)</f>
        <v>#N/A</v>
      </c>
    </row>
    <row r="1032" spans="1:20" ht="16.5" thickBot="1" x14ac:dyDescent="0.3">
      <c r="A1032" s="139" t="str">
        <f t="shared" si="714"/>
        <v>2015Wk 6PM12</v>
      </c>
      <c r="B1032" t="s">
        <v>245</v>
      </c>
      <c r="C1032" s="96"/>
      <c r="D1032" s="98"/>
      <c r="E1032" s="178"/>
      <c r="F1032" s="178"/>
      <c r="G1032" s="178"/>
      <c r="H1032" s="178"/>
      <c r="I1032" s="178"/>
      <c r="J1032" s="178"/>
      <c r="K1032" s="178"/>
      <c r="L1032" s="178"/>
      <c r="M1032" s="178"/>
      <c r="N1032" s="126"/>
      <c r="O1032" s="126"/>
      <c r="P1032" s="90"/>
      <c r="Q1032" s="52"/>
      <c r="R1032" s="177" t="str">
        <f>IF(R1030="","",CONCATENATE(R1030,"v",R1031))</f>
        <v>116102v106100</v>
      </c>
      <c r="S1032" s="170"/>
    </row>
    <row r="1033" spans="1:20" ht="16.5" thickBot="1" x14ac:dyDescent="0.3">
      <c r="A1033" s="139" t="str">
        <f t="shared" si="714"/>
        <v>2015Wk 6P31</v>
      </c>
      <c r="B1033">
        <v>31</v>
      </c>
      <c r="C1033" s="144" t="s">
        <v>232</v>
      </c>
      <c r="D1033" s="171">
        <v>8</v>
      </c>
      <c r="E1033" s="172">
        <v>6</v>
      </c>
      <c r="F1033" s="172">
        <v>7</v>
      </c>
      <c r="G1033" s="172">
        <v>5</v>
      </c>
      <c r="H1033" s="172">
        <v>5</v>
      </c>
      <c r="I1033" s="172">
        <v>4</v>
      </c>
      <c r="J1033" s="172">
        <v>7</v>
      </c>
      <c r="K1033" s="172">
        <v>3</v>
      </c>
      <c r="L1033" s="172">
        <v>5</v>
      </c>
      <c r="M1033" s="173">
        <v>8</v>
      </c>
      <c r="N1033" s="174">
        <v>50</v>
      </c>
      <c r="O1033" s="175">
        <v>-2</v>
      </c>
      <c r="P1033" s="176">
        <v>1</v>
      </c>
      <c r="Q1033" s="52"/>
      <c r="R1033" s="177" t="str">
        <f>CONCATENATE(B1033+100,P1033+100)</f>
        <v>131101</v>
      </c>
      <c r="S1033" s="170">
        <f>B1034</f>
        <v>80</v>
      </c>
      <c r="T1033" t="e">
        <f>VLOOKUP(B1033,$D$223:$H$264,5,FALSE)</f>
        <v>#N/A</v>
      </c>
    </row>
    <row r="1034" spans="1:20" ht="16.5" thickBot="1" x14ac:dyDescent="0.3">
      <c r="A1034" s="139" t="str">
        <f t="shared" si="714"/>
        <v>2015Wk 6P80</v>
      </c>
      <c r="B1034">
        <v>80</v>
      </c>
      <c r="C1034" s="144" t="s">
        <v>252</v>
      </c>
      <c r="D1034" s="171">
        <v>9</v>
      </c>
      <c r="E1034" s="172">
        <v>6</v>
      </c>
      <c r="F1034" s="172">
        <v>5</v>
      </c>
      <c r="G1034" s="172">
        <v>7</v>
      </c>
      <c r="H1034" s="172">
        <v>4</v>
      </c>
      <c r="I1034" s="172">
        <v>5</v>
      </c>
      <c r="J1034" s="172">
        <v>6</v>
      </c>
      <c r="K1034" s="172">
        <v>4</v>
      </c>
      <c r="L1034" s="172">
        <v>4</v>
      </c>
      <c r="M1034" s="173">
        <v>8</v>
      </c>
      <c r="N1034" s="174">
        <v>49</v>
      </c>
      <c r="O1034" s="175">
        <v>-2</v>
      </c>
      <c r="P1034" s="176">
        <v>1</v>
      </c>
      <c r="Q1034" s="52"/>
      <c r="R1034" s="177" t="str">
        <f>CONCATENATE(B1034+100,P1034+100)</f>
        <v>180101</v>
      </c>
      <c r="S1034" s="170">
        <f>B1033</f>
        <v>31</v>
      </c>
      <c r="T1034" t="e">
        <f>VLOOKUP(B1034,$D$223:$H$264,5,FALSE)</f>
        <v>#N/A</v>
      </c>
    </row>
    <row r="1035" spans="1:20" ht="16.5" thickBot="1" x14ac:dyDescent="0.3">
      <c r="A1035" s="139" t="str">
        <f t="shared" si="714"/>
        <v>2015Wk 6PM13</v>
      </c>
      <c r="B1035" t="s">
        <v>248</v>
      </c>
      <c r="C1035" s="96"/>
      <c r="D1035" s="98"/>
      <c r="E1035" s="178"/>
      <c r="F1035" s="178"/>
      <c r="G1035" s="178"/>
      <c r="H1035" s="178"/>
      <c r="I1035" s="178"/>
      <c r="J1035" s="178"/>
      <c r="K1035" s="178"/>
      <c r="L1035" s="178"/>
      <c r="M1035" s="178"/>
      <c r="N1035" s="126"/>
      <c r="O1035" s="126"/>
      <c r="P1035" s="90"/>
      <c r="Q1035" s="52"/>
      <c r="R1035" s="177" t="str">
        <f>IF(R1033="","",CONCATENATE(R1033,"v",R1034))</f>
        <v>131101v180101</v>
      </c>
      <c r="S1035" s="170"/>
    </row>
    <row r="1036" spans="1:20" ht="16.5" thickBot="1" x14ac:dyDescent="0.3">
      <c r="A1036" s="139" t="str">
        <f t="shared" si="714"/>
        <v>2015Wk 6P3</v>
      </c>
      <c r="B1036">
        <v>3</v>
      </c>
      <c r="C1036" s="144" t="s">
        <v>229</v>
      </c>
      <c r="D1036" s="171">
        <v>4</v>
      </c>
      <c r="E1036" s="172">
        <v>5</v>
      </c>
      <c r="F1036" s="172">
        <v>6</v>
      </c>
      <c r="G1036" s="172">
        <v>5</v>
      </c>
      <c r="H1036" s="172">
        <v>5</v>
      </c>
      <c r="I1036" s="172">
        <v>4</v>
      </c>
      <c r="J1036" s="172">
        <v>5</v>
      </c>
      <c r="K1036" s="172">
        <v>3</v>
      </c>
      <c r="L1036" s="172">
        <v>5</v>
      </c>
      <c r="M1036" s="173">
        <v>4</v>
      </c>
      <c r="N1036" s="174">
        <v>42</v>
      </c>
      <c r="O1036" s="175">
        <v>0</v>
      </c>
      <c r="P1036" s="176">
        <v>1</v>
      </c>
      <c r="Q1036" s="52"/>
      <c r="R1036" s="177" t="str">
        <f>CONCATENATE(B1036+100,P1036+100)</f>
        <v>103101</v>
      </c>
      <c r="S1036" s="170">
        <f>B1037</f>
        <v>24</v>
      </c>
      <c r="T1036" t="e">
        <f>VLOOKUP(B1036,$D$223:$H$264,5,FALSE)</f>
        <v>#N/A</v>
      </c>
    </row>
    <row r="1037" spans="1:20" ht="16.5" thickBot="1" x14ac:dyDescent="0.3">
      <c r="A1037" s="139" t="str">
        <f t="shared" si="714"/>
        <v>2015Wk 6P24</v>
      </c>
      <c r="B1037">
        <v>24</v>
      </c>
      <c r="C1037" s="144" t="s">
        <v>249</v>
      </c>
      <c r="D1037" s="171">
        <v>8</v>
      </c>
      <c r="E1037" s="172">
        <v>6</v>
      </c>
      <c r="F1037" s="172">
        <v>5</v>
      </c>
      <c r="G1037" s="172">
        <v>7</v>
      </c>
      <c r="H1037" s="172">
        <v>5</v>
      </c>
      <c r="I1037" s="172">
        <v>3</v>
      </c>
      <c r="J1037" s="172">
        <v>5</v>
      </c>
      <c r="K1037" s="172">
        <v>4</v>
      </c>
      <c r="L1037" s="172">
        <v>4</v>
      </c>
      <c r="M1037" s="173">
        <v>6</v>
      </c>
      <c r="N1037" s="174">
        <v>45</v>
      </c>
      <c r="O1037" s="175">
        <v>0</v>
      </c>
      <c r="P1037" s="176">
        <v>1</v>
      </c>
      <c r="Q1037" s="52"/>
      <c r="R1037" s="177" t="str">
        <f>CONCATENATE(B1037+100,P1037+100)</f>
        <v>124101</v>
      </c>
      <c r="S1037" s="170">
        <f>B1036</f>
        <v>3</v>
      </c>
      <c r="T1037" t="e">
        <f>VLOOKUP(B1037,$D$223:$H$264,5,FALSE)</f>
        <v>#N/A</v>
      </c>
    </row>
    <row r="1038" spans="1:20" ht="16.5" thickBot="1" x14ac:dyDescent="0.3">
      <c r="A1038" s="139" t="str">
        <f t="shared" si="714"/>
        <v>2015Wk 6PM14</v>
      </c>
      <c r="B1038" t="s">
        <v>251</v>
      </c>
      <c r="C1038" s="96"/>
      <c r="D1038" s="98"/>
      <c r="E1038" s="178"/>
      <c r="F1038" s="178"/>
      <c r="G1038" s="178"/>
      <c r="H1038" s="178"/>
      <c r="I1038" s="178"/>
      <c r="J1038" s="178"/>
      <c r="K1038" s="178"/>
      <c r="L1038" s="178"/>
      <c r="M1038" s="178"/>
      <c r="N1038" s="126"/>
      <c r="O1038" s="126"/>
      <c r="P1038" s="90"/>
      <c r="Q1038" s="52"/>
      <c r="R1038" s="177" t="str">
        <f>IF(R1036="","",CONCATENATE(R1036,"v",R1037))</f>
        <v>103101v124101</v>
      </c>
      <c r="S1038" s="170"/>
    </row>
    <row r="1039" spans="1:20" ht="16.5" thickBot="1" x14ac:dyDescent="0.3">
      <c r="A1039" s="139" t="str">
        <f t="shared" si="714"/>
        <v>2015Wk 6P32</v>
      </c>
      <c r="B1039">
        <v>32</v>
      </c>
      <c r="C1039" s="144" t="s">
        <v>235</v>
      </c>
      <c r="D1039" s="171">
        <v>10</v>
      </c>
      <c r="E1039" s="172">
        <v>6</v>
      </c>
      <c r="F1039" s="172">
        <v>5</v>
      </c>
      <c r="G1039" s="172">
        <v>7</v>
      </c>
      <c r="H1039" s="172">
        <v>5</v>
      </c>
      <c r="I1039" s="172">
        <v>4</v>
      </c>
      <c r="J1039" s="172">
        <v>4</v>
      </c>
      <c r="K1039" s="172">
        <v>3</v>
      </c>
      <c r="L1039" s="172">
        <v>5</v>
      </c>
      <c r="M1039" s="173">
        <v>7</v>
      </c>
      <c r="N1039" s="174">
        <v>46</v>
      </c>
      <c r="O1039" s="175">
        <v>1</v>
      </c>
      <c r="P1039" s="176">
        <v>1</v>
      </c>
      <c r="Q1039" s="52"/>
      <c r="R1039" s="177" t="str">
        <f>CONCATENATE(B1039+100,P1039+100)</f>
        <v>132101</v>
      </c>
      <c r="S1039" s="170">
        <f>B1040</f>
        <v>23</v>
      </c>
      <c r="T1039" t="e">
        <f>VLOOKUP(B1039,$D$223:$H$264,5,FALSE)</f>
        <v>#N/A</v>
      </c>
    </row>
    <row r="1040" spans="1:20" ht="16.5" thickBot="1" x14ac:dyDescent="0.3">
      <c r="A1040" s="139" t="str">
        <f t="shared" si="714"/>
        <v>2015Wk 6P23</v>
      </c>
      <c r="B1040">
        <v>23</v>
      </c>
      <c r="C1040" s="144" t="s">
        <v>246</v>
      </c>
      <c r="D1040" s="171">
        <v>5</v>
      </c>
      <c r="E1040" s="172">
        <v>5</v>
      </c>
      <c r="F1040" s="172">
        <v>5</v>
      </c>
      <c r="G1040" s="172">
        <v>6</v>
      </c>
      <c r="H1040" s="172">
        <v>4</v>
      </c>
      <c r="I1040" s="172">
        <v>3</v>
      </c>
      <c r="J1040" s="172">
        <v>4</v>
      </c>
      <c r="K1040" s="172">
        <v>3</v>
      </c>
      <c r="L1040" s="172">
        <v>6</v>
      </c>
      <c r="M1040" s="173">
        <v>5</v>
      </c>
      <c r="N1040" s="174">
        <v>41</v>
      </c>
      <c r="O1040" s="175">
        <v>1</v>
      </c>
      <c r="P1040" s="176">
        <v>1</v>
      </c>
      <c r="Q1040" s="52"/>
      <c r="R1040" s="177" t="str">
        <f>CONCATENATE(B1040+100,P1040+100)</f>
        <v>123101</v>
      </c>
      <c r="S1040" s="170">
        <f>B1039</f>
        <v>32</v>
      </c>
      <c r="T1040" t="e">
        <f>VLOOKUP(B1040,$D$223:$H$264,5,FALSE)</f>
        <v>#N/A</v>
      </c>
    </row>
    <row r="1041" spans="1:20" ht="16.5" thickBot="1" x14ac:dyDescent="0.3">
      <c r="A1041" s="139" t="str">
        <f t="shared" si="714"/>
        <v>2015Wk 6PM15</v>
      </c>
      <c r="B1041" t="s">
        <v>254</v>
      </c>
      <c r="C1041" s="96"/>
      <c r="D1041" s="98"/>
      <c r="E1041" s="178"/>
      <c r="F1041" s="178"/>
      <c r="G1041" s="178"/>
      <c r="H1041" s="178"/>
      <c r="I1041" s="178"/>
      <c r="J1041" s="178"/>
      <c r="K1041" s="178"/>
      <c r="L1041" s="178"/>
      <c r="M1041" s="178"/>
      <c r="N1041" s="126"/>
      <c r="O1041" s="126"/>
      <c r="P1041" s="90"/>
      <c r="Q1041" s="52"/>
      <c r="R1041" s="177" t="str">
        <f>IF(R1039="","",CONCATENATE(R1039,"v",R1040))</f>
        <v>132101v123101</v>
      </c>
      <c r="S1041" s="170"/>
    </row>
    <row r="1042" spans="1:20" ht="16.5" thickBot="1" x14ac:dyDescent="0.3">
      <c r="A1042" s="139" t="str">
        <f t="shared" si="714"/>
        <v>2015Wk 6P12</v>
      </c>
      <c r="B1042">
        <v>12</v>
      </c>
      <c r="C1042" s="144" t="s">
        <v>231</v>
      </c>
      <c r="D1042" s="171">
        <v>5</v>
      </c>
      <c r="E1042" s="172">
        <v>4</v>
      </c>
      <c r="F1042" s="172">
        <v>4</v>
      </c>
      <c r="G1042" s="172">
        <v>5</v>
      </c>
      <c r="H1042" s="172">
        <v>5</v>
      </c>
      <c r="I1042" s="172">
        <v>3</v>
      </c>
      <c r="J1042" s="172">
        <v>5</v>
      </c>
      <c r="K1042" s="172">
        <v>4</v>
      </c>
      <c r="L1042" s="172">
        <v>5</v>
      </c>
      <c r="M1042" s="173">
        <v>7</v>
      </c>
      <c r="N1042" s="174">
        <v>42</v>
      </c>
      <c r="O1042" s="175">
        <v>0</v>
      </c>
      <c r="P1042" s="176">
        <v>1</v>
      </c>
      <c r="Q1042" s="52"/>
      <c r="R1042" s="177" t="str">
        <f>CONCATENATE(B1042+100,P1042+100)</f>
        <v>112101</v>
      </c>
      <c r="S1042" s="170">
        <f>B1043</f>
        <v>57</v>
      </c>
      <c r="T1042" t="e">
        <f>VLOOKUP(B1042,$D$223:$H$264,5,FALSE)</f>
        <v>#N/A</v>
      </c>
    </row>
    <row r="1043" spans="1:20" ht="16.5" thickBot="1" x14ac:dyDescent="0.3">
      <c r="A1043" s="139" t="str">
        <f t="shared" si="714"/>
        <v>2015Wk 6P57</v>
      </c>
      <c r="B1043">
        <v>57</v>
      </c>
      <c r="C1043" s="144" t="s">
        <v>217</v>
      </c>
      <c r="D1043" s="171">
        <v>13</v>
      </c>
      <c r="E1043" s="172">
        <v>6</v>
      </c>
      <c r="F1043" s="172">
        <v>8</v>
      </c>
      <c r="G1043" s="172">
        <v>5</v>
      </c>
      <c r="H1043" s="172">
        <v>4</v>
      </c>
      <c r="I1043" s="172">
        <v>5</v>
      </c>
      <c r="J1043" s="172">
        <v>6</v>
      </c>
      <c r="K1043" s="172">
        <v>4</v>
      </c>
      <c r="L1043" s="172">
        <v>7</v>
      </c>
      <c r="M1043" s="173">
        <v>8</v>
      </c>
      <c r="N1043" s="174">
        <v>53</v>
      </c>
      <c r="O1043" s="175">
        <v>0</v>
      </c>
      <c r="P1043" s="176">
        <v>1</v>
      </c>
      <c r="Q1043" s="52"/>
      <c r="R1043" s="177" t="str">
        <f>CONCATENATE(B1043+100,P1043+100)</f>
        <v>157101</v>
      </c>
      <c r="S1043" s="170">
        <f>B1042</f>
        <v>12</v>
      </c>
      <c r="T1043" t="e">
        <f>VLOOKUP(B1043,$D$223:$H$264,5,FALSE)</f>
        <v>#N/A</v>
      </c>
    </row>
    <row r="1044" spans="1:20" ht="16.5" thickBot="1" x14ac:dyDescent="0.3">
      <c r="A1044" s="139" t="str">
        <f t="shared" si="714"/>
        <v>2015Wk 6PM16</v>
      </c>
      <c r="B1044" t="s">
        <v>257</v>
      </c>
      <c r="C1044" s="96"/>
      <c r="D1044" s="98"/>
      <c r="E1044" s="178"/>
      <c r="F1044" s="178"/>
      <c r="G1044" s="178"/>
      <c r="H1044" s="178"/>
      <c r="I1044" s="178"/>
      <c r="J1044" s="178"/>
      <c r="K1044" s="178"/>
      <c r="L1044" s="178"/>
      <c r="M1044" s="178"/>
      <c r="N1044" s="126"/>
      <c r="O1044" s="126"/>
      <c r="P1044" s="90"/>
      <c r="Q1044" s="52"/>
      <c r="R1044" s="177" t="str">
        <f>IF(R1042="","",CONCATENATE(R1042,"v",R1043))</f>
        <v>112101v157101</v>
      </c>
      <c r="S1044" s="170"/>
    </row>
    <row r="1045" spans="1:20" ht="16.5" thickBot="1" x14ac:dyDescent="0.3">
      <c r="A1045" s="139" t="str">
        <f t="shared" si="714"/>
        <v>2015Wk 6P9</v>
      </c>
      <c r="B1045">
        <v>9</v>
      </c>
      <c r="C1045" s="144" t="s">
        <v>228</v>
      </c>
      <c r="D1045" s="171">
        <v>4</v>
      </c>
      <c r="E1045" s="172">
        <v>4</v>
      </c>
      <c r="F1045" s="172">
        <v>5</v>
      </c>
      <c r="G1045" s="172">
        <v>5</v>
      </c>
      <c r="H1045" s="172">
        <v>4</v>
      </c>
      <c r="I1045" s="172">
        <v>3</v>
      </c>
      <c r="J1045" s="172">
        <v>4</v>
      </c>
      <c r="K1045" s="172">
        <v>4</v>
      </c>
      <c r="L1045" s="172">
        <v>4</v>
      </c>
      <c r="M1045" s="173">
        <v>5</v>
      </c>
      <c r="N1045" s="174">
        <v>38</v>
      </c>
      <c r="O1045" s="175">
        <v>3</v>
      </c>
      <c r="P1045" s="176">
        <v>2</v>
      </c>
      <c r="Q1045" s="52"/>
      <c r="R1045" s="177" t="str">
        <f>CONCATENATE(B1045+100,P1045+100)</f>
        <v>109102</v>
      </c>
      <c r="S1045" s="170">
        <f t="shared" ref="S1045" si="715">B1046</f>
        <v>14</v>
      </c>
    </row>
    <row r="1046" spans="1:20" ht="16.5" thickBot="1" x14ac:dyDescent="0.3">
      <c r="A1046" s="139" t="str">
        <f t="shared" si="714"/>
        <v>2015Wk 6P14</v>
      </c>
      <c r="B1046">
        <v>14</v>
      </c>
      <c r="C1046" s="144" t="s">
        <v>215</v>
      </c>
      <c r="D1046" s="171">
        <v>8</v>
      </c>
      <c r="E1046" s="172">
        <v>5</v>
      </c>
      <c r="F1046" s="172">
        <v>5</v>
      </c>
      <c r="G1046" s="172">
        <v>6</v>
      </c>
      <c r="H1046" s="172">
        <v>5</v>
      </c>
      <c r="I1046" s="172">
        <v>4</v>
      </c>
      <c r="J1046" s="172">
        <v>5</v>
      </c>
      <c r="K1046" s="172">
        <v>4</v>
      </c>
      <c r="L1046" s="172">
        <v>5</v>
      </c>
      <c r="M1046" s="173">
        <v>6</v>
      </c>
      <c r="N1046" s="174">
        <v>45</v>
      </c>
      <c r="O1046" s="175">
        <v>0</v>
      </c>
      <c r="P1046" s="176">
        <v>0</v>
      </c>
      <c r="Q1046" s="52"/>
      <c r="R1046" s="177" t="str">
        <f>CONCATENATE(B1046+100,P1046+100)</f>
        <v>114100</v>
      </c>
      <c r="S1046" s="170">
        <f t="shared" ref="S1046" si="716">B1045</f>
        <v>9</v>
      </c>
    </row>
    <row r="1047" spans="1:20" ht="16.5" thickBot="1" x14ac:dyDescent="0.3">
      <c r="A1047" s="139" t="str">
        <f t="shared" si="714"/>
        <v>2015Wk 6PM17</v>
      </c>
      <c r="B1047" t="s">
        <v>260</v>
      </c>
      <c r="C1047" s="96"/>
      <c r="D1047" s="98"/>
      <c r="E1047" s="178"/>
      <c r="F1047" s="178"/>
      <c r="G1047" s="178"/>
      <c r="H1047" s="178"/>
      <c r="I1047" s="178"/>
      <c r="J1047" s="178"/>
      <c r="K1047" s="178"/>
      <c r="L1047" s="178"/>
      <c r="M1047" s="178"/>
      <c r="N1047" s="126"/>
      <c r="O1047" s="126"/>
      <c r="P1047" s="90"/>
      <c r="Q1047" s="52"/>
      <c r="R1047" s="177" t="str">
        <f>IF(R1045="","",CONCATENATE(R1045,"v",R1046))</f>
        <v>109102v114100</v>
      </c>
      <c r="S1047" s="170"/>
    </row>
    <row r="1048" spans="1:20" ht="16.5" thickBot="1" x14ac:dyDescent="0.3">
      <c r="A1048" s="139" t="str">
        <f t="shared" si="714"/>
        <v>2015Wk 6P72</v>
      </c>
      <c r="B1048">
        <v>72</v>
      </c>
      <c r="C1048" s="144" t="s">
        <v>234</v>
      </c>
      <c r="D1048" s="171">
        <v>11</v>
      </c>
      <c r="E1048" s="172">
        <v>7</v>
      </c>
      <c r="F1048" s="172">
        <v>6</v>
      </c>
      <c r="G1048" s="172">
        <v>8</v>
      </c>
      <c r="H1048" s="172">
        <v>6</v>
      </c>
      <c r="I1048" s="172">
        <v>4</v>
      </c>
      <c r="J1048" s="172">
        <v>7</v>
      </c>
      <c r="K1048" s="172">
        <v>5</v>
      </c>
      <c r="L1048" s="172">
        <v>6</v>
      </c>
      <c r="M1048" s="173">
        <v>6</v>
      </c>
      <c r="N1048" s="174">
        <v>55</v>
      </c>
      <c r="O1048" s="175">
        <v>-4</v>
      </c>
      <c r="P1048" s="176">
        <v>0</v>
      </c>
      <c r="Q1048" s="52"/>
      <c r="R1048" s="177" t="str">
        <f>CONCATENATE(B1048+100,P1048+100)</f>
        <v>172100</v>
      </c>
      <c r="S1048" s="170">
        <f t="shared" ref="S1048" si="717">B1049</f>
        <v>83</v>
      </c>
    </row>
    <row r="1049" spans="1:20" ht="16.5" thickBot="1" x14ac:dyDescent="0.3">
      <c r="A1049" s="139" t="str">
        <f t="shared" si="714"/>
        <v>2015Wk 6P83</v>
      </c>
      <c r="B1049">
        <v>83</v>
      </c>
      <c r="C1049" s="144" t="s">
        <v>213</v>
      </c>
      <c r="D1049" s="171">
        <v>2</v>
      </c>
      <c r="E1049" s="172">
        <v>3</v>
      </c>
      <c r="F1049" s="172">
        <v>5</v>
      </c>
      <c r="G1049" s="172">
        <v>5</v>
      </c>
      <c r="H1049" s="172">
        <v>4</v>
      </c>
      <c r="I1049" s="172">
        <v>3</v>
      </c>
      <c r="J1049" s="172">
        <v>7</v>
      </c>
      <c r="K1049" s="172">
        <v>5</v>
      </c>
      <c r="L1049" s="172">
        <v>4</v>
      </c>
      <c r="M1049" s="173">
        <v>5</v>
      </c>
      <c r="N1049" s="174">
        <v>41</v>
      </c>
      <c r="O1049" s="175">
        <v>0</v>
      </c>
      <c r="P1049" s="176">
        <v>2</v>
      </c>
      <c r="Q1049" s="52"/>
      <c r="R1049" s="177" t="str">
        <f>CONCATENATE(B1049+100,P1049+100)</f>
        <v>183102</v>
      </c>
      <c r="S1049" s="170">
        <f t="shared" ref="S1049" si="718">B1048</f>
        <v>72</v>
      </c>
    </row>
    <row r="1050" spans="1:20" ht="16.5" thickBot="1" x14ac:dyDescent="0.3">
      <c r="A1050" s="139" t="str">
        <f t="shared" si="714"/>
        <v>2015Wk 6PM18</v>
      </c>
      <c r="B1050" t="s">
        <v>263</v>
      </c>
      <c r="C1050" s="96"/>
      <c r="D1050" s="98"/>
      <c r="E1050" s="178"/>
      <c r="F1050" s="178"/>
      <c r="G1050" s="178"/>
      <c r="H1050" s="178"/>
      <c r="I1050" s="178"/>
      <c r="J1050" s="178"/>
      <c r="K1050" s="178"/>
      <c r="L1050" s="178"/>
      <c r="M1050" s="178"/>
      <c r="N1050" s="126"/>
      <c r="O1050" s="126"/>
      <c r="P1050" s="90"/>
      <c r="Q1050" s="52"/>
      <c r="R1050" s="177" t="str">
        <f>IF(R1048="","",CONCATENATE(R1048,"v",R1049))</f>
        <v>172100v183102</v>
      </c>
      <c r="S1050" s="170"/>
    </row>
    <row r="1051" spans="1:20" ht="16.5" thickBot="1" x14ac:dyDescent="0.3">
      <c r="A1051" s="139" t="str">
        <f t="shared" si="714"/>
        <v>2015Wk 6P</v>
      </c>
      <c r="B1051" t="s">
        <v>264</v>
      </c>
      <c r="C1051" s="144"/>
      <c r="D1051" s="171" t="s">
        <v>264</v>
      </c>
      <c r="E1051" s="172"/>
      <c r="F1051" s="172"/>
      <c r="G1051" s="172"/>
      <c r="H1051" s="172"/>
      <c r="I1051" s="172"/>
      <c r="J1051" s="172"/>
      <c r="K1051" s="172"/>
      <c r="L1051" s="172"/>
      <c r="M1051" s="173"/>
      <c r="N1051" s="174">
        <v>0</v>
      </c>
      <c r="O1051" s="175" t="e">
        <v>#VALUE!</v>
      </c>
      <c r="P1051" s="176" t="e">
        <v>#VALUE!</v>
      </c>
      <c r="Q1051" s="52"/>
      <c r="R1051" s="177" t="e">
        <f>CONCATENATE(B1051+100,P1051+100)</f>
        <v>#VALUE!</v>
      </c>
      <c r="S1051" s="170"/>
    </row>
    <row r="1052" spans="1:20" ht="16.5" thickBot="1" x14ac:dyDescent="0.3">
      <c r="A1052" s="139" t="str">
        <f t="shared" si="714"/>
        <v>2015Wk 6P</v>
      </c>
      <c r="B1052" t="s">
        <v>264</v>
      </c>
      <c r="C1052" s="144"/>
      <c r="D1052" s="171" t="s">
        <v>264</v>
      </c>
      <c r="E1052" s="172"/>
      <c r="F1052" s="172"/>
      <c r="G1052" s="172"/>
      <c r="H1052" s="172"/>
      <c r="I1052" s="172"/>
      <c r="J1052" s="172"/>
      <c r="K1052" s="172"/>
      <c r="L1052" s="172"/>
      <c r="M1052" s="173"/>
      <c r="N1052" s="174">
        <v>0</v>
      </c>
      <c r="O1052" s="175" t="e">
        <v>#VALUE!</v>
      </c>
      <c r="P1052" s="176" t="e">
        <v>#VALUE!</v>
      </c>
      <c r="Q1052" s="52"/>
      <c r="R1052" s="177" t="e">
        <f>CONCATENATE(B1052+100,P1052+100)</f>
        <v>#VALUE!</v>
      </c>
      <c r="S1052" s="170"/>
    </row>
    <row r="1053" spans="1:20" ht="16.5" thickBot="1" x14ac:dyDescent="0.3">
      <c r="A1053" s="139" t="str">
        <f t="shared" si="714"/>
        <v>2015Wk 6PM19</v>
      </c>
      <c r="B1053" t="s">
        <v>265</v>
      </c>
      <c r="C1053" s="96"/>
      <c r="D1053" s="98"/>
      <c r="E1053" s="178"/>
      <c r="F1053" s="178"/>
      <c r="G1053" s="178"/>
      <c r="H1053" s="178"/>
      <c r="I1053" s="178"/>
      <c r="J1053" s="178"/>
      <c r="K1053" s="178"/>
      <c r="L1053" s="178"/>
      <c r="M1053" s="178"/>
      <c r="N1053" s="126"/>
      <c r="O1053" s="126"/>
      <c r="P1053" s="90"/>
      <c r="Q1053" s="52"/>
      <c r="R1053" s="177" t="e">
        <f>IF(R1051="","",CONCATENATE(R1051,"v",R1052))</f>
        <v>#VALUE!</v>
      </c>
      <c r="S1053" s="170"/>
    </row>
    <row r="1054" spans="1:20" ht="16.5" thickBot="1" x14ac:dyDescent="0.3">
      <c r="A1054" s="139" t="str">
        <f t="shared" si="714"/>
        <v>2015Wk 6P</v>
      </c>
      <c r="B1054" t="s">
        <v>264</v>
      </c>
      <c r="C1054" s="144"/>
      <c r="D1054" s="171" t="s">
        <v>264</v>
      </c>
      <c r="E1054" s="172"/>
      <c r="F1054" s="172"/>
      <c r="G1054" s="172"/>
      <c r="H1054" s="172"/>
      <c r="I1054" s="172"/>
      <c r="J1054" s="172"/>
      <c r="K1054" s="172"/>
      <c r="L1054" s="172"/>
      <c r="M1054" s="173"/>
      <c r="N1054" s="174">
        <v>0</v>
      </c>
      <c r="O1054" s="175" t="e">
        <v>#VALUE!</v>
      </c>
      <c r="P1054" s="176" t="e">
        <v>#VALUE!</v>
      </c>
      <c r="Q1054" s="52"/>
      <c r="R1054" s="177" t="e">
        <f>CONCATENATE(B1054+100,P1054+100)</f>
        <v>#VALUE!</v>
      </c>
      <c r="S1054" s="170"/>
    </row>
    <row r="1055" spans="1:20" ht="16.5" thickBot="1" x14ac:dyDescent="0.3">
      <c r="A1055" s="139" t="str">
        <f t="shared" si="714"/>
        <v>2015Wk 6P</v>
      </c>
      <c r="B1055" t="s">
        <v>264</v>
      </c>
      <c r="C1055" s="144"/>
      <c r="D1055" s="171" t="s">
        <v>264</v>
      </c>
      <c r="E1055" s="172"/>
      <c r="F1055" s="172"/>
      <c r="G1055" s="172"/>
      <c r="H1055" s="172"/>
      <c r="I1055" s="172"/>
      <c r="J1055" s="172"/>
      <c r="K1055" s="172"/>
      <c r="L1055" s="172"/>
      <c r="M1055" s="173"/>
      <c r="N1055" s="174">
        <v>0</v>
      </c>
      <c r="O1055" s="175" t="e">
        <v>#VALUE!</v>
      </c>
      <c r="P1055" s="176" t="e">
        <v>#VALUE!</v>
      </c>
      <c r="Q1055" s="52"/>
      <c r="R1055" s="177" t="e">
        <f>CONCATENATE(B1055+100,P1055+100)</f>
        <v>#VALUE!</v>
      </c>
      <c r="S1055" s="170"/>
    </row>
    <row r="1056" spans="1:20" ht="16.5" thickBot="1" x14ac:dyDescent="0.3">
      <c r="A1056" s="139" t="str">
        <f t="shared" si="714"/>
        <v>2015Wk 6PM20</v>
      </c>
      <c r="B1056" t="s">
        <v>266</v>
      </c>
      <c r="C1056" s="96"/>
      <c r="D1056" s="98"/>
      <c r="E1056" s="178"/>
      <c r="F1056" s="178"/>
      <c r="G1056" s="178"/>
      <c r="H1056" s="178"/>
      <c r="I1056" s="178"/>
      <c r="J1056" s="178"/>
      <c r="K1056" s="178"/>
      <c r="L1056" s="178"/>
      <c r="M1056" s="178"/>
      <c r="N1056" s="126"/>
      <c r="O1056" s="126"/>
      <c r="P1056" s="90"/>
      <c r="Q1056" s="52"/>
      <c r="R1056" s="177" t="e">
        <f>IF(R1054="","",CONCATENATE(R1054,"v",R1055))</f>
        <v>#VALUE!</v>
      </c>
      <c r="S1056" s="170"/>
    </row>
    <row r="1057" spans="1:19" ht="16.5" thickBot="1" x14ac:dyDescent="0.3">
      <c r="B1057" s="179" t="s">
        <v>2</v>
      </c>
      <c r="C1057" s="180" t="s">
        <v>17</v>
      </c>
      <c r="D1057" s="181" t="s">
        <v>267</v>
      </c>
      <c r="E1057" s="182" t="s">
        <v>8</v>
      </c>
      <c r="F1057" s="183" t="s">
        <v>5</v>
      </c>
      <c r="G1057" s="184" t="s">
        <v>268</v>
      </c>
      <c r="K1057" s="52"/>
      <c r="L1057" s="52"/>
      <c r="P1057" s="134"/>
    </row>
    <row r="1058" spans="1:19" x14ac:dyDescent="0.25">
      <c r="A1058" s="139" t="str">
        <f>CONCATENATE($C$10,$C$995,"T",B1058)</f>
        <v>2015Wk 6T1</v>
      </c>
      <c r="B1058" s="186">
        <v>1</v>
      </c>
      <c r="C1058" s="187" t="s">
        <v>213</v>
      </c>
      <c r="D1058" s="188">
        <v>0</v>
      </c>
      <c r="E1058" s="189">
        <v>2</v>
      </c>
      <c r="F1058" s="190">
        <v>4</v>
      </c>
      <c r="G1058" s="189"/>
      <c r="K1058" s="52"/>
      <c r="L1058" s="52"/>
      <c r="P1058" s="134"/>
      <c r="Q1058" s="1">
        <f>COUNTIF(G1058:G1058,"=X")</f>
        <v>0</v>
      </c>
      <c r="R1058" s="1" t="str">
        <f t="shared" ref="R1058:R1099" si="719">IF(G1058="X",CONCATENATE("S",Q1058),"")</f>
        <v/>
      </c>
      <c r="S1058" s="1" t="str">
        <f>IF(R1058="","",VLOOKUP(C1058,'[1]Admin Tools'!C:D,2,FALSE))</f>
        <v/>
      </c>
    </row>
    <row r="1059" spans="1:19" x14ac:dyDescent="0.25">
      <c r="A1059" s="139" t="str">
        <f>CONCATENATE($C$10,$C$995,"T",B1058)</f>
        <v>2015Wk 6T1</v>
      </c>
      <c r="B1059" s="191"/>
      <c r="C1059" s="192" t="s">
        <v>215</v>
      </c>
      <c r="D1059" s="193">
        <v>0</v>
      </c>
      <c r="E1059" s="194">
        <v>0</v>
      </c>
      <c r="F1059" s="195"/>
      <c r="G1059" s="194"/>
      <c r="K1059" s="52"/>
      <c r="L1059" s="52"/>
      <c r="P1059" s="134"/>
      <c r="Q1059" s="1">
        <f>COUNTIF(G1058:G1059,"=X")</f>
        <v>0</v>
      </c>
      <c r="R1059" s="1" t="str">
        <f t="shared" si="719"/>
        <v/>
      </c>
      <c r="S1059" s="1" t="str">
        <f>IF(R1059="","",VLOOKUP(C1059,'[1]Admin Tools'!C:D,2,FALSE))</f>
        <v/>
      </c>
    </row>
    <row r="1060" spans="1:19" ht="16.5" thickBot="1" x14ac:dyDescent="0.3">
      <c r="A1060" s="139" t="str">
        <f>CONCATENATE($C$10,$C$995,"T",B1058)</f>
        <v>2015Wk 6T1</v>
      </c>
      <c r="B1060" s="196"/>
      <c r="C1060" s="197" t="s">
        <v>217</v>
      </c>
      <c r="D1060" s="198">
        <v>0</v>
      </c>
      <c r="E1060" s="199">
        <v>1</v>
      </c>
      <c r="F1060" s="200"/>
      <c r="G1060" s="199"/>
      <c r="K1060" s="52"/>
      <c r="L1060" s="52"/>
      <c r="P1060" s="134"/>
      <c r="Q1060" s="1">
        <f>COUNTIF(G1058:G1060,"=X")</f>
        <v>0</v>
      </c>
      <c r="R1060" s="1" t="str">
        <f t="shared" si="719"/>
        <v/>
      </c>
      <c r="S1060" s="1" t="str">
        <f>IF(R1060="","",VLOOKUP(C1060,'[1]Admin Tools'!C:D,2,FALSE))</f>
        <v/>
      </c>
    </row>
    <row r="1061" spans="1:19" x14ac:dyDescent="0.25">
      <c r="A1061" s="139" t="str">
        <f>CONCATENATE($C$10,$C$995,"T",B1061)</f>
        <v>2015Wk 6T2</v>
      </c>
      <c r="B1061" s="201">
        <v>2</v>
      </c>
      <c r="C1061" s="187" t="s">
        <v>214</v>
      </c>
      <c r="D1061" s="202">
        <v>1</v>
      </c>
      <c r="E1061" s="189">
        <v>2</v>
      </c>
      <c r="F1061" s="203">
        <v>4</v>
      </c>
      <c r="G1061" s="204"/>
      <c r="K1061" s="52"/>
      <c r="L1061" s="52"/>
      <c r="P1061" s="134"/>
      <c r="Q1061" s="1">
        <f>COUNTIF(G1058:G1061,"=X")</f>
        <v>0</v>
      </c>
      <c r="R1061" s="1" t="str">
        <f t="shared" si="719"/>
        <v/>
      </c>
      <c r="S1061" s="1" t="str">
        <f>IF(R1061="","",VLOOKUP(C1061,'[1]Admin Tools'!C:D,2,FALSE))</f>
        <v/>
      </c>
    </row>
    <row r="1062" spans="1:19" x14ac:dyDescent="0.25">
      <c r="A1062" s="139" t="str">
        <f>CONCATENATE($C$10,$C$995,"T",B1061)</f>
        <v>2015Wk 6T2</v>
      </c>
      <c r="B1062" s="205"/>
      <c r="C1062" s="192" t="s">
        <v>216</v>
      </c>
      <c r="D1062" s="206">
        <v>-2</v>
      </c>
      <c r="E1062" s="194">
        <v>1</v>
      </c>
      <c r="F1062" s="203"/>
      <c r="G1062" s="207"/>
      <c r="K1062" s="52"/>
      <c r="L1062" s="52"/>
      <c r="P1062" s="134"/>
      <c r="Q1062" s="1">
        <f>COUNTIF(G1058:G1062,"=X")</f>
        <v>0</v>
      </c>
      <c r="R1062" s="1" t="str">
        <f t="shared" si="719"/>
        <v/>
      </c>
      <c r="S1062" s="1" t="str">
        <f>IF(R1062="","",VLOOKUP(C1062,'[1]Admin Tools'!C:D,2,FALSE))</f>
        <v/>
      </c>
    </row>
    <row r="1063" spans="1:19" ht="16.5" thickBot="1" x14ac:dyDescent="0.3">
      <c r="A1063" s="139" t="str">
        <f>CONCATENATE($C$10,$C$995,"T",B1061)</f>
        <v>2015Wk 6T2</v>
      </c>
      <c r="B1063" s="208"/>
      <c r="C1063" s="197" t="s">
        <v>218</v>
      </c>
      <c r="D1063" s="209">
        <v>-1</v>
      </c>
      <c r="E1063" s="199">
        <v>0</v>
      </c>
      <c r="F1063" s="210"/>
      <c r="G1063" s="211"/>
      <c r="K1063" s="52"/>
      <c r="L1063" s="52"/>
      <c r="P1063" s="134"/>
      <c r="Q1063" s="1">
        <f>COUNTIF(G1058:G1063,"=X")</f>
        <v>0</v>
      </c>
      <c r="R1063" s="1" t="str">
        <f t="shared" si="719"/>
        <v/>
      </c>
      <c r="S1063" s="1" t="str">
        <f>IF(R1063="","",VLOOKUP(C1063,'[1]Admin Tools'!C:D,2,FALSE))</f>
        <v/>
      </c>
    </row>
    <row r="1064" spans="1:19" x14ac:dyDescent="0.25">
      <c r="A1064" s="139" t="str">
        <f>CONCATENATE($C$10,$C$995,"T",B1064)</f>
        <v>2015Wk 6T3</v>
      </c>
      <c r="B1064" s="186">
        <v>3</v>
      </c>
      <c r="C1064" s="187" t="s">
        <v>219</v>
      </c>
      <c r="D1064" s="188">
        <v>1</v>
      </c>
      <c r="E1064" s="189">
        <v>2</v>
      </c>
      <c r="F1064" s="190">
        <v>3</v>
      </c>
      <c r="G1064" s="189"/>
      <c r="K1064" s="52"/>
      <c r="L1064" s="52"/>
      <c r="P1064" s="134"/>
      <c r="Q1064" s="1">
        <f>COUNTIF(G1058:G1064,"=X")</f>
        <v>0</v>
      </c>
      <c r="R1064" s="1" t="str">
        <f t="shared" si="719"/>
        <v/>
      </c>
      <c r="S1064" s="1" t="str">
        <f>IF(R1064="","",VLOOKUP(C1064,'[1]Admin Tools'!C:D,2,FALSE))</f>
        <v/>
      </c>
    </row>
    <row r="1065" spans="1:19" x14ac:dyDescent="0.25">
      <c r="A1065" s="139" t="str">
        <f>CONCATENATE($C$10,$C$995,"T",B1064)</f>
        <v>2015Wk 6T3</v>
      </c>
      <c r="B1065" s="191"/>
      <c r="C1065" s="192" t="s">
        <v>222</v>
      </c>
      <c r="D1065" s="193">
        <v>-2</v>
      </c>
      <c r="E1065" s="194">
        <v>0</v>
      </c>
      <c r="F1065" s="195"/>
      <c r="G1065" s="194"/>
      <c r="K1065" s="52"/>
      <c r="L1065" s="52"/>
      <c r="P1065" s="134"/>
      <c r="Q1065" s="1">
        <f>COUNTIF(G1058:G1065,"=X")</f>
        <v>0</v>
      </c>
      <c r="R1065" s="1" t="str">
        <f t="shared" si="719"/>
        <v/>
      </c>
      <c r="S1065" s="1" t="str">
        <f>IF(R1065="","",VLOOKUP(C1065,'[1]Admin Tools'!C:D,2,FALSE))</f>
        <v/>
      </c>
    </row>
    <row r="1066" spans="1:19" ht="16.5" thickBot="1" x14ac:dyDescent="0.3">
      <c r="A1066" s="139" t="str">
        <f>CONCATENATE($C$10,$C$995,"T",B1064)</f>
        <v>2015Wk 6T3</v>
      </c>
      <c r="B1066" s="196"/>
      <c r="C1066" s="197" t="s">
        <v>225</v>
      </c>
      <c r="D1066" s="198">
        <v>-2</v>
      </c>
      <c r="E1066" s="199">
        <v>1</v>
      </c>
      <c r="F1066" s="200"/>
      <c r="G1066" s="199"/>
      <c r="K1066" s="52"/>
      <c r="L1066" s="52"/>
      <c r="P1066" s="134"/>
      <c r="Q1066" s="1">
        <f>COUNTIF(G1058:G1066,"=X")</f>
        <v>0</v>
      </c>
      <c r="R1066" s="1" t="str">
        <f t="shared" si="719"/>
        <v/>
      </c>
      <c r="S1066" s="1" t="str">
        <f>IF(R1066="","",VLOOKUP(C1066,'[1]Admin Tools'!C:D,2,FALSE))</f>
        <v/>
      </c>
    </row>
    <row r="1067" spans="1:19" x14ac:dyDescent="0.25">
      <c r="A1067" s="139" t="str">
        <f>CONCATENATE($C$10,$C$995,"T",B1067)</f>
        <v>2015Wk 6T4</v>
      </c>
      <c r="B1067" s="201">
        <v>4</v>
      </c>
      <c r="C1067" s="187" t="s">
        <v>220</v>
      </c>
      <c r="D1067" s="202">
        <v>0</v>
      </c>
      <c r="E1067" s="212">
        <v>0</v>
      </c>
      <c r="F1067" s="203">
        <v>3</v>
      </c>
      <c r="G1067" s="204"/>
      <c r="K1067" s="52"/>
      <c r="L1067" s="52"/>
      <c r="P1067" s="134"/>
      <c r="Q1067" s="1">
        <f>COUNTIF(G1058:G1067,"=X")</f>
        <v>0</v>
      </c>
      <c r="R1067" s="1" t="str">
        <f t="shared" si="719"/>
        <v/>
      </c>
      <c r="S1067" s="1" t="str">
        <f>IF(R1067="","",VLOOKUP(C1067,'[1]Admin Tools'!C:D,2,FALSE))</f>
        <v/>
      </c>
    </row>
    <row r="1068" spans="1:19" x14ac:dyDescent="0.25">
      <c r="A1068" s="139" t="str">
        <f>CONCATENATE($C$10,$C$995,"T",B1067)</f>
        <v>2015Wk 6T4</v>
      </c>
      <c r="B1068" s="205"/>
      <c r="C1068" s="192" t="s">
        <v>223</v>
      </c>
      <c r="D1068" s="206">
        <v>-3</v>
      </c>
      <c r="E1068" s="213">
        <v>0</v>
      </c>
      <c r="F1068" s="203"/>
      <c r="G1068" s="207"/>
      <c r="K1068" s="52"/>
      <c r="L1068" s="52"/>
      <c r="P1068" s="134"/>
      <c r="Q1068" s="1">
        <f>COUNTIF(G1058:G1068,"=X")</f>
        <v>0</v>
      </c>
      <c r="R1068" s="1" t="str">
        <f t="shared" si="719"/>
        <v/>
      </c>
      <c r="S1068" s="1" t="str">
        <f>IF(R1068="","",VLOOKUP(C1068,'[1]Admin Tools'!C:D,2,FALSE))</f>
        <v/>
      </c>
    </row>
    <row r="1069" spans="1:19" ht="16.5" thickBot="1" x14ac:dyDescent="0.3">
      <c r="A1069" s="139" t="str">
        <f>CONCATENATE($C$10,$C$995,"T",B1067)</f>
        <v>2015Wk 6T4</v>
      </c>
      <c r="B1069" s="208"/>
      <c r="C1069" s="197" t="s">
        <v>226</v>
      </c>
      <c r="D1069" s="209">
        <v>2</v>
      </c>
      <c r="E1069" s="214">
        <v>2</v>
      </c>
      <c r="F1069" s="210"/>
      <c r="G1069" s="211"/>
      <c r="K1069" s="52"/>
      <c r="L1069" s="52"/>
      <c r="P1069" s="134"/>
      <c r="Q1069" s="1">
        <f>COUNTIF(G1058:G1069,"=X")</f>
        <v>0</v>
      </c>
      <c r="R1069" s="1" t="str">
        <f t="shared" si="719"/>
        <v/>
      </c>
      <c r="S1069" s="1" t="str">
        <f>IF(R1069="","",VLOOKUP(C1069,'[1]Admin Tools'!C:D,2,FALSE))</f>
        <v/>
      </c>
    </row>
    <row r="1070" spans="1:19" x14ac:dyDescent="0.25">
      <c r="A1070" s="139" t="str">
        <f>CONCATENATE($C$10,$C$995,"T",B1070)</f>
        <v>2015Wk 6T5</v>
      </c>
      <c r="B1070" s="186">
        <v>5</v>
      </c>
      <c r="C1070" s="187" t="s">
        <v>228</v>
      </c>
      <c r="D1070" s="188">
        <v>3</v>
      </c>
      <c r="E1070" s="189">
        <v>2</v>
      </c>
      <c r="F1070" s="190">
        <v>3</v>
      </c>
      <c r="G1070" s="189"/>
      <c r="K1070" s="52"/>
      <c r="L1070" s="52"/>
      <c r="P1070" s="134"/>
      <c r="Q1070" s="1">
        <f>COUNTIF(G1058:G1070,"=X")</f>
        <v>0</v>
      </c>
      <c r="R1070" s="1" t="str">
        <f t="shared" si="719"/>
        <v/>
      </c>
      <c r="S1070" s="1" t="str">
        <f>IF(R1070="","",VLOOKUP(C1070,'[1]Admin Tools'!C:D,2,FALSE))</f>
        <v/>
      </c>
    </row>
    <row r="1071" spans="1:19" x14ac:dyDescent="0.25">
      <c r="A1071" s="139" t="str">
        <f>CONCATENATE($C$10,$C$995,"T",B1070)</f>
        <v>2015Wk 6T5</v>
      </c>
      <c r="B1071" s="191"/>
      <c r="C1071" s="192" t="s">
        <v>231</v>
      </c>
      <c r="D1071" s="193">
        <v>0</v>
      </c>
      <c r="E1071" s="194">
        <v>1</v>
      </c>
      <c r="F1071" s="195"/>
      <c r="G1071" s="194"/>
      <c r="K1071" s="52"/>
      <c r="L1071" s="52"/>
      <c r="P1071" s="134"/>
      <c r="Q1071" s="1">
        <f>COUNTIF(G1058:G1071,"=X")</f>
        <v>0</v>
      </c>
      <c r="R1071" s="1" t="str">
        <f t="shared" si="719"/>
        <v/>
      </c>
      <c r="S1071" s="1" t="str">
        <f>IF(R1071="","",VLOOKUP(C1071,'[1]Admin Tools'!C:D,2,FALSE))</f>
        <v/>
      </c>
    </row>
    <row r="1072" spans="1:19" ht="16.5" thickBot="1" x14ac:dyDescent="0.3">
      <c r="A1072" s="139" t="str">
        <f>CONCATENATE($C$10,$C$995,"T",B1070)</f>
        <v>2015Wk 6T5</v>
      </c>
      <c r="B1072" s="196"/>
      <c r="C1072" s="197" t="s">
        <v>234</v>
      </c>
      <c r="D1072" s="198">
        <v>-4</v>
      </c>
      <c r="E1072" s="199">
        <v>0</v>
      </c>
      <c r="F1072" s="200"/>
      <c r="G1072" s="199"/>
      <c r="K1072" s="52"/>
      <c r="L1072" s="52"/>
      <c r="P1072" s="134"/>
      <c r="Q1072" s="1">
        <f>COUNTIF(G1058:G1072,"=X")</f>
        <v>0</v>
      </c>
      <c r="R1072" s="1" t="str">
        <f t="shared" si="719"/>
        <v/>
      </c>
      <c r="S1072" s="1" t="str">
        <f>IF(R1072="","",VLOOKUP(C1072,'[1]Admin Tools'!C:D,2,FALSE))</f>
        <v/>
      </c>
    </row>
    <row r="1073" spans="1:19" x14ac:dyDescent="0.25">
      <c r="A1073" s="139" t="str">
        <f>CONCATENATE($C$10,$C$995,"T",B1073)</f>
        <v>2015Wk 6T6</v>
      </c>
      <c r="B1073" s="201">
        <v>6</v>
      </c>
      <c r="C1073" s="187" t="s">
        <v>229</v>
      </c>
      <c r="D1073" s="202">
        <v>0</v>
      </c>
      <c r="E1073" s="212">
        <v>1</v>
      </c>
      <c r="F1073" s="203">
        <v>3.5</v>
      </c>
      <c r="G1073" s="204"/>
      <c r="K1073" s="52"/>
      <c r="L1073" s="52"/>
      <c r="P1073" s="134"/>
      <c r="Q1073" s="1">
        <f>COUNTIF(G1058:G1073,"=X")</f>
        <v>0</v>
      </c>
      <c r="R1073" s="1" t="str">
        <f t="shared" si="719"/>
        <v/>
      </c>
      <c r="S1073" s="1" t="str">
        <f>IF(R1073="","",VLOOKUP(C1073,'[1]Admin Tools'!C:D,2,FALSE))</f>
        <v/>
      </c>
    </row>
    <row r="1074" spans="1:19" x14ac:dyDescent="0.25">
      <c r="A1074" s="139" t="str">
        <f>CONCATENATE($C$10,$C$995,"T",B1073)</f>
        <v>2015Wk 6T6</v>
      </c>
      <c r="B1074" s="205"/>
      <c r="C1074" s="192" t="s">
        <v>232</v>
      </c>
      <c r="D1074" s="206">
        <v>-2</v>
      </c>
      <c r="E1074" s="213">
        <v>1</v>
      </c>
      <c r="F1074" s="203"/>
      <c r="G1074" s="207"/>
      <c r="K1074" s="52"/>
      <c r="L1074" s="52"/>
      <c r="P1074" s="134"/>
      <c r="Q1074" s="1">
        <f>COUNTIF(G1058:G1074,"=X")</f>
        <v>0</v>
      </c>
      <c r="R1074" s="1" t="str">
        <f t="shared" si="719"/>
        <v/>
      </c>
      <c r="S1074" s="1" t="str">
        <f>IF(R1074="","",VLOOKUP(C1074,'[1]Admin Tools'!C:D,2,FALSE))</f>
        <v/>
      </c>
    </row>
    <row r="1075" spans="1:19" ht="16.5" thickBot="1" x14ac:dyDescent="0.3">
      <c r="A1075" s="139" t="str">
        <f>CONCATENATE($C$10,$C$995,"T",B1073)</f>
        <v>2015Wk 6T6</v>
      </c>
      <c r="B1075" s="208"/>
      <c r="C1075" s="197" t="s">
        <v>235</v>
      </c>
      <c r="D1075" s="209">
        <v>1</v>
      </c>
      <c r="E1075" s="214">
        <v>1</v>
      </c>
      <c r="F1075" s="210"/>
      <c r="G1075" s="211"/>
      <c r="K1075" s="52"/>
      <c r="L1075" s="52"/>
      <c r="P1075" s="134"/>
      <c r="Q1075" s="1">
        <f>COUNTIF(G1058:G1075,"=X")</f>
        <v>0</v>
      </c>
      <c r="R1075" s="1" t="str">
        <f t="shared" si="719"/>
        <v/>
      </c>
      <c r="S1075" s="1" t="str">
        <f>IF(R1075="","",VLOOKUP(C1075,'[1]Admin Tools'!C:D,2,FALSE))</f>
        <v/>
      </c>
    </row>
    <row r="1076" spans="1:19" x14ac:dyDescent="0.25">
      <c r="A1076" s="139" t="str">
        <f>CONCATENATE($C$10,$C$995,"T",B1076)</f>
        <v>2015Wk 6T7</v>
      </c>
      <c r="B1076" s="186">
        <v>7</v>
      </c>
      <c r="C1076" s="187" t="s">
        <v>237</v>
      </c>
      <c r="D1076" s="188">
        <v>-2</v>
      </c>
      <c r="E1076" s="189">
        <v>0</v>
      </c>
      <c r="F1076" s="190">
        <v>5</v>
      </c>
      <c r="G1076" s="189"/>
      <c r="K1076" s="52"/>
      <c r="L1076" s="52"/>
      <c r="P1076" s="134"/>
      <c r="Q1076" s="1">
        <f>COUNTIF(G1058:G1076,"=X")</f>
        <v>0</v>
      </c>
      <c r="R1076" s="1" t="str">
        <f t="shared" si="719"/>
        <v/>
      </c>
      <c r="S1076" s="1" t="str">
        <f>IF(R1076="","",VLOOKUP(C1076,'[1]Admin Tools'!C:D,2,FALSE))</f>
        <v/>
      </c>
    </row>
    <row r="1077" spans="1:19" x14ac:dyDescent="0.25">
      <c r="A1077" s="139" t="str">
        <f>CONCATENATE($C$10,$C$995,"T",B1076)</f>
        <v>2015Wk 6T7</v>
      </c>
      <c r="B1077" s="191"/>
      <c r="C1077" s="192" t="s">
        <v>240</v>
      </c>
      <c r="D1077" s="193">
        <v>0</v>
      </c>
      <c r="E1077" s="194">
        <v>2</v>
      </c>
      <c r="F1077" s="195"/>
      <c r="G1077" s="194"/>
      <c r="K1077" s="52"/>
      <c r="L1077" s="52"/>
      <c r="P1077" s="134"/>
      <c r="Q1077" s="1">
        <f>COUNTIF(G1058:G1077,"=X")</f>
        <v>0</v>
      </c>
      <c r="R1077" s="1" t="str">
        <f t="shared" si="719"/>
        <v/>
      </c>
      <c r="S1077" s="1" t="str">
        <f>IF(R1077="","",VLOOKUP(C1077,'[1]Admin Tools'!C:D,2,FALSE))</f>
        <v/>
      </c>
    </row>
    <row r="1078" spans="1:19" ht="16.5" thickBot="1" x14ac:dyDescent="0.3">
      <c r="A1078" s="139" t="str">
        <f>CONCATENATE($C$10,$C$995,"T",B1076)</f>
        <v>2015Wk 6T7</v>
      </c>
      <c r="B1078" s="196"/>
      <c r="C1078" s="197" t="s">
        <v>243</v>
      </c>
      <c r="D1078" s="198">
        <v>1</v>
      </c>
      <c r="E1078" s="199">
        <v>2</v>
      </c>
      <c r="F1078" s="200"/>
      <c r="G1078" s="199"/>
      <c r="K1078" s="52"/>
      <c r="L1078" s="52"/>
      <c r="P1078" s="134"/>
      <c r="Q1078" s="1">
        <f>COUNTIF(G1058:G1078,"=X")</f>
        <v>0</v>
      </c>
      <c r="R1078" s="1" t="str">
        <f t="shared" si="719"/>
        <v/>
      </c>
      <c r="S1078" s="1" t="str">
        <f>IF(R1078="","",VLOOKUP(C1078,'[1]Admin Tools'!C:D,2,FALSE))</f>
        <v/>
      </c>
    </row>
    <row r="1079" spans="1:19" x14ac:dyDescent="0.25">
      <c r="A1079" s="139" t="str">
        <f>CONCATENATE($C$10,$C$995,"T",B1079)</f>
        <v>2015Wk 6T8</v>
      </c>
      <c r="B1079" s="201">
        <v>8</v>
      </c>
      <c r="C1079" s="187" t="s">
        <v>238</v>
      </c>
      <c r="D1079" s="202">
        <v>0</v>
      </c>
      <c r="E1079" s="212">
        <v>2</v>
      </c>
      <c r="F1079" s="203">
        <v>4</v>
      </c>
      <c r="G1079" s="204"/>
      <c r="K1079" s="52"/>
      <c r="L1079" s="52"/>
      <c r="P1079" s="134"/>
      <c r="Q1079" s="1">
        <f>COUNTIF(G1058:G1079,"=X")</f>
        <v>0</v>
      </c>
      <c r="R1079" s="1" t="str">
        <f t="shared" si="719"/>
        <v/>
      </c>
      <c r="S1079" s="1" t="str">
        <f>IF(R1079="","",VLOOKUP(C1079,'[1]Admin Tools'!C:D,2,FALSE))</f>
        <v/>
      </c>
    </row>
    <row r="1080" spans="1:19" x14ac:dyDescent="0.25">
      <c r="A1080" s="139" t="str">
        <f>CONCATENATE($C$10,$C$995,"T",B1079)</f>
        <v>2015Wk 6T8</v>
      </c>
      <c r="B1080" s="205"/>
      <c r="C1080" s="192" t="s">
        <v>241</v>
      </c>
      <c r="D1080" s="206">
        <v>-5</v>
      </c>
      <c r="E1080" s="213">
        <v>0</v>
      </c>
      <c r="F1080" s="203"/>
      <c r="G1080" s="207"/>
      <c r="K1080" s="52"/>
      <c r="L1080" s="52"/>
      <c r="P1080" s="134"/>
      <c r="Q1080" s="1">
        <f>COUNTIF(G1058:G1080,"=X")</f>
        <v>0</v>
      </c>
      <c r="R1080" s="1" t="str">
        <f t="shared" si="719"/>
        <v/>
      </c>
      <c r="S1080" s="1" t="str">
        <f>IF(R1080="","",VLOOKUP(C1080,'[1]Admin Tools'!C:D,2,FALSE))</f>
        <v/>
      </c>
    </row>
    <row r="1081" spans="1:19" ht="16.5" thickBot="1" x14ac:dyDescent="0.3">
      <c r="A1081" s="139" t="str">
        <f>CONCATENATE($C$10,$C$995,"T",B1079)</f>
        <v>2015Wk 6T8</v>
      </c>
      <c r="B1081" s="208"/>
      <c r="C1081" s="197" t="s">
        <v>244</v>
      </c>
      <c r="D1081" s="209">
        <v>2</v>
      </c>
      <c r="E1081" s="214">
        <v>2</v>
      </c>
      <c r="F1081" s="210"/>
      <c r="G1081" s="211"/>
      <c r="K1081" s="52"/>
      <c r="L1081" s="52"/>
      <c r="P1081" s="134"/>
      <c r="Q1081" s="1">
        <f>COUNTIF(G1058:G1081,"=X")</f>
        <v>0</v>
      </c>
      <c r="R1081" s="1" t="str">
        <f t="shared" si="719"/>
        <v/>
      </c>
      <c r="S1081" s="1" t="str">
        <f>IF(R1081="","",VLOOKUP(C1081,'[1]Admin Tools'!C:D,2,FALSE))</f>
        <v/>
      </c>
    </row>
    <row r="1082" spans="1:19" x14ac:dyDescent="0.25">
      <c r="A1082" s="139" t="str">
        <f>CONCATENATE($C$10,$C$995,"T",B1082)</f>
        <v>2015Wk 6T9</v>
      </c>
      <c r="B1082" s="186">
        <v>9</v>
      </c>
      <c r="C1082" s="187" t="s">
        <v>246</v>
      </c>
      <c r="D1082" s="188">
        <v>1</v>
      </c>
      <c r="E1082" s="189">
        <v>1</v>
      </c>
      <c r="F1082" s="190">
        <v>3.5</v>
      </c>
      <c r="G1082" s="189"/>
      <c r="K1082" s="52"/>
      <c r="L1082" s="52"/>
      <c r="P1082" s="134"/>
      <c r="Q1082" s="1">
        <f>COUNTIF(G1058:G1082,"=X")</f>
        <v>0</v>
      </c>
      <c r="R1082" s="1" t="str">
        <f t="shared" si="719"/>
        <v/>
      </c>
      <c r="S1082" s="1" t="str">
        <f>IF(R1082="","",VLOOKUP(C1082,'[1]Admin Tools'!C:D,2,FALSE))</f>
        <v/>
      </c>
    </row>
    <row r="1083" spans="1:19" x14ac:dyDescent="0.25">
      <c r="A1083" s="139" t="str">
        <f>CONCATENATE($C$10,$C$995,"T",B1082)</f>
        <v>2015Wk 6T9</v>
      </c>
      <c r="B1083" s="191"/>
      <c r="C1083" s="192" t="s">
        <v>249</v>
      </c>
      <c r="D1083" s="193">
        <v>0</v>
      </c>
      <c r="E1083" s="194">
        <v>1</v>
      </c>
      <c r="F1083" s="195"/>
      <c r="G1083" s="194"/>
      <c r="K1083" s="52"/>
      <c r="L1083" s="52"/>
      <c r="P1083" s="134"/>
      <c r="Q1083" s="1">
        <f>COUNTIF(G1058:G1083,"=X")</f>
        <v>0</v>
      </c>
      <c r="R1083" s="1" t="str">
        <f t="shared" si="719"/>
        <v/>
      </c>
      <c r="S1083" s="1" t="str">
        <f>IF(R1083="","",VLOOKUP(C1083,'[1]Admin Tools'!C:D,2,FALSE))</f>
        <v/>
      </c>
    </row>
    <row r="1084" spans="1:19" ht="16.5" thickBot="1" x14ac:dyDescent="0.3">
      <c r="A1084" s="139" t="str">
        <f>CONCATENATE($C$10,$C$995,"T",B1082)</f>
        <v>2015Wk 6T9</v>
      </c>
      <c r="B1084" s="196"/>
      <c r="C1084" s="197" t="s">
        <v>252</v>
      </c>
      <c r="D1084" s="198">
        <v>-2</v>
      </c>
      <c r="E1084" s="199">
        <v>1</v>
      </c>
      <c r="F1084" s="200"/>
      <c r="G1084" s="199"/>
      <c r="K1084" s="52"/>
      <c r="L1084" s="52"/>
      <c r="P1084" s="134"/>
      <c r="Q1084" s="1">
        <f>COUNTIF(G1058:G1084,"=X")</f>
        <v>0</v>
      </c>
      <c r="R1084" s="1" t="str">
        <f t="shared" si="719"/>
        <v/>
      </c>
      <c r="S1084" s="1" t="str">
        <f>IF(R1084="","",VLOOKUP(C1084,'[1]Admin Tools'!C:D,2,FALSE))</f>
        <v/>
      </c>
    </row>
    <row r="1085" spans="1:19" x14ac:dyDescent="0.25">
      <c r="A1085" s="139" t="str">
        <f>CONCATENATE($C$10,$C$995,"T",B1085)</f>
        <v>2015Wk 6T10</v>
      </c>
      <c r="B1085" s="201">
        <v>10</v>
      </c>
      <c r="C1085" s="187" t="s">
        <v>247</v>
      </c>
      <c r="D1085" s="202">
        <v>0</v>
      </c>
      <c r="E1085" s="212">
        <v>0</v>
      </c>
      <c r="F1085" s="203">
        <v>1</v>
      </c>
      <c r="G1085" s="204"/>
      <c r="K1085" s="52"/>
      <c r="L1085" s="52"/>
      <c r="P1085" s="134"/>
      <c r="Q1085" s="1">
        <f>COUNTIF(G1058:G1085,"=X")</f>
        <v>0</v>
      </c>
      <c r="R1085" s="1" t="str">
        <f t="shared" si="719"/>
        <v/>
      </c>
      <c r="S1085" s="1" t="str">
        <f>IF(R1085="","",VLOOKUP(C1085,'[1]Admin Tools'!C:D,2,FALSE))</f>
        <v/>
      </c>
    </row>
    <row r="1086" spans="1:19" x14ac:dyDescent="0.25">
      <c r="A1086" s="139" t="str">
        <f>CONCATENATE($C$10,$C$995,"T",B1085)</f>
        <v>2015Wk 6T10</v>
      </c>
      <c r="B1086" s="205"/>
      <c r="C1086" s="192" t="s">
        <v>250</v>
      </c>
      <c r="D1086" s="206">
        <v>-4</v>
      </c>
      <c r="E1086" s="213">
        <v>0</v>
      </c>
      <c r="F1086" s="203"/>
      <c r="G1086" s="207"/>
      <c r="K1086" s="52"/>
      <c r="L1086" s="52"/>
      <c r="P1086" s="134"/>
      <c r="Q1086" s="1">
        <f>COUNTIF(G1058:G1086,"=X")</f>
        <v>0</v>
      </c>
      <c r="R1086" s="1" t="str">
        <f t="shared" si="719"/>
        <v/>
      </c>
      <c r="S1086" s="1" t="str">
        <f>IF(R1086="","",VLOOKUP(C1086,'[1]Admin Tools'!C:D,2,FALSE))</f>
        <v/>
      </c>
    </row>
    <row r="1087" spans="1:19" ht="16.5" thickBot="1" x14ac:dyDescent="0.3">
      <c r="A1087" s="139" t="str">
        <f>CONCATENATE($C$10,$C$995,"T",B1085)</f>
        <v>2015Wk 6T10</v>
      </c>
      <c r="B1087" s="208"/>
      <c r="C1087" s="197" t="s">
        <v>253</v>
      </c>
      <c r="D1087" s="209">
        <v>-3</v>
      </c>
      <c r="E1087" s="214">
        <v>1</v>
      </c>
      <c r="F1087" s="210"/>
      <c r="G1087" s="211"/>
      <c r="K1087" s="52"/>
      <c r="L1087" s="52"/>
      <c r="P1087" s="134"/>
      <c r="Q1087" s="1">
        <f>COUNTIF(G1058:G1087,"=X")</f>
        <v>0</v>
      </c>
      <c r="R1087" s="1" t="str">
        <f t="shared" si="719"/>
        <v/>
      </c>
      <c r="S1087" s="1" t="str">
        <f>IF(R1087="","",VLOOKUP(C1087,'[1]Admin Tools'!C:D,2,FALSE))</f>
        <v/>
      </c>
    </row>
    <row r="1088" spans="1:19" x14ac:dyDescent="0.25">
      <c r="A1088" s="139" t="str">
        <f>CONCATENATE($C$10,$C$995,"T",B1088)</f>
        <v>2015Wk 6T11</v>
      </c>
      <c r="B1088" s="186">
        <v>11</v>
      </c>
      <c r="C1088" s="187" t="s">
        <v>255</v>
      </c>
      <c r="D1088" s="188">
        <v>-9</v>
      </c>
      <c r="E1088" s="189">
        <v>0</v>
      </c>
      <c r="F1088" s="190">
        <v>2</v>
      </c>
      <c r="G1088" s="189"/>
      <c r="K1088" s="52"/>
      <c r="L1088" s="52"/>
      <c r="P1088" s="134"/>
      <c r="Q1088" s="1">
        <f>COUNTIF(G1058:G1088,"=X")</f>
        <v>0</v>
      </c>
      <c r="R1088" s="1" t="str">
        <f t="shared" si="719"/>
        <v/>
      </c>
      <c r="S1088" s="1" t="str">
        <f>IF(R1088="","",VLOOKUP(C1088,'[1]Admin Tools'!C:D,2,FALSE))</f>
        <v/>
      </c>
    </row>
    <row r="1089" spans="1:26" x14ac:dyDescent="0.25">
      <c r="A1089" s="139" t="str">
        <f>CONCATENATE($C$10,$C$995,"T",B1088)</f>
        <v>2015Wk 6T11</v>
      </c>
      <c r="B1089" s="191"/>
      <c r="C1089" s="192" t="s">
        <v>258</v>
      </c>
      <c r="D1089" s="193">
        <v>-2</v>
      </c>
      <c r="E1089" s="194">
        <v>0</v>
      </c>
      <c r="F1089" s="195"/>
      <c r="G1089" s="194"/>
      <c r="K1089" s="52"/>
      <c r="L1089" s="52"/>
      <c r="P1089" s="134"/>
      <c r="Q1089" s="1">
        <f>COUNTIF(G1058:G1089,"=X")</f>
        <v>0</v>
      </c>
      <c r="R1089" s="1" t="str">
        <f t="shared" si="719"/>
        <v/>
      </c>
      <c r="S1089" s="1" t="str">
        <f>IF(R1089="","",VLOOKUP(C1089,'[1]Admin Tools'!C:D,2,FALSE))</f>
        <v/>
      </c>
    </row>
    <row r="1090" spans="1:26" ht="16.5" thickBot="1" x14ac:dyDescent="0.3">
      <c r="A1090" s="139" t="str">
        <f>CONCATENATE($C$10,$C$995,"T",B1088)</f>
        <v>2015Wk 6T11</v>
      </c>
      <c r="B1090" s="196"/>
      <c r="C1090" s="197" t="s">
        <v>261</v>
      </c>
      <c r="D1090" s="198">
        <v>-1</v>
      </c>
      <c r="E1090" s="199">
        <v>2</v>
      </c>
      <c r="F1090" s="200"/>
      <c r="G1090" s="199"/>
      <c r="K1090" s="52"/>
      <c r="L1090" s="52"/>
      <c r="P1090" s="134"/>
      <c r="Q1090" s="1">
        <f>COUNTIF(G1058:G1090,"=X")</f>
        <v>0</v>
      </c>
      <c r="R1090" s="1" t="str">
        <f t="shared" si="719"/>
        <v/>
      </c>
      <c r="S1090" s="1" t="str">
        <f>IF(R1090="","",VLOOKUP(C1090,'[1]Admin Tools'!C:D,2,FALSE))</f>
        <v/>
      </c>
    </row>
    <row r="1091" spans="1:26" x14ac:dyDescent="0.25">
      <c r="A1091" s="139" t="str">
        <f>CONCATENATE($C$10,$C$995,"T",B1091)</f>
        <v>2015Wk 6T12</v>
      </c>
      <c r="B1091" s="201">
        <v>12</v>
      </c>
      <c r="C1091" s="187" t="s">
        <v>256</v>
      </c>
      <c r="D1091" s="202">
        <v>-3</v>
      </c>
      <c r="E1091" s="212">
        <v>1</v>
      </c>
      <c r="F1091" s="203">
        <v>6</v>
      </c>
      <c r="G1091" s="204"/>
      <c r="K1091" s="52"/>
      <c r="L1091" s="52"/>
      <c r="P1091" s="134"/>
      <c r="Q1091" s="1">
        <f>COUNTIF(G1058:G1091,"=X")</f>
        <v>0</v>
      </c>
      <c r="R1091" s="1" t="str">
        <f t="shared" si="719"/>
        <v/>
      </c>
      <c r="S1091" s="1" t="str">
        <f>IF(R1091="","",VLOOKUP(C1091,'[1]Admin Tools'!C:D,2,FALSE))</f>
        <v/>
      </c>
    </row>
    <row r="1092" spans="1:26" x14ac:dyDescent="0.25">
      <c r="A1092" s="139" t="str">
        <f>CONCATENATE($C$10,$C$995,"T",B1091)</f>
        <v>2015Wk 6T12</v>
      </c>
      <c r="B1092" s="205"/>
      <c r="C1092" s="192" t="s">
        <v>259</v>
      </c>
      <c r="D1092" s="206">
        <v>2</v>
      </c>
      <c r="E1092" s="213">
        <v>2</v>
      </c>
      <c r="F1092" s="203"/>
      <c r="G1092" s="207"/>
      <c r="K1092" s="52"/>
      <c r="L1092" s="52"/>
      <c r="P1092" s="134"/>
      <c r="Q1092" s="1">
        <f>COUNTIF(G1058:G1092,"=X")</f>
        <v>0</v>
      </c>
      <c r="R1092" s="1" t="str">
        <f t="shared" si="719"/>
        <v/>
      </c>
      <c r="S1092" s="1" t="str">
        <f>IF(R1092="","",VLOOKUP(C1092,'[1]Admin Tools'!C:D,2,FALSE))</f>
        <v/>
      </c>
    </row>
    <row r="1093" spans="1:26" ht="16.5" thickBot="1" x14ac:dyDescent="0.3">
      <c r="A1093" s="139" t="str">
        <f>CONCATENATE($C$10,$C$995,"T",B1091)</f>
        <v>2015Wk 6T12</v>
      </c>
      <c r="B1093" s="208"/>
      <c r="C1093" s="197" t="s">
        <v>262</v>
      </c>
      <c r="D1093" s="209">
        <v>0</v>
      </c>
      <c r="E1093" s="214">
        <v>2</v>
      </c>
      <c r="F1093" s="210"/>
      <c r="G1093" s="211"/>
      <c r="K1093" s="52"/>
      <c r="L1093" s="52"/>
      <c r="P1093" s="134"/>
      <c r="Q1093" s="1">
        <f>COUNTIF(G1058:G1093,"=X")</f>
        <v>0</v>
      </c>
      <c r="R1093" s="1" t="str">
        <f t="shared" si="719"/>
        <v/>
      </c>
      <c r="S1093" s="1" t="str">
        <f>IF(R1093="","",VLOOKUP(C1093,'[1]Admin Tools'!C:D,2,FALSE))</f>
        <v/>
      </c>
    </row>
    <row r="1094" spans="1:26" x14ac:dyDescent="0.25">
      <c r="A1094" s="139" t="str">
        <f t="shared" ref="A1094:A1099" si="720">CONCATENATE($C$10,$C$995,"T",B1094)</f>
        <v>2015Wk 6T</v>
      </c>
      <c r="B1094" s="186"/>
      <c r="C1094" s="187"/>
      <c r="D1094" s="188"/>
      <c r="E1094" s="189"/>
      <c r="F1094" s="190"/>
      <c r="G1094" s="189"/>
      <c r="K1094" s="52"/>
      <c r="L1094" s="52"/>
      <c r="P1094" s="134"/>
      <c r="Q1094" s="1">
        <f>COUNTIF(G1058:G1094,"=X")</f>
        <v>0</v>
      </c>
      <c r="R1094" s="1" t="str">
        <f t="shared" si="719"/>
        <v/>
      </c>
      <c r="S1094" s="1" t="str">
        <f>IF(R1094="","",VLOOKUP(C1094,'[1]Admin Tools'!C:D,2,FALSE))</f>
        <v/>
      </c>
    </row>
    <row r="1095" spans="1:26" ht="16.5" thickBot="1" x14ac:dyDescent="0.3">
      <c r="A1095" s="139" t="str">
        <f t="shared" si="720"/>
        <v>2015Wk 6T</v>
      </c>
      <c r="B1095" s="196"/>
      <c r="C1095" s="197"/>
      <c r="D1095" s="198"/>
      <c r="E1095" s="199"/>
      <c r="F1095" s="200"/>
      <c r="G1095" s="199"/>
      <c r="K1095" s="52"/>
      <c r="L1095" s="52"/>
      <c r="P1095" s="134"/>
      <c r="Q1095" s="1">
        <f>COUNTIF(G1058:G1095,"=X")</f>
        <v>0</v>
      </c>
      <c r="R1095" s="1" t="str">
        <f t="shared" si="719"/>
        <v/>
      </c>
      <c r="S1095" s="1" t="str">
        <f>IF(R1095="","",VLOOKUP(C1095,'[1]Admin Tools'!C:D,2,FALSE))</f>
        <v/>
      </c>
    </row>
    <row r="1096" spans="1:26" x14ac:dyDescent="0.25">
      <c r="A1096" s="139" t="str">
        <f t="shared" si="720"/>
        <v>2015Wk 6T</v>
      </c>
      <c r="B1096" s="201"/>
      <c r="C1096" s="187"/>
      <c r="D1096" s="202"/>
      <c r="E1096" s="212"/>
      <c r="F1096" s="203"/>
      <c r="G1096" s="204"/>
      <c r="K1096" s="52"/>
      <c r="L1096" s="52"/>
      <c r="P1096" s="134"/>
      <c r="Q1096" s="1">
        <f>COUNTIF(G1058:G1096,"=X")</f>
        <v>0</v>
      </c>
      <c r="R1096" s="1" t="str">
        <f t="shared" si="719"/>
        <v/>
      </c>
      <c r="S1096" s="1" t="str">
        <f>IF(R1096="","",VLOOKUP(C1096,'[1]Admin Tools'!C:D,2,FALSE))</f>
        <v/>
      </c>
    </row>
    <row r="1097" spans="1:26" ht="16.5" thickBot="1" x14ac:dyDescent="0.3">
      <c r="A1097" s="139" t="str">
        <f t="shared" si="720"/>
        <v>2015Wk 6T</v>
      </c>
      <c r="B1097" s="208"/>
      <c r="C1097" s="197"/>
      <c r="D1097" s="209"/>
      <c r="E1097" s="214"/>
      <c r="F1097" s="210"/>
      <c r="G1097" s="211"/>
      <c r="K1097" s="52"/>
      <c r="L1097" s="52"/>
      <c r="P1097" s="134"/>
      <c r="Q1097" s="1">
        <f>COUNTIF(G1058:G1097,"=X")</f>
        <v>0</v>
      </c>
      <c r="R1097" s="1" t="str">
        <f t="shared" si="719"/>
        <v/>
      </c>
      <c r="S1097" s="1" t="str">
        <f>IF(R1097="","",VLOOKUP(C1097,'[1]Admin Tools'!C:D,2,FALSE))</f>
        <v/>
      </c>
    </row>
    <row r="1098" spans="1:26" ht="16.5" thickBot="1" x14ac:dyDescent="0.3">
      <c r="A1098" s="139" t="str">
        <f t="shared" si="720"/>
        <v>2015Wk 6T</v>
      </c>
      <c r="B1098" s="217"/>
      <c r="C1098" s="218"/>
      <c r="D1098" s="219"/>
      <c r="E1098" s="189"/>
      <c r="F1098" s="190"/>
      <c r="G1098" s="204"/>
      <c r="K1098" s="52"/>
      <c r="L1098" s="52"/>
      <c r="P1098" s="134"/>
      <c r="Q1098" s="1">
        <f>COUNTIF(G1060:G1098,"=X")</f>
        <v>0</v>
      </c>
      <c r="R1098" s="1" t="str">
        <f t="shared" si="719"/>
        <v/>
      </c>
      <c r="S1098" s="1" t="str">
        <f>IF(R1098="","",VLOOKUP(C1098,'[1]Admin Tools'!C:D,2,FALSE))</f>
        <v/>
      </c>
    </row>
    <row r="1099" spans="1:26" ht="16.5" thickBot="1" x14ac:dyDescent="0.3">
      <c r="A1099" s="139" t="str">
        <f t="shared" si="720"/>
        <v>2015Wk 6T</v>
      </c>
      <c r="B1099" s="220"/>
      <c r="C1099" s="218"/>
      <c r="D1099" s="221"/>
      <c r="E1099" s="199"/>
      <c r="F1099" s="200"/>
      <c r="G1099" s="211"/>
      <c r="K1099" s="52"/>
      <c r="L1099" s="52"/>
      <c r="P1099" s="134"/>
      <c r="Q1099" s="1">
        <f>COUNTIF(G1060:G1099,"=X")</f>
        <v>0</v>
      </c>
      <c r="R1099" s="1" t="str">
        <f t="shared" si="719"/>
        <v/>
      </c>
      <c r="S1099" s="1" t="str">
        <f>IF(R1099="","",VLOOKUP(C1099,'[1]Admin Tools'!C:D,2,FALSE))</f>
        <v/>
      </c>
    </row>
    <row r="1101" spans="1:26" ht="16.5" thickBot="1" x14ac:dyDescent="0.3"/>
    <row r="1102" spans="1:26" ht="36.75" thickBot="1" x14ac:dyDescent="0.6">
      <c r="B1102" s="306" t="s">
        <v>279</v>
      </c>
      <c r="C1102" s="307"/>
      <c r="D1102" s="307"/>
      <c r="E1102" s="307"/>
      <c r="F1102" s="307"/>
      <c r="G1102" s="307"/>
      <c r="H1102" s="307"/>
      <c r="I1102" s="307"/>
      <c r="J1102" s="307"/>
      <c r="K1102" s="307"/>
      <c r="L1102" s="307"/>
      <c r="M1102" s="307"/>
      <c r="N1102" s="307"/>
      <c r="O1102" s="307"/>
      <c r="P1102" s="307"/>
      <c r="Q1102" s="307"/>
      <c r="R1102" s="307"/>
      <c r="S1102" s="307"/>
      <c r="T1102" s="307"/>
      <c r="U1102" s="308"/>
      <c r="V1102" s="133"/>
      <c r="W1102" s="133"/>
      <c r="X1102" s="133"/>
      <c r="Y1102" s="133"/>
      <c r="Z1102" s="133"/>
    </row>
    <row r="1104" spans="1:26" x14ac:dyDescent="0.25">
      <c r="C1104" s="309" t="str">
        <f>HLOOKUP(CONCATENATE($C$10,C1105),$G$9:$X$10,2,FALSE)</f>
        <v>Front</v>
      </c>
      <c r="D1104" s="310"/>
      <c r="E1104" s="310"/>
      <c r="F1104" s="310"/>
      <c r="G1104" s="310"/>
      <c r="H1104" s="310"/>
      <c r="I1104" s="310"/>
      <c r="J1104" s="310"/>
      <c r="K1104" s="310"/>
      <c r="L1104" s="310"/>
      <c r="M1104" s="310"/>
      <c r="N1104" s="310"/>
      <c r="O1104" s="52"/>
      <c r="S1104" s="134"/>
    </row>
    <row r="1105" spans="1:41" x14ac:dyDescent="0.25">
      <c r="C1105" s="135" t="str">
        <f>C1162</f>
        <v>Wk 7</v>
      </c>
      <c r="D1105" s="33" t="s">
        <v>189</v>
      </c>
      <c r="E1105" s="34">
        <f>HLOOKUP(CONCATENATE($C1104,$D1105),'[1]Admin Tools'!$D$4:$G$13,2,FALSE)</f>
        <v>5</v>
      </c>
      <c r="F1105" s="34">
        <f>HLOOKUP(CONCATENATE($C1104,$D1105),'[1]Admin Tools'!$D$4:$G$13,3,FALSE)</f>
        <v>4</v>
      </c>
      <c r="G1105" s="34">
        <f>HLOOKUP(CONCATENATE($C1104,$D1105),'[1]Admin Tools'!$D$4:$G$13,4,FALSE)</f>
        <v>5</v>
      </c>
      <c r="H1105" s="34">
        <f>HLOOKUP(CONCATENATE($C1104,$D1105),'[1]Admin Tools'!$D$4:$G$13,5,FALSE)</f>
        <v>4</v>
      </c>
      <c r="I1105" s="34">
        <f>HLOOKUP(CONCATENATE($C1104,$D1105),'[1]Admin Tools'!$D$4:$G$13,6,FALSE)</f>
        <v>4</v>
      </c>
      <c r="J1105" s="34">
        <f>HLOOKUP(CONCATENATE($C1104,$D1105),'[1]Admin Tools'!$D$4:$G$13,7,FALSE)</f>
        <v>3</v>
      </c>
      <c r="K1105" s="34">
        <f>HLOOKUP(CONCATENATE($C1104,$D1105),'[1]Admin Tools'!$D$4:$G$13,8,FALSE)</f>
        <v>4</v>
      </c>
      <c r="L1105" s="34">
        <f>HLOOKUP(CONCATENATE($C1104,$D1105),'[1]Admin Tools'!$D$4:$G$13,9,FALSE)</f>
        <v>3</v>
      </c>
      <c r="M1105" s="34">
        <f>HLOOKUP(CONCATENATE($C1104,$D1105),'[1]Admin Tools'!$D$4:$G$13,10,FALSE)</f>
        <v>4</v>
      </c>
      <c r="N1105" s="136">
        <f>SUM(E1105:M1105)</f>
        <v>36</v>
      </c>
      <c r="O1105" s="52"/>
      <c r="S1105" s="134"/>
    </row>
    <row r="1106" spans="1:41" x14ac:dyDescent="0.25">
      <c r="D1106" s="9" t="s">
        <v>10</v>
      </c>
      <c r="E1106" s="137" t="str">
        <f>CONCATENATE("#",HLOOKUP($C1104,'[1]Admin Tools'!$D$4:$G$13,2,FALSE))</f>
        <v>#1</v>
      </c>
      <c r="F1106" s="137" t="str">
        <f>CONCATENATE("#",HLOOKUP($C1104,'[1]Admin Tools'!$D$4:$G$13,3,FALSE))</f>
        <v>#2</v>
      </c>
      <c r="G1106" s="137" t="str">
        <f>CONCATENATE("#",HLOOKUP($C1104,'[1]Admin Tools'!$D$4:$G$13,4,FALSE))</f>
        <v>#3</v>
      </c>
      <c r="H1106" s="137" t="str">
        <f>CONCATENATE("#",HLOOKUP($C1104,'[1]Admin Tools'!$D$4:$G$13,5,FALSE))</f>
        <v>#4</v>
      </c>
      <c r="I1106" s="137" t="str">
        <f>CONCATENATE("#",HLOOKUP($C1104,'[1]Admin Tools'!$D$4:$G$13,6,FALSE))</f>
        <v>#5</v>
      </c>
      <c r="J1106" s="137" t="str">
        <f>CONCATENATE("#",HLOOKUP($C1104,'[1]Admin Tools'!$D$4:$G$13,7,FALSE))</f>
        <v>#6</v>
      </c>
      <c r="K1106" s="137" t="str">
        <f>CONCATENATE("#",HLOOKUP($C1104,'[1]Admin Tools'!$D$4:$G$13,8,FALSE))</f>
        <v>#7</v>
      </c>
      <c r="L1106" s="137" t="str">
        <f>CONCATENATE("#",HLOOKUP($C1104,'[1]Admin Tools'!$D$4:$G$13,9,FALSE))</f>
        <v>#8</v>
      </c>
      <c r="M1106" s="137" t="str">
        <f>CONCATENATE("#",HLOOKUP($C1104,'[1]Admin Tools'!$D$4:$G$13,10,FALSE))</f>
        <v>#9</v>
      </c>
      <c r="N1106" s="138"/>
      <c r="O1106" s="52"/>
    </row>
    <row r="1107" spans="1:41" x14ac:dyDescent="0.25">
      <c r="A1107" s="139" t="str">
        <f>CONCATENATE($C$10,C1105,C1107)</f>
        <v>2015Wk 7Flight 1</v>
      </c>
      <c r="C1107" s="300" t="s">
        <v>12</v>
      </c>
      <c r="D1107" s="301"/>
      <c r="E1107" s="140">
        <f>IF(COUNTIF(E1108:E1119,MIN(E1108:E1119))=1,MIN(E1108:E1119),0)</f>
        <v>4</v>
      </c>
      <c r="F1107" s="140">
        <f t="shared" ref="F1107:L1107" si="721">IF(COUNTIF(F1108:F1119,MIN(F1108:F1119))=1,MIN(F1108:F1119),0)</f>
        <v>3</v>
      </c>
      <c r="G1107" s="140">
        <f t="shared" si="721"/>
        <v>4</v>
      </c>
      <c r="H1107" s="140">
        <f t="shared" si="721"/>
        <v>0</v>
      </c>
      <c r="I1107" s="140">
        <f t="shared" si="721"/>
        <v>0</v>
      </c>
      <c r="J1107" s="140">
        <f t="shared" si="721"/>
        <v>2</v>
      </c>
      <c r="K1107" s="140">
        <f t="shared" si="721"/>
        <v>3</v>
      </c>
      <c r="L1107" s="140">
        <f t="shared" si="721"/>
        <v>2</v>
      </c>
      <c r="M1107" s="140">
        <f>IF(COUNTIF(M1108:M1119,MIN(M1108:M1119))=1,MIN(M1108:M1119),0)</f>
        <v>0</v>
      </c>
      <c r="N1107" s="141"/>
      <c r="O1107" s="9" t="s">
        <v>190</v>
      </c>
      <c r="P1107" s="9" t="s">
        <v>191</v>
      </c>
      <c r="Q1107" s="9" t="s">
        <v>8</v>
      </c>
      <c r="R1107" s="9" t="s">
        <v>192</v>
      </c>
      <c r="S1107" s="9" t="s">
        <v>24</v>
      </c>
      <c r="T1107" s="142">
        <v>1</v>
      </c>
      <c r="U1107" s="142">
        <v>2</v>
      </c>
      <c r="V1107" s="142">
        <v>3</v>
      </c>
      <c r="W1107" s="142">
        <v>4</v>
      </c>
      <c r="X1107" s="142">
        <v>5</v>
      </c>
      <c r="Y1107" s="142">
        <v>6</v>
      </c>
      <c r="Z1107" s="142">
        <v>7</v>
      </c>
      <c r="AA1107" s="142">
        <v>8</v>
      </c>
      <c r="AB1107" s="142">
        <v>9</v>
      </c>
      <c r="AC1107" s="143" t="s">
        <v>193</v>
      </c>
      <c r="AD1107" s="1"/>
      <c r="AG1107" s="142">
        <v>1</v>
      </c>
      <c r="AH1107" s="142">
        <v>2</v>
      </c>
      <c r="AI1107" s="142">
        <v>3</v>
      </c>
      <c r="AJ1107" s="142">
        <v>4</v>
      </c>
      <c r="AK1107" s="142">
        <v>5</v>
      </c>
      <c r="AL1107" s="142">
        <v>6</v>
      </c>
      <c r="AM1107" s="142">
        <v>7</v>
      </c>
      <c r="AN1107" s="142">
        <v>8</v>
      </c>
      <c r="AO1107" s="142">
        <v>9</v>
      </c>
    </row>
    <row r="1108" spans="1:41" x14ac:dyDescent="0.25">
      <c r="A1108" s="139" t="str">
        <f t="shared" ref="A1108:A1119" si="722">CONCATENATE($C$10,$C$1162,"P",B1108)</f>
        <v>2015Wk 7P83</v>
      </c>
      <c r="B1108" s="48">
        <v>83</v>
      </c>
      <c r="C1108" s="144" t="str">
        <f t="shared" ref="C1108:C1119" si="723">VLOOKUP(B1108,$A$3108:$D$8319,3,FALSE)</f>
        <v>Devin Carrigan</v>
      </c>
      <c r="D1108" s="145"/>
      <c r="E1108" s="146">
        <f t="shared" ref="E1108:E1119" si="724">IFERROR(IF(VLOOKUP($A1108,$A$1162:$P$1223,5,FALSE)=0,"",VLOOKUP($A1108,$A$1162:$P$1223,5,FALSE)),"")</f>
        <v>5</v>
      </c>
      <c r="F1108" s="146">
        <f t="shared" ref="F1108:F1119" si="725">IFERROR(IF(VLOOKUP($A1108,$A$1162:$P$1223,6,FALSE)=0,"",VLOOKUP($A1108,$A$1162:$P$1223,6,FALSE)),"")</f>
        <v>5</v>
      </c>
      <c r="G1108" s="146">
        <f t="shared" ref="G1108:G1119" si="726">IFERROR(IF(VLOOKUP($A1108,$A$1162:$P$1223,7,FALSE)=0,"",VLOOKUP($A1108,$A$1162:$P$1223,7,FALSE)),"")</f>
        <v>7</v>
      </c>
      <c r="H1108" s="146">
        <f t="shared" ref="H1108:H1119" si="727">IFERROR(IF(VLOOKUP($A1108,$A$1162:$P$1223,8,FALSE)=0,"",VLOOKUP($A1108,$A$1162:$P$1223,8,FALSE)),"")</f>
        <v>4</v>
      </c>
      <c r="I1108" s="146">
        <f t="shared" ref="I1108:I1119" si="728">IFERROR(IF(VLOOKUP($A1108,$A$1162:$P$1223,9,FALSE)=0,"",VLOOKUP($A1108,$A$1162:$P$1223,9,FALSE)),"")</f>
        <v>4</v>
      </c>
      <c r="J1108" s="146">
        <f t="shared" ref="J1108:J1119" si="729">IFERROR(IF(VLOOKUP($A1108,$A$1162:$P$1223,10,FALSE)=0,"",VLOOKUP($A1108,$A$1162:$P$1223,10,FALSE)),"")</f>
        <v>4</v>
      </c>
      <c r="K1108" s="146">
        <f t="shared" ref="K1108:K1119" si="730">IFERROR(IF(VLOOKUP($A1108,$A$1162:$P$1223,11,FALSE)=0,"",VLOOKUP($A1108,$A$1162:$P$1223,11,FALSE)),"")</f>
        <v>4</v>
      </c>
      <c r="L1108" s="146">
        <f t="shared" ref="L1108:L1119" si="731">IFERROR(IF(VLOOKUP($A1108,$A$1162:$P$1223,12,FALSE)=0,"",VLOOKUP($A1108,$A$1162:$P$1223,12,FALSE)),"")</f>
        <v>4</v>
      </c>
      <c r="M1108" s="146">
        <f t="shared" ref="M1108:M1119" si="732">IFERROR(IF(VLOOKUP($A1108,$A$1162:$P$1223,13,FALSE)=0,"",VLOOKUP($A1108,$A$1162:$P$1223,13,FALSE)),"")</f>
        <v>4</v>
      </c>
      <c r="N1108" s="147">
        <f t="shared" ref="N1108:N1118" si="733">SUM(E1108:M1108)</f>
        <v>41</v>
      </c>
      <c r="O1108" s="148">
        <f>SUM(COUNTIF(E1108,E1107),COUNTIF(F1108,F1107),COUNTIF(G1108,G1107),COUNTIF(H1108,H1107),COUNTIF(I1108,I1107),COUNTIF(J1108,J1107),COUNTIF(K1108,K1107),COUNTIF(L1108,L1107),COUNTIF(M1108,M1107))</f>
        <v>0</v>
      </c>
      <c r="P1108" s="149">
        <f>IF(O1108=0,0,IF(SUM(O1108:O1119)=O1108,VLOOKUP(1,$AC$107:$AD$116,2,FALSE),O1108*P1120))</f>
        <v>0</v>
      </c>
      <c r="Q1108" s="146">
        <f t="shared" ref="Q1108:Q1119" si="734">IFERROR((VLOOKUP($A1108,$A$1162:$P$1223,16,FALSE)),"DNP")</f>
        <v>0</v>
      </c>
      <c r="R1108" t="s">
        <v>179</v>
      </c>
      <c r="S1108" t="str">
        <f>CONCATENATE(T1108,U1108,V1108,W1108,X1108,Y1108,Z1108,AA1108,AB1108)</f>
        <v/>
      </c>
      <c r="T1108" t="str">
        <f t="shared" ref="T1108:AB1108" si="735">IF(E1108=E1107,CONCATENATE(VLOOKUP((E1108-E1105),$AC$122:$AD$127,2,FALSE),E1106),"")</f>
        <v/>
      </c>
      <c r="U1108" t="str">
        <f t="shared" si="735"/>
        <v/>
      </c>
      <c r="V1108" t="str">
        <f t="shared" si="735"/>
        <v/>
      </c>
      <c r="W1108" t="str">
        <f t="shared" si="735"/>
        <v/>
      </c>
      <c r="X1108" t="str">
        <f t="shared" si="735"/>
        <v/>
      </c>
      <c r="Y1108" t="str">
        <f t="shared" si="735"/>
        <v/>
      </c>
      <c r="Z1108" t="str">
        <f t="shared" si="735"/>
        <v/>
      </c>
      <c r="AA1108" t="str">
        <f t="shared" si="735"/>
        <v/>
      </c>
      <c r="AB1108" t="str">
        <f t="shared" si="735"/>
        <v/>
      </c>
      <c r="AC1108" s="1" t="s">
        <v>194</v>
      </c>
      <c r="AD1108" s="1" t="s">
        <v>195</v>
      </c>
      <c r="AG1108" t="str">
        <f t="shared" ref="AG1108:AO1119" si="736">CONCATENATE("F1",T1108)</f>
        <v>F1</v>
      </c>
      <c r="AH1108" t="str">
        <f t="shared" si="736"/>
        <v>F1</v>
      </c>
      <c r="AI1108" t="str">
        <f t="shared" si="736"/>
        <v>F1</v>
      </c>
      <c r="AJ1108" t="str">
        <f t="shared" si="736"/>
        <v>F1</v>
      </c>
      <c r="AK1108" t="str">
        <f t="shared" si="736"/>
        <v>F1</v>
      </c>
      <c r="AL1108" t="str">
        <f t="shared" si="736"/>
        <v>F1</v>
      </c>
      <c r="AM1108" t="str">
        <f t="shared" si="736"/>
        <v>F1</v>
      </c>
      <c r="AN1108" t="str">
        <f t="shared" si="736"/>
        <v>F1</v>
      </c>
      <c r="AO1108" t="str">
        <f t="shared" si="736"/>
        <v>F1</v>
      </c>
    </row>
    <row r="1109" spans="1:41" x14ac:dyDescent="0.25">
      <c r="A1109" s="139" t="str">
        <f t="shared" si="722"/>
        <v>2015Wk 7P68</v>
      </c>
      <c r="B1109" s="48">
        <v>68</v>
      </c>
      <c r="C1109" s="144" t="str">
        <f t="shared" si="723"/>
        <v>Nick Wight</v>
      </c>
      <c r="D1109" s="145"/>
      <c r="E1109" s="146">
        <f t="shared" si="724"/>
        <v>5</v>
      </c>
      <c r="F1109" s="146">
        <f t="shared" si="725"/>
        <v>5</v>
      </c>
      <c r="G1109" s="146">
        <f t="shared" si="726"/>
        <v>6</v>
      </c>
      <c r="H1109" s="146">
        <f t="shared" si="727"/>
        <v>5</v>
      </c>
      <c r="I1109" s="146">
        <f t="shared" si="728"/>
        <v>4</v>
      </c>
      <c r="J1109" s="146">
        <f t="shared" si="729"/>
        <v>3</v>
      </c>
      <c r="K1109" s="146">
        <f t="shared" si="730"/>
        <v>4</v>
      </c>
      <c r="L1109" s="146">
        <f t="shared" si="731"/>
        <v>4</v>
      </c>
      <c r="M1109" s="146">
        <f t="shared" si="732"/>
        <v>6</v>
      </c>
      <c r="N1109" s="147">
        <f t="shared" si="733"/>
        <v>42</v>
      </c>
      <c r="O1109" s="148">
        <f>SUM(COUNTIF(E1109,E1107),COUNTIF(F1109,F1107),COUNTIF(G1109,G1107),COUNTIF(H1109,H1107),COUNTIF(I1109,I1107),COUNTIF(J1109,J1107),COUNTIF(K1109,K1107),COUNTIF(L1109,L1107),COUNTIF(M1109,M1107))</f>
        <v>0</v>
      </c>
      <c r="P1109" s="149">
        <f>IF(O1109=0,0,IF(SUM(O1108:O1119)=O1109,VLOOKUP(1,$AC$107:$AD$116,2,FALSE),O1109*P1120))</f>
        <v>0</v>
      </c>
      <c r="Q1109" s="146">
        <f t="shared" si="734"/>
        <v>0</v>
      </c>
      <c r="R1109" t="s">
        <v>179</v>
      </c>
      <c r="S1109" t="str">
        <f t="shared" ref="S1109:S1116" si="737">CONCATENATE(T1109,U1109,V1109,W1109,X1109,Y1109,Z1109,AA1109,AB1109)</f>
        <v/>
      </c>
      <c r="T1109" t="str">
        <f t="shared" ref="T1109:AB1109" si="738">IF(E1109=E1107,CONCATENATE(VLOOKUP((E1109-E1105),$AC$122:$AD$127,2,FALSE),E1106),"")</f>
        <v/>
      </c>
      <c r="U1109" t="str">
        <f t="shared" si="738"/>
        <v/>
      </c>
      <c r="V1109" t="str">
        <f t="shared" si="738"/>
        <v/>
      </c>
      <c r="W1109" t="str">
        <f t="shared" si="738"/>
        <v/>
      </c>
      <c r="X1109" t="str">
        <f t="shared" si="738"/>
        <v/>
      </c>
      <c r="Y1109" t="str">
        <f t="shared" si="738"/>
        <v/>
      </c>
      <c r="Z1109" t="str">
        <f t="shared" si="738"/>
        <v/>
      </c>
      <c r="AA1109" t="str">
        <f t="shared" si="738"/>
        <v/>
      </c>
      <c r="AB1109" t="str">
        <f t="shared" si="738"/>
        <v/>
      </c>
      <c r="AC1109" s="1">
        <v>0</v>
      </c>
      <c r="AD1109" s="1">
        <v>0</v>
      </c>
      <c r="AG1109" t="str">
        <f t="shared" si="736"/>
        <v>F1</v>
      </c>
      <c r="AH1109" t="str">
        <f t="shared" si="736"/>
        <v>F1</v>
      </c>
      <c r="AI1109" t="str">
        <f t="shared" si="736"/>
        <v>F1</v>
      </c>
      <c r="AJ1109" t="str">
        <f t="shared" si="736"/>
        <v>F1</v>
      </c>
      <c r="AK1109" t="str">
        <f t="shared" si="736"/>
        <v>F1</v>
      </c>
      <c r="AL1109" t="str">
        <f t="shared" si="736"/>
        <v>F1</v>
      </c>
      <c r="AM1109" t="str">
        <f t="shared" si="736"/>
        <v>F1</v>
      </c>
      <c r="AN1109" t="str">
        <f t="shared" si="736"/>
        <v>F1</v>
      </c>
      <c r="AO1109" t="str">
        <f t="shared" si="736"/>
        <v>F1</v>
      </c>
    </row>
    <row r="1110" spans="1:41" x14ac:dyDescent="0.25">
      <c r="A1110" s="139" t="str">
        <f t="shared" si="722"/>
        <v>2015Wk 7P4</v>
      </c>
      <c r="B1110" s="48">
        <v>4</v>
      </c>
      <c r="C1110" s="144" t="str">
        <f t="shared" si="723"/>
        <v>Pat Donahue</v>
      </c>
      <c r="D1110" s="145"/>
      <c r="E1110" s="146">
        <f t="shared" si="724"/>
        <v>6</v>
      </c>
      <c r="F1110" s="146">
        <f t="shared" si="725"/>
        <v>3</v>
      </c>
      <c r="G1110" s="146">
        <f t="shared" si="726"/>
        <v>5</v>
      </c>
      <c r="H1110" s="146">
        <f t="shared" si="727"/>
        <v>6</v>
      </c>
      <c r="I1110" s="146">
        <f t="shared" si="728"/>
        <v>5</v>
      </c>
      <c r="J1110" s="146">
        <f t="shared" si="729"/>
        <v>4</v>
      </c>
      <c r="K1110" s="146">
        <f t="shared" si="730"/>
        <v>5</v>
      </c>
      <c r="L1110" s="146">
        <f t="shared" si="731"/>
        <v>3</v>
      </c>
      <c r="M1110" s="146">
        <f t="shared" si="732"/>
        <v>5</v>
      </c>
      <c r="N1110" s="147">
        <f t="shared" si="733"/>
        <v>42</v>
      </c>
      <c r="O1110" s="148">
        <f>SUM(COUNTIF(E1110,E1107),COUNTIF(F1110,F1107),COUNTIF(G1110,G1107),COUNTIF(H1110,H1107),COUNTIF(I1110,I1107),COUNTIF(J1110,J1107),COUNTIF(K1110,K1107),COUNTIF(L1110,L1107),COUNTIF(M1110,M1107))</f>
        <v>1</v>
      </c>
      <c r="P1110" s="149">
        <f>IF(O1110=0,0,IF(SUM(O1108:O1119)=O1110,VLOOKUP(1,$AC$107:$AD$116,2,FALSE),O1110*P1120))</f>
        <v>6</v>
      </c>
      <c r="Q1110" s="146">
        <f t="shared" si="734"/>
        <v>2</v>
      </c>
      <c r="R1110" t="s">
        <v>179</v>
      </c>
      <c r="S1110" t="str">
        <f t="shared" si="737"/>
        <v>BIR#2</v>
      </c>
      <c r="T1110" t="str">
        <f t="shared" ref="T1110:AB1110" si="739">IF(E1110=E1107,CONCATENATE(VLOOKUP((E1110-E1105),$AC$122:$AD$127,2,FALSE),E1106),"")</f>
        <v/>
      </c>
      <c r="U1110" t="str">
        <f t="shared" si="739"/>
        <v>BIR#2</v>
      </c>
      <c r="V1110" t="str">
        <f t="shared" si="739"/>
        <v/>
      </c>
      <c r="W1110" t="str">
        <f t="shared" si="739"/>
        <v/>
      </c>
      <c r="X1110" t="str">
        <f t="shared" si="739"/>
        <v/>
      </c>
      <c r="Y1110" t="str">
        <f t="shared" si="739"/>
        <v/>
      </c>
      <c r="Z1110" t="str">
        <f t="shared" si="739"/>
        <v/>
      </c>
      <c r="AA1110" t="str">
        <f t="shared" si="739"/>
        <v/>
      </c>
      <c r="AB1110" t="str">
        <f t="shared" si="739"/>
        <v/>
      </c>
      <c r="AC1110" s="1">
        <v>1</v>
      </c>
      <c r="AD1110" s="1">
        <v>24</v>
      </c>
      <c r="AG1110" t="str">
        <f t="shared" si="736"/>
        <v>F1</v>
      </c>
      <c r="AH1110" t="str">
        <f t="shared" si="736"/>
        <v>F1BIR#2</v>
      </c>
      <c r="AI1110" t="str">
        <f t="shared" si="736"/>
        <v>F1</v>
      </c>
      <c r="AJ1110" t="str">
        <f t="shared" si="736"/>
        <v>F1</v>
      </c>
      <c r="AK1110" t="str">
        <f t="shared" si="736"/>
        <v>F1</v>
      </c>
      <c r="AL1110" t="str">
        <f t="shared" si="736"/>
        <v>F1</v>
      </c>
      <c r="AM1110" t="str">
        <f t="shared" si="736"/>
        <v>F1</v>
      </c>
      <c r="AN1110" t="str">
        <f t="shared" si="736"/>
        <v>F1</v>
      </c>
      <c r="AO1110" t="str">
        <f t="shared" si="736"/>
        <v>F1</v>
      </c>
    </row>
    <row r="1111" spans="1:41" x14ac:dyDescent="0.25">
      <c r="A1111" s="139" t="str">
        <f t="shared" si="722"/>
        <v>2015Wk 7P79</v>
      </c>
      <c r="B1111" s="48">
        <v>79</v>
      </c>
      <c r="C1111" s="144" t="str">
        <f t="shared" si="723"/>
        <v>Connor Brown</v>
      </c>
      <c r="D1111" s="145"/>
      <c r="E1111" s="146">
        <f t="shared" si="724"/>
        <v>6</v>
      </c>
      <c r="F1111" s="146">
        <f t="shared" si="725"/>
        <v>5</v>
      </c>
      <c r="G1111" s="146">
        <f t="shared" si="726"/>
        <v>6</v>
      </c>
      <c r="H1111" s="146">
        <f t="shared" si="727"/>
        <v>5</v>
      </c>
      <c r="I1111" s="146">
        <f t="shared" si="728"/>
        <v>6</v>
      </c>
      <c r="J1111" s="146">
        <f t="shared" si="729"/>
        <v>2</v>
      </c>
      <c r="K1111" s="146">
        <f t="shared" si="730"/>
        <v>4</v>
      </c>
      <c r="L1111" s="146">
        <f t="shared" si="731"/>
        <v>4</v>
      </c>
      <c r="M1111" s="146">
        <f t="shared" si="732"/>
        <v>5</v>
      </c>
      <c r="N1111" s="147">
        <f t="shared" si="733"/>
        <v>43</v>
      </c>
      <c r="O1111" s="148">
        <f>SUM(COUNTIF(E1111,E1107),COUNTIF(F1111,F1107),COUNTIF(G1111,G1107),COUNTIF(H1111,H1107),COUNTIF(I1111,I1107),COUNTIF(J1111,J1107),COUNTIF(K1111,K1107),COUNTIF(L1111,L1107),COUNTIF(M1111,M1107))</f>
        <v>1</v>
      </c>
      <c r="P1111" s="149">
        <f>IF(O1111=0,0,IF(SUM(O1108:O1119)=O1111,VLOOKUP(1,$AC$107:$AD$116,2,FALSE),O1111*P1120))</f>
        <v>6</v>
      </c>
      <c r="Q1111" s="146">
        <f t="shared" si="734"/>
        <v>2</v>
      </c>
      <c r="R1111" t="s">
        <v>179</v>
      </c>
      <c r="S1111" t="str">
        <f t="shared" si="737"/>
        <v>BIR#6</v>
      </c>
      <c r="T1111" t="str">
        <f t="shared" ref="T1111:AB1111" si="740">IF(E1111=E1107,CONCATENATE(VLOOKUP((E1111-E1105),$AC$122:$AD$127,2,FALSE),E1106),"")</f>
        <v/>
      </c>
      <c r="U1111" t="str">
        <f t="shared" si="740"/>
        <v/>
      </c>
      <c r="V1111" t="str">
        <f t="shared" si="740"/>
        <v/>
      </c>
      <c r="W1111" t="str">
        <f t="shared" si="740"/>
        <v/>
      </c>
      <c r="X1111" t="str">
        <f t="shared" si="740"/>
        <v/>
      </c>
      <c r="Y1111" t="str">
        <f t="shared" si="740"/>
        <v>BIR#6</v>
      </c>
      <c r="Z1111" t="str">
        <f t="shared" si="740"/>
        <v/>
      </c>
      <c r="AA1111" t="str">
        <f t="shared" si="740"/>
        <v/>
      </c>
      <c r="AB1111" t="str">
        <f t="shared" si="740"/>
        <v/>
      </c>
      <c r="AC1111" s="1">
        <v>2</v>
      </c>
      <c r="AD1111" s="1">
        <v>12</v>
      </c>
      <c r="AG1111" t="str">
        <f t="shared" si="736"/>
        <v>F1</v>
      </c>
      <c r="AH1111" t="str">
        <f t="shared" si="736"/>
        <v>F1</v>
      </c>
      <c r="AI1111" t="str">
        <f t="shared" si="736"/>
        <v>F1</v>
      </c>
      <c r="AJ1111" t="str">
        <f t="shared" si="736"/>
        <v>F1</v>
      </c>
      <c r="AK1111" t="str">
        <f t="shared" si="736"/>
        <v>F1</v>
      </c>
      <c r="AL1111" t="str">
        <f t="shared" si="736"/>
        <v>F1BIR#6</v>
      </c>
      <c r="AM1111" t="str">
        <f t="shared" si="736"/>
        <v>F1</v>
      </c>
      <c r="AN1111" t="str">
        <f t="shared" si="736"/>
        <v>F1</v>
      </c>
      <c r="AO1111" t="str">
        <f t="shared" si="736"/>
        <v>F1</v>
      </c>
    </row>
    <row r="1112" spans="1:41" x14ac:dyDescent="0.25">
      <c r="A1112" s="139" t="str">
        <f t="shared" si="722"/>
        <v>2015Wk 7P9</v>
      </c>
      <c r="B1112" s="48">
        <v>9</v>
      </c>
      <c r="C1112" s="144" t="str">
        <f t="shared" si="723"/>
        <v>Dick Donegan</v>
      </c>
      <c r="D1112" s="145"/>
      <c r="E1112" s="146">
        <f t="shared" si="724"/>
        <v>6</v>
      </c>
      <c r="F1112" s="146">
        <f t="shared" si="725"/>
        <v>5</v>
      </c>
      <c r="G1112" s="146">
        <f t="shared" si="726"/>
        <v>7</v>
      </c>
      <c r="H1112" s="146">
        <f t="shared" si="727"/>
        <v>4</v>
      </c>
      <c r="I1112" s="146">
        <f t="shared" si="728"/>
        <v>5</v>
      </c>
      <c r="J1112" s="146">
        <f t="shared" si="729"/>
        <v>5</v>
      </c>
      <c r="K1112" s="146">
        <f t="shared" si="730"/>
        <v>4</v>
      </c>
      <c r="L1112" s="146">
        <f t="shared" si="731"/>
        <v>4</v>
      </c>
      <c r="M1112" s="146">
        <f t="shared" si="732"/>
        <v>4</v>
      </c>
      <c r="N1112" s="147">
        <f t="shared" si="733"/>
        <v>44</v>
      </c>
      <c r="O1112" s="148">
        <f>SUM(COUNTIF(E1112,E1107),COUNTIF(F1112,F1107),COUNTIF(G1112,G1107),COUNTIF(H1112,H1107),COUNTIF(I1112,I1107),COUNTIF(J1112,J1107),COUNTIF(K1112,K1107),COUNTIF(L1112,L1107),COUNTIF(M1112,M1107))</f>
        <v>0</v>
      </c>
      <c r="P1112" s="149">
        <f>IF(O1112=0,0,IF(SUM(O1108:O1119)=O1112,VLOOKUP(1,$AC$107:$AD$116,2,FALSE),O1112*P1120))</f>
        <v>0</v>
      </c>
      <c r="Q1112" s="146">
        <f t="shared" si="734"/>
        <v>0</v>
      </c>
      <c r="R1112" t="s">
        <v>179</v>
      </c>
      <c r="S1112" t="str">
        <f t="shared" si="737"/>
        <v/>
      </c>
      <c r="T1112" t="str">
        <f t="shared" ref="T1112:AB1112" si="741">IF(E1112=E1107,CONCATENATE(VLOOKUP((E1112-E1105),$AC$122:$AD$127,2,FALSE),E1106),"")</f>
        <v/>
      </c>
      <c r="U1112" t="str">
        <f t="shared" si="741"/>
        <v/>
      </c>
      <c r="V1112" t="str">
        <f t="shared" si="741"/>
        <v/>
      </c>
      <c r="W1112" t="str">
        <f t="shared" si="741"/>
        <v/>
      </c>
      <c r="X1112" t="str">
        <f t="shared" si="741"/>
        <v/>
      </c>
      <c r="Y1112" t="str">
        <f t="shared" si="741"/>
        <v/>
      </c>
      <c r="Z1112" t="str">
        <f t="shared" si="741"/>
        <v/>
      </c>
      <c r="AA1112" t="str">
        <f t="shared" si="741"/>
        <v/>
      </c>
      <c r="AB1112" t="str">
        <f t="shared" si="741"/>
        <v/>
      </c>
      <c r="AC1112" s="1">
        <v>3</v>
      </c>
      <c r="AD1112" s="1">
        <v>8</v>
      </c>
      <c r="AG1112" t="str">
        <f t="shared" si="736"/>
        <v>F1</v>
      </c>
      <c r="AH1112" t="str">
        <f t="shared" si="736"/>
        <v>F1</v>
      </c>
      <c r="AI1112" t="str">
        <f t="shared" si="736"/>
        <v>F1</v>
      </c>
      <c r="AJ1112" t="str">
        <f t="shared" si="736"/>
        <v>F1</v>
      </c>
      <c r="AK1112" t="str">
        <f t="shared" si="736"/>
        <v>F1</v>
      </c>
      <c r="AL1112" t="str">
        <f t="shared" si="736"/>
        <v>F1</v>
      </c>
      <c r="AM1112" t="str">
        <f t="shared" si="736"/>
        <v>F1</v>
      </c>
      <c r="AN1112" t="str">
        <f t="shared" si="736"/>
        <v>F1</v>
      </c>
      <c r="AO1112" t="str">
        <f t="shared" si="736"/>
        <v>F1</v>
      </c>
    </row>
    <row r="1113" spans="1:41" x14ac:dyDescent="0.25">
      <c r="A1113" s="139" t="str">
        <f t="shared" si="722"/>
        <v>2015Wk 7P3</v>
      </c>
      <c r="B1113" s="48">
        <v>3</v>
      </c>
      <c r="C1113" s="144" t="str">
        <f t="shared" si="723"/>
        <v>TJ Donegan</v>
      </c>
      <c r="D1113" s="145"/>
      <c r="E1113" s="146">
        <f t="shared" si="724"/>
        <v>4</v>
      </c>
      <c r="F1113" s="146">
        <f t="shared" si="725"/>
        <v>4</v>
      </c>
      <c r="G1113" s="146">
        <f t="shared" si="726"/>
        <v>7</v>
      </c>
      <c r="H1113" s="146">
        <f t="shared" si="727"/>
        <v>4</v>
      </c>
      <c r="I1113" s="146">
        <f t="shared" si="728"/>
        <v>4</v>
      </c>
      <c r="J1113" s="146">
        <f t="shared" si="729"/>
        <v>4</v>
      </c>
      <c r="K1113" s="146">
        <f t="shared" si="730"/>
        <v>3</v>
      </c>
      <c r="L1113" s="146">
        <f t="shared" si="731"/>
        <v>3</v>
      </c>
      <c r="M1113" s="146">
        <f t="shared" si="732"/>
        <v>4</v>
      </c>
      <c r="N1113" s="147">
        <f t="shared" si="733"/>
        <v>37</v>
      </c>
      <c r="O1113" s="148">
        <f>SUM(COUNTIF(E1113,E1107),COUNTIF(F1113,F1107),COUNTIF(G1113,G1107),COUNTIF(H1113,H1107),COUNTIF(I1113,I1107),COUNTIF(J1113,J1107),COUNTIF(K1113,K1107),COUNTIF(L1113,L1107),COUNTIF(M1113,M1107))</f>
        <v>2</v>
      </c>
      <c r="P1113" s="149">
        <f>IF(O1113=0,0,IF(SUM(O1108:O1119)=O1113,VLOOKUP(1,$AC$107:$AD$116,2,FALSE),O1113*P1120))</f>
        <v>12</v>
      </c>
      <c r="Q1113" s="146">
        <f t="shared" si="734"/>
        <v>2</v>
      </c>
      <c r="R1113" t="s">
        <v>179</v>
      </c>
      <c r="S1113" t="str">
        <f t="shared" si="737"/>
        <v>BIR#1BIR#7</v>
      </c>
      <c r="T1113" t="str">
        <f t="shared" ref="T1113:AB1113" si="742">IF(E1113=E1107,CONCATENATE(VLOOKUP((E1113-E1105),$AC$122:$AD$127,2,FALSE),E1106),"")</f>
        <v>BIR#1</v>
      </c>
      <c r="U1113" t="str">
        <f t="shared" si="742"/>
        <v/>
      </c>
      <c r="V1113" t="str">
        <f t="shared" si="742"/>
        <v/>
      </c>
      <c r="W1113" t="str">
        <f t="shared" si="742"/>
        <v/>
      </c>
      <c r="X1113" t="str">
        <f t="shared" si="742"/>
        <v/>
      </c>
      <c r="Y1113" t="str">
        <f t="shared" si="742"/>
        <v/>
      </c>
      <c r="Z1113" t="str">
        <f t="shared" si="742"/>
        <v>BIR#7</v>
      </c>
      <c r="AA1113" t="str">
        <f t="shared" si="742"/>
        <v/>
      </c>
      <c r="AB1113" t="str">
        <f t="shared" si="742"/>
        <v/>
      </c>
      <c r="AC1113" s="1">
        <v>4</v>
      </c>
      <c r="AD1113" s="1">
        <v>6</v>
      </c>
      <c r="AG1113" t="str">
        <f t="shared" si="736"/>
        <v>F1BIR#1</v>
      </c>
      <c r="AH1113" t="str">
        <f t="shared" si="736"/>
        <v>F1</v>
      </c>
      <c r="AI1113" t="str">
        <f t="shared" si="736"/>
        <v>F1</v>
      </c>
      <c r="AJ1113" t="str">
        <f t="shared" si="736"/>
        <v>F1</v>
      </c>
      <c r="AK1113" t="str">
        <f t="shared" si="736"/>
        <v>F1</v>
      </c>
      <c r="AL1113" t="str">
        <f t="shared" si="736"/>
        <v>F1</v>
      </c>
      <c r="AM1113" t="str">
        <f t="shared" si="736"/>
        <v>F1BIR#7</v>
      </c>
      <c r="AN1113" t="str">
        <f t="shared" si="736"/>
        <v>F1</v>
      </c>
      <c r="AO1113" t="str">
        <f t="shared" si="736"/>
        <v>F1</v>
      </c>
    </row>
    <row r="1114" spans="1:41" x14ac:dyDescent="0.25">
      <c r="A1114" s="139" t="str">
        <f t="shared" si="722"/>
        <v>2015Wk 7P6</v>
      </c>
      <c r="B1114" s="48">
        <v>6</v>
      </c>
      <c r="C1114" s="144" t="str">
        <f t="shared" si="723"/>
        <v>Jack Donegan</v>
      </c>
      <c r="D1114" s="145"/>
      <c r="E1114" s="146">
        <f t="shared" si="724"/>
        <v>7</v>
      </c>
      <c r="F1114" s="146">
        <f t="shared" si="725"/>
        <v>5</v>
      </c>
      <c r="G1114" s="146">
        <f t="shared" si="726"/>
        <v>6</v>
      </c>
      <c r="H1114" s="146">
        <f t="shared" si="727"/>
        <v>4</v>
      </c>
      <c r="I1114" s="146">
        <f t="shared" si="728"/>
        <v>4</v>
      </c>
      <c r="J1114" s="146">
        <f t="shared" si="729"/>
        <v>4</v>
      </c>
      <c r="K1114" s="146">
        <f t="shared" si="730"/>
        <v>5</v>
      </c>
      <c r="L1114" s="146">
        <f t="shared" si="731"/>
        <v>3</v>
      </c>
      <c r="M1114" s="146">
        <f t="shared" si="732"/>
        <v>4</v>
      </c>
      <c r="N1114" s="147">
        <f t="shared" si="733"/>
        <v>42</v>
      </c>
      <c r="O1114" s="148">
        <f>SUM(COUNTIF(E1114,E1107),COUNTIF(F1114,F1107),COUNTIF(G1114,G1107),COUNTIF(H1114,H1107),COUNTIF(I1114,I1107),COUNTIF(J1114,J1107),COUNTIF(K1114,K1107),COUNTIF(L1114,L1107),COUNTIF(M1114,M1107))</f>
        <v>0</v>
      </c>
      <c r="P1114" s="149">
        <f>IF(O1114=0,0,IF(SUM(O1108:O1119)=O1114,VLOOKUP(1,$AC$107:$AD$116,2,FALSE),O1114*P1120))</f>
        <v>0</v>
      </c>
      <c r="Q1114" s="146">
        <f t="shared" si="734"/>
        <v>2</v>
      </c>
      <c r="R1114" t="s">
        <v>179</v>
      </c>
      <c r="S1114" t="str">
        <f t="shared" si="737"/>
        <v/>
      </c>
      <c r="T1114" t="str">
        <f t="shared" ref="T1114:AB1114" si="743">IF(E1114=E1107,CONCATENATE(VLOOKUP((E1114-E1105),$AC$122:$AD$127,2,FALSE),E1106),"")</f>
        <v/>
      </c>
      <c r="U1114" t="str">
        <f t="shared" si="743"/>
        <v/>
      </c>
      <c r="V1114" t="str">
        <f t="shared" si="743"/>
        <v/>
      </c>
      <c r="W1114" t="str">
        <f t="shared" si="743"/>
        <v/>
      </c>
      <c r="X1114" t="str">
        <f t="shared" si="743"/>
        <v/>
      </c>
      <c r="Y1114" t="str">
        <f t="shared" si="743"/>
        <v/>
      </c>
      <c r="Z1114" t="str">
        <f t="shared" si="743"/>
        <v/>
      </c>
      <c r="AA1114" t="str">
        <f t="shared" si="743"/>
        <v/>
      </c>
      <c r="AB1114" t="str">
        <f t="shared" si="743"/>
        <v/>
      </c>
      <c r="AC1114" s="1">
        <v>5</v>
      </c>
      <c r="AD1114" s="1">
        <v>4</v>
      </c>
      <c r="AG1114" t="str">
        <f t="shared" si="736"/>
        <v>F1</v>
      </c>
      <c r="AH1114" t="str">
        <f t="shared" si="736"/>
        <v>F1</v>
      </c>
      <c r="AI1114" t="str">
        <f t="shared" si="736"/>
        <v>F1</v>
      </c>
      <c r="AJ1114" t="str">
        <f t="shared" si="736"/>
        <v>F1</v>
      </c>
      <c r="AK1114" t="str">
        <f t="shared" si="736"/>
        <v>F1</v>
      </c>
      <c r="AL1114" t="str">
        <f t="shared" si="736"/>
        <v>F1</v>
      </c>
      <c r="AM1114" t="str">
        <f t="shared" si="736"/>
        <v>F1</v>
      </c>
      <c r="AN1114" t="str">
        <f t="shared" si="736"/>
        <v>F1</v>
      </c>
      <c r="AO1114" t="str">
        <f t="shared" si="736"/>
        <v>F1</v>
      </c>
    </row>
    <row r="1115" spans="1:41" x14ac:dyDescent="0.25">
      <c r="A1115" s="139" t="str">
        <f t="shared" si="722"/>
        <v>2015Wk 7P8</v>
      </c>
      <c r="B1115" s="48">
        <v>8</v>
      </c>
      <c r="C1115" s="144" t="str">
        <f t="shared" si="723"/>
        <v>Craig Hawkinson</v>
      </c>
      <c r="D1115" s="145"/>
      <c r="E1115" s="146">
        <f t="shared" si="724"/>
        <v>5</v>
      </c>
      <c r="F1115" s="146">
        <f t="shared" si="725"/>
        <v>5</v>
      </c>
      <c r="G1115" s="146">
        <f t="shared" si="726"/>
        <v>7</v>
      </c>
      <c r="H1115" s="146">
        <f t="shared" si="727"/>
        <v>4</v>
      </c>
      <c r="I1115" s="146">
        <f t="shared" si="728"/>
        <v>5</v>
      </c>
      <c r="J1115" s="146">
        <f t="shared" si="729"/>
        <v>4</v>
      </c>
      <c r="K1115" s="146">
        <f t="shared" si="730"/>
        <v>5</v>
      </c>
      <c r="L1115" s="146">
        <f t="shared" si="731"/>
        <v>3</v>
      </c>
      <c r="M1115" s="146">
        <f t="shared" si="732"/>
        <v>5</v>
      </c>
      <c r="N1115" s="147">
        <f t="shared" si="733"/>
        <v>43</v>
      </c>
      <c r="O1115" s="148">
        <f>SUM(COUNTIF(E1115,E1107),COUNTIF(F1115,F1107),COUNTIF(G1115,G1107),COUNTIF(H1115,H1107),COUNTIF(I1115,I1107),COUNTIF(J1115,J1107),COUNTIF(K1115,K1107),COUNTIF(L1115,L1107),COUNTIF(M1115,M1107))</f>
        <v>0</v>
      </c>
      <c r="P1115" s="149">
        <f>IF(O1115=0,0,IF(SUM(O1108:O1119)=O1115,VLOOKUP(1,$AC$107:$AD$116,2,FALSE),O1115*P1120))</f>
        <v>0</v>
      </c>
      <c r="Q1115" s="146">
        <f t="shared" si="734"/>
        <v>0</v>
      </c>
      <c r="R1115" t="s">
        <v>179</v>
      </c>
      <c r="S1115" t="str">
        <f t="shared" si="737"/>
        <v/>
      </c>
      <c r="T1115" t="str">
        <f t="shared" ref="T1115:Y1115" si="744">IF(E1115=E1107,CONCATENATE(VLOOKUP((E1115-E1105),$AC$122:$AD$127,2,FALSE),E1106),"")</f>
        <v/>
      </c>
      <c r="U1115" t="str">
        <f t="shared" si="744"/>
        <v/>
      </c>
      <c r="V1115" t="str">
        <f t="shared" si="744"/>
        <v/>
      </c>
      <c r="W1115" t="str">
        <f t="shared" si="744"/>
        <v/>
      </c>
      <c r="X1115" t="str">
        <f t="shared" si="744"/>
        <v/>
      </c>
      <c r="Y1115" t="str">
        <f t="shared" si="744"/>
        <v/>
      </c>
      <c r="Z1115" t="str">
        <f>IF(K1115=K1107,CONCATENATE(VLOOKUP((K1115-K1105),$AC$122:$AD$127,2,FALSE),K1106),"")</f>
        <v/>
      </c>
      <c r="AA1115" t="str">
        <f t="shared" ref="AA1115:AB1115" si="745">IF(L1115=L1107,CONCATENATE(VLOOKUP((L1115-L1105),$AC$122:$AD$127,2,FALSE),L1106),"")</f>
        <v/>
      </c>
      <c r="AB1115" t="str">
        <f t="shared" si="745"/>
        <v/>
      </c>
      <c r="AC1115" s="1">
        <v>6</v>
      </c>
      <c r="AD1115" s="1">
        <v>4</v>
      </c>
      <c r="AG1115" t="str">
        <f t="shared" si="736"/>
        <v>F1</v>
      </c>
      <c r="AH1115" t="str">
        <f t="shared" si="736"/>
        <v>F1</v>
      </c>
      <c r="AI1115" t="str">
        <f t="shared" si="736"/>
        <v>F1</v>
      </c>
      <c r="AJ1115" t="str">
        <f t="shared" si="736"/>
        <v>F1</v>
      </c>
      <c r="AK1115" t="str">
        <f t="shared" si="736"/>
        <v>F1</v>
      </c>
      <c r="AL1115" t="str">
        <f t="shared" si="736"/>
        <v>F1</v>
      </c>
      <c r="AM1115" t="str">
        <f t="shared" si="736"/>
        <v>F1</v>
      </c>
      <c r="AN1115" t="str">
        <f t="shared" si="736"/>
        <v>F1</v>
      </c>
      <c r="AO1115" t="str">
        <f t="shared" si="736"/>
        <v>F1</v>
      </c>
    </row>
    <row r="1116" spans="1:41" x14ac:dyDescent="0.25">
      <c r="A1116" s="139" t="str">
        <f t="shared" si="722"/>
        <v>2015Wk 7P23</v>
      </c>
      <c r="B1116" s="48">
        <v>23</v>
      </c>
      <c r="C1116" s="144" t="str">
        <f t="shared" si="723"/>
        <v>Steve Donegan</v>
      </c>
      <c r="D1116" s="145"/>
      <c r="E1116" s="146">
        <f t="shared" si="724"/>
        <v>5</v>
      </c>
      <c r="F1116" s="146">
        <f t="shared" si="725"/>
        <v>5</v>
      </c>
      <c r="G1116" s="146">
        <f t="shared" si="726"/>
        <v>4</v>
      </c>
      <c r="H1116" s="146">
        <f t="shared" si="727"/>
        <v>4</v>
      </c>
      <c r="I1116" s="146">
        <f t="shared" si="728"/>
        <v>4</v>
      </c>
      <c r="J1116" s="146">
        <f t="shared" si="729"/>
        <v>4</v>
      </c>
      <c r="K1116" s="146">
        <f t="shared" si="730"/>
        <v>4</v>
      </c>
      <c r="L1116" s="146">
        <f t="shared" si="731"/>
        <v>4</v>
      </c>
      <c r="M1116" s="146">
        <f t="shared" si="732"/>
        <v>5</v>
      </c>
      <c r="N1116" s="147">
        <f t="shared" si="733"/>
        <v>39</v>
      </c>
      <c r="O1116" s="148">
        <f>SUM(COUNTIF(E1116,E1107),COUNTIF(F1116,F1107),COUNTIF(G1116,G1107),COUNTIF(H1116,H1107),COUNTIF(I1116,I1107),COUNTIF(J1116,J1107),COUNTIF(K1116,K1107),COUNTIF(L1116,L1107),COUNTIF(M1116,M1107))</f>
        <v>1</v>
      </c>
      <c r="P1116" s="149">
        <f>IF(O1116=0,0,IF(SUM(O1108:O1119)=O1116,VLOOKUP(1,$AC$107:$AD$116,2,FALSE),O1116*P1120))</f>
        <v>6</v>
      </c>
      <c r="Q1116" s="146">
        <f t="shared" si="734"/>
        <v>2</v>
      </c>
      <c r="R1116" t="s">
        <v>179</v>
      </c>
      <c r="S1116" t="str">
        <f t="shared" si="737"/>
        <v>BIR#3</v>
      </c>
      <c r="T1116" t="str">
        <f>IF(E1116=E1107,CONCATENATE(VLOOKUP((E1116-E1105),$AC$122:$AD$127,2,FALSE),E1106),"")</f>
        <v/>
      </c>
      <c r="U1116" t="str">
        <f t="shared" ref="U1116:AB1116" si="746">IF(F1116=F1107,CONCATENATE(VLOOKUP((F1116-F1105),$AC$122:$AD$127,2,FALSE),F1106),"")</f>
        <v/>
      </c>
      <c r="V1116" t="str">
        <f t="shared" si="746"/>
        <v>BIR#3</v>
      </c>
      <c r="W1116" t="str">
        <f t="shared" si="746"/>
        <v/>
      </c>
      <c r="X1116" t="str">
        <f t="shared" si="746"/>
        <v/>
      </c>
      <c r="Y1116" t="str">
        <f t="shared" si="746"/>
        <v/>
      </c>
      <c r="Z1116" t="str">
        <f t="shared" si="746"/>
        <v/>
      </c>
      <c r="AA1116" t="str">
        <f t="shared" si="746"/>
        <v/>
      </c>
      <c r="AB1116" t="str">
        <f t="shared" si="746"/>
        <v/>
      </c>
      <c r="AC1116" s="1">
        <v>7</v>
      </c>
      <c r="AD1116" s="1">
        <v>3</v>
      </c>
      <c r="AG1116" t="str">
        <f t="shared" si="736"/>
        <v>F1</v>
      </c>
      <c r="AH1116" t="str">
        <f t="shared" si="736"/>
        <v>F1</v>
      </c>
      <c r="AI1116" t="str">
        <f t="shared" si="736"/>
        <v>F1BIR#3</v>
      </c>
      <c r="AJ1116" t="str">
        <f t="shared" si="736"/>
        <v>F1</v>
      </c>
      <c r="AK1116" t="str">
        <f t="shared" si="736"/>
        <v>F1</v>
      </c>
      <c r="AL1116" t="str">
        <f t="shared" si="736"/>
        <v>F1</v>
      </c>
      <c r="AM1116" t="str">
        <f t="shared" si="736"/>
        <v>F1</v>
      </c>
      <c r="AN1116" t="str">
        <f t="shared" si="736"/>
        <v>F1</v>
      </c>
      <c r="AO1116" t="str">
        <f t="shared" si="736"/>
        <v>F1</v>
      </c>
    </row>
    <row r="1117" spans="1:41" x14ac:dyDescent="0.25">
      <c r="A1117" s="139" t="str">
        <f t="shared" si="722"/>
        <v>2015Wk 7P81</v>
      </c>
      <c r="B1117" s="48">
        <v>81</v>
      </c>
      <c r="C1117" s="144" t="str">
        <f t="shared" si="723"/>
        <v>Bill John</v>
      </c>
      <c r="D1117" s="150"/>
      <c r="E1117" s="146">
        <f t="shared" si="724"/>
        <v>6</v>
      </c>
      <c r="F1117" s="146">
        <f t="shared" si="725"/>
        <v>4</v>
      </c>
      <c r="G1117" s="146">
        <f t="shared" si="726"/>
        <v>8</v>
      </c>
      <c r="H1117" s="146">
        <f t="shared" si="727"/>
        <v>4</v>
      </c>
      <c r="I1117" s="146">
        <f t="shared" si="728"/>
        <v>5</v>
      </c>
      <c r="J1117" s="146">
        <f t="shared" si="729"/>
        <v>4</v>
      </c>
      <c r="K1117" s="146">
        <f t="shared" si="730"/>
        <v>4</v>
      </c>
      <c r="L1117" s="146">
        <f t="shared" si="731"/>
        <v>2</v>
      </c>
      <c r="M1117" s="146">
        <f t="shared" si="732"/>
        <v>5</v>
      </c>
      <c r="N1117" s="147">
        <f t="shared" si="733"/>
        <v>42</v>
      </c>
      <c r="O1117" s="148">
        <f>SUM(COUNTIF(E1117,E1107),COUNTIF(F1117,F1107),COUNTIF(G1117,G1107),COUNTIF(H1117,H1107),COUNTIF(I1117,I1107),COUNTIF(J1117,J1107),COUNTIF(K1117,K1107),COUNTIF(L1117,L1107),COUNTIF(M1117,M1107))</f>
        <v>1</v>
      </c>
      <c r="P1117" s="149">
        <f>IF(O1117=0,0,IF(SUM(O1108:O1119)=O1117,VLOOKUP(1,$AC$107:$AD$116,2,FALSE),O1117*P1120))</f>
        <v>6</v>
      </c>
      <c r="Q1117" s="146">
        <f t="shared" si="734"/>
        <v>1</v>
      </c>
      <c r="R1117" t="s">
        <v>179</v>
      </c>
      <c r="S1117" t="str">
        <f>CONCATENATE(T1117,U1117,V1117,W1117,X1117,Y1117,Z1117,AA1117,AB1117)</f>
        <v>BIR#8</v>
      </c>
      <c r="T1117" t="str">
        <f>IF(E1117=E1107,CONCATENATE(VLOOKUP((E1117-E1105),$AC$122:$AD$127,2,FALSE),E1106),"")</f>
        <v/>
      </c>
      <c r="U1117" t="str">
        <f t="shared" ref="U1117:W1117" si="747">IF(F1117=F1107,CONCATENATE(VLOOKUP((F1117-F1105),$AC$122:$AD$127,2,FALSE),F1106),"")</f>
        <v/>
      </c>
      <c r="V1117" t="str">
        <f t="shared" si="747"/>
        <v/>
      </c>
      <c r="W1117" t="str">
        <f t="shared" si="747"/>
        <v/>
      </c>
      <c r="X1117" t="str">
        <f>IF(I1117=I1107,CONCATENATE(VLOOKUP((I1117-I1105),$AC$122:$AD$127,2,FALSE),I1106),"")</f>
        <v/>
      </c>
      <c r="Y1117" t="str">
        <f t="shared" ref="Y1117:AB1117" si="748">IF(J1117=J1107,CONCATENATE(VLOOKUP((J1117-J1105),$AC$122:$AD$127,2,FALSE),J1106),"")</f>
        <v/>
      </c>
      <c r="Z1117" t="str">
        <f t="shared" si="748"/>
        <v/>
      </c>
      <c r="AA1117" t="str">
        <f t="shared" si="748"/>
        <v>BIR#8</v>
      </c>
      <c r="AB1117" t="str">
        <f t="shared" si="748"/>
        <v/>
      </c>
      <c r="AC1117" s="1">
        <v>8</v>
      </c>
      <c r="AD1117" s="1">
        <v>3</v>
      </c>
      <c r="AG1117" t="str">
        <f>CONCATENATE("F1",T1117)</f>
        <v>F1</v>
      </c>
      <c r="AH1117" t="str">
        <f t="shared" si="736"/>
        <v>F1</v>
      </c>
      <c r="AI1117" t="str">
        <f t="shared" si="736"/>
        <v>F1</v>
      </c>
      <c r="AJ1117" t="str">
        <f t="shared" si="736"/>
        <v>F1</v>
      </c>
      <c r="AK1117" t="str">
        <f t="shared" si="736"/>
        <v>F1</v>
      </c>
      <c r="AL1117" t="str">
        <f t="shared" si="736"/>
        <v>F1</v>
      </c>
      <c r="AM1117" t="str">
        <f t="shared" si="736"/>
        <v>F1</v>
      </c>
      <c r="AN1117" t="str">
        <f t="shared" si="736"/>
        <v>F1BIR#8</v>
      </c>
      <c r="AO1117" t="str">
        <f t="shared" si="736"/>
        <v>F1</v>
      </c>
    </row>
    <row r="1118" spans="1:41" x14ac:dyDescent="0.25">
      <c r="A1118" s="139" t="str">
        <f t="shared" si="722"/>
        <v>2015Wk 7P19</v>
      </c>
      <c r="B1118" s="48">
        <v>19</v>
      </c>
      <c r="C1118" s="144" t="str">
        <f t="shared" si="723"/>
        <v>DJ Mahar</v>
      </c>
      <c r="D1118" s="150"/>
      <c r="E1118" s="146">
        <f t="shared" si="724"/>
        <v>5</v>
      </c>
      <c r="F1118" s="146">
        <f t="shared" si="725"/>
        <v>5</v>
      </c>
      <c r="G1118" s="146">
        <f t="shared" si="726"/>
        <v>6</v>
      </c>
      <c r="H1118" s="146">
        <f t="shared" si="727"/>
        <v>4</v>
      </c>
      <c r="I1118" s="146">
        <f t="shared" si="728"/>
        <v>4</v>
      </c>
      <c r="J1118" s="146">
        <f t="shared" si="729"/>
        <v>3</v>
      </c>
      <c r="K1118" s="146">
        <f t="shared" si="730"/>
        <v>5</v>
      </c>
      <c r="L1118" s="146">
        <f t="shared" si="731"/>
        <v>5</v>
      </c>
      <c r="M1118" s="146">
        <f t="shared" si="732"/>
        <v>6</v>
      </c>
      <c r="N1118" s="147">
        <f t="shared" si="733"/>
        <v>43</v>
      </c>
      <c r="O1118" s="148">
        <f>SUM(COUNTIF(E1118,E1107),COUNTIF(F1118,F1107),COUNTIF(G1118,G1107),COUNTIF(H1118,H1107),COUNTIF(I1118,I1107),COUNTIF(J1118,J1107),COUNTIF(K1118,K1107),COUNTIF(L1118,L1107),COUNTIF(M1118,M1107))</f>
        <v>0</v>
      </c>
      <c r="P1118" s="149">
        <f>IF(O1118=0,0,IF(SUM(O1108:O1119)=O1118,VLOOKUP(1,$AC$107:$AD$116,2,FALSE),O1118*P1120))</f>
        <v>0</v>
      </c>
      <c r="Q1118" s="146">
        <f t="shared" si="734"/>
        <v>0</v>
      </c>
      <c r="R1118" t="s">
        <v>179</v>
      </c>
      <c r="S1118" t="str">
        <f>CONCATENATE(T1118,U1118,V1118,W1118,X1118,Y1118,Z1118,AA1118,AB1118)</f>
        <v/>
      </c>
      <c r="T1118" t="str">
        <f>IF(E1118=E1107,CONCATENATE(VLOOKUP((E1118-E1105),$AC$122:$AD$127,2,FALSE),E1106),"")</f>
        <v/>
      </c>
      <c r="U1118" t="str">
        <f t="shared" ref="U1118:AB1118" si="749">IF(F1118=F1107,CONCATENATE(VLOOKUP((F1118-F1105),$AC$122:$AD$127,2,FALSE),F1106),"")</f>
        <v/>
      </c>
      <c r="V1118" t="str">
        <f t="shared" si="749"/>
        <v/>
      </c>
      <c r="W1118" t="str">
        <f t="shared" si="749"/>
        <v/>
      </c>
      <c r="X1118" t="str">
        <f t="shared" si="749"/>
        <v/>
      </c>
      <c r="Y1118" t="str">
        <f t="shared" si="749"/>
        <v/>
      </c>
      <c r="Z1118" t="str">
        <f t="shared" si="749"/>
        <v/>
      </c>
      <c r="AA1118" t="str">
        <f t="shared" si="749"/>
        <v/>
      </c>
      <c r="AB1118" t="str">
        <f t="shared" si="749"/>
        <v/>
      </c>
      <c r="AC1118" s="1">
        <v>9</v>
      </c>
      <c r="AD1118" s="1">
        <v>3</v>
      </c>
      <c r="AG1118" t="str">
        <f t="shared" ref="AG1118:AG1119" si="750">CONCATENATE("F1",T1118)</f>
        <v>F1</v>
      </c>
      <c r="AH1118" t="str">
        <f t="shared" si="736"/>
        <v>F1</v>
      </c>
      <c r="AI1118" t="str">
        <f t="shared" si="736"/>
        <v>F1</v>
      </c>
      <c r="AJ1118" t="str">
        <f t="shared" si="736"/>
        <v>F1</v>
      </c>
      <c r="AK1118" t="str">
        <f t="shared" si="736"/>
        <v>F1</v>
      </c>
      <c r="AL1118" t="str">
        <f t="shared" si="736"/>
        <v>F1</v>
      </c>
      <c r="AM1118" t="str">
        <f t="shared" si="736"/>
        <v>F1</v>
      </c>
      <c r="AN1118" t="str">
        <f t="shared" si="736"/>
        <v>F1</v>
      </c>
      <c r="AO1118" t="str">
        <f t="shared" si="736"/>
        <v>F1</v>
      </c>
    </row>
    <row r="1119" spans="1:41" x14ac:dyDescent="0.25">
      <c r="A1119" s="139" t="str">
        <f t="shared" si="722"/>
        <v>2015Wk 7P82</v>
      </c>
      <c r="B1119" s="48">
        <v>82</v>
      </c>
      <c r="C1119" s="144" t="str">
        <f t="shared" si="723"/>
        <v>Vinny Procopio</v>
      </c>
      <c r="D1119" s="150"/>
      <c r="E1119" s="146">
        <f t="shared" si="724"/>
        <v>5</v>
      </c>
      <c r="F1119" s="146">
        <f t="shared" si="725"/>
        <v>4</v>
      </c>
      <c r="G1119" s="146">
        <f t="shared" si="726"/>
        <v>5</v>
      </c>
      <c r="H1119" s="146">
        <f t="shared" si="727"/>
        <v>5</v>
      </c>
      <c r="I1119" s="146">
        <f t="shared" si="728"/>
        <v>4</v>
      </c>
      <c r="J1119" s="146">
        <f t="shared" si="729"/>
        <v>3</v>
      </c>
      <c r="K1119" s="146">
        <f t="shared" si="730"/>
        <v>5</v>
      </c>
      <c r="L1119" s="146">
        <f t="shared" si="731"/>
        <v>3</v>
      </c>
      <c r="M1119" s="146">
        <f t="shared" si="732"/>
        <v>6</v>
      </c>
      <c r="N1119" s="147">
        <f>SUM(E1119:M1119)</f>
        <v>40</v>
      </c>
      <c r="O1119" s="148">
        <f>SUM(COUNTIF(E1119,E1107),COUNTIF(F1119,F1107),COUNTIF(G1119,G1107),COUNTIF(H1119,H1107),COUNTIF(I1119,I1107),COUNTIF(J1119,J1107),COUNTIF(K1119,K1107),COUNTIF(L1119,L1107),COUNTIF(M1119,M1107))</f>
        <v>0</v>
      </c>
      <c r="P1119" s="149">
        <f>IF(O1119=0,0,IF(SUM(O1108:O1119)=O1119,VLOOKUP(1,$AC$107:$AD$116,2,FALSE),O1119*P1120))</f>
        <v>0</v>
      </c>
      <c r="Q1119" s="146">
        <f t="shared" si="734"/>
        <v>1</v>
      </c>
      <c r="R1119" t="s">
        <v>179</v>
      </c>
      <c r="S1119" t="str">
        <f>CONCATENATE(T1119,U1119,V1119,W1119,X1119,Y1119,Z1119,AA1119,AB1119)</f>
        <v/>
      </c>
      <c r="T1119" t="str">
        <f>IF(E1119=E1107,CONCATENATE(VLOOKUP((E1119-E1105),$AC$122:$AD$127,2,FALSE),E1106),"")</f>
        <v/>
      </c>
      <c r="U1119" t="str">
        <f t="shared" ref="U1119" si="751">IF(F1119=F1107,CONCATENATE(VLOOKUP((F1119-F1105),$AC$122:$AD$127,2,FALSE),F1106),"")</f>
        <v/>
      </c>
      <c r="V1119" t="str">
        <f>IF(G1119=G1107,CONCATENATE(VLOOKUP((G1119-G1105),$AC$122:$AD$127,2,FALSE),G1106),"")</f>
        <v/>
      </c>
      <c r="W1119" t="str">
        <f t="shared" ref="W1119:AB1119" si="752">IF(H1119=H1107,CONCATENATE(VLOOKUP((H1119-H1105),$AC$122:$AD$127,2,FALSE),H1106),"")</f>
        <v/>
      </c>
      <c r="X1119" t="str">
        <f t="shared" si="752"/>
        <v/>
      </c>
      <c r="Y1119" t="str">
        <f t="shared" si="752"/>
        <v/>
      </c>
      <c r="Z1119" t="str">
        <f t="shared" si="752"/>
        <v/>
      </c>
      <c r="AA1119" t="str">
        <f t="shared" si="752"/>
        <v/>
      </c>
      <c r="AB1119" t="str">
        <f t="shared" si="752"/>
        <v/>
      </c>
      <c r="AC1119" s="1"/>
      <c r="AD1119" s="1"/>
      <c r="AG1119" t="str">
        <f t="shared" si="750"/>
        <v>F1</v>
      </c>
      <c r="AH1119" t="str">
        <f t="shared" si="736"/>
        <v>F1</v>
      </c>
      <c r="AI1119" t="str">
        <f t="shared" si="736"/>
        <v>F1</v>
      </c>
      <c r="AJ1119" t="str">
        <f t="shared" si="736"/>
        <v>F1</v>
      </c>
      <c r="AK1119" t="str">
        <f t="shared" si="736"/>
        <v>F1</v>
      </c>
      <c r="AL1119" t="str">
        <f t="shared" si="736"/>
        <v>F1</v>
      </c>
      <c r="AM1119" t="str">
        <f t="shared" si="736"/>
        <v>F1</v>
      </c>
      <c r="AN1119" t="str">
        <f t="shared" si="736"/>
        <v>F1</v>
      </c>
      <c r="AO1119" t="str">
        <f t="shared" si="736"/>
        <v>F1</v>
      </c>
    </row>
    <row r="1120" spans="1:41" x14ac:dyDescent="0.25">
      <c r="B1120" s="48"/>
      <c r="C1120" s="151" t="s">
        <v>196</v>
      </c>
      <c r="D1120" s="150"/>
      <c r="E1120" s="152">
        <f>AVERAGE(E1108:E1119)</f>
        <v>5.416666666666667</v>
      </c>
      <c r="F1120" s="152">
        <f t="shared" ref="F1120:N1120" si="753">AVERAGE(F1108:F1119)</f>
        <v>4.583333333333333</v>
      </c>
      <c r="G1120" s="152">
        <f t="shared" si="753"/>
        <v>6.166666666666667</v>
      </c>
      <c r="H1120" s="152">
        <f t="shared" si="753"/>
        <v>4.416666666666667</v>
      </c>
      <c r="I1120" s="152">
        <f t="shared" si="753"/>
        <v>4.5</v>
      </c>
      <c r="J1120" s="152">
        <f t="shared" si="753"/>
        <v>3.6666666666666665</v>
      </c>
      <c r="K1120" s="152">
        <f t="shared" si="753"/>
        <v>4.333333333333333</v>
      </c>
      <c r="L1120" s="152">
        <f t="shared" si="753"/>
        <v>3.5</v>
      </c>
      <c r="M1120" s="152">
        <f t="shared" si="753"/>
        <v>4.916666666666667</v>
      </c>
      <c r="N1120" s="152">
        <f t="shared" si="753"/>
        <v>41.5</v>
      </c>
      <c r="O1120" s="153"/>
      <c r="P1120" s="9">
        <f>VLOOKUP(SUM(O1108:O1119),$AC$107:$AD$117,2,FALSE)</f>
        <v>6</v>
      </c>
    </row>
    <row r="1121" spans="1:41" x14ac:dyDescent="0.25">
      <c r="A1121" s="139" t="str">
        <f>CONCATENATE($C$10,C1105,C1121)</f>
        <v>2015Wk 7Flight 2</v>
      </c>
      <c r="B1121" s="48"/>
      <c r="C1121" s="302" t="s">
        <v>57</v>
      </c>
      <c r="D1121" s="303"/>
      <c r="E1121" s="140">
        <f>IF(COUNTIF(E1122:E1133,MIN(E1122:E1133))=1,MIN(E1122:E1133),0)</f>
        <v>0</v>
      </c>
      <c r="F1121" s="140">
        <f t="shared" ref="F1121:L1121" si="754">IF(COUNTIF(F1122:F1133,MIN(F1122:F1133))=1,MIN(F1122:F1133),0)</f>
        <v>0</v>
      </c>
      <c r="G1121" s="140">
        <f t="shared" si="754"/>
        <v>0</v>
      </c>
      <c r="H1121" s="140">
        <f t="shared" si="754"/>
        <v>4</v>
      </c>
      <c r="I1121" s="140">
        <f t="shared" si="754"/>
        <v>3</v>
      </c>
      <c r="J1121" s="140">
        <f t="shared" si="754"/>
        <v>3</v>
      </c>
      <c r="K1121" s="140">
        <f t="shared" si="754"/>
        <v>0</v>
      </c>
      <c r="L1121" s="140">
        <f t="shared" si="754"/>
        <v>0</v>
      </c>
      <c r="M1121" s="140">
        <f>IF(COUNTIF(M1122:M1133,MIN(M1122:M1133))=1,MIN(M1122:M1133),0)</f>
        <v>0</v>
      </c>
      <c r="N1121" s="154"/>
      <c r="O1121" s="9" t="s">
        <v>190</v>
      </c>
      <c r="P1121" s="9" t="s">
        <v>191</v>
      </c>
      <c r="Q1121" s="52"/>
    </row>
    <row r="1122" spans="1:41" x14ac:dyDescent="0.25">
      <c r="A1122" s="139" t="str">
        <f t="shared" ref="A1122:A1133" si="755">CONCATENATE($C$10,$C$1162,"P",B1122)</f>
        <v>2015Wk 7P14</v>
      </c>
      <c r="B1122" s="48">
        <v>14</v>
      </c>
      <c r="C1122" s="144" t="str">
        <f t="shared" ref="C1122:C1133" si="756">VLOOKUP(B1122,$A$3108:$D$8319,3,FALSE)</f>
        <v>Drew Prucha</v>
      </c>
      <c r="D1122" s="145"/>
      <c r="E1122" s="146">
        <f t="shared" ref="E1122:E1133" si="757">IFERROR(IF(VLOOKUP($A1122,$A$1162:$P$1223,5,FALSE)=0,"",VLOOKUP($A1122,$A$1162:$P$1223,5,FALSE)),"")</f>
        <v>6</v>
      </c>
      <c r="F1122" s="146">
        <f t="shared" ref="F1122:F1133" si="758">IFERROR(IF(VLOOKUP($A1122,$A$1162:$P$1223,6,FALSE)=0,"",VLOOKUP($A1122,$A$1162:$P$1223,6,FALSE)),"")</f>
        <v>5</v>
      </c>
      <c r="G1122" s="146">
        <f t="shared" ref="G1122:G1133" si="759">IFERROR(IF(VLOOKUP($A1122,$A$1162:$P$1223,7,FALSE)=0,"",VLOOKUP($A1122,$A$1162:$P$1223,7,FALSE)),"")</f>
        <v>7</v>
      </c>
      <c r="H1122" s="146">
        <f t="shared" ref="H1122:H1133" si="760">IFERROR(IF(VLOOKUP($A1122,$A$1162:$P$1223,8,FALSE)=0,"",VLOOKUP($A1122,$A$1162:$P$1223,8,FALSE)),"")</f>
        <v>5</v>
      </c>
      <c r="I1122" s="146">
        <f t="shared" ref="I1122:I1133" si="761">IFERROR(IF(VLOOKUP($A1122,$A$1162:$P$1223,9,FALSE)=0,"",VLOOKUP($A1122,$A$1162:$P$1223,9,FALSE)),"")</f>
        <v>5</v>
      </c>
      <c r="J1122" s="146">
        <f t="shared" ref="J1122:J1133" si="762">IFERROR(IF(VLOOKUP($A1122,$A$1162:$P$1223,10,FALSE)=0,"",VLOOKUP($A1122,$A$1162:$P$1223,10,FALSE)),"")</f>
        <v>4</v>
      </c>
      <c r="K1122" s="146">
        <f t="shared" ref="K1122:K1133" si="763">IFERROR(IF(VLOOKUP($A1122,$A$1162:$P$1223,11,FALSE)=0,"",VLOOKUP($A1122,$A$1162:$P$1223,11,FALSE)),"")</f>
        <v>4</v>
      </c>
      <c r="L1122" s="146">
        <f t="shared" ref="L1122:L1133" si="764">IFERROR(IF(VLOOKUP($A1122,$A$1162:$P$1223,12,FALSE)=0,"",VLOOKUP($A1122,$A$1162:$P$1223,12,FALSE)),"")</f>
        <v>4</v>
      </c>
      <c r="M1122" s="146">
        <f t="shared" ref="M1122:M1133" si="765">IFERROR(IF(VLOOKUP($A1122,$A$1162:$P$1223,13,FALSE)=0,"",VLOOKUP($A1122,$A$1162:$P$1223,13,FALSE)),"")</f>
        <v>5</v>
      </c>
      <c r="N1122" s="147">
        <f t="shared" ref="N1122:N1129" si="766">SUM(E1122:M1122)</f>
        <v>45</v>
      </c>
      <c r="O1122" s="148">
        <f>SUM(COUNTIF(E1122,E1121),COUNTIF(F1122,F1121),COUNTIF(G1122,G1121),COUNTIF(H1122,H1121),COUNTIF(I1122,I1121),COUNTIF(J1122,J1121),COUNTIF(K1122,K1121),COUNTIF(L1122,L1121),COUNTIF(M1122,M1121))</f>
        <v>0</v>
      </c>
      <c r="P1122" s="149">
        <f>IF(O1122=0,0,IF(SUM(O1122:O1133)=O1122,VLOOKUP(1,$AC$107:$AD$116,2,FALSE),O1122*P1134))</f>
        <v>0</v>
      </c>
      <c r="Q1122" s="146">
        <f t="shared" ref="Q1122:Q1133" si="767">IFERROR((VLOOKUP($A1122,$A$1162:$P$1223,16,FALSE)),"DNP")</f>
        <v>0</v>
      </c>
      <c r="R1122" t="s">
        <v>179</v>
      </c>
      <c r="S1122" t="str">
        <f t="shared" ref="S1122:S1133" si="768">CONCATENATE(T1122,U1122,V1122,W1122,X1122,Y1122,Z1122,AA1122,AB1122)</f>
        <v/>
      </c>
      <c r="T1122" t="str">
        <f t="shared" ref="T1122:AB1122" si="769">IF(E1122=E1121,CONCATENATE(VLOOKUP((E1122-E1105),$AC$122:$AD$127,2,FALSE),E1106),"")</f>
        <v/>
      </c>
      <c r="U1122" t="str">
        <f t="shared" si="769"/>
        <v/>
      </c>
      <c r="V1122" t="str">
        <f t="shared" si="769"/>
        <v/>
      </c>
      <c r="W1122" t="str">
        <f t="shared" si="769"/>
        <v/>
      </c>
      <c r="X1122" t="str">
        <f t="shared" si="769"/>
        <v/>
      </c>
      <c r="Y1122" t="str">
        <f t="shared" si="769"/>
        <v/>
      </c>
      <c r="Z1122" t="str">
        <f t="shared" si="769"/>
        <v/>
      </c>
      <c r="AA1122" t="str">
        <f t="shared" si="769"/>
        <v/>
      </c>
      <c r="AB1122" t="str">
        <f t="shared" si="769"/>
        <v/>
      </c>
      <c r="AG1122" t="str">
        <f>CONCATENATE("F2",T1122)</f>
        <v>F2</v>
      </c>
      <c r="AH1122" t="str">
        <f t="shared" ref="AH1122:AO1133" si="770">CONCATENATE("F2",U1122)</f>
        <v>F2</v>
      </c>
      <c r="AI1122" t="str">
        <f t="shared" si="770"/>
        <v>F2</v>
      </c>
      <c r="AJ1122" t="str">
        <f t="shared" si="770"/>
        <v>F2</v>
      </c>
      <c r="AK1122" t="str">
        <f t="shared" si="770"/>
        <v>F2</v>
      </c>
      <c r="AL1122" t="str">
        <f t="shared" si="770"/>
        <v>F2</v>
      </c>
      <c r="AM1122" t="str">
        <f t="shared" si="770"/>
        <v>F2</v>
      </c>
      <c r="AN1122" t="str">
        <f t="shared" si="770"/>
        <v>F2</v>
      </c>
      <c r="AO1122" t="str">
        <f t="shared" si="770"/>
        <v>F2</v>
      </c>
    </row>
    <row r="1123" spans="1:41" x14ac:dyDescent="0.25">
      <c r="A1123" s="139" t="str">
        <f t="shared" si="755"/>
        <v>2015Wk 7P30</v>
      </c>
      <c r="B1123" s="48">
        <v>30</v>
      </c>
      <c r="C1123" s="144" t="str">
        <f t="shared" si="756"/>
        <v>Matt Lochner</v>
      </c>
      <c r="D1123" s="145"/>
      <c r="E1123" s="146">
        <f t="shared" si="757"/>
        <v>8</v>
      </c>
      <c r="F1123" s="146">
        <f t="shared" si="758"/>
        <v>5</v>
      </c>
      <c r="G1123" s="146">
        <f t="shared" si="759"/>
        <v>7</v>
      </c>
      <c r="H1123" s="146">
        <f t="shared" si="760"/>
        <v>5</v>
      </c>
      <c r="I1123" s="146">
        <f t="shared" si="761"/>
        <v>4</v>
      </c>
      <c r="J1123" s="146">
        <f t="shared" si="762"/>
        <v>4</v>
      </c>
      <c r="K1123" s="146">
        <f t="shared" si="763"/>
        <v>6</v>
      </c>
      <c r="L1123" s="146">
        <f t="shared" si="764"/>
        <v>3</v>
      </c>
      <c r="M1123" s="146">
        <f t="shared" si="765"/>
        <v>6</v>
      </c>
      <c r="N1123" s="147">
        <f t="shared" si="766"/>
        <v>48</v>
      </c>
      <c r="O1123" s="148">
        <f>SUM(COUNTIF(E1123,E1121),COUNTIF(F1123,F1121),COUNTIF(G1123,G1121),COUNTIF(H1123,H1121),COUNTIF(I1123,I1121),COUNTIF(J1123,J1121),COUNTIF(K1123,K1121),COUNTIF(L1123,L1121),COUNTIF(M1123,M1121))</f>
        <v>0</v>
      </c>
      <c r="P1123" s="149">
        <f>IF(O1123=0,0,IF(SUM(O1122:O1133)=O1123,VLOOKUP(1,$AC$107:$AD$116,2,FALSE),O1123*P1134))</f>
        <v>0</v>
      </c>
      <c r="Q1123" s="146">
        <f t="shared" si="767"/>
        <v>2</v>
      </c>
      <c r="R1123" t="s">
        <v>179</v>
      </c>
      <c r="S1123" t="str">
        <f t="shared" si="768"/>
        <v/>
      </c>
      <c r="T1123" t="str">
        <f t="shared" ref="T1123:AB1123" si="771">IF(E1123=E1121,CONCATENATE(VLOOKUP((E1123-E1105),$AC$122:$AD$127,2,FALSE),E1106),"")</f>
        <v/>
      </c>
      <c r="U1123" t="str">
        <f t="shared" si="771"/>
        <v/>
      </c>
      <c r="V1123" t="str">
        <f t="shared" si="771"/>
        <v/>
      </c>
      <c r="W1123" t="str">
        <f t="shared" si="771"/>
        <v/>
      </c>
      <c r="X1123" t="str">
        <f t="shared" si="771"/>
        <v/>
      </c>
      <c r="Y1123" t="str">
        <f t="shared" si="771"/>
        <v/>
      </c>
      <c r="Z1123" t="str">
        <f t="shared" si="771"/>
        <v/>
      </c>
      <c r="AA1123" t="str">
        <f t="shared" si="771"/>
        <v/>
      </c>
      <c r="AB1123" t="str">
        <f t="shared" si="771"/>
        <v/>
      </c>
      <c r="AC1123" s="1" t="s">
        <v>197</v>
      </c>
      <c r="AG1123" t="str">
        <f t="shared" ref="AG1123:AG1133" si="772">CONCATENATE("F2",T1123)</f>
        <v>F2</v>
      </c>
      <c r="AH1123" t="str">
        <f t="shared" si="770"/>
        <v>F2</v>
      </c>
      <c r="AI1123" t="str">
        <f t="shared" si="770"/>
        <v>F2</v>
      </c>
      <c r="AJ1123" t="str">
        <f t="shared" si="770"/>
        <v>F2</v>
      </c>
      <c r="AK1123" t="str">
        <f t="shared" si="770"/>
        <v>F2</v>
      </c>
      <c r="AL1123" t="str">
        <f t="shared" si="770"/>
        <v>F2</v>
      </c>
      <c r="AM1123" t="str">
        <f t="shared" si="770"/>
        <v>F2</v>
      </c>
      <c r="AN1123" t="str">
        <f t="shared" si="770"/>
        <v>F2</v>
      </c>
      <c r="AO1123" t="str">
        <f t="shared" si="770"/>
        <v>F2</v>
      </c>
    </row>
    <row r="1124" spans="1:41" x14ac:dyDescent="0.25">
      <c r="A1124" s="139" t="str">
        <f t="shared" si="755"/>
        <v>2015Wk 7P22</v>
      </c>
      <c r="B1124" s="48">
        <v>22</v>
      </c>
      <c r="C1124" s="144" t="str">
        <f t="shared" si="756"/>
        <v>Mike Carroll</v>
      </c>
      <c r="D1124" s="145"/>
      <c r="E1124" s="146">
        <f t="shared" si="757"/>
        <v>4</v>
      </c>
      <c r="F1124" s="146">
        <f t="shared" si="758"/>
        <v>5</v>
      </c>
      <c r="G1124" s="146">
        <f t="shared" si="759"/>
        <v>7</v>
      </c>
      <c r="H1124" s="146">
        <f t="shared" si="760"/>
        <v>5</v>
      </c>
      <c r="I1124" s="146">
        <f t="shared" si="761"/>
        <v>3</v>
      </c>
      <c r="J1124" s="146">
        <f t="shared" si="762"/>
        <v>4</v>
      </c>
      <c r="K1124" s="146">
        <f t="shared" si="763"/>
        <v>4</v>
      </c>
      <c r="L1124" s="146">
        <f t="shared" si="764"/>
        <v>3</v>
      </c>
      <c r="M1124" s="146">
        <f t="shared" si="765"/>
        <v>5</v>
      </c>
      <c r="N1124" s="147">
        <f t="shared" si="766"/>
        <v>40</v>
      </c>
      <c r="O1124" s="148">
        <f>SUM(COUNTIF(E1124,E1121),COUNTIF(F1124,F1121),COUNTIF(G1124,G1121),COUNTIF(H1124,H1121),COUNTIF(I1124,I1121),COUNTIF(J1124,J1121),COUNTIF(K1124,K1121),COUNTIF(L1124,L1121),COUNTIF(M1124,M1121))</f>
        <v>1</v>
      </c>
      <c r="P1124" s="149">
        <f>IF(O1124=0,0,IF(SUM(O1122:O1133)=O1124,VLOOKUP(1,$AC$107:$AD$116,2,FALSE),O1124*P1134))</f>
        <v>12</v>
      </c>
      <c r="Q1124" s="146">
        <f t="shared" si="767"/>
        <v>2</v>
      </c>
      <c r="R1124" t="s">
        <v>179</v>
      </c>
      <c r="S1124" t="str">
        <f t="shared" si="768"/>
        <v>BIR#5</v>
      </c>
      <c r="T1124" t="str">
        <f t="shared" ref="T1124:AB1124" si="773">IF(E1124=E1121,CONCATENATE(VLOOKUP((E1124-E1105),$AC$122:$AD$127,2,FALSE),E1106),"")</f>
        <v/>
      </c>
      <c r="U1124" t="str">
        <f t="shared" si="773"/>
        <v/>
      </c>
      <c r="V1124" t="str">
        <f t="shared" si="773"/>
        <v/>
      </c>
      <c r="W1124" t="str">
        <f t="shared" si="773"/>
        <v/>
      </c>
      <c r="X1124" t="str">
        <f t="shared" si="773"/>
        <v>BIR#5</v>
      </c>
      <c r="Y1124" t="str">
        <f t="shared" si="773"/>
        <v/>
      </c>
      <c r="Z1124" t="str">
        <f t="shared" si="773"/>
        <v/>
      </c>
      <c r="AA1124" t="str">
        <f t="shared" si="773"/>
        <v/>
      </c>
      <c r="AB1124" t="str">
        <f t="shared" si="773"/>
        <v/>
      </c>
      <c r="AC1124" s="1">
        <v>-3</v>
      </c>
      <c r="AD1124" s="1" t="s">
        <v>198</v>
      </c>
      <c r="AG1124" t="str">
        <f t="shared" si="772"/>
        <v>F2</v>
      </c>
      <c r="AH1124" t="str">
        <f t="shared" si="770"/>
        <v>F2</v>
      </c>
      <c r="AI1124" t="str">
        <f t="shared" si="770"/>
        <v>F2</v>
      </c>
      <c r="AJ1124" t="str">
        <f t="shared" si="770"/>
        <v>F2</v>
      </c>
      <c r="AK1124" t="str">
        <f t="shared" si="770"/>
        <v>F2BIR#5</v>
      </c>
      <c r="AL1124" t="str">
        <f t="shared" si="770"/>
        <v>F2</v>
      </c>
      <c r="AM1124" t="str">
        <f t="shared" si="770"/>
        <v>F2</v>
      </c>
      <c r="AN1124" t="str">
        <f t="shared" si="770"/>
        <v>F2</v>
      </c>
      <c r="AO1124" t="str">
        <f t="shared" si="770"/>
        <v>F2</v>
      </c>
    </row>
    <row r="1125" spans="1:41" x14ac:dyDescent="0.25">
      <c r="A1125" s="139" t="str">
        <f t="shared" si="755"/>
        <v>2015Wk 7P37</v>
      </c>
      <c r="B1125" s="48">
        <v>37</v>
      </c>
      <c r="C1125" s="144" t="str">
        <f t="shared" si="756"/>
        <v>Brian Thompson</v>
      </c>
      <c r="D1125" s="145"/>
      <c r="E1125" s="146">
        <f t="shared" si="757"/>
        <v>4</v>
      </c>
      <c r="F1125" s="146">
        <f t="shared" si="758"/>
        <v>6</v>
      </c>
      <c r="G1125" s="146">
        <f t="shared" si="759"/>
        <v>8</v>
      </c>
      <c r="H1125" s="146">
        <f t="shared" si="760"/>
        <v>5</v>
      </c>
      <c r="I1125" s="146">
        <f t="shared" si="761"/>
        <v>4</v>
      </c>
      <c r="J1125" s="146">
        <f t="shared" si="762"/>
        <v>5</v>
      </c>
      <c r="K1125" s="146">
        <f t="shared" si="763"/>
        <v>6</v>
      </c>
      <c r="L1125" s="146">
        <f t="shared" si="764"/>
        <v>4</v>
      </c>
      <c r="M1125" s="146">
        <f t="shared" si="765"/>
        <v>7</v>
      </c>
      <c r="N1125" s="147">
        <f t="shared" si="766"/>
        <v>49</v>
      </c>
      <c r="O1125" s="148">
        <f>SUM(COUNTIF(E1125,E1121),COUNTIF(F1125,F1121),COUNTIF(G1125,G1121),COUNTIF(H1125,H1121),COUNTIF(I1125,I1121),COUNTIF(J1125,J1121),COUNTIF(K1125,K1121),COUNTIF(L1125,L1121),COUNTIF(M1125,M1121))</f>
        <v>0</v>
      </c>
      <c r="P1125" s="149">
        <f>IF(O1125=0,0,IF(SUM(O1122:O1133)=O1125,VLOOKUP(1,$AC$107:$AD$116,2,FALSE),O1125*P1134))</f>
        <v>0</v>
      </c>
      <c r="Q1125" s="146">
        <f t="shared" si="767"/>
        <v>0</v>
      </c>
      <c r="R1125" t="s">
        <v>179</v>
      </c>
      <c r="S1125" t="str">
        <f t="shared" si="768"/>
        <v/>
      </c>
      <c r="T1125" t="str">
        <f t="shared" ref="T1125:AB1125" si="774">IF(E1125=E1121,CONCATENATE(VLOOKUP((E1125-E1105),$AC$122:$AD$127,2,FALSE),E1106),"")</f>
        <v/>
      </c>
      <c r="U1125" t="str">
        <f t="shared" si="774"/>
        <v/>
      </c>
      <c r="V1125" t="str">
        <f t="shared" si="774"/>
        <v/>
      </c>
      <c r="W1125" t="str">
        <f t="shared" si="774"/>
        <v/>
      </c>
      <c r="X1125" t="str">
        <f t="shared" si="774"/>
        <v/>
      </c>
      <c r="Y1125" t="str">
        <f t="shared" si="774"/>
        <v/>
      </c>
      <c r="Z1125" t="str">
        <f t="shared" si="774"/>
        <v/>
      </c>
      <c r="AA1125" t="str">
        <f t="shared" si="774"/>
        <v/>
      </c>
      <c r="AB1125" t="str">
        <f t="shared" si="774"/>
        <v/>
      </c>
      <c r="AC1125" s="1">
        <v>-2</v>
      </c>
      <c r="AD1125" s="1" t="s">
        <v>199</v>
      </c>
      <c r="AG1125" t="str">
        <f t="shared" si="772"/>
        <v>F2</v>
      </c>
      <c r="AH1125" t="str">
        <f t="shared" si="770"/>
        <v>F2</v>
      </c>
      <c r="AI1125" t="str">
        <f t="shared" si="770"/>
        <v>F2</v>
      </c>
      <c r="AJ1125" t="str">
        <f t="shared" si="770"/>
        <v>F2</v>
      </c>
      <c r="AK1125" t="str">
        <f t="shared" si="770"/>
        <v>F2</v>
      </c>
      <c r="AL1125" t="str">
        <f t="shared" si="770"/>
        <v>F2</v>
      </c>
      <c r="AM1125" t="str">
        <f t="shared" si="770"/>
        <v>F2</v>
      </c>
      <c r="AN1125" t="str">
        <f t="shared" si="770"/>
        <v>F2</v>
      </c>
      <c r="AO1125" t="str">
        <f t="shared" si="770"/>
        <v>F2</v>
      </c>
    </row>
    <row r="1126" spans="1:41" x14ac:dyDescent="0.25">
      <c r="A1126" s="139" t="str">
        <f t="shared" si="755"/>
        <v>2015Wk 7P12</v>
      </c>
      <c r="B1126" s="48">
        <v>12</v>
      </c>
      <c r="C1126" s="144" t="str">
        <f t="shared" si="756"/>
        <v>Dale Russell</v>
      </c>
      <c r="D1126" s="145"/>
      <c r="E1126" s="146">
        <f t="shared" si="757"/>
        <v>5</v>
      </c>
      <c r="F1126" s="146">
        <f t="shared" si="758"/>
        <v>5</v>
      </c>
      <c r="G1126" s="146">
        <f t="shared" si="759"/>
        <v>6</v>
      </c>
      <c r="H1126" s="146">
        <f t="shared" si="760"/>
        <v>6</v>
      </c>
      <c r="I1126" s="146">
        <f t="shared" si="761"/>
        <v>6</v>
      </c>
      <c r="J1126" s="146">
        <f t="shared" si="762"/>
        <v>5</v>
      </c>
      <c r="K1126" s="146">
        <f t="shared" si="763"/>
        <v>5</v>
      </c>
      <c r="L1126" s="146">
        <f t="shared" si="764"/>
        <v>3</v>
      </c>
      <c r="M1126" s="146">
        <f t="shared" si="765"/>
        <v>6</v>
      </c>
      <c r="N1126" s="147">
        <f t="shared" si="766"/>
        <v>47</v>
      </c>
      <c r="O1126" s="148">
        <f>SUM(COUNTIF(E1126,E1121),COUNTIF(F1126,F1121),COUNTIF(G1126,G1121),COUNTIF(H1126,H1121),COUNTIF(I1126,I1121),COUNTIF(J1126,J1121),COUNTIF(K1126,K1121),COUNTIF(L1126,L1121),COUNTIF(M1126,M1121))</f>
        <v>0</v>
      </c>
      <c r="P1126" s="149">
        <f>IF(O1126=0,0,IF(SUM(O1122:O1133)=O1126,VLOOKUP(1,$AC$107:$AD$116,2,FALSE),O1126*P1134))</f>
        <v>0</v>
      </c>
      <c r="Q1126" s="146">
        <f t="shared" si="767"/>
        <v>0</v>
      </c>
      <c r="R1126" t="s">
        <v>179</v>
      </c>
      <c r="S1126" t="str">
        <f t="shared" si="768"/>
        <v/>
      </c>
      <c r="T1126" t="str">
        <f t="shared" ref="T1126:AB1126" si="775">IF(E1126=E1121,CONCATENATE(VLOOKUP((E1126-E1105),$AC$122:$AD$127,2,FALSE),E1106),"")</f>
        <v/>
      </c>
      <c r="U1126" t="str">
        <f t="shared" si="775"/>
        <v/>
      </c>
      <c r="V1126" t="str">
        <f t="shared" si="775"/>
        <v/>
      </c>
      <c r="W1126" t="str">
        <f t="shared" si="775"/>
        <v/>
      </c>
      <c r="X1126" t="str">
        <f t="shared" si="775"/>
        <v/>
      </c>
      <c r="Y1126" t="str">
        <f t="shared" si="775"/>
        <v/>
      </c>
      <c r="Z1126" t="str">
        <f t="shared" si="775"/>
        <v/>
      </c>
      <c r="AA1126" t="str">
        <f t="shared" si="775"/>
        <v/>
      </c>
      <c r="AB1126" t="str">
        <f t="shared" si="775"/>
        <v/>
      </c>
      <c r="AC1126" s="1">
        <v>-1</v>
      </c>
      <c r="AD1126" s="1" t="s">
        <v>200</v>
      </c>
      <c r="AG1126" t="str">
        <f t="shared" si="772"/>
        <v>F2</v>
      </c>
      <c r="AH1126" t="str">
        <f t="shared" si="770"/>
        <v>F2</v>
      </c>
      <c r="AI1126" t="str">
        <f t="shared" si="770"/>
        <v>F2</v>
      </c>
      <c r="AJ1126" t="str">
        <f t="shared" si="770"/>
        <v>F2</v>
      </c>
      <c r="AK1126" t="str">
        <f t="shared" si="770"/>
        <v>F2</v>
      </c>
      <c r="AL1126" t="str">
        <f t="shared" si="770"/>
        <v>F2</v>
      </c>
      <c r="AM1126" t="str">
        <f t="shared" si="770"/>
        <v>F2</v>
      </c>
      <c r="AN1126" t="str">
        <f t="shared" si="770"/>
        <v>F2</v>
      </c>
      <c r="AO1126" t="str">
        <f t="shared" si="770"/>
        <v>F2</v>
      </c>
    </row>
    <row r="1127" spans="1:41" x14ac:dyDescent="0.25">
      <c r="A1127" s="139" t="str">
        <f t="shared" si="755"/>
        <v>2015Wk 7P31</v>
      </c>
      <c r="B1127" s="48">
        <v>31</v>
      </c>
      <c r="C1127" s="144" t="str">
        <f t="shared" si="756"/>
        <v>Marty Donegan</v>
      </c>
      <c r="D1127" s="145"/>
      <c r="E1127" s="146">
        <f t="shared" si="757"/>
        <v>6</v>
      </c>
      <c r="F1127" s="146">
        <f t="shared" si="758"/>
        <v>7</v>
      </c>
      <c r="G1127" s="146">
        <f t="shared" si="759"/>
        <v>8</v>
      </c>
      <c r="H1127" s="146">
        <f t="shared" si="760"/>
        <v>6</v>
      </c>
      <c r="I1127" s="146">
        <f t="shared" si="761"/>
        <v>6</v>
      </c>
      <c r="J1127" s="146">
        <f t="shared" si="762"/>
        <v>4</v>
      </c>
      <c r="K1127" s="146">
        <f t="shared" si="763"/>
        <v>6</v>
      </c>
      <c r="L1127" s="146">
        <f t="shared" si="764"/>
        <v>3</v>
      </c>
      <c r="M1127" s="146">
        <f t="shared" si="765"/>
        <v>6</v>
      </c>
      <c r="N1127" s="147">
        <f t="shared" si="766"/>
        <v>52</v>
      </c>
      <c r="O1127" s="148">
        <f>SUM(COUNTIF(E1127,E1121),COUNTIF(F1127,F1121),COUNTIF(G1127,G1121),COUNTIF(H1127,H1121),COUNTIF(I1127,I1121),COUNTIF(J1127,J1121),COUNTIF(K1127,K1121),COUNTIF(L1127,L1121),COUNTIF(M1127,M1121))</f>
        <v>0</v>
      </c>
      <c r="P1127" s="149">
        <f>IF(O1127=0,0,IF(SUM(O1122:O1133)=O1127,VLOOKUP(1,$AC$107:$AD$116,2,FALSE),O1127*P1134))</f>
        <v>0</v>
      </c>
      <c r="Q1127" s="146">
        <f t="shared" si="767"/>
        <v>0</v>
      </c>
      <c r="R1127" t="s">
        <v>179</v>
      </c>
      <c r="S1127" t="str">
        <f t="shared" si="768"/>
        <v/>
      </c>
      <c r="T1127" t="str">
        <f t="shared" ref="T1127:AB1127" si="776">IF(E1127=E1121,CONCATENATE(VLOOKUP((E1127-E1105),$AC$122:$AD$127,2,FALSE),E1106),"")</f>
        <v/>
      </c>
      <c r="U1127" t="str">
        <f t="shared" si="776"/>
        <v/>
      </c>
      <c r="V1127" t="str">
        <f t="shared" si="776"/>
        <v/>
      </c>
      <c r="W1127" t="str">
        <f t="shared" si="776"/>
        <v/>
      </c>
      <c r="X1127" t="str">
        <f t="shared" si="776"/>
        <v/>
      </c>
      <c r="Y1127" t="str">
        <f t="shared" si="776"/>
        <v/>
      </c>
      <c r="Z1127" t="str">
        <f t="shared" si="776"/>
        <v/>
      </c>
      <c r="AA1127" t="str">
        <f t="shared" si="776"/>
        <v/>
      </c>
      <c r="AB1127" t="str">
        <f t="shared" si="776"/>
        <v/>
      </c>
      <c r="AC1127" s="1">
        <v>0</v>
      </c>
      <c r="AD1127" s="1" t="s">
        <v>201</v>
      </c>
      <c r="AG1127" t="str">
        <f t="shared" si="772"/>
        <v>F2</v>
      </c>
      <c r="AH1127" t="str">
        <f t="shared" si="770"/>
        <v>F2</v>
      </c>
      <c r="AI1127" t="str">
        <f t="shared" si="770"/>
        <v>F2</v>
      </c>
      <c r="AJ1127" t="str">
        <f t="shared" si="770"/>
        <v>F2</v>
      </c>
      <c r="AK1127" t="str">
        <f t="shared" si="770"/>
        <v>F2</v>
      </c>
      <c r="AL1127" t="str">
        <f t="shared" si="770"/>
        <v>F2</v>
      </c>
      <c r="AM1127" t="str">
        <f t="shared" si="770"/>
        <v>F2</v>
      </c>
      <c r="AN1127" t="str">
        <f t="shared" si="770"/>
        <v>F2</v>
      </c>
      <c r="AO1127" t="str">
        <f t="shared" si="770"/>
        <v>F2</v>
      </c>
    </row>
    <row r="1128" spans="1:41" x14ac:dyDescent="0.25">
      <c r="A1128" s="139" t="str">
        <f t="shared" si="755"/>
        <v>2015Wk 7P21</v>
      </c>
      <c r="B1128" s="48">
        <v>21</v>
      </c>
      <c r="C1128" s="144" t="str">
        <f t="shared" si="756"/>
        <v>Sean Mott</v>
      </c>
      <c r="D1128" s="145"/>
      <c r="E1128" s="146">
        <f t="shared" si="757"/>
        <v>5</v>
      </c>
      <c r="F1128" s="146">
        <f t="shared" si="758"/>
        <v>4</v>
      </c>
      <c r="G1128" s="146">
        <f t="shared" si="759"/>
        <v>6</v>
      </c>
      <c r="H1128" s="146">
        <f t="shared" si="760"/>
        <v>6</v>
      </c>
      <c r="I1128" s="146">
        <f t="shared" si="761"/>
        <v>6</v>
      </c>
      <c r="J1128" s="146">
        <f t="shared" si="762"/>
        <v>3</v>
      </c>
      <c r="K1128" s="146">
        <f t="shared" si="763"/>
        <v>5</v>
      </c>
      <c r="L1128" s="146">
        <f t="shared" si="764"/>
        <v>4</v>
      </c>
      <c r="M1128" s="146">
        <f t="shared" si="765"/>
        <v>6</v>
      </c>
      <c r="N1128" s="147">
        <f t="shared" si="766"/>
        <v>45</v>
      </c>
      <c r="O1128" s="148">
        <f>SUM(COUNTIF(E1128,E1121),COUNTIF(F1128,F1121),COUNTIF(G1128,G1121),COUNTIF(H1128,H1121),COUNTIF(I1128,I1121),COUNTIF(J1128,J1121),COUNTIF(K1128,K1121),COUNTIF(L1128,L1121),COUNTIF(M1128,M1121))</f>
        <v>1</v>
      </c>
      <c r="P1128" s="149">
        <f>IF(O1128=0,0,IF(SUM(O1122:O1133)=O1128,VLOOKUP(1,$AC$107:$AD$116,2,FALSE),O1128*P1134))</f>
        <v>12</v>
      </c>
      <c r="Q1128" s="146">
        <f t="shared" si="767"/>
        <v>2</v>
      </c>
      <c r="R1128" t="s">
        <v>179</v>
      </c>
      <c r="S1128" t="str">
        <f t="shared" si="768"/>
        <v>PAR#6</v>
      </c>
      <c r="T1128" t="str">
        <f t="shared" ref="T1128:AB1128" si="777">IF(E1128=E1121,CONCATENATE(VLOOKUP((E1128-E1105),$AC$122:$AD$127,2,FALSE),E1106),"")</f>
        <v/>
      </c>
      <c r="U1128" t="str">
        <f t="shared" si="777"/>
        <v/>
      </c>
      <c r="V1128" t="str">
        <f t="shared" si="777"/>
        <v/>
      </c>
      <c r="W1128" t="str">
        <f t="shared" si="777"/>
        <v/>
      </c>
      <c r="X1128" t="str">
        <f t="shared" si="777"/>
        <v/>
      </c>
      <c r="Y1128" t="str">
        <f t="shared" si="777"/>
        <v>PAR#6</v>
      </c>
      <c r="Z1128" t="str">
        <f t="shared" si="777"/>
        <v/>
      </c>
      <c r="AA1128" t="str">
        <f t="shared" si="777"/>
        <v/>
      </c>
      <c r="AB1128" t="str">
        <f t="shared" si="777"/>
        <v/>
      </c>
      <c r="AC1128" s="1">
        <v>1</v>
      </c>
      <c r="AD1128" s="1" t="s">
        <v>202</v>
      </c>
      <c r="AG1128" t="str">
        <f t="shared" si="772"/>
        <v>F2</v>
      </c>
      <c r="AH1128" t="str">
        <f t="shared" si="770"/>
        <v>F2</v>
      </c>
      <c r="AI1128" t="str">
        <f t="shared" si="770"/>
        <v>F2</v>
      </c>
      <c r="AJ1128" t="str">
        <f t="shared" si="770"/>
        <v>F2</v>
      </c>
      <c r="AK1128" t="str">
        <f t="shared" si="770"/>
        <v>F2</v>
      </c>
      <c r="AL1128" t="str">
        <f t="shared" si="770"/>
        <v>F2PAR#6</v>
      </c>
      <c r="AM1128" t="str">
        <f t="shared" si="770"/>
        <v>F2</v>
      </c>
      <c r="AN1128" t="str">
        <f t="shared" si="770"/>
        <v>F2</v>
      </c>
      <c r="AO1128" t="str">
        <f t="shared" si="770"/>
        <v>F2</v>
      </c>
    </row>
    <row r="1129" spans="1:41" x14ac:dyDescent="0.25">
      <c r="A1129" s="139" t="str">
        <f t="shared" si="755"/>
        <v>2015Wk 7P43</v>
      </c>
      <c r="B1129" s="48">
        <v>43</v>
      </c>
      <c r="C1129" s="144" t="str">
        <f t="shared" si="756"/>
        <v>Tony Massa</v>
      </c>
      <c r="D1129" s="145"/>
      <c r="E1129" s="146">
        <f t="shared" si="757"/>
        <v>6</v>
      </c>
      <c r="F1129" s="146">
        <f t="shared" si="758"/>
        <v>5</v>
      </c>
      <c r="G1129" s="146">
        <f t="shared" si="759"/>
        <v>9</v>
      </c>
      <c r="H1129" s="146">
        <f t="shared" si="760"/>
        <v>6</v>
      </c>
      <c r="I1129" s="146">
        <f t="shared" si="761"/>
        <v>5</v>
      </c>
      <c r="J1129" s="146">
        <f t="shared" si="762"/>
        <v>4</v>
      </c>
      <c r="K1129" s="146">
        <f t="shared" si="763"/>
        <v>3</v>
      </c>
      <c r="L1129" s="146">
        <f t="shared" si="764"/>
        <v>3</v>
      </c>
      <c r="M1129" s="146">
        <f t="shared" si="765"/>
        <v>7</v>
      </c>
      <c r="N1129" s="147">
        <f t="shared" si="766"/>
        <v>48</v>
      </c>
      <c r="O1129" s="148">
        <f>SUM(COUNTIF(E1129,E1121),COUNTIF(F1129,F1121),COUNTIF(G1129,G1121),COUNTIF(H1129,H1121),COUNTIF(I1129,I1121),COUNTIF(J1129,J1121),COUNTIF(K1129,K1121),COUNTIF(L1129,L1121),COUNTIF(M1129,M1121))</f>
        <v>0</v>
      </c>
      <c r="P1129" s="149">
        <f>IF(O1129=0,0,IF(SUM(O1122:O1133)=O1129,VLOOKUP(1,$AC$107:$AD$116,2,FALSE),O1129*P1134))</f>
        <v>0</v>
      </c>
      <c r="Q1129" s="146">
        <f t="shared" si="767"/>
        <v>2</v>
      </c>
      <c r="R1129" t="s">
        <v>179</v>
      </c>
      <c r="S1129" t="str">
        <f t="shared" si="768"/>
        <v/>
      </c>
      <c r="T1129" t="str">
        <f t="shared" ref="T1129:AB1129" si="778">IF(E1129=E1121,CONCATENATE(VLOOKUP((E1129-E1105),$AC$122:$AD$127,2,FALSE),E1106),"")</f>
        <v/>
      </c>
      <c r="U1129" t="str">
        <f t="shared" si="778"/>
        <v/>
      </c>
      <c r="V1129" t="str">
        <f t="shared" si="778"/>
        <v/>
      </c>
      <c r="W1129" t="str">
        <f t="shared" si="778"/>
        <v/>
      </c>
      <c r="X1129" t="str">
        <f t="shared" si="778"/>
        <v/>
      </c>
      <c r="Y1129" t="str">
        <f t="shared" si="778"/>
        <v/>
      </c>
      <c r="Z1129" t="str">
        <f t="shared" si="778"/>
        <v/>
      </c>
      <c r="AA1129" t="str">
        <f t="shared" si="778"/>
        <v/>
      </c>
      <c r="AB1129" t="str">
        <f t="shared" si="778"/>
        <v/>
      </c>
      <c r="AC1129" s="1">
        <v>2</v>
      </c>
      <c r="AD1129" s="1" t="s">
        <v>203</v>
      </c>
      <c r="AG1129" t="str">
        <f t="shared" si="772"/>
        <v>F2</v>
      </c>
      <c r="AH1129" t="str">
        <f t="shared" si="770"/>
        <v>F2</v>
      </c>
      <c r="AI1129" t="str">
        <f t="shared" si="770"/>
        <v>F2</v>
      </c>
      <c r="AJ1129" t="str">
        <f t="shared" si="770"/>
        <v>F2</v>
      </c>
      <c r="AK1129" t="str">
        <f t="shared" si="770"/>
        <v>F2</v>
      </c>
      <c r="AL1129" t="str">
        <f t="shared" si="770"/>
        <v>F2</v>
      </c>
      <c r="AM1129" t="str">
        <f t="shared" si="770"/>
        <v>F2</v>
      </c>
      <c r="AN1129" t="str">
        <f t="shared" si="770"/>
        <v>F2</v>
      </c>
      <c r="AO1129" t="str">
        <f t="shared" si="770"/>
        <v>F2</v>
      </c>
    </row>
    <row r="1130" spans="1:41" x14ac:dyDescent="0.25">
      <c r="A1130" s="139" t="str">
        <f t="shared" si="755"/>
        <v>2015Wk 7P24</v>
      </c>
      <c r="B1130" s="48">
        <v>24</v>
      </c>
      <c r="C1130" s="144" t="str">
        <f t="shared" si="756"/>
        <v>Rick Fanto</v>
      </c>
      <c r="D1130" s="145"/>
      <c r="E1130" s="146">
        <f t="shared" si="757"/>
        <v>6</v>
      </c>
      <c r="F1130" s="146">
        <f t="shared" si="758"/>
        <v>5</v>
      </c>
      <c r="G1130" s="146">
        <f t="shared" si="759"/>
        <v>7</v>
      </c>
      <c r="H1130" s="146">
        <f t="shared" si="760"/>
        <v>6</v>
      </c>
      <c r="I1130" s="146">
        <f t="shared" si="761"/>
        <v>5</v>
      </c>
      <c r="J1130" s="146">
        <f t="shared" si="762"/>
        <v>4</v>
      </c>
      <c r="K1130" s="146">
        <f t="shared" si="763"/>
        <v>5</v>
      </c>
      <c r="L1130" s="146">
        <f t="shared" si="764"/>
        <v>4</v>
      </c>
      <c r="M1130" s="146">
        <f t="shared" si="765"/>
        <v>6</v>
      </c>
      <c r="N1130" s="147">
        <f>SUM(E1130:M1130)</f>
        <v>48</v>
      </c>
      <c r="O1130" s="148">
        <f>SUM(COUNTIF(E1130,E1121),COUNTIF(F1130,F1121),COUNTIF(G1130,G1121),COUNTIF(H1130,H1121),COUNTIF(I1130,I1121),COUNTIF(J1130,J1121),COUNTIF(K1130,K1121),COUNTIF(L1130,L1121),COUNTIF(M1130,M1121))</f>
        <v>0</v>
      </c>
      <c r="P1130" s="149">
        <f>IF(O1130=0,0,IF(SUM(O1122:O1133)=O1130,VLOOKUP(1,$AC$107:$AD$116,2,FALSE),O1130*P1134))</f>
        <v>0</v>
      </c>
      <c r="Q1130" s="146">
        <f t="shared" si="767"/>
        <v>0</v>
      </c>
      <c r="R1130" t="s">
        <v>179</v>
      </c>
      <c r="S1130" t="str">
        <f t="shared" si="768"/>
        <v/>
      </c>
      <c r="T1130" t="str">
        <f t="shared" ref="T1130:AB1130" si="779">IF(E1130=E1121,CONCATENATE(VLOOKUP((E1130-E1105),$AC$122:$AD$127,2,FALSE),E1106),"")</f>
        <v/>
      </c>
      <c r="U1130" t="str">
        <f t="shared" si="779"/>
        <v/>
      </c>
      <c r="V1130" t="str">
        <f t="shared" si="779"/>
        <v/>
      </c>
      <c r="W1130" t="str">
        <f t="shared" si="779"/>
        <v/>
      </c>
      <c r="X1130" t="str">
        <f t="shared" si="779"/>
        <v/>
      </c>
      <c r="Y1130" t="str">
        <f t="shared" si="779"/>
        <v/>
      </c>
      <c r="Z1130" t="str">
        <f t="shared" si="779"/>
        <v/>
      </c>
      <c r="AA1130" t="str">
        <f t="shared" si="779"/>
        <v/>
      </c>
      <c r="AB1130" t="str">
        <f t="shared" si="779"/>
        <v/>
      </c>
      <c r="AG1130" t="str">
        <f t="shared" si="772"/>
        <v>F2</v>
      </c>
      <c r="AH1130" t="str">
        <f t="shared" si="770"/>
        <v>F2</v>
      </c>
      <c r="AI1130" t="str">
        <f t="shared" si="770"/>
        <v>F2</v>
      </c>
      <c r="AJ1130" t="str">
        <f t="shared" si="770"/>
        <v>F2</v>
      </c>
      <c r="AK1130" t="str">
        <f t="shared" si="770"/>
        <v>F2</v>
      </c>
      <c r="AL1130" t="str">
        <f t="shared" si="770"/>
        <v>F2</v>
      </c>
      <c r="AM1130" t="str">
        <f t="shared" si="770"/>
        <v>F2</v>
      </c>
      <c r="AN1130" t="str">
        <f t="shared" si="770"/>
        <v>F2</v>
      </c>
      <c r="AO1130" t="str">
        <f t="shared" si="770"/>
        <v>F2</v>
      </c>
    </row>
    <row r="1131" spans="1:41" x14ac:dyDescent="0.25">
      <c r="A1131" s="139" t="str">
        <f t="shared" si="755"/>
        <v>2015Wk 7P15</v>
      </c>
      <c r="B1131" s="48">
        <v>15</v>
      </c>
      <c r="C1131" s="144" t="str">
        <f t="shared" si="756"/>
        <v>Chris Donegan</v>
      </c>
      <c r="D1131" s="150"/>
      <c r="E1131" s="146">
        <f t="shared" si="757"/>
        <v>6</v>
      </c>
      <c r="F1131" s="146">
        <f t="shared" si="758"/>
        <v>5</v>
      </c>
      <c r="G1131" s="146">
        <f t="shared" si="759"/>
        <v>6</v>
      </c>
      <c r="H1131" s="146">
        <f t="shared" si="760"/>
        <v>4</v>
      </c>
      <c r="I1131" s="146">
        <f t="shared" si="761"/>
        <v>5</v>
      </c>
      <c r="J1131" s="146">
        <f t="shared" si="762"/>
        <v>5</v>
      </c>
      <c r="K1131" s="146">
        <f t="shared" si="763"/>
        <v>5</v>
      </c>
      <c r="L1131" s="146">
        <f t="shared" si="764"/>
        <v>3</v>
      </c>
      <c r="M1131" s="146">
        <f t="shared" si="765"/>
        <v>5</v>
      </c>
      <c r="N1131" s="147">
        <f t="shared" ref="N1131:N1133" si="780">SUM(E1131:M1131)</f>
        <v>44</v>
      </c>
      <c r="O1131" s="148">
        <f>SUM(COUNTIF(E1131,E1121),COUNTIF(F1131,F1121),COUNTIF(G1131,G1121),COUNTIF(H1131,H1121),COUNTIF(I1131,I1121),COUNTIF(J1131,J1121),COUNTIF(K1131,K1121),COUNTIF(L1131,L1121),COUNTIF(M1131,M1121))</f>
        <v>1</v>
      </c>
      <c r="P1131" s="149">
        <f>IF(O1131=0,0,IF(SUM(O1122:O1133)=O1131,VLOOKUP(1,$AC$107:$AD$116,2,FALSE),O1131*P1134))</f>
        <v>12</v>
      </c>
      <c r="Q1131" s="146">
        <f t="shared" si="767"/>
        <v>2</v>
      </c>
      <c r="R1131" t="s">
        <v>179</v>
      </c>
      <c r="S1131" t="str">
        <f t="shared" si="768"/>
        <v>PAR#4</v>
      </c>
      <c r="T1131" t="str">
        <f>IF(E1131=E1121,CONCATENATE(VLOOKUP((E1131-E1105),$AC$122:$AD$127,2,FALSE),E1106),"")</f>
        <v/>
      </c>
      <c r="U1131" t="str">
        <f>IF(F1131=F1121,CONCATENATE(VLOOKUP((F1131-F1105),$AC$122:$AD$127,2,FALSE),F1106),"")</f>
        <v/>
      </c>
      <c r="V1131" t="str">
        <f>IF(G1131=G1121,CONCATENATE(VLOOKUP((G1131-G1105),$AC$122:$AD$127,2,FALSE),G1106),"")</f>
        <v/>
      </c>
      <c r="W1131" t="str">
        <f t="shared" ref="W1131:AB1131" si="781">IF(H1131=H1121,CONCATENATE(VLOOKUP((H1131-H1105),$AC$122:$AD$127,2,FALSE),H1106),"")</f>
        <v>PAR#4</v>
      </c>
      <c r="X1131" t="str">
        <f t="shared" si="781"/>
        <v/>
      </c>
      <c r="Y1131" t="str">
        <f t="shared" si="781"/>
        <v/>
      </c>
      <c r="Z1131" t="str">
        <f t="shared" si="781"/>
        <v/>
      </c>
      <c r="AA1131" t="str">
        <f t="shared" si="781"/>
        <v/>
      </c>
      <c r="AB1131" t="str">
        <f t="shared" si="781"/>
        <v/>
      </c>
      <c r="AG1131" t="str">
        <f t="shared" si="772"/>
        <v>F2</v>
      </c>
      <c r="AH1131" t="str">
        <f t="shared" si="770"/>
        <v>F2</v>
      </c>
      <c r="AI1131" t="str">
        <f t="shared" si="770"/>
        <v>F2</v>
      </c>
      <c r="AJ1131" t="str">
        <f t="shared" si="770"/>
        <v>F2PAR#4</v>
      </c>
      <c r="AK1131" t="str">
        <f t="shared" si="770"/>
        <v>F2</v>
      </c>
      <c r="AL1131" t="str">
        <f t="shared" si="770"/>
        <v>F2</v>
      </c>
      <c r="AM1131" t="str">
        <f t="shared" si="770"/>
        <v>F2</v>
      </c>
      <c r="AN1131" t="str">
        <f t="shared" si="770"/>
        <v>F2</v>
      </c>
      <c r="AO1131" t="str">
        <f t="shared" si="770"/>
        <v>F2</v>
      </c>
    </row>
    <row r="1132" spans="1:41" x14ac:dyDescent="0.25">
      <c r="A1132" s="139" t="str">
        <f t="shared" si="755"/>
        <v>2015Wk 7P25</v>
      </c>
      <c r="B1132" s="48">
        <v>25</v>
      </c>
      <c r="C1132" s="144" t="str">
        <f t="shared" si="756"/>
        <v>Jon Carroll</v>
      </c>
      <c r="D1132" s="150"/>
      <c r="E1132" s="146">
        <f t="shared" si="757"/>
        <v>7</v>
      </c>
      <c r="F1132" s="146">
        <f t="shared" si="758"/>
        <v>4</v>
      </c>
      <c r="G1132" s="146">
        <f t="shared" si="759"/>
        <v>6</v>
      </c>
      <c r="H1132" s="146">
        <f t="shared" si="760"/>
        <v>6</v>
      </c>
      <c r="I1132" s="146">
        <f t="shared" si="761"/>
        <v>5</v>
      </c>
      <c r="J1132" s="146">
        <f t="shared" si="762"/>
        <v>4</v>
      </c>
      <c r="K1132" s="146">
        <f t="shared" si="763"/>
        <v>3</v>
      </c>
      <c r="L1132" s="146">
        <f t="shared" si="764"/>
        <v>4</v>
      </c>
      <c r="M1132" s="146">
        <f t="shared" si="765"/>
        <v>5</v>
      </c>
      <c r="N1132" s="147">
        <f t="shared" si="780"/>
        <v>44</v>
      </c>
      <c r="O1132" s="148">
        <f>SUM(COUNTIF(E1132,E1121),COUNTIF(F1132,F1121),COUNTIF(G1132,G1121),COUNTIF(H1132,H1121),COUNTIF(I1132,I1121),COUNTIF(J1132,J1121),COUNTIF(K1132,K1121),COUNTIF(L1132,L1121),COUNTIF(M1132,M1121))</f>
        <v>0</v>
      </c>
      <c r="P1132" s="149">
        <f>IF(O1132=0,0,IF(SUM(O1122:O1133)=O1132,VLOOKUP(1,$AC$107:$AD$116,2,FALSE),O1132*P1134))</f>
        <v>0</v>
      </c>
      <c r="Q1132" s="146">
        <f t="shared" si="767"/>
        <v>2</v>
      </c>
      <c r="R1132" t="s">
        <v>179</v>
      </c>
      <c r="S1132" t="str">
        <f t="shared" si="768"/>
        <v/>
      </c>
      <c r="T1132" t="str">
        <f>IF(E1132=E1121,CONCATENATE(VLOOKUP((E1132-E1105),$AC$122:$AD$127,2,FALSE),E1106),"")</f>
        <v/>
      </c>
      <c r="U1132" t="str">
        <f t="shared" ref="U1132:AB1132" si="782">IF(F1132=F1121,CONCATENATE(VLOOKUP((F1132-F1105),$AC$122:$AD$127,2,FALSE),F1106),"")</f>
        <v/>
      </c>
      <c r="V1132" t="str">
        <f t="shared" si="782"/>
        <v/>
      </c>
      <c r="W1132" t="str">
        <f t="shared" si="782"/>
        <v/>
      </c>
      <c r="X1132" t="str">
        <f t="shared" si="782"/>
        <v/>
      </c>
      <c r="Y1132" t="str">
        <f t="shared" si="782"/>
        <v/>
      </c>
      <c r="Z1132" t="str">
        <f t="shared" si="782"/>
        <v/>
      </c>
      <c r="AA1132" t="str">
        <f t="shared" si="782"/>
        <v/>
      </c>
      <c r="AB1132" t="str">
        <f t="shared" si="782"/>
        <v/>
      </c>
      <c r="AG1132" t="str">
        <f t="shared" si="772"/>
        <v>F2</v>
      </c>
      <c r="AH1132" t="str">
        <f t="shared" si="770"/>
        <v>F2</v>
      </c>
      <c r="AI1132" t="str">
        <f t="shared" si="770"/>
        <v>F2</v>
      </c>
      <c r="AJ1132" t="str">
        <f t="shared" si="770"/>
        <v>F2</v>
      </c>
      <c r="AK1132" t="str">
        <f t="shared" si="770"/>
        <v>F2</v>
      </c>
      <c r="AL1132" t="str">
        <f t="shared" si="770"/>
        <v>F2</v>
      </c>
      <c r="AM1132" t="str">
        <f t="shared" si="770"/>
        <v>F2</v>
      </c>
      <c r="AN1132" t="str">
        <f t="shared" si="770"/>
        <v>F2</v>
      </c>
      <c r="AO1132" t="str">
        <f t="shared" si="770"/>
        <v>F2</v>
      </c>
    </row>
    <row r="1133" spans="1:41" x14ac:dyDescent="0.25">
      <c r="A1133" s="139" t="str">
        <f t="shared" si="755"/>
        <v>2015Wk 7P11</v>
      </c>
      <c r="B1133" s="48">
        <v>11</v>
      </c>
      <c r="C1133" s="144" t="str">
        <f t="shared" si="756"/>
        <v>Tom Phillips</v>
      </c>
      <c r="D1133" s="150"/>
      <c r="E1133" s="146">
        <f t="shared" si="757"/>
        <v>6</v>
      </c>
      <c r="F1133" s="146">
        <f t="shared" si="758"/>
        <v>5</v>
      </c>
      <c r="G1133" s="146">
        <f t="shared" si="759"/>
        <v>6</v>
      </c>
      <c r="H1133" s="146">
        <f t="shared" si="760"/>
        <v>5</v>
      </c>
      <c r="I1133" s="146">
        <f t="shared" si="761"/>
        <v>5</v>
      </c>
      <c r="J1133" s="146">
        <f t="shared" si="762"/>
        <v>4</v>
      </c>
      <c r="K1133" s="146">
        <f t="shared" si="763"/>
        <v>5</v>
      </c>
      <c r="L1133" s="146">
        <f t="shared" si="764"/>
        <v>3</v>
      </c>
      <c r="M1133" s="146">
        <f t="shared" si="765"/>
        <v>6</v>
      </c>
      <c r="N1133" s="147">
        <f t="shared" si="780"/>
        <v>45</v>
      </c>
      <c r="O1133" s="148">
        <f>SUM(COUNTIF(E1133,E1121),COUNTIF(F1133,F1121),COUNTIF(G1133,G1121),COUNTIF(H1133,H1121),COUNTIF(I1133,I1121),COUNTIF(J1133,J1121),COUNTIF(K1133,K1121),COUNTIF(L1133,L1121),COUNTIF(M1133,M1121))</f>
        <v>0</v>
      </c>
      <c r="P1133" s="149">
        <f>IF(O1133=0,0,IF(SUM(O1122:O1133)=O1133,VLOOKUP(1,$AC$107:$AD$116,2,FALSE),O1133*P1134))</f>
        <v>0</v>
      </c>
      <c r="Q1133" s="146">
        <f t="shared" si="767"/>
        <v>0</v>
      </c>
      <c r="R1133" t="s">
        <v>179</v>
      </c>
      <c r="S1133" t="str">
        <f t="shared" si="768"/>
        <v/>
      </c>
      <c r="T1133" t="str">
        <f>IF(E1133=E1121,CONCATENATE(VLOOKUP((E1133-E1105),$AC$122:$AD$127,2,FALSE),E1106),"")</f>
        <v/>
      </c>
      <c r="U1133" t="str">
        <f t="shared" ref="U1133:AB1133" si="783">IF(F1133=F1121,CONCATENATE(VLOOKUP((F1133-F1105),$AC$122:$AD$127,2,FALSE),F1106),"")</f>
        <v/>
      </c>
      <c r="V1133" t="str">
        <f t="shared" si="783"/>
        <v/>
      </c>
      <c r="W1133" t="str">
        <f t="shared" si="783"/>
        <v/>
      </c>
      <c r="X1133" t="str">
        <f t="shared" si="783"/>
        <v/>
      </c>
      <c r="Y1133" t="str">
        <f t="shared" si="783"/>
        <v/>
      </c>
      <c r="Z1133" t="str">
        <f t="shared" si="783"/>
        <v/>
      </c>
      <c r="AA1133" t="str">
        <f t="shared" si="783"/>
        <v/>
      </c>
      <c r="AB1133" t="str">
        <f t="shared" si="783"/>
        <v/>
      </c>
      <c r="AG1133" t="str">
        <f t="shared" si="772"/>
        <v>F2</v>
      </c>
      <c r="AH1133" t="str">
        <f t="shared" si="770"/>
        <v>F2</v>
      </c>
      <c r="AI1133" t="str">
        <f t="shared" si="770"/>
        <v>F2</v>
      </c>
      <c r="AJ1133" t="str">
        <f t="shared" si="770"/>
        <v>F2</v>
      </c>
      <c r="AK1133" t="str">
        <f t="shared" si="770"/>
        <v>F2</v>
      </c>
      <c r="AL1133" t="str">
        <f t="shared" si="770"/>
        <v>F2</v>
      </c>
      <c r="AM1133" t="str">
        <f t="shared" si="770"/>
        <v>F2</v>
      </c>
      <c r="AN1133" t="str">
        <f t="shared" si="770"/>
        <v>F2</v>
      </c>
      <c r="AO1133" t="str">
        <f t="shared" si="770"/>
        <v>F2</v>
      </c>
    </row>
    <row r="1134" spans="1:41" x14ac:dyDescent="0.25">
      <c r="A1134" s="139"/>
      <c r="B1134" s="48"/>
      <c r="C1134" s="151" t="s">
        <v>204</v>
      </c>
      <c r="D1134" s="150"/>
      <c r="E1134" s="152">
        <f>AVERAGE(E1122:E1133)</f>
        <v>5.75</v>
      </c>
      <c r="F1134" s="152">
        <f t="shared" ref="F1134:N1134" si="784">AVERAGE(F1122:F1133)</f>
        <v>5.083333333333333</v>
      </c>
      <c r="G1134" s="152">
        <f t="shared" si="784"/>
        <v>6.916666666666667</v>
      </c>
      <c r="H1134" s="152">
        <f t="shared" si="784"/>
        <v>5.416666666666667</v>
      </c>
      <c r="I1134" s="152">
        <f t="shared" si="784"/>
        <v>4.916666666666667</v>
      </c>
      <c r="J1134" s="152">
        <f t="shared" si="784"/>
        <v>4.166666666666667</v>
      </c>
      <c r="K1134" s="152">
        <f t="shared" si="784"/>
        <v>4.75</v>
      </c>
      <c r="L1134" s="152">
        <f t="shared" si="784"/>
        <v>3.4166666666666665</v>
      </c>
      <c r="M1134" s="152">
        <f t="shared" si="784"/>
        <v>5.833333333333333</v>
      </c>
      <c r="N1134" s="152">
        <f t="shared" si="784"/>
        <v>46.25</v>
      </c>
      <c r="O1134" s="153"/>
      <c r="P1134" s="9">
        <f>VLOOKUP(SUM(O1122:O1133),$AC$107:$AD$117,2,FALSE)</f>
        <v>12</v>
      </c>
    </row>
    <row r="1135" spans="1:41" x14ac:dyDescent="0.25">
      <c r="A1135" s="139" t="str">
        <f>CONCATENATE($C$10,C1105,C1135)</f>
        <v>2015Wk 7Flight 3</v>
      </c>
      <c r="B1135" s="48"/>
      <c r="C1135" s="304" t="s">
        <v>60</v>
      </c>
      <c r="D1135" s="305"/>
      <c r="E1135" s="140">
        <f>IF(COUNTIF(E1136:E1147,MIN(E1136:E1147))=1,MIN(E1136:E1147),0)</f>
        <v>5</v>
      </c>
      <c r="F1135" s="140">
        <f t="shared" ref="F1135:L1135" si="785">IF(COUNTIF(F1136:F1147,MIN(F1136:F1147))=1,MIN(F1136:F1147),0)</f>
        <v>0</v>
      </c>
      <c r="G1135" s="140">
        <f t="shared" si="785"/>
        <v>0</v>
      </c>
      <c r="H1135" s="140">
        <f t="shared" si="785"/>
        <v>4</v>
      </c>
      <c r="I1135" s="140">
        <f t="shared" si="785"/>
        <v>4</v>
      </c>
      <c r="J1135" s="140">
        <f t="shared" si="785"/>
        <v>0</v>
      </c>
      <c r="K1135" s="140">
        <f t="shared" si="785"/>
        <v>0</v>
      </c>
      <c r="L1135" s="140">
        <f t="shared" si="785"/>
        <v>2</v>
      </c>
      <c r="M1135" s="140">
        <f>IF(COUNTIF(M1136:M1147,MIN(M1136:M1147))=1,MIN(M1136:M1147),0)</f>
        <v>0</v>
      </c>
      <c r="N1135" s="154"/>
      <c r="O1135" s="9" t="s">
        <v>190</v>
      </c>
      <c r="P1135" s="9" t="s">
        <v>191</v>
      </c>
      <c r="Q1135" s="52"/>
    </row>
    <row r="1136" spans="1:41" x14ac:dyDescent="0.25">
      <c r="A1136" s="139" t="str">
        <f t="shared" ref="A1136:A1147" si="786">CONCATENATE($C$10,$C$1162,"P",B1136)</f>
        <v>2015Wk 7P57</v>
      </c>
      <c r="B1136" s="48">
        <v>57</v>
      </c>
      <c r="C1136" s="144" t="str">
        <f t="shared" ref="C1136:C1147" si="787">VLOOKUP(B1136,$A$3108:$D$8319,3,FALSE)</f>
        <v>Bill Kirkby</v>
      </c>
      <c r="D1136" s="145"/>
      <c r="E1136" s="146">
        <f t="shared" ref="E1136:E1147" si="788">IFERROR(IF(VLOOKUP($A1136,$A$1162:$P$1223,5,FALSE)=0,"",VLOOKUP($A1136,$A$1162:$P$1223,5,FALSE)),"")</f>
        <v>6</v>
      </c>
      <c r="F1136" s="146">
        <f t="shared" ref="F1136:F1147" si="789">IFERROR(IF(VLOOKUP($A1136,$A$1162:$P$1223,6,FALSE)=0,"",VLOOKUP($A1136,$A$1162:$P$1223,6,FALSE)),"")</f>
        <v>6</v>
      </c>
      <c r="G1136" s="146">
        <f t="shared" ref="G1136:G1147" si="790">IFERROR(IF(VLOOKUP($A1136,$A$1162:$P$1223,7,FALSE)=0,"",VLOOKUP($A1136,$A$1162:$P$1223,7,FALSE)),"")</f>
        <v>10</v>
      </c>
      <c r="H1136" s="146">
        <f t="shared" ref="H1136:H1147" si="791">IFERROR(IF(VLOOKUP($A1136,$A$1162:$P$1223,8,FALSE)=0,"",VLOOKUP($A1136,$A$1162:$P$1223,8,FALSE)),"")</f>
        <v>7</v>
      </c>
      <c r="I1136" s="146">
        <f t="shared" ref="I1136:I1147" si="792">IFERROR(IF(VLOOKUP($A1136,$A$1162:$P$1223,9,FALSE)=0,"",VLOOKUP($A1136,$A$1162:$P$1223,9,FALSE)),"")</f>
        <v>8</v>
      </c>
      <c r="J1136" s="146">
        <f t="shared" ref="J1136:J1147" si="793">IFERROR(IF(VLOOKUP($A1136,$A$1162:$P$1223,10,FALSE)=0,"",VLOOKUP($A1136,$A$1162:$P$1223,10,FALSE)),"")</f>
        <v>4</v>
      </c>
      <c r="K1136" s="146">
        <f t="shared" ref="K1136:K1147" si="794">IFERROR(IF(VLOOKUP($A1136,$A$1162:$P$1223,11,FALSE)=0,"",VLOOKUP($A1136,$A$1162:$P$1223,11,FALSE)),"")</f>
        <v>4</v>
      </c>
      <c r="L1136" s="146">
        <f t="shared" ref="L1136:L1147" si="795">IFERROR(IF(VLOOKUP($A1136,$A$1162:$P$1223,12,FALSE)=0,"",VLOOKUP($A1136,$A$1162:$P$1223,12,FALSE)),"")</f>
        <v>3</v>
      </c>
      <c r="M1136" s="146">
        <f t="shared" ref="M1136:M1147" si="796">IFERROR(IF(VLOOKUP($A1136,$A$1162:$P$1223,13,FALSE)=0,"",VLOOKUP($A1136,$A$1162:$P$1223,13,FALSE)),"")</f>
        <v>6</v>
      </c>
      <c r="N1136" s="147">
        <f t="shared" ref="N1136:N1147" si="797">SUM(E1136:M1136)</f>
        <v>54</v>
      </c>
      <c r="O1136" s="148">
        <f>SUM(COUNTIF(E1136,E1135),COUNTIF(F1136,F1135),COUNTIF(G1136,G1135),COUNTIF(H1136,H1135),COUNTIF(I1136,I1135),COUNTIF(J1136,J1135),COUNTIF(K1136,K1135),COUNTIF(L1136,L1135),COUNTIF(M1136,M1135))</f>
        <v>0</v>
      </c>
      <c r="P1136" s="149">
        <f>IF(O1136=0,0,IF(SUM(O1136:O1147)=O1136,VLOOKUP(1,$AC$107:$AD$116,2,FALSE),O1136*P1148))</f>
        <v>0</v>
      </c>
      <c r="Q1136" s="146">
        <f t="shared" ref="Q1136:Q1147" si="798">IFERROR((VLOOKUP($A1136,$A$1162:$P$1223,16,FALSE)),"DNP")</f>
        <v>1</v>
      </c>
      <c r="R1136" t="s">
        <v>179</v>
      </c>
      <c r="S1136" t="str">
        <f t="shared" ref="S1136:S1147" si="799">CONCATENATE(T1136,U1136,V1136,W1136,X1136,Y1136,Z1136,AA1136,AB1136)</f>
        <v/>
      </c>
      <c r="T1136" t="str">
        <f t="shared" ref="T1136:AB1136" si="800">IF(E1136=E1135,CONCATENATE(VLOOKUP((E1136-E1105),$AC$122:$AD$127,2,FALSE),E1106),"")</f>
        <v/>
      </c>
      <c r="U1136" t="str">
        <f t="shared" si="800"/>
        <v/>
      </c>
      <c r="V1136" t="str">
        <f t="shared" si="800"/>
        <v/>
      </c>
      <c r="W1136" t="str">
        <f t="shared" si="800"/>
        <v/>
      </c>
      <c r="X1136" t="str">
        <f t="shared" si="800"/>
        <v/>
      </c>
      <c r="Y1136" t="str">
        <f t="shared" si="800"/>
        <v/>
      </c>
      <c r="Z1136" t="str">
        <f t="shared" si="800"/>
        <v/>
      </c>
      <c r="AA1136" t="str">
        <f t="shared" si="800"/>
        <v/>
      </c>
      <c r="AB1136" t="str">
        <f t="shared" si="800"/>
        <v/>
      </c>
      <c r="AG1136" t="str">
        <f>CONCATENATE("F3",T1136)</f>
        <v>F3</v>
      </c>
      <c r="AH1136" t="str">
        <f t="shared" ref="AH1136:AO1147" si="801">CONCATENATE("F3",U1136)</f>
        <v>F3</v>
      </c>
      <c r="AI1136" t="str">
        <f t="shared" si="801"/>
        <v>F3</v>
      </c>
      <c r="AJ1136" t="str">
        <f t="shared" si="801"/>
        <v>F3</v>
      </c>
      <c r="AK1136" t="str">
        <f t="shared" si="801"/>
        <v>F3</v>
      </c>
      <c r="AL1136" t="str">
        <f t="shared" si="801"/>
        <v>F3</v>
      </c>
      <c r="AM1136" t="str">
        <f t="shared" si="801"/>
        <v>F3</v>
      </c>
      <c r="AN1136" t="str">
        <f t="shared" si="801"/>
        <v>F3</v>
      </c>
      <c r="AO1136" t="str">
        <f t="shared" si="801"/>
        <v>F3</v>
      </c>
    </row>
    <row r="1137" spans="1:41" x14ac:dyDescent="0.25">
      <c r="A1137" s="139" t="str">
        <f t="shared" si="786"/>
        <v>2015Wk 7P44</v>
      </c>
      <c r="B1137" s="48">
        <v>44</v>
      </c>
      <c r="C1137" s="144" t="str">
        <f t="shared" si="787"/>
        <v>Bob Zaleski</v>
      </c>
      <c r="D1137" s="145"/>
      <c r="E1137" s="146">
        <f t="shared" si="788"/>
        <v>8</v>
      </c>
      <c r="F1137" s="146">
        <f t="shared" si="789"/>
        <v>5</v>
      </c>
      <c r="G1137" s="146">
        <f t="shared" si="790"/>
        <v>8</v>
      </c>
      <c r="H1137" s="146">
        <f t="shared" si="791"/>
        <v>6</v>
      </c>
      <c r="I1137" s="146">
        <f t="shared" si="792"/>
        <v>6</v>
      </c>
      <c r="J1137" s="146">
        <f t="shared" si="793"/>
        <v>4</v>
      </c>
      <c r="K1137" s="146">
        <f t="shared" si="794"/>
        <v>5</v>
      </c>
      <c r="L1137" s="146">
        <f t="shared" si="795"/>
        <v>4</v>
      </c>
      <c r="M1137" s="146">
        <f t="shared" si="796"/>
        <v>7</v>
      </c>
      <c r="N1137" s="147">
        <f t="shared" si="797"/>
        <v>53</v>
      </c>
      <c r="O1137" s="148">
        <f>SUM(COUNTIF(E1137,E1135),COUNTIF(F1137,F1135),COUNTIF(G1137,G1135),COUNTIF(H1137,H1135),COUNTIF(I1137,I1135),COUNTIF(J1137,J1135),COUNTIF(K1137,K1135),COUNTIF(L1137,L1135),COUNTIF(M1137,M1135))</f>
        <v>0</v>
      </c>
      <c r="P1137" s="149">
        <f>IF(O1137=0,0,IF(SUM(O1136:O1147)=O1137,VLOOKUP(1,$AC$107:$AD$116,2,FALSE),O1137*P1148))</f>
        <v>0</v>
      </c>
      <c r="Q1137" s="146">
        <f t="shared" si="798"/>
        <v>1</v>
      </c>
      <c r="R1137" t="s">
        <v>179</v>
      </c>
      <c r="S1137" t="str">
        <f t="shared" si="799"/>
        <v/>
      </c>
      <c r="T1137" t="str">
        <f t="shared" ref="T1137:AB1137" si="802">IF(E1137=E1135,CONCATENATE(VLOOKUP((E1137-E1105),$AC$122:$AD$127,2,FALSE),E1106),"")</f>
        <v/>
      </c>
      <c r="U1137" t="str">
        <f t="shared" si="802"/>
        <v/>
      </c>
      <c r="V1137" t="str">
        <f t="shared" si="802"/>
        <v/>
      </c>
      <c r="W1137" t="str">
        <f t="shared" si="802"/>
        <v/>
      </c>
      <c r="X1137" t="str">
        <f t="shared" si="802"/>
        <v/>
      </c>
      <c r="Y1137" t="str">
        <f t="shared" si="802"/>
        <v/>
      </c>
      <c r="Z1137" t="str">
        <f t="shared" si="802"/>
        <v/>
      </c>
      <c r="AA1137" t="str">
        <f t="shared" si="802"/>
        <v/>
      </c>
      <c r="AB1137" t="str">
        <f t="shared" si="802"/>
        <v/>
      </c>
      <c r="AG1137" t="str">
        <f t="shared" ref="AG1137:AG1147" si="803">CONCATENATE("F3",T1137)</f>
        <v>F3</v>
      </c>
      <c r="AH1137" t="str">
        <f t="shared" si="801"/>
        <v>F3</v>
      </c>
      <c r="AI1137" t="str">
        <f t="shared" si="801"/>
        <v>F3</v>
      </c>
      <c r="AJ1137" t="str">
        <f t="shared" si="801"/>
        <v>F3</v>
      </c>
      <c r="AK1137" t="str">
        <f t="shared" si="801"/>
        <v>F3</v>
      </c>
      <c r="AL1137" t="str">
        <f t="shared" si="801"/>
        <v>F3</v>
      </c>
      <c r="AM1137" t="str">
        <f t="shared" si="801"/>
        <v>F3</v>
      </c>
      <c r="AN1137" t="str">
        <f t="shared" si="801"/>
        <v>F3</v>
      </c>
      <c r="AO1137" t="str">
        <f t="shared" si="801"/>
        <v>F3</v>
      </c>
    </row>
    <row r="1138" spans="1:41" x14ac:dyDescent="0.25">
      <c r="A1138" s="139" t="str">
        <f t="shared" si="786"/>
        <v>2015Wk 7P35</v>
      </c>
      <c r="B1138" s="48">
        <v>35</v>
      </c>
      <c r="C1138" s="144" t="str">
        <f t="shared" si="787"/>
        <v>Bob Moran</v>
      </c>
      <c r="D1138" s="145"/>
      <c r="E1138" s="146">
        <f t="shared" si="788"/>
        <v>7</v>
      </c>
      <c r="F1138" s="146">
        <f t="shared" si="789"/>
        <v>6</v>
      </c>
      <c r="G1138" s="146">
        <f t="shared" si="790"/>
        <v>6</v>
      </c>
      <c r="H1138" s="146">
        <f t="shared" si="791"/>
        <v>5</v>
      </c>
      <c r="I1138" s="146">
        <f t="shared" si="792"/>
        <v>6</v>
      </c>
      <c r="J1138" s="146">
        <f t="shared" si="793"/>
        <v>3</v>
      </c>
      <c r="K1138" s="146">
        <f t="shared" si="794"/>
        <v>5</v>
      </c>
      <c r="L1138" s="146">
        <f t="shared" si="795"/>
        <v>3</v>
      </c>
      <c r="M1138" s="146">
        <f t="shared" si="796"/>
        <v>8</v>
      </c>
      <c r="N1138" s="147">
        <f t="shared" si="797"/>
        <v>49</v>
      </c>
      <c r="O1138" s="148">
        <f>SUM(COUNTIF(E1138,E1135),COUNTIF(F1138,F1135),COUNTIF(G1138,G1135),COUNTIF(H1138,H1135),COUNTIF(I1138,I1135),COUNTIF(J1138,J1135),COUNTIF(K1138,K1135),COUNTIF(L1138,L1135),COUNTIF(M1138,M1135))</f>
        <v>0</v>
      </c>
      <c r="P1138" s="149">
        <f>IF(O1138=0,0,IF(SUM(O1136:O1147)=O1138,VLOOKUP(1,$AC$107:$AD$116,2,FALSE),O1138*P1148))</f>
        <v>0</v>
      </c>
      <c r="Q1138" s="146">
        <f t="shared" si="798"/>
        <v>1</v>
      </c>
      <c r="R1138" t="s">
        <v>179</v>
      </c>
      <c r="S1138" t="str">
        <f t="shared" si="799"/>
        <v/>
      </c>
      <c r="T1138" t="str">
        <f t="shared" ref="T1138:AB1138" si="804">IF(E1138=E1135,CONCATENATE(VLOOKUP((E1138-E1105),$AC$122:$AD$127,2,FALSE),E1106),"")</f>
        <v/>
      </c>
      <c r="U1138" t="str">
        <f t="shared" si="804"/>
        <v/>
      </c>
      <c r="V1138" t="str">
        <f t="shared" si="804"/>
        <v/>
      </c>
      <c r="W1138" t="str">
        <f t="shared" si="804"/>
        <v/>
      </c>
      <c r="X1138" t="str">
        <f t="shared" si="804"/>
        <v/>
      </c>
      <c r="Y1138" t="str">
        <f t="shared" si="804"/>
        <v/>
      </c>
      <c r="Z1138" t="str">
        <f t="shared" si="804"/>
        <v/>
      </c>
      <c r="AA1138" t="str">
        <f t="shared" si="804"/>
        <v/>
      </c>
      <c r="AB1138" t="str">
        <f t="shared" si="804"/>
        <v/>
      </c>
      <c r="AG1138" t="str">
        <f t="shared" si="803"/>
        <v>F3</v>
      </c>
      <c r="AH1138" t="str">
        <f t="shared" si="801"/>
        <v>F3</v>
      </c>
      <c r="AI1138" t="str">
        <f t="shared" si="801"/>
        <v>F3</v>
      </c>
      <c r="AJ1138" t="str">
        <f t="shared" si="801"/>
        <v>F3</v>
      </c>
      <c r="AK1138" t="str">
        <f t="shared" si="801"/>
        <v>F3</v>
      </c>
      <c r="AL1138" t="str">
        <f t="shared" si="801"/>
        <v>F3</v>
      </c>
      <c r="AM1138" t="str">
        <f t="shared" si="801"/>
        <v>F3</v>
      </c>
      <c r="AN1138" t="str">
        <f t="shared" si="801"/>
        <v>F3</v>
      </c>
      <c r="AO1138" t="str">
        <f t="shared" si="801"/>
        <v>F3</v>
      </c>
    </row>
    <row r="1139" spans="1:41" x14ac:dyDescent="0.25">
      <c r="A1139" s="139" t="str">
        <f t="shared" si="786"/>
        <v>2015Wk 7P73</v>
      </c>
      <c r="B1139" s="48">
        <v>73</v>
      </c>
      <c r="C1139" s="144" t="str">
        <f t="shared" si="787"/>
        <v>Art Brillanti</v>
      </c>
      <c r="D1139" s="145"/>
      <c r="E1139" s="146">
        <f t="shared" si="788"/>
        <v>6</v>
      </c>
      <c r="F1139" s="146">
        <f t="shared" si="789"/>
        <v>7</v>
      </c>
      <c r="G1139" s="146">
        <f t="shared" si="790"/>
        <v>7</v>
      </c>
      <c r="H1139" s="146">
        <f t="shared" si="791"/>
        <v>6</v>
      </c>
      <c r="I1139" s="146">
        <f t="shared" si="792"/>
        <v>5</v>
      </c>
      <c r="J1139" s="146">
        <f t="shared" si="793"/>
        <v>5</v>
      </c>
      <c r="K1139" s="146">
        <f t="shared" si="794"/>
        <v>5</v>
      </c>
      <c r="L1139" s="146">
        <f t="shared" si="795"/>
        <v>3</v>
      </c>
      <c r="M1139" s="146">
        <f t="shared" si="796"/>
        <v>5</v>
      </c>
      <c r="N1139" s="147">
        <f t="shared" si="797"/>
        <v>49</v>
      </c>
      <c r="O1139" s="148">
        <f>SUM(COUNTIF(E1139,E1135),COUNTIF(F1139,F1135),COUNTIF(G1139,G1135),COUNTIF(H1139,H1135),COUNTIF(I1139,I1135),COUNTIF(J1139,J1135),COUNTIF(K1139,K1135),COUNTIF(L1139,L1135),COUNTIF(M1139,M1135))</f>
        <v>0</v>
      </c>
      <c r="P1139" s="149">
        <f>IF(O1139=0,0,IF(SUM(O1136:O1147)=O1139,VLOOKUP(1,$AC$107:$AD$116,2,FALSE),O1139*P1148))</f>
        <v>0</v>
      </c>
      <c r="Q1139" s="146">
        <f t="shared" si="798"/>
        <v>1</v>
      </c>
      <c r="R1139" t="s">
        <v>179</v>
      </c>
      <c r="S1139" t="str">
        <f t="shared" si="799"/>
        <v/>
      </c>
      <c r="T1139" t="str">
        <f t="shared" ref="T1139:AB1139" si="805">IF(E1139=E1135,CONCATENATE(VLOOKUP((E1139-E1105),$AC$122:$AD$127,2,FALSE),E1106),"")</f>
        <v/>
      </c>
      <c r="U1139" t="str">
        <f t="shared" si="805"/>
        <v/>
      </c>
      <c r="V1139" t="str">
        <f t="shared" si="805"/>
        <v/>
      </c>
      <c r="W1139" t="str">
        <f t="shared" si="805"/>
        <v/>
      </c>
      <c r="X1139" t="str">
        <f t="shared" si="805"/>
        <v/>
      </c>
      <c r="Y1139" t="str">
        <f t="shared" si="805"/>
        <v/>
      </c>
      <c r="Z1139" t="str">
        <f t="shared" si="805"/>
        <v/>
      </c>
      <c r="AA1139" t="str">
        <f t="shared" si="805"/>
        <v/>
      </c>
      <c r="AB1139" t="str">
        <f t="shared" si="805"/>
        <v/>
      </c>
      <c r="AG1139" t="str">
        <f t="shared" si="803"/>
        <v>F3</v>
      </c>
      <c r="AH1139" t="str">
        <f t="shared" si="801"/>
        <v>F3</v>
      </c>
      <c r="AI1139" t="str">
        <f t="shared" si="801"/>
        <v>F3</v>
      </c>
      <c r="AJ1139" t="str">
        <f t="shared" si="801"/>
        <v>F3</v>
      </c>
      <c r="AK1139" t="str">
        <f t="shared" si="801"/>
        <v>F3</v>
      </c>
      <c r="AL1139" t="str">
        <f t="shared" si="801"/>
        <v>F3</v>
      </c>
      <c r="AM1139" t="str">
        <f t="shared" si="801"/>
        <v>F3</v>
      </c>
      <c r="AN1139" t="str">
        <f t="shared" si="801"/>
        <v>F3</v>
      </c>
      <c r="AO1139" t="str">
        <f t="shared" si="801"/>
        <v>F3</v>
      </c>
    </row>
    <row r="1140" spans="1:41" x14ac:dyDescent="0.25">
      <c r="A1140" s="139" t="str">
        <f t="shared" si="786"/>
        <v>2015Wk 7P72</v>
      </c>
      <c r="B1140" s="48">
        <v>72</v>
      </c>
      <c r="C1140" s="144" t="str">
        <f t="shared" si="787"/>
        <v>Jim Morgan</v>
      </c>
      <c r="D1140" s="145"/>
      <c r="E1140" s="146">
        <f t="shared" si="788"/>
        <v>8</v>
      </c>
      <c r="F1140" s="146">
        <f t="shared" si="789"/>
        <v>6</v>
      </c>
      <c r="G1140" s="146">
        <f t="shared" si="790"/>
        <v>8</v>
      </c>
      <c r="H1140" s="146">
        <f t="shared" si="791"/>
        <v>4</v>
      </c>
      <c r="I1140" s="146">
        <f t="shared" si="792"/>
        <v>6</v>
      </c>
      <c r="J1140" s="146">
        <f t="shared" si="793"/>
        <v>4</v>
      </c>
      <c r="K1140" s="146">
        <f t="shared" si="794"/>
        <v>6</v>
      </c>
      <c r="L1140" s="146">
        <f t="shared" si="795"/>
        <v>3</v>
      </c>
      <c r="M1140" s="146">
        <f t="shared" si="796"/>
        <v>7</v>
      </c>
      <c r="N1140" s="147">
        <f t="shared" si="797"/>
        <v>52</v>
      </c>
      <c r="O1140" s="148">
        <f>SUM(COUNTIF(E1140,E1135),COUNTIF(F1140,F1135),COUNTIF(G1140,G1135),COUNTIF(H1140,H1135),COUNTIF(I1140,I1135),COUNTIF(J1140,J1135),COUNTIF(K1140,K1135),COUNTIF(L1140,L1135),COUNTIF(M1140,M1135))</f>
        <v>1</v>
      </c>
      <c r="P1140" s="149">
        <f>IF(O1140=0,0,IF(SUM(O1136:O1147)=O1140,VLOOKUP(1,$AC$107:$AD$116,2,FALSE),O1140*P1148))</f>
        <v>9</v>
      </c>
      <c r="Q1140" s="146">
        <f t="shared" si="798"/>
        <v>0</v>
      </c>
      <c r="R1140" t="s">
        <v>179</v>
      </c>
      <c r="S1140" t="str">
        <f t="shared" si="799"/>
        <v>PAR#4</v>
      </c>
      <c r="T1140" t="str">
        <f t="shared" ref="T1140:AB1140" si="806">IF(E1140=E1135,CONCATENATE(VLOOKUP((E1140-E1105),$AC$122:$AD$127,2,FALSE),E1106),"")</f>
        <v/>
      </c>
      <c r="U1140" t="str">
        <f t="shared" si="806"/>
        <v/>
      </c>
      <c r="V1140" t="str">
        <f t="shared" si="806"/>
        <v/>
      </c>
      <c r="W1140" t="str">
        <f t="shared" si="806"/>
        <v>PAR#4</v>
      </c>
      <c r="X1140" t="str">
        <f t="shared" si="806"/>
        <v/>
      </c>
      <c r="Y1140" t="str">
        <f t="shared" si="806"/>
        <v/>
      </c>
      <c r="Z1140" t="str">
        <f t="shared" si="806"/>
        <v/>
      </c>
      <c r="AA1140" t="str">
        <f t="shared" si="806"/>
        <v/>
      </c>
      <c r="AB1140" t="str">
        <f t="shared" si="806"/>
        <v/>
      </c>
      <c r="AG1140" t="str">
        <f t="shared" si="803"/>
        <v>F3</v>
      </c>
      <c r="AH1140" t="str">
        <f t="shared" si="801"/>
        <v>F3</v>
      </c>
      <c r="AI1140" t="str">
        <f t="shared" si="801"/>
        <v>F3</v>
      </c>
      <c r="AJ1140" t="str">
        <f t="shared" si="801"/>
        <v>F3PAR#4</v>
      </c>
      <c r="AK1140" t="str">
        <f t="shared" si="801"/>
        <v>F3</v>
      </c>
      <c r="AL1140" t="str">
        <f t="shared" si="801"/>
        <v>F3</v>
      </c>
      <c r="AM1140" t="str">
        <f t="shared" si="801"/>
        <v>F3</v>
      </c>
      <c r="AN1140" t="str">
        <f t="shared" si="801"/>
        <v>F3</v>
      </c>
      <c r="AO1140" t="str">
        <f t="shared" si="801"/>
        <v>F3</v>
      </c>
    </row>
    <row r="1141" spans="1:41" x14ac:dyDescent="0.25">
      <c r="A1141" s="139" t="str">
        <f t="shared" si="786"/>
        <v>2015Wk 7P32</v>
      </c>
      <c r="B1141" s="48">
        <v>32</v>
      </c>
      <c r="C1141" s="144" t="str">
        <f t="shared" si="787"/>
        <v>Pat Cregg</v>
      </c>
      <c r="D1141" s="145"/>
      <c r="E1141" s="146">
        <f t="shared" si="788"/>
        <v>6</v>
      </c>
      <c r="F1141" s="146">
        <f t="shared" si="789"/>
        <v>5</v>
      </c>
      <c r="G1141" s="146">
        <f t="shared" si="790"/>
        <v>10</v>
      </c>
      <c r="H1141" s="146">
        <f t="shared" si="791"/>
        <v>5</v>
      </c>
      <c r="I1141" s="146">
        <f t="shared" si="792"/>
        <v>8</v>
      </c>
      <c r="J1141" s="146">
        <f t="shared" si="793"/>
        <v>5</v>
      </c>
      <c r="K1141" s="146">
        <f t="shared" si="794"/>
        <v>5</v>
      </c>
      <c r="L1141" s="146">
        <f t="shared" si="795"/>
        <v>6</v>
      </c>
      <c r="M1141" s="146">
        <f t="shared" si="796"/>
        <v>6</v>
      </c>
      <c r="N1141" s="147">
        <f t="shared" si="797"/>
        <v>56</v>
      </c>
      <c r="O1141" s="148">
        <f>SUM(COUNTIF(E1141,E1135),COUNTIF(F1141,F1135),COUNTIF(G1141,G1135),COUNTIF(H1141,H1135),COUNTIF(I1141,I1135),COUNTIF(J1141,J1135),COUNTIF(K1141,K1135),COUNTIF(L1141,L1135),COUNTIF(M1141,M1135))</f>
        <v>0</v>
      </c>
      <c r="P1141" s="149">
        <f>IF(O1141=0,0,IF(SUM(O1136:O1147)=O1141,VLOOKUP(1,$AC$107:$AD$116,2,FALSE),O1141*P1148))</f>
        <v>0</v>
      </c>
      <c r="Q1141" s="146">
        <f t="shared" si="798"/>
        <v>0</v>
      </c>
      <c r="R1141" t="s">
        <v>179</v>
      </c>
      <c r="S1141" t="str">
        <f t="shared" si="799"/>
        <v/>
      </c>
      <c r="T1141" t="str">
        <f t="shared" ref="T1141:AB1141" si="807">IF(E1141=E1135,CONCATENATE(VLOOKUP((E1141-E1105),$AC$122:$AD$127,2,FALSE),E1106),"")</f>
        <v/>
      </c>
      <c r="U1141" t="str">
        <f t="shared" si="807"/>
        <v/>
      </c>
      <c r="V1141" t="str">
        <f t="shared" si="807"/>
        <v/>
      </c>
      <c r="W1141" t="str">
        <f t="shared" si="807"/>
        <v/>
      </c>
      <c r="X1141" t="str">
        <f t="shared" si="807"/>
        <v/>
      </c>
      <c r="Y1141" t="str">
        <f t="shared" si="807"/>
        <v/>
      </c>
      <c r="Z1141" t="str">
        <f t="shared" si="807"/>
        <v/>
      </c>
      <c r="AA1141" t="str">
        <f t="shared" si="807"/>
        <v/>
      </c>
      <c r="AB1141" t="str">
        <f t="shared" si="807"/>
        <v/>
      </c>
      <c r="AG1141" t="str">
        <f t="shared" si="803"/>
        <v>F3</v>
      </c>
      <c r="AH1141" t="str">
        <f t="shared" si="801"/>
        <v>F3</v>
      </c>
      <c r="AI1141" t="str">
        <f t="shared" si="801"/>
        <v>F3</v>
      </c>
      <c r="AJ1141" t="str">
        <f t="shared" si="801"/>
        <v>F3</v>
      </c>
      <c r="AK1141" t="str">
        <f t="shared" si="801"/>
        <v>F3</v>
      </c>
      <c r="AL1141" t="str">
        <f t="shared" si="801"/>
        <v>F3</v>
      </c>
      <c r="AM1141" t="str">
        <f t="shared" si="801"/>
        <v>F3</v>
      </c>
      <c r="AN1141" t="str">
        <f t="shared" si="801"/>
        <v>F3</v>
      </c>
      <c r="AO1141" t="str">
        <f t="shared" si="801"/>
        <v>F3</v>
      </c>
    </row>
    <row r="1142" spans="1:41" x14ac:dyDescent="0.25">
      <c r="A1142" s="139" t="str">
        <f t="shared" si="786"/>
        <v>2015Wk 7P29</v>
      </c>
      <c r="B1142" s="48">
        <v>29</v>
      </c>
      <c r="C1142" s="144" t="str">
        <f t="shared" si="787"/>
        <v>Joe Donegan</v>
      </c>
      <c r="D1142" s="145"/>
      <c r="E1142" s="146">
        <f t="shared" si="788"/>
        <v>5</v>
      </c>
      <c r="F1142" s="146">
        <f t="shared" si="789"/>
        <v>5</v>
      </c>
      <c r="G1142" s="146">
        <f t="shared" si="790"/>
        <v>6</v>
      </c>
      <c r="H1142" s="146">
        <f t="shared" si="791"/>
        <v>6</v>
      </c>
      <c r="I1142" s="146">
        <f t="shared" si="792"/>
        <v>4</v>
      </c>
      <c r="J1142" s="146">
        <f t="shared" si="793"/>
        <v>3</v>
      </c>
      <c r="K1142" s="146">
        <f t="shared" si="794"/>
        <v>6</v>
      </c>
      <c r="L1142" s="146">
        <f t="shared" si="795"/>
        <v>2</v>
      </c>
      <c r="M1142" s="146">
        <f t="shared" si="796"/>
        <v>8</v>
      </c>
      <c r="N1142" s="147">
        <f t="shared" si="797"/>
        <v>45</v>
      </c>
      <c r="O1142" s="148">
        <f>SUM(COUNTIF(E1142,E1135),COUNTIF(F1142,F1135),COUNTIF(G1142,G1135),COUNTIF(H1142,H1135),COUNTIF(I1142,I1135),COUNTIF(J1142,J1135),COUNTIF(K1142,K1135),COUNTIF(L1142,L1135),COUNTIF(M1142,M1135))</f>
        <v>3</v>
      </c>
      <c r="P1142" s="149">
        <f>IF(O1142=0,0,IF(SUM(O1136:O1147)=O1142,VLOOKUP(1,$AC$107:$AD$116,2,FALSE),O1142*P1148))</f>
        <v>27</v>
      </c>
      <c r="Q1142" s="146">
        <f t="shared" si="798"/>
        <v>2</v>
      </c>
      <c r="R1142" t="s">
        <v>179</v>
      </c>
      <c r="S1142" t="str">
        <f t="shared" si="799"/>
        <v>PAR#1PAR#5BIR#8</v>
      </c>
      <c r="T1142" t="str">
        <f t="shared" ref="T1142:AB1142" si="808">IF(E1142=E1135,CONCATENATE(VLOOKUP((E1142-E1105),$AC$122:$AD$127,2,FALSE),E1106),"")</f>
        <v>PAR#1</v>
      </c>
      <c r="U1142" t="str">
        <f t="shared" si="808"/>
        <v/>
      </c>
      <c r="V1142" t="str">
        <f t="shared" si="808"/>
        <v/>
      </c>
      <c r="W1142" t="str">
        <f t="shared" si="808"/>
        <v/>
      </c>
      <c r="X1142" t="str">
        <f t="shared" si="808"/>
        <v>PAR#5</v>
      </c>
      <c r="Y1142" t="str">
        <f t="shared" si="808"/>
        <v/>
      </c>
      <c r="Z1142" t="str">
        <f t="shared" si="808"/>
        <v/>
      </c>
      <c r="AA1142" t="str">
        <f t="shared" si="808"/>
        <v>BIR#8</v>
      </c>
      <c r="AB1142" t="str">
        <f t="shared" si="808"/>
        <v/>
      </c>
      <c r="AG1142" t="str">
        <f t="shared" si="803"/>
        <v>F3PAR#1</v>
      </c>
      <c r="AH1142" t="str">
        <f t="shared" si="801"/>
        <v>F3</v>
      </c>
      <c r="AI1142" t="str">
        <f t="shared" si="801"/>
        <v>F3</v>
      </c>
      <c r="AJ1142" t="str">
        <f t="shared" si="801"/>
        <v>F3</v>
      </c>
      <c r="AK1142" t="str">
        <f t="shared" si="801"/>
        <v>F3PAR#5</v>
      </c>
      <c r="AL1142" t="str">
        <f t="shared" si="801"/>
        <v>F3</v>
      </c>
      <c r="AM1142" t="str">
        <f t="shared" si="801"/>
        <v>F3</v>
      </c>
      <c r="AN1142" t="str">
        <f t="shared" si="801"/>
        <v>F3BIR#8</v>
      </c>
      <c r="AO1142" t="str">
        <f t="shared" si="801"/>
        <v>F3</v>
      </c>
    </row>
    <row r="1143" spans="1:41" x14ac:dyDescent="0.25">
      <c r="A1143" s="139" t="str">
        <f t="shared" si="786"/>
        <v>2015Wk 7P28</v>
      </c>
      <c r="B1143" s="48">
        <v>28</v>
      </c>
      <c r="C1143" s="144" t="str">
        <f t="shared" si="787"/>
        <v>Dan Mahar</v>
      </c>
      <c r="D1143" s="145"/>
      <c r="E1143" s="146">
        <f t="shared" si="788"/>
        <v>6</v>
      </c>
      <c r="F1143" s="146">
        <f t="shared" si="789"/>
        <v>5</v>
      </c>
      <c r="G1143" s="146">
        <f t="shared" si="790"/>
        <v>6</v>
      </c>
      <c r="H1143" s="146">
        <f t="shared" si="791"/>
        <v>6</v>
      </c>
      <c r="I1143" s="146">
        <f t="shared" si="792"/>
        <v>5</v>
      </c>
      <c r="J1143" s="146">
        <f t="shared" si="793"/>
        <v>4</v>
      </c>
      <c r="K1143" s="146">
        <f t="shared" si="794"/>
        <v>6</v>
      </c>
      <c r="L1143" s="146">
        <f t="shared" si="795"/>
        <v>4</v>
      </c>
      <c r="M1143" s="146">
        <f t="shared" si="796"/>
        <v>5</v>
      </c>
      <c r="N1143" s="147">
        <f t="shared" si="797"/>
        <v>47</v>
      </c>
      <c r="O1143" s="148">
        <f>SUM(COUNTIF(E1143,E1135),COUNTIF(F1143,F1135),COUNTIF(G1143,G1135),COUNTIF(H1143,H1135),COUNTIF(I1143,I1135),COUNTIF(J1143,J1135),COUNTIF(K1143,K1135),COUNTIF(L1143,L1135),COUNTIF(M1143,M1135))</f>
        <v>0</v>
      </c>
      <c r="P1143" s="149">
        <f>IF(O1143=0,0,IF(SUM(O1136:O1147)=O1143,VLOOKUP(1,$AC$107:$AD$116,2,FALSE),O1143*P1148))</f>
        <v>0</v>
      </c>
      <c r="Q1143" s="146">
        <f t="shared" si="798"/>
        <v>2</v>
      </c>
      <c r="R1143" t="s">
        <v>179</v>
      </c>
      <c r="S1143" t="str">
        <f t="shared" si="799"/>
        <v/>
      </c>
      <c r="T1143" t="str">
        <f t="shared" ref="T1143:AB1143" si="809">IF(E1143=E1135,CONCATENATE(VLOOKUP((E1143-E1105),$AC$122:$AD$127,2,FALSE),E1106),"")</f>
        <v/>
      </c>
      <c r="U1143" t="str">
        <f t="shared" si="809"/>
        <v/>
      </c>
      <c r="V1143" t="str">
        <f t="shared" si="809"/>
        <v/>
      </c>
      <c r="W1143" t="str">
        <f t="shared" si="809"/>
        <v/>
      </c>
      <c r="X1143" t="str">
        <f t="shared" si="809"/>
        <v/>
      </c>
      <c r="Y1143" t="str">
        <f t="shared" si="809"/>
        <v/>
      </c>
      <c r="Z1143" t="str">
        <f t="shared" si="809"/>
        <v/>
      </c>
      <c r="AA1143" t="str">
        <f t="shared" si="809"/>
        <v/>
      </c>
      <c r="AB1143" t="str">
        <f t="shared" si="809"/>
        <v/>
      </c>
      <c r="AG1143" t="str">
        <f t="shared" si="803"/>
        <v>F3</v>
      </c>
      <c r="AH1143" t="str">
        <f t="shared" si="801"/>
        <v>F3</v>
      </c>
      <c r="AI1143" t="str">
        <f t="shared" si="801"/>
        <v>F3</v>
      </c>
      <c r="AJ1143" t="str">
        <f t="shared" si="801"/>
        <v>F3</v>
      </c>
      <c r="AK1143" t="str">
        <f t="shared" si="801"/>
        <v>F3</v>
      </c>
      <c r="AL1143" t="str">
        <f t="shared" si="801"/>
        <v>F3</v>
      </c>
      <c r="AM1143" t="str">
        <f t="shared" si="801"/>
        <v>F3</v>
      </c>
      <c r="AN1143" t="str">
        <f t="shared" si="801"/>
        <v>F3</v>
      </c>
      <c r="AO1143" t="str">
        <f t="shared" si="801"/>
        <v>F3</v>
      </c>
    </row>
    <row r="1144" spans="1:41" x14ac:dyDescent="0.25">
      <c r="A1144" s="139" t="str">
        <f t="shared" si="786"/>
        <v>2015Wk 7P80</v>
      </c>
      <c r="B1144" s="48">
        <v>80</v>
      </c>
      <c r="C1144" s="144" t="str">
        <f t="shared" si="787"/>
        <v>Denny Welch</v>
      </c>
      <c r="D1144" s="155"/>
      <c r="E1144" s="146">
        <f t="shared" si="788"/>
        <v>6</v>
      </c>
      <c r="F1144" s="146">
        <f t="shared" si="789"/>
        <v>6</v>
      </c>
      <c r="G1144" s="146">
        <f t="shared" si="790"/>
        <v>7</v>
      </c>
      <c r="H1144" s="146">
        <f t="shared" si="791"/>
        <v>5</v>
      </c>
      <c r="I1144" s="146">
        <f t="shared" si="792"/>
        <v>5</v>
      </c>
      <c r="J1144" s="146">
        <f t="shared" si="793"/>
        <v>4</v>
      </c>
      <c r="K1144" s="146">
        <f t="shared" si="794"/>
        <v>5</v>
      </c>
      <c r="L1144" s="146">
        <f t="shared" si="795"/>
        <v>4</v>
      </c>
      <c r="M1144" s="146">
        <f t="shared" si="796"/>
        <v>6</v>
      </c>
      <c r="N1144" s="147">
        <f t="shared" si="797"/>
        <v>48</v>
      </c>
      <c r="O1144" s="148">
        <f>SUM(COUNTIF(E1144,E1135),COUNTIF(F1144,F1135),COUNTIF(G1144,G1135),COUNTIF(H1144,H1135),COUNTIF(I1144,I1135),COUNTIF(J1144,J1135),COUNTIF(K1144,K1135),COUNTIF(L1144,L1135),COUNTIF(M1144,M1135))</f>
        <v>0</v>
      </c>
      <c r="P1144" s="149">
        <f>IF(O1144=0,0,IF(SUM(O1136:O1147)=O1144,VLOOKUP(1,$AC$107:$AD$116,2,FALSE),O1144*P1148))</f>
        <v>0</v>
      </c>
      <c r="Q1144" s="146">
        <f t="shared" si="798"/>
        <v>1</v>
      </c>
      <c r="R1144" t="s">
        <v>179</v>
      </c>
      <c r="S1144" t="str">
        <f t="shared" si="799"/>
        <v/>
      </c>
      <c r="T1144" t="str">
        <f t="shared" ref="T1144:AB1144" si="810">IF(E1144=E1135,CONCATENATE(VLOOKUP((E1144-E1105),$AC$122:$AD$127,2,FALSE),E1106),"")</f>
        <v/>
      </c>
      <c r="U1144" t="str">
        <f t="shared" si="810"/>
        <v/>
      </c>
      <c r="V1144" t="str">
        <f t="shared" si="810"/>
        <v/>
      </c>
      <c r="W1144" t="str">
        <f t="shared" si="810"/>
        <v/>
      </c>
      <c r="X1144" t="str">
        <f t="shared" si="810"/>
        <v/>
      </c>
      <c r="Y1144" t="str">
        <f t="shared" si="810"/>
        <v/>
      </c>
      <c r="Z1144" t="str">
        <f t="shared" si="810"/>
        <v/>
      </c>
      <c r="AA1144" t="str">
        <f t="shared" si="810"/>
        <v/>
      </c>
      <c r="AB1144" t="str">
        <f t="shared" si="810"/>
        <v/>
      </c>
      <c r="AG1144" t="str">
        <f t="shared" si="803"/>
        <v>F3</v>
      </c>
      <c r="AH1144" t="str">
        <f t="shared" si="801"/>
        <v>F3</v>
      </c>
      <c r="AI1144" t="str">
        <f t="shared" si="801"/>
        <v>F3</v>
      </c>
      <c r="AJ1144" t="str">
        <f t="shared" si="801"/>
        <v>F3</v>
      </c>
      <c r="AK1144" t="str">
        <f t="shared" si="801"/>
        <v>F3</v>
      </c>
      <c r="AL1144" t="str">
        <f t="shared" si="801"/>
        <v>F3</v>
      </c>
      <c r="AM1144" t="str">
        <f t="shared" si="801"/>
        <v>F3</v>
      </c>
      <c r="AN1144" t="str">
        <f t="shared" si="801"/>
        <v>F3</v>
      </c>
      <c r="AO1144" t="str">
        <f t="shared" si="801"/>
        <v>F3</v>
      </c>
    </row>
    <row r="1145" spans="1:41" x14ac:dyDescent="0.25">
      <c r="A1145" s="139" t="str">
        <f t="shared" si="786"/>
        <v>2015Wk 7P17</v>
      </c>
      <c r="B1145" s="48">
        <v>17</v>
      </c>
      <c r="C1145" s="144" t="str">
        <f t="shared" si="787"/>
        <v>Tom Donegan</v>
      </c>
      <c r="D1145" s="155"/>
      <c r="E1145" s="146">
        <f t="shared" si="788"/>
        <v>6</v>
      </c>
      <c r="F1145" s="146">
        <f t="shared" si="789"/>
        <v>5</v>
      </c>
      <c r="G1145" s="146">
        <f t="shared" si="790"/>
        <v>9</v>
      </c>
      <c r="H1145" s="146">
        <f t="shared" si="791"/>
        <v>6</v>
      </c>
      <c r="I1145" s="146">
        <f t="shared" si="792"/>
        <v>5</v>
      </c>
      <c r="J1145" s="146">
        <f t="shared" si="793"/>
        <v>4</v>
      </c>
      <c r="K1145" s="146">
        <f t="shared" si="794"/>
        <v>4</v>
      </c>
      <c r="L1145" s="146">
        <f t="shared" si="795"/>
        <v>4</v>
      </c>
      <c r="M1145" s="146">
        <f t="shared" si="796"/>
        <v>5</v>
      </c>
      <c r="N1145" s="147">
        <f t="shared" si="797"/>
        <v>48</v>
      </c>
      <c r="O1145" s="148">
        <f>SUM(COUNTIF(E1145,E1135),COUNTIF(F1145,F1135),COUNTIF(G1145,G1135),COUNTIF(H1145,H1135),COUNTIF(I1145,I1135),COUNTIF(J1145,J1135),COUNTIF(K1145,K1135),COUNTIF(L1145,L1135),COUNTIF(M1145,M1135))</f>
        <v>0</v>
      </c>
      <c r="P1145" s="149">
        <f>IF(O1145=0,0,IF(SUM(O1136:O1147)=O1145,VLOOKUP(1,$AC$107:$AD$116,2,FALSE),O1145*P1148))</f>
        <v>0</v>
      </c>
      <c r="Q1145" s="146">
        <f t="shared" si="798"/>
        <v>2</v>
      </c>
      <c r="R1145" t="s">
        <v>179</v>
      </c>
      <c r="S1145" t="str">
        <f t="shared" si="799"/>
        <v/>
      </c>
      <c r="T1145" t="str">
        <f>IF(E1145=E1135,CONCATENATE(VLOOKUP((E1145-E1105),$AC$122:$AD$127,2,FALSE),E1106),"")</f>
        <v/>
      </c>
      <c r="U1145" t="str">
        <f t="shared" ref="U1145:AA1145" si="811">IF(F1145=F1135,CONCATENATE(VLOOKUP((F1145-F1105),$AC$122:$AD$127,2,FALSE),F1106),"")</f>
        <v/>
      </c>
      <c r="V1145" t="str">
        <f t="shared" si="811"/>
        <v/>
      </c>
      <c r="W1145" t="str">
        <f t="shared" si="811"/>
        <v/>
      </c>
      <c r="X1145" t="str">
        <f t="shared" si="811"/>
        <v/>
      </c>
      <c r="Y1145" t="str">
        <f t="shared" si="811"/>
        <v/>
      </c>
      <c r="Z1145" t="str">
        <f t="shared" si="811"/>
        <v/>
      </c>
      <c r="AA1145" t="str">
        <f t="shared" si="811"/>
        <v/>
      </c>
      <c r="AB1145" t="str">
        <f>IF(M1145=M1135,CONCATENATE(VLOOKUP((M1145-M1105),$AC$122:$AD$127,2,FALSE),M1106),"")</f>
        <v/>
      </c>
      <c r="AG1145" t="str">
        <f t="shared" si="803"/>
        <v>F3</v>
      </c>
      <c r="AH1145" t="str">
        <f t="shared" si="801"/>
        <v>F3</v>
      </c>
      <c r="AI1145" t="str">
        <f t="shared" si="801"/>
        <v>F3</v>
      </c>
      <c r="AJ1145" t="str">
        <f t="shared" si="801"/>
        <v>F3</v>
      </c>
      <c r="AK1145" t="str">
        <f t="shared" si="801"/>
        <v>F3</v>
      </c>
      <c r="AL1145" t="str">
        <f t="shared" si="801"/>
        <v>F3</v>
      </c>
      <c r="AM1145" t="str">
        <f t="shared" si="801"/>
        <v>F3</v>
      </c>
      <c r="AN1145" t="str">
        <f t="shared" si="801"/>
        <v>F3</v>
      </c>
      <c r="AO1145" t="str">
        <f t="shared" si="801"/>
        <v>F3</v>
      </c>
    </row>
    <row r="1146" spans="1:41" x14ac:dyDescent="0.25">
      <c r="A1146" s="139" t="str">
        <f t="shared" si="786"/>
        <v>2015Wk 7P16</v>
      </c>
      <c r="B1146" s="48">
        <v>16</v>
      </c>
      <c r="C1146" s="144" t="str">
        <f t="shared" si="787"/>
        <v>Gary Antos</v>
      </c>
      <c r="D1146" s="155"/>
      <c r="E1146" s="146">
        <f t="shared" si="788"/>
        <v>6</v>
      </c>
      <c r="F1146" s="146">
        <f t="shared" si="789"/>
        <v>5</v>
      </c>
      <c r="G1146" s="146">
        <f t="shared" si="790"/>
        <v>7</v>
      </c>
      <c r="H1146" s="146">
        <f t="shared" si="791"/>
        <v>6</v>
      </c>
      <c r="I1146" s="146">
        <f t="shared" si="792"/>
        <v>6</v>
      </c>
      <c r="J1146" s="146">
        <f t="shared" si="793"/>
        <v>3</v>
      </c>
      <c r="K1146" s="146">
        <f t="shared" si="794"/>
        <v>6</v>
      </c>
      <c r="L1146" s="146">
        <f t="shared" si="795"/>
        <v>3</v>
      </c>
      <c r="M1146" s="146">
        <f t="shared" si="796"/>
        <v>6</v>
      </c>
      <c r="N1146" s="147">
        <f t="shared" si="797"/>
        <v>48</v>
      </c>
      <c r="O1146" s="148">
        <f>SUM(COUNTIF(E1146,E1135),COUNTIF(F1146,F1135),COUNTIF(G1146,G1135),COUNTIF(H1146,H1135),COUNTIF(I1146,I1135),COUNTIF(J1146,J1135),COUNTIF(K1146,K1135),COUNTIF(L1146,L1135),COUNTIF(M1146,M1135))</f>
        <v>0</v>
      </c>
      <c r="P1146" s="149">
        <f>IF(O1146=0,0,IF(SUM(O1136:O1147)=O1146,VLOOKUP(1,$AC$107:$AD$116,2,FALSE),O1146*P1148))</f>
        <v>0</v>
      </c>
      <c r="Q1146" s="146">
        <f t="shared" si="798"/>
        <v>1</v>
      </c>
      <c r="R1146" t="s">
        <v>179</v>
      </c>
      <c r="S1146" t="str">
        <f t="shared" si="799"/>
        <v/>
      </c>
      <c r="T1146" t="str">
        <f>IF(E1146=E1135,CONCATENATE(VLOOKUP((E1146-E1105),$AC$122:$AD$127,2,FALSE),E1106),"")</f>
        <v/>
      </c>
      <c r="U1146" t="str">
        <f t="shared" ref="U1146:AB1146" si="812">IF(F1146=F1135,CONCATENATE(VLOOKUP((F1146-F1105),$AC$122:$AD$127,2,FALSE),F1106),"")</f>
        <v/>
      </c>
      <c r="V1146" t="str">
        <f t="shared" si="812"/>
        <v/>
      </c>
      <c r="W1146" t="str">
        <f t="shared" si="812"/>
        <v/>
      </c>
      <c r="X1146" t="str">
        <f t="shared" si="812"/>
        <v/>
      </c>
      <c r="Y1146" t="str">
        <f t="shared" si="812"/>
        <v/>
      </c>
      <c r="Z1146" t="str">
        <f t="shared" si="812"/>
        <v/>
      </c>
      <c r="AA1146" t="str">
        <f t="shared" si="812"/>
        <v/>
      </c>
      <c r="AB1146" t="str">
        <f t="shared" si="812"/>
        <v/>
      </c>
      <c r="AG1146" t="str">
        <f t="shared" si="803"/>
        <v>F3</v>
      </c>
      <c r="AH1146" t="str">
        <f t="shared" si="801"/>
        <v>F3</v>
      </c>
      <c r="AI1146" t="str">
        <f t="shared" si="801"/>
        <v>F3</v>
      </c>
      <c r="AJ1146" t="str">
        <f t="shared" si="801"/>
        <v>F3</v>
      </c>
      <c r="AK1146" t="str">
        <f t="shared" si="801"/>
        <v>F3</v>
      </c>
      <c r="AL1146" t="str">
        <f t="shared" si="801"/>
        <v>F3</v>
      </c>
      <c r="AM1146" t="str">
        <f t="shared" si="801"/>
        <v>F3</v>
      </c>
      <c r="AN1146" t="str">
        <f t="shared" si="801"/>
        <v>F3</v>
      </c>
      <c r="AO1146" t="str">
        <f t="shared" si="801"/>
        <v>F3</v>
      </c>
    </row>
    <row r="1147" spans="1:41" x14ac:dyDescent="0.25">
      <c r="A1147" s="139" t="str">
        <f t="shared" si="786"/>
        <v>2015Wk 7P20</v>
      </c>
      <c r="B1147" s="48">
        <v>20</v>
      </c>
      <c r="C1147" s="144" t="str">
        <f t="shared" si="787"/>
        <v>Gary Thompson</v>
      </c>
      <c r="D1147" s="155"/>
      <c r="E1147" s="146">
        <f t="shared" si="788"/>
        <v>6</v>
      </c>
      <c r="F1147" s="146">
        <f t="shared" si="789"/>
        <v>7</v>
      </c>
      <c r="G1147" s="146">
        <f t="shared" si="790"/>
        <v>6</v>
      </c>
      <c r="H1147" s="146">
        <f t="shared" si="791"/>
        <v>6</v>
      </c>
      <c r="I1147" s="146">
        <f t="shared" si="792"/>
        <v>5</v>
      </c>
      <c r="J1147" s="146">
        <f t="shared" si="793"/>
        <v>3</v>
      </c>
      <c r="K1147" s="146">
        <f t="shared" si="794"/>
        <v>5</v>
      </c>
      <c r="L1147" s="146">
        <f t="shared" si="795"/>
        <v>4</v>
      </c>
      <c r="M1147" s="146">
        <f t="shared" si="796"/>
        <v>5</v>
      </c>
      <c r="N1147" s="147">
        <f t="shared" si="797"/>
        <v>47</v>
      </c>
      <c r="O1147" s="148">
        <f>SUM(COUNTIF(E1147,E1135),COUNTIF(F1147,F1135),COUNTIF(G1147,G1135),COUNTIF(H1147,H1135),COUNTIF(I1147,I1135),COUNTIF(J1147,J1135),COUNTIF(K1147,K1135),COUNTIF(L1147,L1135),COUNTIF(M1147,M1135))</f>
        <v>0</v>
      </c>
      <c r="P1147" s="149">
        <f>IF(O1147=0,0,IF(SUM(O1136:O1147)=O1147,VLOOKUP(1,$AC$107:$AD$116,2,FALSE),O1147*P1148))</f>
        <v>0</v>
      </c>
      <c r="Q1147" s="146">
        <f t="shared" si="798"/>
        <v>0</v>
      </c>
      <c r="R1147" t="s">
        <v>179</v>
      </c>
      <c r="S1147" t="str">
        <f t="shared" si="799"/>
        <v/>
      </c>
      <c r="T1147" t="str">
        <f>IF(E1147=E1135,CONCATENATE(VLOOKUP((E1147-E1105),$AC$122:$AD$127,2,FALSE),E1106),"")</f>
        <v/>
      </c>
      <c r="U1147" t="str">
        <f t="shared" ref="U1147:AB1147" si="813">IF(F1147=F1135,CONCATENATE(VLOOKUP((F1147-F1105),$AC$122:$AD$127,2,FALSE),F1106),"")</f>
        <v/>
      </c>
      <c r="V1147" t="str">
        <f t="shared" si="813"/>
        <v/>
      </c>
      <c r="W1147" t="str">
        <f t="shared" si="813"/>
        <v/>
      </c>
      <c r="X1147" t="str">
        <f t="shared" si="813"/>
        <v/>
      </c>
      <c r="Y1147" t="str">
        <f t="shared" si="813"/>
        <v/>
      </c>
      <c r="Z1147" t="str">
        <f t="shared" si="813"/>
        <v/>
      </c>
      <c r="AA1147" t="str">
        <f t="shared" si="813"/>
        <v/>
      </c>
      <c r="AB1147" t="str">
        <f t="shared" si="813"/>
        <v/>
      </c>
      <c r="AG1147" t="str">
        <f t="shared" si="803"/>
        <v>F3</v>
      </c>
      <c r="AH1147" t="str">
        <f t="shared" si="801"/>
        <v>F3</v>
      </c>
      <c r="AI1147" t="str">
        <f t="shared" si="801"/>
        <v>F3</v>
      </c>
      <c r="AJ1147" t="str">
        <f t="shared" si="801"/>
        <v>F3</v>
      </c>
      <c r="AK1147" t="str">
        <f t="shared" si="801"/>
        <v>F3</v>
      </c>
      <c r="AL1147" t="str">
        <f t="shared" si="801"/>
        <v>F3</v>
      </c>
      <c r="AM1147" t="str">
        <f t="shared" si="801"/>
        <v>F3</v>
      </c>
      <c r="AN1147" t="str">
        <f t="shared" si="801"/>
        <v>F3</v>
      </c>
      <c r="AO1147" t="str">
        <f t="shared" si="801"/>
        <v>F3</v>
      </c>
    </row>
    <row r="1148" spans="1:41" x14ac:dyDescent="0.25">
      <c r="B1148" s="48"/>
      <c r="C1148" s="151" t="s">
        <v>205</v>
      </c>
      <c r="D1148" s="150"/>
      <c r="E1148" s="152">
        <f>AVERAGE(E1136:E1147)</f>
        <v>6.333333333333333</v>
      </c>
      <c r="F1148" s="152">
        <f t="shared" ref="F1148:N1148" si="814">AVERAGE(F1136:F1147)</f>
        <v>5.666666666666667</v>
      </c>
      <c r="G1148" s="152">
        <f t="shared" si="814"/>
        <v>7.5</v>
      </c>
      <c r="H1148" s="152">
        <f t="shared" si="814"/>
        <v>5.666666666666667</v>
      </c>
      <c r="I1148" s="152">
        <f t="shared" si="814"/>
        <v>5.75</v>
      </c>
      <c r="J1148" s="152">
        <f t="shared" si="814"/>
        <v>3.8333333333333335</v>
      </c>
      <c r="K1148" s="152">
        <f t="shared" si="814"/>
        <v>5.166666666666667</v>
      </c>
      <c r="L1148" s="152">
        <f t="shared" si="814"/>
        <v>3.5833333333333335</v>
      </c>
      <c r="M1148" s="152">
        <f t="shared" si="814"/>
        <v>6.166666666666667</v>
      </c>
      <c r="N1148" s="152">
        <f t="shared" si="814"/>
        <v>49.666666666666664</v>
      </c>
      <c r="O1148" s="153"/>
      <c r="P1148" s="9">
        <f>VLOOKUP(SUM(O1136:O1147),$AC$107:$AD$117,2,FALSE)</f>
        <v>9</v>
      </c>
    </row>
    <row r="1149" spans="1:41" x14ac:dyDescent="0.25">
      <c r="B1149" s="48"/>
      <c r="C1149" s="156" t="s">
        <v>206</v>
      </c>
      <c r="D1149" s="157"/>
      <c r="E1149" s="11"/>
      <c r="F1149" s="11"/>
      <c r="G1149" s="11"/>
      <c r="H1149" s="11"/>
      <c r="I1149" s="11"/>
      <c r="J1149" s="11"/>
      <c r="K1149" s="11"/>
      <c r="L1149" s="11"/>
      <c r="M1149" s="11"/>
      <c r="N1149" s="158"/>
      <c r="O1149" s="52"/>
      <c r="S1149" s="134"/>
    </row>
    <row r="1150" spans="1:41" x14ac:dyDescent="0.25">
      <c r="A1150" s="139" t="str">
        <f t="shared" ref="A1150:A1159" si="815">CONCATENATE($C$10,$C$1162,"P",B1150)</f>
        <v>2015Wk 7P</v>
      </c>
      <c r="B1150" s="48" t="str">
        <f>IFERROR(VLOOKUP("S1",R1225:S1264,2,FALSE),"")</f>
        <v/>
      </c>
      <c r="C1150" s="144" t="e">
        <f t="shared" ref="C1150:C1159" si="816">VLOOKUP(B1150,$A$3108:$D$8319,3,FALSE)</f>
        <v>#N/A</v>
      </c>
      <c r="D1150" s="117"/>
      <c r="E1150" s="146" t="str">
        <f t="shared" ref="E1150:E1159" si="817">IFERROR(IF(VLOOKUP($A1150,$A$1162:$P$1223,5,FALSE)=0,"",VLOOKUP($A1150,$A$1162:$P$1223,5,FALSE)),"")</f>
        <v/>
      </c>
      <c r="F1150" s="146" t="str">
        <f t="shared" ref="F1150:F1159" si="818">IFERROR(IF(VLOOKUP($A1150,$A$1162:$P$1223,6,FALSE)=0,"",VLOOKUP($A1150,$A$1162:$P$1223,6,FALSE)),"")</f>
        <v/>
      </c>
      <c r="G1150" s="146" t="str">
        <f t="shared" ref="G1150:G1159" si="819">IFERROR(IF(VLOOKUP($A1150,$A$1162:$P$1223,7,FALSE)=0,"",VLOOKUP($A1150,$A$1162:$P$1223,7,FALSE)),"")</f>
        <v/>
      </c>
      <c r="H1150" s="146" t="str">
        <f t="shared" ref="H1150:H1159" si="820">IFERROR(IF(VLOOKUP($A1150,$A$1162:$P$1223,8,FALSE)=0,"",VLOOKUP($A1150,$A$1162:$P$1223,8,FALSE)),"")</f>
        <v/>
      </c>
      <c r="I1150" s="146" t="str">
        <f t="shared" ref="I1150:I1159" si="821">IFERROR(IF(VLOOKUP($A1150,$A$1162:$P$1223,9,FALSE)=0,"",VLOOKUP($A1150,$A$1162:$P$1223,9,FALSE)),"")</f>
        <v/>
      </c>
      <c r="J1150" s="146" t="str">
        <f t="shared" ref="J1150:J1159" si="822">IFERROR(IF(VLOOKUP($A1150,$A$1162:$P$1223,10,FALSE)=0,"",VLOOKUP($A1150,$A$1162:$P$1223,10,FALSE)),"")</f>
        <v/>
      </c>
      <c r="K1150" s="146" t="str">
        <f t="shared" ref="K1150:K1159" si="823">IFERROR(IF(VLOOKUP($A1150,$A$1162:$P$1223,11,FALSE)=0,"",VLOOKUP($A1150,$A$1162:$P$1223,11,FALSE)),"")</f>
        <v/>
      </c>
      <c r="L1150" s="146" t="str">
        <f t="shared" ref="L1150:L1159" si="824">IFERROR(IF(VLOOKUP($A1150,$A$1162:$P$1223,12,FALSE)=0,"",VLOOKUP($A1150,$A$1162:$P$1223,12,FALSE)),"")</f>
        <v/>
      </c>
      <c r="M1150" s="146" t="str">
        <f t="shared" ref="M1150:M1159" si="825">IFERROR(IF(VLOOKUP($A1150,$A$1162:$P$1223,13,FALSE)=0,"",VLOOKUP($A1150,$A$1162:$P$1223,13,FALSE)),"")</f>
        <v/>
      </c>
      <c r="N1150" s="147">
        <f t="shared" ref="N1150:N1159" si="826">SUM(E1150:M1150)</f>
        <v>0</v>
      </c>
      <c r="O1150" s="52"/>
      <c r="Q1150" s="146" t="str">
        <f t="shared" ref="Q1150:Q1159" si="827">IFERROR((VLOOKUP($A1150,$A$1162:$P$1223,16,FALSE)),"DNP")</f>
        <v>DNP</v>
      </c>
      <c r="R1150" t="s">
        <v>207</v>
      </c>
      <c r="S1150" s="134"/>
    </row>
    <row r="1151" spans="1:41" x14ac:dyDescent="0.25">
      <c r="A1151" s="139" t="str">
        <f t="shared" si="815"/>
        <v>2015Wk 7P</v>
      </c>
      <c r="B1151" s="48" t="str">
        <f>IFERROR(VLOOKUP("S2",R1225:S1264,2,FALSE),"")</f>
        <v/>
      </c>
      <c r="C1151" s="144" t="e">
        <f t="shared" si="816"/>
        <v>#N/A</v>
      </c>
      <c r="D1151" s="117"/>
      <c r="E1151" s="146" t="str">
        <f t="shared" si="817"/>
        <v/>
      </c>
      <c r="F1151" s="146" t="str">
        <f t="shared" si="818"/>
        <v/>
      </c>
      <c r="G1151" s="146" t="str">
        <f t="shared" si="819"/>
        <v/>
      </c>
      <c r="H1151" s="146" t="str">
        <f t="shared" si="820"/>
        <v/>
      </c>
      <c r="I1151" s="146" t="str">
        <f t="shared" si="821"/>
        <v/>
      </c>
      <c r="J1151" s="146" t="str">
        <f t="shared" si="822"/>
        <v/>
      </c>
      <c r="K1151" s="146" t="str">
        <f t="shared" si="823"/>
        <v/>
      </c>
      <c r="L1151" s="146" t="str">
        <f t="shared" si="824"/>
        <v/>
      </c>
      <c r="M1151" s="146" t="str">
        <f t="shared" si="825"/>
        <v/>
      </c>
      <c r="N1151" s="147">
        <f t="shared" si="826"/>
        <v>0</v>
      </c>
      <c r="O1151" s="52"/>
      <c r="Q1151" s="146" t="str">
        <f t="shared" si="827"/>
        <v>DNP</v>
      </c>
      <c r="R1151" t="s">
        <v>207</v>
      </c>
      <c r="S1151" s="134"/>
    </row>
    <row r="1152" spans="1:41" x14ac:dyDescent="0.25">
      <c r="A1152" s="139" t="str">
        <f t="shared" si="815"/>
        <v>2015Wk 7P</v>
      </c>
      <c r="B1152" s="48" t="str">
        <f>IFERROR(VLOOKUP("S3",R1225:S1264,2,FALSE),"")</f>
        <v/>
      </c>
      <c r="C1152" s="144" t="e">
        <f t="shared" si="816"/>
        <v>#N/A</v>
      </c>
      <c r="D1152" s="117"/>
      <c r="E1152" s="146" t="str">
        <f t="shared" si="817"/>
        <v/>
      </c>
      <c r="F1152" s="146" t="str">
        <f t="shared" si="818"/>
        <v/>
      </c>
      <c r="G1152" s="146" t="str">
        <f t="shared" si="819"/>
        <v/>
      </c>
      <c r="H1152" s="146" t="str">
        <f t="shared" si="820"/>
        <v/>
      </c>
      <c r="I1152" s="146" t="str">
        <f t="shared" si="821"/>
        <v/>
      </c>
      <c r="J1152" s="146" t="str">
        <f t="shared" si="822"/>
        <v/>
      </c>
      <c r="K1152" s="146" t="str">
        <f t="shared" si="823"/>
        <v/>
      </c>
      <c r="L1152" s="146" t="str">
        <f t="shared" si="824"/>
        <v/>
      </c>
      <c r="M1152" s="146" t="str">
        <f t="shared" si="825"/>
        <v/>
      </c>
      <c r="N1152" s="147">
        <f t="shared" si="826"/>
        <v>0</v>
      </c>
      <c r="O1152" s="52"/>
      <c r="Q1152" s="146" t="str">
        <f t="shared" si="827"/>
        <v>DNP</v>
      </c>
      <c r="R1152" t="s">
        <v>207</v>
      </c>
      <c r="S1152" s="134"/>
    </row>
    <row r="1153" spans="1:20" x14ac:dyDescent="0.25">
      <c r="A1153" s="139" t="str">
        <f t="shared" si="815"/>
        <v>2015Wk 7P</v>
      </c>
      <c r="B1153" s="48" t="str">
        <f>IFERROR(VLOOKUP("S4",R1225:S1264,2,FALSE),"")</f>
        <v/>
      </c>
      <c r="C1153" s="144" t="e">
        <f t="shared" si="816"/>
        <v>#N/A</v>
      </c>
      <c r="D1153" s="117"/>
      <c r="E1153" s="146" t="str">
        <f t="shared" si="817"/>
        <v/>
      </c>
      <c r="F1153" s="146" t="str">
        <f t="shared" si="818"/>
        <v/>
      </c>
      <c r="G1153" s="146" t="str">
        <f t="shared" si="819"/>
        <v/>
      </c>
      <c r="H1153" s="146" t="str">
        <f t="shared" si="820"/>
        <v/>
      </c>
      <c r="I1153" s="146" t="str">
        <f t="shared" si="821"/>
        <v/>
      </c>
      <c r="J1153" s="146" t="str">
        <f t="shared" si="822"/>
        <v/>
      </c>
      <c r="K1153" s="146" t="str">
        <f t="shared" si="823"/>
        <v/>
      </c>
      <c r="L1153" s="146" t="str">
        <f t="shared" si="824"/>
        <v/>
      </c>
      <c r="M1153" s="146" t="str">
        <f t="shared" si="825"/>
        <v/>
      </c>
      <c r="N1153" s="147">
        <f t="shared" si="826"/>
        <v>0</v>
      </c>
      <c r="O1153" s="52"/>
      <c r="Q1153" s="146" t="str">
        <f t="shared" si="827"/>
        <v>DNP</v>
      </c>
      <c r="R1153" t="s">
        <v>207</v>
      </c>
      <c r="S1153" s="134"/>
    </row>
    <row r="1154" spans="1:20" x14ac:dyDescent="0.25">
      <c r="A1154" s="139" t="str">
        <f t="shared" si="815"/>
        <v>2015Wk 7P</v>
      </c>
      <c r="B1154" s="48" t="str">
        <f>IFERROR(VLOOKUP("S5",R1225:S1264,2,FALSE),"")</f>
        <v/>
      </c>
      <c r="C1154" s="144" t="e">
        <f t="shared" si="816"/>
        <v>#N/A</v>
      </c>
      <c r="D1154" s="117"/>
      <c r="E1154" s="146" t="str">
        <f t="shared" si="817"/>
        <v/>
      </c>
      <c r="F1154" s="146" t="str">
        <f t="shared" si="818"/>
        <v/>
      </c>
      <c r="G1154" s="146" t="str">
        <f t="shared" si="819"/>
        <v/>
      </c>
      <c r="H1154" s="146" t="str">
        <f t="shared" si="820"/>
        <v/>
      </c>
      <c r="I1154" s="146" t="str">
        <f t="shared" si="821"/>
        <v/>
      </c>
      <c r="J1154" s="146" t="str">
        <f t="shared" si="822"/>
        <v/>
      </c>
      <c r="K1154" s="146" t="str">
        <f t="shared" si="823"/>
        <v/>
      </c>
      <c r="L1154" s="146" t="str">
        <f t="shared" si="824"/>
        <v/>
      </c>
      <c r="M1154" s="146" t="str">
        <f t="shared" si="825"/>
        <v/>
      </c>
      <c r="N1154" s="147">
        <f t="shared" si="826"/>
        <v>0</v>
      </c>
      <c r="O1154" s="52"/>
      <c r="Q1154" s="146" t="str">
        <f t="shared" si="827"/>
        <v>DNP</v>
      </c>
      <c r="R1154" t="s">
        <v>207</v>
      </c>
      <c r="S1154" s="134"/>
    </row>
    <row r="1155" spans="1:20" x14ac:dyDescent="0.25">
      <c r="A1155" s="139" t="str">
        <f t="shared" si="815"/>
        <v>2015Wk 7P</v>
      </c>
      <c r="B1155" s="48" t="str">
        <f>IFERROR(VLOOKUP("S6",R1225:S1264,2,FALSE),"")</f>
        <v/>
      </c>
      <c r="C1155" s="144" t="e">
        <f t="shared" si="816"/>
        <v>#N/A</v>
      </c>
      <c r="D1155" s="117"/>
      <c r="E1155" s="146" t="str">
        <f t="shared" si="817"/>
        <v/>
      </c>
      <c r="F1155" s="146" t="str">
        <f t="shared" si="818"/>
        <v/>
      </c>
      <c r="G1155" s="146" t="str">
        <f t="shared" si="819"/>
        <v/>
      </c>
      <c r="H1155" s="146" t="str">
        <f t="shared" si="820"/>
        <v/>
      </c>
      <c r="I1155" s="146" t="str">
        <f t="shared" si="821"/>
        <v/>
      </c>
      <c r="J1155" s="146" t="str">
        <f t="shared" si="822"/>
        <v/>
      </c>
      <c r="K1155" s="146" t="str">
        <f t="shared" si="823"/>
        <v/>
      </c>
      <c r="L1155" s="146" t="str">
        <f t="shared" si="824"/>
        <v/>
      </c>
      <c r="M1155" s="146" t="str">
        <f t="shared" si="825"/>
        <v/>
      </c>
      <c r="N1155" s="147">
        <f t="shared" si="826"/>
        <v>0</v>
      </c>
      <c r="O1155" s="52"/>
      <c r="Q1155" s="146" t="str">
        <f t="shared" si="827"/>
        <v>DNP</v>
      </c>
      <c r="R1155" t="s">
        <v>207</v>
      </c>
      <c r="S1155" s="134"/>
    </row>
    <row r="1156" spans="1:20" x14ac:dyDescent="0.25">
      <c r="A1156" s="139" t="str">
        <f t="shared" si="815"/>
        <v>2015Wk 7P</v>
      </c>
      <c r="B1156" s="48" t="str">
        <f>IFERROR(VLOOKUP("S7",R1225:S1264,2,FALSE),"")</f>
        <v/>
      </c>
      <c r="C1156" s="144" t="e">
        <f t="shared" si="816"/>
        <v>#N/A</v>
      </c>
      <c r="D1156" s="117"/>
      <c r="E1156" s="146" t="str">
        <f t="shared" si="817"/>
        <v/>
      </c>
      <c r="F1156" s="146" t="str">
        <f t="shared" si="818"/>
        <v/>
      </c>
      <c r="G1156" s="146" t="str">
        <f t="shared" si="819"/>
        <v/>
      </c>
      <c r="H1156" s="146" t="str">
        <f t="shared" si="820"/>
        <v/>
      </c>
      <c r="I1156" s="146" t="str">
        <f t="shared" si="821"/>
        <v/>
      </c>
      <c r="J1156" s="146" t="str">
        <f t="shared" si="822"/>
        <v/>
      </c>
      <c r="K1156" s="146" t="str">
        <f t="shared" si="823"/>
        <v/>
      </c>
      <c r="L1156" s="146" t="str">
        <f t="shared" si="824"/>
        <v/>
      </c>
      <c r="M1156" s="146" t="str">
        <f t="shared" si="825"/>
        <v/>
      </c>
      <c r="N1156" s="147">
        <f t="shared" si="826"/>
        <v>0</v>
      </c>
      <c r="O1156" s="52"/>
      <c r="Q1156" s="146" t="str">
        <f t="shared" si="827"/>
        <v>DNP</v>
      </c>
      <c r="R1156" t="s">
        <v>207</v>
      </c>
      <c r="S1156" s="134"/>
    </row>
    <row r="1157" spans="1:20" x14ac:dyDescent="0.25">
      <c r="A1157" s="139" t="str">
        <f t="shared" si="815"/>
        <v>2015Wk 7P</v>
      </c>
      <c r="B1157" s="48" t="str">
        <f>IFERROR(VLOOKUP("S8",R1225:S1264,2,FALSE),"")</f>
        <v/>
      </c>
      <c r="C1157" s="144" t="e">
        <f t="shared" si="816"/>
        <v>#N/A</v>
      </c>
      <c r="D1157" s="117"/>
      <c r="E1157" s="146" t="str">
        <f t="shared" si="817"/>
        <v/>
      </c>
      <c r="F1157" s="146" t="str">
        <f t="shared" si="818"/>
        <v/>
      </c>
      <c r="G1157" s="146" t="str">
        <f t="shared" si="819"/>
        <v/>
      </c>
      <c r="H1157" s="146" t="str">
        <f t="shared" si="820"/>
        <v/>
      </c>
      <c r="I1157" s="146" t="str">
        <f t="shared" si="821"/>
        <v/>
      </c>
      <c r="J1157" s="146" t="str">
        <f t="shared" si="822"/>
        <v/>
      </c>
      <c r="K1157" s="146" t="str">
        <f t="shared" si="823"/>
        <v/>
      </c>
      <c r="L1157" s="146" t="str">
        <f t="shared" si="824"/>
        <v/>
      </c>
      <c r="M1157" s="146" t="str">
        <f t="shared" si="825"/>
        <v/>
      </c>
      <c r="N1157" s="147">
        <f t="shared" si="826"/>
        <v>0</v>
      </c>
      <c r="O1157" s="52"/>
      <c r="Q1157" s="146" t="str">
        <f t="shared" si="827"/>
        <v>DNP</v>
      </c>
      <c r="R1157" t="s">
        <v>207</v>
      </c>
      <c r="S1157" s="134"/>
    </row>
    <row r="1158" spans="1:20" x14ac:dyDescent="0.25">
      <c r="A1158" s="139" t="str">
        <f t="shared" si="815"/>
        <v>2015Wk 7P</v>
      </c>
      <c r="B1158" s="48" t="str">
        <f>IFERROR(VLOOKUP("S9",R1225:S1264,2,FALSE),"")</f>
        <v/>
      </c>
      <c r="C1158" s="144" t="e">
        <f t="shared" si="816"/>
        <v>#N/A</v>
      </c>
      <c r="D1158" s="117"/>
      <c r="E1158" s="146" t="str">
        <f t="shared" si="817"/>
        <v/>
      </c>
      <c r="F1158" s="146" t="str">
        <f t="shared" si="818"/>
        <v/>
      </c>
      <c r="G1158" s="146" t="str">
        <f t="shared" si="819"/>
        <v/>
      </c>
      <c r="H1158" s="146" t="str">
        <f t="shared" si="820"/>
        <v/>
      </c>
      <c r="I1158" s="146" t="str">
        <f t="shared" si="821"/>
        <v/>
      </c>
      <c r="J1158" s="146" t="str">
        <f t="shared" si="822"/>
        <v/>
      </c>
      <c r="K1158" s="146" t="str">
        <f t="shared" si="823"/>
        <v/>
      </c>
      <c r="L1158" s="146" t="str">
        <f t="shared" si="824"/>
        <v/>
      </c>
      <c r="M1158" s="146" t="str">
        <f t="shared" si="825"/>
        <v/>
      </c>
      <c r="N1158" s="147">
        <f t="shared" si="826"/>
        <v>0</v>
      </c>
      <c r="O1158" s="52"/>
      <c r="Q1158" s="146" t="str">
        <f t="shared" si="827"/>
        <v>DNP</v>
      </c>
      <c r="R1158" t="s">
        <v>207</v>
      </c>
      <c r="S1158" s="134"/>
    </row>
    <row r="1159" spans="1:20" x14ac:dyDescent="0.25">
      <c r="A1159" s="139" t="str">
        <f t="shared" si="815"/>
        <v>2015Wk 7P</v>
      </c>
      <c r="B1159" s="48" t="str">
        <f>IFERROR(VLOOKUP("S10",R1225:S1264,2,FALSE),"")</f>
        <v/>
      </c>
      <c r="C1159" s="144" t="e">
        <f t="shared" si="816"/>
        <v>#N/A</v>
      </c>
      <c r="D1159" s="117"/>
      <c r="E1159" s="146" t="str">
        <f t="shared" si="817"/>
        <v/>
      </c>
      <c r="F1159" s="146" t="str">
        <f t="shared" si="818"/>
        <v/>
      </c>
      <c r="G1159" s="146" t="str">
        <f t="shared" si="819"/>
        <v/>
      </c>
      <c r="H1159" s="146" t="str">
        <f t="shared" si="820"/>
        <v/>
      </c>
      <c r="I1159" s="146" t="str">
        <f t="shared" si="821"/>
        <v/>
      </c>
      <c r="J1159" s="146" t="str">
        <f t="shared" si="822"/>
        <v/>
      </c>
      <c r="K1159" s="146" t="str">
        <f t="shared" si="823"/>
        <v/>
      </c>
      <c r="L1159" s="146" t="str">
        <f t="shared" si="824"/>
        <v/>
      </c>
      <c r="M1159" s="146" t="str">
        <f t="shared" si="825"/>
        <v/>
      </c>
      <c r="N1159" s="147">
        <f t="shared" si="826"/>
        <v>0</v>
      </c>
      <c r="O1159" s="52"/>
      <c r="Q1159" s="146" t="str">
        <f t="shared" si="827"/>
        <v>DNP</v>
      </c>
      <c r="R1159" t="s">
        <v>207</v>
      </c>
      <c r="S1159" s="134"/>
    </row>
    <row r="1160" spans="1:20" x14ac:dyDescent="0.25">
      <c r="D1160" s="52"/>
      <c r="N1160" s="52"/>
      <c r="O1160" s="52"/>
      <c r="S1160" s="134"/>
    </row>
    <row r="1161" spans="1:20" x14ac:dyDescent="0.25">
      <c r="A1161">
        <v>1</v>
      </c>
      <c r="B1161">
        <v>1</v>
      </c>
      <c r="C1161">
        <v>2</v>
      </c>
      <c r="D1161">
        <v>3</v>
      </c>
      <c r="E1161" s="52">
        <v>4</v>
      </c>
      <c r="F1161">
        <v>5</v>
      </c>
      <c r="G1161">
        <v>6</v>
      </c>
      <c r="H1161">
        <v>7</v>
      </c>
      <c r="I1161">
        <v>8</v>
      </c>
      <c r="J1161">
        <v>9</v>
      </c>
      <c r="K1161">
        <v>10</v>
      </c>
      <c r="L1161">
        <v>11</v>
      </c>
      <c r="M1161">
        <v>12</v>
      </c>
      <c r="N1161">
        <v>13</v>
      </c>
      <c r="O1161" s="52">
        <v>14</v>
      </c>
      <c r="P1161" s="52">
        <v>15</v>
      </c>
      <c r="Q1161">
        <v>16</v>
      </c>
      <c r="S1161" s="134"/>
    </row>
    <row r="1162" spans="1:20" x14ac:dyDescent="0.25">
      <c r="A1162" t="str">
        <f>CONCATENATE($C$10,C1162)</f>
        <v>2015Wk 7</v>
      </c>
      <c r="B1162" t="s">
        <v>280</v>
      </c>
      <c r="C1162" s="159" t="s">
        <v>164</v>
      </c>
      <c r="D1162" s="160" t="s">
        <v>10</v>
      </c>
      <c r="E1162" s="161">
        <v>1</v>
      </c>
      <c r="F1162" s="161">
        <v>2</v>
      </c>
      <c r="G1162" s="161">
        <v>3</v>
      </c>
      <c r="H1162" s="161">
        <v>4</v>
      </c>
      <c r="I1162" s="161">
        <v>5</v>
      </c>
      <c r="J1162" s="161">
        <v>6</v>
      </c>
      <c r="K1162" s="161">
        <v>7</v>
      </c>
      <c r="L1162" s="161">
        <v>8</v>
      </c>
      <c r="M1162" s="161">
        <v>9</v>
      </c>
      <c r="N1162" s="162" t="s">
        <v>209</v>
      </c>
      <c r="O1162" s="163" t="s">
        <v>210</v>
      </c>
      <c r="P1162" s="164" t="s">
        <v>8</v>
      </c>
      <c r="Q1162" s="165" t="str">
        <f>IF(E1197="","Not Played","Played")</f>
        <v>Played</v>
      </c>
      <c r="R1162" s="166" t="str">
        <f>CONCATENATE($C$10,C1162)</f>
        <v>2015Wk 7</v>
      </c>
      <c r="S1162" s="162"/>
    </row>
    <row r="1163" spans="1:20" ht="16.5" thickBot="1" x14ac:dyDescent="0.3">
      <c r="C1163" s="167" t="s">
        <v>189</v>
      </c>
      <c r="D1163" s="168"/>
      <c r="E1163" s="168">
        <v>5</v>
      </c>
      <c r="F1163" s="168">
        <v>4</v>
      </c>
      <c r="G1163" s="168">
        <v>5</v>
      </c>
      <c r="H1163" s="168">
        <v>4</v>
      </c>
      <c r="I1163" s="168">
        <v>4</v>
      </c>
      <c r="J1163" s="168">
        <v>3</v>
      </c>
      <c r="K1163" s="168">
        <v>4</v>
      </c>
      <c r="L1163" s="168">
        <v>3</v>
      </c>
      <c r="M1163" s="168">
        <v>4</v>
      </c>
      <c r="N1163" s="169"/>
      <c r="O1163" s="169"/>
      <c r="R1163" s="166" t="s">
        <v>211</v>
      </c>
      <c r="S1163" s="170" t="s">
        <v>212</v>
      </c>
      <c r="T1163" t="s">
        <v>2</v>
      </c>
    </row>
    <row r="1164" spans="1:20" ht="16.5" thickBot="1" x14ac:dyDescent="0.3">
      <c r="A1164" s="139" t="str">
        <f t="shared" ref="A1164:A1223" si="828">CONCATENATE($C$10,$C$1162,"P",B1164)</f>
        <v>2015Wk 7P8</v>
      </c>
      <c r="B1164">
        <v>8</v>
      </c>
      <c r="C1164" s="144" t="s">
        <v>238</v>
      </c>
      <c r="D1164" s="171">
        <v>5</v>
      </c>
      <c r="E1164" s="172">
        <v>5</v>
      </c>
      <c r="F1164" s="172">
        <v>5</v>
      </c>
      <c r="G1164" s="172">
        <v>7</v>
      </c>
      <c r="H1164" s="172">
        <v>4</v>
      </c>
      <c r="I1164" s="172">
        <v>5</v>
      </c>
      <c r="J1164" s="172">
        <v>4</v>
      </c>
      <c r="K1164" s="172">
        <v>5</v>
      </c>
      <c r="L1164" s="172">
        <v>3</v>
      </c>
      <c r="M1164" s="173">
        <v>5</v>
      </c>
      <c r="N1164" s="174">
        <v>43</v>
      </c>
      <c r="O1164" s="175">
        <v>-1</v>
      </c>
      <c r="P1164" s="176">
        <v>0</v>
      </c>
      <c r="R1164" s="177" t="str">
        <f>CONCATENATE(B1164+100,P1164+100)</f>
        <v>108100</v>
      </c>
      <c r="S1164" s="170">
        <f>B1165</f>
        <v>3</v>
      </c>
      <c r="T1164" t="e">
        <f>VLOOKUP(B1164,$D$223:$H$264,5,FALSE)</f>
        <v>#N/A</v>
      </c>
    </row>
    <row r="1165" spans="1:20" ht="16.5" thickBot="1" x14ac:dyDescent="0.3">
      <c r="A1165" s="139" t="str">
        <f t="shared" si="828"/>
        <v>2015Wk 7P3</v>
      </c>
      <c r="B1165">
        <v>3</v>
      </c>
      <c r="C1165" s="144" t="s">
        <v>229</v>
      </c>
      <c r="D1165" s="171">
        <v>4</v>
      </c>
      <c r="E1165" s="172">
        <v>4</v>
      </c>
      <c r="F1165" s="172">
        <v>4</v>
      </c>
      <c r="G1165" s="172">
        <v>7</v>
      </c>
      <c r="H1165" s="172">
        <v>4</v>
      </c>
      <c r="I1165" s="172">
        <v>4</v>
      </c>
      <c r="J1165" s="172">
        <v>4</v>
      </c>
      <c r="K1165" s="172">
        <v>3</v>
      </c>
      <c r="L1165" s="172">
        <v>3</v>
      </c>
      <c r="M1165" s="173">
        <v>4</v>
      </c>
      <c r="N1165" s="174">
        <v>37</v>
      </c>
      <c r="O1165" s="175">
        <v>6</v>
      </c>
      <c r="P1165" s="176">
        <v>2</v>
      </c>
      <c r="Q1165" s="52"/>
      <c r="R1165" s="177" t="str">
        <f>CONCATENATE(B1165+100,P1165+100)</f>
        <v>103102</v>
      </c>
      <c r="S1165" s="170">
        <f>B1164</f>
        <v>8</v>
      </c>
      <c r="T1165" t="e">
        <f>VLOOKUP(B1165,$D$223:$H$264,5,FALSE)</f>
        <v>#N/A</v>
      </c>
    </row>
    <row r="1166" spans="1:20" ht="16.5" thickBot="1" x14ac:dyDescent="0.3">
      <c r="A1166" s="139" t="str">
        <f t="shared" si="828"/>
        <v>2015Wk 7PM1</v>
      </c>
      <c r="B1166" t="s">
        <v>173</v>
      </c>
      <c r="C1166" s="96"/>
      <c r="D1166" s="98"/>
      <c r="E1166" s="178"/>
      <c r="F1166" s="178"/>
      <c r="G1166" s="178"/>
      <c r="H1166" s="178"/>
      <c r="I1166" s="178"/>
      <c r="J1166" s="178"/>
      <c r="K1166" s="178"/>
      <c r="L1166" s="178"/>
      <c r="M1166" s="178"/>
      <c r="N1166" s="126"/>
      <c r="O1166" s="126"/>
      <c r="P1166" s="90"/>
      <c r="Q1166" s="52"/>
      <c r="R1166" s="177" t="str">
        <f>IF(R1164="","",CONCATENATE(R1164,"v",R1165))</f>
        <v>108100v103102</v>
      </c>
      <c r="S1166" s="170"/>
    </row>
    <row r="1167" spans="1:20" ht="16.5" thickBot="1" x14ac:dyDescent="0.3">
      <c r="A1167" s="139" t="str">
        <f t="shared" si="828"/>
        <v>2015Wk 7P43</v>
      </c>
      <c r="B1167">
        <v>43</v>
      </c>
      <c r="C1167" s="144" t="s">
        <v>241</v>
      </c>
      <c r="D1167" s="171">
        <v>8</v>
      </c>
      <c r="E1167" s="172">
        <v>6</v>
      </c>
      <c r="F1167" s="172">
        <v>5</v>
      </c>
      <c r="G1167" s="172">
        <v>9</v>
      </c>
      <c r="H1167" s="172">
        <v>6</v>
      </c>
      <c r="I1167" s="172">
        <v>5</v>
      </c>
      <c r="J1167" s="172">
        <v>4</v>
      </c>
      <c r="K1167" s="172">
        <v>3</v>
      </c>
      <c r="L1167" s="172">
        <v>3</v>
      </c>
      <c r="M1167" s="173">
        <v>7</v>
      </c>
      <c r="N1167" s="174">
        <v>48</v>
      </c>
      <c r="O1167" s="175">
        <v>1</v>
      </c>
      <c r="P1167" s="176">
        <v>2</v>
      </c>
      <c r="Q1167" s="52"/>
      <c r="R1167" s="177" t="str">
        <f>CONCATENATE(B1167+100,P1167+100)</f>
        <v>143102</v>
      </c>
      <c r="S1167" s="170">
        <f>B1168</f>
        <v>31</v>
      </c>
      <c r="T1167" t="e">
        <f>VLOOKUP(B1167,$D$223:$H$264,5,FALSE)</f>
        <v>#N/A</v>
      </c>
    </row>
    <row r="1168" spans="1:20" ht="16.5" thickBot="1" x14ac:dyDescent="0.3">
      <c r="A1168" s="139" t="str">
        <f t="shared" si="828"/>
        <v>2015Wk 7P31</v>
      </c>
      <c r="B1168">
        <v>31</v>
      </c>
      <c r="C1168" s="144" t="s">
        <v>232</v>
      </c>
      <c r="D1168" s="171">
        <v>8</v>
      </c>
      <c r="E1168" s="172">
        <v>6</v>
      </c>
      <c r="F1168" s="172">
        <v>7</v>
      </c>
      <c r="G1168" s="172">
        <v>8</v>
      </c>
      <c r="H1168" s="172">
        <v>6</v>
      </c>
      <c r="I1168" s="172">
        <v>6</v>
      </c>
      <c r="J1168" s="172">
        <v>4</v>
      </c>
      <c r="K1168" s="172">
        <v>6</v>
      </c>
      <c r="L1168" s="172">
        <v>3</v>
      </c>
      <c r="M1168" s="173">
        <v>6</v>
      </c>
      <c r="N1168" s="174">
        <v>52</v>
      </c>
      <c r="O1168" s="175">
        <v>-5</v>
      </c>
      <c r="P1168" s="176">
        <v>0</v>
      </c>
      <c r="Q1168" s="52"/>
      <c r="R1168" s="177" t="str">
        <f>CONCATENATE(B1168+100,P1168+100)</f>
        <v>131100</v>
      </c>
      <c r="S1168" s="170">
        <f>B1167</f>
        <v>43</v>
      </c>
      <c r="T1168" t="e">
        <f>VLOOKUP(B1168,$D$223:$H$264,5,FALSE)</f>
        <v>#N/A</v>
      </c>
    </row>
    <row r="1169" spans="1:20" ht="16.5" thickBot="1" x14ac:dyDescent="0.3">
      <c r="A1169" s="139" t="str">
        <f t="shared" si="828"/>
        <v>2015Wk 7PM2</v>
      </c>
      <c r="B1169" t="s">
        <v>174</v>
      </c>
      <c r="C1169" s="96"/>
      <c r="D1169" s="98"/>
      <c r="E1169" s="178"/>
      <c r="F1169" s="178"/>
      <c r="G1169" s="178"/>
      <c r="H1169" s="178"/>
      <c r="I1169" s="178"/>
      <c r="J1169" s="178"/>
      <c r="K1169" s="178"/>
      <c r="L1169" s="178"/>
      <c r="M1169" s="178"/>
      <c r="N1169" s="126"/>
      <c r="O1169" s="126"/>
      <c r="P1169" s="90"/>
      <c r="Q1169" s="52"/>
      <c r="R1169" s="177" t="str">
        <f>IF(R1167="","",CONCATENATE(R1167,"v",R1168))</f>
        <v>143102v131100</v>
      </c>
      <c r="S1169" s="170"/>
    </row>
    <row r="1170" spans="1:20" ht="16.5" thickBot="1" x14ac:dyDescent="0.3">
      <c r="A1170" s="139" t="str">
        <f t="shared" si="828"/>
        <v>2015Wk 7P28</v>
      </c>
      <c r="B1170">
        <v>28</v>
      </c>
      <c r="C1170" s="144" t="s">
        <v>244</v>
      </c>
      <c r="D1170" s="171">
        <v>9</v>
      </c>
      <c r="E1170" s="172">
        <v>6</v>
      </c>
      <c r="F1170" s="172">
        <v>5</v>
      </c>
      <c r="G1170" s="172">
        <v>6</v>
      </c>
      <c r="H1170" s="172">
        <v>6</v>
      </c>
      <c r="I1170" s="172">
        <v>5</v>
      </c>
      <c r="J1170" s="172">
        <v>4</v>
      </c>
      <c r="K1170" s="172">
        <v>6</v>
      </c>
      <c r="L1170" s="172">
        <v>4</v>
      </c>
      <c r="M1170" s="173">
        <v>5</v>
      </c>
      <c r="N1170" s="174">
        <v>47</v>
      </c>
      <c r="O1170" s="175">
        <v>-1</v>
      </c>
      <c r="P1170" s="176">
        <v>2</v>
      </c>
      <c r="Q1170" s="52"/>
      <c r="R1170" s="177" t="str">
        <f>CONCATENATE(B1170+100,P1170+100)</f>
        <v>128102</v>
      </c>
      <c r="S1170" s="170">
        <f>B1171</f>
        <v>32</v>
      </c>
      <c r="T1170" t="e">
        <f>VLOOKUP(B1170,$D$223:$H$264,5,FALSE)</f>
        <v>#N/A</v>
      </c>
    </row>
    <row r="1171" spans="1:20" ht="16.5" thickBot="1" x14ac:dyDescent="0.3">
      <c r="A1171" s="139" t="str">
        <f t="shared" si="828"/>
        <v>2015Wk 7P32</v>
      </c>
      <c r="B1171">
        <v>32</v>
      </c>
      <c r="C1171" s="144" t="s">
        <v>235</v>
      </c>
      <c r="D1171" s="171">
        <v>10</v>
      </c>
      <c r="E1171" s="172">
        <v>6</v>
      </c>
      <c r="F1171" s="172">
        <v>5</v>
      </c>
      <c r="G1171" s="172">
        <v>10</v>
      </c>
      <c r="H1171" s="172">
        <v>5</v>
      </c>
      <c r="I1171" s="172">
        <v>8</v>
      </c>
      <c r="J1171" s="172">
        <v>5</v>
      </c>
      <c r="K1171" s="172">
        <v>5</v>
      </c>
      <c r="L1171" s="172">
        <v>6</v>
      </c>
      <c r="M1171" s="173">
        <v>6</v>
      </c>
      <c r="N1171" s="174">
        <v>56</v>
      </c>
      <c r="O1171" s="175">
        <v>-6</v>
      </c>
      <c r="P1171" s="176">
        <v>0</v>
      </c>
      <c r="Q1171" s="52"/>
      <c r="R1171" s="177" t="str">
        <f>CONCATENATE(B1171+100,P1171+100)</f>
        <v>132100</v>
      </c>
      <c r="S1171" s="170">
        <f>B1170</f>
        <v>28</v>
      </c>
      <c r="T1171" t="e">
        <f>VLOOKUP(B1171,$D$223:$H$264,5,FALSE)</f>
        <v>#N/A</v>
      </c>
    </row>
    <row r="1172" spans="1:20" ht="16.5" thickBot="1" x14ac:dyDescent="0.3">
      <c r="A1172" s="139" t="str">
        <f t="shared" si="828"/>
        <v>2015Wk 7PM3</v>
      </c>
      <c r="B1172" t="s">
        <v>175</v>
      </c>
      <c r="C1172" s="96"/>
      <c r="D1172" s="98"/>
      <c r="E1172" s="178"/>
      <c r="F1172" s="178"/>
      <c r="G1172" s="178"/>
      <c r="H1172" s="178"/>
      <c r="I1172" s="178"/>
      <c r="J1172" s="178"/>
      <c r="K1172" s="178"/>
      <c r="L1172" s="178"/>
      <c r="M1172" s="178"/>
      <c r="N1172" s="126"/>
      <c r="O1172" s="126"/>
      <c r="P1172" s="90"/>
      <c r="Q1172" s="52"/>
      <c r="R1172" s="177" t="str">
        <f>IF(R1170="","",CONCATENATE(R1170,"v",R1171))</f>
        <v>128102v132100</v>
      </c>
      <c r="S1172" s="170"/>
    </row>
    <row r="1173" spans="1:20" ht="16.5" thickBot="1" x14ac:dyDescent="0.3">
      <c r="A1173" s="139" t="str">
        <f t="shared" si="828"/>
        <v>2015Wk 7P81</v>
      </c>
      <c r="B1173">
        <v>81</v>
      </c>
      <c r="C1173" s="144" t="s">
        <v>247</v>
      </c>
      <c r="D1173" s="171">
        <v>5</v>
      </c>
      <c r="E1173" s="172">
        <v>6</v>
      </c>
      <c r="F1173" s="172">
        <v>4</v>
      </c>
      <c r="G1173" s="172">
        <v>8</v>
      </c>
      <c r="H1173" s="172">
        <v>4</v>
      </c>
      <c r="I1173" s="172">
        <v>5</v>
      </c>
      <c r="J1173" s="172">
        <v>4</v>
      </c>
      <c r="K1173" s="172">
        <v>4</v>
      </c>
      <c r="L1173" s="172">
        <v>2</v>
      </c>
      <c r="M1173" s="173">
        <v>5</v>
      </c>
      <c r="N1173" s="174">
        <v>42</v>
      </c>
      <c r="O1173" s="175">
        <v>2</v>
      </c>
      <c r="P1173" s="176">
        <v>1</v>
      </c>
      <c r="Q1173" s="52"/>
      <c r="R1173" s="177" t="str">
        <f>CONCATENATE(B1173+100,P1173+100)</f>
        <v>181101</v>
      </c>
      <c r="S1173" s="170">
        <f>B1174</f>
        <v>82</v>
      </c>
      <c r="T1173" t="e">
        <f>VLOOKUP(B1173,$D$223:$H$264,5,FALSE)</f>
        <v>#N/A</v>
      </c>
    </row>
    <row r="1174" spans="1:20" ht="16.5" thickBot="1" x14ac:dyDescent="0.3">
      <c r="A1174" s="139" t="str">
        <f t="shared" si="828"/>
        <v>2015Wk 7P82</v>
      </c>
      <c r="B1174">
        <v>82</v>
      </c>
      <c r="C1174" s="144" t="s">
        <v>256</v>
      </c>
      <c r="D1174" s="171">
        <v>5</v>
      </c>
      <c r="E1174" s="172">
        <v>5</v>
      </c>
      <c r="F1174" s="172">
        <v>4</v>
      </c>
      <c r="G1174" s="172">
        <v>5</v>
      </c>
      <c r="H1174" s="172">
        <v>5</v>
      </c>
      <c r="I1174" s="172">
        <v>4</v>
      </c>
      <c r="J1174" s="172">
        <v>3</v>
      </c>
      <c r="K1174" s="172">
        <v>5</v>
      </c>
      <c r="L1174" s="172">
        <v>3</v>
      </c>
      <c r="M1174" s="173">
        <v>6</v>
      </c>
      <c r="N1174" s="174">
        <v>40</v>
      </c>
      <c r="O1174" s="175">
        <v>2</v>
      </c>
      <c r="P1174" s="176">
        <v>1</v>
      </c>
      <c r="Q1174" s="52"/>
      <c r="R1174" s="177" t="str">
        <f>CONCATENATE(B1174+100,P1174+100)</f>
        <v>182101</v>
      </c>
      <c r="S1174" s="170">
        <f>B1173</f>
        <v>81</v>
      </c>
      <c r="T1174" t="e">
        <f>VLOOKUP(B1174,$D$223:$H$264,5,FALSE)</f>
        <v>#N/A</v>
      </c>
    </row>
    <row r="1175" spans="1:20" ht="16.5" thickBot="1" x14ac:dyDescent="0.3">
      <c r="A1175" s="139" t="str">
        <f t="shared" si="828"/>
        <v>2015Wk 7PM4</v>
      </c>
      <c r="B1175" t="s">
        <v>221</v>
      </c>
      <c r="C1175" s="96"/>
      <c r="D1175" s="98"/>
      <c r="E1175" s="178"/>
      <c r="F1175" s="178"/>
      <c r="G1175" s="178"/>
      <c r="H1175" s="178"/>
      <c r="I1175" s="178"/>
      <c r="J1175" s="178"/>
      <c r="K1175" s="178"/>
      <c r="L1175" s="178"/>
      <c r="M1175" s="178"/>
      <c r="N1175" s="126"/>
      <c r="O1175" s="126"/>
      <c r="P1175" s="90"/>
      <c r="Q1175" s="52"/>
      <c r="R1175" s="177" t="str">
        <f>IF(R1173="","",CONCATENATE(R1173,"v",R1174))</f>
        <v>181101v182101</v>
      </c>
      <c r="S1175" s="170"/>
    </row>
    <row r="1176" spans="1:20" ht="16.5" thickBot="1" x14ac:dyDescent="0.3">
      <c r="A1176" s="139" t="str">
        <f t="shared" si="828"/>
        <v>2015Wk 7P15</v>
      </c>
      <c r="B1176">
        <v>15</v>
      </c>
      <c r="C1176" s="144" t="s">
        <v>250</v>
      </c>
      <c r="D1176" s="171">
        <v>7</v>
      </c>
      <c r="E1176" s="172">
        <v>6</v>
      </c>
      <c r="F1176" s="172">
        <v>5</v>
      </c>
      <c r="G1176" s="172">
        <v>6</v>
      </c>
      <c r="H1176" s="172">
        <v>4</v>
      </c>
      <c r="I1176" s="172">
        <v>5</v>
      </c>
      <c r="J1176" s="172">
        <v>5</v>
      </c>
      <c r="K1176" s="172">
        <v>5</v>
      </c>
      <c r="L1176" s="172">
        <v>3</v>
      </c>
      <c r="M1176" s="173">
        <v>5</v>
      </c>
      <c r="N1176" s="174">
        <v>44</v>
      </c>
      <c r="O1176" s="175">
        <v>0</v>
      </c>
      <c r="P1176" s="176">
        <v>2</v>
      </c>
      <c r="Q1176" s="52"/>
      <c r="R1176" s="177" t="str">
        <f>CONCATENATE(B1176+100,P1176+100)</f>
        <v>115102</v>
      </c>
      <c r="S1176" s="170">
        <f>B1177</f>
        <v>11</v>
      </c>
      <c r="T1176" t="e">
        <f>VLOOKUP(B1176,$D$223:$H$264,5,FALSE)</f>
        <v>#N/A</v>
      </c>
    </row>
    <row r="1177" spans="1:20" ht="16.5" thickBot="1" x14ac:dyDescent="0.3">
      <c r="A1177" s="139" t="str">
        <f t="shared" si="828"/>
        <v>2015Wk 7P11</v>
      </c>
      <c r="B1177">
        <v>11</v>
      </c>
      <c r="C1177" s="144" t="s">
        <v>259</v>
      </c>
      <c r="D1177" s="171">
        <v>6</v>
      </c>
      <c r="E1177" s="172">
        <v>6</v>
      </c>
      <c r="F1177" s="172">
        <v>5</v>
      </c>
      <c r="G1177" s="172">
        <v>6</v>
      </c>
      <c r="H1177" s="172">
        <v>5</v>
      </c>
      <c r="I1177" s="172">
        <v>5</v>
      </c>
      <c r="J1177" s="172">
        <v>4</v>
      </c>
      <c r="K1177" s="172">
        <v>5</v>
      </c>
      <c r="L1177" s="172">
        <v>3</v>
      </c>
      <c r="M1177" s="173">
        <v>6</v>
      </c>
      <c r="N1177" s="174">
        <v>45</v>
      </c>
      <c r="O1177" s="175">
        <v>-2</v>
      </c>
      <c r="P1177" s="176">
        <v>0</v>
      </c>
      <c r="Q1177" s="52"/>
      <c r="R1177" s="177" t="str">
        <f>CONCATENATE(B1177+100,P1177+100)</f>
        <v>111100</v>
      </c>
      <c r="S1177" s="170">
        <f>B1176</f>
        <v>15</v>
      </c>
      <c r="T1177" t="e">
        <f>VLOOKUP(B1177,$D$223:$H$264,5,FALSE)</f>
        <v>#N/A</v>
      </c>
    </row>
    <row r="1178" spans="1:20" ht="16.5" thickBot="1" x14ac:dyDescent="0.3">
      <c r="A1178" s="139" t="str">
        <f t="shared" si="828"/>
        <v>2015Wk 7PM5</v>
      </c>
      <c r="B1178" t="s">
        <v>224</v>
      </c>
      <c r="C1178" s="96"/>
      <c r="D1178" s="98"/>
      <c r="E1178" s="178"/>
      <c r="F1178" s="178"/>
      <c r="G1178" s="178"/>
      <c r="H1178" s="178"/>
      <c r="I1178" s="178"/>
      <c r="J1178" s="178"/>
      <c r="K1178" s="178"/>
      <c r="L1178" s="178"/>
      <c r="M1178" s="178"/>
      <c r="N1178" s="126"/>
      <c r="O1178" s="126"/>
      <c r="P1178" s="90"/>
      <c r="Q1178" s="52"/>
      <c r="R1178" s="177" t="str">
        <f>IF(R1176="","",CONCATENATE(R1176,"v",R1177))</f>
        <v>115102v111100</v>
      </c>
      <c r="S1178" s="170"/>
    </row>
    <row r="1179" spans="1:20" ht="16.5" thickBot="1" x14ac:dyDescent="0.3">
      <c r="A1179" s="139" t="str">
        <f t="shared" si="828"/>
        <v>2015Wk 7P17</v>
      </c>
      <c r="B1179">
        <v>17</v>
      </c>
      <c r="C1179" s="144" t="s">
        <v>253</v>
      </c>
      <c r="D1179" s="171">
        <v>9</v>
      </c>
      <c r="E1179" s="172">
        <v>6</v>
      </c>
      <c r="F1179" s="172">
        <v>5</v>
      </c>
      <c r="G1179" s="172">
        <v>9</v>
      </c>
      <c r="H1179" s="172">
        <v>6</v>
      </c>
      <c r="I1179" s="172">
        <v>5</v>
      </c>
      <c r="J1179" s="172">
        <v>4</v>
      </c>
      <c r="K1179" s="172">
        <v>4</v>
      </c>
      <c r="L1179" s="172">
        <v>4</v>
      </c>
      <c r="M1179" s="173">
        <v>5</v>
      </c>
      <c r="N1179" s="174">
        <v>48</v>
      </c>
      <c r="O1179" s="175">
        <v>0</v>
      </c>
      <c r="P1179" s="176">
        <v>2</v>
      </c>
      <c r="Q1179" s="52"/>
      <c r="R1179" s="177" t="str">
        <f>CONCATENATE(B1179+100,P1179+100)</f>
        <v>117102</v>
      </c>
      <c r="S1179" s="170">
        <f>B1180</f>
        <v>20</v>
      </c>
      <c r="T1179" t="e">
        <f>VLOOKUP(B1179,$D$223:$H$264,5,FALSE)</f>
        <v>#N/A</v>
      </c>
    </row>
    <row r="1180" spans="1:20" ht="16.5" thickBot="1" x14ac:dyDescent="0.3">
      <c r="A1180" s="139" t="str">
        <f t="shared" si="828"/>
        <v>2015Wk 7P20</v>
      </c>
      <c r="B1180">
        <v>20</v>
      </c>
      <c r="C1180" s="144" t="s">
        <v>262</v>
      </c>
      <c r="D1180" s="171">
        <v>8</v>
      </c>
      <c r="E1180" s="172">
        <v>6</v>
      </c>
      <c r="F1180" s="172">
        <v>7</v>
      </c>
      <c r="G1180" s="172">
        <v>6</v>
      </c>
      <c r="H1180" s="172">
        <v>6</v>
      </c>
      <c r="I1180" s="172">
        <v>5</v>
      </c>
      <c r="J1180" s="172">
        <v>3</v>
      </c>
      <c r="K1180" s="172">
        <v>5</v>
      </c>
      <c r="L1180" s="172">
        <v>4</v>
      </c>
      <c r="M1180" s="173">
        <v>5</v>
      </c>
      <c r="N1180" s="174">
        <v>47</v>
      </c>
      <c r="O1180" s="175">
        <v>-1</v>
      </c>
      <c r="P1180" s="176">
        <v>0</v>
      </c>
      <c r="Q1180" s="52"/>
      <c r="R1180" s="177" t="str">
        <f>CONCATENATE(B1180+100,P1180+100)</f>
        <v>120100</v>
      </c>
      <c r="S1180" s="170">
        <f>B1179</f>
        <v>17</v>
      </c>
      <c r="T1180" t="e">
        <f>VLOOKUP(B1180,$D$223:$H$264,5,FALSE)</f>
        <v>#N/A</v>
      </c>
    </row>
    <row r="1181" spans="1:20" ht="16.5" thickBot="1" x14ac:dyDescent="0.3">
      <c r="A1181" s="139" t="str">
        <f t="shared" si="828"/>
        <v>2015Wk 7PM6</v>
      </c>
      <c r="B1181" t="s">
        <v>227</v>
      </c>
      <c r="C1181" s="96"/>
      <c r="D1181" s="98"/>
      <c r="E1181" s="178"/>
      <c r="F1181" s="178"/>
      <c r="G1181" s="178"/>
      <c r="H1181" s="178"/>
      <c r="I1181" s="178"/>
      <c r="J1181" s="178"/>
      <c r="K1181" s="178"/>
      <c r="L1181" s="178"/>
      <c r="M1181" s="178"/>
      <c r="N1181" s="126"/>
      <c r="O1181" s="126"/>
      <c r="P1181" s="90"/>
      <c r="Q1181" s="52"/>
      <c r="R1181" s="177" t="str">
        <f>IF(R1179="","",CONCATENATE(R1179,"v",R1180))</f>
        <v>117102v120100</v>
      </c>
      <c r="S1181" s="170"/>
    </row>
    <row r="1182" spans="1:20" ht="16.5" thickBot="1" x14ac:dyDescent="0.3">
      <c r="A1182" s="139" t="str">
        <f t="shared" si="828"/>
        <v>2015Wk 7P23</v>
      </c>
      <c r="B1182">
        <v>23</v>
      </c>
      <c r="C1182" s="144" t="s">
        <v>246</v>
      </c>
      <c r="D1182" s="171">
        <v>5</v>
      </c>
      <c r="E1182" s="172">
        <v>5</v>
      </c>
      <c r="F1182" s="172">
        <v>5</v>
      </c>
      <c r="G1182" s="172">
        <v>4</v>
      </c>
      <c r="H1182" s="172">
        <v>4</v>
      </c>
      <c r="I1182" s="172">
        <v>4</v>
      </c>
      <c r="J1182" s="172">
        <v>4</v>
      </c>
      <c r="K1182" s="172">
        <v>4</v>
      </c>
      <c r="L1182" s="172">
        <v>4</v>
      </c>
      <c r="M1182" s="173">
        <v>5</v>
      </c>
      <c r="N1182" s="174">
        <v>39</v>
      </c>
      <c r="O1182" s="175">
        <v>4</v>
      </c>
      <c r="P1182" s="176">
        <v>2</v>
      </c>
      <c r="Q1182" s="52"/>
      <c r="R1182" s="177" t="str">
        <f>CONCATENATE(B1182+100,P1182+100)</f>
        <v>123102</v>
      </c>
      <c r="S1182" s="170">
        <f>B1183</f>
        <v>19</v>
      </c>
      <c r="T1182" t="e">
        <f>VLOOKUP(B1182,$D$223:$H$264,5,FALSE)</f>
        <v>#N/A</v>
      </c>
    </row>
    <row r="1183" spans="1:20" ht="16.5" thickBot="1" x14ac:dyDescent="0.3">
      <c r="A1183" s="139" t="str">
        <f t="shared" si="828"/>
        <v>2015Wk 7P19</v>
      </c>
      <c r="B1183">
        <v>19</v>
      </c>
      <c r="C1183" s="144" t="s">
        <v>255</v>
      </c>
      <c r="D1183" s="171">
        <v>5</v>
      </c>
      <c r="E1183" s="172">
        <v>5</v>
      </c>
      <c r="F1183" s="172">
        <v>5</v>
      </c>
      <c r="G1183" s="172">
        <v>6</v>
      </c>
      <c r="H1183" s="172">
        <v>4</v>
      </c>
      <c r="I1183" s="172">
        <v>4</v>
      </c>
      <c r="J1183" s="172">
        <v>3</v>
      </c>
      <c r="K1183" s="172">
        <v>5</v>
      </c>
      <c r="L1183" s="172">
        <v>5</v>
      </c>
      <c r="M1183" s="173">
        <v>6</v>
      </c>
      <c r="N1183" s="174">
        <v>43</v>
      </c>
      <c r="O1183" s="175">
        <v>-1</v>
      </c>
      <c r="P1183" s="176">
        <v>0</v>
      </c>
      <c r="Q1183" s="52"/>
      <c r="R1183" s="177" t="str">
        <f>CONCATENATE(B1183+100,P1183+100)</f>
        <v>119100</v>
      </c>
      <c r="S1183" s="170">
        <f>B1182</f>
        <v>23</v>
      </c>
      <c r="T1183" t="e">
        <f>VLOOKUP(B1183,$D$223:$H$264,5,FALSE)</f>
        <v>#N/A</v>
      </c>
    </row>
    <row r="1184" spans="1:20" ht="16.5" thickBot="1" x14ac:dyDescent="0.3">
      <c r="A1184" s="139" t="str">
        <f t="shared" si="828"/>
        <v>2015Wk 7PM7</v>
      </c>
      <c r="B1184" t="s">
        <v>230</v>
      </c>
      <c r="C1184" s="96"/>
      <c r="D1184" s="98"/>
      <c r="E1184" s="178"/>
      <c r="F1184" s="178"/>
      <c r="G1184" s="178"/>
      <c r="H1184" s="178"/>
      <c r="I1184" s="178"/>
      <c r="J1184" s="178"/>
      <c r="K1184" s="178"/>
      <c r="L1184" s="178"/>
      <c r="M1184" s="178"/>
      <c r="N1184" s="126"/>
      <c r="O1184" s="126"/>
      <c r="P1184" s="90"/>
      <c r="Q1184" s="52"/>
      <c r="R1184" s="177" t="str">
        <f>IF(R1182="","",CONCATENATE(R1182,"v",R1183))</f>
        <v>123102v119100</v>
      </c>
      <c r="S1184" s="170"/>
    </row>
    <row r="1185" spans="1:20" ht="16.5" thickBot="1" x14ac:dyDescent="0.3">
      <c r="A1185" s="139" t="str">
        <f t="shared" si="828"/>
        <v>2015Wk 7P24</v>
      </c>
      <c r="B1185">
        <v>24</v>
      </c>
      <c r="C1185" s="144" t="s">
        <v>249</v>
      </c>
      <c r="D1185" s="171">
        <v>8</v>
      </c>
      <c r="E1185" s="172">
        <v>6</v>
      </c>
      <c r="F1185" s="172">
        <v>5</v>
      </c>
      <c r="G1185" s="172">
        <v>7</v>
      </c>
      <c r="H1185" s="172">
        <v>6</v>
      </c>
      <c r="I1185" s="172">
        <v>5</v>
      </c>
      <c r="J1185" s="172">
        <v>4</v>
      </c>
      <c r="K1185" s="172">
        <v>5</v>
      </c>
      <c r="L1185" s="172">
        <v>4</v>
      </c>
      <c r="M1185" s="173">
        <v>6</v>
      </c>
      <c r="N1185" s="174">
        <v>48</v>
      </c>
      <c r="O1185" s="175">
        <v>-3</v>
      </c>
      <c r="P1185" s="176">
        <v>0</v>
      </c>
      <c r="Q1185" s="52"/>
      <c r="R1185" s="177" t="str">
        <f>CONCATENATE(B1185+100,P1185+100)</f>
        <v>124100</v>
      </c>
      <c r="S1185" s="170">
        <f>B1186</f>
        <v>25</v>
      </c>
      <c r="T1185" t="e">
        <f>VLOOKUP(B1185,$D$223:$H$264,5,FALSE)</f>
        <v>#N/A</v>
      </c>
    </row>
    <row r="1186" spans="1:20" ht="16.5" thickBot="1" x14ac:dyDescent="0.3">
      <c r="A1186" s="139" t="str">
        <f t="shared" si="828"/>
        <v>2015Wk 7P25</v>
      </c>
      <c r="B1186">
        <v>25</v>
      </c>
      <c r="C1186" s="144" t="s">
        <v>258</v>
      </c>
      <c r="D1186" s="171">
        <v>5</v>
      </c>
      <c r="E1186" s="172">
        <v>7</v>
      </c>
      <c r="F1186" s="172">
        <v>4</v>
      </c>
      <c r="G1186" s="172">
        <v>6</v>
      </c>
      <c r="H1186" s="172">
        <v>6</v>
      </c>
      <c r="I1186" s="172">
        <v>5</v>
      </c>
      <c r="J1186" s="172">
        <v>4</v>
      </c>
      <c r="K1186" s="172">
        <v>3</v>
      </c>
      <c r="L1186" s="172">
        <v>4</v>
      </c>
      <c r="M1186" s="173">
        <v>5</v>
      </c>
      <c r="N1186" s="174">
        <v>44</v>
      </c>
      <c r="O1186" s="175">
        <v>-1</v>
      </c>
      <c r="P1186" s="176">
        <v>2</v>
      </c>
      <c r="Q1186" s="52"/>
      <c r="R1186" s="177" t="str">
        <f>CONCATENATE(B1186+100,P1186+100)</f>
        <v>125102</v>
      </c>
      <c r="S1186" s="170">
        <f>B1185</f>
        <v>24</v>
      </c>
      <c r="T1186" t="e">
        <f>VLOOKUP(B1186,$D$223:$H$264,5,FALSE)</f>
        <v>#N/A</v>
      </c>
    </row>
    <row r="1187" spans="1:20" ht="16.5" thickBot="1" x14ac:dyDescent="0.3">
      <c r="A1187" s="139" t="str">
        <f t="shared" si="828"/>
        <v>2015Wk 7PM8</v>
      </c>
      <c r="B1187" t="s">
        <v>233</v>
      </c>
      <c r="C1187" s="96"/>
      <c r="D1187" s="98"/>
      <c r="E1187" s="178"/>
      <c r="F1187" s="178"/>
      <c r="G1187" s="178"/>
      <c r="H1187" s="178"/>
      <c r="I1187" s="178"/>
      <c r="J1187" s="178"/>
      <c r="K1187" s="178"/>
      <c r="L1187" s="178"/>
      <c r="M1187" s="178"/>
      <c r="N1187" s="126"/>
      <c r="O1187" s="126"/>
      <c r="P1187" s="90"/>
      <c r="Q1187" s="52"/>
      <c r="R1187" s="177" t="str">
        <f>IF(R1185="","",CONCATENATE(R1185,"v",R1186))</f>
        <v>124100v125102</v>
      </c>
      <c r="S1187" s="170"/>
    </row>
    <row r="1188" spans="1:20" ht="16.5" thickBot="1" x14ac:dyDescent="0.3">
      <c r="A1188" s="139" t="str">
        <f t="shared" si="828"/>
        <v>2015Wk 7P80</v>
      </c>
      <c r="B1188">
        <v>80</v>
      </c>
      <c r="C1188" s="144" t="s">
        <v>252</v>
      </c>
      <c r="D1188" s="171">
        <v>9</v>
      </c>
      <c r="E1188" s="172">
        <v>6</v>
      </c>
      <c r="F1188" s="172">
        <v>6</v>
      </c>
      <c r="G1188" s="172">
        <v>7</v>
      </c>
      <c r="H1188" s="172">
        <v>5</v>
      </c>
      <c r="I1188" s="172">
        <v>5</v>
      </c>
      <c r="J1188" s="172">
        <v>4</v>
      </c>
      <c r="K1188" s="172">
        <v>5</v>
      </c>
      <c r="L1188" s="172">
        <v>4</v>
      </c>
      <c r="M1188" s="173">
        <v>6</v>
      </c>
      <c r="N1188" s="174">
        <v>48</v>
      </c>
      <c r="O1188" s="175">
        <v>-2</v>
      </c>
      <c r="P1188" s="176">
        <v>1</v>
      </c>
      <c r="Q1188" s="52"/>
      <c r="R1188" s="177" t="str">
        <f>CONCATENATE(B1188+100,P1188+100)</f>
        <v>180101</v>
      </c>
      <c r="S1188" s="170">
        <f>B1189</f>
        <v>16</v>
      </c>
      <c r="T1188" t="e">
        <f>VLOOKUP(B1188,$D$223:$H$264,5,FALSE)</f>
        <v>#N/A</v>
      </c>
    </row>
    <row r="1189" spans="1:20" ht="16.5" thickBot="1" x14ac:dyDescent="0.3">
      <c r="A1189" s="139" t="str">
        <f t="shared" si="828"/>
        <v>2015Wk 7P16</v>
      </c>
      <c r="B1189">
        <v>16</v>
      </c>
      <c r="C1189" s="144" t="s">
        <v>261</v>
      </c>
      <c r="D1189" s="171">
        <v>9</v>
      </c>
      <c r="E1189" s="172">
        <v>6</v>
      </c>
      <c r="F1189" s="172">
        <v>5</v>
      </c>
      <c r="G1189" s="172">
        <v>7</v>
      </c>
      <c r="H1189" s="172">
        <v>6</v>
      </c>
      <c r="I1189" s="172">
        <v>6</v>
      </c>
      <c r="J1189" s="172">
        <v>3</v>
      </c>
      <c r="K1189" s="172">
        <v>6</v>
      </c>
      <c r="L1189" s="172">
        <v>3</v>
      </c>
      <c r="M1189" s="173">
        <v>6</v>
      </c>
      <c r="N1189" s="174">
        <v>48</v>
      </c>
      <c r="O1189" s="175">
        <v>-2</v>
      </c>
      <c r="P1189" s="176">
        <v>1</v>
      </c>
      <c r="Q1189" s="52"/>
      <c r="R1189" s="177" t="str">
        <f>CONCATENATE(B1189+100,P1189+100)</f>
        <v>116101</v>
      </c>
      <c r="S1189" s="170">
        <f>B1188</f>
        <v>80</v>
      </c>
      <c r="T1189" t="e">
        <f>VLOOKUP(B1189,$D$223:$H$264,5,FALSE)</f>
        <v>#N/A</v>
      </c>
    </row>
    <row r="1190" spans="1:20" ht="16.5" thickBot="1" x14ac:dyDescent="0.3">
      <c r="A1190" s="139" t="str">
        <f t="shared" si="828"/>
        <v>2015Wk 7PM9</v>
      </c>
      <c r="B1190" t="s">
        <v>236</v>
      </c>
      <c r="C1190" s="96"/>
      <c r="D1190" s="98"/>
      <c r="E1190" s="178"/>
      <c r="F1190" s="178"/>
      <c r="G1190" s="178"/>
      <c r="H1190" s="178"/>
      <c r="I1190" s="178"/>
      <c r="J1190" s="178"/>
      <c r="K1190" s="178"/>
      <c r="L1190" s="178"/>
      <c r="M1190" s="178"/>
      <c r="N1190" s="126"/>
      <c r="O1190" s="126"/>
      <c r="P1190" s="90"/>
      <c r="Q1190" s="52"/>
      <c r="R1190" s="177" t="str">
        <f>IF(R1188="","",CONCATENATE(R1188,"v",R1189))</f>
        <v>180101v116101</v>
      </c>
      <c r="S1190" s="170"/>
    </row>
    <row r="1191" spans="1:20" ht="16.5" thickBot="1" x14ac:dyDescent="0.3">
      <c r="A1191" s="139" t="str">
        <f t="shared" si="828"/>
        <v>2015Wk 7P83</v>
      </c>
      <c r="B1191">
        <v>83</v>
      </c>
      <c r="C1191" s="144" t="s">
        <v>213</v>
      </c>
      <c r="D1191" s="171">
        <v>2</v>
      </c>
      <c r="E1191" s="172">
        <v>5</v>
      </c>
      <c r="F1191" s="172">
        <v>5</v>
      </c>
      <c r="G1191" s="172">
        <v>7</v>
      </c>
      <c r="H1191" s="172">
        <v>4</v>
      </c>
      <c r="I1191" s="172">
        <v>4</v>
      </c>
      <c r="J1191" s="172">
        <v>4</v>
      </c>
      <c r="K1191" s="172">
        <v>4</v>
      </c>
      <c r="L1191" s="172">
        <v>4</v>
      </c>
      <c r="M1191" s="173">
        <v>4</v>
      </c>
      <c r="N1191" s="174">
        <v>41</v>
      </c>
      <c r="O1191" s="175">
        <v>-2</v>
      </c>
      <c r="P1191" s="176">
        <v>0</v>
      </c>
      <c r="Q1191" s="52"/>
      <c r="R1191" s="177" t="str">
        <f>CONCATENATE(B1191+100,P1191+100)</f>
        <v>183100</v>
      </c>
      <c r="S1191" s="170">
        <f>B1192</f>
        <v>4</v>
      </c>
      <c r="T1191" t="e">
        <f>VLOOKUP(B1191,$D$223:$H$264,5,FALSE)</f>
        <v>#N/A</v>
      </c>
    </row>
    <row r="1192" spans="1:20" ht="16.5" thickBot="1" x14ac:dyDescent="0.3">
      <c r="A1192" s="139" t="str">
        <f t="shared" si="828"/>
        <v>2015Wk 7P4</v>
      </c>
      <c r="B1192">
        <v>4</v>
      </c>
      <c r="C1192" s="144" t="s">
        <v>219</v>
      </c>
      <c r="D1192" s="171">
        <v>3</v>
      </c>
      <c r="E1192" s="172">
        <v>6</v>
      </c>
      <c r="F1192" s="172">
        <v>3</v>
      </c>
      <c r="G1192" s="172">
        <v>5</v>
      </c>
      <c r="H1192" s="172">
        <v>6</v>
      </c>
      <c r="I1192" s="172">
        <v>5</v>
      </c>
      <c r="J1192" s="172">
        <v>4</v>
      </c>
      <c r="K1192" s="172">
        <v>5</v>
      </c>
      <c r="L1192" s="172">
        <v>3</v>
      </c>
      <c r="M1192" s="173">
        <v>5</v>
      </c>
      <c r="N1192" s="174">
        <v>42</v>
      </c>
      <c r="O1192" s="175">
        <v>-1</v>
      </c>
      <c r="P1192" s="176">
        <v>2</v>
      </c>
      <c r="Q1192" s="52"/>
      <c r="R1192" s="177" t="str">
        <f>CONCATENATE(B1192+100,P1192+100)</f>
        <v>104102</v>
      </c>
      <c r="S1192" s="170">
        <f>B1191</f>
        <v>83</v>
      </c>
      <c r="T1192">
        <f>VLOOKUP(B1192,$D$223:$H$264,5,FALSE)</f>
        <v>0</v>
      </c>
    </row>
    <row r="1193" spans="1:20" ht="16.5" thickBot="1" x14ac:dyDescent="0.3">
      <c r="A1193" s="139" t="str">
        <f t="shared" si="828"/>
        <v>2015Wk 7PM10</v>
      </c>
      <c r="B1193" t="s">
        <v>239</v>
      </c>
      <c r="C1193" s="96"/>
      <c r="D1193" s="98"/>
      <c r="E1193" s="178"/>
      <c r="F1193" s="178"/>
      <c r="G1193" s="178"/>
      <c r="H1193" s="178"/>
      <c r="I1193" s="178"/>
      <c r="J1193" s="178"/>
      <c r="K1193" s="178"/>
      <c r="L1193" s="178"/>
      <c r="M1193" s="178"/>
      <c r="N1193" s="126"/>
      <c r="O1193" s="126"/>
      <c r="P1193" s="90"/>
      <c r="Q1193" s="52"/>
      <c r="R1193" s="177" t="str">
        <f>IF(R1191="","",CONCATENATE(R1191,"v",R1192))</f>
        <v>183100v104102</v>
      </c>
      <c r="S1193" s="170"/>
    </row>
    <row r="1194" spans="1:20" ht="16.5" thickBot="1" x14ac:dyDescent="0.3">
      <c r="A1194" s="139" t="str">
        <f t="shared" si="828"/>
        <v>2015Wk 7P14</v>
      </c>
      <c r="B1194">
        <v>14</v>
      </c>
      <c r="C1194" s="144" t="s">
        <v>215</v>
      </c>
      <c r="D1194" s="171">
        <v>8</v>
      </c>
      <c r="E1194" s="172">
        <v>6</v>
      </c>
      <c r="F1194" s="172">
        <v>5</v>
      </c>
      <c r="G1194" s="172">
        <v>7</v>
      </c>
      <c r="H1194" s="172">
        <v>5</v>
      </c>
      <c r="I1194" s="172">
        <v>5</v>
      </c>
      <c r="J1194" s="172">
        <v>4</v>
      </c>
      <c r="K1194" s="172">
        <v>4</v>
      </c>
      <c r="L1194" s="172">
        <v>4</v>
      </c>
      <c r="M1194" s="173">
        <v>5</v>
      </c>
      <c r="N1194" s="174">
        <v>45</v>
      </c>
      <c r="O1194" s="175">
        <v>0</v>
      </c>
      <c r="P1194" s="176">
        <v>0</v>
      </c>
      <c r="Q1194" s="52"/>
      <c r="R1194" s="177" t="str">
        <f>CONCATENATE(B1194+100,P1194+100)</f>
        <v>114100</v>
      </c>
      <c r="S1194" s="170">
        <f>B1195</f>
        <v>22</v>
      </c>
      <c r="T1194" t="e">
        <f>VLOOKUP(B1194,$D$223:$H$264,5,FALSE)</f>
        <v>#N/A</v>
      </c>
    </row>
    <row r="1195" spans="1:20" ht="16.5" thickBot="1" x14ac:dyDescent="0.3">
      <c r="A1195" s="139" t="str">
        <f t="shared" si="828"/>
        <v>2015Wk 7P22</v>
      </c>
      <c r="B1195">
        <v>22</v>
      </c>
      <c r="C1195" s="144" t="s">
        <v>222</v>
      </c>
      <c r="D1195" s="171">
        <v>6</v>
      </c>
      <c r="E1195" s="172">
        <v>4</v>
      </c>
      <c r="F1195" s="172">
        <v>5</v>
      </c>
      <c r="G1195" s="172">
        <v>7</v>
      </c>
      <c r="H1195" s="172">
        <v>5</v>
      </c>
      <c r="I1195" s="172">
        <v>3</v>
      </c>
      <c r="J1195" s="172">
        <v>4</v>
      </c>
      <c r="K1195" s="172">
        <v>4</v>
      </c>
      <c r="L1195" s="172">
        <v>3</v>
      </c>
      <c r="M1195" s="173">
        <v>5</v>
      </c>
      <c r="N1195" s="174">
        <v>40</v>
      </c>
      <c r="O1195" s="175">
        <v>5</v>
      </c>
      <c r="P1195" s="176">
        <v>2</v>
      </c>
      <c r="Q1195" s="52"/>
      <c r="R1195" s="177" t="str">
        <f>CONCATENATE(B1195+100,P1195+100)</f>
        <v>122102</v>
      </c>
      <c r="S1195" s="170">
        <f>B1194</f>
        <v>14</v>
      </c>
      <c r="T1195" t="e">
        <f>VLOOKUP(B1195,$D$223:$H$264,5,FALSE)</f>
        <v>#N/A</v>
      </c>
    </row>
    <row r="1196" spans="1:20" ht="16.5" thickBot="1" x14ac:dyDescent="0.3">
      <c r="A1196" s="139" t="str">
        <f t="shared" si="828"/>
        <v>2015Wk 7PM11</v>
      </c>
      <c r="B1196" t="s">
        <v>242</v>
      </c>
      <c r="C1196" s="96"/>
      <c r="D1196" s="98"/>
      <c r="E1196" s="178"/>
      <c r="F1196" s="178"/>
      <c r="G1196" s="178"/>
      <c r="H1196" s="178"/>
      <c r="I1196" s="178"/>
      <c r="J1196" s="178"/>
      <c r="K1196" s="178"/>
      <c r="L1196" s="178"/>
      <c r="M1196" s="178"/>
      <c r="N1196" s="126"/>
      <c r="O1196" s="126"/>
      <c r="P1196" s="90"/>
      <c r="Q1196" s="52"/>
      <c r="R1196" s="177" t="str">
        <f>IF(R1194="","",CONCATENATE(R1194,"v",R1195))</f>
        <v>114100v122102</v>
      </c>
      <c r="S1196" s="170"/>
    </row>
    <row r="1197" spans="1:20" ht="16.5" thickBot="1" x14ac:dyDescent="0.3">
      <c r="A1197" s="139" t="str">
        <f t="shared" si="828"/>
        <v>2015Wk 7P57</v>
      </c>
      <c r="B1197">
        <v>57</v>
      </c>
      <c r="C1197" s="144" t="s">
        <v>217</v>
      </c>
      <c r="D1197" s="171">
        <v>13</v>
      </c>
      <c r="E1197" s="172">
        <v>6</v>
      </c>
      <c r="F1197" s="172">
        <v>6</v>
      </c>
      <c r="G1197" s="172">
        <v>10</v>
      </c>
      <c r="H1197" s="172">
        <v>7</v>
      </c>
      <c r="I1197" s="172">
        <v>8</v>
      </c>
      <c r="J1197" s="172">
        <v>4</v>
      </c>
      <c r="K1197" s="172">
        <v>4</v>
      </c>
      <c r="L1197" s="172">
        <v>3</v>
      </c>
      <c r="M1197" s="173">
        <v>6</v>
      </c>
      <c r="N1197" s="174">
        <v>54</v>
      </c>
      <c r="O1197" s="175">
        <v>0</v>
      </c>
      <c r="P1197" s="176">
        <v>1</v>
      </c>
      <c r="Q1197" s="52"/>
      <c r="R1197" s="177" t="str">
        <f>CONCATENATE(B1197+100,P1197+100)</f>
        <v>157101</v>
      </c>
      <c r="S1197" s="170">
        <f>B1198</f>
        <v>35</v>
      </c>
      <c r="T1197" t="e">
        <f>VLOOKUP(B1197,$D$223:$H$264,5,FALSE)</f>
        <v>#N/A</v>
      </c>
    </row>
    <row r="1198" spans="1:20" ht="16.5" thickBot="1" x14ac:dyDescent="0.3">
      <c r="A1198" s="139" t="str">
        <f t="shared" si="828"/>
        <v>2015Wk 7P35</v>
      </c>
      <c r="B1198">
        <v>35</v>
      </c>
      <c r="C1198" s="144" t="s">
        <v>225</v>
      </c>
      <c r="D1198" s="171">
        <v>11</v>
      </c>
      <c r="E1198" s="172">
        <v>7</v>
      </c>
      <c r="F1198" s="172">
        <v>6</v>
      </c>
      <c r="G1198" s="172">
        <v>6</v>
      </c>
      <c r="H1198" s="172">
        <v>5</v>
      </c>
      <c r="I1198" s="172">
        <v>6</v>
      </c>
      <c r="J1198" s="172">
        <v>3</v>
      </c>
      <c r="K1198" s="172">
        <v>5</v>
      </c>
      <c r="L1198" s="172">
        <v>3</v>
      </c>
      <c r="M1198" s="173">
        <v>8</v>
      </c>
      <c r="N1198" s="174">
        <v>49</v>
      </c>
      <c r="O1198" s="175">
        <v>0</v>
      </c>
      <c r="P1198" s="176">
        <v>1</v>
      </c>
      <c r="Q1198" s="52"/>
      <c r="R1198" s="177" t="str">
        <f>CONCATENATE(B1198+100,P1198+100)</f>
        <v>135101</v>
      </c>
      <c r="S1198" s="170">
        <f>B1197</f>
        <v>57</v>
      </c>
      <c r="T1198" t="e">
        <f>VLOOKUP(B1198,$D$223:$H$264,5,FALSE)</f>
        <v>#N/A</v>
      </c>
    </row>
    <row r="1199" spans="1:20" ht="16.5" thickBot="1" x14ac:dyDescent="0.3">
      <c r="A1199" s="139" t="str">
        <f t="shared" si="828"/>
        <v>2015Wk 7PM12</v>
      </c>
      <c r="B1199" t="s">
        <v>245</v>
      </c>
      <c r="C1199" s="96"/>
      <c r="D1199" s="98"/>
      <c r="E1199" s="178"/>
      <c r="F1199" s="178"/>
      <c r="G1199" s="178"/>
      <c r="H1199" s="178"/>
      <c r="I1199" s="178"/>
      <c r="J1199" s="178"/>
      <c r="K1199" s="178"/>
      <c r="L1199" s="178"/>
      <c r="M1199" s="178"/>
      <c r="N1199" s="126"/>
      <c r="O1199" s="126"/>
      <c r="P1199" s="90"/>
      <c r="Q1199" s="52"/>
      <c r="R1199" s="177" t="str">
        <f>IF(R1197="","",CONCATENATE(R1197,"v",R1198))</f>
        <v>157101v135101</v>
      </c>
      <c r="S1199" s="170"/>
    </row>
    <row r="1200" spans="1:20" ht="16.5" thickBot="1" x14ac:dyDescent="0.3">
      <c r="A1200" s="139" t="str">
        <f t="shared" si="828"/>
        <v>2015Wk 7P68</v>
      </c>
      <c r="B1200">
        <v>68</v>
      </c>
      <c r="C1200" s="144" t="s">
        <v>214</v>
      </c>
      <c r="D1200" s="171">
        <v>2</v>
      </c>
      <c r="E1200" s="172">
        <v>5</v>
      </c>
      <c r="F1200" s="172">
        <v>5</v>
      </c>
      <c r="G1200" s="172">
        <v>6</v>
      </c>
      <c r="H1200" s="172">
        <v>5</v>
      </c>
      <c r="I1200" s="172">
        <v>4</v>
      </c>
      <c r="J1200" s="172">
        <v>3</v>
      </c>
      <c r="K1200" s="172">
        <v>4</v>
      </c>
      <c r="L1200" s="172">
        <v>4</v>
      </c>
      <c r="M1200" s="173">
        <v>6</v>
      </c>
      <c r="N1200" s="174">
        <v>42</v>
      </c>
      <c r="O1200" s="175">
        <v>-3</v>
      </c>
      <c r="P1200" s="176">
        <v>0</v>
      </c>
      <c r="Q1200" s="52"/>
      <c r="R1200" s="177" t="str">
        <f>CONCATENATE(B1200+100,P1200+100)</f>
        <v>168100</v>
      </c>
      <c r="S1200" s="170">
        <f>B1201</f>
        <v>79</v>
      </c>
      <c r="T1200" t="e">
        <f>VLOOKUP(B1200,$D$223:$H$264,5,FALSE)</f>
        <v>#N/A</v>
      </c>
    </row>
    <row r="1201" spans="1:20" ht="16.5" thickBot="1" x14ac:dyDescent="0.3">
      <c r="A1201" s="139" t="str">
        <f t="shared" si="828"/>
        <v>2015Wk 7P79</v>
      </c>
      <c r="B1201">
        <v>79</v>
      </c>
      <c r="C1201" s="144" t="s">
        <v>220</v>
      </c>
      <c r="D1201" s="171">
        <v>3</v>
      </c>
      <c r="E1201" s="172">
        <v>6</v>
      </c>
      <c r="F1201" s="172">
        <v>5</v>
      </c>
      <c r="G1201" s="172">
        <v>6</v>
      </c>
      <c r="H1201" s="172">
        <v>5</v>
      </c>
      <c r="I1201" s="172">
        <v>6</v>
      </c>
      <c r="J1201" s="172">
        <v>2</v>
      </c>
      <c r="K1201" s="172">
        <v>4</v>
      </c>
      <c r="L1201" s="172">
        <v>4</v>
      </c>
      <c r="M1201" s="173">
        <v>5</v>
      </c>
      <c r="N1201" s="174">
        <v>43</v>
      </c>
      <c r="O1201" s="175">
        <v>-2</v>
      </c>
      <c r="P1201" s="176">
        <v>2</v>
      </c>
      <c r="Q1201" s="52"/>
      <c r="R1201" s="177" t="str">
        <f>CONCATENATE(B1201+100,P1201+100)</f>
        <v>179102</v>
      </c>
      <c r="S1201" s="170">
        <f>B1200</f>
        <v>68</v>
      </c>
      <c r="T1201" t="e">
        <f>VLOOKUP(B1201,$D$223:$H$264,5,FALSE)</f>
        <v>#N/A</v>
      </c>
    </row>
    <row r="1202" spans="1:20" ht="16.5" thickBot="1" x14ac:dyDescent="0.3">
      <c r="A1202" s="139" t="str">
        <f t="shared" si="828"/>
        <v>2015Wk 7PM13</v>
      </c>
      <c r="B1202" t="s">
        <v>248</v>
      </c>
      <c r="C1202" s="96"/>
      <c r="D1202" s="98"/>
      <c r="E1202" s="178"/>
      <c r="F1202" s="178"/>
      <c r="G1202" s="178"/>
      <c r="H1202" s="178"/>
      <c r="I1202" s="178"/>
      <c r="J1202" s="178"/>
      <c r="K1202" s="178"/>
      <c r="L1202" s="178"/>
      <c r="M1202" s="178"/>
      <c r="N1202" s="126"/>
      <c r="O1202" s="126"/>
      <c r="P1202" s="90"/>
      <c r="Q1202" s="52"/>
      <c r="R1202" s="177" t="str">
        <f>IF(R1200="","",CONCATENATE(R1200,"v",R1201))</f>
        <v>168100v179102</v>
      </c>
      <c r="S1202" s="170"/>
    </row>
    <row r="1203" spans="1:20" ht="16.5" thickBot="1" x14ac:dyDescent="0.3">
      <c r="A1203" s="139" t="str">
        <f t="shared" si="828"/>
        <v>2015Wk 7P30</v>
      </c>
      <c r="B1203">
        <v>30</v>
      </c>
      <c r="C1203" s="144" t="s">
        <v>216</v>
      </c>
      <c r="D1203" s="171">
        <v>8</v>
      </c>
      <c r="E1203" s="172">
        <v>8</v>
      </c>
      <c r="F1203" s="172">
        <v>5</v>
      </c>
      <c r="G1203" s="172">
        <v>7</v>
      </c>
      <c r="H1203" s="172">
        <v>5</v>
      </c>
      <c r="I1203" s="172">
        <v>4</v>
      </c>
      <c r="J1203" s="172">
        <v>4</v>
      </c>
      <c r="K1203" s="172">
        <v>6</v>
      </c>
      <c r="L1203" s="172">
        <v>3</v>
      </c>
      <c r="M1203" s="173">
        <v>6</v>
      </c>
      <c r="N1203" s="174">
        <v>48</v>
      </c>
      <c r="O1203" s="175">
        <v>-2</v>
      </c>
      <c r="P1203" s="176">
        <v>2</v>
      </c>
      <c r="Q1203" s="52"/>
      <c r="R1203" s="177" t="str">
        <f>CONCATENATE(B1203+100,P1203+100)</f>
        <v>130102</v>
      </c>
      <c r="S1203" s="170">
        <f>B1204</f>
        <v>37</v>
      </c>
      <c r="T1203" t="e">
        <f>VLOOKUP(B1203,$D$223:$H$264,5,FALSE)</f>
        <v>#N/A</v>
      </c>
    </row>
    <row r="1204" spans="1:20" ht="16.5" thickBot="1" x14ac:dyDescent="0.3">
      <c r="A1204" s="139" t="str">
        <f t="shared" si="828"/>
        <v>2015Wk 7P37</v>
      </c>
      <c r="B1204">
        <v>37</v>
      </c>
      <c r="C1204" s="144" t="s">
        <v>223</v>
      </c>
      <c r="D1204" s="171">
        <v>5</v>
      </c>
      <c r="E1204" s="172">
        <v>4</v>
      </c>
      <c r="F1204" s="172">
        <v>6</v>
      </c>
      <c r="G1204" s="172">
        <v>8</v>
      </c>
      <c r="H1204" s="172">
        <v>5</v>
      </c>
      <c r="I1204" s="172">
        <v>4</v>
      </c>
      <c r="J1204" s="172">
        <v>5</v>
      </c>
      <c r="K1204" s="172">
        <v>6</v>
      </c>
      <c r="L1204" s="172">
        <v>4</v>
      </c>
      <c r="M1204" s="173">
        <v>7</v>
      </c>
      <c r="N1204" s="174">
        <v>49</v>
      </c>
      <c r="O1204" s="175">
        <v>-4</v>
      </c>
      <c r="P1204" s="176">
        <v>0</v>
      </c>
      <c r="Q1204" s="52"/>
      <c r="R1204" s="177" t="str">
        <f>CONCATENATE(B1204+100,P1204+100)</f>
        <v>137100</v>
      </c>
      <c r="S1204" s="170">
        <f>B1203</f>
        <v>30</v>
      </c>
      <c r="T1204" t="e">
        <f>VLOOKUP(B1204,$D$223:$H$264,5,FALSE)</f>
        <v>#N/A</v>
      </c>
    </row>
    <row r="1205" spans="1:20" ht="16.5" thickBot="1" x14ac:dyDescent="0.3">
      <c r="A1205" s="139" t="str">
        <f t="shared" si="828"/>
        <v>2015Wk 7PM14</v>
      </c>
      <c r="B1205" t="s">
        <v>251</v>
      </c>
      <c r="C1205" s="96"/>
      <c r="D1205" s="98"/>
      <c r="E1205" s="178"/>
      <c r="F1205" s="178"/>
      <c r="G1205" s="178"/>
      <c r="H1205" s="178"/>
      <c r="I1205" s="178"/>
      <c r="J1205" s="178"/>
      <c r="K1205" s="178"/>
      <c r="L1205" s="178"/>
      <c r="M1205" s="178"/>
      <c r="N1205" s="126"/>
      <c r="O1205" s="126"/>
      <c r="P1205" s="90"/>
      <c r="Q1205" s="52"/>
      <c r="R1205" s="177" t="str">
        <f>IF(R1203="","",CONCATENATE(R1203,"v",R1204))</f>
        <v>130102v137100</v>
      </c>
      <c r="S1205" s="170"/>
    </row>
    <row r="1206" spans="1:20" ht="16.5" thickBot="1" x14ac:dyDescent="0.3">
      <c r="A1206" s="139" t="str">
        <f t="shared" si="828"/>
        <v>2015Wk 7P44</v>
      </c>
      <c r="B1206">
        <v>44</v>
      </c>
      <c r="C1206" s="144" t="s">
        <v>218</v>
      </c>
      <c r="D1206" s="171">
        <v>13</v>
      </c>
      <c r="E1206" s="172">
        <v>8</v>
      </c>
      <c r="F1206" s="172">
        <v>5</v>
      </c>
      <c r="G1206" s="172">
        <v>8</v>
      </c>
      <c r="H1206" s="172">
        <v>6</v>
      </c>
      <c r="I1206" s="172">
        <v>6</v>
      </c>
      <c r="J1206" s="172">
        <v>4</v>
      </c>
      <c r="K1206" s="172">
        <v>5</v>
      </c>
      <c r="L1206" s="172">
        <v>4</v>
      </c>
      <c r="M1206" s="173">
        <v>7</v>
      </c>
      <c r="N1206" s="174">
        <v>53</v>
      </c>
      <c r="O1206" s="175">
        <v>0</v>
      </c>
      <c r="P1206" s="176">
        <v>1</v>
      </c>
      <c r="Q1206" s="52"/>
      <c r="R1206" s="177" t="str">
        <f>CONCATENATE(B1206+100,P1206+100)</f>
        <v>144101</v>
      </c>
      <c r="S1206" s="170">
        <f>B1207</f>
        <v>73</v>
      </c>
      <c r="T1206" t="e">
        <f>VLOOKUP(B1206,$D$223:$H$264,5,FALSE)</f>
        <v>#N/A</v>
      </c>
    </row>
    <row r="1207" spans="1:20" ht="16.5" thickBot="1" x14ac:dyDescent="0.3">
      <c r="A1207" s="139" t="str">
        <f t="shared" si="828"/>
        <v>2015Wk 7P73</v>
      </c>
      <c r="B1207">
        <v>73</v>
      </c>
      <c r="C1207" s="144" t="s">
        <v>226</v>
      </c>
      <c r="D1207" s="171">
        <v>11</v>
      </c>
      <c r="E1207" s="172">
        <v>6</v>
      </c>
      <c r="F1207" s="172">
        <v>7</v>
      </c>
      <c r="G1207" s="172">
        <v>7</v>
      </c>
      <c r="H1207" s="172">
        <v>6</v>
      </c>
      <c r="I1207" s="172">
        <v>5</v>
      </c>
      <c r="J1207" s="172">
        <v>5</v>
      </c>
      <c r="K1207" s="172">
        <v>5</v>
      </c>
      <c r="L1207" s="172">
        <v>3</v>
      </c>
      <c r="M1207" s="173">
        <v>5</v>
      </c>
      <c r="N1207" s="174">
        <v>49</v>
      </c>
      <c r="O1207" s="175">
        <v>0</v>
      </c>
      <c r="P1207" s="176">
        <v>1</v>
      </c>
      <c r="Q1207" s="52"/>
      <c r="R1207" s="177" t="str">
        <f>CONCATENATE(B1207+100,P1207+100)</f>
        <v>173101</v>
      </c>
      <c r="S1207" s="170">
        <f>B1206</f>
        <v>44</v>
      </c>
      <c r="T1207" t="e">
        <f>VLOOKUP(B1207,$D$223:$H$264,5,FALSE)</f>
        <v>#N/A</v>
      </c>
    </row>
    <row r="1208" spans="1:20" ht="16.5" thickBot="1" x14ac:dyDescent="0.3">
      <c r="A1208" s="139" t="str">
        <f t="shared" si="828"/>
        <v>2015Wk 7PM15</v>
      </c>
      <c r="B1208" t="s">
        <v>254</v>
      </c>
      <c r="C1208" s="96"/>
      <c r="D1208" s="98"/>
      <c r="E1208" s="178"/>
      <c r="F1208" s="178"/>
      <c r="G1208" s="178"/>
      <c r="H1208" s="178"/>
      <c r="I1208" s="178"/>
      <c r="J1208" s="178"/>
      <c r="K1208" s="178"/>
      <c r="L1208" s="178"/>
      <c r="M1208" s="178"/>
      <c r="N1208" s="126"/>
      <c r="O1208" s="126"/>
      <c r="P1208" s="90"/>
      <c r="Q1208" s="52"/>
      <c r="R1208" s="177" t="str">
        <f>IF(R1206="","",CONCATENATE(R1206,"v",R1207))</f>
        <v>144101v173101</v>
      </c>
      <c r="S1208" s="170"/>
    </row>
    <row r="1209" spans="1:20" ht="16.5" thickBot="1" x14ac:dyDescent="0.3">
      <c r="A1209" s="139" t="str">
        <f t="shared" si="828"/>
        <v>2015Wk 7P6</v>
      </c>
      <c r="B1209">
        <v>6</v>
      </c>
      <c r="C1209" s="144" t="s">
        <v>237</v>
      </c>
      <c r="D1209" s="171">
        <v>5</v>
      </c>
      <c r="E1209" s="172">
        <v>7</v>
      </c>
      <c r="F1209" s="172">
        <v>5</v>
      </c>
      <c r="G1209" s="172">
        <v>6</v>
      </c>
      <c r="H1209" s="172">
        <v>4</v>
      </c>
      <c r="I1209" s="172">
        <v>4</v>
      </c>
      <c r="J1209" s="172">
        <v>4</v>
      </c>
      <c r="K1209" s="172">
        <v>5</v>
      </c>
      <c r="L1209" s="172">
        <v>3</v>
      </c>
      <c r="M1209" s="173">
        <v>4</v>
      </c>
      <c r="N1209" s="174">
        <v>42</v>
      </c>
      <c r="O1209" s="175">
        <v>0</v>
      </c>
      <c r="P1209" s="176">
        <v>2</v>
      </c>
      <c r="Q1209" s="52"/>
      <c r="R1209" s="177" t="str">
        <f>CONCATENATE(B1209+100,P1209+100)</f>
        <v>106102</v>
      </c>
      <c r="S1209" s="170">
        <f>B1210</f>
        <v>9</v>
      </c>
      <c r="T1209" t="e">
        <f>VLOOKUP(B1209,$D$223:$H$264,5,FALSE)</f>
        <v>#N/A</v>
      </c>
    </row>
    <row r="1210" spans="1:20" ht="16.5" thickBot="1" x14ac:dyDescent="0.3">
      <c r="A1210" s="139" t="str">
        <f t="shared" si="828"/>
        <v>2015Wk 7P9</v>
      </c>
      <c r="B1210">
        <v>9</v>
      </c>
      <c r="C1210" s="144" t="s">
        <v>228</v>
      </c>
      <c r="D1210" s="171">
        <v>4</v>
      </c>
      <c r="E1210" s="172">
        <v>6</v>
      </c>
      <c r="F1210" s="172">
        <v>5</v>
      </c>
      <c r="G1210" s="172">
        <v>7</v>
      </c>
      <c r="H1210" s="172">
        <v>4</v>
      </c>
      <c r="I1210" s="172">
        <v>5</v>
      </c>
      <c r="J1210" s="172">
        <v>5</v>
      </c>
      <c r="K1210" s="172">
        <v>4</v>
      </c>
      <c r="L1210" s="172">
        <v>4</v>
      </c>
      <c r="M1210" s="173">
        <v>4</v>
      </c>
      <c r="N1210" s="174">
        <v>44</v>
      </c>
      <c r="O1210" s="175">
        <v>-3</v>
      </c>
      <c r="P1210" s="176">
        <v>0</v>
      </c>
      <c r="Q1210" s="52"/>
      <c r="R1210" s="177" t="str">
        <f>CONCATENATE(B1210+100,P1210+100)</f>
        <v>109100</v>
      </c>
      <c r="S1210" s="170">
        <f>B1209</f>
        <v>6</v>
      </c>
      <c r="T1210" t="e">
        <f>VLOOKUP(B1210,$D$223:$H$264,5,FALSE)</f>
        <v>#N/A</v>
      </c>
    </row>
    <row r="1211" spans="1:20" ht="16.5" thickBot="1" x14ac:dyDescent="0.3">
      <c r="A1211" s="139" t="str">
        <f t="shared" si="828"/>
        <v>2015Wk 7PM16</v>
      </c>
      <c r="B1211" t="s">
        <v>257</v>
      </c>
      <c r="C1211" s="96"/>
      <c r="D1211" s="98"/>
      <c r="E1211" s="178"/>
      <c r="F1211" s="178"/>
      <c r="G1211" s="178"/>
      <c r="H1211" s="178"/>
      <c r="I1211" s="178"/>
      <c r="J1211" s="178"/>
      <c r="K1211" s="178"/>
      <c r="L1211" s="178"/>
      <c r="M1211" s="178"/>
      <c r="N1211" s="126"/>
      <c r="O1211" s="126"/>
      <c r="P1211" s="90"/>
      <c r="Q1211" s="52"/>
      <c r="R1211" s="177" t="str">
        <f>IF(R1209="","",CONCATENATE(R1209,"v",R1210))</f>
        <v>106102v109100</v>
      </c>
      <c r="S1211" s="170"/>
    </row>
    <row r="1212" spans="1:20" ht="16.5" thickBot="1" x14ac:dyDescent="0.3">
      <c r="A1212" s="139" t="str">
        <f t="shared" si="828"/>
        <v>2015Wk 7P21</v>
      </c>
      <c r="B1212">
        <v>21</v>
      </c>
      <c r="C1212" s="144" t="s">
        <v>240</v>
      </c>
      <c r="D1212" s="171">
        <v>7</v>
      </c>
      <c r="E1212" s="172">
        <v>5</v>
      </c>
      <c r="F1212" s="172">
        <v>4</v>
      </c>
      <c r="G1212" s="172">
        <v>6</v>
      </c>
      <c r="H1212" s="172">
        <v>6</v>
      </c>
      <c r="I1212" s="172">
        <v>6</v>
      </c>
      <c r="J1212" s="172">
        <v>3</v>
      </c>
      <c r="K1212" s="172">
        <v>5</v>
      </c>
      <c r="L1212" s="172">
        <v>4</v>
      </c>
      <c r="M1212" s="173">
        <v>6</v>
      </c>
      <c r="N1212" s="174">
        <v>45</v>
      </c>
      <c r="O1212" s="175">
        <v>-1</v>
      </c>
      <c r="P1212" s="176">
        <v>2</v>
      </c>
      <c r="Q1212" s="52"/>
      <c r="R1212" s="177" t="str">
        <f>CONCATENATE(B1212+100,P1212+100)</f>
        <v>121102</v>
      </c>
      <c r="S1212" s="170">
        <f t="shared" ref="S1212" si="829">B1213</f>
        <v>12</v>
      </c>
    </row>
    <row r="1213" spans="1:20" ht="16.5" thickBot="1" x14ac:dyDescent="0.3">
      <c r="A1213" s="139" t="str">
        <f t="shared" si="828"/>
        <v>2015Wk 7P12</v>
      </c>
      <c r="B1213">
        <v>12</v>
      </c>
      <c r="C1213" s="144" t="s">
        <v>231</v>
      </c>
      <c r="D1213" s="171">
        <v>5</v>
      </c>
      <c r="E1213" s="172">
        <v>5</v>
      </c>
      <c r="F1213" s="172">
        <v>5</v>
      </c>
      <c r="G1213" s="172">
        <v>6</v>
      </c>
      <c r="H1213" s="172">
        <v>6</v>
      </c>
      <c r="I1213" s="172">
        <v>6</v>
      </c>
      <c r="J1213" s="172">
        <v>5</v>
      </c>
      <c r="K1213" s="172">
        <v>5</v>
      </c>
      <c r="L1213" s="172">
        <v>3</v>
      </c>
      <c r="M1213" s="173">
        <v>6</v>
      </c>
      <c r="N1213" s="174">
        <v>47</v>
      </c>
      <c r="O1213" s="175">
        <v>-5</v>
      </c>
      <c r="P1213" s="176">
        <v>0</v>
      </c>
      <c r="Q1213" s="52"/>
      <c r="R1213" s="177" t="str">
        <f>CONCATENATE(B1213+100,P1213+100)</f>
        <v>112100</v>
      </c>
      <c r="S1213" s="170">
        <f t="shared" ref="S1213" si="830">B1212</f>
        <v>21</v>
      </c>
    </row>
    <row r="1214" spans="1:20" ht="16.5" thickBot="1" x14ac:dyDescent="0.3">
      <c r="A1214" s="139" t="str">
        <f t="shared" si="828"/>
        <v>2015Wk 7PM17</v>
      </c>
      <c r="B1214" t="s">
        <v>260</v>
      </c>
      <c r="C1214" s="96"/>
      <c r="D1214" s="98"/>
      <c r="E1214" s="178"/>
      <c r="F1214" s="178"/>
      <c r="G1214" s="178"/>
      <c r="H1214" s="178"/>
      <c r="I1214" s="178"/>
      <c r="J1214" s="178"/>
      <c r="K1214" s="178"/>
      <c r="L1214" s="178"/>
      <c r="M1214" s="178"/>
      <c r="N1214" s="126"/>
      <c r="O1214" s="126"/>
      <c r="P1214" s="90"/>
      <c r="Q1214" s="52"/>
      <c r="R1214" s="177" t="str">
        <f>IF(R1212="","",CONCATENATE(R1212,"v",R1213))</f>
        <v>121102v112100</v>
      </c>
      <c r="S1214" s="170"/>
    </row>
    <row r="1215" spans="1:20" ht="16.5" thickBot="1" x14ac:dyDescent="0.3">
      <c r="A1215" s="139" t="str">
        <f t="shared" si="828"/>
        <v>2015Wk 7P29</v>
      </c>
      <c r="B1215">
        <v>29</v>
      </c>
      <c r="C1215" s="144" t="s">
        <v>243</v>
      </c>
      <c r="D1215" s="171">
        <v>10</v>
      </c>
      <c r="E1215" s="172">
        <v>5</v>
      </c>
      <c r="F1215" s="172">
        <v>5</v>
      </c>
      <c r="G1215" s="172">
        <v>6</v>
      </c>
      <c r="H1215" s="172">
        <v>6</v>
      </c>
      <c r="I1215" s="172">
        <v>4</v>
      </c>
      <c r="J1215" s="172">
        <v>3</v>
      </c>
      <c r="K1215" s="172">
        <v>6</v>
      </c>
      <c r="L1215" s="172">
        <v>2</v>
      </c>
      <c r="M1215" s="173">
        <v>8</v>
      </c>
      <c r="N1215" s="174">
        <v>45</v>
      </c>
      <c r="O1215" s="175">
        <v>4</v>
      </c>
      <c r="P1215" s="176">
        <v>2</v>
      </c>
      <c r="Q1215" s="52"/>
      <c r="R1215" s="177" t="str">
        <f>CONCATENATE(B1215+100,P1215+100)</f>
        <v>129102</v>
      </c>
      <c r="S1215" s="170">
        <f t="shared" ref="S1215" si="831">B1216</f>
        <v>72</v>
      </c>
    </row>
    <row r="1216" spans="1:20" ht="16.5" thickBot="1" x14ac:dyDescent="0.3">
      <c r="A1216" s="139" t="str">
        <f t="shared" si="828"/>
        <v>2015Wk 7P72</v>
      </c>
      <c r="B1216">
        <v>72</v>
      </c>
      <c r="C1216" s="144" t="s">
        <v>234</v>
      </c>
      <c r="D1216" s="171">
        <v>11</v>
      </c>
      <c r="E1216" s="172">
        <v>8</v>
      </c>
      <c r="F1216" s="172">
        <v>6</v>
      </c>
      <c r="G1216" s="172">
        <v>8</v>
      </c>
      <c r="H1216" s="172">
        <v>4</v>
      </c>
      <c r="I1216" s="172">
        <v>6</v>
      </c>
      <c r="J1216" s="172">
        <v>4</v>
      </c>
      <c r="K1216" s="172">
        <v>6</v>
      </c>
      <c r="L1216" s="172">
        <v>3</v>
      </c>
      <c r="M1216" s="173">
        <v>7</v>
      </c>
      <c r="N1216" s="174">
        <v>52</v>
      </c>
      <c r="O1216" s="175">
        <v>-1</v>
      </c>
      <c r="P1216" s="176">
        <v>0</v>
      </c>
      <c r="Q1216" s="52"/>
      <c r="R1216" s="177" t="str">
        <f>CONCATENATE(B1216+100,P1216+100)</f>
        <v>172100</v>
      </c>
      <c r="S1216" s="170">
        <f t="shared" ref="S1216" si="832">B1215</f>
        <v>29</v>
      </c>
    </row>
    <row r="1217" spans="1:19" ht="16.5" thickBot="1" x14ac:dyDescent="0.3">
      <c r="A1217" s="139" t="str">
        <f t="shared" si="828"/>
        <v>2015Wk 7PM18</v>
      </c>
      <c r="B1217" t="s">
        <v>263</v>
      </c>
      <c r="C1217" s="96"/>
      <c r="D1217" s="98"/>
      <c r="E1217" s="178"/>
      <c r="F1217" s="178"/>
      <c r="G1217" s="178"/>
      <c r="H1217" s="178"/>
      <c r="I1217" s="178"/>
      <c r="J1217" s="178"/>
      <c r="K1217" s="178"/>
      <c r="L1217" s="178"/>
      <c r="M1217" s="178"/>
      <c r="N1217" s="126"/>
      <c r="O1217" s="126"/>
      <c r="P1217" s="90"/>
      <c r="Q1217" s="52"/>
      <c r="R1217" s="177" t="str">
        <f>IF(R1215="","",CONCATENATE(R1215,"v",R1216))</f>
        <v>129102v172100</v>
      </c>
      <c r="S1217" s="170"/>
    </row>
    <row r="1218" spans="1:19" ht="16.5" thickBot="1" x14ac:dyDescent="0.3">
      <c r="A1218" s="139" t="str">
        <f t="shared" si="828"/>
        <v>2015Wk 7P</v>
      </c>
      <c r="B1218" t="s">
        <v>264</v>
      </c>
      <c r="C1218" s="144"/>
      <c r="D1218" s="171" t="s">
        <v>264</v>
      </c>
      <c r="E1218" s="172"/>
      <c r="F1218" s="172"/>
      <c r="G1218" s="172"/>
      <c r="H1218" s="172"/>
      <c r="I1218" s="172"/>
      <c r="J1218" s="172"/>
      <c r="K1218" s="172"/>
      <c r="L1218" s="172"/>
      <c r="M1218" s="173"/>
      <c r="N1218" s="174">
        <v>0</v>
      </c>
      <c r="O1218" s="175" t="e">
        <v>#VALUE!</v>
      </c>
      <c r="P1218" s="176" t="e">
        <v>#VALUE!</v>
      </c>
      <c r="Q1218" s="52"/>
      <c r="R1218" s="177" t="e">
        <f>CONCATENATE(B1218+100,P1218+100)</f>
        <v>#VALUE!</v>
      </c>
      <c r="S1218" s="170"/>
    </row>
    <row r="1219" spans="1:19" ht="16.5" thickBot="1" x14ac:dyDescent="0.3">
      <c r="A1219" s="139" t="str">
        <f t="shared" si="828"/>
        <v>2015Wk 7P</v>
      </c>
      <c r="B1219" t="s">
        <v>264</v>
      </c>
      <c r="C1219" s="144"/>
      <c r="D1219" s="171" t="s">
        <v>264</v>
      </c>
      <c r="E1219" s="172"/>
      <c r="F1219" s="172"/>
      <c r="G1219" s="172"/>
      <c r="H1219" s="172"/>
      <c r="I1219" s="172"/>
      <c r="J1219" s="172"/>
      <c r="K1219" s="172"/>
      <c r="L1219" s="172"/>
      <c r="M1219" s="173"/>
      <c r="N1219" s="174">
        <v>0</v>
      </c>
      <c r="O1219" s="175" t="e">
        <v>#VALUE!</v>
      </c>
      <c r="P1219" s="176" t="e">
        <v>#VALUE!</v>
      </c>
      <c r="Q1219" s="52"/>
      <c r="R1219" s="177" t="e">
        <f>CONCATENATE(B1219+100,P1219+100)</f>
        <v>#VALUE!</v>
      </c>
      <c r="S1219" s="170"/>
    </row>
    <row r="1220" spans="1:19" ht="16.5" thickBot="1" x14ac:dyDescent="0.3">
      <c r="A1220" s="139" t="str">
        <f t="shared" si="828"/>
        <v>2015Wk 7PM19</v>
      </c>
      <c r="B1220" t="s">
        <v>265</v>
      </c>
      <c r="C1220" s="96"/>
      <c r="D1220" s="98"/>
      <c r="E1220" s="178"/>
      <c r="F1220" s="178"/>
      <c r="G1220" s="178"/>
      <c r="H1220" s="178"/>
      <c r="I1220" s="178"/>
      <c r="J1220" s="178"/>
      <c r="K1220" s="178"/>
      <c r="L1220" s="178"/>
      <c r="M1220" s="178"/>
      <c r="N1220" s="126"/>
      <c r="O1220" s="126"/>
      <c r="P1220" s="90"/>
      <c r="Q1220" s="52"/>
      <c r="R1220" s="177" t="e">
        <f>IF(R1218="","",CONCATENATE(R1218,"v",R1219))</f>
        <v>#VALUE!</v>
      </c>
      <c r="S1220" s="170"/>
    </row>
    <row r="1221" spans="1:19" ht="16.5" thickBot="1" x14ac:dyDescent="0.3">
      <c r="A1221" s="139" t="str">
        <f t="shared" si="828"/>
        <v>2015Wk 7P</v>
      </c>
      <c r="B1221" t="s">
        <v>264</v>
      </c>
      <c r="C1221" s="144"/>
      <c r="D1221" s="171" t="s">
        <v>264</v>
      </c>
      <c r="E1221" s="172"/>
      <c r="F1221" s="172"/>
      <c r="G1221" s="172"/>
      <c r="H1221" s="172"/>
      <c r="I1221" s="172"/>
      <c r="J1221" s="172"/>
      <c r="K1221" s="172"/>
      <c r="L1221" s="172"/>
      <c r="M1221" s="173"/>
      <c r="N1221" s="174">
        <v>0</v>
      </c>
      <c r="O1221" s="175" t="e">
        <v>#VALUE!</v>
      </c>
      <c r="P1221" s="176" t="e">
        <v>#VALUE!</v>
      </c>
      <c r="Q1221" s="52"/>
      <c r="R1221" s="177" t="e">
        <f>CONCATENATE(B1221+100,P1221+100)</f>
        <v>#VALUE!</v>
      </c>
      <c r="S1221" s="170"/>
    </row>
    <row r="1222" spans="1:19" ht="16.5" thickBot="1" x14ac:dyDescent="0.3">
      <c r="A1222" s="139" t="str">
        <f t="shared" si="828"/>
        <v>2015Wk 7P</v>
      </c>
      <c r="B1222" t="s">
        <v>264</v>
      </c>
      <c r="C1222" s="144"/>
      <c r="D1222" s="171" t="s">
        <v>264</v>
      </c>
      <c r="E1222" s="172"/>
      <c r="F1222" s="172"/>
      <c r="G1222" s="172"/>
      <c r="H1222" s="172"/>
      <c r="I1222" s="172"/>
      <c r="J1222" s="172"/>
      <c r="K1222" s="172"/>
      <c r="L1222" s="172"/>
      <c r="M1222" s="173"/>
      <c r="N1222" s="174">
        <v>0</v>
      </c>
      <c r="O1222" s="175" t="e">
        <v>#VALUE!</v>
      </c>
      <c r="P1222" s="176" t="e">
        <v>#VALUE!</v>
      </c>
      <c r="Q1222" s="52"/>
      <c r="R1222" s="177" t="e">
        <f>CONCATENATE(B1222+100,P1222+100)</f>
        <v>#VALUE!</v>
      </c>
      <c r="S1222" s="170"/>
    </row>
    <row r="1223" spans="1:19" ht="16.5" thickBot="1" x14ac:dyDescent="0.3">
      <c r="A1223" s="139" t="str">
        <f t="shared" si="828"/>
        <v>2015Wk 7PM20</v>
      </c>
      <c r="B1223" t="s">
        <v>266</v>
      </c>
      <c r="C1223" s="96"/>
      <c r="D1223" s="98"/>
      <c r="E1223" s="178"/>
      <c r="F1223" s="178"/>
      <c r="G1223" s="178"/>
      <c r="H1223" s="178"/>
      <c r="I1223" s="178"/>
      <c r="J1223" s="178"/>
      <c r="K1223" s="178"/>
      <c r="L1223" s="178"/>
      <c r="M1223" s="178"/>
      <c r="N1223" s="126"/>
      <c r="O1223" s="126"/>
      <c r="P1223" s="90"/>
      <c r="Q1223" s="52"/>
      <c r="R1223" s="177" t="e">
        <f>IF(R1221="","",CONCATENATE(R1221,"v",R1222))</f>
        <v>#VALUE!</v>
      </c>
      <c r="S1223" s="170"/>
    </row>
    <row r="1224" spans="1:19" ht="16.5" thickBot="1" x14ac:dyDescent="0.3">
      <c r="B1224" s="179" t="s">
        <v>2</v>
      </c>
      <c r="C1224" s="180" t="s">
        <v>17</v>
      </c>
      <c r="D1224" s="181" t="s">
        <v>267</v>
      </c>
      <c r="E1224" s="182" t="s">
        <v>8</v>
      </c>
      <c r="F1224" s="183" t="s">
        <v>5</v>
      </c>
      <c r="G1224" s="184" t="s">
        <v>268</v>
      </c>
      <c r="K1224" s="52"/>
      <c r="L1224" s="52"/>
      <c r="P1224" s="134"/>
    </row>
    <row r="1225" spans="1:19" x14ac:dyDescent="0.25">
      <c r="A1225" s="139" t="str">
        <f>CONCATENATE($C$10,$C$1162,"T",B1225)</f>
        <v>2015Wk 7T1</v>
      </c>
      <c r="B1225" s="186">
        <v>1</v>
      </c>
      <c r="C1225" s="187" t="s">
        <v>213</v>
      </c>
      <c r="D1225" s="188">
        <v>-2</v>
      </c>
      <c r="E1225" s="189">
        <v>0</v>
      </c>
      <c r="F1225" s="190">
        <v>1</v>
      </c>
      <c r="G1225" s="189"/>
      <c r="K1225" s="52"/>
      <c r="L1225" s="52"/>
      <c r="P1225" s="134"/>
      <c r="Q1225" s="1">
        <f>COUNTIF(G1225:G1225,"=X")</f>
        <v>0</v>
      </c>
      <c r="R1225" s="1" t="str">
        <f t="shared" ref="R1225:R1266" si="833">IF(G1225="X",CONCATENATE("S",Q1225),"")</f>
        <v/>
      </c>
      <c r="S1225" s="1" t="str">
        <f>IF(R1225="","",VLOOKUP(C1225,'[1]Admin Tools'!C:D,2,FALSE))</f>
        <v/>
      </c>
    </row>
    <row r="1226" spans="1:19" x14ac:dyDescent="0.25">
      <c r="A1226" s="139" t="str">
        <f>CONCATENATE($C$10,$C$1162,"T",B1225)</f>
        <v>2015Wk 7T1</v>
      </c>
      <c r="B1226" s="191"/>
      <c r="C1226" s="192" t="s">
        <v>215</v>
      </c>
      <c r="D1226" s="193">
        <v>0</v>
      </c>
      <c r="E1226" s="194">
        <v>0</v>
      </c>
      <c r="F1226" s="195"/>
      <c r="G1226" s="194"/>
      <c r="K1226" s="52"/>
      <c r="L1226" s="52"/>
      <c r="P1226" s="134"/>
      <c r="Q1226" s="1">
        <f>COUNTIF(G1225:G1226,"=X")</f>
        <v>0</v>
      </c>
      <c r="R1226" s="1" t="str">
        <f t="shared" si="833"/>
        <v/>
      </c>
      <c r="S1226" s="1" t="str">
        <f>IF(R1226="","",VLOOKUP(C1226,'[1]Admin Tools'!C:D,2,FALSE))</f>
        <v/>
      </c>
    </row>
    <row r="1227" spans="1:19" ht="16.5" thickBot="1" x14ac:dyDescent="0.3">
      <c r="A1227" s="139" t="str">
        <f>CONCATENATE($C$10,$C$1162,"T",B1225)</f>
        <v>2015Wk 7T1</v>
      </c>
      <c r="B1227" s="196"/>
      <c r="C1227" s="197" t="s">
        <v>217</v>
      </c>
      <c r="D1227" s="198">
        <v>0</v>
      </c>
      <c r="E1227" s="199">
        <v>1</v>
      </c>
      <c r="F1227" s="200"/>
      <c r="G1227" s="199"/>
      <c r="K1227" s="52"/>
      <c r="L1227" s="52"/>
      <c r="P1227" s="134"/>
      <c r="Q1227" s="1">
        <f>COUNTIF(G1225:G1227,"=X")</f>
        <v>0</v>
      </c>
      <c r="R1227" s="1" t="str">
        <f t="shared" si="833"/>
        <v/>
      </c>
      <c r="S1227" s="1" t="str">
        <f>IF(R1227="","",VLOOKUP(C1227,'[1]Admin Tools'!C:D,2,FALSE))</f>
        <v/>
      </c>
    </row>
    <row r="1228" spans="1:19" x14ac:dyDescent="0.25">
      <c r="A1228" s="139" t="str">
        <f>CONCATENATE($C$10,$C$1162,"T",B1228)</f>
        <v>2015Wk 7T2</v>
      </c>
      <c r="B1228" s="201">
        <v>2</v>
      </c>
      <c r="C1228" s="187" t="s">
        <v>214</v>
      </c>
      <c r="D1228" s="202">
        <v>-3</v>
      </c>
      <c r="E1228" s="189">
        <v>0</v>
      </c>
      <c r="F1228" s="203">
        <v>4</v>
      </c>
      <c r="G1228" s="204"/>
      <c r="K1228" s="52"/>
      <c r="L1228" s="52"/>
      <c r="P1228" s="134"/>
      <c r="Q1228" s="1">
        <f>COUNTIF(G1225:G1228,"=X")</f>
        <v>0</v>
      </c>
      <c r="R1228" s="1" t="str">
        <f t="shared" si="833"/>
        <v/>
      </c>
      <c r="S1228" s="1" t="str">
        <f>IF(R1228="","",VLOOKUP(C1228,'[1]Admin Tools'!C:D,2,FALSE))</f>
        <v/>
      </c>
    </row>
    <row r="1229" spans="1:19" x14ac:dyDescent="0.25">
      <c r="A1229" s="139" t="str">
        <f>CONCATENATE($C$10,$C$1162,"T",B1228)</f>
        <v>2015Wk 7T2</v>
      </c>
      <c r="B1229" s="205"/>
      <c r="C1229" s="192" t="s">
        <v>216</v>
      </c>
      <c r="D1229" s="206">
        <v>-2</v>
      </c>
      <c r="E1229" s="194">
        <v>2</v>
      </c>
      <c r="F1229" s="203"/>
      <c r="G1229" s="207"/>
      <c r="K1229" s="52"/>
      <c r="L1229" s="52"/>
      <c r="P1229" s="134"/>
      <c r="Q1229" s="1">
        <f>COUNTIF(G1225:G1229,"=X")</f>
        <v>0</v>
      </c>
      <c r="R1229" s="1" t="str">
        <f t="shared" si="833"/>
        <v/>
      </c>
      <c r="S1229" s="1" t="str">
        <f>IF(R1229="","",VLOOKUP(C1229,'[1]Admin Tools'!C:D,2,FALSE))</f>
        <v/>
      </c>
    </row>
    <row r="1230" spans="1:19" ht="16.5" thickBot="1" x14ac:dyDescent="0.3">
      <c r="A1230" s="139" t="str">
        <f>CONCATENATE($C$10,$C$1162,"T",B1228)</f>
        <v>2015Wk 7T2</v>
      </c>
      <c r="B1230" s="208"/>
      <c r="C1230" s="197" t="s">
        <v>218</v>
      </c>
      <c r="D1230" s="209">
        <v>0</v>
      </c>
      <c r="E1230" s="199">
        <v>1</v>
      </c>
      <c r="F1230" s="210"/>
      <c r="G1230" s="211"/>
      <c r="K1230" s="52"/>
      <c r="L1230" s="52"/>
      <c r="P1230" s="134"/>
      <c r="Q1230" s="1">
        <f>COUNTIF(G1225:G1230,"=X")</f>
        <v>0</v>
      </c>
      <c r="R1230" s="1" t="str">
        <f t="shared" si="833"/>
        <v/>
      </c>
      <c r="S1230" s="1" t="str">
        <f>IF(R1230="","",VLOOKUP(C1230,'[1]Admin Tools'!C:D,2,FALSE))</f>
        <v/>
      </c>
    </row>
    <row r="1231" spans="1:19" x14ac:dyDescent="0.25">
      <c r="A1231" s="139" t="str">
        <f>CONCATENATE($C$10,$C$1162,"T",B1231)</f>
        <v>2015Wk 7T3</v>
      </c>
      <c r="B1231" s="186">
        <v>3</v>
      </c>
      <c r="C1231" s="187" t="s">
        <v>219</v>
      </c>
      <c r="D1231" s="188">
        <v>-1</v>
      </c>
      <c r="E1231" s="189">
        <v>2</v>
      </c>
      <c r="F1231" s="190">
        <v>6</v>
      </c>
      <c r="G1231" s="189"/>
      <c r="K1231" s="52"/>
      <c r="L1231" s="52"/>
      <c r="P1231" s="134"/>
      <c r="Q1231" s="1">
        <f>COUNTIF(G1225:G1231,"=X")</f>
        <v>0</v>
      </c>
      <c r="R1231" s="1" t="str">
        <f t="shared" si="833"/>
        <v/>
      </c>
      <c r="S1231" s="1" t="str">
        <f>IF(R1231="","",VLOOKUP(C1231,'[1]Admin Tools'!C:D,2,FALSE))</f>
        <v/>
      </c>
    </row>
    <row r="1232" spans="1:19" x14ac:dyDescent="0.25">
      <c r="A1232" s="139" t="str">
        <f>CONCATENATE($C$10,$C$1162,"T",B1231)</f>
        <v>2015Wk 7T3</v>
      </c>
      <c r="B1232" s="191"/>
      <c r="C1232" s="192" t="s">
        <v>222</v>
      </c>
      <c r="D1232" s="193">
        <v>5</v>
      </c>
      <c r="E1232" s="194">
        <v>2</v>
      </c>
      <c r="F1232" s="195"/>
      <c r="G1232" s="194"/>
      <c r="K1232" s="52"/>
      <c r="L1232" s="52"/>
      <c r="P1232" s="134"/>
      <c r="Q1232" s="1">
        <f>COUNTIF(G1225:G1232,"=X")</f>
        <v>0</v>
      </c>
      <c r="R1232" s="1" t="str">
        <f t="shared" si="833"/>
        <v/>
      </c>
      <c r="S1232" s="1" t="str">
        <f>IF(R1232="","",VLOOKUP(C1232,'[1]Admin Tools'!C:D,2,FALSE))</f>
        <v/>
      </c>
    </row>
    <row r="1233" spans="1:19" ht="16.5" thickBot="1" x14ac:dyDescent="0.3">
      <c r="A1233" s="139" t="str">
        <f>CONCATENATE($C$10,$C$1162,"T",B1231)</f>
        <v>2015Wk 7T3</v>
      </c>
      <c r="B1233" s="196"/>
      <c r="C1233" s="197" t="s">
        <v>225</v>
      </c>
      <c r="D1233" s="198">
        <v>0</v>
      </c>
      <c r="E1233" s="199">
        <v>1</v>
      </c>
      <c r="F1233" s="200"/>
      <c r="G1233" s="199"/>
      <c r="K1233" s="52"/>
      <c r="L1233" s="52"/>
      <c r="P1233" s="134"/>
      <c r="Q1233" s="1">
        <f>COUNTIF(G1225:G1233,"=X")</f>
        <v>0</v>
      </c>
      <c r="R1233" s="1" t="str">
        <f t="shared" si="833"/>
        <v/>
      </c>
      <c r="S1233" s="1" t="str">
        <f>IF(R1233="","",VLOOKUP(C1233,'[1]Admin Tools'!C:D,2,FALSE))</f>
        <v/>
      </c>
    </row>
    <row r="1234" spans="1:19" x14ac:dyDescent="0.25">
      <c r="A1234" s="139" t="str">
        <f>CONCATENATE($C$10,$C$1162,"T",B1234)</f>
        <v>2015Wk 7T4</v>
      </c>
      <c r="B1234" s="201">
        <v>4</v>
      </c>
      <c r="C1234" s="187" t="s">
        <v>220</v>
      </c>
      <c r="D1234" s="202">
        <v>-2</v>
      </c>
      <c r="E1234" s="212">
        <v>2</v>
      </c>
      <c r="F1234" s="203">
        <v>3</v>
      </c>
      <c r="G1234" s="204"/>
      <c r="K1234" s="52"/>
      <c r="L1234" s="52"/>
      <c r="P1234" s="134"/>
      <c r="Q1234" s="1">
        <f>COUNTIF(G1225:G1234,"=X")</f>
        <v>0</v>
      </c>
      <c r="R1234" s="1" t="str">
        <f t="shared" si="833"/>
        <v/>
      </c>
      <c r="S1234" s="1" t="str">
        <f>IF(R1234="","",VLOOKUP(C1234,'[1]Admin Tools'!C:D,2,FALSE))</f>
        <v/>
      </c>
    </row>
    <row r="1235" spans="1:19" x14ac:dyDescent="0.25">
      <c r="A1235" s="139" t="str">
        <f>CONCATENATE($C$10,$C$1162,"T",B1234)</f>
        <v>2015Wk 7T4</v>
      </c>
      <c r="B1235" s="205"/>
      <c r="C1235" s="192" t="s">
        <v>223</v>
      </c>
      <c r="D1235" s="206">
        <v>-4</v>
      </c>
      <c r="E1235" s="213">
        <v>0</v>
      </c>
      <c r="F1235" s="203"/>
      <c r="G1235" s="207"/>
      <c r="K1235" s="52"/>
      <c r="L1235" s="52"/>
      <c r="P1235" s="134"/>
      <c r="Q1235" s="1">
        <f>COUNTIF(G1225:G1235,"=X")</f>
        <v>0</v>
      </c>
      <c r="R1235" s="1" t="str">
        <f t="shared" si="833"/>
        <v/>
      </c>
      <c r="S1235" s="1" t="str">
        <f>IF(R1235="","",VLOOKUP(C1235,'[1]Admin Tools'!C:D,2,FALSE))</f>
        <v/>
      </c>
    </row>
    <row r="1236" spans="1:19" ht="16.5" thickBot="1" x14ac:dyDescent="0.3">
      <c r="A1236" s="139" t="str">
        <f>CONCATENATE($C$10,$C$1162,"T",B1234)</f>
        <v>2015Wk 7T4</v>
      </c>
      <c r="B1236" s="208"/>
      <c r="C1236" s="197" t="s">
        <v>226</v>
      </c>
      <c r="D1236" s="209">
        <v>0</v>
      </c>
      <c r="E1236" s="214">
        <v>1</v>
      </c>
      <c r="F1236" s="210"/>
      <c r="G1236" s="211"/>
      <c r="K1236" s="52"/>
      <c r="L1236" s="52"/>
      <c r="P1236" s="134"/>
      <c r="Q1236" s="1">
        <f>COUNTIF(G1225:G1236,"=X")</f>
        <v>0</v>
      </c>
      <c r="R1236" s="1" t="str">
        <f t="shared" si="833"/>
        <v/>
      </c>
      <c r="S1236" s="1" t="str">
        <f>IF(R1236="","",VLOOKUP(C1236,'[1]Admin Tools'!C:D,2,FALSE))</f>
        <v/>
      </c>
    </row>
    <row r="1237" spans="1:19" x14ac:dyDescent="0.25">
      <c r="A1237" s="139" t="str">
        <f>CONCATENATE($C$10,$C$1162,"T",B1237)</f>
        <v>2015Wk 7T5</v>
      </c>
      <c r="B1237" s="186">
        <v>5</v>
      </c>
      <c r="C1237" s="187" t="s">
        <v>228</v>
      </c>
      <c r="D1237" s="188">
        <v>-3</v>
      </c>
      <c r="E1237" s="189">
        <v>0</v>
      </c>
      <c r="F1237" s="190">
        <v>0</v>
      </c>
      <c r="G1237" s="189"/>
      <c r="K1237" s="52"/>
      <c r="L1237" s="52"/>
      <c r="P1237" s="134"/>
      <c r="Q1237" s="1">
        <f>COUNTIF(G1225:G1237,"=X")</f>
        <v>0</v>
      </c>
      <c r="R1237" s="1" t="str">
        <f t="shared" si="833"/>
        <v/>
      </c>
      <c r="S1237" s="1" t="str">
        <f>IF(R1237="","",VLOOKUP(C1237,'[1]Admin Tools'!C:D,2,FALSE))</f>
        <v/>
      </c>
    </row>
    <row r="1238" spans="1:19" x14ac:dyDescent="0.25">
      <c r="A1238" s="139" t="str">
        <f>CONCATENATE($C$10,$C$1162,"T",B1237)</f>
        <v>2015Wk 7T5</v>
      </c>
      <c r="B1238" s="191"/>
      <c r="C1238" s="192" t="s">
        <v>231</v>
      </c>
      <c r="D1238" s="193">
        <v>-5</v>
      </c>
      <c r="E1238" s="194">
        <v>0</v>
      </c>
      <c r="F1238" s="195"/>
      <c r="G1238" s="194"/>
      <c r="K1238" s="52"/>
      <c r="L1238" s="52"/>
      <c r="P1238" s="134"/>
      <c r="Q1238" s="1">
        <f>COUNTIF(G1225:G1238,"=X")</f>
        <v>0</v>
      </c>
      <c r="R1238" s="1" t="str">
        <f t="shared" si="833"/>
        <v/>
      </c>
      <c r="S1238" s="1" t="str">
        <f>IF(R1238="","",VLOOKUP(C1238,'[1]Admin Tools'!C:D,2,FALSE))</f>
        <v/>
      </c>
    </row>
    <row r="1239" spans="1:19" ht="16.5" thickBot="1" x14ac:dyDescent="0.3">
      <c r="A1239" s="139" t="str">
        <f>CONCATENATE($C$10,$C$1162,"T",B1237)</f>
        <v>2015Wk 7T5</v>
      </c>
      <c r="B1239" s="196"/>
      <c r="C1239" s="197" t="s">
        <v>234</v>
      </c>
      <c r="D1239" s="198">
        <v>-1</v>
      </c>
      <c r="E1239" s="199">
        <v>0</v>
      </c>
      <c r="F1239" s="200"/>
      <c r="G1239" s="199"/>
      <c r="K1239" s="52"/>
      <c r="L1239" s="52"/>
      <c r="P1239" s="134"/>
      <c r="Q1239" s="1">
        <f>COUNTIF(G1225:G1239,"=X")</f>
        <v>0</v>
      </c>
      <c r="R1239" s="1" t="str">
        <f t="shared" si="833"/>
        <v/>
      </c>
      <c r="S1239" s="1" t="str">
        <f>IF(R1239="","",VLOOKUP(C1239,'[1]Admin Tools'!C:D,2,FALSE))</f>
        <v/>
      </c>
    </row>
    <row r="1240" spans="1:19" x14ac:dyDescent="0.25">
      <c r="A1240" s="139" t="str">
        <f>CONCATENATE($C$10,$C$1162,"T",B1240)</f>
        <v>2015Wk 7T6</v>
      </c>
      <c r="B1240" s="201">
        <v>6</v>
      </c>
      <c r="C1240" s="187" t="s">
        <v>229</v>
      </c>
      <c r="D1240" s="202">
        <v>6</v>
      </c>
      <c r="E1240" s="212">
        <v>2</v>
      </c>
      <c r="F1240" s="203">
        <v>2</v>
      </c>
      <c r="G1240" s="204"/>
      <c r="K1240" s="52"/>
      <c r="L1240" s="52"/>
      <c r="P1240" s="134"/>
      <c r="Q1240" s="1">
        <f>COUNTIF(G1225:G1240,"=X")</f>
        <v>0</v>
      </c>
      <c r="R1240" s="1" t="str">
        <f t="shared" si="833"/>
        <v/>
      </c>
      <c r="S1240" s="1" t="str">
        <f>IF(R1240="","",VLOOKUP(C1240,'[1]Admin Tools'!C:D,2,FALSE))</f>
        <v/>
      </c>
    </row>
    <row r="1241" spans="1:19" x14ac:dyDescent="0.25">
      <c r="A1241" s="139" t="str">
        <f>CONCATENATE($C$10,$C$1162,"T",B1240)</f>
        <v>2015Wk 7T6</v>
      </c>
      <c r="B1241" s="205"/>
      <c r="C1241" s="192" t="s">
        <v>232</v>
      </c>
      <c r="D1241" s="206">
        <v>-5</v>
      </c>
      <c r="E1241" s="213">
        <v>0</v>
      </c>
      <c r="F1241" s="203"/>
      <c r="G1241" s="207"/>
      <c r="K1241" s="52"/>
      <c r="L1241" s="52"/>
      <c r="P1241" s="134"/>
      <c r="Q1241" s="1">
        <f>COUNTIF(G1225:G1241,"=X")</f>
        <v>0</v>
      </c>
      <c r="R1241" s="1" t="str">
        <f t="shared" si="833"/>
        <v/>
      </c>
      <c r="S1241" s="1" t="str">
        <f>IF(R1241="","",VLOOKUP(C1241,'[1]Admin Tools'!C:D,2,FALSE))</f>
        <v/>
      </c>
    </row>
    <row r="1242" spans="1:19" ht="16.5" thickBot="1" x14ac:dyDescent="0.3">
      <c r="A1242" s="139" t="str">
        <f>CONCATENATE($C$10,$C$1162,"T",B1240)</f>
        <v>2015Wk 7T6</v>
      </c>
      <c r="B1242" s="208"/>
      <c r="C1242" s="197" t="s">
        <v>235</v>
      </c>
      <c r="D1242" s="209">
        <v>-6</v>
      </c>
      <c r="E1242" s="214">
        <v>0</v>
      </c>
      <c r="F1242" s="210"/>
      <c r="G1242" s="211"/>
      <c r="K1242" s="52"/>
      <c r="L1242" s="52"/>
      <c r="P1242" s="134"/>
      <c r="Q1242" s="1">
        <f>COUNTIF(G1225:G1242,"=X")</f>
        <v>0</v>
      </c>
      <c r="R1242" s="1" t="str">
        <f t="shared" si="833"/>
        <v/>
      </c>
      <c r="S1242" s="1" t="str">
        <f>IF(R1242="","",VLOOKUP(C1242,'[1]Admin Tools'!C:D,2,FALSE))</f>
        <v/>
      </c>
    </row>
    <row r="1243" spans="1:19" x14ac:dyDescent="0.25">
      <c r="A1243" s="139" t="str">
        <f>CONCATENATE($C$10,$C$1162,"T",B1243)</f>
        <v>2015Wk 7T7</v>
      </c>
      <c r="B1243" s="186">
        <v>7</v>
      </c>
      <c r="C1243" s="187" t="s">
        <v>237</v>
      </c>
      <c r="D1243" s="188">
        <v>0</v>
      </c>
      <c r="E1243" s="189">
        <v>2</v>
      </c>
      <c r="F1243" s="190">
        <v>7</v>
      </c>
      <c r="G1243" s="189"/>
      <c r="K1243" s="52"/>
      <c r="L1243" s="52"/>
      <c r="P1243" s="134"/>
      <c r="Q1243" s="1">
        <f>COUNTIF(G1225:G1243,"=X")</f>
        <v>0</v>
      </c>
      <c r="R1243" s="1" t="str">
        <f t="shared" si="833"/>
        <v/>
      </c>
      <c r="S1243" s="1" t="str">
        <f>IF(R1243="","",VLOOKUP(C1243,'[1]Admin Tools'!C:D,2,FALSE))</f>
        <v/>
      </c>
    </row>
    <row r="1244" spans="1:19" x14ac:dyDescent="0.25">
      <c r="A1244" s="139" t="str">
        <f>CONCATENATE($C$10,$C$1162,"T",B1243)</f>
        <v>2015Wk 7T7</v>
      </c>
      <c r="B1244" s="191"/>
      <c r="C1244" s="192" t="s">
        <v>240</v>
      </c>
      <c r="D1244" s="193">
        <v>-1</v>
      </c>
      <c r="E1244" s="194">
        <v>2</v>
      </c>
      <c r="F1244" s="195"/>
      <c r="G1244" s="194"/>
      <c r="K1244" s="52"/>
      <c r="L1244" s="52"/>
      <c r="P1244" s="134"/>
      <c r="Q1244" s="1">
        <f>COUNTIF(G1225:G1244,"=X")</f>
        <v>0</v>
      </c>
      <c r="R1244" s="1" t="str">
        <f t="shared" si="833"/>
        <v/>
      </c>
      <c r="S1244" s="1" t="str">
        <f>IF(R1244="","",VLOOKUP(C1244,'[1]Admin Tools'!C:D,2,FALSE))</f>
        <v/>
      </c>
    </row>
    <row r="1245" spans="1:19" ht="16.5" thickBot="1" x14ac:dyDescent="0.3">
      <c r="A1245" s="139" t="str">
        <f>CONCATENATE($C$10,$C$1162,"T",B1243)</f>
        <v>2015Wk 7T7</v>
      </c>
      <c r="B1245" s="196"/>
      <c r="C1245" s="197" t="s">
        <v>243</v>
      </c>
      <c r="D1245" s="198">
        <v>4</v>
      </c>
      <c r="E1245" s="199">
        <v>2</v>
      </c>
      <c r="F1245" s="200"/>
      <c r="G1245" s="199"/>
      <c r="K1245" s="52"/>
      <c r="L1245" s="52"/>
      <c r="P1245" s="134"/>
      <c r="Q1245" s="1">
        <f>COUNTIF(G1225:G1245,"=X")</f>
        <v>0</v>
      </c>
      <c r="R1245" s="1" t="str">
        <f t="shared" si="833"/>
        <v/>
      </c>
      <c r="S1245" s="1" t="str">
        <f>IF(R1245="","",VLOOKUP(C1245,'[1]Admin Tools'!C:D,2,FALSE))</f>
        <v/>
      </c>
    </row>
    <row r="1246" spans="1:19" x14ac:dyDescent="0.25">
      <c r="A1246" s="139" t="str">
        <f>CONCATENATE($C$10,$C$1162,"T",B1246)</f>
        <v>2015Wk 7T8</v>
      </c>
      <c r="B1246" s="201">
        <v>8</v>
      </c>
      <c r="C1246" s="187" t="s">
        <v>238</v>
      </c>
      <c r="D1246" s="202">
        <v>-1</v>
      </c>
      <c r="E1246" s="212">
        <v>0</v>
      </c>
      <c r="F1246" s="203">
        <v>5</v>
      </c>
      <c r="G1246" s="204"/>
      <c r="K1246" s="52"/>
      <c r="L1246" s="52"/>
      <c r="P1246" s="134"/>
      <c r="Q1246" s="1">
        <f>COUNTIF(G1225:G1246,"=X")</f>
        <v>0</v>
      </c>
      <c r="R1246" s="1" t="str">
        <f t="shared" si="833"/>
        <v/>
      </c>
      <c r="S1246" s="1" t="str">
        <f>IF(R1246="","",VLOOKUP(C1246,'[1]Admin Tools'!C:D,2,FALSE))</f>
        <v/>
      </c>
    </row>
    <row r="1247" spans="1:19" x14ac:dyDescent="0.25">
      <c r="A1247" s="139" t="str">
        <f>CONCATENATE($C$10,$C$1162,"T",B1246)</f>
        <v>2015Wk 7T8</v>
      </c>
      <c r="B1247" s="205"/>
      <c r="C1247" s="192" t="s">
        <v>241</v>
      </c>
      <c r="D1247" s="206">
        <v>1</v>
      </c>
      <c r="E1247" s="213">
        <v>2</v>
      </c>
      <c r="F1247" s="203"/>
      <c r="G1247" s="207"/>
      <c r="K1247" s="52"/>
      <c r="L1247" s="52"/>
      <c r="P1247" s="134"/>
      <c r="Q1247" s="1">
        <f>COUNTIF(G1225:G1247,"=X")</f>
        <v>0</v>
      </c>
      <c r="R1247" s="1" t="str">
        <f t="shared" si="833"/>
        <v/>
      </c>
      <c r="S1247" s="1" t="str">
        <f>IF(R1247="","",VLOOKUP(C1247,'[1]Admin Tools'!C:D,2,FALSE))</f>
        <v/>
      </c>
    </row>
    <row r="1248" spans="1:19" ht="16.5" thickBot="1" x14ac:dyDescent="0.3">
      <c r="A1248" s="139" t="str">
        <f>CONCATENATE($C$10,$C$1162,"T",B1246)</f>
        <v>2015Wk 7T8</v>
      </c>
      <c r="B1248" s="208"/>
      <c r="C1248" s="197" t="s">
        <v>244</v>
      </c>
      <c r="D1248" s="209">
        <v>-1</v>
      </c>
      <c r="E1248" s="214">
        <v>2</v>
      </c>
      <c r="F1248" s="210"/>
      <c r="G1248" s="211"/>
      <c r="K1248" s="52"/>
      <c r="L1248" s="52"/>
      <c r="P1248" s="134"/>
      <c r="Q1248" s="1">
        <f>COUNTIF(G1225:G1248,"=X")</f>
        <v>0</v>
      </c>
      <c r="R1248" s="1" t="str">
        <f t="shared" si="833"/>
        <v/>
      </c>
      <c r="S1248" s="1" t="str">
        <f>IF(R1248="","",VLOOKUP(C1248,'[1]Admin Tools'!C:D,2,FALSE))</f>
        <v/>
      </c>
    </row>
    <row r="1249" spans="1:19" x14ac:dyDescent="0.25">
      <c r="A1249" s="139" t="str">
        <f>CONCATENATE($C$10,$C$1162,"T",B1249)</f>
        <v>2015Wk 7T9</v>
      </c>
      <c r="B1249" s="186">
        <v>9</v>
      </c>
      <c r="C1249" s="187" t="s">
        <v>246</v>
      </c>
      <c r="D1249" s="188">
        <v>4</v>
      </c>
      <c r="E1249" s="189">
        <v>2</v>
      </c>
      <c r="F1249" s="190">
        <v>4</v>
      </c>
      <c r="G1249" s="189"/>
      <c r="K1249" s="52"/>
      <c r="L1249" s="52"/>
      <c r="P1249" s="134"/>
      <c r="Q1249" s="1">
        <f>COUNTIF(G1225:G1249,"=X")</f>
        <v>0</v>
      </c>
      <c r="R1249" s="1" t="str">
        <f t="shared" si="833"/>
        <v/>
      </c>
      <c r="S1249" s="1" t="str">
        <f>IF(R1249="","",VLOOKUP(C1249,'[1]Admin Tools'!C:D,2,FALSE))</f>
        <v/>
      </c>
    </row>
    <row r="1250" spans="1:19" x14ac:dyDescent="0.25">
      <c r="A1250" s="139" t="str">
        <f>CONCATENATE($C$10,$C$1162,"T",B1249)</f>
        <v>2015Wk 7T9</v>
      </c>
      <c r="B1250" s="191"/>
      <c r="C1250" s="192" t="s">
        <v>249</v>
      </c>
      <c r="D1250" s="193">
        <v>-3</v>
      </c>
      <c r="E1250" s="194">
        <v>0</v>
      </c>
      <c r="F1250" s="195"/>
      <c r="G1250" s="194"/>
      <c r="K1250" s="52"/>
      <c r="L1250" s="52"/>
      <c r="P1250" s="134"/>
      <c r="Q1250" s="1">
        <f>COUNTIF(G1225:G1250,"=X")</f>
        <v>0</v>
      </c>
      <c r="R1250" s="1" t="str">
        <f t="shared" si="833"/>
        <v/>
      </c>
      <c r="S1250" s="1" t="str">
        <f>IF(R1250="","",VLOOKUP(C1250,'[1]Admin Tools'!C:D,2,FALSE))</f>
        <v/>
      </c>
    </row>
    <row r="1251" spans="1:19" ht="16.5" thickBot="1" x14ac:dyDescent="0.3">
      <c r="A1251" s="139" t="str">
        <f>CONCATENATE($C$10,$C$1162,"T",B1249)</f>
        <v>2015Wk 7T9</v>
      </c>
      <c r="B1251" s="196"/>
      <c r="C1251" s="197" t="s">
        <v>252</v>
      </c>
      <c r="D1251" s="198">
        <v>-2</v>
      </c>
      <c r="E1251" s="199">
        <v>1</v>
      </c>
      <c r="F1251" s="200"/>
      <c r="G1251" s="199"/>
      <c r="K1251" s="52"/>
      <c r="L1251" s="52"/>
      <c r="P1251" s="134"/>
      <c r="Q1251" s="1">
        <f>COUNTIF(G1225:G1251,"=X")</f>
        <v>0</v>
      </c>
      <c r="R1251" s="1" t="str">
        <f t="shared" si="833"/>
        <v/>
      </c>
      <c r="S1251" s="1" t="str">
        <f>IF(R1251="","",VLOOKUP(C1251,'[1]Admin Tools'!C:D,2,FALSE))</f>
        <v/>
      </c>
    </row>
    <row r="1252" spans="1:19" x14ac:dyDescent="0.25">
      <c r="A1252" s="139" t="str">
        <f>CONCATENATE($C$10,$C$1162,"T",B1252)</f>
        <v>2015Wk 7T10</v>
      </c>
      <c r="B1252" s="201">
        <v>10</v>
      </c>
      <c r="C1252" s="187" t="s">
        <v>247</v>
      </c>
      <c r="D1252" s="202">
        <v>2</v>
      </c>
      <c r="E1252" s="212">
        <v>1</v>
      </c>
      <c r="F1252" s="203">
        <v>6</v>
      </c>
      <c r="G1252" s="204"/>
      <c r="K1252" s="52"/>
      <c r="L1252" s="52"/>
      <c r="P1252" s="134"/>
      <c r="Q1252" s="1">
        <f>COUNTIF(G1225:G1252,"=X")</f>
        <v>0</v>
      </c>
      <c r="R1252" s="1" t="str">
        <f t="shared" si="833"/>
        <v/>
      </c>
      <c r="S1252" s="1" t="str">
        <f>IF(R1252="","",VLOOKUP(C1252,'[1]Admin Tools'!C:D,2,FALSE))</f>
        <v/>
      </c>
    </row>
    <row r="1253" spans="1:19" x14ac:dyDescent="0.25">
      <c r="A1253" s="139" t="str">
        <f>CONCATENATE($C$10,$C$1162,"T",B1252)</f>
        <v>2015Wk 7T10</v>
      </c>
      <c r="B1253" s="205"/>
      <c r="C1253" s="192" t="s">
        <v>250</v>
      </c>
      <c r="D1253" s="206">
        <v>0</v>
      </c>
      <c r="E1253" s="213">
        <v>2</v>
      </c>
      <c r="F1253" s="203"/>
      <c r="G1253" s="207"/>
      <c r="K1253" s="52"/>
      <c r="L1253" s="52"/>
      <c r="P1253" s="134"/>
      <c r="Q1253" s="1">
        <f>COUNTIF(G1225:G1253,"=X")</f>
        <v>0</v>
      </c>
      <c r="R1253" s="1" t="str">
        <f t="shared" si="833"/>
        <v/>
      </c>
      <c r="S1253" s="1" t="str">
        <f>IF(R1253="","",VLOOKUP(C1253,'[1]Admin Tools'!C:D,2,FALSE))</f>
        <v/>
      </c>
    </row>
    <row r="1254" spans="1:19" ht="16.5" thickBot="1" x14ac:dyDescent="0.3">
      <c r="A1254" s="139" t="str">
        <f>CONCATENATE($C$10,$C$1162,"T",B1252)</f>
        <v>2015Wk 7T10</v>
      </c>
      <c r="B1254" s="208"/>
      <c r="C1254" s="197" t="s">
        <v>253</v>
      </c>
      <c r="D1254" s="209">
        <v>0</v>
      </c>
      <c r="E1254" s="214">
        <v>2</v>
      </c>
      <c r="F1254" s="210"/>
      <c r="G1254" s="211"/>
      <c r="K1254" s="52"/>
      <c r="L1254" s="52"/>
      <c r="P1254" s="134"/>
      <c r="Q1254" s="1">
        <f>COUNTIF(G1225:G1254,"=X")</f>
        <v>0</v>
      </c>
      <c r="R1254" s="1" t="str">
        <f t="shared" si="833"/>
        <v/>
      </c>
      <c r="S1254" s="1" t="str">
        <f>IF(R1254="","",VLOOKUP(C1254,'[1]Admin Tools'!C:D,2,FALSE))</f>
        <v/>
      </c>
    </row>
    <row r="1255" spans="1:19" x14ac:dyDescent="0.25">
      <c r="A1255" s="139" t="str">
        <f>CONCATENATE($C$10,$C$1162,"T",B1255)</f>
        <v>2015Wk 7T11</v>
      </c>
      <c r="B1255" s="186">
        <v>11</v>
      </c>
      <c r="C1255" s="187" t="s">
        <v>255</v>
      </c>
      <c r="D1255" s="188">
        <v>-1</v>
      </c>
      <c r="E1255" s="189">
        <v>0</v>
      </c>
      <c r="F1255" s="190">
        <v>3</v>
      </c>
      <c r="G1255" s="189"/>
      <c r="K1255" s="52"/>
      <c r="L1255" s="52"/>
      <c r="P1255" s="134"/>
      <c r="Q1255" s="1">
        <f>COUNTIF(G1225:G1255,"=X")</f>
        <v>0</v>
      </c>
      <c r="R1255" s="1" t="str">
        <f t="shared" si="833"/>
        <v/>
      </c>
      <c r="S1255" s="1" t="str">
        <f>IF(R1255="","",VLOOKUP(C1255,'[1]Admin Tools'!C:D,2,FALSE))</f>
        <v/>
      </c>
    </row>
    <row r="1256" spans="1:19" x14ac:dyDescent="0.25">
      <c r="A1256" s="139" t="str">
        <f>CONCATENATE($C$10,$C$1162,"T",B1255)</f>
        <v>2015Wk 7T11</v>
      </c>
      <c r="B1256" s="191"/>
      <c r="C1256" s="192" t="s">
        <v>258</v>
      </c>
      <c r="D1256" s="193">
        <v>-1</v>
      </c>
      <c r="E1256" s="194">
        <v>2</v>
      </c>
      <c r="F1256" s="195"/>
      <c r="G1256" s="194"/>
      <c r="K1256" s="52"/>
      <c r="L1256" s="52"/>
      <c r="P1256" s="134"/>
      <c r="Q1256" s="1">
        <f>COUNTIF(G1225:G1256,"=X")</f>
        <v>0</v>
      </c>
      <c r="R1256" s="1" t="str">
        <f t="shared" si="833"/>
        <v/>
      </c>
      <c r="S1256" s="1" t="str">
        <f>IF(R1256="","",VLOOKUP(C1256,'[1]Admin Tools'!C:D,2,FALSE))</f>
        <v/>
      </c>
    </row>
    <row r="1257" spans="1:19" ht="16.5" thickBot="1" x14ac:dyDescent="0.3">
      <c r="A1257" s="139" t="str">
        <f>CONCATENATE($C$10,$C$1162,"T",B1255)</f>
        <v>2015Wk 7T11</v>
      </c>
      <c r="B1257" s="196"/>
      <c r="C1257" s="197" t="s">
        <v>261</v>
      </c>
      <c r="D1257" s="198">
        <v>-2</v>
      </c>
      <c r="E1257" s="199">
        <v>1</v>
      </c>
      <c r="F1257" s="200"/>
      <c r="G1257" s="199"/>
      <c r="K1257" s="52"/>
      <c r="L1257" s="52"/>
      <c r="P1257" s="134"/>
      <c r="Q1257" s="1">
        <f>COUNTIF(G1225:G1257,"=X")</f>
        <v>0</v>
      </c>
      <c r="R1257" s="1" t="str">
        <f t="shared" si="833"/>
        <v/>
      </c>
      <c r="S1257" s="1" t="str">
        <f>IF(R1257="","",VLOOKUP(C1257,'[1]Admin Tools'!C:D,2,FALSE))</f>
        <v/>
      </c>
    </row>
    <row r="1258" spans="1:19" x14ac:dyDescent="0.25">
      <c r="A1258" s="139" t="str">
        <f>CONCATENATE($C$10,$C$1162,"T",B1258)</f>
        <v>2015Wk 7T12</v>
      </c>
      <c r="B1258" s="201">
        <v>12</v>
      </c>
      <c r="C1258" s="187" t="s">
        <v>256</v>
      </c>
      <c r="D1258" s="202">
        <v>2</v>
      </c>
      <c r="E1258" s="212">
        <v>1</v>
      </c>
      <c r="F1258" s="203">
        <v>1</v>
      </c>
      <c r="G1258" s="204"/>
      <c r="K1258" s="52"/>
      <c r="L1258" s="52"/>
      <c r="P1258" s="134"/>
      <c r="Q1258" s="1">
        <f>COUNTIF(G1225:G1258,"=X")</f>
        <v>0</v>
      </c>
      <c r="R1258" s="1" t="str">
        <f t="shared" si="833"/>
        <v/>
      </c>
      <c r="S1258" s="1" t="str">
        <f>IF(R1258="","",VLOOKUP(C1258,'[1]Admin Tools'!C:D,2,FALSE))</f>
        <v/>
      </c>
    </row>
    <row r="1259" spans="1:19" x14ac:dyDescent="0.25">
      <c r="A1259" s="139" t="str">
        <f>CONCATENATE($C$10,$C$1162,"T",B1258)</f>
        <v>2015Wk 7T12</v>
      </c>
      <c r="B1259" s="205"/>
      <c r="C1259" s="192" t="s">
        <v>259</v>
      </c>
      <c r="D1259" s="206">
        <v>-2</v>
      </c>
      <c r="E1259" s="213">
        <v>0</v>
      </c>
      <c r="F1259" s="203"/>
      <c r="G1259" s="207"/>
      <c r="K1259" s="52"/>
      <c r="L1259" s="52"/>
      <c r="P1259" s="134"/>
      <c r="Q1259" s="1">
        <f>COUNTIF(G1225:G1259,"=X")</f>
        <v>0</v>
      </c>
      <c r="R1259" s="1" t="str">
        <f t="shared" si="833"/>
        <v/>
      </c>
      <c r="S1259" s="1" t="str">
        <f>IF(R1259="","",VLOOKUP(C1259,'[1]Admin Tools'!C:D,2,FALSE))</f>
        <v/>
      </c>
    </row>
    <row r="1260" spans="1:19" ht="16.5" thickBot="1" x14ac:dyDescent="0.3">
      <c r="A1260" s="139" t="str">
        <f>CONCATENATE($C$10,$C$1162,"T",B1258)</f>
        <v>2015Wk 7T12</v>
      </c>
      <c r="B1260" s="208"/>
      <c r="C1260" s="197" t="s">
        <v>262</v>
      </c>
      <c r="D1260" s="209">
        <v>-1</v>
      </c>
      <c r="E1260" s="214">
        <v>0</v>
      </c>
      <c r="F1260" s="210"/>
      <c r="G1260" s="211"/>
      <c r="K1260" s="52"/>
      <c r="L1260" s="52"/>
      <c r="P1260" s="134"/>
      <c r="Q1260" s="1">
        <f>COUNTIF(G1225:G1260,"=X")</f>
        <v>0</v>
      </c>
      <c r="R1260" s="1" t="str">
        <f t="shared" si="833"/>
        <v/>
      </c>
      <c r="S1260" s="1" t="str">
        <f>IF(R1260="","",VLOOKUP(C1260,'[1]Admin Tools'!C:D,2,FALSE))</f>
        <v/>
      </c>
    </row>
    <row r="1261" spans="1:19" x14ac:dyDescent="0.25">
      <c r="A1261" s="139" t="str">
        <f t="shared" ref="A1261:A1266" si="834">CONCATENATE($C$10,$C$1162,"T",B1261)</f>
        <v>2015Wk 7T</v>
      </c>
      <c r="B1261" s="186"/>
      <c r="C1261" s="187"/>
      <c r="D1261" s="188"/>
      <c r="E1261" s="189"/>
      <c r="F1261" s="190"/>
      <c r="G1261" s="189"/>
      <c r="K1261" s="52"/>
      <c r="L1261" s="52"/>
      <c r="P1261" s="134"/>
      <c r="Q1261" s="1">
        <f>COUNTIF(G1225:G1261,"=X")</f>
        <v>0</v>
      </c>
      <c r="R1261" s="1" t="str">
        <f t="shared" si="833"/>
        <v/>
      </c>
      <c r="S1261" s="1" t="str">
        <f>IF(R1261="","",VLOOKUP(C1261,'[1]Admin Tools'!C:D,2,FALSE))</f>
        <v/>
      </c>
    </row>
    <row r="1262" spans="1:19" ht="16.5" thickBot="1" x14ac:dyDescent="0.3">
      <c r="A1262" s="139" t="str">
        <f t="shared" si="834"/>
        <v>2015Wk 7T</v>
      </c>
      <c r="B1262" s="196"/>
      <c r="C1262" s="197"/>
      <c r="D1262" s="198"/>
      <c r="E1262" s="199"/>
      <c r="F1262" s="200"/>
      <c r="G1262" s="199"/>
      <c r="K1262" s="52"/>
      <c r="L1262" s="52"/>
      <c r="P1262" s="134"/>
      <c r="Q1262" s="1">
        <f>COUNTIF(G1225:G1262,"=X")</f>
        <v>0</v>
      </c>
      <c r="R1262" s="1" t="str">
        <f t="shared" si="833"/>
        <v/>
      </c>
      <c r="S1262" s="1" t="str">
        <f>IF(R1262="","",VLOOKUP(C1262,'[1]Admin Tools'!C:D,2,FALSE))</f>
        <v/>
      </c>
    </row>
    <row r="1263" spans="1:19" x14ac:dyDescent="0.25">
      <c r="A1263" s="139" t="str">
        <f t="shared" si="834"/>
        <v>2015Wk 7T</v>
      </c>
      <c r="B1263" s="201"/>
      <c r="C1263" s="187"/>
      <c r="D1263" s="202"/>
      <c r="E1263" s="212"/>
      <c r="F1263" s="203"/>
      <c r="G1263" s="204"/>
      <c r="K1263" s="52"/>
      <c r="L1263" s="52"/>
      <c r="P1263" s="134"/>
      <c r="Q1263" s="1">
        <f>COUNTIF(G1225:G1263,"=X")</f>
        <v>0</v>
      </c>
      <c r="R1263" s="1" t="str">
        <f t="shared" si="833"/>
        <v/>
      </c>
      <c r="S1263" s="1" t="str">
        <f>IF(R1263="","",VLOOKUP(C1263,'[1]Admin Tools'!C:D,2,FALSE))</f>
        <v/>
      </c>
    </row>
    <row r="1264" spans="1:19" ht="16.5" thickBot="1" x14ac:dyDescent="0.3">
      <c r="A1264" s="139" t="str">
        <f t="shared" si="834"/>
        <v>2015Wk 7T</v>
      </c>
      <c r="B1264" s="208"/>
      <c r="C1264" s="197"/>
      <c r="D1264" s="209"/>
      <c r="E1264" s="214"/>
      <c r="F1264" s="210"/>
      <c r="G1264" s="211"/>
      <c r="K1264" s="52"/>
      <c r="L1264" s="52"/>
      <c r="P1264" s="134"/>
      <c r="Q1264" s="1">
        <f>COUNTIF(G1225:G1264,"=X")</f>
        <v>0</v>
      </c>
      <c r="R1264" s="1" t="str">
        <f t="shared" si="833"/>
        <v/>
      </c>
      <c r="S1264" s="1" t="str">
        <f>IF(R1264="","",VLOOKUP(C1264,'[1]Admin Tools'!C:D,2,FALSE))</f>
        <v/>
      </c>
    </row>
    <row r="1265" spans="1:41" ht="16.5" thickBot="1" x14ac:dyDescent="0.3">
      <c r="A1265" s="139" t="str">
        <f t="shared" si="834"/>
        <v>2015Wk 7T</v>
      </c>
      <c r="B1265" s="217"/>
      <c r="C1265" s="218"/>
      <c r="D1265" s="219"/>
      <c r="E1265" s="189"/>
      <c r="F1265" s="190"/>
      <c r="G1265" s="204"/>
      <c r="K1265" s="52"/>
      <c r="L1265" s="52"/>
      <c r="P1265" s="134"/>
      <c r="Q1265" s="1">
        <f>COUNTIF(G1227:G1265,"=X")</f>
        <v>0</v>
      </c>
      <c r="R1265" s="1" t="str">
        <f t="shared" si="833"/>
        <v/>
      </c>
      <c r="S1265" s="1" t="str">
        <f>IF(R1265="","",VLOOKUP(C1265,'[1]Admin Tools'!C:D,2,FALSE))</f>
        <v/>
      </c>
    </row>
    <row r="1266" spans="1:41" ht="16.5" thickBot="1" x14ac:dyDescent="0.3">
      <c r="A1266" s="139" t="str">
        <f t="shared" si="834"/>
        <v>2015Wk 7T</v>
      </c>
      <c r="B1266" s="220"/>
      <c r="C1266" s="218"/>
      <c r="D1266" s="221"/>
      <c r="E1266" s="199"/>
      <c r="F1266" s="200"/>
      <c r="G1266" s="211"/>
      <c r="K1266" s="52"/>
      <c r="L1266" s="52"/>
      <c r="P1266" s="134"/>
      <c r="Q1266" s="1">
        <f>COUNTIF(G1227:G1266,"=X")</f>
        <v>0</v>
      </c>
      <c r="R1266" s="1" t="str">
        <f t="shared" si="833"/>
        <v/>
      </c>
      <c r="S1266" s="1" t="str">
        <f>IF(R1266="","",VLOOKUP(C1266,'[1]Admin Tools'!C:D,2,FALSE))</f>
        <v/>
      </c>
    </row>
    <row r="1268" spans="1:41" ht="16.5" thickBot="1" x14ac:dyDescent="0.3"/>
    <row r="1269" spans="1:41" ht="36.75" thickBot="1" x14ac:dyDescent="0.6">
      <c r="B1269" s="306" t="s">
        <v>281</v>
      </c>
      <c r="C1269" s="307"/>
      <c r="D1269" s="307"/>
      <c r="E1269" s="307"/>
      <c r="F1269" s="307"/>
      <c r="G1269" s="307"/>
      <c r="H1269" s="307"/>
      <c r="I1269" s="307"/>
      <c r="J1269" s="307"/>
      <c r="K1269" s="307"/>
      <c r="L1269" s="307"/>
      <c r="M1269" s="307"/>
      <c r="N1269" s="307"/>
      <c r="O1269" s="307"/>
      <c r="P1269" s="307"/>
      <c r="Q1269" s="307"/>
      <c r="R1269" s="307"/>
      <c r="S1269" s="307"/>
      <c r="T1269" s="307"/>
      <c r="U1269" s="308"/>
      <c r="V1269" s="133"/>
      <c r="W1269" s="133"/>
      <c r="X1269" s="133"/>
      <c r="Y1269" s="133"/>
      <c r="Z1269" s="133"/>
    </row>
    <row r="1271" spans="1:41" x14ac:dyDescent="0.25">
      <c r="C1271" s="309" t="str">
        <f>HLOOKUP(CONCATENATE($C$10,C1272),$G$9:$X$10,2,FALSE)</f>
        <v>Back</v>
      </c>
      <c r="D1271" s="310"/>
      <c r="E1271" s="310"/>
      <c r="F1271" s="310"/>
      <c r="G1271" s="310"/>
      <c r="H1271" s="310"/>
      <c r="I1271" s="310"/>
      <c r="J1271" s="310"/>
      <c r="K1271" s="310"/>
      <c r="L1271" s="310"/>
      <c r="M1271" s="310"/>
      <c r="N1271" s="310"/>
      <c r="O1271" s="52"/>
      <c r="S1271" s="134"/>
    </row>
    <row r="1272" spans="1:41" x14ac:dyDescent="0.25">
      <c r="C1272" s="135" t="str">
        <f>C1329</f>
        <v>Wk 8</v>
      </c>
      <c r="D1272" s="33" t="s">
        <v>189</v>
      </c>
      <c r="E1272" s="34">
        <f>HLOOKUP(CONCATENATE($C1271,$D1272),'[1]Admin Tools'!$D$4:$G$13,2,FALSE)</f>
        <v>4</v>
      </c>
      <c r="F1272" s="34">
        <f>HLOOKUP(CONCATENATE($C1271,$D1272),'[1]Admin Tools'!$D$4:$G$13,3,FALSE)</f>
        <v>4</v>
      </c>
      <c r="G1272" s="34">
        <f>HLOOKUP(CONCATENATE($C1271,$D1272),'[1]Admin Tools'!$D$4:$G$13,4,FALSE)</f>
        <v>5</v>
      </c>
      <c r="H1272" s="34">
        <f>HLOOKUP(CONCATENATE($C1271,$D1272),'[1]Admin Tools'!$D$4:$G$13,5,FALSE)</f>
        <v>4</v>
      </c>
      <c r="I1272" s="34">
        <f>HLOOKUP(CONCATENATE($C1271,$D1272),'[1]Admin Tools'!$D$4:$G$13,6,FALSE)</f>
        <v>3</v>
      </c>
      <c r="J1272" s="34">
        <f>HLOOKUP(CONCATENATE($C1271,$D1272),'[1]Admin Tools'!$D$4:$G$13,7,FALSE)</f>
        <v>4</v>
      </c>
      <c r="K1272" s="34">
        <f>HLOOKUP(CONCATENATE($C1271,$D1272),'[1]Admin Tools'!$D$4:$G$13,8,FALSE)</f>
        <v>3</v>
      </c>
      <c r="L1272" s="34">
        <f>HLOOKUP(CONCATENATE($C1271,$D1272),'[1]Admin Tools'!$D$4:$G$13,9,FALSE)</f>
        <v>4</v>
      </c>
      <c r="M1272" s="34">
        <f>HLOOKUP(CONCATENATE($C1271,$D1272),'[1]Admin Tools'!$D$4:$G$13,10,FALSE)</f>
        <v>5</v>
      </c>
      <c r="N1272" s="136">
        <f>SUM(E1272:M1272)</f>
        <v>36</v>
      </c>
      <c r="O1272" s="52"/>
      <c r="S1272" s="134"/>
    </row>
    <row r="1273" spans="1:41" x14ac:dyDescent="0.25">
      <c r="D1273" s="9" t="s">
        <v>10</v>
      </c>
      <c r="E1273" s="137" t="str">
        <f>CONCATENATE("#",HLOOKUP($C1271,'[1]Admin Tools'!$D$4:$G$13,2,FALSE))</f>
        <v>#10</v>
      </c>
      <c r="F1273" s="137" t="str">
        <f>CONCATENATE("#",HLOOKUP($C1271,'[1]Admin Tools'!$D$4:$G$13,3,FALSE))</f>
        <v>#11</v>
      </c>
      <c r="G1273" s="137" t="str">
        <f>CONCATENATE("#",HLOOKUP($C1271,'[1]Admin Tools'!$D$4:$G$13,4,FALSE))</f>
        <v>#12</v>
      </c>
      <c r="H1273" s="137" t="str">
        <f>CONCATENATE("#",HLOOKUP($C1271,'[1]Admin Tools'!$D$4:$G$13,5,FALSE))</f>
        <v>#13</v>
      </c>
      <c r="I1273" s="137" t="str">
        <f>CONCATENATE("#",HLOOKUP($C1271,'[1]Admin Tools'!$D$4:$G$13,6,FALSE))</f>
        <v>#14</v>
      </c>
      <c r="J1273" s="137" t="str">
        <f>CONCATENATE("#",HLOOKUP($C1271,'[1]Admin Tools'!$D$4:$G$13,7,FALSE))</f>
        <v>#15</v>
      </c>
      <c r="K1273" s="137" t="str">
        <f>CONCATENATE("#",HLOOKUP($C1271,'[1]Admin Tools'!$D$4:$G$13,8,FALSE))</f>
        <v>#16</v>
      </c>
      <c r="L1273" s="137" t="str">
        <f>CONCATENATE("#",HLOOKUP($C1271,'[1]Admin Tools'!$D$4:$G$13,9,FALSE))</f>
        <v>#17</v>
      </c>
      <c r="M1273" s="137" t="str">
        <f>CONCATENATE("#",HLOOKUP($C1271,'[1]Admin Tools'!$D$4:$G$13,10,FALSE))</f>
        <v>#18</v>
      </c>
      <c r="N1273" s="138"/>
      <c r="O1273" s="52"/>
    </row>
    <row r="1274" spans="1:41" x14ac:dyDescent="0.25">
      <c r="A1274" s="139" t="str">
        <f>CONCATENATE($C$10,C1272,C1274)</f>
        <v>2015Wk 8Flight 1</v>
      </c>
      <c r="C1274" s="300" t="s">
        <v>12</v>
      </c>
      <c r="D1274" s="301"/>
      <c r="E1274" s="140">
        <f>IF(COUNTIF(E1275:E1286,MIN(E1275:E1286))=1,MIN(E1275:E1286),0)</f>
        <v>0</v>
      </c>
      <c r="F1274" s="140">
        <f t="shared" ref="F1274:L1274" si="835">IF(COUNTIF(F1275:F1286,MIN(F1275:F1286))=1,MIN(F1275:F1286),0)</f>
        <v>0</v>
      </c>
      <c r="G1274" s="140">
        <f t="shared" si="835"/>
        <v>4</v>
      </c>
      <c r="H1274" s="140">
        <f t="shared" si="835"/>
        <v>0</v>
      </c>
      <c r="I1274" s="140">
        <f t="shared" si="835"/>
        <v>0</v>
      </c>
      <c r="J1274" s="140">
        <f t="shared" si="835"/>
        <v>0</v>
      </c>
      <c r="K1274" s="140">
        <f t="shared" si="835"/>
        <v>0</v>
      </c>
      <c r="L1274" s="140">
        <f t="shared" si="835"/>
        <v>3</v>
      </c>
      <c r="M1274" s="140">
        <f>IF(COUNTIF(M1275:M1286,MIN(M1275:M1286))=1,MIN(M1275:M1286),0)</f>
        <v>4</v>
      </c>
      <c r="N1274" s="141"/>
      <c r="O1274" s="9" t="s">
        <v>190</v>
      </c>
      <c r="P1274" s="9" t="s">
        <v>191</v>
      </c>
      <c r="Q1274" s="9" t="s">
        <v>8</v>
      </c>
      <c r="R1274" s="9" t="s">
        <v>192</v>
      </c>
      <c r="S1274" s="9" t="s">
        <v>24</v>
      </c>
      <c r="T1274" s="142">
        <v>1</v>
      </c>
      <c r="U1274" s="142">
        <v>2</v>
      </c>
      <c r="V1274" s="142">
        <v>3</v>
      </c>
      <c r="W1274" s="142">
        <v>4</v>
      </c>
      <c r="X1274" s="142">
        <v>5</v>
      </c>
      <c r="Y1274" s="142">
        <v>6</v>
      </c>
      <c r="Z1274" s="142">
        <v>7</v>
      </c>
      <c r="AA1274" s="142">
        <v>8</v>
      </c>
      <c r="AB1274" s="142">
        <v>9</v>
      </c>
      <c r="AC1274" s="143" t="s">
        <v>193</v>
      </c>
      <c r="AD1274" s="1"/>
      <c r="AG1274" s="142">
        <v>1</v>
      </c>
      <c r="AH1274" s="142">
        <v>2</v>
      </c>
      <c r="AI1274" s="142">
        <v>3</v>
      </c>
      <c r="AJ1274" s="142">
        <v>4</v>
      </c>
      <c r="AK1274" s="142">
        <v>5</v>
      </c>
      <c r="AL1274" s="142">
        <v>6</v>
      </c>
      <c r="AM1274" s="142">
        <v>7</v>
      </c>
      <c r="AN1274" s="142">
        <v>8</v>
      </c>
      <c r="AO1274" s="142">
        <v>9</v>
      </c>
    </row>
    <row r="1275" spans="1:41" x14ac:dyDescent="0.25">
      <c r="A1275" s="139" t="str">
        <f t="shared" ref="A1275:A1286" si="836">CONCATENATE($C$10,$C$1329,"P",B1275)</f>
        <v>2015Wk 8P83</v>
      </c>
      <c r="B1275" s="48">
        <v>83</v>
      </c>
      <c r="C1275" s="144" t="str">
        <f t="shared" ref="C1275:C1286" si="837">VLOOKUP(B1275,$A$3108:$D$8319,3,FALSE)</f>
        <v>Devin Carrigan</v>
      </c>
      <c r="D1275" s="145"/>
      <c r="E1275" s="146">
        <f t="shared" ref="E1275:E1286" si="838">IFERROR(IF(VLOOKUP($A1275,$A$1329:$P$1390,5,FALSE)=0,"",VLOOKUP($A1275,$A$1329:$P$1390,5,FALSE)),"")</f>
        <v>4</v>
      </c>
      <c r="F1275" s="146">
        <f t="shared" ref="F1275:F1286" si="839">IFERROR(IF(VLOOKUP($A1275,$A$1329:$P$1390,6,FALSE)=0,"",VLOOKUP($A1275,$A$1329:$P$1390,6,FALSE)),"")</f>
        <v>5</v>
      </c>
      <c r="G1275" s="146">
        <f t="shared" ref="G1275:G1286" si="840">IFERROR(IF(VLOOKUP($A1275,$A$1329:$P$1390,7,FALSE)=0,"",VLOOKUP($A1275,$A$1329:$P$1390,7,FALSE)),"")</f>
        <v>5</v>
      </c>
      <c r="H1275" s="146">
        <f t="shared" ref="H1275:H1286" si="841">IFERROR(IF(VLOOKUP($A1275,$A$1329:$P$1390,8,FALSE)=0,"",VLOOKUP($A1275,$A$1329:$P$1390,8,FALSE)),"")</f>
        <v>5</v>
      </c>
      <c r="I1275" s="146">
        <f t="shared" ref="I1275:I1286" si="842">IFERROR(IF(VLOOKUP($A1275,$A$1329:$P$1390,9,FALSE)=0,"",VLOOKUP($A1275,$A$1329:$P$1390,9,FALSE)),"")</f>
        <v>4</v>
      </c>
      <c r="J1275" s="146">
        <f t="shared" ref="J1275:J1286" si="843">IFERROR(IF(VLOOKUP($A1275,$A$1329:$P$1390,10,FALSE)=0,"",VLOOKUP($A1275,$A$1329:$P$1390,10,FALSE)),"")</f>
        <v>5</v>
      </c>
      <c r="K1275" s="146">
        <f t="shared" ref="K1275:K1286" si="844">IFERROR(IF(VLOOKUP($A1275,$A$1329:$P$1390,11,FALSE)=0,"",VLOOKUP($A1275,$A$1329:$P$1390,11,FALSE)),"")</f>
        <v>3</v>
      </c>
      <c r="L1275" s="146">
        <f t="shared" ref="L1275:L1286" si="845">IFERROR(IF(VLOOKUP($A1275,$A$1329:$P$1390,12,FALSE)=0,"",VLOOKUP($A1275,$A$1329:$P$1390,12,FALSE)),"")</f>
        <v>4</v>
      </c>
      <c r="M1275" s="146">
        <f t="shared" ref="M1275:M1286" si="846">IFERROR(IF(VLOOKUP($A1275,$A$1329:$P$1390,13,FALSE)=0,"",VLOOKUP($A1275,$A$1329:$P$1390,13,FALSE)),"")</f>
        <v>5</v>
      </c>
      <c r="N1275" s="147">
        <f t="shared" ref="N1275:N1285" si="847">SUM(E1275:M1275)</f>
        <v>40</v>
      </c>
      <c r="O1275" s="148">
        <f>SUM(COUNTIF(E1275,E1274),COUNTIF(F1275,F1274),COUNTIF(G1275,G1274),COUNTIF(H1275,H1274),COUNTIF(I1275,I1274),COUNTIF(J1275,J1274),COUNTIF(K1275,K1274),COUNTIF(L1275,L1274),COUNTIF(M1275,M1274))</f>
        <v>0</v>
      </c>
      <c r="P1275" s="149">
        <f>IF(O1275=0,0,IF(SUM(O1275:O1286)=O1275,VLOOKUP(1,$AC$107:$AD$116,2,FALSE),O1275*P1287))</f>
        <v>0</v>
      </c>
      <c r="Q1275" s="146">
        <f t="shared" ref="Q1275:Q1286" si="848">IFERROR((VLOOKUP($A1275,$A$1329:$P$1390,16,FALSE)),"DNP")</f>
        <v>0</v>
      </c>
      <c r="R1275" t="s">
        <v>179</v>
      </c>
      <c r="S1275" t="str">
        <f>CONCATENATE(T1275,U1275,V1275,W1275,X1275,Y1275,Z1275,AA1275,AB1275)</f>
        <v/>
      </c>
      <c r="T1275" t="str">
        <f t="shared" ref="T1275:AB1275" si="849">IF(E1275=E1274,CONCATENATE(VLOOKUP((E1275-E1272),$AC$122:$AD$127,2,FALSE),E1273),"")</f>
        <v/>
      </c>
      <c r="U1275" t="str">
        <f t="shared" si="849"/>
        <v/>
      </c>
      <c r="V1275" t="str">
        <f t="shared" si="849"/>
        <v/>
      </c>
      <c r="W1275" t="str">
        <f t="shared" si="849"/>
        <v/>
      </c>
      <c r="X1275" t="str">
        <f t="shared" si="849"/>
        <v/>
      </c>
      <c r="Y1275" t="str">
        <f t="shared" si="849"/>
        <v/>
      </c>
      <c r="Z1275" t="str">
        <f t="shared" si="849"/>
        <v/>
      </c>
      <c r="AA1275" t="str">
        <f t="shared" si="849"/>
        <v/>
      </c>
      <c r="AB1275" t="str">
        <f t="shared" si="849"/>
        <v/>
      </c>
      <c r="AC1275" s="1" t="s">
        <v>194</v>
      </c>
      <c r="AD1275" s="1" t="s">
        <v>195</v>
      </c>
      <c r="AG1275" t="str">
        <f t="shared" ref="AG1275:AO1286" si="850">CONCATENATE("F1",T1275)</f>
        <v>F1</v>
      </c>
      <c r="AH1275" t="str">
        <f t="shared" si="850"/>
        <v>F1</v>
      </c>
      <c r="AI1275" t="str">
        <f t="shared" si="850"/>
        <v>F1</v>
      </c>
      <c r="AJ1275" t="str">
        <f t="shared" si="850"/>
        <v>F1</v>
      </c>
      <c r="AK1275" t="str">
        <f t="shared" si="850"/>
        <v>F1</v>
      </c>
      <c r="AL1275" t="str">
        <f t="shared" si="850"/>
        <v>F1</v>
      </c>
      <c r="AM1275" t="str">
        <f t="shared" si="850"/>
        <v>F1</v>
      </c>
      <c r="AN1275" t="str">
        <f t="shared" si="850"/>
        <v>F1</v>
      </c>
      <c r="AO1275" t="str">
        <f t="shared" si="850"/>
        <v>F1</v>
      </c>
    </row>
    <row r="1276" spans="1:41" x14ac:dyDescent="0.25">
      <c r="A1276" s="139" t="str">
        <f t="shared" si="836"/>
        <v>2015Wk 8P68</v>
      </c>
      <c r="B1276" s="48">
        <v>68</v>
      </c>
      <c r="C1276" s="144" t="str">
        <f t="shared" si="837"/>
        <v>Nick Wight</v>
      </c>
      <c r="D1276" s="145"/>
      <c r="E1276" s="146">
        <f t="shared" si="838"/>
        <v>5</v>
      </c>
      <c r="F1276" s="146">
        <f t="shared" si="839"/>
        <v>4</v>
      </c>
      <c r="G1276" s="146">
        <f t="shared" si="840"/>
        <v>5</v>
      </c>
      <c r="H1276" s="146">
        <f t="shared" si="841"/>
        <v>3</v>
      </c>
      <c r="I1276" s="146">
        <f t="shared" si="842"/>
        <v>4</v>
      </c>
      <c r="J1276" s="146">
        <f t="shared" si="843"/>
        <v>5</v>
      </c>
      <c r="K1276" s="146">
        <f t="shared" si="844"/>
        <v>5</v>
      </c>
      <c r="L1276" s="146">
        <f t="shared" si="845"/>
        <v>4</v>
      </c>
      <c r="M1276" s="146">
        <f t="shared" si="846"/>
        <v>5</v>
      </c>
      <c r="N1276" s="147">
        <f t="shared" si="847"/>
        <v>40</v>
      </c>
      <c r="O1276" s="148">
        <f>SUM(COUNTIF(E1276,E1274),COUNTIF(F1276,F1274),COUNTIF(G1276,G1274),COUNTIF(H1276,H1274),COUNTIF(I1276,I1274),COUNTIF(J1276,J1274),COUNTIF(K1276,K1274),COUNTIF(L1276,L1274),COUNTIF(M1276,M1274))</f>
        <v>0</v>
      </c>
      <c r="P1276" s="149">
        <f>IF(O1276=0,0,IF(SUM(O1275:O1286)=O1276,VLOOKUP(1,$AC$107:$AD$116,2,FALSE),O1276*P1287))</f>
        <v>0</v>
      </c>
      <c r="Q1276" s="146">
        <f t="shared" si="848"/>
        <v>1</v>
      </c>
      <c r="R1276" t="s">
        <v>179</v>
      </c>
      <c r="S1276" t="str">
        <f t="shared" ref="S1276:S1283" si="851">CONCATENATE(T1276,U1276,V1276,W1276,X1276,Y1276,Z1276,AA1276,AB1276)</f>
        <v/>
      </c>
      <c r="T1276" t="str">
        <f t="shared" ref="T1276:AB1276" si="852">IF(E1276=E1274,CONCATENATE(VLOOKUP((E1276-E1272),$AC$122:$AD$127,2,FALSE),E1273),"")</f>
        <v/>
      </c>
      <c r="U1276" t="str">
        <f t="shared" si="852"/>
        <v/>
      </c>
      <c r="V1276" t="str">
        <f t="shared" si="852"/>
        <v/>
      </c>
      <c r="W1276" t="str">
        <f t="shared" si="852"/>
        <v/>
      </c>
      <c r="X1276" t="str">
        <f t="shared" si="852"/>
        <v/>
      </c>
      <c r="Y1276" t="str">
        <f t="shared" si="852"/>
        <v/>
      </c>
      <c r="Z1276" t="str">
        <f t="shared" si="852"/>
        <v/>
      </c>
      <c r="AA1276" t="str">
        <f t="shared" si="852"/>
        <v/>
      </c>
      <c r="AB1276" t="str">
        <f t="shared" si="852"/>
        <v/>
      </c>
      <c r="AC1276" s="1">
        <v>0</v>
      </c>
      <c r="AD1276" s="1">
        <v>0</v>
      </c>
      <c r="AG1276" t="str">
        <f t="shared" si="850"/>
        <v>F1</v>
      </c>
      <c r="AH1276" t="str">
        <f t="shared" si="850"/>
        <v>F1</v>
      </c>
      <c r="AI1276" t="str">
        <f t="shared" si="850"/>
        <v>F1</v>
      </c>
      <c r="AJ1276" t="str">
        <f t="shared" si="850"/>
        <v>F1</v>
      </c>
      <c r="AK1276" t="str">
        <f t="shared" si="850"/>
        <v>F1</v>
      </c>
      <c r="AL1276" t="str">
        <f t="shared" si="850"/>
        <v>F1</v>
      </c>
      <c r="AM1276" t="str">
        <f t="shared" si="850"/>
        <v>F1</v>
      </c>
      <c r="AN1276" t="str">
        <f t="shared" si="850"/>
        <v>F1</v>
      </c>
      <c r="AO1276" t="str">
        <f t="shared" si="850"/>
        <v>F1</v>
      </c>
    </row>
    <row r="1277" spans="1:41" x14ac:dyDescent="0.25">
      <c r="A1277" s="139" t="str">
        <f t="shared" si="836"/>
        <v>2015Wk 8P4</v>
      </c>
      <c r="B1277" s="48">
        <v>4</v>
      </c>
      <c r="C1277" s="144" t="str">
        <f t="shared" si="837"/>
        <v>Pat Donahue</v>
      </c>
      <c r="D1277" s="145"/>
      <c r="E1277" s="146">
        <f t="shared" si="838"/>
        <v>5</v>
      </c>
      <c r="F1277" s="146">
        <f t="shared" si="839"/>
        <v>5</v>
      </c>
      <c r="G1277" s="146">
        <f t="shared" si="840"/>
        <v>5</v>
      </c>
      <c r="H1277" s="146">
        <f t="shared" si="841"/>
        <v>5</v>
      </c>
      <c r="I1277" s="146">
        <f t="shared" si="842"/>
        <v>3</v>
      </c>
      <c r="J1277" s="146">
        <f t="shared" si="843"/>
        <v>5</v>
      </c>
      <c r="K1277" s="146">
        <f t="shared" si="844"/>
        <v>3</v>
      </c>
      <c r="L1277" s="146">
        <f t="shared" si="845"/>
        <v>4</v>
      </c>
      <c r="M1277" s="146">
        <f t="shared" si="846"/>
        <v>5</v>
      </c>
      <c r="N1277" s="147">
        <f t="shared" si="847"/>
        <v>40</v>
      </c>
      <c r="O1277" s="148">
        <f>SUM(COUNTIF(E1277,E1274),COUNTIF(F1277,F1274),COUNTIF(G1277,G1274),COUNTIF(H1277,H1274),COUNTIF(I1277,I1274),COUNTIF(J1277,J1274),COUNTIF(K1277,K1274),COUNTIF(L1277,L1274),COUNTIF(M1277,M1274))</f>
        <v>0</v>
      </c>
      <c r="P1277" s="149">
        <f>IF(O1277=0,0,IF(SUM(O1275:O1286)=O1277,VLOOKUP(1,$AC$107:$AD$116,2,FALSE),O1277*P1287))</f>
        <v>0</v>
      </c>
      <c r="Q1277" s="146">
        <f t="shared" si="848"/>
        <v>2</v>
      </c>
      <c r="R1277" t="s">
        <v>179</v>
      </c>
      <c r="S1277" t="str">
        <f t="shared" si="851"/>
        <v/>
      </c>
      <c r="T1277" t="str">
        <f t="shared" ref="T1277:AB1277" si="853">IF(E1277=E1274,CONCATENATE(VLOOKUP((E1277-E1272),$AC$122:$AD$127,2,FALSE),E1273),"")</f>
        <v/>
      </c>
      <c r="U1277" t="str">
        <f t="shared" si="853"/>
        <v/>
      </c>
      <c r="V1277" t="str">
        <f t="shared" si="853"/>
        <v/>
      </c>
      <c r="W1277" t="str">
        <f t="shared" si="853"/>
        <v/>
      </c>
      <c r="X1277" t="str">
        <f t="shared" si="853"/>
        <v/>
      </c>
      <c r="Y1277" t="str">
        <f t="shared" si="853"/>
        <v/>
      </c>
      <c r="Z1277" t="str">
        <f t="shared" si="853"/>
        <v/>
      </c>
      <c r="AA1277" t="str">
        <f t="shared" si="853"/>
        <v/>
      </c>
      <c r="AB1277" t="str">
        <f t="shared" si="853"/>
        <v/>
      </c>
      <c r="AC1277" s="1">
        <v>1</v>
      </c>
      <c r="AD1277" s="1">
        <v>24</v>
      </c>
      <c r="AG1277" t="str">
        <f t="shared" si="850"/>
        <v>F1</v>
      </c>
      <c r="AH1277" t="str">
        <f t="shared" si="850"/>
        <v>F1</v>
      </c>
      <c r="AI1277" t="str">
        <f t="shared" si="850"/>
        <v>F1</v>
      </c>
      <c r="AJ1277" t="str">
        <f t="shared" si="850"/>
        <v>F1</v>
      </c>
      <c r="AK1277" t="str">
        <f t="shared" si="850"/>
        <v>F1</v>
      </c>
      <c r="AL1277" t="str">
        <f t="shared" si="850"/>
        <v>F1</v>
      </c>
      <c r="AM1277" t="str">
        <f t="shared" si="850"/>
        <v>F1</v>
      </c>
      <c r="AN1277" t="str">
        <f t="shared" si="850"/>
        <v>F1</v>
      </c>
      <c r="AO1277" t="str">
        <f t="shared" si="850"/>
        <v>F1</v>
      </c>
    </row>
    <row r="1278" spans="1:41" x14ac:dyDescent="0.25">
      <c r="A1278" s="139" t="str">
        <f t="shared" si="836"/>
        <v>2015Wk 8P79</v>
      </c>
      <c r="B1278" s="48">
        <v>79</v>
      </c>
      <c r="C1278" s="144" t="str">
        <f t="shared" si="837"/>
        <v>Connor Brown</v>
      </c>
      <c r="D1278" s="145"/>
      <c r="E1278" s="146">
        <f t="shared" si="838"/>
        <v>5</v>
      </c>
      <c r="F1278" s="146">
        <f t="shared" si="839"/>
        <v>5</v>
      </c>
      <c r="G1278" s="146">
        <f t="shared" si="840"/>
        <v>4</v>
      </c>
      <c r="H1278" s="146">
        <f t="shared" si="841"/>
        <v>4</v>
      </c>
      <c r="I1278" s="146">
        <f t="shared" si="842"/>
        <v>3</v>
      </c>
      <c r="J1278" s="146">
        <f t="shared" si="843"/>
        <v>5</v>
      </c>
      <c r="K1278" s="146">
        <f t="shared" si="844"/>
        <v>4</v>
      </c>
      <c r="L1278" s="146">
        <f t="shared" si="845"/>
        <v>3</v>
      </c>
      <c r="M1278" s="146">
        <f t="shared" si="846"/>
        <v>5</v>
      </c>
      <c r="N1278" s="147">
        <f t="shared" si="847"/>
        <v>38</v>
      </c>
      <c r="O1278" s="148">
        <f>SUM(COUNTIF(E1278,E1274),COUNTIF(F1278,F1274),COUNTIF(G1278,G1274),COUNTIF(H1278,H1274),COUNTIF(I1278,I1274),COUNTIF(J1278,J1274),COUNTIF(K1278,K1274),COUNTIF(L1278,L1274),COUNTIF(M1278,M1274))</f>
        <v>2</v>
      </c>
      <c r="P1278" s="149">
        <f>IF(O1278=0,0,IF(SUM(O1275:O1286)=O1278,VLOOKUP(1,$AC$107:$AD$116,2,FALSE),O1278*P1287))</f>
        <v>24</v>
      </c>
      <c r="Q1278" s="146">
        <f t="shared" si="848"/>
        <v>2</v>
      </c>
      <c r="R1278" t="s">
        <v>179</v>
      </c>
      <c r="S1278" t="str">
        <f t="shared" si="851"/>
        <v>BIR#12BIR#17</v>
      </c>
      <c r="T1278" t="str">
        <f t="shared" ref="T1278:AB1278" si="854">IF(E1278=E1274,CONCATENATE(VLOOKUP((E1278-E1272),$AC$122:$AD$127,2,FALSE),E1273),"")</f>
        <v/>
      </c>
      <c r="U1278" t="str">
        <f t="shared" si="854"/>
        <v/>
      </c>
      <c r="V1278" t="str">
        <f t="shared" si="854"/>
        <v>BIR#12</v>
      </c>
      <c r="W1278" t="str">
        <f t="shared" si="854"/>
        <v/>
      </c>
      <c r="X1278" t="str">
        <f t="shared" si="854"/>
        <v/>
      </c>
      <c r="Y1278" t="str">
        <f t="shared" si="854"/>
        <v/>
      </c>
      <c r="Z1278" t="str">
        <f t="shared" si="854"/>
        <v/>
      </c>
      <c r="AA1278" t="str">
        <f t="shared" si="854"/>
        <v>BIR#17</v>
      </c>
      <c r="AB1278" t="str">
        <f t="shared" si="854"/>
        <v/>
      </c>
      <c r="AC1278" s="1">
        <v>2</v>
      </c>
      <c r="AD1278" s="1">
        <v>12</v>
      </c>
      <c r="AG1278" t="str">
        <f t="shared" si="850"/>
        <v>F1</v>
      </c>
      <c r="AH1278" t="str">
        <f t="shared" si="850"/>
        <v>F1</v>
      </c>
      <c r="AI1278" t="str">
        <f t="shared" si="850"/>
        <v>F1BIR#12</v>
      </c>
      <c r="AJ1278" t="str">
        <f t="shared" si="850"/>
        <v>F1</v>
      </c>
      <c r="AK1278" t="str">
        <f t="shared" si="850"/>
        <v>F1</v>
      </c>
      <c r="AL1278" t="str">
        <f t="shared" si="850"/>
        <v>F1</v>
      </c>
      <c r="AM1278" t="str">
        <f t="shared" si="850"/>
        <v>F1</v>
      </c>
      <c r="AN1278" t="str">
        <f t="shared" si="850"/>
        <v>F1BIR#17</v>
      </c>
      <c r="AO1278" t="str">
        <f t="shared" si="850"/>
        <v>F1</v>
      </c>
    </row>
    <row r="1279" spans="1:41" x14ac:dyDescent="0.25">
      <c r="A1279" s="139" t="str">
        <f t="shared" si="836"/>
        <v>2015Wk 8P9</v>
      </c>
      <c r="B1279" s="48">
        <v>9</v>
      </c>
      <c r="C1279" s="144" t="str">
        <f t="shared" si="837"/>
        <v>Dick Donegan</v>
      </c>
      <c r="D1279" s="145"/>
      <c r="E1279" s="146">
        <f t="shared" si="838"/>
        <v>6</v>
      </c>
      <c r="F1279" s="146">
        <f t="shared" si="839"/>
        <v>6</v>
      </c>
      <c r="G1279" s="146">
        <f t="shared" si="840"/>
        <v>5</v>
      </c>
      <c r="H1279" s="146">
        <f t="shared" si="841"/>
        <v>4</v>
      </c>
      <c r="I1279" s="146">
        <f t="shared" si="842"/>
        <v>4</v>
      </c>
      <c r="J1279" s="146">
        <f t="shared" si="843"/>
        <v>6</v>
      </c>
      <c r="K1279" s="146">
        <f t="shared" si="844"/>
        <v>4</v>
      </c>
      <c r="L1279" s="146">
        <f t="shared" si="845"/>
        <v>6</v>
      </c>
      <c r="M1279" s="146">
        <f t="shared" si="846"/>
        <v>5</v>
      </c>
      <c r="N1279" s="147">
        <f t="shared" si="847"/>
        <v>46</v>
      </c>
      <c r="O1279" s="148">
        <f>SUM(COUNTIF(E1279,E1274),COUNTIF(F1279,F1274),COUNTIF(G1279,G1274),COUNTIF(H1279,H1274),COUNTIF(I1279,I1274),COUNTIF(J1279,J1274),COUNTIF(K1279,K1274),COUNTIF(L1279,L1274),COUNTIF(M1279,M1274))</f>
        <v>0</v>
      </c>
      <c r="P1279" s="149">
        <f>IF(O1279=0,0,IF(SUM(O1275:O1286)=O1279,VLOOKUP(1,$AC$107:$AD$116,2,FALSE),O1279*P1287))</f>
        <v>0</v>
      </c>
      <c r="Q1279" s="146">
        <f t="shared" si="848"/>
        <v>0</v>
      </c>
      <c r="R1279" t="s">
        <v>179</v>
      </c>
      <c r="S1279" t="str">
        <f t="shared" si="851"/>
        <v/>
      </c>
      <c r="T1279" t="str">
        <f t="shared" ref="T1279:AB1279" si="855">IF(E1279=E1274,CONCATENATE(VLOOKUP((E1279-E1272),$AC$122:$AD$127,2,FALSE),E1273),"")</f>
        <v/>
      </c>
      <c r="U1279" t="str">
        <f t="shared" si="855"/>
        <v/>
      </c>
      <c r="V1279" t="str">
        <f t="shared" si="855"/>
        <v/>
      </c>
      <c r="W1279" t="str">
        <f t="shared" si="855"/>
        <v/>
      </c>
      <c r="X1279" t="str">
        <f t="shared" si="855"/>
        <v/>
      </c>
      <c r="Y1279" t="str">
        <f t="shared" si="855"/>
        <v/>
      </c>
      <c r="Z1279" t="str">
        <f t="shared" si="855"/>
        <v/>
      </c>
      <c r="AA1279" t="str">
        <f t="shared" si="855"/>
        <v/>
      </c>
      <c r="AB1279" t="str">
        <f t="shared" si="855"/>
        <v/>
      </c>
      <c r="AC1279" s="1">
        <v>3</v>
      </c>
      <c r="AD1279" s="1">
        <v>8</v>
      </c>
      <c r="AG1279" t="str">
        <f t="shared" si="850"/>
        <v>F1</v>
      </c>
      <c r="AH1279" t="str">
        <f t="shared" si="850"/>
        <v>F1</v>
      </c>
      <c r="AI1279" t="str">
        <f t="shared" si="850"/>
        <v>F1</v>
      </c>
      <c r="AJ1279" t="str">
        <f t="shared" si="850"/>
        <v>F1</v>
      </c>
      <c r="AK1279" t="str">
        <f t="shared" si="850"/>
        <v>F1</v>
      </c>
      <c r="AL1279" t="str">
        <f t="shared" si="850"/>
        <v>F1</v>
      </c>
      <c r="AM1279" t="str">
        <f t="shared" si="850"/>
        <v>F1</v>
      </c>
      <c r="AN1279" t="str">
        <f t="shared" si="850"/>
        <v>F1</v>
      </c>
      <c r="AO1279" t="str">
        <f t="shared" si="850"/>
        <v>F1</v>
      </c>
    </row>
    <row r="1280" spans="1:41" x14ac:dyDescent="0.25">
      <c r="A1280" s="139" t="str">
        <f t="shared" si="836"/>
        <v>2015Wk 8P3</v>
      </c>
      <c r="B1280" s="48">
        <v>3</v>
      </c>
      <c r="C1280" s="144" t="str">
        <f t="shared" si="837"/>
        <v>TJ Donegan</v>
      </c>
      <c r="D1280" s="145"/>
      <c r="E1280" s="146">
        <f t="shared" si="838"/>
        <v>5</v>
      </c>
      <c r="F1280" s="146">
        <f t="shared" si="839"/>
        <v>5</v>
      </c>
      <c r="G1280" s="146">
        <f t="shared" si="840"/>
        <v>5</v>
      </c>
      <c r="H1280" s="146">
        <f t="shared" si="841"/>
        <v>4</v>
      </c>
      <c r="I1280" s="146">
        <f t="shared" si="842"/>
        <v>3</v>
      </c>
      <c r="J1280" s="146">
        <f t="shared" si="843"/>
        <v>5</v>
      </c>
      <c r="K1280" s="146">
        <f t="shared" si="844"/>
        <v>3</v>
      </c>
      <c r="L1280" s="146">
        <f t="shared" si="845"/>
        <v>5</v>
      </c>
      <c r="M1280" s="146">
        <f t="shared" si="846"/>
        <v>6</v>
      </c>
      <c r="N1280" s="147">
        <f t="shared" si="847"/>
        <v>41</v>
      </c>
      <c r="O1280" s="148">
        <f>SUM(COUNTIF(E1280,E1274),COUNTIF(F1280,F1274),COUNTIF(G1280,G1274),COUNTIF(H1280,H1274),COUNTIF(I1280,I1274),COUNTIF(J1280,J1274),COUNTIF(K1280,K1274),COUNTIF(L1280,L1274),COUNTIF(M1280,M1274))</f>
        <v>0</v>
      </c>
      <c r="P1280" s="149">
        <f>IF(O1280=0,0,IF(SUM(O1275:O1286)=O1280,VLOOKUP(1,$AC$107:$AD$116,2,FALSE),O1280*P1287))</f>
        <v>0</v>
      </c>
      <c r="Q1280" s="146">
        <f t="shared" si="848"/>
        <v>2</v>
      </c>
      <c r="R1280" t="s">
        <v>179</v>
      </c>
      <c r="S1280" t="str">
        <f t="shared" si="851"/>
        <v/>
      </c>
      <c r="T1280" t="str">
        <f t="shared" ref="T1280:AB1280" si="856">IF(E1280=E1274,CONCATENATE(VLOOKUP((E1280-E1272),$AC$122:$AD$127,2,FALSE),E1273),"")</f>
        <v/>
      </c>
      <c r="U1280" t="str">
        <f t="shared" si="856"/>
        <v/>
      </c>
      <c r="V1280" t="str">
        <f t="shared" si="856"/>
        <v/>
      </c>
      <c r="W1280" t="str">
        <f t="shared" si="856"/>
        <v/>
      </c>
      <c r="X1280" t="str">
        <f t="shared" si="856"/>
        <v/>
      </c>
      <c r="Y1280" t="str">
        <f t="shared" si="856"/>
        <v/>
      </c>
      <c r="Z1280" t="str">
        <f t="shared" si="856"/>
        <v/>
      </c>
      <c r="AA1280" t="str">
        <f t="shared" si="856"/>
        <v/>
      </c>
      <c r="AB1280" t="str">
        <f t="shared" si="856"/>
        <v/>
      </c>
      <c r="AC1280" s="1">
        <v>4</v>
      </c>
      <c r="AD1280" s="1">
        <v>6</v>
      </c>
      <c r="AG1280" t="str">
        <f t="shared" si="850"/>
        <v>F1</v>
      </c>
      <c r="AH1280" t="str">
        <f t="shared" si="850"/>
        <v>F1</v>
      </c>
      <c r="AI1280" t="str">
        <f t="shared" si="850"/>
        <v>F1</v>
      </c>
      <c r="AJ1280" t="str">
        <f t="shared" si="850"/>
        <v>F1</v>
      </c>
      <c r="AK1280" t="str">
        <f t="shared" si="850"/>
        <v>F1</v>
      </c>
      <c r="AL1280" t="str">
        <f t="shared" si="850"/>
        <v>F1</v>
      </c>
      <c r="AM1280" t="str">
        <f t="shared" si="850"/>
        <v>F1</v>
      </c>
      <c r="AN1280" t="str">
        <f t="shared" si="850"/>
        <v>F1</v>
      </c>
      <c r="AO1280" t="str">
        <f t="shared" si="850"/>
        <v>F1</v>
      </c>
    </row>
    <row r="1281" spans="1:41" x14ac:dyDescent="0.25">
      <c r="A1281" s="139" t="str">
        <f t="shared" si="836"/>
        <v>2015Wk 8P6</v>
      </c>
      <c r="B1281" s="48">
        <v>6</v>
      </c>
      <c r="C1281" s="144" t="str">
        <f t="shared" si="837"/>
        <v>Jack Donegan</v>
      </c>
      <c r="D1281" s="145"/>
      <c r="E1281" s="146">
        <f t="shared" si="838"/>
        <v>5</v>
      </c>
      <c r="F1281" s="146">
        <f t="shared" si="839"/>
        <v>5</v>
      </c>
      <c r="G1281" s="146">
        <f t="shared" si="840"/>
        <v>5</v>
      </c>
      <c r="H1281" s="146">
        <f t="shared" si="841"/>
        <v>5</v>
      </c>
      <c r="I1281" s="146">
        <f t="shared" si="842"/>
        <v>3</v>
      </c>
      <c r="J1281" s="146">
        <f t="shared" si="843"/>
        <v>5</v>
      </c>
      <c r="K1281" s="146">
        <f t="shared" si="844"/>
        <v>4</v>
      </c>
      <c r="L1281" s="146">
        <f t="shared" si="845"/>
        <v>5</v>
      </c>
      <c r="M1281" s="146">
        <f t="shared" si="846"/>
        <v>5</v>
      </c>
      <c r="N1281" s="147">
        <f t="shared" si="847"/>
        <v>42</v>
      </c>
      <c r="O1281" s="148">
        <f>SUM(COUNTIF(E1281,E1274),COUNTIF(F1281,F1274),COUNTIF(G1281,G1274),COUNTIF(H1281,H1274),COUNTIF(I1281,I1274),COUNTIF(J1281,J1274),COUNTIF(K1281,K1274),COUNTIF(L1281,L1274),COUNTIF(M1281,M1274))</f>
        <v>0</v>
      </c>
      <c r="P1281" s="149">
        <f>IF(O1281=0,0,IF(SUM(O1275:O1286)=O1281,VLOOKUP(1,$AC$107:$AD$116,2,FALSE),O1281*P1287))</f>
        <v>0</v>
      </c>
      <c r="Q1281" s="146">
        <f t="shared" si="848"/>
        <v>1</v>
      </c>
      <c r="R1281" t="s">
        <v>179</v>
      </c>
      <c r="S1281" t="str">
        <f t="shared" si="851"/>
        <v/>
      </c>
      <c r="T1281" t="str">
        <f t="shared" ref="T1281:AB1281" si="857">IF(E1281=E1274,CONCATENATE(VLOOKUP((E1281-E1272),$AC$122:$AD$127,2,FALSE),E1273),"")</f>
        <v/>
      </c>
      <c r="U1281" t="str">
        <f t="shared" si="857"/>
        <v/>
      </c>
      <c r="V1281" t="str">
        <f t="shared" si="857"/>
        <v/>
      </c>
      <c r="W1281" t="str">
        <f t="shared" si="857"/>
        <v/>
      </c>
      <c r="X1281" t="str">
        <f t="shared" si="857"/>
        <v/>
      </c>
      <c r="Y1281" t="str">
        <f t="shared" si="857"/>
        <v/>
      </c>
      <c r="Z1281" t="str">
        <f t="shared" si="857"/>
        <v/>
      </c>
      <c r="AA1281" t="str">
        <f t="shared" si="857"/>
        <v/>
      </c>
      <c r="AB1281" t="str">
        <f t="shared" si="857"/>
        <v/>
      </c>
      <c r="AC1281" s="1">
        <v>5</v>
      </c>
      <c r="AD1281" s="1">
        <v>4</v>
      </c>
      <c r="AG1281" t="str">
        <f t="shared" si="850"/>
        <v>F1</v>
      </c>
      <c r="AH1281" t="str">
        <f t="shared" si="850"/>
        <v>F1</v>
      </c>
      <c r="AI1281" t="str">
        <f t="shared" si="850"/>
        <v>F1</v>
      </c>
      <c r="AJ1281" t="str">
        <f t="shared" si="850"/>
        <v>F1</v>
      </c>
      <c r="AK1281" t="str">
        <f t="shared" si="850"/>
        <v>F1</v>
      </c>
      <c r="AL1281" t="str">
        <f t="shared" si="850"/>
        <v>F1</v>
      </c>
      <c r="AM1281" t="str">
        <f t="shared" si="850"/>
        <v>F1</v>
      </c>
      <c r="AN1281" t="str">
        <f t="shared" si="850"/>
        <v>F1</v>
      </c>
      <c r="AO1281" t="str">
        <f t="shared" si="850"/>
        <v>F1</v>
      </c>
    </row>
    <row r="1282" spans="1:41" x14ac:dyDescent="0.25">
      <c r="A1282" s="139" t="str">
        <f t="shared" si="836"/>
        <v>2015Wk 8P8</v>
      </c>
      <c r="B1282" s="48">
        <v>8</v>
      </c>
      <c r="C1282" s="144" t="str">
        <f t="shared" si="837"/>
        <v>Craig Hawkinson</v>
      </c>
      <c r="D1282" s="145"/>
      <c r="E1282" s="146">
        <f t="shared" si="838"/>
        <v>5</v>
      </c>
      <c r="F1282" s="146">
        <f t="shared" si="839"/>
        <v>4</v>
      </c>
      <c r="G1282" s="146">
        <f t="shared" si="840"/>
        <v>6</v>
      </c>
      <c r="H1282" s="146">
        <f t="shared" si="841"/>
        <v>4</v>
      </c>
      <c r="I1282" s="146">
        <f t="shared" si="842"/>
        <v>3</v>
      </c>
      <c r="J1282" s="146">
        <f t="shared" si="843"/>
        <v>6</v>
      </c>
      <c r="K1282" s="146">
        <f t="shared" si="844"/>
        <v>4</v>
      </c>
      <c r="L1282" s="146">
        <f t="shared" si="845"/>
        <v>5</v>
      </c>
      <c r="M1282" s="146">
        <f t="shared" si="846"/>
        <v>5</v>
      </c>
      <c r="N1282" s="147">
        <f t="shared" si="847"/>
        <v>42</v>
      </c>
      <c r="O1282" s="148">
        <f>SUM(COUNTIF(E1282,E1274),COUNTIF(F1282,F1274),COUNTIF(G1282,G1274),COUNTIF(H1282,H1274),COUNTIF(I1282,I1274),COUNTIF(J1282,J1274),COUNTIF(K1282,K1274),COUNTIF(L1282,L1274),COUNTIF(M1282,M1274))</f>
        <v>0</v>
      </c>
      <c r="P1282" s="149">
        <f>IF(O1282=0,0,IF(SUM(O1275:O1286)=O1282,VLOOKUP(1,$AC$107:$AD$116,2,FALSE),O1282*P1287))</f>
        <v>0</v>
      </c>
      <c r="Q1282" s="146">
        <f t="shared" si="848"/>
        <v>2</v>
      </c>
      <c r="R1282" t="s">
        <v>179</v>
      </c>
      <c r="S1282" t="str">
        <f t="shared" si="851"/>
        <v/>
      </c>
      <c r="T1282" t="str">
        <f t="shared" ref="T1282:Y1282" si="858">IF(E1282=E1274,CONCATENATE(VLOOKUP((E1282-E1272),$AC$122:$AD$127,2,FALSE),E1273),"")</f>
        <v/>
      </c>
      <c r="U1282" t="str">
        <f t="shared" si="858"/>
        <v/>
      </c>
      <c r="V1282" t="str">
        <f t="shared" si="858"/>
        <v/>
      </c>
      <c r="W1282" t="str">
        <f t="shared" si="858"/>
        <v/>
      </c>
      <c r="X1282" t="str">
        <f t="shared" si="858"/>
        <v/>
      </c>
      <c r="Y1282" t="str">
        <f t="shared" si="858"/>
        <v/>
      </c>
      <c r="Z1282" t="str">
        <f>IF(K1282=K1274,CONCATENATE(VLOOKUP((K1282-K1272),$AC$122:$AD$127,2,FALSE),K1273),"")</f>
        <v/>
      </c>
      <c r="AA1282" t="str">
        <f t="shared" ref="AA1282:AB1282" si="859">IF(L1282=L1274,CONCATENATE(VLOOKUP((L1282-L1272),$AC$122:$AD$127,2,FALSE),L1273),"")</f>
        <v/>
      </c>
      <c r="AB1282" t="str">
        <f t="shared" si="859"/>
        <v/>
      </c>
      <c r="AC1282" s="1">
        <v>6</v>
      </c>
      <c r="AD1282" s="1">
        <v>4</v>
      </c>
      <c r="AG1282" t="str">
        <f t="shared" si="850"/>
        <v>F1</v>
      </c>
      <c r="AH1282" t="str">
        <f t="shared" si="850"/>
        <v>F1</v>
      </c>
      <c r="AI1282" t="str">
        <f t="shared" si="850"/>
        <v>F1</v>
      </c>
      <c r="AJ1282" t="str">
        <f t="shared" si="850"/>
        <v>F1</v>
      </c>
      <c r="AK1282" t="str">
        <f t="shared" si="850"/>
        <v>F1</v>
      </c>
      <c r="AL1282" t="str">
        <f t="shared" si="850"/>
        <v>F1</v>
      </c>
      <c r="AM1282" t="str">
        <f t="shared" si="850"/>
        <v>F1</v>
      </c>
      <c r="AN1282" t="str">
        <f t="shared" si="850"/>
        <v>F1</v>
      </c>
      <c r="AO1282" t="str">
        <f t="shared" si="850"/>
        <v>F1</v>
      </c>
    </row>
    <row r="1283" spans="1:41" x14ac:dyDescent="0.25">
      <c r="A1283" s="139" t="str">
        <f t="shared" si="836"/>
        <v>2015Wk 8P23</v>
      </c>
      <c r="B1283" s="48">
        <v>23</v>
      </c>
      <c r="C1283" s="144" t="str">
        <f t="shared" si="837"/>
        <v>Steve Donegan</v>
      </c>
      <c r="D1283" s="145"/>
      <c r="E1283" s="146">
        <f t="shared" si="838"/>
        <v>4</v>
      </c>
      <c r="F1283" s="146">
        <f t="shared" si="839"/>
        <v>6</v>
      </c>
      <c r="G1283" s="146">
        <f t="shared" si="840"/>
        <v>6</v>
      </c>
      <c r="H1283" s="146">
        <f t="shared" si="841"/>
        <v>5</v>
      </c>
      <c r="I1283" s="146">
        <f t="shared" si="842"/>
        <v>3</v>
      </c>
      <c r="J1283" s="146">
        <f t="shared" si="843"/>
        <v>4</v>
      </c>
      <c r="K1283" s="146">
        <f t="shared" si="844"/>
        <v>4</v>
      </c>
      <c r="L1283" s="146">
        <f t="shared" si="845"/>
        <v>5</v>
      </c>
      <c r="M1283" s="146">
        <f t="shared" si="846"/>
        <v>5</v>
      </c>
      <c r="N1283" s="147">
        <f t="shared" si="847"/>
        <v>42</v>
      </c>
      <c r="O1283" s="148">
        <f>SUM(COUNTIF(E1283,E1274),COUNTIF(F1283,F1274),COUNTIF(G1283,G1274),COUNTIF(H1283,H1274),COUNTIF(I1283,I1274),COUNTIF(J1283,J1274),COUNTIF(K1283,K1274),COUNTIF(L1283,L1274),COUNTIF(M1283,M1274))</f>
        <v>0</v>
      </c>
      <c r="P1283" s="149">
        <f>IF(O1283=0,0,IF(SUM(O1275:O1286)=O1283,VLOOKUP(1,$AC$107:$AD$116,2,FALSE),O1283*P1287))</f>
        <v>0</v>
      </c>
      <c r="Q1283" s="146">
        <f t="shared" si="848"/>
        <v>0</v>
      </c>
      <c r="R1283" t="s">
        <v>179</v>
      </c>
      <c r="S1283" t="str">
        <f t="shared" si="851"/>
        <v/>
      </c>
      <c r="T1283" t="str">
        <f>IF(E1283=E1274,CONCATENATE(VLOOKUP((E1283-E1272),$AC$122:$AD$127,2,FALSE),E1273),"")</f>
        <v/>
      </c>
      <c r="U1283" t="str">
        <f t="shared" ref="U1283:AB1283" si="860">IF(F1283=F1274,CONCATENATE(VLOOKUP((F1283-F1272),$AC$122:$AD$127,2,FALSE),F1273),"")</f>
        <v/>
      </c>
      <c r="V1283" t="str">
        <f t="shared" si="860"/>
        <v/>
      </c>
      <c r="W1283" t="str">
        <f t="shared" si="860"/>
        <v/>
      </c>
      <c r="X1283" t="str">
        <f t="shared" si="860"/>
        <v/>
      </c>
      <c r="Y1283" t="str">
        <f t="shared" si="860"/>
        <v/>
      </c>
      <c r="Z1283" t="str">
        <f t="shared" si="860"/>
        <v/>
      </c>
      <c r="AA1283" t="str">
        <f t="shared" si="860"/>
        <v/>
      </c>
      <c r="AB1283" t="str">
        <f t="shared" si="860"/>
        <v/>
      </c>
      <c r="AC1283" s="1">
        <v>7</v>
      </c>
      <c r="AD1283" s="1">
        <v>3</v>
      </c>
      <c r="AG1283" t="str">
        <f t="shared" si="850"/>
        <v>F1</v>
      </c>
      <c r="AH1283" t="str">
        <f t="shared" si="850"/>
        <v>F1</v>
      </c>
      <c r="AI1283" t="str">
        <f t="shared" si="850"/>
        <v>F1</v>
      </c>
      <c r="AJ1283" t="str">
        <f t="shared" si="850"/>
        <v>F1</v>
      </c>
      <c r="AK1283" t="str">
        <f t="shared" si="850"/>
        <v>F1</v>
      </c>
      <c r="AL1283" t="str">
        <f t="shared" si="850"/>
        <v>F1</v>
      </c>
      <c r="AM1283" t="str">
        <f t="shared" si="850"/>
        <v>F1</v>
      </c>
      <c r="AN1283" t="str">
        <f t="shared" si="850"/>
        <v>F1</v>
      </c>
      <c r="AO1283" t="str">
        <f t="shared" si="850"/>
        <v>F1</v>
      </c>
    </row>
    <row r="1284" spans="1:41" x14ac:dyDescent="0.25">
      <c r="A1284" s="139" t="str">
        <f t="shared" si="836"/>
        <v>2015Wk 8P81</v>
      </c>
      <c r="B1284" s="48">
        <v>81</v>
      </c>
      <c r="C1284" s="144" t="str">
        <f t="shared" si="837"/>
        <v>Bill John</v>
      </c>
      <c r="D1284" s="150"/>
      <c r="E1284" s="146">
        <f t="shared" si="838"/>
        <v>6</v>
      </c>
      <c r="F1284" s="146">
        <f t="shared" si="839"/>
        <v>6</v>
      </c>
      <c r="G1284" s="146">
        <f t="shared" si="840"/>
        <v>5</v>
      </c>
      <c r="H1284" s="146">
        <f t="shared" si="841"/>
        <v>3</v>
      </c>
      <c r="I1284" s="146">
        <f t="shared" si="842"/>
        <v>3</v>
      </c>
      <c r="J1284" s="146">
        <f t="shared" si="843"/>
        <v>6</v>
      </c>
      <c r="K1284" s="146">
        <f t="shared" si="844"/>
        <v>6</v>
      </c>
      <c r="L1284" s="146">
        <f t="shared" si="845"/>
        <v>5</v>
      </c>
      <c r="M1284" s="146">
        <f t="shared" si="846"/>
        <v>4</v>
      </c>
      <c r="N1284" s="147">
        <f t="shared" si="847"/>
        <v>44</v>
      </c>
      <c r="O1284" s="148">
        <f>SUM(COUNTIF(E1284,E1274),COUNTIF(F1284,F1274),COUNTIF(G1284,G1274),COUNTIF(H1284,H1274),COUNTIF(I1284,I1274),COUNTIF(J1284,J1274),COUNTIF(K1284,K1274),COUNTIF(L1284,L1274),COUNTIF(M1284,M1274))</f>
        <v>1</v>
      </c>
      <c r="P1284" s="149">
        <f>IF(O1284=0,0,IF(SUM(O1275:O1286)=O1284,VLOOKUP(1,$AC$107:$AD$116,2,FALSE),O1284*P1287))</f>
        <v>12</v>
      </c>
      <c r="Q1284" s="146">
        <f t="shared" si="848"/>
        <v>2</v>
      </c>
      <c r="R1284" t="s">
        <v>179</v>
      </c>
      <c r="S1284" t="str">
        <f>CONCATENATE(T1284,U1284,V1284,W1284,X1284,Y1284,Z1284,AA1284,AB1284)</f>
        <v>BIR#18</v>
      </c>
      <c r="T1284" t="str">
        <f>IF(E1284=E1274,CONCATENATE(VLOOKUP((E1284-E1272),$AC$122:$AD$127,2,FALSE),E1273),"")</f>
        <v/>
      </c>
      <c r="U1284" t="str">
        <f t="shared" ref="U1284:W1284" si="861">IF(F1284=F1274,CONCATENATE(VLOOKUP((F1284-F1272),$AC$122:$AD$127,2,FALSE),F1273),"")</f>
        <v/>
      </c>
      <c r="V1284" t="str">
        <f t="shared" si="861"/>
        <v/>
      </c>
      <c r="W1284" t="str">
        <f t="shared" si="861"/>
        <v/>
      </c>
      <c r="X1284" t="str">
        <f>IF(I1284=I1274,CONCATENATE(VLOOKUP((I1284-I1272),$AC$122:$AD$127,2,FALSE),I1273),"")</f>
        <v/>
      </c>
      <c r="Y1284" t="str">
        <f t="shared" ref="Y1284:AB1284" si="862">IF(J1284=J1274,CONCATENATE(VLOOKUP((J1284-J1272),$AC$122:$AD$127,2,FALSE),J1273),"")</f>
        <v/>
      </c>
      <c r="Z1284" t="str">
        <f t="shared" si="862"/>
        <v/>
      </c>
      <c r="AA1284" t="str">
        <f t="shared" si="862"/>
        <v/>
      </c>
      <c r="AB1284" t="str">
        <f t="shared" si="862"/>
        <v>BIR#18</v>
      </c>
      <c r="AC1284" s="1">
        <v>8</v>
      </c>
      <c r="AD1284" s="1">
        <v>3</v>
      </c>
      <c r="AG1284" t="str">
        <f>CONCATENATE("F1",T1284)</f>
        <v>F1</v>
      </c>
      <c r="AH1284" t="str">
        <f t="shared" si="850"/>
        <v>F1</v>
      </c>
      <c r="AI1284" t="str">
        <f t="shared" si="850"/>
        <v>F1</v>
      </c>
      <c r="AJ1284" t="str">
        <f t="shared" si="850"/>
        <v>F1</v>
      </c>
      <c r="AK1284" t="str">
        <f t="shared" si="850"/>
        <v>F1</v>
      </c>
      <c r="AL1284" t="str">
        <f t="shared" si="850"/>
        <v>F1</v>
      </c>
      <c r="AM1284" t="str">
        <f t="shared" si="850"/>
        <v>F1</v>
      </c>
      <c r="AN1284" t="str">
        <f t="shared" si="850"/>
        <v>F1</v>
      </c>
      <c r="AO1284" t="str">
        <f t="shared" si="850"/>
        <v>F1BIR#18</v>
      </c>
    </row>
    <row r="1285" spans="1:41" x14ac:dyDescent="0.25">
      <c r="A1285" s="139" t="str">
        <f t="shared" si="836"/>
        <v>2015Wk 8P19</v>
      </c>
      <c r="B1285" s="48">
        <v>19</v>
      </c>
      <c r="C1285" s="144" t="str">
        <f t="shared" si="837"/>
        <v>DJ Mahar</v>
      </c>
      <c r="D1285" s="150"/>
      <c r="E1285" s="146">
        <f t="shared" si="838"/>
        <v>4</v>
      </c>
      <c r="F1285" s="146">
        <f t="shared" si="839"/>
        <v>6</v>
      </c>
      <c r="G1285" s="146">
        <f t="shared" si="840"/>
        <v>6</v>
      </c>
      <c r="H1285" s="146">
        <f t="shared" si="841"/>
        <v>4</v>
      </c>
      <c r="I1285" s="146">
        <f t="shared" si="842"/>
        <v>3</v>
      </c>
      <c r="J1285" s="146">
        <f t="shared" si="843"/>
        <v>5</v>
      </c>
      <c r="K1285" s="146">
        <f t="shared" si="844"/>
        <v>4</v>
      </c>
      <c r="L1285" s="146">
        <f t="shared" si="845"/>
        <v>6</v>
      </c>
      <c r="M1285" s="146">
        <f t="shared" si="846"/>
        <v>5</v>
      </c>
      <c r="N1285" s="147">
        <f t="shared" si="847"/>
        <v>43</v>
      </c>
      <c r="O1285" s="148">
        <f>SUM(COUNTIF(E1285,E1274),COUNTIF(F1285,F1274),COUNTIF(G1285,G1274),COUNTIF(H1285,H1274),COUNTIF(I1285,I1274),COUNTIF(J1285,J1274),COUNTIF(K1285,K1274),COUNTIF(L1285,L1274),COUNTIF(M1285,M1274))</f>
        <v>0</v>
      </c>
      <c r="P1285" s="149">
        <f>IF(O1285=0,0,IF(SUM(O1275:O1286)=O1285,VLOOKUP(1,$AC$107:$AD$116,2,FALSE),O1285*P1287))</f>
        <v>0</v>
      </c>
      <c r="Q1285" s="146">
        <f t="shared" si="848"/>
        <v>0</v>
      </c>
      <c r="R1285" t="s">
        <v>179</v>
      </c>
      <c r="S1285" t="str">
        <f>CONCATENATE(T1285,U1285,V1285,W1285,X1285,Y1285,Z1285,AA1285,AB1285)</f>
        <v/>
      </c>
      <c r="T1285" t="str">
        <f>IF(E1285=E1274,CONCATENATE(VLOOKUP((E1285-E1272),$AC$122:$AD$127,2,FALSE),E1273),"")</f>
        <v/>
      </c>
      <c r="U1285" t="str">
        <f t="shared" ref="U1285:AB1285" si="863">IF(F1285=F1274,CONCATENATE(VLOOKUP((F1285-F1272),$AC$122:$AD$127,2,FALSE),F1273),"")</f>
        <v/>
      </c>
      <c r="V1285" t="str">
        <f t="shared" si="863"/>
        <v/>
      </c>
      <c r="W1285" t="str">
        <f t="shared" si="863"/>
        <v/>
      </c>
      <c r="X1285" t="str">
        <f t="shared" si="863"/>
        <v/>
      </c>
      <c r="Y1285" t="str">
        <f t="shared" si="863"/>
        <v/>
      </c>
      <c r="Z1285" t="str">
        <f t="shared" si="863"/>
        <v/>
      </c>
      <c r="AA1285" t="str">
        <f t="shared" si="863"/>
        <v/>
      </c>
      <c r="AB1285" t="str">
        <f t="shared" si="863"/>
        <v/>
      </c>
      <c r="AC1285" s="1">
        <v>9</v>
      </c>
      <c r="AD1285" s="1">
        <v>3</v>
      </c>
      <c r="AG1285" t="str">
        <f t="shared" ref="AG1285:AG1286" si="864">CONCATENATE("F1",T1285)</f>
        <v>F1</v>
      </c>
      <c r="AH1285" t="str">
        <f t="shared" si="850"/>
        <v>F1</v>
      </c>
      <c r="AI1285" t="str">
        <f t="shared" si="850"/>
        <v>F1</v>
      </c>
      <c r="AJ1285" t="str">
        <f t="shared" si="850"/>
        <v>F1</v>
      </c>
      <c r="AK1285" t="str">
        <f t="shared" si="850"/>
        <v>F1</v>
      </c>
      <c r="AL1285" t="str">
        <f t="shared" si="850"/>
        <v>F1</v>
      </c>
      <c r="AM1285" t="str">
        <f t="shared" si="850"/>
        <v>F1</v>
      </c>
      <c r="AN1285" t="str">
        <f t="shared" si="850"/>
        <v>F1</v>
      </c>
      <c r="AO1285" t="str">
        <f t="shared" si="850"/>
        <v>F1</v>
      </c>
    </row>
    <row r="1286" spans="1:41" x14ac:dyDescent="0.25">
      <c r="A1286" s="139" t="str">
        <f t="shared" si="836"/>
        <v>2015Wk 8P82</v>
      </c>
      <c r="B1286" s="48">
        <v>82</v>
      </c>
      <c r="C1286" s="144" t="str">
        <f t="shared" si="837"/>
        <v>Vinny Procopio</v>
      </c>
      <c r="D1286" s="150"/>
      <c r="E1286" s="146">
        <f t="shared" si="838"/>
        <v>5</v>
      </c>
      <c r="F1286" s="146">
        <f t="shared" si="839"/>
        <v>5</v>
      </c>
      <c r="G1286" s="146">
        <f t="shared" si="840"/>
        <v>6</v>
      </c>
      <c r="H1286" s="146">
        <f t="shared" si="841"/>
        <v>5</v>
      </c>
      <c r="I1286" s="146">
        <f t="shared" si="842"/>
        <v>3</v>
      </c>
      <c r="J1286" s="146">
        <f t="shared" si="843"/>
        <v>4</v>
      </c>
      <c r="K1286" s="146">
        <f t="shared" si="844"/>
        <v>4</v>
      </c>
      <c r="L1286" s="146">
        <f t="shared" si="845"/>
        <v>5</v>
      </c>
      <c r="M1286" s="146">
        <f t="shared" si="846"/>
        <v>6</v>
      </c>
      <c r="N1286" s="147">
        <f>SUM(E1286:M1286)</f>
        <v>43</v>
      </c>
      <c r="O1286" s="148">
        <f>SUM(COUNTIF(E1286,E1274),COUNTIF(F1286,F1274),COUNTIF(G1286,G1274),COUNTIF(H1286,H1274),COUNTIF(I1286,I1274),COUNTIF(J1286,J1274),COUNTIF(K1286,K1274),COUNTIF(L1286,L1274),COUNTIF(M1286,M1274))</f>
        <v>0</v>
      </c>
      <c r="P1286" s="149">
        <f>IF(O1286=0,0,IF(SUM(O1275:O1286)=O1286,VLOOKUP(1,$AC$107:$AD$116,2,FALSE),O1286*P1287))</f>
        <v>0</v>
      </c>
      <c r="Q1286" s="146">
        <f t="shared" si="848"/>
        <v>0</v>
      </c>
      <c r="R1286" t="s">
        <v>179</v>
      </c>
      <c r="S1286" t="str">
        <f>CONCATENATE(T1286,U1286,V1286,W1286,X1286,Y1286,Z1286,AA1286,AB1286)</f>
        <v/>
      </c>
      <c r="T1286" t="str">
        <f>IF(E1286=E1274,CONCATENATE(VLOOKUP((E1286-E1272),$AC$122:$AD$127,2,FALSE),E1273),"")</f>
        <v/>
      </c>
      <c r="U1286" t="str">
        <f t="shared" ref="U1286" si="865">IF(F1286=F1274,CONCATENATE(VLOOKUP((F1286-F1272),$AC$122:$AD$127,2,FALSE),F1273),"")</f>
        <v/>
      </c>
      <c r="V1286" t="str">
        <f>IF(G1286=G1274,CONCATENATE(VLOOKUP((G1286-G1272),$AC$122:$AD$127,2,FALSE),G1273),"")</f>
        <v/>
      </c>
      <c r="W1286" t="str">
        <f t="shared" ref="W1286:AB1286" si="866">IF(H1286=H1274,CONCATENATE(VLOOKUP((H1286-H1272),$AC$122:$AD$127,2,FALSE),H1273),"")</f>
        <v/>
      </c>
      <c r="X1286" t="str">
        <f t="shared" si="866"/>
        <v/>
      </c>
      <c r="Y1286" t="str">
        <f t="shared" si="866"/>
        <v/>
      </c>
      <c r="Z1286" t="str">
        <f t="shared" si="866"/>
        <v/>
      </c>
      <c r="AA1286" t="str">
        <f t="shared" si="866"/>
        <v/>
      </c>
      <c r="AB1286" t="str">
        <f t="shared" si="866"/>
        <v/>
      </c>
      <c r="AC1286" s="1"/>
      <c r="AD1286" s="1"/>
      <c r="AG1286" t="str">
        <f t="shared" si="864"/>
        <v>F1</v>
      </c>
      <c r="AH1286" t="str">
        <f t="shared" si="850"/>
        <v>F1</v>
      </c>
      <c r="AI1286" t="str">
        <f t="shared" si="850"/>
        <v>F1</v>
      </c>
      <c r="AJ1286" t="str">
        <f t="shared" si="850"/>
        <v>F1</v>
      </c>
      <c r="AK1286" t="str">
        <f t="shared" si="850"/>
        <v>F1</v>
      </c>
      <c r="AL1286" t="str">
        <f t="shared" si="850"/>
        <v>F1</v>
      </c>
      <c r="AM1286" t="str">
        <f t="shared" si="850"/>
        <v>F1</v>
      </c>
      <c r="AN1286" t="str">
        <f t="shared" si="850"/>
        <v>F1</v>
      </c>
      <c r="AO1286" t="str">
        <f t="shared" si="850"/>
        <v>F1</v>
      </c>
    </row>
    <row r="1287" spans="1:41" x14ac:dyDescent="0.25">
      <c r="B1287" s="48"/>
      <c r="C1287" s="151" t="s">
        <v>196</v>
      </c>
      <c r="D1287" s="150"/>
      <c r="E1287" s="152">
        <f>AVERAGE(E1275:E1286)</f>
        <v>4.916666666666667</v>
      </c>
      <c r="F1287" s="152">
        <f t="shared" ref="F1287:N1287" si="867">AVERAGE(F1275:F1286)</f>
        <v>5.166666666666667</v>
      </c>
      <c r="G1287" s="152">
        <f t="shared" si="867"/>
        <v>5.25</v>
      </c>
      <c r="H1287" s="152">
        <f t="shared" si="867"/>
        <v>4.25</v>
      </c>
      <c r="I1287" s="152">
        <f t="shared" si="867"/>
        <v>3.25</v>
      </c>
      <c r="J1287" s="152">
        <f t="shared" si="867"/>
        <v>5.083333333333333</v>
      </c>
      <c r="K1287" s="152">
        <f t="shared" si="867"/>
        <v>4</v>
      </c>
      <c r="L1287" s="152">
        <f t="shared" si="867"/>
        <v>4.75</v>
      </c>
      <c r="M1287" s="152">
        <f t="shared" si="867"/>
        <v>5.083333333333333</v>
      </c>
      <c r="N1287" s="152">
        <f t="shared" si="867"/>
        <v>41.75</v>
      </c>
      <c r="O1287" s="153"/>
      <c r="P1287" s="9">
        <f>VLOOKUP(SUM(O1275:O1286),$AC$107:$AD$117,2,FALSE)</f>
        <v>12</v>
      </c>
    </row>
    <row r="1288" spans="1:41" x14ac:dyDescent="0.25">
      <c r="A1288" s="139" t="str">
        <f>CONCATENATE($C$10,C1272,C1288)</f>
        <v>2015Wk 8Flight 2</v>
      </c>
      <c r="B1288" s="48"/>
      <c r="C1288" s="302" t="s">
        <v>57</v>
      </c>
      <c r="D1288" s="303"/>
      <c r="E1288" s="140">
        <f>IF(COUNTIF(E1289:E1300,MIN(E1289:E1300))=1,MIN(E1289:E1300),0)</f>
        <v>4</v>
      </c>
      <c r="F1288" s="140">
        <f t="shared" ref="F1288:L1288" si="868">IF(COUNTIF(F1289:F1300,MIN(F1289:F1300))=1,MIN(F1289:F1300),0)</f>
        <v>4</v>
      </c>
      <c r="G1288" s="140">
        <f t="shared" si="868"/>
        <v>0</v>
      </c>
      <c r="H1288" s="140">
        <f t="shared" si="868"/>
        <v>0</v>
      </c>
      <c r="I1288" s="140">
        <f t="shared" si="868"/>
        <v>0</v>
      </c>
      <c r="J1288" s="140">
        <f t="shared" si="868"/>
        <v>0</v>
      </c>
      <c r="K1288" s="140">
        <f t="shared" si="868"/>
        <v>0</v>
      </c>
      <c r="L1288" s="140">
        <f t="shared" si="868"/>
        <v>0</v>
      </c>
      <c r="M1288" s="140">
        <f>IF(COUNTIF(M1289:M1300,MIN(M1289:M1300))=1,MIN(M1289:M1300),0)</f>
        <v>0</v>
      </c>
      <c r="N1288" s="154"/>
      <c r="O1288" s="9" t="s">
        <v>190</v>
      </c>
      <c r="P1288" s="9" t="s">
        <v>191</v>
      </c>
      <c r="Q1288" s="52"/>
    </row>
    <row r="1289" spans="1:41" x14ac:dyDescent="0.25">
      <c r="A1289" s="139" t="str">
        <f t="shared" ref="A1289:A1300" si="869">CONCATENATE($C$10,$C$1329,"P",B1289)</f>
        <v>2015Wk 8P14</v>
      </c>
      <c r="B1289" s="48">
        <v>14</v>
      </c>
      <c r="C1289" s="144" t="str">
        <f t="shared" ref="C1289:C1300" si="870">VLOOKUP(B1289,$A$3108:$D$8319,3,FALSE)</f>
        <v>Drew Prucha</v>
      </c>
      <c r="D1289" s="145"/>
      <c r="E1289" s="146">
        <f t="shared" ref="E1289:E1300" si="871">IFERROR(IF(VLOOKUP($A1289,$A$1329:$P$1390,5,FALSE)=0,"",VLOOKUP($A1289,$A$1329:$P$1390,5,FALSE)),"")</f>
        <v>7</v>
      </c>
      <c r="F1289" s="146">
        <f t="shared" ref="F1289:F1300" si="872">IFERROR(IF(VLOOKUP($A1289,$A$1329:$P$1390,6,FALSE)=0,"",VLOOKUP($A1289,$A$1329:$P$1390,6,FALSE)),"")</f>
        <v>6</v>
      </c>
      <c r="G1289" s="146">
        <f t="shared" ref="G1289:G1300" si="873">IFERROR(IF(VLOOKUP($A1289,$A$1329:$P$1390,7,FALSE)=0,"",VLOOKUP($A1289,$A$1329:$P$1390,7,FALSE)),"")</f>
        <v>6</v>
      </c>
      <c r="H1289" s="146">
        <f t="shared" ref="H1289:H1300" si="874">IFERROR(IF(VLOOKUP($A1289,$A$1329:$P$1390,8,FALSE)=0,"",VLOOKUP($A1289,$A$1329:$P$1390,8,FALSE)),"")</f>
        <v>5</v>
      </c>
      <c r="I1289" s="146">
        <f t="shared" ref="I1289:I1300" si="875">IFERROR(IF(VLOOKUP($A1289,$A$1329:$P$1390,9,FALSE)=0,"",VLOOKUP($A1289,$A$1329:$P$1390,9,FALSE)),"")</f>
        <v>3</v>
      </c>
      <c r="J1289" s="146">
        <f t="shared" ref="J1289:J1300" si="876">IFERROR(IF(VLOOKUP($A1289,$A$1329:$P$1390,10,FALSE)=0,"",VLOOKUP($A1289,$A$1329:$P$1390,10,FALSE)),"")</f>
        <v>6</v>
      </c>
      <c r="K1289" s="146">
        <f t="shared" ref="K1289:K1300" si="877">IFERROR(IF(VLOOKUP($A1289,$A$1329:$P$1390,11,FALSE)=0,"",VLOOKUP($A1289,$A$1329:$P$1390,11,FALSE)),"")</f>
        <v>4</v>
      </c>
      <c r="L1289" s="146">
        <f t="shared" ref="L1289:L1300" si="878">IFERROR(IF(VLOOKUP($A1289,$A$1329:$P$1390,12,FALSE)=0,"",VLOOKUP($A1289,$A$1329:$P$1390,12,FALSE)),"")</f>
        <v>5</v>
      </c>
      <c r="M1289" s="146">
        <f t="shared" ref="M1289:M1300" si="879">IFERROR(IF(VLOOKUP($A1289,$A$1329:$P$1390,13,FALSE)=0,"",VLOOKUP($A1289,$A$1329:$P$1390,13,FALSE)),"")</f>
        <v>6</v>
      </c>
      <c r="N1289" s="147">
        <f t="shared" ref="N1289:N1296" si="880">SUM(E1289:M1289)</f>
        <v>48</v>
      </c>
      <c r="O1289" s="148">
        <f>SUM(COUNTIF(E1289,E1288),COUNTIF(F1289,F1288),COUNTIF(G1289,G1288),COUNTIF(H1289,H1288),COUNTIF(I1289,I1288),COUNTIF(J1289,J1288),COUNTIF(K1289,K1288),COUNTIF(L1289,L1288),COUNTIF(M1289,M1288))</f>
        <v>0</v>
      </c>
      <c r="P1289" s="149">
        <f>IF(O1289=0,0,IF(SUM(O1289:O1300)=O1289,VLOOKUP(1,$AC$107:$AD$116,2,FALSE),O1289*P1301))</f>
        <v>0</v>
      </c>
      <c r="Q1289" s="146">
        <f t="shared" ref="Q1289:Q1300" si="881">IFERROR((VLOOKUP($A1289,$A$1329:$P$1390,16,FALSE)),"DNP")</f>
        <v>0</v>
      </c>
      <c r="R1289" t="s">
        <v>179</v>
      </c>
      <c r="S1289" t="str">
        <f t="shared" ref="S1289:S1300" si="882">CONCATENATE(T1289,U1289,V1289,W1289,X1289,Y1289,Z1289,AA1289,AB1289)</f>
        <v/>
      </c>
      <c r="T1289" t="str">
        <f t="shared" ref="T1289:AB1289" si="883">IF(E1289=E1288,CONCATENATE(VLOOKUP((E1289-E1272),$AC$122:$AD$127,2,FALSE),E1273),"")</f>
        <v/>
      </c>
      <c r="U1289" t="str">
        <f t="shared" si="883"/>
        <v/>
      </c>
      <c r="V1289" t="str">
        <f t="shared" si="883"/>
        <v/>
      </c>
      <c r="W1289" t="str">
        <f t="shared" si="883"/>
        <v/>
      </c>
      <c r="X1289" t="str">
        <f t="shared" si="883"/>
        <v/>
      </c>
      <c r="Y1289" t="str">
        <f t="shared" si="883"/>
        <v/>
      </c>
      <c r="Z1289" t="str">
        <f t="shared" si="883"/>
        <v/>
      </c>
      <c r="AA1289" t="str">
        <f t="shared" si="883"/>
        <v/>
      </c>
      <c r="AB1289" t="str">
        <f t="shared" si="883"/>
        <v/>
      </c>
      <c r="AG1289" t="str">
        <f>CONCATENATE("F2",T1289)</f>
        <v>F2</v>
      </c>
      <c r="AH1289" t="str">
        <f t="shared" ref="AH1289:AO1300" si="884">CONCATENATE("F2",U1289)</f>
        <v>F2</v>
      </c>
      <c r="AI1289" t="str">
        <f t="shared" si="884"/>
        <v>F2</v>
      </c>
      <c r="AJ1289" t="str">
        <f t="shared" si="884"/>
        <v>F2</v>
      </c>
      <c r="AK1289" t="str">
        <f t="shared" si="884"/>
        <v>F2</v>
      </c>
      <c r="AL1289" t="str">
        <f t="shared" si="884"/>
        <v>F2</v>
      </c>
      <c r="AM1289" t="str">
        <f t="shared" si="884"/>
        <v>F2</v>
      </c>
      <c r="AN1289" t="str">
        <f t="shared" si="884"/>
        <v>F2</v>
      </c>
      <c r="AO1289" t="str">
        <f t="shared" si="884"/>
        <v>F2</v>
      </c>
    </row>
    <row r="1290" spans="1:41" x14ac:dyDescent="0.25">
      <c r="A1290" s="139" t="str">
        <f t="shared" si="869"/>
        <v>2015Wk 8P30</v>
      </c>
      <c r="B1290" s="48">
        <v>30</v>
      </c>
      <c r="C1290" s="144" t="str">
        <f t="shared" si="870"/>
        <v>Matt Lochner</v>
      </c>
      <c r="D1290" s="145"/>
      <c r="E1290" s="146">
        <f t="shared" si="871"/>
        <v>5</v>
      </c>
      <c r="F1290" s="146">
        <f t="shared" si="872"/>
        <v>5</v>
      </c>
      <c r="G1290" s="146">
        <f t="shared" si="873"/>
        <v>4</v>
      </c>
      <c r="H1290" s="146">
        <f t="shared" si="874"/>
        <v>4</v>
      </c>
      <c r="I1290" s="146">
        <f t="shared" si="875"/>
        <v>4</v>
      </c>
      <c r="J1290" s="146">
        <f t="shared" si="876"/>
        <v>6</v>
      </c>
      <c r="K1290" s="146">
        <f t="shared" si="877"/>
        <v>5</v>
      </c>
      <c r="L1290" s="146">
        <f t="shared" si="878"/>
        <v>5</v>
      </c>
      <c r="M1290" s="146">
        <f t="shared" si="879"/>
        <v>7</v>
      </c>
      <c r="N1290" s="147">
        <f t="shared" si="880"/>
        <v>45</v>
      </c>
      <c r="O1290" s="148">
        <f>SUM(COUNTIF(E1290,E1288),COUNTIF(F1290,F1288),COUNTIF(G1290,G1288),COUNTIF(H1290,H1288),COUNTIF(I1290,I1288),COUNTIF(J1290,J1288),COUNTIF(K1290,K1288),COUNTIF(L1290,L1288),COUNTIF(M1290,M1288))</f>
        <v>0</v>
      </c>
      <c r="P1290" s="149">
        <f>IF(O1290=0,0,IF(SUM(O1289:O1300)=O1290,VLOOKUP(1,$AC$107:$AD$116,2,FALSE),O1290*P1301))</f>
        <v>0</v>
      </c>
      <c r="Q1290" s="146">
        <f t="shared" si="881"/>
        <v>2</v>
      </c>
      <c r="R1290" t="s">
        <v>179</v>
      </c>
      <c r="S1290" t="str">
        <f t="shared" si="882"/>
        <v/>
      </c>
      <c r="T1290" t="str">
        <f t="shared" ref="T1290:AB1290" si="885">IF(E1290=E1288,CONCATENATE(VLOOKUP((E1290-E1272),$AC$122:$AD$127,2,FALSE),E1273),"")</f>
        <v/>
      </c>
      <c r="U1290" t="str">
        <f t="shared" si="885"/>
        <v/>
      </c>
      <c r="V1290" t="str">
        <f t="shared" si="885"/>
        <v/>
      </c>
      <c r="W1290" t="str">
        <f t="shared" si="885"/>
        <v/>
      </c>
      <c r="X1290" t="str">
        <f t="shared" si="885"/>
        <v/>
      </c>
      <c r="Y1290" t="str">
        <f t="shared" si="885"/>
        <v/>
      </c>
      <c r="Z1290" t="str">
        <f t="shared" si="885"/>
        <v/>
      </c>
      <c r="AA1290" t="str">
        <f t="shared" si="885"/>
        <v/>
      </c>
      <c r="AB1290" t="str">
        <f t="shared" si="885"/>
        <v/>
      </c>
      <c r="AC1290" s="1" t="s">
        <v>197</v>
      </c>
      <c r="AG1290" t="str">
        <f t="shared" ref="AG1290:AG1300" si="886">CONCATENATE("F2",T1290)</f>
        <v>F2</v>
      </c>
      <c r="AH1290" t="str">
        <f t="shared" si="884"/>
        <v>F2</v>
      </c>
      <c r="AI1290" t="str">
        <f t="shared" si="884"/>
        <v>F2</v>
      </c>
      <c r="AJ1290" t="str">
        <f t="shared" si="884"/>
        <v>F2</v>
      </c>
      <c r="AK1290" t="str">
        <f t="shared" si="884"/>
        <v>F2</v>
      </c>
      <c r="AL1290" t="str">
        <f t="shared" si="884"/>
        <v>F2</v>
      </c>
      <c r="AM1290" t="str">
        <f t="shared" si="884"/>
        <v>F2</v>
      </c>
      <c r="AN1290" t="str">
        <f t="shared" si="884"/>
        <v>F2</v>
      </c>
      <c r="AO1290" t="str">
        <f t="shared" si="884"/>
        <v>F2</v>
      </c>
    </row>
    <row r="1291" spans="1:41" x14ac:dyDescent="0.25">
      <c r="A1291" s="139" t="str">
        <f t="shared" si="869"/>
        <v>2015Wk 8P22</v>
      </c>
      <c r="B1291" s="48">
        <v>22</v>
      </c>
      <c r="C1291" s="144" t="str">
        <f t="shared" si="870"/>
        <v>Mike Carroll</v>
      </c>
      <c r="D1291" s="145"/>
      <c r="E1291" s="146">
        <f t="shared" si="871"/>
        <v>5</v>
      </c>
      <c r="F1291" s="146">
        <f t="shared" si="872"/>
        <v>5</v>
      </c>
      <c r="G1291" s="146">
        <f t="shared" si="873"/>
        <v>5</v>
      </c>
      <c r="H1291" s="146">
        <f t="shared" si="874"/>
        <v>5</v>
      </c>
      <c r="I1291" s="146">
        <f t="shared" si="875"/>
        <v>3</v>
      </c>
      <c r="J1291" s="146">
        <f t="shared" si="876"/>
        <v>5</v>
      </c>
      <c r="K1291" s="146">
        <f t="shared" si="877"/>
        <v>4</v>
      </c>
      <c r="L1291" s="146">
        <f t="shared" si="878"/>
        <v>5</v>
      </c>
      <c r="M1291" s="146">
        <f t="shared" si="879"/>
        <v>5</v>
      </c>
      <c r="N1291" s="147">
        <f t="shared" si="880"/>
        <v>42</v>
      </c>
      <c r="O1291" s="148">
        <f>SUM(COUNTIF(E1291,E1288),COUNTIF(F1291,F1288),COUNTIF(G1291,G1288),COUNTIF(H1291,H1288),COUNTIF(I1291,I1288),COUNTIF(J1291,J1288),COUNTIF(K1291,K1288),COUNTIF(L1291,L1288),COUNTIF(M1291,M1288))</f>
        <v>0</v>
      </c>
      <c r="P1291" s="149">
        <f>IF(O1291=0,0,IF(SUM(O1289:O1300)=O1291,VLOOKUP(1,$AC$107:$AD$116,2,FALSE),O1291*P1301))</f>
        <v>0</v>
      </c>
      <c r="Q1291" s="146">
        <f t="shared" si="881"/>
        <v>2</v>
      </c>
      <c r="R1291" t="s">
        <v>179</v>
      </c>
      <c r="S1291" t="str">
        <f t="shared" si="882"/>
        <v/>
      </c>
      <c r="T1291" t="str">
        <f t="shared" ref="T1291:AB1291" si="887">IF(E1291=E1288,CONCATENATE(VLOOKUP((E1291-E1272),$AC$122:$AD$127,2,FALSE),E1273),"")</f>
        <v/>
      </c>
      <c r="U1291" t="str">
        <f t="shared" si="887"/>
        <v/>
      </c>
      <c r="V1291" t="str">
        <f t="shared" si="887"/>
        <v/>
      </c>
      <c r="W1291" t="str">
        <f t="shared" si="887"/>
        <v/>
      </c>
      <c r="X1291" t="str">
        <f t="shared" si="887"/>
        <v/>
      </c>
      <c r="Y1291" t="str">
        <f t="shared" si="887"/>
        <v/>
      </c>
      <c r="Z1291" t="str">
        <f t="shared" si="887"/>
        <v/>
      </c>
      <c r="AA1291" t="str">
        <f t="shared" si="887"/>
        <v/>
      </c>
      <c r="AB1291" t="str">
        <f t="shared" si="887"/>
        <v/>
      </c>
      <c r="AC1291" s="1">
        <v>-3</v>
      </c>
      <c r="AD1291" s="1" t="s">
        <v>198</v>
      </c>
      <c r="AG1291" t="str">
        <f t="shared" si="886"/>
        <v>F2</v>
      </c>
      <c r="AH1291" t="str">
        <f t="shared" si="884"/>
        <v>F2</v>
      </c>
      <c r="AI1291" t="str">
        <f t="shared" si="884"/>
        <v>F2</v>
      </c>
      <c r="AJ1291" t="str">
        <f t="shared" si="884"/>
        <v>F2</v>
      </c>
      <c r="AK1291" t="str">
        <f t="shared" si="884"/>
        <v>F2</v>
      </c>
      <c r="AL1291" t="str">
        <f t="shared" si="884"/>
        <v>F2</v>
      </c>
      <c r="AM1291" t="str">
        <f t="shared" si="884"/>
        <v>F2</v>
      </c>
      <c r="AN1291" t="str">
        <f t="shared" si="884"/>
        <v>F2</v>
      </c>
      <c r="AO1291" t="str">
        <f t="shared" si="884"/>
        <v>F2</v>
      </c>
    </row>
    <row r="1292" spans="1:41" x14ac:dyDescent="0.25">
      <c r="A1292" s="139" t="str">
        <f t="shared" si="869"/>
        <v>2015Wk 8P37</v>
      </c>
      <c r="B1292" s="48">
        <v>37</v>
      </c>
      <c r="C1292" s="144" t="str">
        <f t="shared" si="870"/>
        <v>Brian Thompson</v>
      </c>
      <c r="D1292" s="145"/>
      <c r="E1292" s="146">
        <f t="shared" si="871"/>
        <v>5</v>
      </c>
      <c r="F1292" s="146">
        <f t="shared" si="872"/>
        <v>6</v>
      </c>
      <c r="G1292" s="146">
        <f t="shared" si="873"/>
        <v>4</v>
      </c>
      <c r="H1292" s="146">
        <f t="shared" si="874"/>
        <v>4</v>
      </c>
      <c r="I1292" s="146">
        <f t="shared" si="875"/>
        <v>3</v>
      </c>
      <c r="J1292" s="146">
        <f t="shared" si="876"/>
        <v>6</v>
      </c>
      <c r="K1292" s="146">
        <f t="shared" si="877"/>
        <v>4</v>
      </c>
      <c r="L1292" s="146">
        <f t="shared" si="878"/>
        <v>6</v>
      </c>
      <c r="M1292" s="146">
        <f t="shared" si="879"/>
        <v>4</v>
      </c>
      <c r="N1292" s="147">
        <f t="shared" si="880"/>
        <v>42</v>
      </c>
      <c r="O1292" s="148">
        <f>SUM(COUNTIF(E1292,E1288),COUNTIF(F1292,F1288),COUNTIF(G1292,G1288),COUNTIF(H1292,H1288),COUNTIF(I1292,I1288),COUNTIF(J1292,J1288),COUNTIF(K1292,K1288),COUNTIF(L1292,L1288),COUNTIF(M1292,M1288))</f>
        <v>0</v>
      </c>
      <c r="P1292" s="149">
        <f>IF(O1292=0,0,IF(SUM(O1289:O1300)=O1292,VLOOKUP(1,$AC$107:$AD$116,2,FALSE),O1292*P1301))</f>
        <v>0</v>
      </c>
      <c r="Q1292" s="146">
        <f t="shared" si="881"/>
        <v>2</v>
      </c>
      <c r="R1292" t="s">
        <v>179</v>
      </c>
      <c r="S1292" t="str">
        <f t="shared" si="882"/>
        <v/>
      </c>
      <c r="T1292" t="str">
        <f t="shared" ref="T1292:AB1292" si="888">IF(E1292=E1288,CONCATENATE(VLOOKUP((E1292-E1272),$AC$122:$AD$127,2,FALSE),E1273),"")</f>
        <v/>
      </c>
      <c r="U1292" t="str">
        <f t="shared" si="888"/>
        <v/>
      </c>
      <c r="V1292" t="str">
        <f t="shared" si="888"/>
        <v/>
      </c>
      <c r="W1292" t="str">
        <f t="shared" si="888"/>
        <v/>
      </c>
      <c r="X1292" t="str">
        <f t="shared" si="888"/>
        <v/>
      </c>
      <c r="Y1292" t="str">
        <f t="shared" si="888"/>
        <v/>
      </c>
      <c r="Z1292" t="str">
        <f t="shared" si="888"/>
        <v/>
      </c>
      <c r="AA1292" t="str">
        <f t="shared" si="888"/>
        <v/>
      </c>
      <c r="AB1292" t="str">
        <f t="shared" si="888"/>
        <v/>
      </c>
      <c r="AC1292" s="1">
        <v>-2</v>
      </c>
      <c r="AD1292" s="1" t="s">
        <v>199</v>
      </c>
      <c r="AG1292" t="str">
        <f t="shared" si="886"/>
        <v>F2</v>
      </c>
      <c r="AH1292" t="str">
        <f t="shared" si="884"/>
        <v>F2</v>
      </c>
      <c r="AI1292" t="str">
        <f t="shared" si="884"/>
        <v>F2</v>
      </c>
      <c r="AJ1292" t="str">
        <f t="shared" si="884"/>
        <v>F2</v>
      </c>
      <c r="AK1292" t="str">
        <f t="shared" si="884"/>
        <v>F2</v>
      </c>
      <c r="AL1292" t="str">
        <f t="shared" si="884"/>
        <v>F2</v>
      </c>
      <c r="AM1292" t="str">
        <f t="shared" si="884"/>
        <v>F2</v>
      </c>
      <c r="AN1292" t="str">
        <f t="shared" si="884"/>
        <v>F2</v>
      </c>
      <c r="AO1292" t="str">
        <f t="shared" si="884"/>
        <v>F2</v>
      </c>
    </row>
    <row r="1293" spans="1:41" x14ac:dyDescent="0.25">
      <c r="A1293" s="139" t="str">
        <f t="shared" si="869"/>
        <v>2015Wk 8P12</v>
      </c>
      <c r="B1293" s="48">
        <v>12</v>
      </c>
      <c r="C1293" s="144" t="str">
        <f t="shared" si="870"/>
        <v>Dale Russell</v>
      </c>
      <c r="D1293" s="145"/>
      <c r="E1293" s="146">
        <f t="shared" si="871"/>
        <v>6</v>
      </c>
      <c r="F1293" s="146">
        <f t="shared" si="872"/>
        <v>6</v>
      </c>
      <c r="G1293" s="146">
        <f t="shared" si="873"/>
        <v>6</v>
      </c>
      <c r="H1293" s="146">
        <f t="shared" si="874"/>
        <v>5</v>
      </c>
      <c r="I1293" s="146">
        <f t="shared" si="875"/>
        <v>3</v>
      </c>
      <c r="J1293" s="146">
        <f t="shared" si="876"/>
        <v>5</v>
      </c>
      <c r="K1293" s="146">
        <f t="shared" si="877"/>
        <v>4</v>
      </c>
      <c r="L1293" s="146">
        <f t="shared" si="878"/>
        <v>5</v>
      </c>
      <c r="M1293" s="146">
        <f t="shared" si="879"/>
        <v>4</v>
      </c>
      <c r="N1293" s="147">
        <f t="shared" si="880"/>
        <v>44</v>
      </c>
      <c r="O1293" s="148">
        <f>SUM(COUNTIF(E1293,E1288),COUNTIF(F1293,F1288),COUNTIF(G1293,G1288),COUNTIF(H1293,H1288),COUNTIF(I1293,I1288),COUNTIF(J1293,J1288),COUNTIF(K1293,K1288),COUNTIF(L1293,L1288),COUNTIF(M1293,M1288))</f>
        <v>0</v>
      </c>
      <c r="P1293" s="149">
        <f>IF(O1293=0,0,IF(SUM(O1289:O1300)=O1293,VLOOKUP(1,$AC$107:$AD$116,2,FALSE),O1293*P1301))</f>
        <v>0</v>
      </c>
      <c r="Q1293" s="146">
        <f t="shared" si="881"/>
        <v>0</v>
      </c>
      <c r="R1293" t="s">
        <v>179</v>
      </c>
      <c r="S1293" t="str">
        <f t="shared" si="882"/>
        <v/>
      </c>
      <c r="T1293" t="str">
        <f t="shared" ref="T1293:AB1293" si="889">IF(E1293=E1288,CONCATENATE(VLOOKUP((E1293-E1272),$AC$122:$AD$127,2,FALSE),E1273),"")</f>
        <v/>
      </c>
      <c r="U1293" t="str">
        <f t="shared" si="889"/>
        <v/>
      </c>
      <c r="V1293" t="str">
        <f t="shared" si="889"/>
        <v/>
      </c>
      <c r="W1293" t="str">
        <f t="shared" si="889"/>
        <v/>
      </c>
      <c r="X1293" t="str">
        <f t="shared" si="889"/>
        <v/>
      </c>
      <c r="Y1293" t="str">
        <f t="shared" si="889"/>
        <v/>
      </c>
      <c r="Z1293" t="str">
        <f t="shared" si="889"/>
        <v/>
      </c>
      <c r="AA1293" t="str">
        <f t="shared" si="889"/>
        <v/>
      </c>
      <c r="AB1293" t="str">
        <f t="shared" si="889"/>
        <v/>
      </c>
      <c r="AC1293" s="1">
        <v>-1</v>
      </c>
      <c r="AD1293" s="1" t="s">
        <v>200</v>
      </c>
      <c r="AG1293" t="str">
        <f t="shared" si="886"/>
        <v>F2</v>
      </c>
      <c r="AH1293" t="str">
        <f t="shared" si="884"/>
        <v>F2</v>
      </c>
      <c r="AI1293" t="str">
        <f t="shared" si="884"/>
        <v>F2</v>
      </c>
      <c r="AJ1293" t="str">
        <f t="shared" si="884"/>
        <v>F2</v>
      </c>
      <c r="AK1293" t="str">
        <f t="shared" si="884"/>
        <v>F2</v>
      </c>
      <c r="AL1293" t="str">
        <f t="shared" si="884"/>
        <v>F2</v>
      </c>
      <c r="AM1293" t="str">
        <f t="shared" si="884"/>
        <v>F2</v>
      </c>
      <c r="AN1293" t="str">
        <f t="shared" si="884"/>
        <v>F2</v>
      </c>
      <c r="AO1293" t="str">
        <f t="shared" si="884"/>
        <v>F2</v>
      </c>
    </row>
    <row r="1294" spans="1:41" x14ac:dyDescent="0.25">
      <c r="A1294" s="139" t="str">
        <f t="shared" si="869"/>
        <v>2015Wk 8P31</v>
      </c>
      <c r="B1294" s="48">
        <v>31</v>
      </c>
      <c r="C1294" s="144" t="str">
        <f t="shared" si="870"/>
        <v>Marty Donegan</v>
      </c>
      <c r="D1294" s="145"/>
      <c r="E1294" s="146">
        <f t="shared" si="871"/>
        <v>6</v>
      </c>
      <c r="F1294" s="146">
        <f t="shared" si="872"/>
        <v>5</v>
      </c>
      <c r="G1294" s="146">
        <f t="shared" si="873"/>
        <v>7</v>
      </c>
      <c r="H1294" s="146">
        <f t="shared" si="874"/>
        <v>5</v>
      </c>
      <c r="I1294" s="146">
        <f t="shared" si="875"/>
        <v>4</v>
      </c>
      <c r="J1294" s="146">
        <f t="shared" si="876"/>
        <v>5</v>
      </c>
      <c r="K1294" s="146">
        <f t="shared" si="877"/>
        <v>3</v>
      </c>
      <c r="L1294" s="146">
        <f t="shared" si="878"/>
        <v>5</v>
      </c>
      <c r="M1294" s="146">
        <f t="shared" si="879"/>
        <v>7</v>
      </c>
      <c r="N1294" s="147">
        <f t="shared" si="880"/>
        <v>47</v>
      </c>
      <c r="O1294" s="148">
        <f>SUM(COUNTIF(E1294,E1288),COUNTIF(F1294,F1288),COUNTIF(G1294,G1288),COUNTIF(H1294,H1288),COUNTIF(I1294,I1288),COUNTIF(J1294,J1288),COUNTIF(K1294,K1288),COUNTIF(L1294,L1288),COUNTIF(M1294,M1288))</f>
        <v>0</v>
      </c>
      <c r="P1294" s="149">
        <f>IF(O1294=0,0,IF(SUM(O1289:O1300)=O1294,VLOOKUP(1,$AC$107:$AD$116,2,FALSE),O1294*P1301))</f>
        <v>0</v>
      </c>
      <c r="Q1294" s="146">
        <f t="shared" si="881"/>
        <v>1</v>
      </c>
      <c r="R1294" t="s">
        <v>179</v>
      </c>
      <c r="S1294" t="str">
        <f t="shared" si="882"/>
        <v/>
      </c>
      <c r="T1294" t="str">
        <f t="shared" ref="T1294:AB1294" si="890">IF(E1294=E1288,CONCATENATE(VLOOKUP((E1294-E1272),$AC$122:$AD$127,2,FALSE),E1273),"")</f>
        <v/>
      </c>
      <c r="U1294" t="str">
        <f t="shared" si="890"/>
        <v/>
      </c>
      <c r="V1294" t="str">
        <f t="shared" si="890"/>
        <v/>
      </c>
      <c r="W1294" t="str">
        <f t="shared" si="890"/>
        <v/>
      </c>
      <c r="X1294" t="str">
        <f t="shared" si="890"/>
        <v/>
      </c>
      <c r="Y1294" t="str">
        <f t="shared" si="890"/>
        <v/>
      </c>
      <c r="Z1294" t="str">
        <f t="shared" si="890"/>
        <v/>
      </c>
      <c r="AA1294" t="str">
        <f t="shared" si="890"/>
        <v/>
      </c>
      <c r="AB1294" t="str">
        <f t="shared" si="890"/>
        <v/>
      </c>
      <c r="AC1294" s="1">
        <v>0</v>
      </c>
      <c r="AD1294" s="1" t="s">
        <v>201</v>
      </c>
      <c r="AG1294" t="str">
        <f t="shared" si="886"/>
        <v>F2</v>
      </c>
      <c r="AH1294" t="str">
        <f t="shared" si="884"/>
        <v>F2</v>
      </c>
      <c r="AI1294" t="str">
        <f t="shared" si="884"/>
        <v>F2</v>
      </c>
      <c r="AJ1294" t="str">
        <f t="shared" si="884"/>
        <v>F2</v>
      </c>
      <c r="AK1294" t="str">
        <f t="shared" si="884"/>
        <v>F2</v>
      </c>
      <c r="AL1294" t="str">
        <f t="shared" si="884"/>
        <v>F2</v>
      </c>
      <c r="AM1294" t="str">
        <f t="shared" si="884"/>
        <v>F2</v>
      </c>
      <c r="AN1294" t="str">
        <f t="shared" si="884"/>
        <v>F2</v>
      </c>
      <c r="AO1294" t="str">
        <f t="shared" si="884"/>
        <v>F2</v>
      </c>
    </row>
    <row r="1295" spans="1:41" x14ac:dyDescent="0.25">
      <c r="A1295" s="139" t="str">
        <f t="shared" si="869"/>
        <v>2015Wk 8P21</v>
      </c>
      <c r="B1295" s="48">
        <v>21</v>
      </c>
      <c r="C1295" s="144" t="str">
        <f t="shared" si="870"/>
        <v>Sean Mott</v>
      </c>
      <c r="D1295" s="145"/>
      <c r="E1295" s="146">
        <f t="shared" si="871"/>
        <v>4</v>
      </c>
      <c r="F1295" s="146">
        <f t="shared" si="872"/>
        <v>5</v>
      </c>
      <c r="G1295" s="146">
        <f t="shared" si="873"/>
        <v>6</v>
      </c>
      <c r="H1295" s="146">
        <f t="shared" si="874"/>
        <v>4</v>
      </c>
      <c r="I1295" s="146">
        <f t="shared" si="875"/>
        <v>4</v>
      </c>
      <c r="J1295" s="146">
        <f t="shared" si="876"/>
        <v>6</v>
      </c>
      <c r="K1295" s="146">
        <f t="shared" si="877"/>
        <v>4</v>
      </c>
      <c r="L1295" s="146">
        <f t="shared" si="878"/>
        <v>5</v>
      </c>
      <c r="M1295" s="146">
        <f t="shared" si="879"/>
        <v>6</v>
      </c>
      <c r="N1295" s="147">
        <f t="shared" si="880"/>
        <v>44</v>
      </c>
      <c r="O1295" s="148">
        <f>SUM(COUNTIF(E1295,E1288),COUNTIF(F1295,F1288),COUNTIF(G1295,G1288),COUNTIF(H1295,H1288),COUNTIF(I1295,I1288),COUNTIF(J1295,J1288),COUNTIF(K1295,K1288),COUNTIF(L1295,L1288),COUNTIF(M1295,M1288))</f>
        <v>1</v>
      </c>
      <c r="P1295" s="149">
        <f>IF(O1295=0,0,IF(SUM(O1289:O1300)=O1295,VLOOKUP(1,$AC$107:$AD$116,2,FALSE),O1295*P1301))</f>
        <v>18</v>
      </c>
      <c r="Q1295" s="146">
        <f t="shared" si="881"/>
        <v>0</v>
      </c>
      <c r="R1295" t="s">
        <v>179</v>
      </c>
      <c r="S1295" t="str">
        <f t="shared" si="882"/>
        <v>PAR#10</v>
      </c>
      <c r="T1295" t="str">
        <f t="shared" ref="T1295:AB1295" si="891">IF(E1295=E1288,CONCATENATE(VLOOKUP((E1295-E1272),$AC$122:$AD$127,2,FALSE),E1273),"")</f>
        <v>PAR#10</v>
      </c>
      <c r="U1295" t="str">
        <f t="shared" si="891"/>
        <v/>
      </c>
      <c r="V1295" t="str">
        <f t="shared" si="891"/>
        <v/>
      </c>
      <c r="W1295" t="str">
        <f t="shared" si="891"/>
        <v/>
      </c>
      <c r="X1295" t="str">
        <f t="shared" si="891"/>
        <v/>
      </c>
      <c r="Y1295" t="str">
        <f t="shared" si="891"/>
        <v/>
      </c>
      <c r="Z1295" t="str">
        <f t="shared" si="891"/>
        <v/>
      </c>
      <c r="AA1295" t="str">
        <f t="shared" si="891"/>
        <v/>
      </c>
      <c r="AB1295" t="str">
        <f t="shared" si="891"/>
        <v/>
      </c>
      <c r="AC1295" s="1">
        <v>1</v>
      </c>
      <c r="AD1295" s="1" t="s">
        <v>202</v>
      </c>
      <c r="AG1295" t="str">
        <f t="shared" si="886"/>
        <v>F2PAR#10</v>
      </c>
      <c r="AH1295" t="str">
        <f t="shared" si="884"/>
        <v>F2</v>
      </c>
      <c r="AI1295" t="str">
        <f t="shared" si="884"/>
        <v>F2</v>
      </c>
      <c r="AJ1295" t="str">
        <f t="shared" si="884"/>
        <v>F2</v>
      </c>
      <c r="AK1295" t="str">
        <f t="shared" si="884"/>
        <v>F2</v>
      </c>
      <c r="AL1295" t="str">
        <f t="shared" si="884"/>
        <v>F2</v>
      </c>
      <c r="AM1295" t="str">
        <f t="shared" si="884"/>
        <v>F2</v>
      </c>
      <c r="AN1295" t="str">
        <f t="shared" si="884"/>
        <v>F2</v>
      </c>
      <c r="AO1295" t="str">
        <f t="shared" si="884"/>
        <v>F2</v>
      </c>
    </row>
    <row r="1296" spans="1:41" x14ac:dyDescent="0.25">
      <c r="A1296" s="139" t="str">
        <f t="shared" si="869"/>
        <v>2015Wk 8P43</v>
      </c>
      <c r="B1296" s="48">
        <v>43</v>
      </c>
      <c r="C1296" s="144" t="str">
        <f t="shared" si="870"/>
        <v>Tony Massa</v>
      </c>
      <c r="D1296" s="145"/>
      <c r="E1296" s="146">
        <f t="shared" si="871"/>
        <v>5</v>
      </c>
      <c r="F1296" s="146">
        <f t="shared" si="872"/>
        <v>7</v>
      </c>
      <c r="G1296" s="146">
        <f t="shared" si="873"/>
        <v>5</v>
      </c>
      <c r="H1296" s="146">
        <f t="shared" si="874"/>
        <v>5</v>
      </c>
      <c r="I1296" s="146">
        <f t="shared" si="875"/>
        <v>4</v>
      </c>
      <c r="J1296" s="146">
        <f t="shared" si="876"/>
        <v>6</v>
      </c>
      <c r="K1296" s="146">
        <f t="shared" si="877"/>
        <v>4</v>
      </c>
      <c r="L1296" s="146">
        <f t="shared" si="878"/>
        <v>5</v>
      </c>
      <c r="M1296" s="146">
        <f t="shared" si="879"/>
        <v>5</v>
      </c>
      <c r="N1296" s="147">
        <f t="shared" si="880"/>
        <v>46</v>
      </c>
      <c r="O1296" s="148">
        <f>SUM(COUNTIF(E1296,E1288),COUNTIF(F1296,F1288),COUNTIF(G1296,G1288),COUNTIF(H1296,H1288),COUNTIF(I1296,I1288),COUNTIF(J1296,J1288),COUNTIF(K1296,K1288),COUNTIF(L1296,L1288),COUNTIF(M1296,M1288))</f>
        <v>0</v>
      </c>
      <c r="P1296" s="149">
        <f>IF(O1296=0,0,IF(SUM(O1289:O1300)=O1296,VLOOKUP(1,$AC$107:$AD$116,2,FALSE),O1296*P1301))</f>
        <v>0</v>
      </c>
      <c r="Q1296" s="146">
        <f t="shared" si="881"/>
        <v>2</v>
      </c>
      <c r="R1296" t="s">
        <v>179</v>
      </c>
      <c r="S1296" t="str">
        <f t="shared" si="882"/>
        <v/>
      </c>
      <c r="T1296" t="str">
        <f t="shared" ref="T1296:AB1296" si="892">IF(E1296=E1288,CONCATENATE(VLOOKUP((E1296-E1272),$AC$122:$AD$127,2,FALSE),E1273),"")</f>
        <v/>
      </c>
      <c r="U1296" t="str">
        <f t="shared" si="892"/>
        <v/>
      </c>
      <c r="V1296" t="str">
        <f t="shared" si="892"/>
        <v/>
      </c>
      <c r="W1296" t="str">
        <f t="shared" si="892"/>
        <v/>
      </c>
      <c r="X1296" t="str">
        <f t="shared" si="892"/>
        <v/>
      </c>
      <c r="Y1296" t="str">
        <f t="shared" si="892"/>
        <v/>
      </c>
      <c r="Z1296" t="str">
        <f t="shared" si="892"/>
        <v/>
      </c>
      <c r="AA1296" t="str">
        <f t="shared" si="892"/>
        <v/>
      </c>
      <c r="AB1296" t="str">
        <f t="shared" si="892"/>
        <v/>
      </c>
      <c r="AC1296" s="1">
        <v>2</v>
      </c>
      <c r="AD1296" s="1" t="s">
        <v>203</v>
      </c>
      <c r="AG1296" t="str">
        <f t="shared" si="886"/>
        <v>F2</v>
      </c>
      <c r="AH1296" t="str">
        <f t="shared" si="884"/>
        <v>F2</v>
      </c>
      <c r="AI1296" t="str">
        <f t="shared" si="884"/>
        <v>F2</v>
      </c>
      <c r="AJ1296" t="str">
        <f t="shared" si="884"/>
        <v>F2</v>
      </c>
      <c r="AK1296" t="str">
        <f t="shared" si="884"/>
        <v>F2</v>
      </c>
      <c r="AL1296" t="str">
        <f t="shared" si="884"/>
        <v>F2</v>
      </c>
      <c r="AM1296" t="str">
        <f t="shared" si="884"/>
        <v>F2</v>
      </c>
      <c r="AN1296" t="str">
        <f t="shared" si="884"/>
        <v>F2</v>
      </c>
      <c r="AO1296" t="str">
        <f t="shared" si="884"/>
        <v>F2</v>
      </c>
    </row>
    <row r="1297" spans="1:41" x14ac:dyDescent="0.25">
      <c r="A1297" s="139" t="str">
        <f t="shared" si="869"/>
        <v>2015Wk 8P24</v>
      </c>
      <c r="B1297" s="48">
        <v>24</v>
      </c>
      <c r="C1297" s="144" t="str">
        <f t="shared" si="870"/>
        <v>Rick Fanto</v>
      </c>
      <c r="D1297" s="145"/>
      <c r="E1297" s="146">
        <f t="shared" si="871"/>
        <v>5</v>
      </c>
      <c r="F1297" s="146">
        <f t="shared" si="872"/>
        <v>6</v>
      </c>
      <c r="G1297" s="146">
        <f t="shared" si="873"/>
        <v>6</v>
      </c>
      <c r="H1297" s="146">
        <f t="shared" si="874"/>
        <v>5</v>
      </c>
      <c r="I1297" s="146">
        <f t="shared" si="875"/>
        <v>3</v>
      </c>
      <c r="J1297" s="146">
        <f t="shared" si="876"/>
        <v>6</v>
      </c>
      <c r="K1297" s="146">
        <f t="shared" si="877"/>
        <v>4</v>
      </c>
      <c r="L1297" s="146">
        <f t="shared" si="878"/>
        <v>5</v>
      </c>
      <c r="M1297" s="146">
        <f t="shared" si="879"/>
        <v>5</v>
      </c>
      <c r="N1297" s="147">
        <f>SUM(E1297:M1297)</f>
        <v>45</v>
      </c>
      <c r="O1297" s="148">
        <f>SUM(COUNTIF(E1297,E1288),COUNTIF(F1297,F1288),COUNTIF(G1297,G1288),COUNTIF(H1297,H1288),COUNTIF(I1297,I1288),COUNTIF(J1297,J1288),COUNTIF(K1297,K1288),COUNTIF(L1297,L1288),COUNTIF(M1297,M1288))</f>
        <v>0</v>
      </c>
      <c r="P1297" s="149">
        <f>IF(O1297=0,0,IF(SUM(O1289:O1300)=O1297,VLOOKUP(1,$AC$107:$AD$116,2,FALSE),O1297*P1301))</f>
        <v>0</v>
      </c>
      <c r="Q1297" s="146">
        <f t="shared" si="881"/>
        <v>0</v>
      </c>
      <c r="R1297" t="s">
        <v>179</v>
      </c>
      <c r="S1297" t="str">
        <f t="shared" si="882"/>
        <v/>
      </c>
      <c r="T1297" t="str">
        <f t="shared" ref="T1297:AB1297" si="893">IF(E1297=E1288,CONCATENATE(VLOOKUP((E1297-E1272),$AC$122:$AD$127,2,FALSE),E1273),"")</f>
        <v/>
      </c>
      <c r="U1297" t="str">
        <f t="shared" si="893"/>
        <v/>
      </c>
      <c r="V1297" t="str">
        <f t="shared" si="893"/>
        <v/>
      </c>
      <c r="W1297" t="str">
        <f t="shared" si="893"/>
        <v/>
      </c>
      <c r="X1297" t="str">
        <f t="shared" si="893"/>
        <v/>
      </c>
      <c r="Y1297" t="str">
        <f t="shared" si="893"/>
        <v/>
      </c>
      <c r="Z1297" t="str">
        <f t="shared" si="893"/>
        <v/>
      </c>
      <c r="AA1297" t="str">
        <f t="shared" si="893"/>
        <v/>
      </c>
      <c r="AB1297" t="str">
        <f t="shared" si="893"/>
        <v/>
      </c>
      <c r="AG1297" t="str">
        <f t="shared" si="886"/>
        <v>F2</v>
      </c>
      <c r="AH1297" t="str">
        <f t="shared" si="884"/>
        <v>F2</v>
      </c>
      <c r="AI1297" t="str">
        <f t="shared" si="884"/>
        <v>F2</v>
      </c>
      <c r="AJ1297" t="str">
        <f t="shared" si="884"/>
        <v>F2</v>
      </c>
      <c r="AK1297" t="str">
        <f t="shared" si="884"/>
        <v>F2</v>
      </c>
      <c r="AL1297" t="str">
        <f t="shared" si="884"/>
        <v>F2</v>
      </c>
      <c r="AM1297" t="str">
        <f t="shared" si="884"/>
        <v>F2</v>
      </c>
      <c r="AN1297" t="str">
        <f t="shared" si="884"/>
        <v>F2</v>
      </c>
      <c r="AO1297" t="str">
        <f t="shared" si="884"/>
        <v>F2</v>
      </c>
    </row>
    <row r="1298" spans="1:41" x14ac:dyDescent="0.25">
      <c r="A1298" s="139" t="str">
        <f t="shared" si="869"/>
        <v>2015Wk 8P15</v>
      </c>
      <c r="B1298" s="48">
        <v>15</v>
      </c>
      <c r="C1298" s="144" t="str">
        <f t="shared" si="870"/>
        <v>Chris Donegan</v>
      </c>
      <c r="D1298" s="150"/>
      <c r="E1298" s="146">
        <f t="shared" si="871"/>
        <v>6</v>
      </c>
      <c r="F1298" s="146">
        <f t="shared" si="872"/>
        <v>4</v>
      </c>
      <c r="G1298" s="146">
        <f t="shared" si="873"/>
        <v>6</v>
      </c>
      <c r="H1298" s="146">
        <f t="shared" si="874"/>
        <v>4</v>
      </c>
      <c r="I1298" s="146">
        <f t="shared" si="875"/>
        <v>3</v>
      </c>
      <c r="J1298" s="146">
        <f t="shared" si="876"/>
        <v>5</v>
      </c>
      <c r="K1298" s="146">
        <f t="shared" si="877"/>
        <v>3</v>
      </c>
      <c r="L1298" s="146">
        <f t="shared" si="878"/>
        <v>5</v>
      </c>
      <c r="M1298" s="146">
        <f t="shared" si="879"/>
        <v>6</v>
      </c>
      <c r="N1298" s="147">
        <f t="shared" ref="N1298:N1300" si="894">SUM(E1298:M1298)</f>
        <v>42</v>
      </c>
      <c r="O1298" s="148">
        <f>SUM(COUNTIF(E1298,E1288),COUNTIF(F1298,F1288),COUNTIF(G1298,G1288),COUNTIF(H1298,H1288),COUNTIF(I1298,I1288),COUNTIF(J1298,J1288),COUNTIF(K1298,K1288),COUNTIF(L1298,L1288),COUNTIF(M1298,M1288))</f>
        <v>1</v>
      </c>
      <c r="P1298" s="149">
        <f>IF(O1298=0,0,IF(SUM(O1289:O1300)=O1298,VLOOKUP(1,$AC$107:$AD$116,2,FALSE),O1298*P1301))</f>
        <v>18</v>
      </c>
      <c r="Q1298" s="146">
        <f t="shared" si="881"/>
        <v>2</v>
      </c>
      <c r="R1298" t="s">
        <v>179</v>
      </c>
      <c r="S1298" t="str">
        <f t="shared" si="882"/>
        <v>PAR#11</v>
      </c>
      <c r="T1298" t="str">
        <f>IF(E1298=E1288,CONCATENATE(VLOOKUP((E1298-E1272),$AC$122:$AD$127,2,FALSE),E1273),"")</f>
        <v/>
      </c>
      <c r="U1298" t="str">
        <f>IF(F1298=F1288,CONCATENATE(VLOOKUP((F1298-F1272),$AC$122:$AD$127,2,FALSE),F1273),"")</f>
        <v>PAR#11</v>
      </c>
      <c r="V1298" t="str">
        <f>IF(G1298=G1288,CONCATENATE(VLOOKUP((G1298-G1272),$AC$122:$AD$127,2,FALSE),G1273),"")</f>
        <v/>
      </c>
      <c r="W1298" t="str">
        <f t="shared" ref="W1298:AB1298" si="895">IF(H1298=H1288,CONCATENATE(VLOOKUP((H1298-H1272),$AC$122:$AD$127,2,FALSE),H1273),"")</f>
        <v/>
      </c>
      <c r="X1298" t="str">
        <f t="shared" si="895"/>
        <v/>
      </c>
      <c r="Y1298" t="str">
        <f t="shared" si="895"/>
        <v/>
      </c>
      <c r="Z1298" t="str">
        <f t="shared" si="895"/>
        <v/>
      </c>
      <c r="AA1298" t="str">
        <f t="shared" si="895"/>
        <v/>
      </c>
      <c r="AB1298" t="str">
        <f t="shared" si="895"/>
        <v/>
      </c>
      <c r="AG1298" t="str">
        <f t="shared" si="886"/>
        <v>F2</v>
      </c>
      <c r="AH1298" t="str">
        <f t="shared" si="884"/>
        <v>F2PAR#11</v>
      </c>
      <c r="AI1298" t="str">
        <f t="shared" si="884"/>
        <v>F2</v>
      </c>
      <c r="AJ1298" t="str">
        <f t="shared" si="884"/>
        <v>F2</v>
      </c>
      <c r="AK1298" t="str">
        <f t="shared" si="884"/>
        <v>F2</v>
      </c>
      <c r="AL1298" t="str">
        <f t="shared" si="884"/>
        <v>F2</v>
      </c>
      <c r="AM1298" t="str">
        <f t="shared" si="884"/>
        <v>F2</v>
      </c>
      <c r="AN1298" t="str">
        <f t="shared" si="884"/>
        <v>F2</v>
      </c>
      <c r="AO1298" t="str">
        <f t="shared" si="884"/>
        <v>F2</v>
      </c>
    </row>
    <row r="1299" spans="1:41" x14ac:dyDescent="0.25">
      <c r="A1299" s="139" t="str">
        <f t="shared" si="869"/>
        <v>2015Wk 8P25</v>
      </c>
      <c r="B1299" s="48">
        <v>25</v>
      </c>
      <c r="C1299" s="144" t="str">
        <f t="shared" si="870"/>
        <v>Jon Carroll</v>
      </c>
      <c r="D1299" s="150"/>
      <c r="E1299" s="146">
        <f t="shared" si="871"/>
        <v>5</v>
      </c>
      <c r="F1299" s="146">
        <f t="shared" si="872"/>
        <v>6</v>
      </c>
      <c r="G1299" s="146">
        <f t="shared" si="873"/>
        <v>5</v>
      </c>
      <c r="H1299" s="146">
        <f t="shared" si="874"/>
        <v>5</v>
      </c>
      <c r="I1299" s="146">
        <f t="shared" si="875"/>
        <v>4</v>
      </c>
      <c r="J1299" s="146">
        <f t="shared" si="876"/>
        <v>6</v>
      </c>
      <c r="K1299" s="146">
        <f t="shared" si="877"/>
        <v>3</v>
      </c>
      <c r="L1299" s="146">
        <f t="shared" si="878"/>
        <v>5</v>
      </c>
      <c r="M1299" s="146">
        <f t="shared" si="879"/>
        <v>5</v>
      </c>
      <c r="N1299" s="147">
        <f t="shared" si="894"/>
        <v>44</v>
      </c>
      <c r="O1299" s="148">
        <f>SUM(COUNTIF(E1299,E1288),COUNTIF(F1299,F1288),COUNTIF(G1299,G1288),COUNTIF(H1299,H1288),COUNTIF(I1299,I1288),COUNTIF(J1299,J1288),COUNTIF(K1299,K1288),COUNTIF(L1299,L1288),COUNTIF(M1299,M1288))</f>
        <v>0</v>
      </c>
      <c r="P1299" s="149">
        <f>IF(O1299=0,0,IF(SUM(O1289:O1300)=O1299,VLOOKUP(1,$AC$107:$AD$116,2,FALSE),O1299*P1301))</f>
        <v>0</v>
      </c>
      <c r="Q1299" s="146">
        <f t="shared" si="881"/>
        <v>1</v>
      </c>
      <c r="R1299" t="s">
        <v>179</v>
      </c>
      <c r="S1299" t="str">
        <f t="shared" si="882"/>
        <v/>
      </c>
      <c r="T1299" t="str">
        <f>IF(E1299=E1288,CONCATENATE(VLOOKUP((E1299-E1272),$AC$122:$AD$127,2,FALSE),E1273),"")</f>
        <v/>
      </c>
      <c r="U1299" t="str">
        <f t="shared" ref="U1299:AB1299" si="896">IF(F1299=F1288,CONCATENATE(VLOOKUP((F1299-F1272),$AC$122:$AD$127,2,FALSE),F1273),"")</f>
        <v/>
      </c>
      <c r="V1299" t="str">
        <f t="shared" si="896"/>
        <v/>
      </c>
      <c r="W1299" t="str">
        <f t="shared" si="896"/>
        <v/>
      </c>
      <c r="X1299" t="str">
        <f t="shared" si="896"/>
        <v/>
      </c>
      <c r="Y1299" t="str">
        <f t="shared" si="896"/>
        <v/>
      </c>
      <c r="Z1299" t="str">
        <f t="shared" si="896"/>
        <v/>
      </c>
      <c r="AA1299" t="str">
        <f t="shared" si="896"/>
        <v/>
      </c>
      <c r="AB1299" t="str">
        <f t="shared" si="896"/>
        <v/>
      </c>
      <c r="AG1299" t="str">
        <f t="shared" si="886"/>
        <v>F2</v>
      </c>
      <c r="AH1299" t="str">
        <f t="shared" si="884"/>
        <v>F2</v>
      </c>
      <c r="AI1299" t="str">
        <f t="shared" si="884"/>
        <v>F2</v>
      </c>
      <c r="AJ1299" t="str">
        <f t="shared" si="884"/>
        <v>F2</v>
      </c>
      <c r="AK1299" t="str">
        <f t="shared" si="884"/>
        <v>F2</v>
      </c>
      <c r="AL1299" t="str">
        <f t="shared" si="884"/>
        <v>F2</v>
      </c>
      <c r="AM1299" t="str">
        <f t="shared" si="884"/>
        <v>F2</v>
      </c>
      <c r="AN1299" t="str">
        <f t="shared" si="884"/>
        <v>F2</v>
      </c>
      <c r="AO1299" t="str">
        <f t="shared" si="884"/>
        <v>F2</v>
      </c>
    </row>
    <row r="1300" spans="1:41" x14ac:dyDescent="0.25">
      <c r="A1300" s="139" t="str">
        <f t="shared" si="869"/>
        <v>2015Wk 8P11</v>
      </c>
      <c r="B1300" s="48">
        <v>11</v>
      </c>
      <c r="C1300" s="144" t="str">
        <f t="shared" si="870"/>
        <v>Tom Phillips</v>
      </c>
      <c r="D1300" s="150"/>
      <c r="E1300" s="146">
        <f t="shared" si="871"/>
        <v>5</v>
      </c>
      <c r="F1300" s="146">
        <f t="shared" si="872"/>
        <v>6</v>
      </c>
      <c r="G1300" s="146">
        <f t="shared" si="873"/>
        <v>5</v>
      </c>
      <c r="H1300" s="146">
        <f t="shared" si="874"/>
        <v>5</v>
      </c>
      <c r="I1300" s="146">
        <f t="shared" si="875"/>
        <v>4</v>
      </c>
      <c r="J1300" s="146">
        <f t="shared" si="876"/>
        <v>5</v>
      </c>
      <c r="K1300" s="146">
        <f t="shared" si="877"/>
        <v>4</v>
      </c>
      <c r="L1300" s="146">
        <f t="shared" si="878"/>
        <v>6</v>
      </c>
      <c r="M1300" s="146">
        <f t="shared" si="879"/>
        <v>6</v>
      </c>
      <c r="N1300" s="147">
        <f t="shared" si="894"/>
        <v>46</v>
      </c>
      <c r="O1300" s="148">
        <f>SUM(COUNTIF(E1300,E1288),COUNTIF(F1300,F1288),COUNTIF(G1300,G1288),COUNTIF(H1300,H1288),COUNTIF(I1300,I1288),COUNTIF(J1300,J1288),COUNTIF(K1300,K1288),COUNTIF(L1300,L1288),COUNTIF(M1300,M1288))</f>
        <v>0</v>
      </c>
      <c r="P1300" s="149">
        <f>IF(O1300=0,0,IF(SUM(O1289:O1300)=O1300,VLOOKUP(1,$AC$107:$AD$116,2,FALSE),O1300*P1301))</f>
        <v>0</v>
      </c>
      <c r="Q1300" s="146">
        <f t="shared" si="881"/>
        <v>0</v>
      </c>
      <c r="R1300" t="s">
        <v>179</v>
      </c>
      <c r="S1300" t="str">
        <f t="shared" si="882"/>
        <v/>
      </c>
      <c r="T1300" t="str">
        <f>IF(E1300=E1288,CONCATENATE(VLOOKUP((E1300-E1272),$AC$122:$AD$127,2,FALSE),E1273),"")</f>
        <v/>
      </c>
      <c r="U1300" t="str">
        <f t="shared" ref="U1300:AB1300" si="897">IF(F1300=F1288,CONCATENATE(VLOOKUP((F1300-F1272),$AC$122:$AD$127,2,FALSE),F1273),"")</f>
        <v/>
      </c>
      <c r="V1300" t="str">
        <f t="shared" si="897"/>
        <v/>
      </c>
      <c r="W1300" t="str">
        <f t="shared" si="897"/>
        <v/>
      </c>
      <c r="X1300" t="str">
        <f t="shared" si="897"/>
        <v/>
      </c>
      <c r="Y1300" t="str">
        <f t="shared" si="897"/>
        <v/>
      </c>
      <c r="Z1300" t="str">
        <f t="shared" si="897"/>
        <v/>
      </c>
      <c r="AA1300" t="str">
        <f t="shared" si="897"/>
        <v/>
      </c>
      <c r="AB1300" t="str">
        <f t="shared" si="897"/>
        <v/>
      </c>
      <c r="AG1300" t="str">
        <f t="shared" si="886"/>
        <v>F2</v>
      </c>
      <c r="AH1300" t="str">
        <f t="shared" si="884"/>
        <v>F2</v>
      </c>
      <c r="AI1300" t="str">
        <f t="shared" si="884"/>
        <v>F2</v>
      </c>
      <c r="AJ1300" t="str">
        <f t="shared" si="884"/>
        <v>F2</v>
      </c>
      <c r="AK1300" t="str">
        <f t="shared" si="884"/>
        <v>F2</v>
      </c>
      <c r="AL1300" t="str">
        <f t="shared" si="884"/>
        <v>F2</v>
      </c>
      <c r="AM1300" t="str">
        <f t="shared" si="884"/>
        <v>F2</v>
      </c>
      <c r="AN1300" t="str">
        <f t="shared" si="884"/>
        <v>F2</v>
      </c>
      <c r="AO1300" t="str">
        <f t="shared" si="884"/>
        <v>F2</v>
      </c>
    </row>
    <row r="1301" spans="1:41" x14ac:dyDescent="0.25">
      <c r="A1301" s="139"/>
      <c r="B1301" s="48"/>
      <c r="C1301" s="151" t="s">
        <v>204</v>
      </c>
      <c r="D1301" s="150"/>
      <c r="E1301" s="152">
        <f>AVERAGE(E1289:E1300)</f>
        <v>5.333333333333333</v>
      </c>
      <c r="F1301" s="152">
        <f t="shared" ref="F1301:N1301" si="898">AVERAGE(F1289:F1300)</f>
        <v>5.583333333333333</v>
      </c>
      <c r="G1301" s="152">
        <f t="shared" si="898"/>
        <v>5.416666666666667</v>
      </c>
      <c r="H1301" s="152">
        <f t="shared" si="898"/>
        <v>4.666666666666667</v>
      </c>
      <c r="I1301" s="152">
        <f t="shared" si="898"/>
        <v>3.5</v>
      </c>
      <c r="J1301" s="152">
        <f t="shared" si="898"/>
        <v>5.583333333333333</v>
      </c>
      <c r="K1301" s="152">
        <f t="shared" si="898"/>
        <v>3.8333333333333335</v>
      </c>
      <c r="L1301" s="152">
        <f t="shared" si="898"/>
        <v>5.166666666666667</v>
      </c>
      <c r="M1301" s="152">
        <f t="shared" si="898"/>
        <v>5.5</v>
      </c>
      <c r="N1301" s="152">
        <f t="shared" si="898"/>
        <v>44.583333333333336</v>
      </c>
      <c r="O1301" s="153"/>
      <c r="P1301" s="9">
        <f>VLOOKUP(SUM(O1289:O1300),$AC$107:$AD$117,2,FALSE)</f>
        <v>18</v>
      </c>
    </row>
    <row r="1302" spans="1:41" x14ac:dyDescent="0.25">
      <c r="A1302" s="139" t="str">
        <f>CONCATENATE($C$10,C1272,C1302)</f>
        <v>2015Wk 8Flight 3</v>
      </c>
      <c r="B1302" s="48"/>
      <c r="C1302" s="304" t="s">
        <v>60</v>
      </c>
      <c r="D1302" s="305"/>
      <c r="E1302" s="140">
        <f>IF(COUNTIF(E1303:E1314,MIN(E1303:E1314))=1,MIN(E1303:E1314),0)</f>
        <v>0</v>
      </c>
      <c r="F1302" s="140">
        <f t="shared" ref="F1302:L1302" si="899">IF(COUNTIF(F1303:F1314,MIN(F1303:F1314))=1,MIN(F1303:F1314),0)</f>
        <v>0</v>
      </c>
      <c r="G1302" s="140">
        <f t="shared" si="899"/>
        <v>4</v>
      </c>
      <c r="H1302" s="140">
        <f t="shared" si="899"/>
        <v>4</v>
      </c>
      <c r="I1302" s="140">
        <f t="shared" si="899"/>
        <v>0</v>
      </c>
      <c r="J1302" s="140">
        <f t="shared" si="899"/>
        <v>0</v>
      </c>
      <c r="K1302" s="140">
        <f t="shared" si="899"/>
        <v>0</v>
      </c>
      <c r="L1302" s="140">
        <f t="shared" si="899"/>
        <v>0</v>
      </c>
      <c r="M1302" s="140">
        <f>IF(COUNTIF(M1303:M1314,MIN(M1303:M1314))=1,MIN(M1303:M1314),0)</f>
        <v>0</v>
      </c>
      <c r="N1302" s="154"/>
      <c r="O1302" s="9" t="s">
        <v>190</v>
      </c>
      <c r="P1302" s="9" t="s">
        <v>191</v>
      </c>
      <c r="Q1302" s="52"/>
    </row>
    <row r="1303" spans="1:41" x14ac:dyDescent="0.25">
      <c r="A1303" s="139" t="str">
        <f t="shared" ref="A1303:A1314" si="900">CONCATENATE($C$10,$C$1329,"P",B1303)</f>
        <v>2015Wk 8P57</v>
      </c>
      <c r="B1303" s="48">
        <v>57</v>
      </c>
      <c r="C1303" s="144" t="str">
        <f t="shared" ref="C1303:C1314" si="901">VLOOKUP(B1303,$A$3108:$D$8319,3,FALSE)</f>
        <v>Bill Kirkby</v>
      </c>
      <c r="D1303" s="145"/>
      <c r="E1303" s="146">
        <f t="shared" ref="E1303:E1314" si="902">IFERROR(IF(VLOOKUP($A1303,$A$1329:$P$1390,5,FALSE)=0,"",VLOOKUP($A1303,$A$1329:$P$1390,5,FALSE)),"")</f>
        <v>7</v>
      </c>
      <c r="F1303" s="146">
        <f t="shared" ref="F1303:F1314" si="903">IFERROR(IF(VLOOKUP($A1303,$A$1329:$P$1390,6,FALSE)=0,"",VLOOKUP($A1303,$A$1329:$P$1390,6,FALSE)),"")</f>
        <v>5</v>
      </c>
      <c r="G1303" s="146">
        <f t="shared" ref="G1303:G1314" si="904">IFERROR(IF(VLOOKUP($A1303,$A$1329:$P$1390,7,FALSE)=0,"",VLOOKUP($A1303,$A$1329:$P$1390,7,FALSE)),"")</f>
        <v>7</v>
      </c>
      <c r="H1303" s="146">
        <f t="shared" ref="H1303:H1314" si="905">IFERROR(IF(VLOOKUP($A1303,$A$1329:$P$1390,8,FALSE)=0,"",VLOOKUP($A1303,$A$1329:$P$1390,8,FALSE)),"")</f>
        <v>5</v>
      </c>
      <c r="I1303" s="146">
        <f t="shared" ref="I1303:I1314" si="906">IFERROR(IF(VLOOKUP($A1303,$A$1329:$P$1390,9,FALSE)=0,"",VLOOKUP($A1303,$A$1329:$P$1390,9,FALSE)),"")</f>
        <v>5</v>
      </c>
      <c r="J1303" s="146">
        <f t="shared" ref="J1303:J1314" si="907">IFERROR(IF(VLOOKUP($A1303,$A$1329:$P$1390,10,FALSE)=0,"",VLOOKUP($A1303,$A$1329:$P$1390,10,FALSE)),"")</f>
        <v>8</v>
      </c>
      <c r="K1303" s="146">
        <f t="shared" ref="K1303:K1314" si="908">IFERROR(IF(VLOOKUP($A1303,$A$1329:$P$1390,11,FALSE)=0,"",VLOOKUP($A1303,$A$1329:$P$1390,11,FALSE)),"")</f>
        <v>6</v>
      </c>
      <c r="L1303" s="146">
        <f t="shared" ref="L1303:L1314" si="909">IFERROR(IF(VLOOKUP($A1303,$A$1329:$P$1390,12,FALSE)=0,"",VLOOKUP($A1303,$A$1329:$P$1390,12,FALSE)),"")</f>
        <v>6</v>
      </c>
      <c r="M1303" s="146">
        <f t="shared" ref="M1303:M1314" si="910">IFERROR(IF(VLOOKUP($A1303,$A$1329:$P$1390,13,FALSE)=0,"",VLOOKUP($A1303,$A$1329:$P$1390,13,FALSE)),"")</f>
        <v>8</v>
      </c>
      <c r="N1303" s="147">
        <f t="shared" ref="N1303:N1314" si="911">SUM(E1303:M1303)</f>
        <v>57</v>
      </c>
      <c r="O1303" s="148">
        <f>SUM(COUNTIF(E1303,E1302),COUNTIF(F1303,F1302),COUNTIF(G1303,G1302),COUNTIF(H1303,H1302),COUNTIF(I1303,I1302),COUNTIF(J1303,J1302),COUNTIF(K1303,K1302),COUNTIF(L1303,L1302),COUNTIF(M1303,M1302))</f>
        <v>0</v>
      </c>
      <c r="P1303" s="149">
        <f>IF(O1303=0,0,IF(SUM(O1303:O1314)=O1303,VLOOKUP(1,$AC$107:$AD$116,2,FALSE),O1303*P1315))</f>
        <v>0</v>
      </c>
      <c r="Q1303" s="146">
        <f t="shared" ref="Q1303:Q1314" si="912">IFERROR((VLOOKUP($A1303,$A$1329:$P$1390,16,FALSE)),"DNP")</f>
        <v>0</v>
      </c>
      <c r="R1303" t="s">
        <v>179</v>
      </c>
      <c r="S1303" t="str">
        <f t="shared" ref="S1303:S1314" si="913">CONCATENATE(T1303,U1303,V1303,W1303,X1303,Y1303,Z1303,AA1303,AB1303)</f>
        <v/>
      </c>
      <c r="T1303" t="str">
        <f t="shared" ref="T1303:AB1303" si="914">IF(E1303=E1302,CONCATENATE(VLOOKUP((E1303-E1272),$AC$122:$AD$127,2,FALSE),E1273),"")</f>
        <v/>
      </c>
      <c r="U1303" t="str">
        <f t="shared" si="914"/>
        <v/>
      </c>
      <c r="V1303" t="str">
        <f t="shared" si="914"/>
        <v/>
      </c>
      <c r="W1303" t="str">
        <f t="shared" si="914"/>
        <v/>
      </c>
      <c r="X1303" t="str">
        <f t="shared" si="914"/>
        <v/>
      </c>
      <c r="Y1303" t="str">
        <f t="shared" si="914"/>
        <v/>
      </c>
      <c r="Z1303" t="str">
        <f t="shared" si="914"/>
        <v/>
      </c>
      <c r="AA1303" t="str">
        <f t="shared" si="914"/>
        <v/>
      </c>
      <c r="AB1303" t="str">
        <f t="shared" si="914"/>
        <v/>
      </c>
      <c r="AG1303" t="str">
        <f>CONCATENATE("F3",T1303)</f>
        <v>F3</v>
      </c>
      <c r="AH1303" t="str">
        <f t="shared" ref="AH1303:AO1314" si="915">CONCATENATE("F3",U1303)</f>
        <v>F3</v>
      </c>
      <c r="AI1303" t="str">
        <f t="shared" si="915"/>
        <v>F3</v>
      </c>
      <c r="AJ1303" t="str">
        <f t="shared" si="915"/>
        <v>F3</v>
      </c>
      <c r="AK1303" t="str">
        <f t="shared" si="915"/>
        <v>F3</v>
      </c>
      <c r="AL1303" t="str">
        <f t="shared" si="915"/>
        <v>F3</v>
      </c>
      <c r="AM1303" t="str">
        <f t="shared" si="915"/>
        <v>F3</v>
      </c>
      <c r="AN1303" t="str">
        <f t="shared" si="915"/>
        <v>F3</v>
      </c>
      <c r="AO1303" t="str">
        <f t="shared" si="915"/>
        <v>F3</v>
      </c>
    </row>
    <row r="1304" spans="1:41" x14ac:dyDescent="0.25">
      <c r="A1304" s="139" t="str">
        <f t="shared" si="900"/>
        <v>2015Wk 8P44</v>
      </c>
      <c r="B1304" s="48">
        <v>44</v>
      </c>
      <c r="C1304" s="144" t="str">
        <f t="shared" si="901"/>
        <v>Bob Zaleski</v>
      </c>
      <c r="D1304" s="145"/>
      <c r="E1304" s="146">
        <f t="shared" si="902"/>
        <v>7</v>
      </c>
      <c r="F1304" s="146">
        <f t="shared" si="903"/>
        <v>6</v>
      </c>
      <c r="G1304" s="146">
        <f t="shared" si="904"/>
        <v>7</v>
      </c>
      <c r="H1304" s="146">
        <f t="shared" si="905"/>
        <v>4</v>
      </c>
      <c r="I1304" s="146">
        <f t="shared" si="906"/>
        <v>5</v>
      </c>
      <c r="J1304" s="146">
        <f t="shared" si="907"/>
        <v>5</v>
      </c>
      <c r="K1304" s="146">
        <f t="shared" si="908"/>
        <v>4</v>
      </c>
      <c r="L1304" s="146">
        <f t="shared" si="909"/>
        <v>5</v>
      </c>
      <c r="M1304" s="146">
        <f t="shared" si="910"/>
        <v>8</v>
      </c>
      <c r="N1304" s="147">
        <f t="shared" si="911"/>
        <v>51</v>
      </c>
      <c r="O1304" s="148">
        <f>SUM(COUNTIF(E1304,E1302),COUNTIF(F1304,F1302),COUNTIF(G1304,G1302),COUNTIF(H1304,H1302),COUNTIF(I1304,I1302),COUNTIF(J1304,J1302),COUNTIF(K1304,K1302),COUNTIF(L1304,L1302),COUNTIF(M1304,M1302))</f>
        <v>1</v>
      </c>
      <c r="P1304" s="149">
        <f>IF(O1304=0,0,IF(SUM(O1303:O1314)=O1304,VLOOKUP(1,$AC$107:$AD$116,2,FALSE),O1304*P1315))</f>
        <v>18</v>
      </c>
      <c r="Q1304" s="146">
        <f t="shared" si="912"/>
        <v>2</v>
      </c>
      <c r="R1304" t="s">
        <v>179</v>
      </c>
      <c r="S1304" t="str">
        <f t="shared" si="913"/>
        <v>PAR#13</v>
      </c>
      <c r="T1304" t="str">
        <f t="shared" ref="T1304:AB1304" si="916">IF(E1304=E1302,CONCATENATE(VLOOKUP((E1304-E1272),$AC$122:$AD$127,2,FALSE),E1273),"")</f>
        <v/>
      </c>
      <c r="U1304" t="str">
        <f t="shared" si="916"/>
        <v/>
      </c>
      <c r="V1304" t="str">
        <f t="shared" si="916"/>
        <v/>
      </c>
      <c r="W1304" t="str">
        <f t="shared" si="916"/>
        <v>PAR#13</v>
      </c>
      <c r="X1304" t="str">
        <f t="shared" si="916"/>
        <v/>
      </c>
      <c r="Y1304" t="str">
        <f t="shared" si="916"/>
        <v/>
      </c>
      <c r="Z1304" t="str">
        <f t="shared" si="916"/>
        <v/>
      </c>
      <c r="AA1304" t="str">
        <f t="shared" si="916"/>
        <v/>
      </c>
      <c r="AB1304" t="str">
        <f t="shared" si="916"/>
        <v/>
      </c>
      <c r="AG1304" t="str">
        <f t="shared" ref="AG1304:AG1314" si="917">CONCATENATE("F3",T1304)</f>
        <v>F3</v>
      </c>
      <c r="AH1304" t="str">
        <f t="shared" si="915"/>
        <v>F3</v>
      </c>
      <c r="AI1304" t="str">
        <f t="shared" si="915"/>
        <v>F3</v>
      </c>
      <c r="AJ1304" t="str">
        <f t="shared" si="915"/>
        <v>F3PAR#13</v>
      </c>
      <c r="AK1304" t="str">
        <f t="shared" si="915"/>
        <v>F3</v>
      </c>
      <c r="AL1304" t="str">
        <f t="shared" si="915"/>
        <v>F3</v>
      </c>
      <c r="AM1304" t="str">
        <f t="shared" si="915"/>
        <v>F3</v>
      </c>
      <c r="AN1304" t="str">
        <f t="shared" si="915"/>
        <v>F3</v>
      </c>
      <c r="AO1304" t="str">
        <f t="shared" si="915"/>
        <v>F3</v>
      </c>
    </row>
    <row r="1305" spans="1:41" x14ac:dyDescent="0.25">
      <c r="A1305" s="139" t="str">
        <f t="shared" si="900"/>
        <v>2015Wk 8P35</v>
      </c>
      <c r="B1305" s="48">
        <v>35</v>
      </c>
      <c r="C1305" s="144" t="str">
        <f t="shared" si="901"/>
        <v>Bob Moran</v>
      </c>
      <c r="D1305" s="145"/>
      <c r="E1305" s="146">
        <f t="shared" si="902"/>
        <v>7</v>
      </c>
      <c r="F1305" s="146">
        <f t="shared" si="903"/>
        <v>6</v>
      </c>
      <c r="G1305" s="146">
        <f t="shared" si="904"/>
        <v>7</v>
      </c>
      <c r="H1305" s="146">
        <f t="shared" si="905"/>
        <v>5</v>
      </c>
      <c r="I1305" s="146">
        <f t="shared" si="906"/>
        <v>3</v>
      </c>
      <c r="J1305" s="146">
        <f t="shared" si="907"/>
        <v>7</v>
      </c>
      <c r="K1305" s="146">
        <f t="shared" si="908"/>
        <v>5</v>
      </c>
      <c r="L1305" s="146">
        <f t="shared" si="909"/>
        <v>6</v>
      </c>
      <c r="M1305" s="146">
        <f t="shared" si="910"/>
        <v>7</v>
      </c>
      <c r="N1305" s="147">
        <f t="shared" si="911"/>
        <v>53</v>
      </c>
      <c r="O1305" s="148">
        <f>SUM(COUNTIF(E1305,E1302),COUNTIF(F1305,F1302),COUNTIF(G1305,G1302),COUNTIF(H1305,H1302),COUNTIF(I1305,I1302),COUNTIF(J1305,J1302),COUNTIF(K1305,K1302),COUNTIF(L1305,L1302),COUNTIF(M1305,M1302))</f>
        <v>0</v>
      </c>
      <c r="P1305" s="149">
        <f>IF(O1305=0,0,IF(SUM(O1303:O1314)=O1305,VLOOKUP(1,$AC$107:$AD$116,2,FALSE),O1305*P1315))</f>
        <v>0</v>
      </c>
      <c r="Q1305" s="146">
        <f t="shared" si="912"/>
        <v>0</v>
      </c>
      <c r="R1305" t="s">
        <v>179</v>
      </c>
      <c r="S1305" t="str">
        <f t="shared" si="913"/>
        <v/>
      </c>
      <c r="T1305" t="str">
        <f t="shared" ref="T1305:AB1305" si="918">IF(E1305=E1302,CONCATENATE(VLOOKUP((E1305-E1272),$AC$122:$AD$127,2,FALSE),E1273),"")</f>
        <v/>
      </c>
      <c r="U1305" t="str">
        <f t="shared" si="918"/>
        <v/>
      </c>
      <c r="V1305" t="str">
        <f t="shared" si="918"/>
        <v/>
      </c>
      <c r="W1305" t="str">
        <f t="shared" si="918"/>
        <v/>
      </c>
      <c r="X1305" t="str">
        <f t="shared" si="918"/>
        <v/>
      </c>
      <c r="Y1305" t="str">
        <f t="shared" si="918"/>
        <v/>
      </c>
      <c r="Z1305" t="str">
        <f t="shared" si="918"/>
        <v/>
      </c>
      <c r="AA1305" t="str">
        <f t="shared" si="918"/>
        <v/>
      </c>
      <c r="AB1305" t="str">
        <f t="shared" si="918"/>
        <v/>
      </c>
      <c r="AG1305" t="str">
        <f t="shared" si="917"/>
        <v>F3</v>
      </c>
      <c r="AH1305" t="str">
        <f t="shared" si="915"/>
        <v>F3</v>
      </c>
      <c r="AI1305" t="str">
        <f t="shared" si="915"/>
        <v>F3</v>
      </c>
      <c r="AJ1305" t="str">
        <f t="shared" si="915"/>
        <v>F3</v>
      </c>
      <c r="AK1305" t="str">
        <f t="shared" si="915"/>
        <v>F3</v>
      </c>
      <c r="AL1305" t="str">
        <f t="shared" si="915"/>
        <v>F3</v>
      </c>
      <c r="AM1305" t="str">
        <f t="shared" si="915"/>
        <v>F3</v>
      </c>
      <c r="AN1305" t="str">
        <f t="shared" si="915"/>
        <v>F3</v>
      </c>
      <c r="AO1305" t="str">
        <f t="shared" si="915"/>
        <v>F3</v>
      </c>
    </row>
    <row r="1306" spans="1:41" x14ac:dyDescent="0.25">
      <c r="A1306" s="139" t="str">
        <f t="shared" si="900"/>
        <v>2015Wk 8P73</v>
      </c>
      <c r="B1306" s="48">
        <v>73</v>
      </c>
      <c r="C1306" s="144" t="str">
        <f t="shared" si="901"/>
        <v>Art Brillanti</v>
      </c>
      <c r="D1306" s="145"/>
      <c r="E1306" s="146">
        <f t="shared" si="902"/>
        <v>6</v>
      </c>
      <c r="F1306" s="146">
        <f t="shared" si="903"/>
        <v>5</v>
      </c>
      <c r="G1306" s="146">
        <f t="shared" si="904"/>
        <v>7</v>
      </c>
      <c r="H1306" s="146">
        <f t="shared" si="905"/>
        <v>6</v>
      </c>
      <c r="I1306" s="146">
        <f t="shared" si="906"/>
        <v>4</v>
      </c>
      <c r="J1306" s="146">
        <f t="shared" si="907"/>
        <v>8</v>
      </c>
      <c r="K1306" s="146">
        <f t="shared" si="908"/>
        <v>5</v>
      </c>
      <c r="L1306" s="146">
        <f t="shared" si="909"/>
        <v>6</v>
      </c>
      <c r="M1306" s="146">
        <f t="shared" si="910"/>
        <v>7</v>
      </c>
      <c r="N1306" s="147">
        <f t="shared" si="911"/>
        <v>54</v>
      </c>
      <c r="O1306" s="148">
        <f>SUM(COUNTIF(E1306,E1302),COUNTIF(F1306,F1302),COUNTIF(G1306,G1302),COUNTIF(H1306,H1302),COUNTIF(I1306,I1302),COUNTIF(J1306,J1302),COUNTIF(K1306,K1302),COUNTIF(L1306,L1302),COUNTIF(M1306,M1302))</f>
        <v>0</v>
      </c>
      <c r="P1306" s="149">
        <f>IF(O1306=0,0,IF(SUM(O1303:O1314)=O1306,VLOOKUP(1,$AC$107:$AD$116,2,FALSE),O1306*P1315))</f>
        <v>0</v>
      </c>
      <c r="Q1306" s="146">
        <f t="shared" si="912"/>
        <v>0</v>
      </c>
      <c r="R1306" t="s">
        <v>179</v>
      </c>
      <c r="S1306" t="str">
        <f t="shared" si="913"/>
        <v/>
      </c>
      <c r="T1306" t="str">
        <f t="shared" ref="T1306:AB1306" si="919">IF(E1306=E1302,CONCATENATE(VLOOKUP((E1306-E1272),$AC$122:$AD$127,2,FALSE),E1273),"")</f>
        <v/>
      </c>
      <c r="U1306" t="str">
        <f t="shared" si="919"/>
        <v/>
      </c>
      <c r="V1306" t="str">
        <f t="shared" si="919"/>
        <v/>
      </c>
      <c r="W1306" t="str">
        <f t="shared" si="919"/>
        <v/>
      </c>
      <c r="X1306" t="str">
        <f t="shared" si="919"/>
        <v/>
      </c>
      <c r="Y1306" t="str">
        <f t="shared" si="919"/>
        <v/>
      </c>
      <c r="Z1306" t="str">
        <f t="shared" si="919"/>
        <v/>
      </c>
      <c r="AA1306" t="str">
        <f t="shared" si="919"/>
        <v/>
      </c>
      <c r="AB1306" t="str">
        <f t="shared" si="919"/>
        <v/>
      </c>
      <c r="AG1306" t="str">
        <f t="shared" si="917"/>
        <v>F3</v>
      </c>
      <c r="AH1306" t="str">
        <f t="shared" si="915"/>
        <v>F3</v>
      </c>
      <c r="AI1306" t="str">
        <f t="shared" si="915"/>
        <v>F3</v>
      </c>
      <c r="AJ1306" t="str">
        <f t="shared" si="915"/>
        <v>F3</v>
      </c>
      <c r="AK1306" t="str">
        <f t="shared" si="915"/>
        <v>F3</v>
      </c>
      <c r="AL1306" t="str">
        <f t="shared" si="915"/>
        <v>F3</v>
      </c>
      <c r="AM1306" t="str">
        <f t="shared" si="915"/>
        <v>F3</v>
      </c>
      <c r="AN1306" t="str">
        <f t="shared" si="915"/>
        <v>F3</v>
      </c>
      <c r="AO1306" t="str">
        <f t="shared" si="915"/>
        <v>F3</v>
      </c>
    </row>
    <row r="1307" spans="1:41" x14ac:dyDescent="0.25">
      <c r="A1307" s="139" t="str">
        <f t="shared" si="900"/>
        <v>2015Wk 8P72</v>
      </c>
      <c r="B1307" s="48">
        <v>72</v>
      </c>
      <c r="C1307" s="144" t="str">
        <f t="shared" si="901"/>
        <v>Jim Morgan</v>
      </c>
      <c r="D1307" s="145"/>
      <c r="E1307" s="146">
        <f t="shared" si="902"/>
        <v>5</v>
      </c>
      <c r="F1307" s="146">
        <f t="shared" si="903"/>
        <v>6</v>
      </c>
      <c r="G1307" s="146">
        <f t="shared" si="904"/>
        <v>6</v>
      </c>
      <c r="H1307" s="146">
        <f t="shared" si="905"/>
        <v>5</v>
      </c>
      <c r="I1307" s="146">
        <f t="shared" si="906"/>
        <v>4</v>
      </c>
      <c r="J1307" s="146">
        <f t="shared" si="907"/>
        <v>6</v>
      </c>
      <c r="K1307" s="146">
        <f t="shared" si="908"/>
        <v>5</v>
      </c>
      <c r="L1307" s="146">
        <f t="shared" si="909"/>
        <v>6</v>
      </c>
      <c r="M1307" s="146">
        <f t="shared" si="910"/>
        <v>6</v>
      </c>
      <c r="N1307" s="147">
        <f t="shared" si="911"/>
        <v>49</v>
      </c>
      <c r="O1307" s="148">
        <f>SUM(COUNTIF(E1307,E1302),COUNTIF(F1307,F1302),COUNTIF(G1307,G1302),COUNTIF(H1307,H1302),COUNTIF(I1307,I1302),COUNTIF(J1307,J1302),COUNTIF(K1307,K1302),COUNTIF(L1307,L1302),COUNTIF(M1307,M1302))</f>
        <v>0</v>
      </c>
      <c r="P1307" s="149">
        <f>IF(O1307=0,0,IF(SUM(O1303:O1314)=O1307,VLOOKUP(1,$AC$107:$AD$116,2,FALSE),O1307*P1315))</f>
        <v>0</v>
      </c>
      <c r="Q1307" s="146">
        <f t="shared" si="912"/>
        <v>2</v>
      </c>
      <c r="R1307" t="s">
        <v>179</v>
      </c>
      <c r="S1307" t="str">
        <f t="shared" si="913"/>
        <v/>
      </c>
      <c r="T1307" t="str">
        <f t="shared" ref="T1307:AB1307" si="920">IF(E1307=E1302,CONCATENATE(VLOOKUP((E1307-E1272),$AC$122:$AD$127,2,FALSE),E1273),"")</f>
        <v/>
      </c>
      <c r="U1307" t="str">
        <f t="shared" si="920"/>
        <v/>
      </c>
      <c r="V1307" t="str">
        <f t="shared" si="920"/>
        <v/>
      </c>
      <c r="W1307" t="str">
        <f t="shared" si="920"/>
        <v/>
      </c>
      <c r="X1307" t="str">
        <f t="shared" si="920"/>
        <v/>
      </c>
      <c r="Y1307" t="str">
        <f t="shared" si="920"/>
        <v/>
      </c>
      <c r="Z1307" t="str">
        <f t="shared" si="920"/>
        <v/>
      </c>
      <c r="AA1307" t="str">
        <f t="shared" si="920"/>
        <v/>
      </c>
      <c r="AB1307" t="str">
        <f t="shared" si="920"/>
        <v/>
      </c>
      <c r="AG1307" t="str">
        <f t="shared" si="917"/>
        <v>F3</v>
      </c>
      <c r="AH1307" t="str">
        <f t="shared" si="915"/>
        <v>F3</v>
      </c>
      <c r="AI1307" t="str">
        <f t="shared" si="915"/>
        <v>F3</v>
      </c>
      <c r="AJ1307" t="str">
        <f t="shared" si="915"/>
        <v>F3</v>
      </c>
      <c r="AK1307" t="str">
        <f t="shared" si="915"/>
        <v>F3</v>
      </c>
      <c r="AL1307" t="str">
        <f t="shared" si="915"/>
        <v>F3</v>
      </c>
      <c r="AM1307" t="str">
        <f t="shared" si="915"/>
        <v>F3</v>
      </c>
      <c r="AN1307" t="str">
        <f t="shared" si="915"/>
        <v>F3</v>
      </c>
      <c r="AO1307" t="str">
        <f t="shared" si="915"/>
        <v>F3</v>
      </c>
    </row>
    <row r="1308" spans="1:41" x14ac:dyDescent="0.25">
      <c r="A1308" s="139" t="str">
        <f t="shared" si="900"/>
        <v>2015Wk 8P32</v>
      </c>
      <c r="B1308" s="48">
        <v>32</v>
      </c>
      <c r="C1308" s="144" t="str">
        <f t="shared" si="901"/>
        <v>Pat Cregg</v>
      </c>
      <c r="D1308" s="145"/>
      <c r="E1308" s="146">
        <f t="shared" si="902"/>
        <v>5</v>
      </c>
      <c r="F1308" s="146">
        <f t="shared" si="903"/>
        <v>6</v>
      </c>
      <c r="G1308" s="146">
        <f t="shared" si="904"/>
        <v>5</v>
      </c>
      <c r="H1308" s="146">
        <f t="shared" si="905"/>
        <v>5</v>
      </c>
      <c r="I1308" s="146">
        <f t="shared" si="906"/>
        <v>4</v>
      </c>
      <c r="J1308" s="146">
        <f t="shared" si="907"/>
        <v>5</v>
      </c>
      <c r="K1308" s="146">
        <f t="shared" si="908"/>
        <v>4</v>
      </c>
      <c r="L1308" s="146">
        <f t="shared" si="909"/>
        <v>5</v>
      </c>
      <c r="M1308" s="146">
        <f t="shared" si="910"/>
        <v>8</v>
      </c>
      <c r="N1308" s="147">
        <f t="shared" si="911"/>
        <v>47</v>
      </c>
      <c r="O1308" s="148">
        <f>SUM(COUNTIF(E1308,E1302),COUNTIF(F1308,F1302),COUNTIF(G1308,G1302),COUNTIF(H1308,H1302),COUNTIF(I1308,I1302),COUNTIF(J1308,J1302),COUNTIF(K1308,K1302),COUNTIF(L1308,L1302),COUNTIF(M1308,M1302))</f>
        <v>0</v>
      </c>
      <c r="P1308" s="149">
        <f>IF(O1308=0,0,IF(SUM(O1303:O1314)=O1308,VLOOKUP(1,$AC$107:$AD$116,2,FALSE),O1308*P1315))</f>
        <v>0</v>
      </c>
      <c r="Q1308" s="146">
        <f t="shared" si="912"/>
        <v>2</v>
      </c>
      <c r="R1308" t="s">
        <v>179</v>
      </c>
      <c r="S1308" t="str">
        <f t="shared" si="913"/>
        <v/>
      </c>
      <c r="T1308" t="str">
        <f t="shared" ref="T1308:AB1308" si="921">IF(E1308=E1302,CONCATENATE(VLOOKUP((E1308-E1272),$AC$122:$AD$127,2,FALSE),E1273),"")</f>
        <v/>
      </c>
      <c r="U1308" t="str">
        <f t="shared" si="921"/>
        <v/>
      </c>
      <c r="V1308" t="str">
        <f t="shared" si="921"/>
        <v/>
      </c>
      <c r="W1308" t="str">
        <f t="shared" si="921"/>
        <v/>
      </c>
      <c r="X1308" t="str">
        <f t="shared" si="921"/>
        <v/>
      </c>
      <c r="Y1308" t="str">
        <f t="shared" si="921"/>
        <v/>
      </c>
      <c r="Z1308" t="str">
        <f t="shared" si="921"/>
        <v/>
      </c>
      <c r="AA1308" t="str">
        <f t="shared" si="921"/>
        <v/>
      </c>
      <c r="AB1308" t="str">
        <f t="shared" si="921"/>
        <v/>
      </c>
      <c r="AG1308" t="str">
        <f t="shared" si="917"/>
        <v>F3</v>
      </c>
      <c r="AH1308" t="str">
        <f t="shared" si="915"/>
        <v>F3</v>
      </c>
      <c r="AI1308" t="str">
        <f t="shared" si="915"/>
        <v>F3</v>
      </c>
      <c r="AJ1308" t="str">
        <f t="shared" si="915"/>
        <v>F3</v>
      </c>
      <c r="AK1308" t="str">
        <f t="shared" si="915"/>
        <v>F3</v>
      </c>
      <c r="AL1308" t="str">
        <f t="shared" si="915"/>
        <v>F3</v>
      </c>
      <c r="AM1308" t="str">
        <f t="shared" si="915"/>
        <v>F3</v>
      </c>
      <c r="AN1308" t="str">
        <f t="shared" si="915"/>
        <v>F3</v>
      </c>
      <c r="AO1308" t="str">
        <f t="shared" si="915"/>
        <v>F3</v>
      </c>
    </row>
    <row r="1309" spans="1:41" x14ac:dyDescent="0.25">
      <c r="A1309" s="139" t="str">
        <f t="shared" si="900"/>
        <v>2015Wk 8P29</v>
      </c>
      <c r="B1309" s="48">
        <v>29</v>
      </c>
      <c r="C1309" s="144" t="str">
        <f t="shared" si="901"/>
        <v>Joe Donegan</v>
      </c>
      <c r="D1309" s="145"/>
      <c r="E1309" s="146">
        <f t="shared" si="902"/>
        <v>6</v>
      </c>
      <c r="F1309" s="146">
        <f t="shared" si="903"/>
        <v>6</v>
      </c>
      <c r="G1309" s="146">
        <f t="shared" si="904"/>
        <v>6</v>
      </c>
      <c r="H1309" s="146">
        <f t="shared" si="905"/>
        <v>5</v>
      </c>
      <c r="I1309" s="146">
        <f t="shared" si="906"/>
        <v>5</v>
      </c>
      <c r="J1309" s="146">
        <f t="shared" si="907"/>
        <v>6</v>
      </c>
      <c r="K1309" s="146">
        <f t="shared" si="908"/>
        <v>4</v>
      </c>
      <c r="L1309" s="146">
        <f t="shared" si="909"/>
        <v>7</v>
      </c>
      <c r="M1309" s="146">
        <f t="shared" si="910"/>
        <v>8</v>
      </c>
      <c r="N1309" s="147">
        <f t="shared" si="911"/>
        <v>53</v>
      </c>
      <c r="O1309" s="148">
        <f>SUM(COUNTIF(E1309,E1302),COUNTIF(F1309,F1302),COUNTIF(G1309,G1302),COUNTIF(H1309,H1302),COUNTIF(I1309,I1302),COUNTIF(J1309,J1302),COUNTIF(K1309,K1302),COUNTIF(L1309,L1302),COUNTIF(M1309,M1302))</f>
        <v>0</v>
      </c>
      <c r="P1309" s="149">
        <f>IF(O1309=0,0,IF(SUM(O1303:O1314)=O1309,VLOOKUP(1,$AC$107:$AD$116,2,FALSE),O1309*P1315))</f>
        <v>0</v>
      </c>
      <c r="Q1309" s="146">
        <f t="shared" si="912"/>
        <v>0</v>
      </c>
      <c r="R1309" t="s">
        <v>179</v>
      </c>
      <c r="S1309" t="str">
        <f t="shared" si="913"/>
        <v/>
      </c>
      <c r="T1309" t="str">
        <f t="shared" ref="T1309:AB1309" si="922">IF(E1309=E1302,CONCATENATE(VLOOKUP((E1309-E1272),$AC$122:$AD$127,2,FALSE),E1273),"")</f>
        <v/>
      </c>
      <c r="U1309" t="str">
        <f t="shared" si="922"/>
        <v/>
      </c>
      <c r="V1309" t="str">
        <f t="shared" si="922"/>
        <v/>
      </c>
      <c r="W1309" t="str">
        <f t="shared" si="922"/>
        <v/>
      </c>
      <c r="X1309" t="str">
        <f t="shared" si="922"/>
        <v/>
      </c>
      <c r="Y1309" t="str">
        <f t="shared" si="922"/>
        <v/>
      </c>
      <c r="Z1309" t="str">
        <f t="shared" si="922"/>
        <v/>
      </c>
      <c r="AA1309" t="str">
        <f t="shared" si="922"/>
        <v/>
      </c>
      <c r="AB1309" t="str">
        <f t="shared" si="922"/>
        <v/>
      </c>
      <c r="AG1309" t="str">
        <f t="shared" si="917"/>
        <v>F3</v>
      </c>
      <c r="AH1309" t="str">
        <f t="shared" si="915"/>
        <v>F3</v>
      </c>
      <c r="AI1309" t="str">
        <f t="shared" si="915"/>
        <v>F3</v>
      </c>
      <c r="AJ1309" t="str">
        <f t="shared" si="915"/>
        <v>F3</v>
      </c>
      <c r="AK1309" t="str">
        <f t="shared" si="915"/>
        <v>F3</v>
      </c>
      <c r="AL1309" t="str">
        <f t="shared" si="915"/>
        <v>F3</v>
      </c>
      <c r="AM1309" t="str">
        <f t="shared" si="915"/>
        <v>F3</v>
      </c>
      <c r="AN1309" t="str">
        <f t="shared" si="915"/>
        <v>F3</v>
      </c>
      <c r="AO1309" t="str">
        <f t="shared" si="915"/>
        <v>F3</v>
      </c>
    </row>
    <row r="1310" spans="1:41" x14ac:dyDescent="0.25">
      <c r="A1310" s="139" t="str">
        <f t="shared" si="900"/>
        <v>2015Wk 8P28</v>
      </c>
      <c r="B1310" s="48">
        <v>28</v>
      </c>
      <c r="C1310" s="144" t="str">
        <f t="shared" si="901"/>
        <v>Dan Mahar</v>
      </c>
      <c r="D1310" s="145"/>
      <c r="E1310" s="146">
        <f t="shared" si="902"/>
        <v>6</v>
      </c>
      <c r="F1310" s="146">
        <f t="shared" si="903"/>
        <v>6</v>
      </c>
      <c r="G1310" s="146">
        <f t="shared" si="904"/>
        <v>7</v>
      </c>
      <c r="H1310" s="146">
        <f t="shared" si="905"/>
        <v>5</v>
      </c>
      <c r="I1310" s="146">
        <f t="shared" si="906"/>
        <v>5</v>
      </c>
      <c r="J1310" s="146">
        <f t="shared" si="907"/>
        <v>5</v>
      </c>
      <c r="K1310" s="146">
        <f t="shared" si="908"/>
        <v>3</v>
      </c>
      <c r="L1310" s="146">
        <f t="shared" si="909"/>
        <v>6</v>
      </c>
      <c r="M1310" s="146">
        <f t="shared" si="910"/>
        <v>6</v>
      </c>
      <c r="N1310" s="147">
        <f t="shared" si="911"/>
        <v>49</v>
      </c>
      <c r="O1310" s="148">
        <f>SUM(COUNTIF(E1310,E1302),COUNTIF(F1310,F1302),COUNTIF(G1310,G1302),COUNTIF(H1310,H1302),COUNTIF(I1310,I1302),COUNTIF(J1310,J1302),COUNTIF(K1310,K1302),COUNTIF(L1310,L1302),COUNTIF(M1310,M1302))</f>
        <v>0</v>
      </c>
      <c r="P1310" s="149">
        <f>IF(O1310=0,0,IF(SUM(O1303:O1314)=O1310,VLOOKUP(1,$AC$107:$AD$116,2,FALSE),O1310*P1315))</f>
        <v>0</v>
      </c>
      <c r="Q1310" s="146">
        <f t="shared" si="912"/>
        <v>0</v>
      </c>
      <c r="R1310" t="s">
        <v>179</v>
      </c>
      <c r="S1310" t="str">
        <f t="shared" si="913"/>
        <v/>
      </c>
      <c r="T1310" t="str">
        <f t="shared" ref="T1310:AB1310" si="923">IF(E1310=E1302,CONCATENATE(VLOOKUP((E1310-E1272),$AC$122:$AD$127,2,FALSE),E1273),"")</f>
        <v/>
      </c>
      <c r="U1310" t="str">
        <f t="shared" si="923"/>
        <v/>
      </c>
      <c r="V1310" t="str">
        <f t="shared" si="923"/>
        <v/>
      </c>
      <c r="W1310" t="str">
        <f t="shared" si="923"/>
        <v/>
      </c>
      <c r="X1310" t="str">
        <f t="shared" si="923"/>
        <v/>
      </c>
      <c r="Y1310" t="str">
        <f t="shared" si="923"/>
        <v/>
      </c>
      <c r="Z1310" t="str">
        <f t="shared" si="923"/>
        <v/>
      </c>
      <c r="AA1310" t="str">
        <f t="shared" si="923"/>
        <v/>
      </c>
      <c r="AB1310" t="str">
        <f t="shared" si="923"/>
        <v/>
      </c>
      <c r="AG1310" t="str">
        <f t="shared" si="917"/>
        <v>F3</v>
      </c>
      <c r="AH1310" t="str">
        <f t="shared" si="915"/>
        <v>F3</v>
      </c>
      <c r="AI1310" t="str">
        <f t="shared" si="915"/>
        <v>F3</v>
      </c>
      <c r="AJ1310" t="str">
        <f t="shared" si="915"/>
        <v>F3</v>
      </c>
      <c r="AK1310" t="str">
        <f t="shared" si="915"/>
        <v>F3</v>
      </c>
      <c r="AL1310" t="str">
        <f t="shared" si="915"/>
        <v>F3</v>
      </c>
      <c r="AM1310" t="str">
        <f t="shared" si="915"/>
        <v>F3</v>
      </c>
      <c r="AN1310" t="str">
        <f t="shared" si="915"/>
        <v>F3</v>
      </c>
      <c r="AO1310" t="str">
        <f t="shared" si="915"/>
        <v>F3</v>
      </c>
    </row>
    <row r="1311" spans="1:41" x14ac:dyDescent="0.25">
      <c r="A1311" s="139" t="str">
        <f t="shared" si="900"/>
        <v>2015Wk 8P80</v>
      </c>
      <c r="B1311" s="48">
        <v>80</v>
      </c>
      <c r="C1311" s="144" t="str">
        <f t="shared" si="901"/>
        <v>Denny Welch</v>
      </c>
      <c r="D1311" s="155"/>
      <c r="E1311" s="146">
        <f t="shared" si="902"/>
        <v>6</v>
      </c>
      <c r="F1311" s="146">
        <f t="shared" si="903"/>
        <v>5</v>
      </c>
      <c r="G1311" s="146">
        <f t="shared" si="904"/>
        <v>6</v>
      </c>
      <c r="H1311" s="146">
        <f t="shared" si="905"/>
        <v>6</v>
      </c>
      <c r="I1311" s="146">
        <f t="shared" si="906"/>
        <v>4</v>
      </c>
      <c r="J1311" s="146">
        <f t="shared" si="907"/>
        <v>5</v>
      </c>
      <c r="K1311" s="146">
        <f t="shared" si="908"/>
        <v>4</v>
      </c>
      <c r="L1311" s="146">
        <f t="shared" si="909"/>
        <v>5</v>
      </c>
      <c r="M1311" s="146">
        <f t="shared" si="910"/>
        <v>7</v>
      </c>
      <c r="N1311" s="147">
        <f t="shared" si="911"/>
        <v>48</v>
      </c>
      <c r="O1311" s="148">
        <f>SUM(COUNTIF(E1311,E1302),COUNTIF(F1311,F1302),COUNTIF(G1311,G1302),COUNTIF(H1311,H1302),COUNTIF(I1311,I1302),COUNTIF(J1311,J1302),COUNTIF(K1311,K1302),COUNTIF(L1311,L1302),COUNTIF(M1311,M1302))</f>
        <v>0</v>
      </c>
      <c r="P1311" s="149">
        <f>IF(O1311=0,0,IF(SUM(O1303:O1314)=O1311,VLOOKUP(1,$AC$107:$AD$116,2,FALSE),O1311*P1315))</f>
        <v>0</v>
      </c>
      <c r="Q1311" s="146">
        <f t="shared" si="912"/>
        <v>2</v>
      </c>
      <c r="R1311" t="s">
        <v>179</v>
      </c>
      <c r="S1311" t="str">
        <f t="shared" si="913"/>
        <v/>
      </c>
      <c r="T1311" t="str">
        <f t="shared" ref="T1311:AB1311" si="924">IF(E1311=E1302,CONCATENATE(VLOOKUP((E1311-E1272),$AC$122:$AD$127,2,FALSE),E1273),"")</f>
        <v/>
      </c>
      <c r="U1311" t="str">
        <f t="shared" si="924"/>
        <v/>
      </c>
      <c r="V1311" t="str">
        <f t="shared" si="924"/>
        <v/>
      </c>
      <c r="W1311" t="str">
        <f t="shared" si="924"/>
        <v/>
      </c>
      <c r="X1311" t="str">
        <f t="shared" si="924"/>
        <v/>
      </c>
      <c r="Y1311" t="str">
        <f t="shared" si="924"/>
        <v/>
      </c>
      <c r="Z1311" t="str">
        <f t="shared" si="924"/>
        <v/>
      </c>
      <c r="AA1311" t="str">
        <f t="shared" si="924"/>
        <v/>
      </c>
      <c r="AB1311" t="str">
        <f t="shared" si="924"/>
        <v/>
      </c>
      <c r="AG1311" t="str">
        <f t="shared" si="917"/>
        <v>F3</v>
      </c>
      <c r="AH1311" t="str">
        <f t="shared" si="915"/>
        <v>F3</v>
      </c>
      <c r="AI1311" t="str">
        <f t="shared" si="915"/>
        <v>F3</v>
      </c>
      <c r="AJ1311" t="str">
        <f t="shared" si="915"/>
        <v>F3</v>
      </c>
      <c r="AK1311" t="str">
        <f t="shared" si="915"/>
        <v>F3</v>
      </c>
      <c r="AL1311" t="str">
        <f t="shared" si="915"/>
        <v>F3</v>
      </c>
      <c r="AM1311" t="str">
        <f t="shared" si="915"/>
        <v>F3</v>
      </c>
      <c r="AN1311" t="str">
        <f t="shared" si="915"/>
        <v>F3</v>
      </c>
      <c r="AO1311" t="str">
        <f t="shared" si="915"/>
        <v>F3</v>
      </c>
    </row>
    <row r="1312" spans="1:41" x14ac:dyDescent="0.25">
      <c r="A1312" s="139" t="str">
        <f t="shared" si="900"/>
        <v>2015Wk 8P17</v>
      </c>
      <c r="B1312" s="48">
        <v>17</v>
      </c>
      <c r="C1312" s="144" t="str">
        <f t="shared" si="901"/>
        <v>Tom Donegan</v>
      </c>
      <c r="D1312" s="155"/>
      <c r="E1312" s="146">
        <f t="shared" si="902"/>
        <v>6</v>
      </c>
      <c r="F1312" s="146">
        <f t="shared" si="903"/>
        <v>6</v>
      </c>
      <c r="G1312" s="146">
        <f t="shared" si="904"/>
        <v>4</v>
      </c>
      <c r="H1312" s="146">
        <f t="shared" si="905"/>
        <v>5</v>
      </c>
      <c r="I1312" s="146">
        <f t="shared" si="906"/>
        <v>4</v>
      </c>
      <c r="J1312" s="146">
        <f t="shared" si="907"/>
        <v>5</v>
      </c>
      <c r="K1312" s="146">
        <f t="shared" si="908"/>
        <v>3</v>
      </c>
      <c r="L1312" s="146">
        <f t="shared" si="909"/>
        <v>5</v>
      </c>
      <c r="M1312" s="146">
        <f t="shared" si="910"/>
        <v>8</v>
      </c>
      <c r="N1312" s="147">
        <f t="shared" si="911"/>
        <v>46</v>
      </c>
      <c r="O1312" s="148">
        <f>SUM(COUNTIF(E1312,E1302),COUNTIF(F1312,F1302),COUNTIF(G1312,G1302),COUNTIF(H1312,H1302),COUNTIF(I1312,I1302),COUNTIF(J1312,J1302),COUNTIF(K1312,K1302),COUNTIF(L1312,L1302),COUNTIF(M1312,M1302))</f>
        <v>1</v>
      </c>
      <c r="P1312" s="149">
        <f>IF(O1312=0,0,IF(SUM(O1303:O1314)=O1312,VLOOKUP(1,$AC$107:$AD$116,2,FALSE),O1312*P1315))</f>
        <v>18</v>
      </c>
      <c r="Q1312" s="146">
        <f t="shared" si="912"/>
        <v>2</v>
      </c>
      <c r="R1312" t="s">
        <v>179</v>
      </c>
      <c r="S1312" t="str">
        <f t="shared" si="913"/>
        <v>BIR#12</v>
      </c>
      <c r="T1312" t="str">
        <f>IF(E1312=E1302,CONCATENATE(VLOOKUP((E1312-E1272),$AC$122:$AD$127,2,FALSE),E1273),"")</f>
        <v/>
      </c>
      <c r="U1312" t="str">
        <f t="shared" ref="U1312:AA1312" si="925">IF(F1312=F1302,CONCATENATE(VLOOKUP((F1312-F1272),$AC$122:$AD$127,2,FALSE),F1273),"")</f>
        <v/>
      </c>
      <c r="V1312" t="str">
        <f t="shared" si="925"/>
        <v>BIR#12</v>
      </c>
      <c r="W1312" t="str">
        <f t="shared" si="925"/>
        <v/>
      </c>
      <c r="X1312" t="str">
        <f t="shared" si="925"/>
        <v/>
      </c>
      <c r="Y1312" t="str">
        <f t="shared" si="925"/>
        <v/>
      </c>
      <c r="Z1312" t="str">
        <f t="shared" si="925"/>
        <v/>
      </c>
      <c r="AA1312" t="str">
        <f t="shared" si="925"/>
        <v/>
      </c>
      <c r="AB1312" t="str">
        <f>IF(M1312=M1302,CONCATENATE(VLOOKUP((M1312-M1272),$AC$122:$AD$127,2,FALSE),M1273),"")</f>
        <v/>
      </c>
      <c r="AG1312" t="str">
        <f t="shared" si="917"/>
        <v>F3</v>
      </c>
      <c r="AH1312" t="str">
        <f t="shared" si="915"/>
        <v>F3</v>
      </c>
      <c r="AI1312" t="str">
        <f t="shared" si="915"/>
        <v>F3BIR#12</v>
      </c>
      <c r="AJ1312" t="str">
        <f t="shared" si="915"/>
        <v>F3</v>
      </c>
      <c r="AK1312" t="str">
        <f t="shared" si="915"/>
        <v>F3</v>
      </c>
      <c r="AL1312" t="str">
        <f t="shared" si="915"/>
        <v>F3</v>
      </c>
      <c r="AM1312" t="str">
        <f t="shared" si="915"/>
        <v>F3</v>
      </c>
      <c r="AN1312" t="str">
        <f t="shared" si="915"/>
        <v>F3</v>
      </c>
      <c r="AO1312" t="str">
        <f t="shared" si="915"/>
        <v>F3</v>
      </c>
    </row>
    <row r="1313" spans="1:41" x14ac:dyDescent="0.25">
      <c r="A1313" s="139" t="str">
        <f t="shared" si="900"/>
        <v>2015Wk 8P16</v>
      </c>
      <c r="B1313" s="48">
        <v>16</v>
      </c>
      <c r="C1313" s="144" t="str">
        <f t="shared" si="901"/>
        <v>Gary Antos</v>
      </c>
      <c r="D1313" s="155"/>
      <c r="E1313" s="146">
        <f t="shared" si="902"/>
        <v>6</v>
      </c>
      <c r="F1313" s="146">
        <f t="shared" si="903"/>
        <v>5</v>
      </c>
      <c r="G1313" s="146">
        <f t="shared" si="904"/>
        <v>6</v>
      </c>
      <c r="H1313" s="146">
        <f t="shared" si="905"/>
        <v>5</v>
      </c>
      <c r="I1313" s="146">
        <f t="shared" si="906"/>
        <v>4</v>
      </c>
      <c r="J1313" s="146">
        <f t="shared" si="907"/>
        <v>6</v>
      </c>
      <c r="K1313" s="146">
        <f t="shared" si="908"/>
        <v>3</v>
      </c>
      <c r="L1313" s="146">
        <f t="shared" si="909"/>
        <v>5</v>
      </c>
      <c r="M1313" s="146">
        <f t="shared" si="910"/>
        <v>6</v>
      </c>
      <c r="N1313" s="147">
        <f t="shared" si="911"/>
        <v>46</v>
      </c>
      <c r="O1313" s="148">
        <f>SUM(COUNTIF(E1313,E1302),COUNTIF(F1313,F1302),COUNTIF(G1313,G1302),COUNTIF(H1313,H1302),COUNTIF(I1313,I1302),COUNTIF(J1313,J1302),COUNTIF(K1313,K1302),COUNTIF(L1313,L1302),COUNTIF(M1313,M1302))</f>
        <v>0</v>
      </c>
      <c r="P1313" s="149">
        <f>IF(O1313=0,0,IF(SUM(O1303:O1314)=O1313,VLOOKUP(1,$AC$107:$AD$116,2,FALSE),O1313*P1315))</f>
        <v>0</v>
      </c>
      <c r="Q1313" s="146">
        <f t="shared" si="912"/>
        <v>0</v>
      </c>
      <c r="R1313" t="s">
        <v>179</v>
      </c>
      <c r="S1313" t="str">
        <f t="shared" si="913"/>
        <v/>
      </c>
      <c r="T1313" t="str">
        <f>IF(E1313=E1302,CONCATENATE(VLOOKUP((E1313-E1272),$AC$122:$AD$127,2,FALSE),E1273),"")</f>
        <v/>
      </c>
      <c r="U1313" t="str">
        <f t="shared" ref="U1313:AB1313" si="926">IF(F1313=F1302,CONCATENATE(VLOOKUP((F1313-F1272),$AC$122:$AD$127,2,FALSE),F1273),"")</f>
        <v/>
      </c>
      <c r="V1313" t="str">
        <f t="shared" si="926"/>
        <v/>
      </c>
      <c r="W1313" t="str">
        <f t="shared" si="926"/>
        <v/>
      </c>
      <c r="X1313" t="str">
        <f t="shared" si="926"/>
        <v/>
      </c>
      <c r="Y1313" t="str">
        <f t="shared" si="926"/>
        <v/>
      </c>
      <c r="Z1313" t="str">
        <f t="shared" si="926"/>
        <v/>
      </c>
      <c r="AA1313" t="str">
        <f t="shared" si="926"/>
        <v/>
      </c>
      <c r="AB1313" t="str">
        <f t="shared" si="926"/>
        <v/>
      </c>
      <c r="AG1313" t="str">
        <f t="shared" si="917"/>
        <v>F3</v>
      </c>
      <c r="AH1313" t="str">
        <f t="shared" si="915"/>
        <v>F3</v>
      </c>
      <c r="AI1313" t="str">
        <f t="shared" si="915"/>
        <v>F3</v>
      </c>
      <c r="AJ1313" t="str">
        <f t="shared" si="915"/>
        <v>F3</v>
      </c>
      <c r="AK1313" t="str">
        <f t="shared" si="915"/>
        <v>F3</v>
      </c>
      <c r="AL1313" t="str">
        <f t="shared" si="915"/>
        <v>F3</v>
      </c>
      <c r="AM1313" t="str">
        <f t="shared" si="915"/>
        <v>F3</v>
      </c>
      <c r="AN1313" t="str">
        <f t="shared" si="915"/>
        <v>F3</v>
      </c>
      <c r="AO1313" t="str">
        <f t="shared" si="915"/>
        <v>F3</v>
      </c>
    </row>
    <row r="1314" spans="1:41" x14ac:dyDescent="0.25">
      <c r="A1314" s="139" t="str">
        <f t="shared" si="900"/>
        <v>2015Wk 8P20</v>
      </c>
      <c r="B1314" s="48">
        <v>20</v>
      </c>
      <c r="C1314" s="144" t="str">
        <f t="shared" si="901"/>
        <v>Gary Thompson</v>
      </c>
      <c r="D1314" s="155"/>
      <c r="E1314" s="146">
        <f t="shared" si="902"/>
        <v>5</v>
      </c>
      <c r="F1314" s="146">
        <f t="shared" si="903"/>
        <v>5</v>
      </c>
      <c r="G1314" s="146">
        <f t="shared" si="904"/>
        <v>6</v>
      </c>
      <c r="H1314" s="146">
        <f t="shared" si="905"/>
        <v>5</v>
      </c>
      <c r="I1314" s="146">
        <f t="shared" si="906"/>
        <v>3</v>
      </c>
      <c r="J1314" s="146">
        <f t="shared" si="907"/>
        <v>5</v>
      </c>
      <c r="K1314" s="146">
        <f t="shared" si="908"/>
        <v>4</v>
      </c>
      <c r="L1314" s="146">
        <f t="shared" si="909"/>
        <v>5</v>
      </c>
      <c r="M1314" s="146">
        <f t="shared" si="910"/>
        <v>6</v>
      </c>
      <c r="N1314" s="147">
        <f t="shared" si="911"/>
        <v>44</v>
      </c>
      <c r="O1314" s="148">
        <f>SUM(COUNTIF(E1314,E1302),COUNTIF(F1314,F1302),COUNTIF(G1314,G1302),COUNTIF(H1314,H1302),COUNTIF(I1314,I1302),COUNTIF(J1314,J1302),COUNTIF(K1314,K1302),COUNTIF(L1314,L1302),COUNTIF(M1314,M1302))</f>
        <v>0</v>
      </c>
      <c r="P1314" s="149">
        <f>IF(O1314=0,0,IF(SUM(O1303:O1314)=O1314,VLOOKUP(1,$AC$107:$AD$116,2,FALSE),O1314*P1315))</f>
        <v>0</v>
      </c>
      <c r="Q1314" s="146">
        <f t="shared" si="912"/>
        <v>2</v>
      </c>
      <c r="R1314" t="s">
        <v>179</v>
      </c>
      <c r="S1314" t="str">
        <f t="shared" si="913"/>
        <v/>
      </c>
      <c r="T1314" t="str">
        <f>IF(E1314=E1302,CONCATENATE(VLOOKUP((E1314-E1272),$AC$122:$AD$127,2,FALSE),E1273),"")</f>
        <v/>
      </c>
      <c r="U1314" t="str">
        <f t="shared" ref="U1314:AB1314" si="927">IF(F1314=F1302,CONCATENATE(VLOOKUP((F1314-F1272),$AC$122:$AD$127,2,FALSE),F1273),"")</f>
        <v/>
      </c>
      <c r="V1314" t="str">
        <f t="shared" si="927"/>
        <v/>
      </c>
      <c r="W1314" t="str">
        <f t="shared" si="927"/>
        <v/>
      </c>
      <c r="X1314" t="str">
        <f t="shared" si="927"/>
        <v/>
      </c>
      <c r="Y1314" t="str">
        <f t="shared" si="927"/>
        <v/>
      </c>
      <c r="Z1314" t="str">
        <f t="shared" si="927"/>
        <v/>
      </c>
      <c r="AA1314" t="str">
        <f t="shared" si="927"/>
        <v/>
      </c>
      <c r="AB1314" t="str">
        <f t="shared" si="927"/>
        <v/>
      </c>
      <c r="AG1314" t="str">
        <f t="shared" si="917"/>
        <v>F3</v>
      </c>
      <c r="AH1314" t="str">
        <f t="shared" si="915"/>
        <v>F3</v>
      </c>
      <c r="AI1314" t="str">
        <f t="shared" si="915"/>
        <v>F3</v>
      </c>
      <c r="AJ1314" t="str">
        <f t="shared" si="915"/>
        <v>F3</v>
      </c>
      <c r="AK1314" t="str">
        <f t="shared" si="915"/>
        <v>F3</v>
      </c>
      <c r="AL1314" t="str">
        <f t="shared" si="915"/>
        <v>F3</v>
      </c>
      <c r="AM1314" t="str">
        <f t="shared" si="915"/>
        <v>F3</v>
      </c>
      <c r="AN1314" t="str">
        <f t="shared" si="915"/>
        <v>F3</v>
      </c>
      <c r="AO1314" t="str">
        <f t="shared" si="915"/>
        <v>F3</v>
      </c>
    </row>
    <row r="1315" spans="1:41" x14ac:dyDescent="0.25">
      <c r="B1315" s="48"/>
      <c r="C1315" s="151" t="s">
        <v>205</v>
      </c>
      <c r="D1315" s="150"/>
      <c r="E1315" s="152">
        <f>AVERAGE(E1303:E1314)</f>
        <v>6</v>
      </c>
      <c r="F1315" s="152">
        <f t="shared" ref="F1315:N1315" si="928">AVERAGE(F1303:F1314)</f>
        <v>5.583333333333333</v>
      </c>
      <c r="G1315" s="152">
        <f t="shared" si="928"/>
        <v>6.166666666666667</v>
      </c>
      <c r="H1315" s="152">
        <f t="shared" si="928"/>
        <v>5.083333333333333</v>
      </c>
      <c r="I1315" s="152">
        <f t="shared" si="928"/>
        <v>4.166666666666667</v>
      </c>
      <c r="J1315" s="152">
        <f t="shared" si="928"/>
        <v>5.916666666666667</v>
      </c>
      <c r="K1315" s="152">
        <f t="shared" si="928"/>
        <v>4.166666666666667</v>
      </c>
      <c r="L1315" s="152">
        <f t="shared" si="928"/>
        <v>5.583333333333333</v>
      </c>
      <c r="M1315" s="152">
        <f t="shared" si="928"/>
        <v>7.083333333333333</v>
      </c>
      <c r="N1315" s="152">
        <f t="shared" si="928"/>
        <v>49.75</v>
      </c>
      <c r="O1315" s="153"/>
      <c r="P1315" s="9">
        <f>VLOOKUP(SUM(O1303:O1314),$AC$107:$AD$117,2,FALSE)</f>
        <v>18</v>
      </c>
    </row>
    <row r="1316" spans="1:41" x14ac:dyDescent="0.25">
      <c r="B1316" s="48"/>
      <c r="C1316" s="156" t="s">
        <v>206</v>
      </c>
      <c r="D1316" s="157"/>
      <c r="E1316" s="11"/>
      <c r="F1316" s="11"/>
      <c r="G1316" s="11"/>
      <c r="H1316" s="11"/>
      <c r="I1316" s="11"/>
      <c r="J1316" s="11"/>
      <c r="K1316" s="11"/>
      <c r="L1316" s="11"/>
      <c r="M1316" s="11"/>
      <c r="N1316" s="158"/>
      <c r="O1316" s="52"/>
      <c r="S1316" s="134"/>
    </row>
    <row r="1317" spans="1:41" x14ac:dyDescent="0.25">
      <c r="A1317" s="139" t="str">
        <f t="shared" ref="A1317:A1326" si="929">CONCATENATE($C$10,$C$1329,"P",B1317)</f>
        <v>2015Wk 8P</v>
      </c>
      <c r="B1317" s="48" t="str">
        <f>IFERROR(VLOOKUP("S1",R1392:S1431,2,FALSE),"")</f>
        <v/>
      </c>
      <c r="C1317" s="144" t="e">
        <f t="shared" ref="C1317:C1326" si="930">VLOOKUP(B1317,$A$3108:$D$8319,3,FALSE)</f>
        <v>#N/A</v>
      </c>
      <c r="D1317" s="117"/>
      <c r="E1317" s="146" t="str">
        <f t="shared" ref="E1317:E1326" si="931">IFERROR(IF(VLOOKUP($A1317,$A$1329:$P$1390,5,FALSE)=0,"",VLOOKUP($A1317,$A$1329:$P$1390,5,FALSE)),"")</f>
        <v/>
      </c>
      <c r="F1317" s="146" t="str">
        <f t="shared" ref="F1317:F1326" si="932">IFERROR(IF(VLOOKUP($A1317,$A$1329:$P$1390,6,FALSE)=0,"",VLOOKUP($A1317,$A$1329:$P$1390,6,FALSE)),"")</f>
        <v/>
      </c>
      <c r="G1317" s="146" t="str">
        <f t="shared" ref="G1317:G1326" si="933">IFERROR(IF(VLOOKUP($A1317,$A$1329:$P$1390,7,FALSE)=0,"",VLOOKUP($A1317,$A$1329:$P$1390,7,FALSE)),"")</f>
        <v/>
      </c>
      <c r="H1317" s="146" t="str">
        <f t="shared" ref="H1317:H1326" si="934">IFERROR(IF(VLOOKUP($A1317,$A$1329:$P$1390,8,FALSE)=0,"",VLOOKUP($A1317,$A$1329:$P$1390,8,FALSE)),"")</f>
        <v/>
      </c>
      <c r="I1317" s="146" t="str">
        <f t="shared" ref="I1317:I1326" si="935">IFERROR(IF(VLOOKUP($A1317,$A$1329:$P$1390,9,FALSE)=0,"",VLOOKUP($A1317,$A$1329:$P$1390,9,FALSE)),"")</f>
        <v/>
      </c>
      <c r="J1317" s="146" t="str">
        <f t="shared" ref="J1317:J1326" si="936">IFERROR(IF(VLOOKUP($A1317,$A$1329:$P$1390,10,FALSE)=0,"",VLOOKUP($A1317,$A$1329:$P$1390,10,FALSE)),"")</f>
        <v/>
      </c>
      <c r="K1317" s="146" t="str">
        <f t="shared" ref="K1317:K1326" si="937">IFERROR(IF(VLOOKUP($A1317,$A$1329:$P$1390,11,FALSE)=0,"",VLOOKUP($A1317,$A$1329:$P$1390,11,FALSE)),"")</f>
        <v/>
      </c>
      <c r="L1317" s="146" t="str">
        <f t="shared" ref="L1317:L1326" si="938">IFERROR(IF(VLOOKUP($A1317,$A$1329:$P$1390,12,FALSE)=0,"",VLOOKUP($A1317,$A$1329:$P$1390,12,FALSE)),"")</f>
        <v/>
      </c>
      <c r="M1317" s="146" t="str">
        <f t="shared" ref="M1317:M1326" si="939">IFERROR(IF(VLOOKUP($A1317,$A$1329:$P$1390,13,FALSE)=0,"",VLOOKUP($A1317,$A$1329:$P$1390,13,FALSE)),"")</f>
        <v/>
      </c>
      <c r="N1317" s="147">
        <f t="shared" ref="N1317:N1326" si="940">SUM(E1317:M1317)</f>
        <v>0</v>
      </c>
      <c r="O1317" s="52"/>
      <c r="Q1317" s="146" t="str">
        <f t="shared" ref="Q1317:Q1326" si="941">IFERROR((VLOOKUP($A1317,$A$1329:$P$1390,16,FALSE)),"DNP")</f>
        <v>DNP</v>
      </c>
      <c r="R1317" t="s">
        <v>207</v>
      </c>
      <c r="S1317" s="134"/>
    </row>
    <row r="1318" spans="1:41" x14ac:dyDescent="0.25">
      <c r="A1318" s="139" t="str">
        <f t="shared" si="929"/>
        <v>2015Wk 8P</v>
      </c>
      <c r="B1318" s="48" t="str">
        <f>IFERROR(VLOOKUP("S2",R1392:S1431,2,FALSE),"")</f>
        <v/>
      </c>
      <c r="C1318" s="144" t="e">
        <f t="shared" si="930"/>
        <v>#N/A</v>
      </c>
      <c r="D1318" s="117"/>
      <c r="E1318" s="146" t="str">
        <f t="shared" si="931"/>
        <v/>
      </c>
      <c r="F1318" s="146" t="str">
        <f t="shared" si="932"/>
        <v/>
      </c>
      <c r="G1318" s="146" t="str">
        <f t="shared" si="933"/>
        <v/>
      </c>
      <c r="H1318" s="146" t="str">
        <f t="shared" si="934"/>
        <v/>
      </c>
      <c r="I1318" s="146" t="str">
        <f t="shared" si="935"/>
        <v/>
      </c>
      <c r="J1318" s="146" t="str">
        <f t="shared" si="936"/>
        <v/>
      </c>
      <c r="K1318" s="146" t="str">
        <f t="shared" si="937"/>
        <v/>
      </c>
      <c r="L1318" s="146" t="str">
        <f t="shared" si="938"/>
        <v/>
      </c>
      <c r="M1318" s="146" t="str">
        <f t="shared" si="939"/>
        <v/>
      </c>
      <c r="N1318" s="147">
        <f t="shared" si="940"/>
        <v>0</v>
      </c>
      <c r="O1318" s="52"/>
      <c r="Q1318" s="146" t="str">
        <f t="shared" si="941"/>
        <v>DNP</v>
      </c>
      <c r="R1318" t="s">
        <v>207</v>
      </c>
      <c r="S1318" s="134"/>
    </row>
    <row r="1319" spans="1:41" x14ac:dyDescent="0.25">
      <c r="A1319" s="139" t="str">
        <f t="shared" si="929"/>
        <v>2015Wk 8P</v>
      </c>
      <c r="B1319" s="48" t="str">
        <f>IFERROR(VLOOKUP("S3",R1392:S1431,2,FALSE),"")</f>
        <v/>
      </c>
      <c r="C1319" s="144" t="e">
        <f t="shared" si="930"/>
        <v>#N/A</v>
      </c>
      <c r="D1319" s="117"/>
      <c r="E1319" s="146" t="str">
        <f t="shared" si="931"/>
        <v/>
      </c>
      <c r="F1319" s="146" t="str">
        <f t="shared" si="932"/>
        <v/>
      </c>
      <c r="G1319" s="146" t="str">
        <f t="shared" si="933"/>
        <v/>
      </c>
      <c r="H1319" s="146" t="str">
        <f t="shared" si="934"/>
        <v/>
      </c>
      <c r="I1319" s="146" t="str">
        <f t="shared" si="935"/>
        <v/>
      </c>
      <c r="J1319" s="146" t="str">
        <f t="shared" si="936"/>
        <v/>
      </c>
      <c r="K1319" s="146" t="str">
        <f t="shared" si="937"/>
        <v/>
      </c>
      <c r="L1319" s="146" t="str">
        <f t="shared" si="938"/>
        <v/>
      </c>
      <c r="M1319" s="146" t="str">
        <f t="shared" si="939"/>
        <v/>
      </c>
      <c r="N1319" s="147">
        <f t="shared" si="940"/>
        <v>0</v>
      </c>
      <c r="O1319" s="52"/>
      <c r="Q1319" s="146" t="str">
        <f t="shared" si="941"/>
        <v>DNP</v>
      </c>
      <c r="R1319" t="s">
        <v>207</v>
      </c>
      <c r="S1319" s="134"/>
    </row>
    <row r="1320" spans="1:41" x14ac:dyDescent="0.25">
      <c r="A1320" s="139" t="str">
        <f t="shared" si="929"/>
        <v>2015Wk 8P</v>
      </c>
      <c r="B1320" s="48" t="str">
        <f>IFERROR(VLOOKUP("S4",R1392:S1431,2,FALSE),"")</f>
        <v/>
      </c>
      <c r="C1320" s="144" t="e">
        <f t="shared" si="930"/>
        <v>#N/A</v>
      </c>
      <c r="D1320" s="117"/>
      <c r="E1320" s="146" t="str">
        <f t="shared" si="931"/>
        <v/>
      </c>
      <c r="F1320" s="146" t="str">
        <f t="shared" si="932"/>
        <v/>
      </c>
      <c r="G1320" s="146" t="str">
        <f t="shared" si="933"/>
        <v/>
      </c>
      <c r="H1320" s="146" t="str">
        <f t="shared" si="934"/>
        <v/>
      </c>
      <c r="I1320" s="146" t="str">
        <f t="shared" si="935"/>
        <v/>
      </c>
      <c r="J1320" s="146" t="str">
        <f t="shared" si="936"/>
        <v/>
      </c>
      <c r="K1320" s="146" t="str">
        <f t="shared" si="937"/>
        <v/>
      </c>
      <c r="L1320" s="146" t="str">
        <f t="shared" si="938"/>
        <v/>
      </c>
      <c r="M1320" s="146" t="str">
        <f t="shared" si="939"/>
        <v/>
      </c>
      <c r="N1320" s="147">
        <f t="shared" si="940"/>
        <v>0</v>
      </c>
      <c r="O1320" s="52"/>
      <c r="Q1320" s="146" t="str">
        <f t="shared" si="941"/>
        <v>DNP</v>
      </c>
      <c r="R1320" t="s">
        <v>207</v>
      </c>
      <c r="S1320" s="134"/>
    </row>
    <row r="1321" spans="1:41" x14ac:dyDescent="0.25">
      <c r="A1321" s="139" t="str">
        <f t="shared" si="929"/>
        <v>2015Wk 8P</v>
      </c>
      <c r="B1321" s="48" t="str">
        <f>IFERROR(VLOOKUP("S5",R1392:S1431,2,FALSE),"")</f>
        <v/>
      </c>
      <c r="C1321" s="144" t="e">
        <f t="shared" si="930"/>
        <v>#N/A</v>
      </c>
      <c r="D1321" s="117"/>
      <c r="E1321" s="146" t="str">
        <f t="shared" si="931"/>
        <v/>
      </c>
      <c r="F1321" s="146" t="str">
        <f t="shared" si="932"/>
        <v/>
      </c>
      <c r="G1321" s="146" t="str">
        <f t="shared" si="933"/>
        <v/>
      </c>
      <c r="H1321" s="146" t="str">
        <f t="shared" si="934"/>
        <v/>
      </c>
      <c r="I1321" s="146" t="str">
        <f t="shared" si="935"/>
        <v/>
      </c>
      <c r="J1321" s="146" t="str">
        <f t="shared" si="936"/>
        <v/>
      </c>
      <c r="K1321" s="146" t="str">
        <f t="shared" si="937"/>
        <v/>
      </c>
      <c r="L1321" s="146" t="str">
        <f t="shared" si="938"/>
        <v/>
      </c>
      <c r="M1321" s="146" t="str">
        <f t="shared" si="939"/>
        <v/>
      </c>
      <c r="N1321" s="147">
        <f t="shared" si="940"/>
        <v>0</v>
      </c>
      <c r="O1321" s="52"/>
      <c r="Q1321" s="146" t="str">
        <f t="shared" si="941"/>
        <v>DNP</v>
      </c>
      <c r="R1321" t="s">
        <v>207</v>
      </c>
      <c r="S1321" s="134"/>
    </row>
    <row r="1322" spans="1:41" x14ac:dyDescent="0.25">
      <c r="A1322" s="139" t="str">
        <f t="shared" si="929"/>
        <v>2015Wk 8P</v>
      </c>
      <c r="B1322" s="48" t="str">
        <f>IFERROR(VLOOKUP("S6",R1392:S1431,2,FALSE),"")</f>
        <v/>
      </c>
      <c r="C1322" s="144" t="e">
        <f t="shared" si="930"/>
        <v>#N/A</v>
      </c>
      <c r="D1322" s="117"/>
      <c r="E1322" s="146" t="str">
        <f t="shared" si="931"/>
        <v/>
      </c>
      <c r="F1322" s="146" t="str">
        <f t="shared" si="932"/>
        <v/>
      </c>
      <c r="G1322" s="146" t="str">
        <f t="shared" si="933"/>
        <v/>
      </c>
      <c r="H1322" s="146" t="str">
        <f t="shared" si="934"/>
        <v/>
      </c>
      <c r="I1322" s="146" t="str">
        <f t="shared" si="935"/>
        <v/>
      </c>
      <c r="J1322" s="146" t="str">
        <f t="shared" si="936"/>
        <v/>
      </c>
      <c r="K1322" s="146" t="str">
        <f t="shared" si="937"/>
        <v/>
      </c>
      <c r="L1322" s="146" t="str">
        <f t="shared" si="938"/>
        <v/>
      </c>
      <c r="M1322" s="146" t="str">
        <f t="shared" si="939"/>
        <v/>
      </c>
      <c r="N1322" s="147">
        <f t="shared" si="940"/>
        <v>0</v>
      </c>
      <c r="O1322" s="52"/>
      <c r="Q1322" s="146" t="str">
        <f t="shared" si="941"/>
        <v>DNP</v>
      </c>
      <c r="R1322" t="s">
        <v>207</v>
      </c>
      <c r="S1322" s="134"/>
    </row>
    <row r="1323" spans="1:41" x14ac:dyDescent="0.25">
      <c r="A1323" s="139" t="str">
        <f t="shared" si="929"/>
        <v>2015Wk 8P</v>
      </c>
      <c r="B1323" s="48" t="str">
        <f>IFERROR(VLOOKUP("S7",R1392:S1431,2,FALSE),"")</f>
        <v/>
      </c>
      <c r="C1323" s="144" t="e">
        <f t="shared" si="930"/>
        <v>#N/A</v>
      </c>
      <c r="D1323" s="117"/>
      <c r="E1323" s="146" t="str">
        <f t="shared" si="931"/>
        <v/>
      </c>
      <c r="F1323" s="146" t="str">
        <f t="shared" si="932"/>
        <v/>
      </c>
      <c r="G1323" s="146" t="str">
        <f t="shared" si="933"/>
        <v/>
      </c>
      <c r="H1323" s="146" t="str">
        <f t="shared" si="934"/>
        <v/>
      </c>
      <c r="I1323" s="146" t="str">
        <f t="shared" si="935"/>
        <v/>
      </c>
      <c r="J1323" s="146" t="str">
        <f t="shared" si="936"/>
        <v/>
      </c>
      <c r="K1323" s="146" t="str">
        <f t="shared" si="937"/>
        <v/>
      </c>
      <c r="L1323" s="146" t="str">
        <f t="shared" si="938"/>
        <v/>
      </c>
      <c r="M1323" s="146" t="str">
        <f t="shared" si="939"/>
        <v/>
      </c>
      <c r="N1323" s="147">
        <f t="shared" si="940"/>
        <v>0</v>
      </c>
      <c r="O1323" s="52"/>
      <c r="Q1323" s="146" t="str">
        <f t="shared" si="941"/>
        <v>DNP</v>
      </c>
      <c r="R1323" t="s">
        <v>207</v>
      </c>
      <c r="S1323" s="134"/>
    </row>
    <row r="1324" spans="1:41" x14ac:dyDescent="0.25">
      <c r="A1324" s="139" t="str">
        <f t="shared" si="929"/>
        <v>2015Wk 8P</v>
      </c>
      <c r="B1324" s="48" t="str">
        <f>IFERROR(VLOOKUP("S8",R1392:S1431,2,FALSE),"")</f>
        <v/>
      </c>
      <c r="C1324" s="144" t="e">
        <f t="shared" si="930"/>
        <v>#N/A</v>
      </c>
      <c r="D1324" s="117"/>
      <c r="E1324" s="146" t="str">
        <f t="shared" si="931"/>
        <v/>
      </c>
      <c r="F1324" s="146" t="str">
        <f t="shared" si="932"/>
        <v/>
      </c>
      <c r="G1324" s="146" t="str">
        <f t="shared" si="933"/>
        <v/>
      </c>
      <c r="H1324" s="146" t="str">
        <f t="shared" si="934"/>
        <v/>
      </c>
      <c r="I1324" s="146" t="str">
        <f t="shared" si="935"/>
        <v/>
      </c>
      <c r="J1324" s="146" t="str">
        <f t="shared" si="936"/>
        <v/>
      </c>
      <c r="K1324" s="146" t="str">
        <f t="shared" si="937"/>
        <v/>
      </c>
      <c r="L1324" s="146" t="str">
        <f t="shared" si="938"/>
        <v/>
      </c>
      <c r="M1324" s="146" t="str">
        <f t="shared" si="939"/>
        <v/>
      </c>
      <c r="N1324" s="147">
        <f t="shared" si="940"/>
        <v>0</v>
      </c>
      <c r="O1324" s="52"/>
      <c r="Q1324" s="146" t="str">
        <f t="shared" si="941"/>
        <v>DNP</v>
      </c>
      <c r="R1324" t="s">
        <v>207</v>
      </c>
      <c r="S1324" s="134"/>
    </row>
    <row r="1325" spans="1:41" x14ac:dyDescent="0.25">
      <c r="A1325" s="139" t="str">
        <f t="shared" si="929"/>
        <v>2015Wk 8P</v>
      </c>
      <c r="B1325" s="48" t="str">
        <f>IFERROR(VLOOKUP("S9",R1392:S1431,2,FALSE),"")</f>
        <v/>
      </c>
      <c r="C1325" s="144" t="e">
        <f t="shared" si="930"/>
        <v>#N/A</v>
      </c>
      <c r="D1325" s="117"/>
      <c r="E1325" s="146" t="str">
        <f t="shared" si="931"/>
        <v/>
      </c>
      <c r="F1325" s="146" t="str">
        <f t="shared" si="932"/>
        <v/>
      </c>
      <c r="G1325" s="146" t="str">
        <f t="shared" si="933"/>
        <v/>
      </c>
      <c r="H1325" s="146" t="str">
        <f t="shared" si="934"/>
        <v/>
      </c>
      <c r="I1325" s="146" t="str">
        <f t="shared" si="935"/>
        <v/>
      </c>
      <c r="J1325" s="146" t="str">
        <f t="shared" si="936"/>
        <v/>
      </c>
      <c r="K1325" s="146" t="str">
        <f t="shared" si="937"/>
        <v/>
      </c>
      <c r="L1325" s="146" t="str">
        <f t="shared" si="938"/>
        <v/>
      </c>
      <c r="M1325" s="146" t="str">
        <f t="shared" si="939"/>
        <v/>
      </c>
      <c r="N1325" s="147">
        <f t="shared" si="940"/>
        <v>0</v>
      </c>
      <c r="O1325" s="52"/>
      <c r="Q1325" s="146" t="str">
        <f t="shared" si="941"/>
        <v>DNP</v>
      </c>
      <c r="R1325" t="s">
        <v>207</v>
      </c>
      <c r="S1325" s="134"/>
    </row>
    <row r="1326" spans="1:41" x14ac:dyDescent="0.25">
      <c r="A1326" s="139" t="str">
        <f t="shared" si="929"/>
        <v>2015Wk 8P</v>
      </c>
      <c r="B1326" s="48" t="str">
        <f>IFERROR(VLOOKUP("S10",R1392:S1431,2,FALSE),"")</f>
        <v/>
      </c>
      <c r="C1326" s="144" t="e">
        <f t="shared" si="930"/>
        <v>#N/A</v>
      </c>
      <c r="D1326" s="117"/>
      <c r="E1326" s="146" t="str">
        <f t="shared" si="931"/>
        <v/>
      </c>
      <c r="F1326" s="146" t="str">
        <f t="shared" si="932"/>
        <v/>
      </c>
      <c r="G1326" s="146" t="str">
        <f t="shared" si="933"/>
        <v/>
      </c>
      <c r="H1326" s="146" t="str">
        <f t="shared" si="934"/>
        <v/>
      </c>
      <c r="I1326" s="146" t="str">
        <f t="shared" si="935"/>
        <v/>
      </c>
      <c r="J1326" s="146" t="str">
        <f t="shared" si="936"/>
        <v/>
      </c>
      <c r="K1326" s="146" t="str">
        <f t="shared" si="937"/>
        <v/>
      </c>
      <c r="L1326" s="146" t="str">
        <f t="shared" si="938"/>
        <v/>
      </c>
      <c r="M1326" s="146" t="str">
        <f t="shared" si="939"/>
        <v/>
      </c>
      <c r="N1326" s="147">
        <f t="shared" si="940"/>
        <v>0</v>
      </c>
      <c r="O1326" s="52"/>
      <c r="Q1326" s="146" t="str">
        <f t="shared" si="941"/>
        <v>DNP</v>
      </c>
      <c r="R1326" t="s">
        <v>207</v>
      </c>
      <c r="S1326" s="134"/>
    </row>
    <row r="1327" spans="1:41" x14ac:dyDescent="0.25">
      <c r="D1327" s="52"/>
      <c r="N1327" s="52"/>
      <c r="O1327" s="52"/>
      <c r="S1327" s="134"/>
    </row>
    <row r="1328" spans="1:41" x14ac:dyDescent="0.25">
      <c r="A1328">
        <v>1</v>
      </c>
      <c r="B1328">
        <v>1</v>
      </c>
      <c r="C1328">
        <v>2</v>
      </c>
      <c r="D1328">
        <v>3</v>
      </c>
      <c r="E1328" s="52">
        <v>4</v>
      </c>
      <c r="F1328">
        <v>5</v>
      </c>
      <c r="G1328">
        <v>6</v>
      </c>
      <c r="H1328">
        <v>7</v>
      </c>
      <c r="I1328">
        <v>8</v>
      </c>
      <c r="J1328">
        <v>9</v>
      </c>
      <c r="K1328">
        <v>10</v>
      </c>
      <c r="L1328">
        <v>11</v>
      </c>
      <c r="M1328">
        <v>12</v>
      </c>
      <c r="N1328">
        <v>13</v>
      </c>
      <c r="O1328" s="52">
        <v>14</v>
      </c>
      <c r="P1328" s="52">
        <v>15</v>
      </c>
      <c r="Q1328">
        <v>16</v>
      </c>
      <c r="S1328" s="134"/>
    </row>
    <row r="1329" spans="1:20" x14ac:dyDescent="0.25">
      <c r="A1329" t="str">
        <f>CONCATENATE($C$10,C1329)</f>
        <v>2015Wk 8</v>
      </c>
      <c r="B1329" t="s">
        <v>282</v>
      </c>
      <c r="C1329" s="159" t="s">
        <v>166</v>
      </c>
      <c r="D1329" s="160" t="s">
        <v>10</v>
      </c>
      <c r="E1329" s="161">
        <v>10</v>
      </c>
      <c r="F1329" s="161">
        <v>11</v>
      </c>
      <c r="G1329" s="161">
        <v>12</v>
      </c>
      <c r="H1329" s="161">
        <v>13</v>
      </c>
      <c r="I1329" s="161">
        <v>14</v>
      </c>
      <c r="J1329" s="161">
        <v>15</v>
      </c>
      <c r="K1329" s="161">
        <v>16</v>
      </c>
      <c r="L1329" s="161">
        <v>17</v>
      </c>
      <c r="M1329" s="161">
        <v>18</v>
      </c>
      <c r="N1329" s="162" t="s">
        <v>209</v>
      </c>
      <c r="O1329" s="163" t="s">
        <v>210</v>
      </c>
      <c r="P1329" s="164" t="s">
        <v>8</v>
      </c>
      <c r="Q1329" s="165" t="str">
        <f>IF(E1364="","Not Played","Played")</f>
        <v>Played</v>
      </c>
      <c r="R1329" s="166" t="str">
        <f>CONCATENATE($C$10,C1329)</f>
        <v>2015Wk 8</v>
      </c>
      <c r="S1329" s="162"/>
    </row>
    <row r="1330" spans="1:20" ht="16.5" thickBot="1" x14ac:dyDescent="0.3">
      <c r="C1330" s="167" t="s">
        <v>189</v>
      </c>
      <c r="D1330" s="168"/>
      <c r="E1330" s="168">
        <v>4</v>
      </c>
      <c r="F1330" s="168">
        <v>4</v>
      </c>
      <c r="G1330" s="168">
        <v>5</v>
      </c>
      <c r="H1330" s="168">
        <v>4</v>
      </c>
      <c r="I1330" s="168">
        <v>3</v>
      </c>
      <c r="J1330" s="168">
        <v>4</v>
      </c>
      <c r="K1330" s="168">
        <v>3</v>
      </c>
      <c r="L1330" s="168">
        <v>4</v>
      </c>
      <c r="M1330" s="168">
        <v>5</v>
      </c>
      <c r="N1330" s="169"/>
      <c r="O1330" s="169"/>
      <c r="R1330" s="166" t="s">
        <v>211</v>
      </c>
      <c r="S1330" s="170" t="s">
        <v>212</v>
      </c>
      <c r="T1330" t="s">
        <v>2</v>
      </c>
    </row>
    <row r="1331" spans="1:20" ht="16.5" thickBot="1" x14ac:dyDescent="0.3">
      <c r="A1331" s="139" t="str">
        <f t="shared" ref="A1331:A1390" si="942">CONCATENATE($C$10,$C$1329,"P",B1331)</f>
        <v>2015Wk 8P82</v>
      </c>
      <c r="B1331">
        <v>82</v>
      </c>
      <c r="C1331" s="144" t="s">
        <v>256</v>
      </c>
      <c r="D1331" s="171">
        <v>5</v>
      </c>
      <c r="E1331" s="172">
        <v>5</v>
      </c>
      <c r="F1331" s="172">
        <v>5</v>
      </c>
      <c r="G1331" s="172">
        <v>6</v>
      </c>
      <c r="H1331" s="172">
        <v>5</v>
      </c>
      <c r="I1331" s="172">
        <v>3</v>
      </c>
      <c r="J1331" s="172">
        <v>4</v>
      </c>
      <c r="K1331" s="172">
        <v>4</v>
      </c>
      <c r="L1331" s="172">
        <v>5</v>
      </c>
      <c r="M1331" s="173">
        <v>6</v>
      </c>
      <c r="N1331" s="174">
        <v>43</v>
      </c>
      <c r="O1331" s="175">
        <v>-1</v>
      </c>
      <c r="P1331" s="176">
        <v>0</v>
      </c>
      <c r="R1331" s="177" t="str">
        <f>CONCATENATE(B1331+100,P1331+100)</f>
        <v>182100</v>
      </c>
      <c r="S1331" s="170">
        <f>B1332</f>
        <v>4</v>
      </c>
      <c r="T1331" t="e">
        <f>VLOOKUP(B1331,$D$223:$H$264,5,FALSE)</f>
        <v>#N/A</v>
      </c>
    </row>
    <row r="1332" spans="1:20" ht="16.5" thickBot="1" x14ac:dyDescent="0.3">
      <c r="A1332" s="139" t="str">
        <f t="shared" si="942"/>
        <v>2015Wk 8P4</v>
      </c>
      <c r="B1332">
        <v>4</v>
      </c>
      <c r="C1332" s="144" t="s">
        <v>219</v>
      </c>
      <c r="D1332" s="171">
        <v>3</v>
      </c>
      <c r="E1332" s="172">
        <v>5</v>
      </c>
      <c r="F1332" s="172">
        <v>5</v>
      </c>
      <c r="G1332" s="172">
        <v>5</v>
      </c>
      <c r="H1332" s="172">
        <v>5</v>
      </c>
      <c r="I1332" s="172">
        <v>3</v>
      </c>
      <c r="J1332" s="172">
        <v>5</v>
      </c>
      <c r="K1332" s="172">
        <v>3</v>
      </c>
      <c r="L1332" s="172">
        <v>4</v>
      </c>
      <c r="M1332" s="173">
        <v>5</v>
      </c>
      <c r="N1332" s="174">
        <v>40</v>
      </c>
      <c r="O1332" s="175">
        <v>0</v>
      </c>
      <c r="P1332" s="176">
        <v>2</v>
      </c>
      <c r="Q1332" s="52"/>
      <c r="R1332" s="177" t="str">
        <f>CONCATENATE(B1332+100,P1332+100)</f>
        <v>104102</v>
      </c>
      <c r="S1332" s="170">
        <f>B1331</f>
        <v>82</v>
      </c>
      <c r="T1332">
        <f>VLOOKUP(B1332,$D$223:$H$264,5,FALSE)</f>
        <v>0</v>
      </c>
    </row>
    <row r="1333" spans="1:20" ht="16.5" thickBot="1" x14ac:dyDescent="0.3">
      <c r="A1333" s="139" t="str">
        <f t="shared" si="942"/>
        <v>2015Wk 8PM1</v>
      </c>
      <c r="B1333" t="s">
        <v>173</v>
      </c>
      <c r="C1333" s="96"/>
      <c r="D1333" s="98"/>
      <c r="E1333" s="178"/>
      <c r="F1333" s="178"/>
      <c r="G1333" s="178"/>
      <c r="H1333" s="178"/>
      <c r="I1333" s="178"/>
      <c r="J1333" s="178"/>
      <c r="K1333" s="178"/>
      <c r="L1333" s="178"/>
      <c r="M1333" s="178"/>
      <c r="N1333" s="126"/>
      <c r="O1333" s="126"/>
      <c r="P1333" s="90"/>
      <c r="Q1333" s="52"/>
      <c r="R1333" s="177" t="str">
        <f>IF(R1331="","",CONCATENATE(R1331,"v",R1332))</f>
        <v>182100v104102</v>
      </c>
      <c r="S1333" s="170"/>
    </row>
    <row r="1334" spans="1:20" ht="16.5" thickBot="1" x14ac:dyDescent="0.3">
      <c r="A1334" s="139" t="str">
        <f t="shared" si="942"/>
        <v>2015Wk 8P11</v>
      </c>
      <c r="B1334">
        <v>11</v>
      </c>
      <c r="C1334" s="144" t="s">
        <v>259</v>
      </c>
      <c r="D1334" s="171">
        <v>6</v>
      </c>
      <c r="E1334" s="172">
        <v>5</v>
      </c>
      <c r="F1334" s="172">
        <v>6</v>
      </c>
      <c r="G1334" s="172">
        <v>5</v>
      </c>
      <c r="H1334" s="172">
        <v>5</v>
      </c>
      <c r="I1334" s="172">
        <v>4</v>
      </c>
      <c r="J1334" s="172">
        <v>5</v>
      </c>
      <c r="K1334" s="172">
        <v>4</v>
      </c>
      <c r="L1334" s="172">
        <v>6</v>
      </c>
      <c r="M1334" s="173">
        <v>6</v>
      </c>
      <c r="N1334" s="174">
        <v>46</v>
      </c>
      <c r="O1334" s="175">
        <v>-3</v>
      </c>
      <c r="P1334" s="176">
        <v>0</v>
      </c>
      <c r="Q1334" s="52"/>
      <c r="R1334" s="177" t="str">
        <f>CONCATENATE(B1334+100,P1334+100)</f>
        <v>111100</v>
      </c>
      <c r="S1334" s="170">
        <f>B1335</f>
        <v>22</v>
      </c>
      <c r="T1334" t="e">
        <f>VLOOKUP(B1334,$D$223:$H$264,5,FALSE)</f>
        <v>#N/A</v>
      </c>
    </row>
    <row r="1335" spans="1:20" ht="16.5" thickBot="1" x14ac:dyDescent="0.3">
      <c r="A1335" s="139" t="str">
        <f t="shared" si="942"/>
        <v>2015Wk 8P22</v>
      </c>
      <c r="B1335">
        <v>22</v>
      </c>
      <c r="C1335" s="144" t="s">
        <v>222</v>
      </c>
      <c r="D1335" s="171">
        <v>6</v>
      </c>
      <c r="E1335" s="172">
        <v>5</v>
      </c>
      <c r="F1335" s="172">
        <v>5</v>
      </c>
      <c r="G1335" s="172">
        <v>5</v>
      </c>
      <c r="H1335" s="172">
        <v>5</v>
      </c>
      <c r="I1335" s="172">
        <v>3</v>
      </c>
      <c r="J1335" s="172">
        <v>5</v>
      </c>
      <c r="K1335" s="172">
        <v>4</v>
      </c>
      <c r="L1335" s="172">
        <v>5</v>
      </c>
      <c r="M1335" s="173">
        <v>5</v>
      </c>
      <c r="N1335" s="174">
        <v>42</v>
      </c>
      <c r="O1335" s="175">
        <v>1</v>
      </c>
      <c r="P1335" s="176">
        <v>2</v>
      </c>
      <c r="Q1335" s="52"/>
      <c r="R1335" s="177" t="str">
        <f>CONCATENATE(B1335+100,P1335+100)</f>
        <v>122102</v>
      </c>
      <c r="S1335" s="170">
        <f>B1334</f>
        <v>11</v>
      </c>
      <c r="T1335" t="e">
        <f>VLOOKUP(B1335,$D$223:$H$264,5,FALSE)</f>
        <v>#N/A</v>
      </c>
    </row>
    <row r="1336" spans="1:20" ht="16.5" thickBot="1" x14ac:dyDescent="0.3">
      <c r="A1336" s="139" t="str">
        <f t="shared" si="942"/>
        <v>2015Wk 8PM2</v>
      </c>
      <c r="B1336" t="s">
        <v>174</v>
      </c>
      <c r="C1336" s="96"/>
      <c r="D1336" s="98"/>
      <c r="E1336" s="178"/>
      <c r="F1336" s="178"/>
      <c r="G1336" s="178"/>
      <c r="H1336" s="178"/>
      <c r="I1336" s="178"/>
      <c r="J1336" s="178"/>
      <c r="K1336" s="178"/>
      <c r="L1336" s="178"/>
      <c r="M1336" s="178"/>
      <c r="N1336" s="126"/>
      <c r="O1336" s="126"/>
      <c r="P1336" s="90"/>
      <c r="Q1336" s="52"/>
      <c r="R1336" s="177" t="str">
        <f>IF(R1334="","",CONCATENATE(R1334,"v",R1335))</f>
        <v>111100v122102</v>
      </c>
      <c r="S1336" s="170"/>
    </row>
    <row r="1337" spans="1:20" ht="16.5" thickBot="1" x14ac:dyDescent="0.3">
      <c r="A1337" s="139" t="str">
        <f t="shared" si="942"/>
        <v>2015Wk 8P20</v>
      </c>
      <c r="B1337">
        <v>20</v>
      </c>
      <c r="C1337" s="144" t="s">
        <v>262</v>
      </c>
      <c r="D1337" s="171">
        <v>8</v>
      </c>
      <c r="E1337" s="172">
        <v>5</v>
      </c>
      <c r="F1337" s="172">
        <v>5</v>
      </c>
      <c r="G1337" s="172">
        <v>6</v>
      </c>
      <c r="H1337" s="172">
        <v>5</v>
      </c>
      <c r="I1337" s="172">
        <v>3</v>
      </c>
      <c r="J1337" s="172">
        <v>5</v>
      </c>
      <c r="K1337" s="172">
        <v>4</v>
      </c>
      <c r="L1337" s="172">
        <v>5</v>
      </c>
      <c r="M1337" s="173">
        <v>6</v>
      </c>
      <c r="N1337" s="174">
        <v>44</v>
      </c>
      <c r="O1337" s="175">
        <v>1</v>
      </c>
      <c r="P1337" s="176">
        <v>2</v>
      </c>
      <c r="Q1337" s="52"/>
      <c r="R1337" s="177" t="str">
        <f>CONCATENATE(B1337+100,P1337+100)</f>
        <v>120102</v>
      </c>
      <c r="S1337" s="170">
        <f>B1338</f>
        <v>35</v>
      </c>
      <c r="T1337" t="e">
        <f>VLOOKUP(B1337,$D$223:$H$264,5,FALSE)</f>
        <v>#N/A</v>
      </c>
    </row>
    <row r="1338" spans="1:20" ht="16.5" thickBot="1" x14ac:dyDescent="0.3">
      <c r="A1338" s="139" t="str">
        <f t="shared" si="942"/>
        <v>2015Wk 8P35</v>
      </c>
      <c r="B1338">
        <v>35</v>
      </c>
      <c r="C1338" s="144" t="s">
        <v>225</v>
      </c>
      <c r="D1338" s="171">
        <v>11</v>
      </c>
      <c r="E1338" s="172">
        <v>7</v>
      </c>
      <c r="F1338" s="172">
        <v>6</v>
      </c>
      <c r="G1338" s="172">
        <v>7</v>
      </c>
      <c r="H1338" s="172">
        <v>5</v>
      </c>
      <c r="I1338" s="172">
        <v>3</v>
      </c>
      <c r="J1338" s="172">
        <v>7</v>
      </c>
      <c r="K1338" s="172">
        <v>5</v>
      </c>
      <c r="L1338" s="172">
        <v>6</v>
      </c>
      <c r="M1338" s="173">
        <v>7</v>
      </c>
      <c r="N1338" s="174">
        <v>53</v>
      </c>
      <c r="O1338" s="175">
        <v>-3</v>
      </c>
      <c r="P1338" s="176">
        <v>0</v>
      </c>
      <c r="Q1338" s="52"/>
      <c r="R1338" s="177" t="str">
        <f>CONCATENATE(B1338+100,P1338+100)</f>
        <v>135100</v>
      </c>
      <c r="S1338" s="170">
        <f>B1337</f>
        <v>20</v>
      </c>
      <c r="T1338" t="e">
        <f>VLOOKUP(B1338,$D$223:$H$264,5,FALSE)</f>
        <v>#N/A</v>
      </c>
    </row>
    <row r="1339" spans="1:20" ht="16.5" thickBot="1" x14ac:dyDescent="0.3">
      <c r="A1339" s="139" t="str">
        <f t="shared" si="942"/>
        <v>2015Wk 8PM3</v>
      </c>
      <c r="B1339" t="s">
        <v>175</v>
      </c>
      <c r="C1339" s="96"/>
      <c r="D1339" s="98"/>
      <c r="E1339" s="178"/>
      <c r="F1339" s="178"/>
      <c r="G1339" s="178"/>
      <c r="H1339" s="178"/>
      <c r="I1339" s="178"/>
      <c r="J1339" s="178"/>
      <c r="K1339" s="178"/>
      <c r="L1339" s="178"/>
      <c r="M1339" s="178"/>
      <c r="N1339" s="126"/>
      <c r="O1339" s="126"/>
      <c r="P1339" s="90"/>
      <c r="Q1339" s="52"/>
      <c r="R1339" s="177" t="str">
        <f>IF(R1337="","",CONCATENATE(R1337,"v",R1338))</f>
        <v>120102v135100</v>
      </c>
      <c r="S1339" s="170"/>
    </row>
    <row r="1340" spans="1:20" ht="16.5" thickBot="1" x14ac:dyDescent="0.3">
      <c r="A1340" s="139" t="str">
        <f t="shared" si="942"/>
        <v>2015Wk 8P79</v>
      </c>
      <c r="B1340">
        <v>79</v>
      </c>
      <c r="C1340" s="144" t="s">
        <v>220</v>
      </c>
      <c r="D1340" s="171">
        <v>3</v>
      </c>
      <c r="E1340" s="172">
        <v>5</v>
      </c>
      <c r="F1340" s="172">
        <v>5</v>
      </c>
      <c r="G1340" s="172">
        <v>4</v>
      </c>
      <c r="H1340" s="172">
        <v>4</v>
      </c>
      <c r="I1340" s="172">
        <v>3</v>
      </c>
      <c r="J1340" s="172">
        <v>5</v>
      </c>
      <c r="K1340" s="172">
        <v>4</v>
      </c>
      <c r="L1340" s="172">
        <v>3</v>
      </c>
      <c r="M1340" s="173">
        <v>5</v>
      </c>
      <c r="N1340" s="174">
        <v>38</v>
      </c>
      <c r="O1340" s="175">
        <v>4</v>
      </c>
      <c r="P1340" s="176">
        <v>2</v>
      </c>
      <c r="Q1340" s="52"/>
      <c r="R1340" s="177" t="str">
        <f>CONCATENATE(B1340+100,P1340+100)</f>
        <v>179102</v>
      </c>
      <c r="S1340" s="170">
        <f>B1341</f>
        <v>23</v>
      </c>
      <c r="T1340" t="e">
        <f>VLOOKUP(B1340,$D$223:$H$264,5,FALSE)</f>
        <v>#N/A</v>
      </c>
    </row>
    <row r="1341" spans="1:20" ht="16.5" thickBot="1" x14ac:dyDescent="0.3">
      <c r="A1341" s="139" t="str">
        <f t="shared" si="942"/>
        <v>2015Wk 8P23</v>
      </c>
      <c r="B1341">
        <v>23</v>
      </c>
      <c r="C1341" s="144" t="s">
        <v>246</v>
      </c>
      <c r="D1341" s="171">
        <v>5</v>
      </c>
      <c r="E1341" s="172">
        <v>4</v>
      </c>
      <c r="F1341" s="172">
        <v>6</v>
      </c>
      <c r="G1341" s="172">
        <v>6</v>
      </c>
      <c r="H1341" s="172">
        <v>5</v>
      </c>
      <c r="I1341" s="172">
        <v>3</v>
      </c>
      <c r="J1341" s="172">
        <v>4</v>
      </c>
      <c r="K1341" s="172">
        <v>4</v>
      </c>
      <c r="L1341" s="172">
        <v>5</v>
      </c>
      <c r="M1341" s="173">
        <v>5</v>
      </c>
      <c r="N1341" s="174">
        <v>42</v>
      </c>
      <c r="O1341" s="175">
        <v>0</v>
      </c>
      <c r="P1341" s="176">
        <v>0</v>
      </c>
      <c r="Q1341" s="52"/>
      <c r="R1341" s="177" t="str">
        <f>CONCATENATE(B1341+100,P1341+100)</f>
        <v>123100</v>
      </c>
      <c r="S1341" s="170">
        <f>B1340</f>
        <v>79</v>
      </c>
      <c r="T1341" t="e">
        <f>VLOOKUP(B1341,$D$223:$H$264,5,FALSE)</f>
        <v>#N/A</v>
      </c>
    </row>
    <row r="1342" spans="1:20" ht="16.5" thickBot="1" x14ac:dyDescent="0.3">
      <c r="A1342" s="139" t="str">
        <f t="shared" si="942"/>
        <v>2015Wk 8PM4</v>
      </c>
      <c r="B1342" t="s">
        <v>221</v>
      </c>
      <c r="C1342" s="96"/>
      <c r="D1342" s="98"/>
      <c r="E1342" s="178"/>
      <c r="F1342" s="178"/>
      <c r="G1342" s="178"/>
      <c r="H1342" s="178"/>
      <c r="I1342" s="178"/>
      <c r="J1342" s="178"/>
      <c r="K1342" s="178"/>
      <c r="L1342" s="178"/>
      <c r="M1342" s="178"/>
      <c r="N1342" s="126"/>
      <c r="O1342" s="126"/>
      <c r="P1342" s="90"/>
      <c r="Q1342" s="52"/>
      <c r="R1342" s="177" t="str">
        <f>IF(R1340="","",CONCATENATE(R1340,"v",R1341))</f>
        <v>179102v123100</v>
      </c>
      <c r="S1342" s="170"/>
    </row>
    <row r="1343" spans="1:20" ht="16.5" thickBot="1" x14ac:dyDescent="0.3">
      <c r="A1343" s="139" t="str">
        <f t="shared" si="942"/>
        <v>2015Wk 8P37</v>
      </c>
      <c r="B1343">
        <v>37</v>
      </c>
      <c r="C1343" s="144" t="s">
        <v>223</v>
      </c>
      <c r="D1343" s="171">
        <v>5</v>
      </c>
      <c r="E1343" s="172">
        <v>5</v>
      </c>
      <c r="F1343" s="172">
        <v>6</v>
      </c>
      <c r="G1343" s="172">
        <v>4</v>
      </c>
      <c r="H1343" s="172">
        <v>4</v>
      </c>
      <c r="I1343" s="172">
        <v>3</v>
      </c>
      <c r="J1343" s="172">
        <v>6</v>
      </c>
      <c r="K1343" s="172">
        <v>4</v>
      </c>
      <c r="L1343" s="172">
        <v>6</v>
      </c>
      <c r="M1343" s="173">
        <v>4</v>
      </c>
      <c r="N1343" s="174">
        <v>42</v>
      </c>
      <c r="O1343" s="175">
        <v>2</v>
      </c>
      <c r="P1343" s="176">
        <v>2</v>
      </c>
      <c r="Q1343" s="52"/>
      <c r="R1343" s="177" t="str">
        <f>CONCATENATE(B1343+100,P1343+100)</f>
        <v>137102</v>
      </c>
      <c r="S1343" s="170">
        <f>B1344</f>
        <v>24</v>
      </c>
      <c r="T1343" t="e">
        <f>VLOOKUP(B1343,$D$223:$H$264,5,FALSE)</f>
        <v>#N/A</v>
      </c>
    </row>
    <row r="1344" spans="1:20" ht="16.5" thickBot="1" x14ac:dyDescent="0.3">
      <c r="A1344" s="139" t="str">
        <f t="shared" si="942"/>
        <v>2015Wk 8P24</v>
      </c>
      <c r="B1344">
        <v>24</v>
      </c>
      <c r="C1344" s="144" t="s">
        <v>249</v>
      </c>
      <c r="D1344" s="171">
        <v>8</v>
      </c>
      <c r="E1344" s="172">
        <v>5</v>
      </c>
      <c r="F1344" s="172">
        <v>6</v>
      </c>
      <c r="G1344" s="172">
        <v>6</v>
      </c>
      <c r="H1344" s="172">
        <v>5</v>
      </c>
      <c r="I1344" s="172">
        <v>3</v>
      </c>
      <c r="J1344" s="172">
        <v>6</v>
      </c>
      <c r="K1344" s="172">
        <v>4</v>
      </c>
      <c r="L1344" s="172">
        <v>5</v>
      </c>
      <c r="M1344" s="173">
        <v>5</v>
      </c>
      <c r="N1344" s="174">
        <v>45</v>
      </c>
      <c r="O1344" s="175">
        <v>0</v>
      </c>
      <c r="P1344" s="176">
        <v>0</v>
      </c>
      <c r="Q1344" s="52"/>
      <c r="R1344" s="177" t="str">
        <f>CONCATENATE(B1344+100,P1344+100)</f>
        <v>124100</v>
      </c>
      <c r="S1344" s="170">
        <f>B1343</f>
        <v>37</v>
      </c>
      <c r="T1344" t="e">
        <f>VLOOKUP(B1344,$D$223:$H$264,5,FALSE)</f>
        <v>#N/A</v>
      </c>
    </row>
    <row r="1345" spans="1:20" ht="16.5" thickBot="1" x14ac:dyDescent="0.3">
      <c r="A1345" s="139" t="str">
        <f t="shared" si="942"/>
        <v>2015Wk 8PM5</v>
      </c>
      <c r="B1345" t="s">
        <v>224</v>
      </c>
      <c r="C1345" s="96"/>
      <c r="D1345" s="98"/>
      <c r="E1345" s="178"/>
      <c r="F1345" s="178"/>
      <c r="G1345" s="178"/>
      <c r="H1345" s="178"/>
      <c r="I1345" s="178"/>
      <c r="J1345" s="178"/>
      <c r="K1345" s="178"/>
      <c r="L1345" s="178"/>
      <c r="M1345" s="178"/>
      <c r="N1345" s="126"/>
      <c r="O1345" s="126"/>
      <c r="P1345" s="90"/>
      <c r="Q1345" s="52"/>
      <c r="R1345" s="177" t="str">
        <f>IF(R1343="","",CONCATENATE(R1343,"v",R1344))</f>
        <v>137102v124100</v>
      </c>
      <c r="S1345" s="170"/>
    </row>
    <row r="1346" spans="1:20" ht="16.5" thickBot="1" x14ac:dyDescent="0.3">
      <c r="A1346" s="139" t="str">
        <f t="shared" si="942"/>
        <v>2015Wk 8P73</v>
      </c>
      <c r="B1346">
        <v>73</v>
      </c>
      <c r="C1346" s="144" t="s">
        <v>226</v>
      </c>
      <c r="D1346" s="171">
        <v>11</v>
      </c>
      <c r="E1346" s="172">
        <v>6</v>
      </c>
      <c r="F1346" s="172">
        <v>5</v>
      </c>
      <c r="G1346" s="172">
        <v>7</v>
      </c>
      <c r="H1346" s="172">
        <v>6</v>
      </c>
      <c r="I1346" s="172">
        <v>4</v>
      </c>
      <c r="J1346" s="172">
        <v>8</v>
      </c>
      <c r="K1346" s="172">
        <v>5</v>
      </c>
      <c r="L1346" s="172">
        <v>6</v>
      </c>
      <c r="M1346" s="173">
        <v>7</v>
      </c>
      <c r="N1346" s="174">
        <v>54</v>
      </c>
      <c r="O1346" s="175">
        <v>-5</v>
      </c>
      <c r="P1346" s="176">
        <v>0</v>
      </c>
      <c r="Q1346" s="52"/>
      <c r="R1346" s="177" t="str">
        <f>CONCATENATE(B1346+100,P1346+100)</f>
        <v>173100</v>
      </c>
      <c r="S1346" s="170">
        <f>B1347</f>
        <v>80</v>
      </c>
      <c r="T1346" t="e">
        <f>VLOOKUP(B1346,$D$223:$H$264,5,FALSE)</f>
        <v>#N/A</v>
      </c>
    </row>
    <row r="1347" spans="1:20" ht="16.5" thickBot="1" x14ac:dyDescent="0.3">
      <c r="A1347" s="139" t="str">
        <f t="shared" si="942"/>
        <v>2015Wk 8P80</v>
      </c>
      <c r="B1347">
        <v>80</v>
      </c>
      <c r="C1347" s="144" t="s">
        <v>252</v>
      </c>
      <c r="D1347" s="171">
        <v>9</v>
      </c>
      <c r="E1347" s="172">
        <v>6</v>
      </c>
      <c r="F1347" s="172">
        <v>5</v>
      </c>
      <c r="G1347" s="172">
        <v>6</v>
      </c>
      <c r="H1347" s="172">
        <v>6</v>
      </c>
      <c r="I1347" s="172">
        <v>4</v>
      </c>
      <c r="J1347" s="172">
        <v>5</v>
      </c>
      <c r="K1347" s="172">
        <v>4</v>
      </c>
      <c r="L1347" s="172">
        <v>5</v>
      </c>
      <c r="M1347" s="173">
        <v>7</v>
      </c>
      <c r="N1347" s="174">
        <v>48</v>
      </c>
      <c r="O1347" s="175">
        <v>-2</v>
      </c>
      <c r="P1347" s="176">
        <v>2</v>
      </c>
      <c r="Q1347" s="52"/>
      <c r="R1347" s="177" t="str">
        <f>CONCATENATE(B1347+100,P1347+100)</f>
        <v>180102</v>
      </c>
      <c r="S1347" s="170">
        <f>B1346</f>
        <v>73</v>
      </c>
      <c r="T1347" t="e">
        <f>VLOOKUP(B1347,$D$223:$H$264,5,FALSE)</f>
        <v>#N/A</v>
      </c>
    </row>
    <row r="1348" spans="1:20" ht="16.5" thickBot="1" x14ac:dyDescent="0.3">
      <c r="A1348" s="139" t="str">
        <f t="shared" si="942"/>
        <v>2015Wk 8PM6</v>
      </c>
      <c r="B1348" t="s">
        <v>227</v>
      </c>
      <c r="C1348" s="96"/>
      <c r="D1348" s="98"/>
      <c r="E1348" s="178"/>
      <c r="F1348" s="178"/>
      <c r="G1348" s="178"/>
      <c r="H1348" s="178"/>
      <c r="I1348" s="178"/>
      <c r="J1348" s="178"/>
      <c r="K1348" s="178"/>
      <c r="L1348" s="178"/>
      <c r="M1348" s="178"/>
      <c r="N1348" s="126"/>
      <c r="O1348" s="126"/>
      <c r="P1348" s="90"/>
      <c r="Q1348" s="52"/>
      <c r="R1348" s="177" t="str">
        <f>IF(R1346="","",CONCATENATE(R1346,"v",R1347))</f>
        <v>173100v180102</v>
      </c>
      <c r="S1348" s="170"/>
    </row>
    <row r="1349" spans="1:20" ht="16.5" thickBot="1" x14ac:dyDescent="0.3">
      <c r="A1349" s="139" t="str">
        <f t="shared" si="942"/>
        <v>2015Wk 8P68</v>
      </c>
      <c r="B1349">
        <v>68</v>
      </c>
      <c r="C1349" s="144" t="s">
        <v>214</v>
      </c>
      <c r="D1349" s="171">
        <v>2</v>
      </c>
      <c r="E1349" s="172">
        <v>5</v>
      </c>
      <c r="F1349" s="172">
        <v>4</v>
      </c>
      <c r="G1349" s="172">
        <v>5</v>
      </c>
      <c r="H1349" s="172">
        <v>3</v>
      </c>
      <c r="I1349" s="172">
        <v>4</v>
      </c>
      <c r="J1349" s="172">
        <v>5</v>
      </c>
      <c r="K1349" s="172">
        <v>5</v>
      </c>
      <c r="L1349" s="172">
        <v>4</v>
      </c>
      <c r="M1349" s="173">
        <v>5</v>
      </c>
      <c r="N1349" s="174">
        <v>40</v>
      </c>
      <c r="O1349" s="175">
        <v>0</v>
      </c>
      <c r="P1349" s="176">
        <v>1</v>
      </c>
      <c r="Q1349" s="52"/>
      <c r="R1349" s="177" t="str">
        <f>CONCATENATE(B1349+100,P1349+100)</f>
        <v>168101</v>
      </c>
      <c r="S1349" s="170">
        <f>B1350</f>
        <v>6</v>
      </c>
      <c r="T1349" t="e">
        <f>VLOOKUP(B1349,$D$223:$H$264,5,FALSE)</f>
        <v>#N/A</v>
      </c>
    </row>
    <row r="1350" spans="1:20" ht="16.5" thickBot="1" x14ac:dyDescent="0.3">
      <c r="A1350" s="139" t="str">
        <f t="shared" si="942"/>
        <v>2015Wk 8P6</v>
      </c>
      <c r="B1350">
        <v>6</v>
      </c>
      <c r="C1350" s="144" t="s">
        <v>237</v>
      </c>
      <c r="D1350" s="171">
        <v>5</v>
      </c>
      <c r="E1350" s="172">
        <v>5</v>
      </c>
      <c r="F1350" s="172">
        <v>5</v>
      </c>
      <c r="G1350" s="172">
        <v>5</v>
      </c>
      <c r="H1350" s="172">
        <v>5</v>
      </c>
      <c r="I1350" s="172">
        <v>3</v>
      </c>
      <c r="J1350" s="172">
        <v>5</v>
      </c>
      <c r="K1350" s="172">
        <v>4</v>
      </c>
      <c r="L1350" s="172">
        <v>5</v>
      </c>
      <c r="M1350" s="173">
        <v>5</v>
      </c>
      <c r="N1350" s="174">
        <v>42</v>
      </c>
      <c r="O1350" s="175">
        <v>0</v>
      </c>
      <c r="P1350" s="176">
        <v>1</v>
      </c>
      <c r="Q1350" s="52"/>
      <c r="R1350" s="177" t="str">
        <f>CONCATENATE(B1350+100,P1350+100)</f>
        <v>106101</v>
      </c>
      <c r="S1350" s="170">
        <f>B1349</f>
        <v>68</v>
      </c>
      <c r="T1350" t="e">
        <f>VLOOKUP(B1350,$D$223:$H$264,5,FALSE)</f>
        <v>#N/A</v>
      </c>
    </row>
    <row r="1351" spans="1:20" ht="16.5" thickBot="1" x14ac:dyDescent="0.3">
      <c r="A1351" s="139" t="str">
        <f t="shared" si="942"/>
        <v>2015Wk 8PM7</v>
      </c>
      <c r="B1351" t="s">
        <v>230</v>
      </c>
      <c r="C1351" s="96"/>
      <c r="D1351" s="98"/>
      <c r="E1351" s="178"/>
      <c r="F1351" s="178"/>
      <c r="G1351" s="178"/>
      <c r="H1351" s="178"/>
      <c r="I1351" s="178"/>
      <c r="J1351" s="178"/>
      <c r="K1351" s="178"/>
      <c r="L1351" s="178"/>
      <c r="M1351" s="178"/>
      <c r="N1351" s="126"/>
      <c r="O1351" s="126"/>
      <c r="P1351" s="90"/>
      <c r="Q1351" s="52"/>
      <c r="R1351" s="177" t="str">
        <f>IF(R1349="","",CONCATENATE(R1349,"v",R1350))</f>
        <v>168101v106101</v>
      </c>
      <c r="S1351" s="170"/>
    </row>
    <row r="1352" spans="1:20" ht="16.5" thickBot="1" x14ac:dyDescent="0.3">
      <c r="A1352" s="139" t="str">
        <f t="shared" si="942"/>
        <v>2015Wk 8P30</v>
      </c>
      <c r="B1352">
        <v>30</v>
      </c>
      <c r="C1352" s="144" t="s">
        <v>216</v>
      </c>
      <c r="D1352" s="171">
        <v>8</v>
      </c>
      <c r="E1352" s="172">
        <v>5</v>
      </c>
      <c r="F1352" s="172">
        <v>5</v>
      </c>
      <c r="G1352" s="172">
        <v>4</v>
      </c>
      <c r="H1352" s="172">
        <v>4</v>
      </c>
      <c r="I1352" s="172">
        <v>4</v>
      </c>
      <c r="J1352" s="172">
        <v>6</v>
      </c>
      <c r="K1352" s="172">
        <v>5</v>
      </c>
      <c r="L1352" s="172">
        <v>5</v>
      </c>
      <c r="M1352" s="173">
        <v>7</v>
      </c>
      <c r="N1352" s="174">
        <v>45</v>
      </c>
      <c r="O1352" s="175">
        <v>1</v>
      </c>
      <c r="P1352" s="176">
        <v>2</v>
      </c>
      <c r="Q1352" s="52"/>
      <c r="R1352" s="177" t="str">
        <f>CONCATENATE(B1352+100,P1352+100)</f>
        <v>130102</v>
      </c>
      <c r="S1352" s="170">
        <f>B1353</f>
        <v>21</v>
      </c>
      <c r="T1352" t="e">
        <f>VLOOKUP(B1352,$D$223:$H$264,5,FALSE)</f>
        <v>#N/A</v>
      </c>
    </row>
    <row r="1353" spans="1:20" ht="16.5" thickBot="1" x14ac:dyDescent="0.3">
      <c r="A1353" s="139" t="str">
        <f t="shared" si="942"/>
        <v>2015Wk 8P21</v>
      </c>
      <c r="B1353">
        <v>21</v>
      </c>
      <c r="C1353" s="144" t="s">
        <v>240</v>
      </c>
      <c r="D1353" s="171">
        <v>7</v>
      </c>
      <c r="E1353" s="172">
        <v>4</v>
      </c>
      <c r="F1353" s="172">
        <v>5</v>
      </c>
      <c r="G1353" s="172">
        <v>6</v>
      </c>
      <c r="H1353" s="172">
        <v>4</v>
      </c>
      <c r="I1353" s="172">
        <v>4</v>
      </c>
      <c r="J1353" s="172">
        <v>6</v>
      </c>
      <c r="K1353" s="172">
        <v>4</v>
      </c>
      <c r="L1353" s="172">
        <v>5</v>
      </c>
      <c r="M1353" s="173">
        <v>6</v>
      </c>
      <c r="N1353" s="174">
        <v>44</v>
      </c>
      <c r="O1353" s="175">
        <v>0</v>
      </c>
      <c r="P1353" s="176">
        <v>0</v>
      </c>
      <c r="Q1353" s="52"/>
      <c r="R1353" s="177" t="str">
        <f>CONCATENATE(B1353+100,P1353+100)</f>
        <v>121100</v>
      </c>
      <c r="S1353" s="170">
        <f>B1352</f>
        <v>30</v>
      </c>
      <c r="T1353" t="e">
        <f>VLOOKUP(B1353,$D$223:$H$264,5,FALSE)</f>
        <v>#N/A</v>
      </c>
    </row>
    <row r="1354" spans="1:20" ht="16.5" thickBot="1" x14ac:dyDescent="0.3">
      <c r="A1354" s="139" t="str">
        <f t="shared" si="942"/>
        <v>2015Wk 8PM8</v>
      </c>
      <c r="B1354" t="s">
        <v>233</v>
      </c>
      <c r="C1354" s="96"/>
      <c r="D1354" s="98"/>
      <c r="E1354" s="178"/>
      <c r="F1354" s="178"/>
      <c r="G1354" s="178"/>
      <c r="H1354" s="178"/>
      <c r="I1354" s="178"/>
      <c r="J1354" s="178"/>
      <c r="K1354" s="178"/>
      <c r="L1354" s="178"/>
      <c r="M1354" s="178"/>
      <c r="N1354" s="126"/>
      <c r="O1354" s="126"/>
      <c r="P1354" s="90"/>
      <c r="Q1354" s="52"/>
      <c r="R1354" s="177" t="str">
        <f>IF(R1352="","",CONCATENATE(R1352,"v",R1353))</f>
        <v>130102v121100</v>
      </c>
      <c r="S1354" s="170"/>
    </row>
    <row r="1355" spans="1:20" ht="16.5" thickBot="1" x14ac:dyDescent="0.3">
      <c r="A1355" s="139" t="str">
        <f t="shared" si="942"/>
        <v>2015Wk 8P44</v>
      </c>
      <c r="B1355">
        <v>44</v>
      </c>
      <c r="C1355" s="144" t="s">
        <v>218</v>
      </c>
      <c r="D1355" s="171">
        <v>13</v>
      </c>
      <c r="E1355" s="172">
        <v>7</v>
      </c>
      <c r="F1355" s="172">
        <v>6</v>
      </c>
      <c r="G1355" s="172">
        <v>7</v>
      </c>
      <c r="H1355" s="172">
        <v>4</v>
      </c>
      <c r="I1355" s="172">
        <v>5</v>
      </c>
      <c r="J1355" s="172">
        <v>5</v>
      </c>
      <c r="K1355" s="172">
        <v>4</v>
      </c>
      <c r="L1355" s="172">
        <v>5</v>
      </c>
      <c r="M1355" s="173">
        <v>8</v>
      </c>
      <c r="N1355" s="174">
        <v>51</v>
      </c>
      <c r="O1355" s="175">
        <v>1</v>
      </c>
      <c r="P1355" s="176">
        <v>2</v>
      </c>
      <c r="Q1355" s="52"/>
      <c r="R1355" s="177" t="str">
        <f>CONCATENATE(B1355+100,P1355+100)</f>
        <v>144102</v>
      </c>
      <c r="S1355" s="170">
        <f>B1356</f>
        <v>29</v>
      </c>
      <c r="T1355" t="e">
        <f>VLOOKUP(B1355,$D$223:$H$264,5,FALSE)</f>
        <v>#N/A</v>
      </c>
    </row>
    <row r="1356" spans="1:20" ht="16.5" thickBot="1" x14ac:dyDescent="0.3">
      <c r="A1356" s="139" t="str">
        <f t="shared" si="942"/>
        <v>2015Wk 8P29</v>
      </c>
      <c r="B1356">
        <v>29</v>
      </c>
      <c r="C1356" s="144" t="s">
        <v>243</v>
      </c>
      <c r="D1356" s="171">
        <v>10</v>
      </c>
      <c r="E1356" s="172">
        <v>6</v>
      </c>
      <c r="F1356" s="172">
        <v>6</v>
      </c>
      <c r="G1356" s="172">
        <v>6</v>
      </c>
      <c r="H1356" s="172">
        <v>5</v>
      </c>
      <c r="I1356" s="172">
        <v>5</v>
      </c>
      <c r="J1356" s="172">
        <v>6</v>
      </c>
      <c r="K1356" s="172">
        <v>4</v>
      </c>
      <c r="L1356" s="172">
        <v>7</v>
      </c>
      <c r="M1356" s="173">
        <v>8</v>
      </c>
      <c r="N1356" s="174">
        <v>53</v>
      </c>
      <c r="O1356" s="175">
        <v>-4</v>
      </c>
      <c r="P1356" s="176">
        <v>0</v>
      </c>
      <c r="Q1356" s="52"/>
      <c r="R1356" s="177" t="str">
        <f>CONCATENATE(B1356+100,P1356+100)</f>
        <v>129100</v>
      </c>
      <c r="S1356" s="170">
        <f>B1355</f>
        <v>44</v>
      </c>
      <c r="T1356" t="e">
        <f>VLOOKUP(B1356,$D$223:$H$264,5,FALSE)</f>
        <v>#N/A</v>
      </c>
    </row>
    <row r="1357" spans="1:20" ht="16.5" thickBot="1" x14ac:dyDescent="0.3">
      <c r="A1357" s="139" t="str">
        <f t="shared" si="942"/>
        <v>2015Wk 8PM9</v>
      </c>
      <c r="B1357" t="s">
        <v>236</v>
      </c>
      <c r="C1357" s="96"/>
      <c r="D1357" s="98"/>
      <c r="E1357" s="178"/>
      <c r="F1357" s="178"/>
      <c r="G1357" s="178"/>
      <c r="H1357" s="178"/>
      <c r="I1357" s="178"/>
      <c r="J1357" s="178"/>
      <c r="K1357" s="178"/>
      <c r="L1357" s="178"/>
      <c r="M1357" s="178"/>
      <c r="N1357" s="126"/>
      <c r="O1357" s="126"/>
      <c r="P1357" s="90"/>
      <c r="Q1357" s="52"/>
      <c r="R1357" s="177" t="str">
        <f>IF(R1355="","",CONCATENATE(R1355,"v",R1356))</f>
        <v>144102v129100</v>
      </c>
      <c r="S1357" s="170"/>
    </row>
    <row r="1358" spans="1:20" ht="16.5" thickBot="1" x14ac:dyDescent="0.3">
      <c r="A1358" s="139" t="str">
        <f t="shared" si="942"/>
        <v>2015Wk 8P19</v>
      </c>
      <c r="B1358">
        <v>19</v>
      </c>
      <c r="C1358" s="144" t="s">
        <v>255</v>
      </c>
      <c r="D1358" s="171">
        <v>5</v>
      </c>
      <c r="E1358" s="172">
        <v>4</v>
      </c>
      <c r="F1358" s="172">
        <v>6</v>
      </c>
      <c r="G1358" s="172">
        <v>6</v>
      </c>
      <c r="H1358" s="172">
        <v>4</v>
      </c>
      <c r="I1358" s="172">
        <v>3</v>
      </c>
      <c r="J1358" s="172">
        <v>5</v>
      </c>
      <c r="K1358" s="172">
        <v>4</v>
      </c>
      <c r="L1358" s="172">
        <v>6</v>
      </c>
      <c r="M1358" s="173">
        <v>5</v>
      </c>
      <c r="N1358" s="174">
        <v>43</v>
      </c>
      <c r="O1358" s="175">
        <v>-1</v>
      </c>
      <c r="P1358" s="176">
        <v>0</v>
      </c>
      <c r="Q1358" s="52"/>
      <c r="R1358" s="177" t="str">
        <f>CONCATENATE(B1358+100,P1358+100)</f>
        <v>119100</v>
      </c>
      <c r="S1358" s="170">
        <f>B1359</f>
        <v>3</v>
      </c>
      <c r="T1358" t="e">
        <f>VLOOKUP(B1358,$D$223:$H$264,5,FALSE)</f>
        <v>#N/A</v>
      </c>
    </row>
    <row r="1359" spans="1:20" ht="16.5" thickBot="1" x14ac:dyDescent="0.3">
      <c r="A1359" s="139" t="str">
        <f t="shared" si="942"/>
        <v>2015Wk 8P3</v>
      </c>
      <c r="B1359">
        <v>3</v>
      </c>
      <c r="C1359" s="144" t="s">
        <v>229</v>
      </c>
      <c r="D1359" s="171">
        <v>4</v>
      </c>
      <c r="E1359" s="172">
        <v>5</v>
      </c>
      <c r="F1359" s="172">
        <v>5</v>
      </c>
      <c r="G1359" s="172">
        <v>5</v>
      </c>
      <c r="H1359" s="172">
        <v>4</v>
      </c>
      <c r="I1359" s="172">
        <v>3</v>
      </c>
      <c r="J1359" s="172">
        <v>5</v>
      </c>
      <c r="K1359" s="172">
        <v>3</v>
      </c>
      <c r="L1359" s="172">
        <v>5</v>
      </c>
      <c r="M1359" s="173">
        <v>6</v>
      </c>
      <c r="N1359" s="174">
        <v>41</v>
      </c>
      <c r="O1359" s="175">
        <v>0</v>
      </c>
      <c r="P1359" s="176">
        <v>2</v>
      </c>
      <c r="Q1359" s="52"/>
      <c r="R1359" s="177" t="str">
        <f>CONCATENATE(B1359+100,P1359+100)</f>
        <v>103102</v>
      </c>
      <c r="S1359" s="170">
        <f>B1358</f>
        <v>19</v>
      </c>
      <c r="T1359" t="e">
        <f>VLOOKUP(B1359,$D$223:$H$264,5,FALSE)</f>
        <v>#N/A</v>
      </c>
    </row>
    <row r="1360" spans="1:20" ht="16.5" thickBot="1" x14ac:dyDescent="0.3">
      <c r="A1360" s="139" t="str">
        <f t="shared" si="942"/>
        <v>2015Wk 8PM10</v>
      </c>
      <c r="B1360" t="s">
        <v>239</v>
      </c>
      <c r="C1360" s="96"/>
      <c r="D1360" s="98"/>
      <c r="E1360" s="178"/>
      <c r="F1360" s="178"/>
      <c r="G1360" s="178"/>
      <c r="H1360" s="178"/>
      <c r="I1360" s="178"/>
      <c r="J1360" s="178"/>
      <c r="K1360" s="178"/>
      <c r="L1360" s="178"/>
      <c r="M1360" s="178"/>
      <c r="N1360" s="126"/>
      <c r="O1360" s="126"/>
      <c r="P1360" s="90"/>
      <c r="Q1360" s="52"/>
      <c r="R1360" s="177" t="str">
        <f>IF(R1358="","",CONCATENATE(R1358,"v",R1359))</f>
        <v>119100v103102</v>
      </c>
      <c r="S1360" s="170"/>
    </row>
    <row r="1361" spans="1:20" ht="16.5" thickBot="1" x14ac:dyDescent="0.3">
      <c r="A1361" s="139" t="str">
        <f t="shared" si="942"/>
        <v>2015Wk 8P25</v>
      </c>
      <c r="B1361">
        <v>25</v>
      </c>
      <c r="C1361" s="144" t="s">
        <v>258</v>
      </c>
      <c r="D1361" s="171">
        <v>5</v>
      </c>
      <c r="E1361" s="172">
        <v>5</v>
      </c>
      <c r="F1361" s="172">
        <v>6</v>
      </c>
      <c r="G1361" s="172">
        <v>5</v>
      </c>
      <c r="H1361" s="172">
        <v>5</v>
      </c>
      <c r="I1361" s="172">
        <v>4</v>
      </c>
      <c r="J1361" s="172">
        <v>6</v>
      </c>
      <c r="K1361" s="172">
        <v>3</v>
      </c>
      <c r="L1361" s="172">
        <v>5</v>
      </c>
      <c r="M1361" s="173">
        <v>5</v>
      </c>
      <c r="N1361" s="174">
        <v>44</v>
      </c>
      <c r="O1361" s="175">
        <v>-2</v>
      </c>
      <c r="P1361" s="176">
        <v>1</v>
      </c>
      <c r="Q1361" s="52"/>
      <c r="R1361" s="177" t="str">
        <f>CONCATENATE(B1361+100,P1361+100)</f>
        <v>125101</v>
      </c>
      <c r="S1361" s="170">
        <f>B1362</f>
        <v>31</v>
      </c>
      <c r="T1361" t="e">
        <f>VLOOKUP(B1361,$D$223:$H$264,5,FALSE)</f>
        <v>#N/A</v>
      </c>
    </row>
    <row r="1362" spans="1:20" ht="16.5" thickBot="1" x14ac:dyDescent="0.3">
      <c r="A1362" s="139" t="str">
        <f t="shared" si="942"/>
        <v>2015Wk 8P31</v>
      </c>
      <c r="B1362">
        <v>31</v>
      </c>
      <c r="C1362" s="144" t="s">
        <v>232</v>
      </c>
      <c r="D1362" s="171">
        <v>8</v>
      </c>
      <c r="E1362" s="172">
        <v>6</v>
      </c>
      <c r="F1362" s="172">
        <v>5</v>
      </c>
      <c r="G1362" s="172">
        <v>7</v>
      </c>
      <c r="H1362" s="172">
        <v>5</v>
      </c>
      <c r="I1362" s="172">
        <v>4</v>
      </c>
      <c r="J1362" s="172">
        <v>5</v>
      </c>
      <c r="K1362" s="172">
        <v>3</v>
      </c>
      <c r="L1362" s="172">
        <v>5</v>
      </c>
      <c r="M1362" s="173">
        <v>7</v>
      </c>
      <c r="N1362" s="174">
        <v>47</v>
      </c>
      <c r="O1362" s="175">
        <v>-2</v>
      </c>
      <c r="P1362" s="176">
        <v>1</v>
      </c>
      <c r="Q1362" s="52"/>
      <c r="R1362" s="177" t="str">
        <f>CONCATENATE(B1362+100,P1362+100)</f>
        <v>131101</v>
      </c>
      <c r="S1362" s="170">
        <f>B1361</f>
        <v>25</v>
      </c>
      <c r="T1362" t="e">
        <f>VLOOKUP(B1362,$D$223:$H$264,5,FALSE)</f>
        <v>#N/A</v>
      </c>
    </row>
    <row r="1363" spans="1:20" ht="16.5" thickBot="1" x14ac:dyDescent="0.3">
      <c r="A1363" s="139" t="str">
        <f t="shared" si="942"/>
        <v>2015Wk 8PM11</v>
      </c>
      <c r="B1363" t="s">
        <v>242</v>
      </c>
      <c r="C1363" s="96"/>
      <c r="D1363" s="98"/>
      <c r="E1363" s="178"/>
      <c r="F1363" s="178"/>
      <c r="G1363" s="178"/>
      <c r="H1363" s="178"/>
      <c r="I1363" s="178"/>
      <c r="J1363" s="178"/>
      <c r="K1363" s="178"/>
      <c r="L1363" s="178"/>
      <c r="M1363" s="178"/>
      <c r="N1363" s="126"/>
      <c r="O1363" s="126"/>
      <c r="P1363" s="90"/>
      <c r="Q1363" s="52"/>
      <c r="R1363" s="177" t="str">
        <f>IF(R1361="","",CONCATENATE(R1361,"v",R1362))</f>
        <v>125101v131101</v>
      </c>
      <c r="S1363" s="170"/>
    </row>
    <row r="1364" spans="1:20" ht="16.5" thickBot="1" x14ac:dyDescent="0.3">
      <c r="A1364" s="139" t="str">
        <f t="shared" si="942"/>
        <v>2015Wk 8P16</v>
      </c>
      <c r="B1364">
        <v>16</v>
      </c>
      <c r="C1364" s="144" t="s">
        <v>261</v>
      </c>
      <c r="D1364" s="171">
        <v>9</v>
      </c>
      <c r="E1364" s="172">
        <v>6</v>
      </c>
      <c r="F1364" s="172">
        <v>5</v>
      </c>
      <c r="G1364" s="172">
        <v>6</v>
      </c>
      <c r="H1364" s="172">
        <v>5</v>
      </c>
      <c r="I1364" s="172">
        <v>4</v>
      </c>
      <c r="J1364" s="172">
        <v>6</v>
      </c>
      <c r="K1364" s="172">
        <v>3</v>
      </c>
      <c r="L1364" s="172">
        <v>5</v>
      </c>
      <c r="M1364" s="173">
        <v>6</v>
      </c>
      <c r="N1364" s="174">
        <v>46</v>
      </c>
      <c r="O1364" s="175">
        <v>0</v>
      </c>
      <c r="P1364" s="176">
        <v>0</v>
      </c>
      <c r="Q1364" s="52"/>
      <c r="R1364" s="177" t="str">
        <f>CONCATENATE(B1364+100,P1364+100)</f>
        <v>116100</v>
      </c>
      <c r="S1364" s="170">
        <f>B1365</f>
        <v>32</v>
      </c>
      <c r="T1364" t="e">
        <f>VLOOKUP(B1364,$D$223:$H$264,5,FALSE)</f>
        <v>#N/A</v>
      </c>
    </row>
    <row r="1365" spans="1:20" ht="16.5" thickBot="1" x14ac:dyDescent="0.3">
      <c r="A1365" s="139" t="str">
        <f t="shared" si="942"/>
        <v>2015Wk 8P32</v>
      </c>
      <c r="B1365">
        <v>32</v>
      </c>
      <c r="C1365" s="144" t="s">
        <v>235</v>
      </c>
      <c r="D1365" s="171">
        <v>10</v>
      </c>
      <c r="E1365" s="172">
        <v>5</v>
      </c>
      <c r="F1365" s="172">
        <v>6</v>
      </c>
      <c r="G1365" s="172">
        <v>5</v>
      </c>
      <c r="H1365" s="172">
        <v>5</v>
      </c>
      <c r="I1365" s="172">
        <v>4</v>
      </c>
      <c r="J1365" s="172">
        <v>5</v>
      </c>
      <c r="K1365" s="172">
        <v>4</v>
      </c>
      <c r="L1365" s="172">
        <v>5</v>
      </c>
      <c r="M1365" s="173">
        <v>8</v>
      </c>
      <c r="N1365" s="174">
        <v>47</v>
      </c>
      <c r="O1365" s="175">
        <v>1</v>
      </c>
      <c r="P1365" s="176">
        <v>2</v>
      </c>
      <c r="Q1365" s="52"/>
      <c r="R1365" s="177" t="str">
        <f>CONCATENATE(B1365+100,P1365+100)</f>
        <v>132102</v>
      </c>
      <c r="S1365" s="170">
        <f>B1364</f>
        <v>16</v>
      </c>
      <c r="T1365" t="e">
        <f>VLOOKUP(B1365,$D$223:$H$264,5,FALSE)</f>
        <v>#N/A</v>
      </c>
    </row>
    <row r="1366" spans="1:20" ht="16.5" thickBot="1" x14ac:dyDescent="0.3">
      <c r="A1366" s="139" t="str">
        <f t="shared" si="942"/>
        <v>2015Wk 8PM12</v>
      </c>
      <c r="B1366" t="s">
        <v>245</v>
      </c>
      <c r="C1366" s="96"/>
      <c r="D1366" s="98"/>
      <c r="E1366" s="178"/>
      <c r="F1366" s="178"/>
      <c r="G1366" s="178"/>
      <c r="H1366" s="178"/>
      <c r="I1366" s="178"/>
      <c r="J1366" s="178"/>
      <c r="K1366" s="178"/>
      <c r="L1366" s="178"/>
      <c r="M1366" s="178"/>
      <c r="N1366" s="126"/>
      <c r="O1366" s="126"/>
      <c r="P1366" s="90"/>
      <c r="Q1366" s="52"/>
      <c r="R1366" s="177" t="str">
        <f>IF(R1364="","",CONCATENATE(R1364,"v",R1365))</f>
        <v>116100v132102</v>
      </c>
      <c r="S1366" s="170"/>
    </row>
    <row r="1367" spans="1:20" ht="16.5" thickBot="1" x14ac:dyDescent="0.3">
      <c r="A1367" s="139" t="str">
        <f t="shared" si="942"/>
        <v>2015Wk 8P8</v>
      </c>
      <c r="B1367">
        <v>8</v>
      </c>
      <c r="C1367" s="144" t="s">
        <v>238</v>
      </c>
      <c r="D1367" s="171">
        <v>5</v>
      </c>
      <c r="E1367" s="172">
        <v>5</v>
      </c>
      <c r="F1367" s="172">
        <v>4</v>
      </c>
      <c r="G1367" s="172">
        <v>6</v>
      </c>
      <c r="H1367" s="172">
        <v>4</v>
      </c>
      <c r="I1367" s="172">
        <v>3</v>
      </c>
      <c r="J1367" s="172">
        <v>6</v>
      </c>
      <c r="K1367" s="172">
        <v>4</v>
      </c>
      <c r="L1367" s="172">
        <v>5</v>
      </c>
      <c r="M1367" s="173">
        <v>5</v>
      </c>
      <c r="N1367" s="174">
        <v>42</v>
      </c>
      <c r="O1367" s="175">
        <v>0</v>
      </c>
      <c r="P1367" s="176">
        <v>2</v>
      </c>
      <c r="Q1367" s="52"/>
      <c r="R1367" s="177" t="str">
        <f>CONCATENATE(B1367+100,P1367+100)</f>
        <v>108102</v>
      </c>
      <c r="S1367" s="170">
        <f>B1368</f>
        <v>9</v>
      </c>
      <c r="T1367" t="e">
        <f>VLOOKUP(B1367,$D$223:$H$264,5,FALSE)</f>
        <v>#N/A</v>
      </c>
    </row>
    <row r="1368" spans="1:20" ht="16.5" thickBot="1" x14ac:dyDescent="0.3">
      <c r="A1368" s="139" t="str">
        <f t="shared" si="942"/>
        <v>2015Wk 8P9</v>
      </c>
      <c r="B1368">
        <v>9</v>
      </c>
      <c r="C1368" s="144" t="s">
        <v>228</v>
      </c>
      <c r="D1368" s="171">
        <v>4</v>
      </c>
      <c r="E1368" s="172">
        <v>6</v>
      </c>
      <c r="F1368" s="172">
        <v>6</v>
      </c>
      <c r="G1368" s="172">
        <v>5</v>
      </c>
      <c r="H1368" s="172">
        <v>4</v>
      </c>
      <c r="I1368" s="172">
        <v>4</v>
      </c>
      <c r="J1368" s="172">
        <v>6</v>
      </c>
      <c r="K1368" s="172">
        <v>4</v>
      </c>
      <c r="L1368" s="172">
        <v>6</v>
      </c>
      <c r="M1368" s="173">
        <v>5</v>
      </c>
      <c r="N1368" s="174">
        <v>46</v>
      </c>
      <c r="O1368" s="175">
        <v>-5</v>
      </c>
      <c r="P1368" s="176">
        <v>0</v>
      </c>
      <c r="Q1368" s="52"/>
      <c r="R1368" s="177" t="str">
        <f>CONCATENATE(B1368+100,P1368+100)</f>
        <v>109100</v>
      </c>
      <c r="S1368" s="170">
        <f>B1367</f>
        <v>8</v>
      </c>
      <c r="T1368" t="e">
        <f>VLOOKUP(B1368,$D$223:$H$264,5,FALSE)</f>
        <v>#N/A</v>
      </c>
    </row>
    <row r="1369" spans="1:20" ht="16.5" thickBot="1" x14ac:dyDescent="0.3">
      <c r="A1369" s="139" t="str">
        <f t="shared" si="942"/>
        <v>2015Wk 8PM13</v>
      </c>
      <c r="B1369" t="s">
        <v>248</v>
      </c>
      <c r="C1369" s="96"/>
      <c r="D1369" s="98"/>
      <c r="E1369" s="178"/>
      <c r="F1369" s="178"/>
      <c r="G1369" s="178"/>
      <c r="H1369" s="178"/>
      <c r="I1369" s="178"/>
      <c r="J1369" s="178"/>
      <c r="K1369" s="178"/>
      <c r="L1369" s="178"/>
      <c r="M1369" s="178"/>
      <c r="N1369" s="126"/>
      <c r="O1369" s="126"/>
      <c r="P1369" s="90"/>
      <c r="Q1369" s="52"/>
      <c r="R1369" s="177" t="str">
        <f>IF(R1367="","",CONCATENATE(R1367,"v",R1368))</f>
        <v>108102v109100</v>
      </c>
      <c r="S1369" s="170"/>
    </row>
    <row r="1370" spans="1:20" ht="16.5" thickBot="1" x14ac:dyDescent="0.3">
      <c r="A1370" s="139" t="str">
        <f t="shared" si="942"/>
        <v>2015Wk 8P43</v>
      </c>
      <c r="B1370">
        <v>43</v>
      </c>
      <c r="C1370" s="144" t="s">
        <v>241</v>
      </c>
      <c r="D1370" s="171">
        <v>8</v>
      </c>
      <c r="E1370" s="172">
        <v>5</v>
      </c>
      <c r="F1370" s="172">
        <v>7</v>
      </c>
      <c r="G1370" s="172">
        <v>5</v>
      </c>
      <c r="H1370" s="172">
        <v>5</v>
      </c>
      <c r="I1370" s="172">
        <v>4</v>
      </c>
      <c r="J1370" s="172">
        <v>6</v>
      </c>
      <c r="K1370" s="172">
        <v>4</v>
      </c>
      <c r="L1370" s="172">
        <v>5</v>
      </c>
      <c r="M1370" s="173">
        <v>5</v>
      </c>
      <c r="N1370" s="174">
        <v>46</v>
      </c>
      <c r="O1370" s="175">
        <v>0</v>
      </c>
      <c r="P1370" s="176">
        <v>2</v>
      </c>
      <c r="Q1370" s="52"/>
      <c r="R1370" s="177" t="str">
        <f>CONCATENATE(B1370+100,P1370+100)</f>
        <v>143102</v>
      </c>
      <c r="S1370" s="170">
        <f>B1371</f>
        <v>12</v>
      </c>
      <c r="T1370" t="e">
        <f>VLOOKUP(B1370,$D$223:$H$264,5,FALSE)</f>
        <v>#N/A</v>
      </c>
    </row>
    <row r="1371" spans="1:20" ht="16.5" thickBot="1" x14ac:dyDescent="0.3">
      <c r="A1371" s="139" t="str">
        <f t="shared" si="942"/>
        <v>2015Wk 8P12</v>
      </c>
      <c r="B1371">
        <v>12</v>
      </c>
      <c r="C1371" s="144" t="s">
        <v>231</v>
      </c>
      <c r="D1371" s="171">
        <v>5</v>
      </c>
      <c r="E1371" s="172">
        <v>6</v>
      </c>
      <c r="F1371" s="172">
        <v>6</v>
      </c>
      <c r="G1371" s="172">
        <v>6</v>
      </c>
      <c r="H1371" s="172">
        <v>5</v>
      </c>
      <c r="I1371" s="172">
        <v>3</v>
      </c>
      <c r="J1371" s="172">
        <v>5</v>
      </c>
      <c r="K1371" s="172">
        <v>4</v>
      </c>
      <c r="L1371" s="172">
        <v>5</v>
      </c>
      <c r="M1371" s="173">
        <v>4</v>
      </c>
      <c r="N1371" s="174">
        <v>44</v>
      </c>
      <c r="O1371" s="175">
        <v>-1</v>
      </c>
      <c r="P1371" s="176">
        <v>0</v>
      </c>
      <c r="Q1371" s="52"/>
      <c r="R1371" s="177" t="str">
        <f>CONCATENATE(B1371+100,P1371+100)</f>
        <v>112100</v>
      </c>
      <c r="S1371" s="170">
        <f>B1370</f>
        <v>43</v>
      </c>
      <c r="T1371" t="e">
        <f>VLOOKUP(B1371,$D$223:$H$264,5,FALSE)</f>
        <v>#N/A</v>
      </c>
    </row>
    <row r="1372" spans="1:20" ht="16.5" thickBot="1" x14ac:dyDescent="0.3">
      <c r="A1372" s="139" t="str">
        <f t="shared" si="942"/>
        <v>2015Wk 8PM14</v>
      </c>
      <c r="B1372" t="s">
        <v>251</v>
      </c>
      <c r="C1372" s="96"/>
      <c r="D1372" s="98"/>
      <c r="E1372" s="178"/>
      <c r="F1372" s="178"/>
      <c r="G1372" s="178"/>
      <c r="H1372" s="178"/>
      <c r="I1372" s="178"/>
      <c r="J1372" s="178"/>
      <c r="K1372" s="178"/>
      <c r="L1372" s="178"/>
      <c r="M1372" s="178"/>
      <c r="N1372" s="126"/>
      <c r="O1372" s="126"/>
      <c r="P1372" s="90"/>
      <c r="Q1372" s="52"/>
      <c r="R1372" s="177" t="str">
        <f>IF(R1370="","",CONCATENATE(R1370,"v",R1371))</f>
        <v>143102v112100</v>
      </c>
      <c r="S1372" s="170"/>
    </row>
    <row r="1373" spans="1:20" ht="16.5" thickBot="1" x14ac:dyDescent="0.3">
      <c r="A1373" s="139" t="str">
        <f t="shared" si="942"/>
        <v>2015Wk 8P28</v>
      </c>
      <c r="B1373">
        <v>28</v>
      </c>
      <c r="C1373" s="144" t="s">
        <v>244</v>
      </c>
      <c r="D1373" s="171">
        <v>9</v>
      </c>
      <c r="E1373" s="172">
        <v>6</v>
      </c>
      <c r="F1373" s="172">
        <v>6</v>
      </c>
      <c r="G1373" s="172">
        <v>7</v>
      </c>
      <c r="H1373" s="172">
        <v>5</v>
      </c>
      <c r="I1373" s="172">
        <v>5</v>
      </c>
      <c r="J1373" s="172">
        <v>5</v>
      </c>
      <c r="K1373" s="172">
        <v>3</v>
      </c>
      <c r="L1373" s="172">
        <v>6</v>
      </c>
      <c r="M1373" s="173">
        <v>6</v>
      </c>
      <c r="N1373" s="174">
        <v>49</v>
      </c>
      <c r="O1373" s="175">
        <v>-3</v>
      </c>
      <c r="P1373" s="176">
        <v>0</v>
      </c>
      <c r="Q1373" s="52"/>
      <c r="R1373" s="177" t="str">
        <f>CONCATENATE(B1373+100,P1373+100)</f>
        <v>128100</v>
      </c>
      <c r="S1373" s="170">
        <f>B1374</f>
        <v>72</v>
      </c>
      <c r="T1373" t="e">
        <f>VLOOKUP(B1373,$D$223:$H$264,5,FALSE)</f>
        <v>#N/A</v>
      </c>
    </row>
    <row r="1374" spans="1:20" ht="16.5" thickBot="1" x14ac:dyDescent="0.3">
      <c r="A1374" s="139" t="str">
        <f t="shared" si="942"/>
        <v>2015Wk 8P72</v>
      </c>
      <c r="B1374">
        <v>72</v>
      </c>
      <c r="C1374" s="144" t="s">
        <v>234</v>
      </c>
      <c r="D1374" s="171">
        <v>11</v>
      </c>
      <c r="E1374" s="172">
        <v>5</v>
      </c>
      <c r="F1374" s="172">
        <v>6</v>
      </c>
      <c r="G1374" s="172">
        <v>6</v>
      </c>
      <c r="H1374" s="172">
        <v>5</v>
      </c>
      <c r="I1374" s="172">
        <v>4</v>
      </c>
      <c r="J1374" s="172">
        <v>6</v>
      </c>
      <c r="K1374" s="172">
        <v>5</v>
      </c>
      <c r="L1374" s="172">
        <v>6</v>
      </c>
      <c r="M1374" s="173">
        <v>6</v>
      </c>
      <c r="N1374" s="174">
        <v>49</v>
      </c>
      <c r="O1374" s="175">
        <v>-1</v>
      </c>
      <c r="P1374" s="176">
        <v>2</v>
      </c>
      <c r="Q1374" s="52"/>
      <c r="R1374" s="177" t="str">
        <f>CONCATENATE(B1374+100,P1374+100)</f>
        <v>172102</v>
      </c>
      <c r="S1374" s="170">
        <f>B1373</f>
        <v>28</v>
      </c>
      <c r="T1374" t="e">
        <f>VLOOKUP(B1374,$D$223:$H$264,5,FALSE)</f>
        <v>#N/A</v>
      </c>
    </row>
    <row r="1375" spans="1:20" ht="16.5" thickBot="1" x14ac:dyDescent="0.3">
      <c r="A1375" s="139" t="str">
        <f t="shared" si="942"/>
        <v>2015Wk 8PM15</v>
      </c>
      <c r="B1375" t="s">
        <v>254</v>
      </c>
      <c r="C1375" s="96"/>
      <c r="D1375" s="98"/>
      <c r="E1375" s="178"/>
      <c r="F1375" s="178"/>
      <c r="G1375" s="178"/>
      <c r="H1375" s="178"/>
      <c r="I1375" s="178"/>
      <c r="J1375" s="178"/>
      <c r="K1375" s="178"/>
      <c r="L1375" s="178"/>
      <c r="M1375" s="178"/>
      <c r="N1375" s="126"/>
      <c r="O1375" s="126"/>
      <c r="P1375" s="90"/>
      <c r="Q1375" s="52"/>
      <c r="R1375" s="177" t="str">
        <f>IF(R1373="","",CONCATENATE(R1373,"v",R1374))</f>
        <v>128100v172102</v>
      </c>
      <c r="S1375" s="170"/>
    </row>
    <row r="1376" spans="1:20" ht="16.5" thickBot="1" x14ac:dyDescent="0.3">
      <c r="A1376" s="139" t="str">
        <f t="shared" si="942"/>
        <v>2015Wk 8P81</v>
      </c>
      <c r="B1376">
        <v>81</v>
      </c>
      <c r="C1376" s="144" t="s">
        <v>247</v>
      </c>
      <c r="D1376" s="171">
        <v>5</v>
      </c>
      <c r="E1376" s="172">
        <v>6</v>
      </c>
      <c r="F1376" s="172">
        <v>6</v>
      </c>
      <c r="G1376" s="172">
        <v>5</v>
      </c>
      <c r="H1376" s="172">
        <v>3</v>
      </c>
      <c r="I1376" s="172">
        <v>3</v>
      </c>
      <c r="J1376" s="172">
        <v>6</v>
      </c>
      <c r="K1376" s="172">
        <v>6</v>
      </c>
      <c r="L1376" s="172">
        <v>5</v>
      </c>
      <c r="M1376" s="173">
        <v>4</v>
      </c>
      <c r="N1376" s="174">
        <v>44</v>
      </c>
      <c r="O1376" s="175">
        <v>0</v>
      </c>
      <c r="P1376" s="176">
        <v>2</v>
      </c>
      <c r="Q1376" s="52"/>
      <c r="R1376" s="177" t="str">
        <f>CONCATENATE(B1376+100,P1376+100)</f>
        <v>181102</v>
      </c>
      <c r="S1376" s="170">
        <f>B1377</f>
        <v>83</v>
      </c>
      <c r="T1376" t="e">
        <f>VLOOKUP(B1376,$D$223:$H$264,5,FALSE)</f>
        <v>#N/A</v>
      </c>
    </row>
    <row r="1377" spans="1:20" ht="16.5" thickBot="1" x14ac:dyDescent="0.3">
      <c r="A1377" s="139" t="str">
        <f t="shared" si="942"/>
        <v>2015Wk 8P83</v>
      </c>
      <c r="B1377">
        <v>83</v>
      </c>
      <c r="C1377" s="144" t="s">
        <v>213</v>
      </c>
      <c r="D1377" s="171">
        <v>2</v>
      </c>
      <c r="E1377" s="172">
        <v>4</v>
      </c>
      <c r="F1377" s="172">
        <v>5</v>
      </c>
      <c r="G1377" s="172">
        <v>5</v>
      </c>
      <c r="H1377" s="172">
        <v>5</v>
      </c>
      <c r="I1377" s="172">
        <v>4</v>
      </c>
      <c r="J1377" s="172">
        <v>5</v>
      </c>
      <c r="K1377" s="172">
        <v>3</v>
      </c>
      <c r="L1377" s="172">
        <v>4</v>
      </c>
      <c r="M1377" s="173">
        <v>5</v>
      </c>
      <c r="N1377" s="174">
        <v>40</v>
      </c>
      <c r="O1377" s="175">
        <v>-1</v>
      </c>
      <c r="P1377" s="176">
        <v>0</v>
      </c>
      <c r="Q1377" s="52"/>
      <c r="R1377" s="177" t="str">
        <f>CONCATENATE(B1377+100,P1377+100)</f>
        <v>183100</v>
      </c>
      <c r="S1377" s="170">
        <f>B1376</f>
        <v>81</v>
      </c>
      <c r="T1377" t="e">
        <f>VLOOKUP(B1377,$D$223:$H$264,5,FALSE)</f>
        <v>#N/A</v>
      </c>
    </row>
    <row r="1378" spans="1:20" ht="16.5" thickBot="1" x14ac:dyDescent="0.3">
      <c r="A1378" s="139" t="str">
        <f t="shared" si="942"/>
        <v>2015Wk 8PM16</v>
      </c>
      <c r="B1378" t="s">
        <v>257</v>
      </c>
      <c r="C1378" s="96"/>
      <c r="D1378" s="98"/>
      <c r="E1378" s="178"/>
      <c r="F1378" s="178"/>
      <c r="G1378" s="178"/>
      <c r="H1378" s="178"/>
      <c r="I1378" s="178"/>
      <c r="J1378" s="178"/>
      <c r="K1378" s="178"/>
      <c r="L1378" s="178"/>
      <c r="M1378" s="178"/>
      <c r="N1378" s="126"/>
      <c r="O1378" s="126"/>
      <c r="P1378" s="90"/>
      <c r="Q1378" s="52"/>
      <c r="R1378" s="177" t="str">
        <f>IF(R1376="","",CONCATENATE(R1376,"v",R1377))</f>
        <v>181102v183100</v>
      </c>
      <c r="S1378" s="170"/>
    </row>
    <row r="1379" spans="1:20" ht="16.5" thickBot="1" x14ac:dyDescent="0.3">
      <c r="A1379" s="139" t="str">
        <f t="shared" si="942"/>
        <v>2015Wk 8P15</v>
      </c>
      <c r="B1379">
        <v>15</v>
      </c>
      <c r="C1379" s="144" t="s">
        <v>250</v>
      </c>
      <c r="D1379" s="171">
        <v>7</v>
      </c>
      <c r="E1379" s="172">
        <v>6</v>
      </c>
      <c r="F1379" s="172">
        <v>4</v>
      </c>
      <c r="G1379" s="172">
        <v>6</v>
      </c>
      <c r="H1379" s="172">
        <v>4</v>
      </c>
      <c r="I1379" s="172">
        <v>3</v>
      </c>
      <c r="J1379" s="172">
        <v>5</v>
      </c>
      <c r="K1379" s="172">
        <v>3</v>
      </c>
      <c r="L1379" s="172">
        <v>5</v>
      </c>
      <c r="M1379" s="173">
        <v>6</v>
      </c>
      <c r="N1379" s="174">
        <v>42</v>
      </c>
      <c r="O1379" s="175">
        <v>2</v>
      </c>
      <c r="P1379" s="176">
        <v>2</v>
      </c>
      <c r="Q1379" s="52"/>
      <c r="R1379" s="177" t="str">
        <f>CONCATENATE(B1379+100,P1379+100)</f>
        <v>115102</v>
      </c>
      <c r="S1379" s="170">
        <f t="shared" ref="S1379" si="943">B1380</f>
        <v>14</v>
      </c>
    </row>
    <row r="1380" spans="1:20" ht="16.5" thickBot="1" x14ac:dyDescent="0.3">
      <c r="A1380" s="139" t="str">
        <f t="shared" si="942"/>
        <v>2015Wk 8P14</v>
      </c>
      <c r="B1380">
        <v>14</v>
      </c>
      <c r="C1380" s="144" t="s">
        <v>215</v>
      </c>
      <c r="D1380" s="171">
        <v>8</v>
      </c>
      <c r="E1380" s="172">
        <v>7</v>
      </c>
      <c r="F1380" s="172">
        <v>6</v>
      </c>
      <c r="G1380" s="172">
        <v>6</v>
      </c>
      <c r="H1380" s="172">
        <v>5</v>
      </c>
      <c r="I1380" s="172">
        <v>3</v>
      </c>
      <c r="J1380" s="172">
        <v>6</v>
      </c>
      <c r="K1380" s="172">
        <v>4</v>
      </c>
      <c r="L1380" s="172">
        <v>5</v>
      </c>
      <c r="M1380" s="173">
        <v>6</v>
      </c>
      <c r="N1380" s="174">
        <v>48</v>
      </c>
      <c r="O1380" s="175">
        <v>-2</v>
      </c>
      <c r="P1380" s="176">
        <v>0</v>
      </c>
      <c r="Q1380" s="52"/>
      <c r="R1380" s="177" t="str">
        <f>CONCATENATE(B1380+100,P1380+100)</f>
        <v>114100</v>
      </c>
      <c r="S1380" s="170">
        <f t="shared" ref="S1380" si="944">B1379</f>
        <v>15</v>
      </c>
    </row>
    <row r="1381" spans="1:20" ht="16.5" thickBot="1" x14ac:dyDescent="0.3">
      <c r="A1381" s="139" t="str">
        <f t="shared" si="942"/>
        <v>2015Wk 8PM17</v>
      </c>
      <c r="B1381" t="s">
        <v>260</v>
      </c>
      <c r="C1381" s="96"/>
      <c r="D1381" s="98"/>
      <c r="E1381" s="178"/>
      <c r="F1381" s="178"/>
      <c r="G1381" s="178"/>
      <c r="H1381" s="178"/>
      <c r="I1381" s="178"/>
      <c r="J1381" s="178"/>
      <c r="K1381" s="178"/>
      <c r="L1381" s="178"/>
      <c r="M1381" s="178"/>
      <c r="N1381" s="126"/>
      <c r="O1381" s="126"/>
      <c r="P1381" s="90"/>
      <c r="Q1381" s="52"/>
      <c r="R1381" s="177" t="str">
        <f>IF(R1379="","",CONCATENATE(R1379,"v",R1380))</f>
        <v>115102v114100</v>
      </c>
      <c r="S1381" s="170"/>
    </row>
    <row r="1382" spans="1:20" ht="16.5" thickBot="1" x14ac:dyDescent="0.3">
      <c r="A1382" s="139" t="str">
        <f t="shared" si="942"/>
        <v>2015Wk 8P17</v>
      </c>
      <c r="B1382">
        <v>17</v>
      </c>
      <c r="C1382" s="144" t="s">
        <v>253</v>
      </c>
      <c r="D1382" s="171">
        <v>9</v>
      </c>
      <c r="E1382" s="172">
        <v>6</v>
      </c>
      <c r="F1382" s="172">
        <v>6</v>
      </c>
      <c r="G1382" s="172">
        <v>4</v>
      </c>
      <c r="H1382" s="172">
        <v>5</v>
      </c>
      <c r="I1382" s="172">
        <v>4</v>
      </c>
      <c r="J1382" s="172">
        <v>5</v>
      </c>
      <c r="K1382" s="172">
        <v>3</v>
      </c>
      <c r="L1382" s="172">
        <v>5</v>
      </c>
      <c r="M1382" s="173">
        <v>8</v>
      </c>
      <c r="N1382" s="174">
        <v>46</v>
      </c>
      <c r="O1382" s="175">
        <v>2</v>
      </c>
      <c r="P1382" s="176">
        <v>2</v>
      </c>
      <c r="Q1382" s="52"/>
      <c r="R1382" s="177" t="str">
        <f>CONCATENATE(B1382+100,P1382+100)</f>
        <v>117102</v>
      </c>
      <c r="S1382" s="170">
        <f t="shared" ref="S1382" si="945">B1383</f>
        <v>57</v>
      </c>
    </row>
    <row r="1383" spans="1:20" ht="16.5" thickBot="1" x14ac:dyDescent="0.3">
      <c r="A1383" s="139" t="str">
        <f t="shared" si="942"/>
        <v>2015Wk 8P57</v>
      </c>
      <c r="B1383">
        <v>57</v>
      </c>
      <c r="C1383" s="144" t="s">
        <v>217</v>
      </c>
      <c r="D1383" s="171">
        <v>13</v>
      </c>
      <c r="E1383" s="172">
        <v>7</v>
      </c>
      <c r="F1383" s="172">
        <v>5</v>
      </c>
      <c r="G1383" s="172">
        <v>7</v>
      </c>
      <c r="H1383" s="172">
        <v>5</v>
      </c>
      <c r="I1383" s="172">
        <v>5</v>
      </c>
      <c r="J1383" s="172">
        <v>8</v>
      </c>
      <c r="K1383" s="172">
        <v>6</v>
      </c>
      <c r="L1383" s="172">
        <v>6</v>
      </c>
      <c r="M1383" s="173">
        <v>8</v>
      </c>
      <c r="N1383" s="174">
        <v>57</v>
      </c>
      <c r="O1383" s="175">
        <v>-4</v>
      </c>
      <c r="P1383" s="176">
        <v>0</v>
      </c>
      <c r="Q1383" s="52"/>
      <c r="R1383" s="177" t="str">
        <f>CONCATENATE(B1383+100,P1383+100)</f>
        <v>157100</v>
      </c>
      <c r="S1383" s="170">
        <f t="shared" ref="S1383" si="946">B1382</f>
        <v>17</v>
      </c>
    </row>
    <row r="1384" spans="1:20" ht="16.5" thickBot="1" x14ac:dyDescent="0.3">
      <c r="A1384" s="139" t="str">
        <f t="shared" si="942"/>
        <v>2015Wk 8PM18</v>
      </c>
      <c r="B1384" t="s">
        <v>263</v>
      </c>
      <c r="C1384" s="96"/>
      <c r="D1384" s="98"/>
      <c r="E1384" s="178"/>
      <c r="F1384" s="178"/>
      <c r="G1384" s="178"/>
      <c r="H1384" s="178"/>
      <c r="I1384" s="178"/>
      <c r="J1384" s="178"/>
      <c r="K1384" s="178"/>
      <c r="L1384" s="178"/>
      <c r="M1384" s="178"/>
      <c r="N1384" s="126"/>
      <c r="O1384" s="126"/>
      <c r="P1384" s="90"/>
      <c r="Q1384" s="52"/>
      <c r="R1384" s="177" t="str">
        <f>IF(R1382="","",CONCATENATE(R1382,"v",R1383))</f>
        <v>117102v157100</v>
      </c>
      <c r="S1384" s="170"/>
    </row>
    <row r="1385" spans="1:20" ht="16.5" thickBot="1" x14ac:dyDescent="0.3">
      <c r="A1385" s="139" t="str">
        <f t="shared" si="942"/>
        <v>2015Wk 8P</v>
      </c>
      <c r="B1385" t="s">
        <v>264</v>
      </c>
      <c r="C1385" s="144"/>
      <c r="D1385" s="171" t="s">
        <v>264</v>
      </c>
      <c r="E1385" s="172"/>
      <c r="F1385" s="172"/>
      <c r="G1385" s="172"/>
      <c r="H1385" s="172"/>
      <c r="I1385" s="172"/>
      <c r="J1385" s="172"/>
      <c r="K1385" s="172"/>
      <c r="L1385" s="172"/>
      <c r="M1385" s="173"/>
      <c r="N1385" s="174">
        <v>0</v>
      </c>
      <c r="O1385" s="175" t="e">
        <v>#VALUE!</v>
      </c>
      <c r="P1385" s="176" t="e">
        <v>#VALUE!</v>
      </c>
      <c r="Q1385" s="52"/>
      <c r="R1385" s="177" t="e">
        <f>CONCATENATE(B1385+100,P1385+100)</f>
        <v>#VALUE!</v>
      </c>
      <c r="S1385" s="170"/>
    </row>
    <row r="1386" spans="1:20" ht="16.5" thickBot="1" x14ac:dyDescent="0.3">
      <c r="A1386" s="139" t="str">
        <f t="shared" si="942"/>
        <v>2015Wk 8P</v>
      </c>
      <c r="B1386" t="s">
        <v>264</v>
      </c>
      <c r="C1386" s="144"/>
      <c r="D1386" s="171" t="s">
        <v>264</v>
      </c>
      <c r="E1386" s="172"/>
      <c r="F1386" s="172"/>
      <c r="G1386" s="172"/>
      <c r="H1386" s="172"/>
      <c r="I1386" s="172"/>
      <c r="J1386" s="172"/>
      <c r="K1386" s="172"/>
      <c r="L1386" s="172"/>
      <c r="M1386" s="173"/>
      <c r="N1386" s="174">
        <v>0</v>
      </c>
      <c r="O1386" s="175" t="e">
        <v>#VALUE!</v>
      </c>
      <c r="P1386" s="176" t="e">
        <v>#VALUE!</v>
      </c>
      <c r="Q1386" s="52"/>
      <c r="R1386" s="177" t="e">
        <f>CONCATENATE(B1386+100,P1386+100)</f>
        <v>#VALUE!</v>
      </c>
      <c r="S1386" s="170"/>
    </row>
    <row r="1387" spans="1:20" ht="16.5" thickBot="1" x14ac:dyDescent="0.3">
      <c r="A1387" s="139" t="str">
        <f t="shared" si="942"/>
        <v>2015Wk 8PM19</v>
      </c>
      <c r="B1387" t="s">
        <v>265</v>
      </c>
      <c r="C1387" s="96"/>
      <c r="D1387" s="98"/>
      <c r="E1387" s="178"/>
      <c r="F1387" s="178"/>
      <c r="G1387" s="178"/>
      <c r="H1387" s="178"/>
      <c r="I1387" s="178"/>
      <c r="J1387" s="178"/>
      <c r="K1387" s="178"/>
      <c r="L1387" s="178"/>
      <c r="M1387" s="178"/>
      <c r="N1387" s="126"/>
      <c r="O1387" s="126"/>
      <c r="P1387" s="90"/>
      <c r="Q1387" s="52"/>
      <c r="R1387" s="177" t="e">
        <f>IF(R1385="","",CONCATENATE(R1385,"v",R1386))</f>
        <v>#VALUE!</v>
      </c>
      <c r="S1387" s="170"/>
    </row>
    <row r="1388" spans="1:20" ht="16.5" thickBot="1" x14ac:dyDescent="0.3">
      <c r="A1388" s="139" t="str">
        <f t="shared" si="942"/>
        <v>2015Wk 8P</v>
      </c>
      <c r="B1388" t="s">
        <v>264</v>
      </c>
      <c r="C1388" s="144"/>
      <c r="D1388" s="171" t="s">
        <v>264</v>
      </c>
      <c r="E1388" s="172"/>
      <c r="F1388" s="172"/>
      <c r="G1388" s="172"/>
      <c r="H1388" s="172"/>
      <c r="I1388" s="172"/>
      <c r="J1388" s="172"/>
      <c r="K1388" s="172"/>
      <c r="L1388" s="172"/>
      <c r="M1388" s="173"/>
      <c r="N1388" s="174">
        <v>0</v>
      </c>
      <c r="O1388" s="175" t="e">
        <v>#VALUE!</v>
      </c>
      <c r="P1388" s="176" t="e">
        <v>#VALUE!</v>
      </c>
      <c r="Q1388" s="52"/>
      <c r="R1388" s="177" t="e">
        <f>CONCATENATE(B1388+100,P1388+100)</f>
        <v>#VALUE!</v>
      </c>
      <c r="S1388" s="170"/>
    </row>
    <row r="1389" spans="1:20" ht="16.5" thickBot="1" x14ac:dyDescent="0.3">
      <c r="A1389" s="139" t="str">
        <f t="shared" si="942"/>
        <v>2015Wk 8P</v>
      </c>
      <c r="B1389" t="s">
        <v>264</v>
      </c>
      <c r="C1389" s="144"/>
      <c r="D1389" s="171" t="s">
        <v>264</v>
      </c>
      <c r="E1389" s="172"/>
      <c r="F1389" s="172"/>
      <c r="G1389" s="172"/>
      <c r="H1389" s="172"/>
      <c r="I1389" s="172"/>
      <c r="J1389" s="172"/>
      <c r="K1389" s="172"/>
      <c r="L1389" s="172"/>
      <c r="M1389" s="173"/>
      <c r="N1389" s="174">
        <v>0</v>
      </c>
      <c r="O1389" s="175" t="e">
        <v>#VALUE!</v>
      </c>
      <c r="P1389" s="176" t="e">
        <v>#VALUE!</v>
      </c>
      <c r="Q1389" s="52"/>
      <c r="R1389" s="177" t="e">
        <f>CONCATENATE(B1389+100,P1389+100)</f>
        <v>#VALUE!</v>
      </c>
      <c r="S1389" s="170"/>
    </row>
    <row r="1390" spans="1:20" ht="16.5" thickBot="1" x14ac:dyDescent="0.3">
      <c r="A1390" s="139" t="str">
        <f t="shared" si="942"/>
        <v>2015Wk 8PM20</v>
      </c>
      <c r="B1390" t="s">
        <v>266</v>
      </c>
      <c r="C1390" s="96"/>
      <c r="D1390" s="98"/>
      <c r="E1390" s="178"/>
      <c r="F1390" s="178"/>
      <c r="G1390" s="178"/>
      <c r="H1390" s="178"/>
      <c r="I1390" s="178"/>
      <c r="J1390" s="178"/>
      <c r="K1390" s="178"/>
      <c r="L1390" s="178"/>
      <c r="M1390" s="178"/>
      <c r="N1390" s="126"/>
      <c r="O1390" s="126"/>
      <c r="P1390" s="90"/>
      <c r="Q1390" s="52"/>
      <c r="R1390" s="177" t="e">
        <f>IF(R1388="","",CONCATENATE(R1388,"v",R1389))</f>
        <v>#VALUE!</v>
      </c>
      <c r="S1390" s="170"/>
    </row>
    <row r="1391" spans="1:20" ht="16.5" thickBot="1" x14ac:dyDescent="0.3">
      <c r="B1391" s="179" t="s">
        <v>2</v>
      </c>
      <c r="C1391" s="180" t="s">
        <v>17</v>
      </c>
      <c r="D1391" s="181" t="s">
        <v>267</v>
      </c>
      <c r="E1391" s="182" t="s">
        <v>8</v>
      </c>
      <c r="F1391" s="183" t="s">
        <v>5</v>
      </c>
      <c r="G1391" s="184" t="s">
        <v>268</v>
      </c>
      <c r="K1391" s="52"/>
      <c r="L1391" s="52"/>
      <c r="P1391" s="134"/>
    </row>
    <row r="1392" spans="1:20" x14ac:dyDescent="0.25">
      <c r="A1392" s="139" t="str">
        <f>CONCATENATE($C$10,$C$1329,"T",B1392)</f>
        <v>2015Wk 8T1</v>
      </c>
      <c r="B1392" s="186">
        <v>1</v>
      </c>
      <c r="C1392" s="187" t="s">
        <v>213</v>
      </c>
      <c r="D1392" s="188">
        <v>-1</v>
      </c>
      <c r="E1392" s="189">
        <v>0</v>
      </c>
      <c r="F1392" s="190">
        <v>0</v>
      </c>
      <c r="G1392" s="189"/>
      <c r="K1392" s="52"/>
      <c r="L1392" s="52"/>
      <c r="P1392" s="134"/>
      <c r="Q1392" s="1">
        <f>COUNTIF(G1392:G1392,"=X")</f>
        <v>0</v>
      </c>
      <c r="R1392" s="1" t="str">
        <f t="shared" ref="R1392:R1433" si="947">IF(G1392="X",CONCATENATE("S",Q1392),"")</f>
        <v/>
      </c>
      <c r="S1392" s="1" t="str">
        <f>IF(R1392="","",VLOOKUP(C1392,'[1]Admin Tools'!C:D,2,FALSE))</f>
        <v/>
      </c>
    </row>
    <row r="1393" spans="1:19" x14ac:dyDescent="0.25">
      <c r="A1393" s="139" t="str">
        <f>CONCATENATE($C$10,$C$1329,"T",B1392)</f>
        <v>2015Wk 8T1</v>
      </c>
      <c r="B1393" s="191"/>
      <c r="C1393" s="192" t="s">
        <v>215</v>
      </c>
      <c r="D1393" s="193">
        <v>-2</v>
      </c>
      <c r="E1393" s="194">
        <v>0</v>
      </c>
      <c r="F1393" s="195"/>
      <c r="G1393" s="194"/>
      <c r="K1393" s="52"/>
      <c r="L1393" s="52"/>
      <c r="P1393" s="134"/>
      <c r="Q1393" s="1">
        <f>COUNTIF(G1392:G1393,"=X")</f>
        <v>0</v>
      </c>
      <c r="R1393" s="1" t="str">
        <f t="shared" si="947"/>
        <v/>
      </c>
      <c r="S1393" s="1" t="str">
        <f>IF(R1393="","",VLOOKUP(C1393,'[1]Admin Tools'!C:D,2,FALSE))</f>
        <v/>
      </c>
    </row>
    <row r="1394" spans="1:19" ht="16.5" thickBot="1" x14ac:dyDescent="0.3">
      <c r="A1394" s="139" t="str">
        <f>CONCATENATE($C$10,$C$1329,"T",B1392)</f>
        <v>2015Wk 8T1</v>
      </c>
      <c r="B1394" s="196"/>
      <c r="C1394" s="197" t="s">
        <v>217</v>
      </c>
      <c r="D1394" s="198">
        <v>-4</v>
      </c>
      <c r="E1394" s="199">
        <v>0</v>
      </c>
      <c r="F1394" s="200"/>
      <c r="G1394" s="199"/>
      <c r="K1394" s="52"/>
      <c r="L1394" s="52"/>
      <c r="P1394" s="134"/>
      <c r="Q1394" s="1">
        <f>COUNTIF(G1392:G1394,"=X")</f>
        <v>0</v>
      </c>
      <c r="R1394" s="1" t="str">
        <f t="shared" si="947"/>
        <v/>
      </c>
      <c r="S1394" s="1" t="str">
        <f>IF(R1394="","",VLOOKUP(C1394,'[1]Admin Tools'!C:D,2,FALSE))</f>
        <v/>
      </c>
    </row>
    <row r="1395" spans="1:19" x14ac:dyDescent="0.25">
      <c r="A1395" s="139" t="str">
        <f>CONCATENATE($C$10,$C$1329,"T",B1395)</f>
        <v>2015Wk 8T2</v>
      </c>
      <c r="B1395" s="201">
        <v>2</v>
      </c>
      <c r="C1395" s="187" t="s">
        <v>214</v>
      </c>
      <c r="D1395" s="202">
        <v>0</v>
      </c>
      <c r="E1395" s="189">
        <v>1</v>
      </c>
      <c r="F1395" s="203">
        <v>6</v>
      </c>
      <c r="G1395" s="204"/>
      <c r="K1395" s="52"/>
      <c r="L1395" s="52"/>
      <c r="P1395" s="134"/>
      <c r="Q1395" s="1">
        <f>COUNTIF(G1392:G1395,"=X")</f>
        <v>0</v>
      </c>
      <c r="R1395" s="1" t="str">
        <f t="shared" si="947"/>
        <v/>
      </c>
      <c r="S1395" s="1" t="str">
        <f>IF(R1395="","",VLOOKUP(C1395,'[1]Admin Tools'!C:D,2,FALSE))</f>
        <v/>
      </c>
    </row>
    <row r="1396" spans="1:19" x14ac:dyDescent="0.25">
      <c r="A1396" s="139" t="str">
        <f>CONCATENATE($C$10,$C$1329,"T",B1395)</f>
        <v>2015Wk 8T2</v>
      </c>
      <c r="B1396" s="205"/>
      <c r="C1396" s="192" t="s">
        <v>216</v>
      </c>
      <c r="D1396" s="206">
        <v>1</v>
      </c>
      <c r="E1396" s="194">
        <v>2</v>
      </c>
      <c r="F1396" s="203"/>
      <c r="G1396" s="207"/>
      <c r="K1396" s="52"/>
      <c r="L1396" s="52"/>
      <c r="P1396" s="134"/>
      <c r="Q1396" s="1">
        <f>COUNTIF(G1392:G1396,"=X")</f>
        <v>0</v>
      </c>
      <c r="R1396" s="1" t="str">
        <f t="shared" si="947"/>
        <v/>
      </c>
      <c r="S1396" s="1" t="str">
        <f>IF(R1396="","",VLOOKUP(C1396,'[1]Admin Tools'!C:D,2,FALSE))</f>
        <v/>
      </c>
    </row>
    <row r="1397" spans="1:19" ht="16.5" thickBot="1" x14ac:dyDescent="0.3">
      <c r="A1397" s="139" t="str">
        <f>CONCATENATE($C$10,$C$1329,"T",B1395)</f>
        <v>2015Wk 8T2</v>
      </c>
      <c r="B1397" s="208"/>
      <c r="C1397" s="197" t="s">
        <v>218</v>
      </c>
      <c r="D1397" s="209">
        <v>1</v>
      </c>
      <c r="E1397" s="199">
        <v>2</v>
      </c>
      <c r="F1397" s="210"/>
      <c r="G1397" s="211"/>
      <c r="K1397" s="52"/>
      <c r="L1397" s="52"/>
      <c r="P1397" s="134"/>
      <c r="Q1397" s="1">
        <f>COUNTIF(G1392:G1397,"=X")</f>
        <v>0</v>
      </c>
      <c r="R1397" s="1" t="str">
        <f t="shared" si="947"/>
        <v/>
      </c>
      <c r="S1397" s="1" t="str">
        <f>IF(R1397="","",VLOOKUP(C1397,'[1]Admin Tools'!C:D,2,FALSE))</f>
        <v/>
      </c>
    </row>
    <row r="1398" spans="1:19" x14ac:dyDescent="0.25">
      <c r="A1398" s="139" t="str">
        <f>CONCATENATE($C$10,$C$1329,"T",B1398)</f>
        <v>2015Wk 8T3</v>
      </c>
      <c r="B1398" s="186">
        <v>3</v>
      </c>
      <c r="C1398" s="187" t="s">
        <v>219</v>
      </c>
      <c r="D1398" s="188">
        <v>0</v>
      </c>
      <c r="E1398" s="189">
        <v>2</v>
      </c>
      <c r="F1398" s="190">
        <v>5</v>
      </c>
      <c r="G1398" s="189"/>
      <c r="K1398" s="52"/>
      <c r="L1398" s="52"/>
      <c r="P1398" s="134"/>
      <c r="Q1398" s="1">
        <f>COUNTIF(G1392:G1398,"=X")</f>
        <v>0</v>
      </c>
      <c r="R1398" s="1" t="str">
        <f t="shared" si="947"/>
        <v/>
      </c>
      <c r="S1398" s="1" t="str">
        <f>IF(R1398="","",VLOOKUP(C1398,'[1]Admin Tools'!C:D,2,FALSE))</f>
        <v/>
      </c>
    </row>
    <row r="1399" spans="1:19" x14ac:dyDescent="0.25">
      <c r="A1399" s="139" t="str">
        <f>CONCATENATE($C$10,$C$1329,"T",B1398)</f>
        <v>2015Wk 8T3</v>
      </c>
      <c r="B1399" s="191"/>
      <c r="C1399" s="192" t="s">
        <v>222</v>
      </c>
      <c r="D1399" s="193">
        <v>1</v>
      </c>
      <c r="E1399" s="194">
        <v>2</v>
      </c>
      <c r="F1399" s="195"/>
      <c r="G1399" s="194"/>
      <c r="K1399" s="52"/>
      <c r="L1399" s="52"/>
      <c r="P1399" s="134"/>
      <c r="Q1399" s="1">
        <f>COUNTIF(G1392:G1399,"=X")</f>
        <v>0</v>
      </c>
      <c r="R1399" s="1" t="str">
        <f t="shared" si="947"/>
        <v/>
      </c>
      <c r="S1399" s="1" t="str">
        <f>IF(R1399="","",VLOOKUP(C1399,'[1]Admin Tools'!C:D,2,FALSE))</f>
        <v/>
      </c>
    </row>
    <row r="1400" spans="1:19" ht="16.5" thickBot="1" x14ac:dyDescent="0.3">
      <c r="A1400" s="139" t="str">
        <f>CONCATENATE($C$10,$C$1329,"T",B1398)</f>
        <v>2015Wk 8T3</v>
      </c>
      <c r="B1400" s="196"/>
      <c r="C1400" s="197" t="s">
        <v>225</v>
      </c>
      <c r="D1400" s="198">
        <v>-3</v>
      </c>
      <c r="E1400" s="199">
        <v>0</v>
      </c>
      <c r="F1400" s="200"/>
      <c r="G1400" s="199"/>
      <c r="K1400" s="52"/>
      <c r="L1400" s="52"/>
      <c r="P1400" s="134"/>
      <c r="Q1400" s="1">
        <f>COUNTIF(G1392:G1400,"=X")</f>
        <v>0</v>
      </c>
      <c r="R1400" s="1" t="str">
        <f t="shared" si="947"/>
        <v/>
      </c>
      <c r="S1400" s="1" t="str">
        <f>IF(R1400="","",VLOOKUP(C1400,'[1]Admin Tools'!C:D,2,FALSE))</f>
        <v/>
      </c>
    </row>
    <row r="1401" spans="1:19" x14ac:dyDescent="0.25">
      <c r="A1401" s="139" t="str">
        <f>CONCATENATE($C$10,$C$1329,"T",B1401)</f>
        <v>2015Wk 8T4</v>
      </c>
      <c r="B1401" s="201">
        <v>4</v>
      </c>
      <c r="C1401" s="187" t="s">
        <v>220</v>
      </c>
      <c r="D1401" s="202">
        <v>4</v>
      </c>
      <c r="E1401" s="212">
        <v>2</v>
      </c>
      <c r="F1401" s="203">
        <v>5</v>
      </c>
      <c r="G1401" s="204"/>
      <c r="K1401" s="52"/>
      <c r="L1401" s="52"/>
      <c r="P1401" s="134"/>
      <c r="Q1401" s="1">
        <f>COUNTIF(G1392:G1401,"=X")</f>
        <v>0</v>
      </c>
      <c r="R1401" s="1" t="str">
        <f t="shared" si="947"/>
        <v/>
      </c>
      <c r="S1401" s="1" t="str">
        <f>IF(R1401="","",VLOOKUP(C1401,'[1]Admin Tools'!C:D,2,FALSE))</f>
        <v/>
      </c>
    </row>
    <row r="1402" spans="1:19" x14ac:dyDescent="0.25">
      <c r="A1402" s="139" t="str">
        <f>CONCATENATE($C$10,$C$1329,"T",B1401)</f>
        <v>2015Wk 8T4</v>
      </c>
      <c r="B1402" s="205"/>
      <c r="C1402" s="192" t="s">
        <v>223</v>
      </c>
      <c r="D1402" s="206">
        <v>2</v>
      </c>
      <c r="E1402" s="213">
        <v>2</v>
      </c>
      <c r="F1402" s="203"/>
      <c r="G1402" s="207"/>
      <c r="K1402" s="52"/>
      <c r="L1402" s="52"/>
      <c r="P1402" s="134"/>
      <c r="Q1402" s="1">
        <f>COUNTIF(G1392:G1402,"=X")</f>
        <v>0</v>
      </c>
      <c r="R1402" s="1" t="str">
        <f t="shared" si="947"/>
        <v/>
      </c>
      <c r="S1402" s="1" t="str">
        <f>IF(R1402="","",VLOOKUP(C1402,'[1]Admin Tools'!C:D,2,FALSE))</f>
        <v/>
      </c>
    </row>
    <row r="1403" spans="1:19" ht="16.5" thickBot="1" x14ac:dyDescent="0.3">
      <c r="A1403" s="139" t="str">
        <f>CONCATENATE($C$10,$C$1329,"T",B1401)</f>
        <v>2015Wk 8T4</v>
      </c>
      <c r="B1403" s="208"/>
      <c r="C1403" s="197" t="s">
        <v>226</v>
      </c>
      <c r="D1403" s="209">
        <v>-5</v>
      </c>
      <c r="E1403" s="214">
        <v>0</v>
      </c>
      <c r="F1403" s="210"/>
      <c r="G1403" s="211"/>
      <c r="K1403" s="52"/>
      <c r="L1403" s="52"/>
      <c r="P1403" s="134"/>
      <c r="Q1403" s="1">
        <f>COUNTIF(G1392:G1403,"=X")</f>
        <v>0</v>
      </c>
      <c r="R1403" s="1" t="str">
        <f t="shared" si="947"/>
        <v/>
      </c>
      <c r="S1403" s="1" t="str">
        <f>IF(R1403="","",VLOOKUP(C1403,'[1]Admin Tools'!C:D,2,FALSE))</f>
        <v/>
      </c>
    </row>
    <row r="1404" spans="1:19" x14ac:dyDescent="0.25">
      <c r="A1404" s="139" t="str">
        <f>CONCATENATE($C$10,$C$1329,"T",B1404)</f>
        <v>2015Wk 8T5</v>
      </c>
      <c r="B1404" s="186">
        <v>5</v>
      </c>
      <c r="C1404" s="187" t="s">
        <v>228</v>
      </c>
      <c r="D1404" s="188">
        <v>-5</v>
      </c>
      <c r="E1404" s="189">
        <v>0</v>
      </c>
      <c r="F1404" s="190">
        <v>2</v>
      </c>
      <c r="G1404" s="189"/>
      <c r="K1404" s="52"/>
      <c r="L1404" s="52"/>
      <c r="P1404" s="134"/>
      <c r="Q1404" s="1">
        <f>COUNTIF(G1392:G1404,"=X")</f>
        <v>0</v>
      </c>
      <c r="R1404" s="1" t="str">
        <f t="shared" si="947"/>
        <v/>
      </c>
      <c r="S1404" s="1" t="str">
        <f>IF(R1404="","",VLOOKUP(C1404,'[1]Admin Tools'!C:D,2,FALSE))</f>
        <v/>
      </c>
    </row>
    <row r="1405" spans="1:19" x14ac:dyDescent="0.25">
      <c r="A1405" s="139" t="str">
        <f>CONCATENATE($C$10,$C$1329,"T",B1404)</f>
        <v>2015Wk 8T5</v>
      </c>
      <c r="B1405" s="191"/>
      <c r="C1405" s="192" t="s">
        <v>231</v>
      </c>
      <c r="D1405" s="193">
        <v>-1</v>
      </c>
      <c r="E1405" s="194">
        <v>0</v>
      </c>
      <c r="F1405" s="195"/>
      <c r="G1405" s="194"/>
      <c r="K1405" s="52"/>
      <c r="L1405" s="52"/>
      <c r="P1405" s="134"/>
      <c r="Q1405" s="1">
        <f>COUNTIF(G1392:G1405,"=X")</f>
        <v>0</v>
      </c>
      <c r="R1405" s="1" t="str">
        <f t="shared" si="947"/>
        <v/>
      </c>
      <c r="S1405" s="1" t="str">
        <f>IF(R1405="","",VLOOKUP(C1405,'[1]Admin Tools'!C:D,2,FALSE))</f>
        <v/>
      </c>
    </row>
    <row r="1406" spans="1:19" ht="16.5" thickBot="1" x14ac:dyDescent="0.3">
      <c r="A1406" s="139" t="str">
        <f>CONCATENATE($C$10,$C$1329,"T",B1404)</f>
        <v>2015Wk 8T5</v>
      </c>
      <c r="B1406" s="196"/>
      <c r="C1406" s="197" t="s">
        <v>234</v>
      </c>
      <c r="D1406" s="198">
        <v>-1</v>
      </c>
      <c r="E1406" s="199">
        <v>2</v>
      </c>
      <c r="F1406" s="200"/>
      <c r="G1406" s="199"/>
      <c r="K1406" s="52"/>
      <c r="L1406" s="52"/>
      <c r="P1406" s="134"/>
      <c r="Q1406" s="1">
        <f>COUNTIF(G1392:G1406,"=X")</f>
        <v>0</v>
      </c>
      <c r="R1406" s="1" t="str">
        <f t="shared" si="947"/>
        <v/>
      </c>
      <c r="S1406" s="1" t="str">
        <f>IF(R1406="","",VLOOKUP(C1406,'[1]Admin Tools'!C:D,2,FALSE))</f>
        <v/>
      </c>
    </row>
    <row r="1407" spans="1:19" x14ac:dyDescent="0.25">
      <c r="A1407" s="139" t="str">
        <f>CONCATENATE($C$10,$C$1329,"T",B1407)</f>
        <v>2015Wk 8T6</v>
      </c>
      <c r="B1407" s="201">
        <v>6</v>
      </c>
      <c r="C1407" s="187" t="s">
        <v>229</v>
      </c>
      <c r="D1407" s="202">
        <v>0</v>
      </c>
      <c r="E1407" s="212">
        <v>2</v>
      </c>
      <c r="F1407" s="203">
        <v>6</v>
      </c>
      <c r="G1407" s="204"/>
      <c r="K1407" s="52"/>
      <c r="L1407" s="52"/>
      <c r="P1407" s="134"/>
      <c r="Q1407" s="1">
        <f>COUNTIF(G1392:G1407,"=X")</f>
        <v>0</v>
      </c>
      <c r="R1407" s="1" t="str">
        <f t="shared" si="947"/>
        <v/>
      </c>
      <c r="S1407" s="1" t="str">
        <f>IF(R1407="","",VLOOKUP(C1407,'[1]Admin Tools'!C:D,2,FALSE))</f>
        <v/>
      </c>
    </row>
    <row r="1408" spans="1:19" x14ac:dyDescent="0.25">
      <c r="A1408" s="139" t="str">
        <f>CONCATENATE($C$10,$C$1329,"T",B1407)</f>
        <v>2015Wk 8T6</v>
      </c>
      <c r="B1408" s="205"/>
      <c r="C1408" s="192" t="s">
        <v>232</v>
      </c>
      <c r="D1408" s="206">
        <v>-2</v>
      </c>
      <c r="E1408" s="213">
        <v>1</v>
      </c>
      <c r="F1408" s="203"/>
      <c r="G1408" s="207"/>
      <c r="K1408" s="52"/>
      <c r="L1408" s="52"/>
      <c r="P1408" s="134"/>
      <c r="Q1408" s="1">
        <f>COUNTIF(G1392:G1408,"=X")</f>
        <v>0</v>
      </c>
      <c r="R1408" s="1" t="str">
        <f t="shared" si="947"/>
        <v/>
      </c>
      <c r="S1408" s="1" t="str">
        <f>IF(R1408="","",VLOOKUP(C1408,'[1]Admin Tools'!C:D,2,FALSE))</f>
        <v/>
      </c>
    </row>
    <row r="1409" spans="1:19" ht="16.5" thickBot="1" x14ac:dyDescent="0.3">
      <c r="A1409" s="139" t="str">
        <f>CONCATENATE($C$10,$C$1329,"T",B1407)</f>
        <v>2015Wk 8T6</v>
      </c>
      <c r="B1409" s="208"/>
      <c r="C1409" s="197" t="s">
        <v>235</v>
      </c>
      <c r="D1409" s="209">
        <v>1</v>
      </c>
      <c r="E1409" s="214">
        <v>2</v>
      </c>
      <c r="F1409" s="210"/>
      <c r="G1409" s="211"/>
      <c r="K1409" s="52"/>
      <c r="L1409" s="52"/>
      <c r="P1409" s="134"/>
      <c r="Q1409" s="1">
        <f>COUNTIF(G1392:G1409,"=X")</f>
        <v>0</v>
      </c>
      <c r="R1409" s="1" t="str">
        <f t="shared" si="947"/>
        <v/>
      </c>
      <c r="S1409" s="1" t="str">
        <f>IF(R1409="","",VLOOKUP(C1409,'[1]Admin Tools'!C:D,2,FALSE))</f>
        <v/>
      </c>
    </row>
    <row r="1410" spans="1:19" x14ac:dyDescent="0.25">
      <c r="A1410" s="139" t="str">
        <f>CONCATENATE($C$10,$C$1329,"T",B1410)</f>
        <v>2015Wk 8T7</v>
      </c>
      <c r="B1410" s="186">
        <v>7</v>
      </c>
      <c r="C1410" s="187" t="s">
        <v>237</v>
      </c>
      <c r="D1410" s="188">
        <v>0</v>
      </c>
      <c r="E1410" s="189">
        <v>1</v>
      </c>
      <c r="F1410" s="190">
        <v>1</v>
      </c>
      <c r="G1410" s="189"/>
      <c r="K1410" s="52"/>
      <c r="L1410" s="52"/>
      <c r="P1410" s="134"/>
      <c r="Q1410" s="1">
        <f>COUNTIF(G1392:G1410,"=X")</f>
        <v>0</v>
      </c>
      <c r="R1410" s="1" t="str">
        <f t="shared" si="947"/>
        <v/>
      </c>
      <c r="S1410" s="1" t="str">
        <f>IF(R1410="","",VLOOKUP(C1410,'[1]Admin Tools'!C:D,2,FALSE))</f>
        <v/>
      </c>
    </row>
    <row r="1411" spans="1:19" x14ac:dyDescent="0.25">
      <c r="A1411" s="139" t="str">
        <f>CONCATENATE($C$10,$C$1329,"T",B1410)</f>
        <v>2015Wk 8T7</v>
      </c>
      <c r="B1411" s="191"/>
      <c r="C1411" s="192" t="s">
        <v>240</v>
      </c>
      <c r="D1411" s="193">
        <v>0</v>
      </c>
      <c r="E1411" s="194">
        <v>0</v>
      </c>
      <c r="F1411" s="195"/>
      <c r="G1411" s="194"/>
      <c r="K1411" s="52"/>
      <c r="L1411" s="52"/>
      <c r="P1411" s="134"/>
      <c r="Q1411" s="1">
        <f>COUNTIF(G1392:G1411,"=X")</f>
        <v>0</v>
      </c>
      <c r="R1411" s="1" t="str">
        <f t="shared" si="947"/>
        <v/>
      </c>
      <c r="S1411" s="1" t="str">
        <f>IF(R1411="","",VLOOKUP(C1411,'[1]Admin Tools'!C:D,2,FALSE))</f>
        <v/>
      </c>
    </row>
    <row r="1412" spans="1:19" ht="16.5" thickBot="1" x14ac:dyDescent="0.3">
      <c r="A1412" s="139" t="str">
        <f>CONCATENATE($C$10,$C$1329,"T",B1410)</f>
        <v>2015Wk 8T7</v>
      </c>
      <c r="B1412" s="196"/>
      <c r="C1412" s="197" t="s">
        <v>243</v>
      </c>
      <c r="D1412" s="198">
        <v>-4</v>
      </c>
      <c r="E1412" s="199">
        <v>0</v>
      </c>
      <c r="F1412" s="200"/>
      <c r="G1412" s="199"/>
      <c r="K1412" s="52"/>
      <c r="L1412" s="52"/>
      <c r="P1412" s="134"/>
      <c r="Q1412" s="1">
        <f>COUNTIF(G1392:G1412,"=X")</f>
        <v>0</v>
      </c>
      <c r="R1412" s="1" t="str">
        <f t="shared" si="947"/>
        <v/>
      </c>
      <c r="S1412" s="1" t="str">
        <f>IF(R1412="","",VLOOKUP(C1412,'[1]Admin Tools'!C:D,2,FALSE))</f>
        <v/>
      </c>
    </row>
    <row r="1413" spans="1:19" x14ac:dyDescent="0.25">
      <c r="A1413" s="139" t="str">
        <f>CONCATENATE($C$10,$C$1329,"T",B1413)</f>
        <v>2015Wk 8T8</v>
      </c>
      <c r="B1413" s="201">
        <v>8</v>
      </c>
      <c r="C1413" s="187" t="s">
        <v>238</v>
      </c>
      <c r="D1413" s="202">
        <v>0</v>
      </c>
      <c r="E1413" s="212">
        <v>2</v>
      </c>
      <c r="F1413" s="203">
        <v>5</v>
      </c>
      <c r="G1413" s="204"/>
      <c r="K1413" s="52"/>
      <c r="L1413" s="52"/>
      <c r="P1413" s="134"/>
      <c r="Q1413" s="1">
        <f>COUNTIF(G1392:G1413,"=X")</f>
        <v>0</v>
      </c>
      <c r="R1413" s="1" t="str">
        <f t="shared" si="947"/>
        <v/>
      </c>
      <c r="S1413" s="1" t="str">
        <f>IF(R1413="","",VLOOKUP(C1413,'[1]Admin Tools'!C:D,2,FALSE))</f>
        <v/>
      </c>
    </row>
    <row r="1414" spans="1:19" x14ac:dyDescent="0.25">
      <c r="A1414" s="139" t="str">
        <f>CONCATENATE($C$10,$C$1329,"T",B1413)</f>
        <v>2015Wk 8T8</v>
      </c>
      <c r="B1414" s="205"/>
      <c r="C1414" s="192" t="s">
        <v>241</v>
      </c>
      <c r="D1414" s="206">
        <v>0</v>
      </c>
      <c r="E1414" s="213">
        <v>2</v>
      </c>
      <c r="F1414" s="203"/>
      <c r="G1414" s="207"/>
      <c r="K1414" s="52"/>
      <c r="L1414" s="52"/>
      <c r="P1414" s="134"/>
      <c r="Q1414" s="1">
        <f>COUNTIF(G1392:G1414,"=X")</f>
        <v>0</v>
      </c>
      <c r="R1414" s="1" t="str">
        <f t="shared" si="947"/>
        <v/>
      </c>
      <c r="S1414" s="1" t="str">
        <f>IF(R1414="","",VLOOKUP(C1414,'[1]Admin Tools'!C:D,2,FALSE))</f>
        <v/>
      </c>
    </row>
    <row r="1415" spans="1:19" ht="16.5" thickBot="1" x14ac:dyDescent="0.3">
      <c r="A1415" s="139" t="str">
        <f>CONCATENATE($C$10,$C$1329,"T",B1413)</f>
        <v>2015Wk 8T8</v>
      </c>
      <c r="B1415" s="208"/>
      <c r="C1415" s="197" t="s">
        <v>244</v>
      </c>
      <c r="D1415" s="209">
        <v>-3</v>
      </c>
      <c r="E1415" s="214">
        <v>0</v>
      </c>
      <c r="F1415" s="210"/>
      <c r="G1415" s="211"/>
      <c r="K1415" s="52"/>
      <c r="L1415" s="52"/>
      <c r="P1415" s="134"/>
      <c r="Q1415" s="1">
        <f>COUNTIF(G1392:G1415,"=X")</f>
        <v>0</v>
      </c>
      <c r="R1415" s="1" t="str">
        <f t="shared" si="947"/>
        <v/>
      </c>
      <c r="S1415" s="1" t="str">
        <f>IF(R1415="","",VLOOKUP(C1415,'[1]Admin Tools'!C:D,2,FALSE))</f>
        <v/>
      </c>
    </row>
    <row r="1416" spans="1:19" x14ac:dyDescent="0.25">
      <c r="A1416" s="139" t="str">
        <f>CONCATENATE($C$10,$C$1329,"T",B1416)</f>
        <v>2015Wk 8T9</v>
      </c>
      <c r="B1416" s="186">
        <v>9</v>
      </c>
      <c r="C1416" s="187" t="s">
        <v>246</v>
      </c>
      <c r="D1416" s="188">
        <v>0</v>
      </c>
      <c r="E1416" s="189">
        <v>0</v>
      </c>
      <c r="F1416" s="190">
        <v>2</v>
      </c>
      <c r="G1416" s="189"/>
      <c r="K1416" s="52"/>
      <c r="L1416" s="52"/>
      <c r="P1416" s="134"/>
      <c r="Q1416" s="1">
        <f>COUNTIF(G1392:G1416,"=X")</f>
        <v>0</v>
      </c>
      <c r="R1416" s="1" t="str">
        <f t="shared" si="947"/>
        <v/>
      </c>
      <c r="S1416" s="1" t="str">
        <f>IF(R1416="","",VLOOKUP(C1416,'[1]Admin Tools'!C:D,2,FALSE))</f>
        <v/>
      </c>
    </row>
    <row r="1417" spans="1:19" x14ac:dyDescent="0.25">
      <c r="A1417" s="139" t="str">
        <f>CONCATENATE($C$10,$C$1329,"T",B1416)</f>
        <v>2015Wk 8T9</v>
      </c>
      <c r="B1417" s="191"/>
      <c r="C1417" s="192" t="s">
        <v>249</v>
      </c>
      <c r="D1417" s="193">
        <v>0</v>
      </c>
      <c r="E1417" s="194">
        <v>0</v>
      </c>
      <c r="F1417" s="195"/>
      <c r="G1417" s="194"/>
      <c r="K1417" s="52"/>
      <c r="L1417" s="52"/>
      <c r="P1417" s="134"/>
      <c r="Q1417" s="1">
        <f>COUNTIF(G1392:G1417,"=X")</f>
        <v>0</v>
      </c>
      <c r="R1417" s="1" t="str">
        <f t="shared" si="947"/>
        <v/>
      </c>
      <c r="S1417" s="1" t="str">
        <f>IF(R1417="","",VLOOKUP(C1417,'[1]Admin Tools'!C:D,2,FALSE))</f>
        <v/>
      </c>
    </row>
    <row r="1418" spans="1:19" ht="16.5" thickBot="1" x14ac:dyDescent="0.3">
      <c r="A1418" s="139" t="str">
        <f>CONCATENATE($C$10,$C$1329,"T",B1416)</f>
        <v>2015Wk 8T9</v>
      </c>
      <c r="B1418" s="196"/>
      <c r="C1418" s="197" t="s">
        <v>252</v>
      </c>
      <c r="D1418" s="198">
        <v>-2</v>
      </c>
      <c r="E1418" s="199">
        <v>2</v>
      </c>
      <c r="F1418" s="200"/>
      <c r="G1418" s="199"/>
      <c r="K1418" s="52"/>
      <c r="L1418" s="52"/>
      <c r="P1418" s="134"/>
      <c r="Q1418" s="1">
        <f>COUNTIF(G1392:G1418,"=X")</f>
        <v>0</v>
      </c>
      <c r="R1418" s="1" t="str">
        <f t="shared" si="947"/>
        <v/>
      </c>
      <c r="S1418" s="1" t="str">
        <f>IF(R1418="","",VLOOKUP(C1418,'[1]Admin Tools'!C:D,2,FALSE))</f>
        <v/>
      </c>
    </row>
    <row r="1419" spans="1:19" x14ac:dyDescent="0.25">
      <c r="A1419" s="139" t="str">
        <f>CONCATENATE($C$10,$C$1329,"T",B1419)</f>
        <v>2015Wk 8T10</v>
      </c>
      <c r="B1419" s="201">
        <v>10</v>
      </c>
      <c r="C1419" s="187" t="s">
        <v>247</v>
      </c>
      <c r="D1419" s="202">
        <v>0</v>
      </c>
      <c r="E1419" s="212">
        <v>2</v>
      </c>
      <c r="F1419" s="203">
        <v>7</v>
      </c>
      <c r="G1419" s="204"/>
      <c r="K1419" s="52"/>
      <c r="L1419" s="52"/>
      <c r="P1419" s="134"/>
      <c r="Q1419" s="1">
        <f>COUNTIF(G1392:G1419,"=X")</f>
        <v>0</v>
      </c>
      <c r="R1419" s="1" t="str">
        <f t="shared" si="947"/>
        <v/>
      </c>
      <c r="S1419" s="1" t="str">
        <f>IF(R1419="","",VLOOKUP(C1419,'[1]Admin Tools'!C:D,2,FALSE))</f>
        <v/>
      </c>
    </row>
    <row r="1420" spans="1:19" x14ac:dyDescent="0.25">
      <c r="A1420" s="139" t="str">
        <f>CONCATENATE($C$10,$C$1329,"T",B1419)</f>
        <v>2015Wk 8T10</v>
      </c>
      <c r="B1420" s="205"/>
      <c r="C1420" s="192" t="s">
        <v>250</v>
      </c>
      <c r="D1420" s="206">
        <v>2</v>
      </c>
      <c r="E1420" s="213">
        <v>2</v>
      </c>
      <c r="F1420" s="203"/>
      <c r="G1420" s="207"/>
      <c r="K1420" s="52"/>
      <c r="L1420" s="52"/>
      <c r="P1420" s="134"/>
      <c r="Q1420" s="1">
        <f>COUNTIF(G1392:G1420,"=X")</f>
        <v>0</v>
      </c>
      <c r="R1420" s="1" t="str">
        <f t="shared" si="947"/>
        <v/>
      </c>
      <c r="S1420" s="1" t="str">
        <f>IF(R1420="","",VLOOKUP(C1420,'[1]Admin Tools'!C:D,2,FALSE))</f>
        <v/>
      </c>
    </row>
    <row r="1421" spans="1:19" ht="16.5" thickBot="1" x14ac:dyDescent="0.3">
      <c r="A1421" s="139" t="str">
        <f>CONCATENATE($C$10,$C$1329,"T",B1419)</f>
        <v>2015Wk 8T10</v>
      </c>
      <c r="B1421" s="208"/>
      <c r="C1421" s="197" t="s">
        <v>253</v>
      </c>
      <c r="D1421" s="209">
        <v>2</v>
      </c>
      <c r="E1421" s="214">
        <v>2</v>
      </c>
      <c r="F1421" s="210"/>
      <c r="G1421" s="211"/>
      <c r="K1421" s="52"/>
      <c r="L1421" s="52"/>
      <c r="P1421" s="134"/>
      <c r="Q1421" s="1">
        <f>COUNTIF(G1392:G1421,"=X")</f>
        <v>0</v>
      </c>
      <c r="R1421" s="1" t="str">
        <f t="shared" si="947"/>
        <v/>
      </c>
      <c r="S1421" s="1" t="str">
        <f>IF(R1421="","",VLOOKUP(C1421,'[1]Admin Tools'!C:D,2,FALSE))</f>
        <v/>
      </c>
    </row>
    <row r="1422" spans="1:19" x14ac:dyDescent="0.25">
      <c r="A1422" s="139" t="str">
        <f>CONCATENATE($C$10,$C$1329,"T",B1422)</f>
        <v>2015Wk 8T11</v>
      </c>
      <c r="B1422" s="186">
        <v>11</v>
      </c>
      <c r="C1422" s="187" t="s">
        <v>255</v>
      </c>
      <c r="D1422" s="188">
        <v>-1</v>
      </c>
      <c r="E1422" s="189">
        <v>0</v>
      </c>
      <c r="F1422" s="190">
        <v>1</v>
      </c>
      <c r="G1422" s="189"/>
      <c r="K1422" s="52"/>
      <c r="L1422" s="52"/>
      <c r="P1422" s="134"/>
      <c r="Q1422" s="1">
        <f>COUNTIF(G1392:G1422,"=X")</f>
        <v>0</v>
      </c>
      <c r="R1422" s="1" t="str">
        <f t="shared" si="947"/>
        <v/>
      </c>
      <c r="S1422" s="1" t="str">
        <f>IF(R1422="","",VLOOKUP(C1422,'[1]Admin Tools'!C:D,2,FALSE))</f>
        <v/>
      </c>
    </row>
    <row r="1423" spans="1:19" x14ac:dyDescent="0.25">
      <c r="A1423" s="139" t="str">
        <f>CONCATENATE($C$10,$C$1329,"T",B1422)</f>
        <v>2015Wk 8T11</v>
      </c>
      <c r="B1423" s="191"/>
      <c r="C1423" s="192" t="s">
        <v>258</v>
      </c>
      <c r="D1423" s="193">
        <v>-2</v>
      </c>
      <c r="E1423" s="194">
        <v>1</v>
      </c>
      <c r="F1423" s="195"/>
      <c r="G1423" s="194"/>
      <c r="K1423" s="52"/>
      <c r="L1423" s="52"/>
      <c r="P1423" s="134"/>
      <c r="Q1423" s="1">
        <f>COUNTIF(G1392:G1423,"=X")</f>
        <v>0</v>
      </c>
      <c r="R1423" s="1" t="str">
        <f t="shared" si="947"/>
        <v/>
      </c>
      <c r="S1423" s="1" t="str">
        <f>IF(R1423="","",VLOOKUP(C1423,'[1]Admin Tools'!C:D,2,FALSE))</f>
        <v/>
      </c>
    </row>
    <row r="1424" spans="1:19" ht="16.5" thickBot="1" x14ac:dyDescent="0.3">
      <c r="A1424" s="139" t="str">
        <f>CONCATENATE($C$10,$C$1329,"T",B1422)</f>
        <v>2015Wk 8T11</v>
      </c>
      <c r="B1424" s="196"/>
      <c r="C1424" s="197" t="s">
        <v>261</v>
      </c>
      <c r="D1424" s="198">
        <v>0</v>
      </c>
      <c r="E1424" s="199">
        <v>0</v>
      </c>
      <c r="F1424" s="200"/>
      <c r="G1424" s="199"/>
      <c r="K1424" s="52"/>
      <c r="L1424" s="52"/>
      <c r="P1424" s="134"/>
      <c r="Q1424" s="1">
        <f>COUNTIF(G1392:G1424,"=X")</f>
        <v>0</v>
      </c>
      <c r="R1424" s="1" t="str">
        <f t="shared" si="947"/>
        <v/>
      </c>
      <c r="S1424" s="1" t="str">
        <f>IF(R1424="","",VLOOKUP(C1424,'[1]Admin Tools'!C:D,2,FALSE))</f>
        <v/>
      </c>
    </row>
    <row r="1425" spans="1:26" x14ac:dyDescent="0.25">
      <c r="A1425" s="139" t="str">
        <f>CONCATENATE($C$10,$C$1329,"T",B1425)</f>
        <v>2015Wk 8T12</v>
      </c>
      <c r="B1425" s="201">
        <v>12</v>
      </c>
      <c r="C1425" s="187" t="s">
        <v>256</v>
      </c>
      <c r="D1425" s="202">
        <v>-1</v>
      </c>
      <c r="E1425" s="212">
        <v>0</v>
      </c>
      <c r="F1425" s="203">
        <v>2</v>
      </c>
      <c r="G1425" s="204"/>
      <c r="K1425" s="52"/>
      <c r="L1425" s="52"/>
      <c r="P1425" s="134"/>
      <c r="Q1425" s="1">
        <f>COUNTIF(G1392:G1425,"=X")</f>
        <v>0</v>
      </c>
      <c r="R1425" s="1" t="str">
        <f t="shared" si="947"/>
        <v/>
      </c>
      <c r="S1425" s="1" t="str">
        <f>IF(R1425="","",VLOOKUP(C1425,'[1]Admin Tools'!C:D,2,FALSE))</f>
        <v/>
      </c>
    </row>
    <row r="1426" spans="1:26" x14ac:dyDescent="0.25">
      <c r="A1426" s="139" t="str">
        <f>CONCATENATE($C$10,$C$1329,"T",B1425)</f>
        <v>2015Wk 8T12</v>
      </c>
      <c r="B1426" s="205"/>
      <c r="C1426" s="192" t="s">
        <v>259</v>
      </c>
      <c r="D1426" s="206">
        <v>-3</v>
      </c>
      <c r="E1426" s="213">
        <v>0</v>
      </c>
      <c r="F1426" s="203"/>
      <c r="G1426" s="207"/>
      <c r="K1426" s="52"/>
      <c r="L1426" s="52"/>
      <c r="P1426" s="134"/>
      <c r="Q1426" s="1">
        <f>COUNTIF(G1392:G1426,"=X")</f>
        <v>0</v>
      </c>
      <c r="R1426" s="1" t="str">
        <f t="shared" si="947"/>
        <v/>
      </c>
      <c r="S1426" s="1" t="str">
        <f>IF(R1426="","",VLOOKUP(C1426,'[1]Admin Tools'!C:D,2,FALSE))</f>
        <v/>
      </c>
    </row>
    <row r="1427" spans="1:26" ht="16.5" thickBot="1" x14ac:dyDescent="0.3">
      <c r="A1427" s="139" t="str">
        <f>CONCATENATE($C$10,$C$1329,"T",B1425)</f>
        <v>2015Wk 8T12</v>
      </c>
      <c r="B1427" s="208"/>
      <c r="C1427" s="197" t="s">
        <v>262</v>
      </c>
      <c r="D1427" s="209">
        <v>1</v>
      </c>
      <c r="E1427" s="214">
        <v>2</v>
      </c>
      <c r="F1427" s="210"/>
      <c r="G1427" s="211"/>
      <c r="K1427" s="52"/>
      <c r="L1427" s="52"/>
      <c r="P1427" s="134"/>
      <c r="Q1427" s="1">
        <f>COUNTIF(G1392:G1427,"=X")</f>
        <v>0</v>
      </c>
      <c r="R1427" s="1" t="str">
        <f t="shared" si="947"/>
        <v/>
      </c>
      <c r="S1427" s="1" t="str">
        <f>IF(R1427="","",VLOOKUP(C1427,'[1]Admin Tools'!C:D,2,FALSE))</f>
        <v/>
      </c>
    </row>
    <row r="1428" spans="1:26" x14ac:dyDescent="0.25">
      <c r="A1428" s="139" t="str">
        <f t="shared" ref="A1428:A1433" si="948">CONCATENATE($C$10,$C$1329,"T",B1428)</f>
        <v>2015Wk 8T</v>
      </c>
      <c r="B1428" s="186"/>
      <c r="C1428" s="187"/>
      <c r="D1428" s="188"/>
      <c r="E1428" s="189"/>
      <c r="F1428" s="190"/>
      <c r="G1428" s="189"/>
      <c r="K1428" s="52"/>
      <c r="L1428" s="52"/>
      <c r="P1428" s="134"/>
      <c r="Q1428" s="1">
        <f>COUNTIF(G1392:G1428,"=X")</f>
        <v>0</v>
      </c>
      <c r="R1428" s="1" t="str">
        <f t="shared" si="947"/>
        <v/>
      </c>
      <c r="S1428" s="1" t="str">
        <f>IF(R1428="","",VLOOKUP(C1428,'[1]Admin Tools'!C:D,2,FALSE))</f>
        <v/>
      </c>
    </row>
    <row r="1429" spans="1:26" ht="16.5" thickBot="1" x14ac:dyDescent="0.3">
      <c r="A1429" s="139" t="str">
        <f t="shared" si="948"/>
        <v>2015Wk 8T</v>
      </c>
      <c r="B1429" s="196"/>
      <c r="C1429" s="197"/>
      <c r="D1429" s="198"/>
      <c r="E1429" s="199"/>
      <c r="F1429" s="200"/>
      <c r="G1429" s="199"/>
      <c r="K1429" s="52"/>
      <c r="L1429" s="52"/>
      <c r="P1429" s="134"/>
      <c r="Q1429" s="1">
        <f>COUNTIF(G1392:G1429,"=X")</f>
        <v>0</v>
      </c>
      <c r="R1429" s="1" t="str">
        <f t="shared" si="947"/>
        <v/>
      </c>
      <c r="S1429" s="1" t="str">
        <f>IF(R1429="","",VLOOKUP(C1429,'[1]Admin Tools'!C:D,2,FALSE))</f>
        <v/>
      </c>
    </row>
    <row r="1430" spans="1:26" x14ac:dyDescent="0.25">
      <c r="A1430" s="139" t="str">
        <f t="shared" si="948"/>
        <v>2015Wk 8T</v>
      </c>
      <c r="B1430" s="201"/>
      <c r="C1430" s="187"/>
      <c r="D1430" s="202"/>
      <c r="E1430" s="212"/>
      <c r="F1430" s="203"/>
      <c r="G1430" s="204"/>
      <c r="K1430" s="52"/>
      <c r="L1430" s="52"/>
      <c r="P1430" s="134"/>
      <c r="Q1430" s="1">
        <f>COUNTIF(G1392:G1430,"=X")</f>
        <v>0</v>
      </c>
      <c r="R1430" s="1" t="str">
        <f t="shared" si="947"/>
        <v/>
      </c>
      <c r="S1430" s="1" t="str">
        <f>IF(R1430="","",VLOOKUP(C1430,'[1]Admin Tools'!C:D,2,FALSE))</f>
        <v/>
      </c>
    </row>
    <row r="1431" spans="1:26" ht="16.5" thickBot="1" x14ac:dyDescent="0.3">
      <c r="A1431" s="139" t="str">
        <f t="shared" si="948"/>
        <v>2015Wk 8T</v>
      </c>
      <c r="B1431" s="208"/>
      <c r="C1431" s="197"/>
      <c r="D1431" s="209"/>
      <c r="E1431" s="214"/>
      <c r="F1431" s="210"/>
      <c r="G1431" s="211"/>
      <c r="K1431" s="52"/>
      <c r="L1431" s="52"/>
      <c r="P1431" s="134"/>
      <c r="Q1431" s="1">
        <f>COUNTIF(G1392:G1431,"=X")</f>
        <v>0</v>
      </c>
      <c r="R1431" s="1" t="str">
        <f t="shared" si="947"/>
        <v/>
      </c>
      <c r="S1431" s="1" t="str">
        <f>IF(R1431="","",VLOOKUP(C1431,'[1]Admin Tools'!C:D,2,FALSE))</f>
        <v/>
      </c>
    </row>
    <row r="1432" spans="1:26" ht="16.5" thickBot="1" x14ac:dyDescent="0.3">
      <c r="A1432" s="139" t="str">
        <f t="shared" si="948"/>
        <v>2015Wk 8T</v>
      </c>
      <c r="B1432" s="217"/>
      <c r="C1432" s="218"/>
      <c r="D1432" s="219"/>
      <c r="E1432" s="189"/>
      <c r="F1432" s="190"/>
      <c r="G1432" s="204"/>
      <c r="K1432" s="52"/>
      <c r="L1432" s="52"/>
      <c r="P1432" s="134"/>
      <c r="Q1432" s="1">
        <f>COUNTIF(G1394:G1432,"=X")</f>
        <v>0</v>
      </c>
      <c r="R1432" s="1" t="str">
        <f t="shared" si="947"/>
        <v/>
      </c>
      <c r="S1432" s="1" t="str">
        <f>IF(R1432="","",VLOOKUP(C1432,'[1]Admin Tools'!C:D,2,FALSE))</f>
        <v/>
      </c>
    </row>
    <row r="1433" spans="1:26" ht="16.5" thickBot="1" x14ac:dyDescent="0.3">
      <c r="A1433" s="139" t="str">
        <f t="shared" si="948"/>
        <v>2015Wk 8T</v>
      </c>
      <c r="B1433" s="220"/>
      <c r="C1433" s="218"/>
      <c r="D1433" s="221"/>
      <c r="E1433" s="199"/>
      <c r="F1433" s="200"/>
      <c r="G1433" s="211"/>
      <c r="K1433" s="52"/>
      <c r="L1433" s="52"/>
      <c r="P1433" s="134"/>
      <c r="Q1433" s="1">
        <f>COUNTIF(G1394:G1433,"=X")</f>
        <v>0</v>
      </c>
      <c r="R1433" s="1" t="str">
        <f t="shared" si="947"/>
        <v/>
      </c>
      <c r="S1433" s="1" t="str">
        <f>IF(R1433="","",VLOOKUP(C1433,'[1]Admin Tools'!C:D,2,FALSE))</f>
        <v/>
      </c>
    </row>
    <row r="1435" spans="1:26" ht="16.5" thickBot="1" x14ac:dyDescent="0.3"/>
    <row r="1436" spans="1:26" ht="36.75" thickBot="1" x14ac:dyDescent="0.6">
      <c r="B1436" s="306" t="s">
        <v>283</v>
      </c>
      <c r="C1436" s="307"/>
      <c r="D1436" s="307"/>
      <c r="E1436" s="307"/>
      <c r="F1436" s="307"/>
      <c r="G1436" s="307"/>
      <c r="H1436" s="307"/>
      <c r="I1436" s="307"/>
      <c r="J1436" s="307"/>
      <c r="K1436" s="307"/>
      <c r="L1436" s="307"/>
      <c r="M1436" s="307"/>
      <c r="N1436" s="307"/>
      <c r="O1436" s="307"/>
      <c r="P1436" s="307"/>
      <c r="Q1436" s="307"/>
      <c r="R1436" s="307"/>
      <c r="S1436" s="307"/>
      <c r="T1436" s="307"/>
      <c r="U1436" s="308"/>
      <c r="V1436" s="133"/>
      <c r="W1436" s="133"/>
      <c r="X1436" s="133"/>
      <c r="Y1436" s="133"/>
      <c r="Z1436" s="133"/>
    </row>
    <row r="1438" spans="1:26" x14ac:dyDescent="0.25">
      <c r="C1438" s="309" t="str">
        <f>HLOOKUP(CONCATENATE($C$10,C1439),$G$9:$X$10,2,FALSE)</f>
        <v>Front</v>
      </c>
      <c r="D1438" s="310"/>
      <c r="E1438" s="310"/>
      <c r="F1438" s="310"/>
      <c r="G1438" s="310"/>
      <c r="H1438" s="310"/>
      <c r="I1438" s="310"/>
      <c r="J1438" s="310"/>
      <c r="K1438" s="310"/>
      <c r="L1438" s="310"/>
      <c r="M1438" s="310"/>
      <c r="N1438" s="310"/>
      <c r="O1438" s="52"/>
      <c r="S1438" s="134"/>
    </row>
    <row r="1439" spans="1:26" x14ac:dyDescent="0.25">
      <c r="C1439" s="135" t="str">
        <f>C1496</f>
        <v>Wk 9</v>
      </c>
      <c r="D1439" s="33" t="s">
        <v>189</v>
      </c>
      <c r="E1439" s="34">
        <f>HLOOKUP(CONCATENATE($C1438,$D1439),'[1]Admin Tools'!$D$4:$G$13,2,FALSE)</f>
        <v>5</v>
      </c>
      <c r="F1439" s="34">
        <f>HLOOKUP(CONCATENATE($C1438,$D1439),'[1]Admin Tools'!$D$4:$G$13,3,FALSE)</f>
        <v>4</v>
      </c>
      <c r="G1439" s="34">
        <f>HLOOKUP(CONCATENATE($C1438,$D1439),'[1]Admin Tools'!$D$4:$G$13,4,FALSE)</f>
        <v>5</v>
      </c>
      <c r="H1439" s="34">
        <f>HLOOKUP(CONCATENATE($C1438,$D1439),'[1]Admin Tools'!$D$4:$G$13,5,FALSE)</f>
        <v>4</v>
      </c>
      <c r="I1439" s="34">
        <f>HLOOKUP(CONCATENATE($C1438,$D1439),'[1]Admin Tools'!$D$4:$G$13,6,FALSE)</f>
        <v>4</v>
      </c>
      <c r="J1439" s="34">
        <f>HLOOKUP(CONCATENATE($C1438,$D1439),'[1]Admin Tools'!$D$4:$G$13,7,FALSE)</f>
        <v>3</v>
      </c>
      <c r="K1439" s="34">
        <f>HLOOKUP(CONCATENATE($C1438,$D1439),'[1]Admin Tools'!$D$4:$G$13,8,FALSE)</f>
        <v>4</v>
      </c>
      <c r="L1439" s="34">
        <f>HLOOKUP(CONCATENATE($C1438,$D1439),'[1]Admin Tools'!$D$4:$G$13,9,FALSE)</f>
        <v>3</v>
      </c>
      <c r="M1439" s="34">
        <f>HLOOKUP(CONCATENATE($C1438,$D1439),'[1]Admin Tools'!$D$4:$G$13,10,FALSE)</f>
        <v>4</v>
      </c>
      <c r="N1439" s="136">
        <f>SUM(E1439:M1439)</f>
        <v>36</v>
      </c>
      <c r="O1439" s="52"/>
      <c r="S1439" s="134"/>
    </row>
    <row r="1440" spans="1:26" x14ac:dyDescent="0.25">
      <c r="D1440" s="9" t="s">
        <v>10</v>
      </c>
      <c r="E1440" s="137" t="str">
        <f>CONCATENATE("#",HLOOKUP($C1438,'[1]Admin Tools'!$D$4:$G$13,2,FALSE))</f>
        <v>#1</v>
      </c>
      <c r="F1440" s="137" t="str">
        <f>CONCATENATE("#",HLOOKUP($C1438,'[1]Admin Tools'!$D$4:$G$13,3,FALSE))</f>
        <v>#2</v>
      </c>
      <c r="G1440" s="137" t="str">
        <f>CONCATENATE("#",HLOOKUP($C1438,'[1]Admin Tools'!$D$4:$G$13,4,FALSE))</f>
        <v>#3</v>
      </c>
      <c r="H1440" s="137" t="str">
        <f>CONCATENATE("#",HLOOKUP($C1438,'[1]Admin Tools'!$D$4:$G$13,5,FALSE))</f>
        <v>#4</v>
      </c>
      <c r="I1440" s="137" t="str">
        <f>CONCATENATE("#",HLOOKUP($C1438,'[1]Admin Tools'!$D$4:$G$13,6,FALSE))</f>
        <v>#5</v>
      </c>
      <c r="J1440" s="137" t="str">
        <f>CONCATENATE("#",HLOOKUP($C1438,'[1]Admin Tools'!$D$4:$G$13,7,FALSE))</f>
        <v>#6</v>
      </c>
      <c r="K1440" s="137" t="str">
        <f>CONCATENATE("#",HLOOKUP($C1438,'[1]Admin Tools'!$D$4:$G$13,8,FALSE))</f>
        <v>#7</v>
      </c>
      <c r="L1440" s="137" t="str">
        <f>CONCATENATE("#",HLOOKUP($C1438,'[1]Admin Tools'!$D$4:$G$13,9,FALSE))</f>
        <v>#8</v>
      </c>
      <c r="M1440" s="137" t="str">
        <f>CONCATENATE("#",HLOOKUP($C1438,'[1]Admin Tools'!$D$4:$G$13,10,FALSE))</f>
        <v>#9</v>
      </c>
      <c r="N1440" s="138"/>
      <c r="O1440" s="52"/>
    </row>
    <row r="1441" spans="1:41" x14ac:dyDescent="0.25">
      <c r="A1441" s="139" t="str">
        <f>CONCATENATE($C$10,C1439,C1441)</f>
        <v>2015Wk 9Flight 1</v>
      </c>
      <c r="C1441" s="300" t="s">
        <v>12</v>
      </c>
      <c r="D1441" s="301"/>
      <c r="E1441" s="140">
        <f>IF(COUNTIF(E1442:E1453,MIN(E1442:E1453))=1,MIN(E1442:E1453),0)</f>
        <v>0</v>
      </c>
      <c r="F1441" s="140">
        <f t="shared" ref="F1441:L1441" si="949">IF(COUNTIF(F1442:F1453,MIN(F1442:F1453))=1,MIN(F1442:F1453),0)</f>
        <v>0</v>
      </c>
      <c r="G1441" s="140">
        <f t="shared" si="949"/>
        <v>0</v>
      </c>
      <c r="H1441" s="140">
        <f t="shared" si="949"/>
        <v>0</v>
      </c>
      <c r="I1441" s="140">
        <f t="shared" si="949"/>
        <v>0</v>
      </c>
      <c r="J1441" s="140">
        <f t="shared" si="949"/>
        <v>0</v>
      </c>
      <c r="K1441" s="140">
        <f t="shared" si="949"/>
        <v>3</v>
      </c>
      <c r="L1441" s="140">
        <f t="shared" si="949"/>
        <v>0</v>
      </c>
      <c r="M1441" s="140">
        <f>IF(COUNTIF(M1442:M1453,MIN(M1442:M1453))=1,MIN(M1442:M1453),0)</f>
        <v>3</v>
      </c>
      <c r="N1441" s="141"/>
      <c r="O1441" s="9" t="s">
        <v>190</v>
      </c>
      <c r="P1441" s="9" t="s">
        <v>191</v>
      </c>
      <c r="Q1441" s="9" t="s">
        <v>8</v>
      </c>
      <c r="R1441" s="9" t="s">
        <v>192</v>
      </c>
      <c r="S1441" s="9" t="s">
        <v>24</v>
      </c>
      <c r="T1441" s="142">
        <v>1</v>
      </c>
      <c r="U1441" s="142">
        <v>2</v>
      </c>
      <c r="V1441" s="142">
        <v>3</v>
      </c>
      <c r="W1441" s="142">
        <v>4</v>
      </c>
      <c r="X1441" s="142">
        <v>5</v>
      </c>
      <c r="Y1441" s="142">
        <v>6</v>
      </c>
      <c r="Z1441" s="142">
        <v>7</v>
      </c>
      <c r="AA1441" s="142">
        <v>8</v>
      </c>
      <c r="AB1441" s="142">
        <v>9</v>
      </c>
      <c r="AC1441" s="143" t="s">
        <v>193</v>
      </c>
      <c r="AD1441" s="1"/>
      <c r="AG1441" s="142">
        <v>1</v>
      </c>
      <c r="AH1441" s="142">
        <v>2</v>
      </c>
      <c r="AI1441" s="142">
        <v>3</v>
      </c>
      <c r="AJ1441" s="142">
        <v>4</v>
      </c>
      <c r="AK1441" s="142">
        <v>5</v>
      </c>
      <c r="AL1441" s="142">
        <v>6</v>
      </c>
      <c r="AM1441" s="142">
        <v>7</v>
      </c>
      <c r="AN1441" s="142">
        <v>8</v>
      </c>
      <c r="AO1441" s="142">
        <v>9</v>
      </c>
    </row>
    <row r="1442" spans="1:41" x14ac:dyDescent="0.25">
      <c r="A1442" s="139" t="str">
        <f t="shared" ref="A1442:A1453" si="950">CONCATENATE($C$10,$C$1496,"P",B1442)</f>
        <v>2015Wk 9P83</v>
      </c>
      <c r="B1442" s="48">
        <v>83</v>
      </c>
      <c r="C1442" s="144" t="str">
        <f t="shared" ref="C1442:C1453" si="951">VLOOKUP(B1442,$A$3108:$D$8319,3,FALSE)</f>
        <v>Devin Carrigan</v>
      </c>
      <c r="D1442" s="145"/>
      <c r="E1442" s="146">
        <f t="shared" ref="E1442:E1453" si="952">IFERROR(IF(VLOOKUP($A1442,$A$1496:$P$1557,5,FALSE)=0,"",VLOOKUP($A1442,$A$1496:$P$1557,5,FALSE)),"")</f>
        <v>4</v>
      </c>
      <c r="F1442" s="146">
        <f t="shared" ref="F1442:F1453" si="953">IFERROR(IF(VLOOKUP($A1442,$A$1496:$P$1557,6,FALSE)=0,"",VLOOKUP($A1442,$A$1496:$P$1557,6,FALSE)),"")</f>
        <v>6</v>
      </c>
      <c r="G1442" s="146">
        <f t="shared" ref="G1442:G1453" si="954">IFERROR(IF(VLOOKUP($A1442,$A$1496:$P$1557,7,FALSE)=0,"",VLOOKUP($A1442,$A$1496:$P$1557,7,FALSE)),"")</f>
        <v>5</v>
      </c>
      <c r="H1442" s="146">
        <f t="shared" ref="H1442:H1453" si="955">IFERROR(IF(VLOOKUP($A1442,$A$1496:$P$1557,8,FALSE)=0,"",VLOOKUP($A1442,$A$1496:$P$1557,8,FALSE)),"")</f>
        <v>4</v>
      </c>
      <c r="I1442" s="146">
        <f t="shared" ref="I1442:I1453" si="956">IFERROR(IF(VLOOKUP($A1442,$A$1496:$P$1557,9,FALSE)=0,"",VLOOKUP($A1442,$A$1496:$P$1557,9,FALSE)),"")</f>
        <v>3</v>
      </c>
      <c r="J1442" s="146">
        <f t="shared" ref="J1442:J1453" si="957">IFERROR(IF(VLOOKUP($A1442,$A$1496:$P$1557,10,FALSE)=0,"",VLOOKUP($A1442,$A$1496:$P$1557,10,FALSE)),"")</f>
        <v>2</v>
      </c>
      <c r="K1442" s="146">
        <f t="shared" ref="K1442:K1453" si="958">IFERROR(IF(VLOOKUP($A1442,$A$1496:$P$1557,11,FALSE)=0,"",VLOOKUP($A1442,$A$1496:$P$1557,11,FALSE)),"")</f>
        <v>4</v>
      </c>
      <c r="L1442" s="146">
        <f t="shared" ref="L1442:L1453" si="959">IFERROR(IF(VLOOKUP($A1442,$A$1496:$P$1557,12,FALSE)=0,"",VLOOKUP($A1442,$A$1496:$P$1557,12,FALSE)),"")</f>
        <v>3</v>
      </c>
      <c r="M1442" s="146">
        <f t="shared" ref="M1442:M1453" si="960">IFERROR(IF(VLOOKUP($A1442,$A$1496:$P$1557,13,FALSE)=0,"",VLOOKUP($A1442,$A$1496:$P$1557,13,FALSE)),"")</f>
        <v>3</v>
      </c>
      <c r="N1442" s="147">
        <f t="shared" ref="N1442:N1452" si="961">SUM(E1442:M1442)</f>
        <v>34</v>
      </c>
      <c r="O1442" s="148">
        <f>SUM(COUNTIF(E1442,E1441),COUNTIF(F1442,F1441),COUNTIF(G1442,G1441),COUNTIF(H1442,H1441),COUNTIF(I1442,I1441),COUNTIF(J1442,J1441),COUNTIF(K1442,K1441),COUNTIF(L1442,L1441),COUNTIF(M1442,M1441))</f>
        <v>1</v>
      </c>
      <c r="P1442" s="149">
        <f>IF(O1442=0,0,IF(SUM(O1442:O1453)=O1442,VLOOKUP(1,$AC$107:$AD$116,2,FALSE),O1442*P1454))</f>
        <v>18</v>
      </c>
      <c r="Q1442" s="146">
        <f t="shared" ref="Q1442:Q1453" si="962">IFERROR((VLOOKUP($A1442,$A$1496:$P$1557,16,FALSE)),"DNP")</f>
        <v>2</v>
      </c>
      <c r="R1442" t="s">
        <v>179</v>
      </c>
      <c r="S1442" t="str">
        <f>CONCATENATE(T1442,U1442,V1442,W1442,X1442,Y1442,Z1442,AA1442,AB1442)</f>
        <v>BIR#9</v>
      </c>
      <c r="T1442" t="str">
        <f t="shared" ref="T1442:AB1442" si="963">IF(E1442=E1441,CONCATENATE(VLOOKUP((E1442-E1439),$AC$122:$AD$127,2,FALSE),E1440),"")</f>
        <v/>
      </c>
      <c r="U1442" t="str">
        <f t="shared" si="963"/>
        <v/>
      </c>
      <c r="V1442" t="str">
        <f t="shared" si="963"/>
        <v/>
      </c>
      <c r="W1442" t="str">
        <f t="shared" si="963"/>
        <v/>
      </c>
      <c r="X1442" t="str">
        <f t="shared" si="963"/>
        <v/>
      </c>
      <c r="Y1442" t="str">
        <f t="shared" si="963"/>
        <v/>
      </c>
      <c r="Z1442" t="str">
        <f t="shared" si="963"/>
        <v/>
      </c>
      <c r="AA1442" t="str">
        <f t="shared" si="963"/>
        <v/>
      </c>
      <c r="AB1442" t="str">
        <f t="shared" si="963"/>
        <v>BIR#9</v>
      </c>
      <c r="AC1442" s="1" t="s">
        <v>194</v>
      </c>
      <c r="AD1442" s="1" t="s">
        <v>195</v>
      </c>
      <c r="AG1442" t="str">
        <f t="shared" ref="AG1442:AO1453" si="964">CONCATENATE("F1",T1442)</f>
        <v>F1</v>
      </c>
      <c r="AH1442" t="str">
        <f t="shared" si="964"/>
        <v>F1</v>
      </c>
      <c r="AI1442" t="str">
        <f t="shared" si="964"/>
        <v>F1</v>
      </c>
      <c r="AJ1442" t="str">
        <f t="shared" si="964"/>
        <v>F1</v>
      </c>
      <c r="AK1442" t="str">
        <f t="shared" si="964"/>
        <v>F1</v>
      </c>
      <c r="AL1442" t="str">
        <f t="shared" si="964"/>
        <v>F1</v>
      </c>
      <c r="AM1442" t="str">
        <f t="shared" si="964"/>
        <v>F1</v>
      </c>
      <c r="AN1442" t="str">
        <f t="shared" si="964"/>
        <v>F1</v>
      </c>
      <c r="AO1442" t="str">
        <f t="shared" si="964"/>
        <v>F1BIR#9</v>
      </c>
    </row>
    <row r="1443" spans="1:41" x14ac:dyDescent="0.25">
      <c r="A1443" s="139" t="str">
        <f t="shared" si="950"/>
        <v>2015Wk 9P68</v>
      </c>
      <c r="B1443" s="48">
        <v>68</v>
      </c>
      <c r="C1443" s="144" t="str">
        <f t="shared" si="951"/>
        <v>Nick Wight</v>
      </c>
      <c r="D1443" s="145"/>
      <c r="E1443" s="146">
        <f t="shared" si="952"/>
        <v>5</v>
      </c>
      <c r="F1443" s="146">
        <f t="shared" si="953"/>
        <v>5</v>
      </c>
      <c r="G1443" s="146">
        <f t="shared" si="954"/>
        <v>6</v>
      </c>
      <c r="H1443" s="146">
        <f t="shared" si="955"/>
        <v>5</v>
      </c>
      <c r="I1443" s="146">
        <f t="shared" si="956"/>
        <v>3</v>
      </c>
      <c r="J1443" s="146">
        <f t="shared" si="957"/>
        <v>4</v>
      </c>
      <c r="K1443" s="146">
        <f t="shared" si="958"/>
        <v>4</v>
      </c>
      <c r="L1443" s="146">
        <f t="shared" si="959"/>
        <v>4</v>
      </c>
      <c r="M1443" s="146">
        <f t="shared" si="960"/>
        <v>4</v>
      </c>
      <c r="N1443" s="147">
        <f t="shared" si="961"/>
        <v>40</v>
      </c>
      <c r="O1443" s="148">
        <f>SUM(COUNTIF(E1443,E1441),COUNTIF(F1443,F1441),COUNTIF(G1443,G1441),COUNTIF(H1443,H1441),COUNTIF(I1443,I1441),COUNTIF(J1443,J1441),COUNTIF(K1443,K1441),COUNTIF(L1443,L1441),COUNTIF(M1443,M1441))</f>
        <v>0</v>
      </c>
      <c r="P1443" s="149">
        <f>IF(O1443=0,0,IF(SUM(O1442:O1453)=O1443,VLOOKUP(1,$AC$107:$AD$116,2,FALSE),O1443*P1454))</f>
        <v>0</v>
      </c>
      <c r="Q1443" s="146">
        <f t="shared" si="962"/>
        <v>2</v>
      </c>
      <c r="R1443" t="s">
        <v>179</v>
      </c>
      <c r="S1443" t="str">
        <f t="shared" ref="S1443:S1450" si="965">CONCATENATE(T1443,U1443,V1443,W1443,X1443,Y1443,Z1443,AA1443,AB1443)</f>
        <v/>
      </c>
      <c r="T1443" t="str">
        <f t="shared" ref="T1443:AB1443" si="966">IF(E1443=E1441,CONCATENATE(VLOOKUP((E1443-E1439),$AC$122:$AD$127,2,FALSE),E1440),"")</f>
        <v/>
      </c>
      <c r="U1443" t="str">
        <f t="shared" si="966"/>
        <v/>
      </c>
      <c r="V1443" t="str">
        <f t="shared" si="966"/>
        <v/>
      </c>
      <c r="W1443" t="str">
        <f t="shared" si="966"/>
        <v/>
      </c>
      <c r="X1443" t="str">
        <f t="shared" si="966"/>
        <v/>
      </c>
      <c r="Y1443" t="str">
        <f t="shared" si="966"/>
        <v/>
      </c>
      <c r="Z1443" t="str">
        <f t="shared" si="966"/>
        <v/>
      </c>
      <c r="AA1443" t="str">
        <f t="shared" si="966"/>
        <v/>
      </c>
      <c r="AB1443" t="str">
        <f t="shared" si="966"/>
        <v/>
      </c>
      <c r="AC1443" s="1">
        <v>0</v>
      </c>
      <c r="AD1443" s="1">
        <v>0</v>
      </c>
      <c r="AG1443" t="str">
        <f t="shared" si="964"/>
        <v>F1</v>
      </c>
      <c r="AH1443" t="str">
        <f t="shared" si="964"/>
        <v>F1</v>
      </c>
      <c r="AI1443" t="str">
        <f t="shared" si="964"/>
        <v>F1</v>
      </c>
      <c r="AJ1443" t="str">
        <f t="shared" si="964"/>
        <v>F1</v>
      </c>
      <c r="AK1443" t="str">
        <f t="shared" si="964"/>
        <v>F1</v>
      </c>
      <c r="AL1443" t="str">
        <f t="shared" si="964"/>
        <v>F1</v>
      </c>
      <c r="AM1443" t="str">
        <f t="shared" si="964"/>
        <v>F1</v>
      </c>
      <c r="AN1443" t="str">
        <f t="shared" si="964"/>
        <v>F1</v>
      </c>
      <c r="AO1443" t="str">
        <f t="shared" si="964"/>
        <v>F1</v>
      </c>
    </row>
    <row r="1444" spans="1:41" x14ac:dyDescent="0.25">
      <c r="A1444" s="139" t="str">
        <f t="shared" si="950"/>
        <v>2015Wk 9P4</v>
      </c>
      <c r="B1444" s="48">
        <v>4</v>
      </c>
      <c r="C1444" s="144" t="str">
        <f t="shared" si="951"/>
        <v>Pat Donahue</v>
      </c>
      <c r="D1444" s="145"/>
      <c r="E1444" s="146">
        <f t="shared" si="952"/>
        <v>4</v>
      </c>
      <c r="F1444" s="146">
        <f t="shared" si="953"/>
        <v>4</v>
      </c>
      <c r="G1444" s="146">
        <f t="shared" si="954"/>
        <v>5</v>
      </c>
      <c r="H1444" s="146">
        <f t="shared" si="955"/>
        <v>5</v>
      </c>
      <c r="I1444" s="146">
        <f t="shared" si="956"/>
        <v>4</v>
      </c>
      <c r="J1444" s="146">
        <f t="shared" si="957"/>
        <v>4</v>
      </c>
      <c r="K1444" s="146">
        <f t="shared" si="958"/>
        <v>4</v>
      </c>
      <c r="L1444" s="146">
        <f t="shared" si="959"/>
        <v>3</v>
      </c>
      <c r="M1444" s="146">
        <f t="shared" si="960"/>
        <v>5</v>
      </c>
      <c r="N1444" s="147">
        <f t="shared" si="961"/>
        <v>38</v>
      </c>
      <c r="O1444" s="148">
        <f>SUM(COUNTIF(E1444,E1441),COUNTIF(F1444,F1441),COUNTIF(G1444,G1441),COUNTIF(H1444,H1441),COUNTIF(I1444,I1441),COUNTIF(J1444,J1441),COUNTIF(K1444,K1441),COUNTIF(L1444,L1441),COUNTIF(M1444,M1441))</f>
        <v>0</v>
      </c>
      <c r="P1444" s="149">
        <f>IF(O1444=0,0,IF(SUM(O1442:O1453)=O1444,VLOOKUP(1,$AC$107:$AD$116,2,FALSE),O1444*P1454))</f>
        <v>0</v>
      </c>
      <c r="Q1444" s="146">
        <f t="shared" si="962"/>
        <v>2</v>
      </c>
      <c r="R1444" t="s">
        <v>179</v>
      </c>
      <c r="S1444" t="str">
        <f t="shared" si="965"/>
        <v/>
      </c>
      <c r="T1444" t="str">
        <f t="shared" ref="T1444:AB1444" si="967">IF(E1444=E1441,CONCATENATE(VLOOKUP((E1444-E1439),$AC$122:$AD$127,2,FALSE),E1440),"")</f>
        <v/>
      </c>
      <c r="U1444" t="str">
        <f t="shared" si="967"/>
        <v/>
      </c>
      <c r="V1444" t="str">
        <f t="shared" si="967"/>
        <v/>
      </c>
      <c r="W1444" t="str">
        <f t="shared" si="967"/>
        <v/>
      </c>
      <c r="X1444" t="str">
        <f t="shared" si="967"/>
        <v/>
      </c>
      <c r="Y1444" t="str">
        <f t="shared" si="967"/>
        <v/>
      </c>
      <c r="Z1444" t="str">
        <f t="shared" si="967"/>
        <v/>
      </c>
      <c r="AA1444" t="str">
        <f t="shared" si="967"/>
        <v/>
      </c>
      <c r="AB1444" t="str">
        <f t="shared" si="967"/>
        <v/>
      </c>
      <c r="AC1444" s="1">
        <v>1</v>
      </c>
      <c r="AD1444" s="1">
        <v>24</v>
      </c>
      <c r="AG1444" t="str">
        <f t="shared" si="964"/>
        <v>F1</v>
      </c>
      <c r="AH1444" t="str">
        <f t="shared" si="964"/>
        <v>F1</v>
      </c>
      <c r="AI1444" t="str">
        <f t="shared" si="964"/>
        <v>F1</v>
      </c>
      <c r="AJ1444" t="str">
        <f t="shared" si="964"/>
        <v>F1</v>
      </c>
      <c r="AK1444" t="str">
        <f t="shared" si="964"/>
        <v>F1</v>
      </c>
      <c r="AL1444" t="str">
        <f t="shared" si="964"/>
        <v>F1</v>
      </c>
      <c r="AM1444" t="str">
        <f t="shared" si="964"/>
        <v>F1</v>
      </c>
      <c r="AN1444" t="str">
        <f t="shared" si="964"/>
        <v>F1</v>
      </c>
      <c r="AO1444" t="str">
        <f t="shared" si="964"/>
        <v>F1</v>
      </c>
    </row>
    <row r="1445" spans="1:41" x14ac:dyDescent="0.25">
      <c r="A1445" s="139" t="str">
        <f t="shared" si="950"/>
        <v>2015Wk 9P79</v>
      </c>
      <c r="B1445" s="48">
        <v>79</v>
      </c>
      <c r="C1445" s="144" t="str">
        <f t="shared" si="951"/>
        <v>Connor Brown</v>
      </c>
      <c r="D1445" s="145"/>
      <c r="E1445" s="146">
        <f t="shared" si="952"/>
        <v>6</v>
      </c>
      <c r="F1445" s="146">
        <f t="shared" si="953"/>
        <v>4</v>
      </c>
      <c r="G1445" s="146">
        <f t="shared" si="954"/>
        <v>5</v>
      </c>
      <c r="H1445" s="146">
        <f t="shared" si="955"/>
        <v>7</v>
      </c>
      <c r="I1445" s="146">
        <f t="shared" si="956"/>
        <v>4</v>
      </c>
      <c r="J1445" s="146">
        <f t="shared" si="957"/>
        <v>3</v>
      </c>
      <c r="K1445" s="146">
        <f t="shared" si="958"/>
        <v>4</v>
      </c>
      <c r="L1445" s="146">
        <f t="shared" si="959"/>
        <v>4</v>
      </c>
      <c r="M1445" s="146">
        <f t="shared" si="960"/>
        <v>5</v>
      </c>
      <c r="N1445" s="147">
        <f t="shared" si="961"/>
        <v>42</v>
      </c>
      <c r="O1445" s="148">
        <f>SUM(COUNTIF(E1445,E1441),COUNTIF(F1445,F1441),COUNTIF(G1445,G1441),COUNTIF(H1445,H1441),COUNTIF(I1445,I1441),COUNTIF(J1445,J1441),COUNTIF(K1445,K1441),COUNTIF(L1445,L1441),COUNTIF(M1445,M1441))</f>
        <v>0</v>
      </c>
      <c r="P1445" s="149">
        <f>IF(O1445=0,0,IF(SUM(O1442:O1453)=O1445,VLOOKUP(1,$AC$107:$AD$116,2,FALSE),O1445*P1454))</f>
        <v>0</v>
      </c>
      <c r="Q1445" s="146">
        <f t="shared" si="962"/>
        <v>0</v>
      </c>
      <c r="R1445" t="s">
        <v>179</v>
      </c>
      <c r="S1445" t="str">
        <f t="shared" si="965"/>
        <v/>
      </c>
      <c r="T1445" t="str">
        <f t="shared" ref="T1445:AB1445" si="968">IF(E1445=E1441,CONCATENATE(VLOOKUP((E1445-E1439),$AC$122:$AD$127,2,FALSE),E1440),"")</f>
        <v/>
      </c>
      <c r="U1445" t="str">
        <f t="shared" si="968"/>
        <v/>
      </c>
      <c r="V1445" t="str">
        <f t="shared" si="968"/>
        <v/>
      </c>
      <c r="W1445" t="str">
        <f t="shared" si="968"/>
        <v/>
      </c>
      <c r="X1445" t="str">
        <f t="shared" si="968"/>
        <v/>
      </c>
      <c r="Y1445" t="str">
        <f t="shared" si="968"/>
        <v/>
      </c>
      <c r="Z1445" t="str">
        <f t="shared" si="968"/>
        <v/>
      </c>
      <c r="AA1445" t="str">
        <f t="shared" si="968"/>
        <v/>
      </c>
      <c r="AB1445" t="str">
        <f t="shared" si="968"/>
        <v/>
      </c>
      <c r="AC1445" s="1">
        <v>2</v>
      </c>
      <c r="AD1445" s="1">
        <v>12</v>
      </c>
      <c r="AG1445" t="str">
        <f t="shared" si="964"/>
        <v>F1</v>
      </c>
      <c r="AH1445" t="str">
        <f t="shared" si="964"/>
        <v>F1</v>
      </c>
      <c r="AI1445" t="str">
        <f t="shared" si="964"/>
        <v>F1</v>
      </c>
      <c r="AJ1445" t="str">
        <f t="shared" si="964"/>
        <v>F1</v>
      </c>
      <c r="AK1445" t="str">
        <f t="shared" si="964"/>
        <v>F1</v>
      </c>
      <c r="AL1445" t="str">
        <f t="shared" si="964"/>
        <v>F1</v>
      </c>
      <c r="AM1445" t="str">
        <f t="shared" si="964"/>
        <v>F1</v>
      </c>
      <c r="AN1445" t="str">
        <f t="shared" si="964"/>
        <v>F1</v>
      </c>
      <c r="AO1445" t="str">
        <f t="shared" si="964"/>
        <v>F1</v>
      </c>
    </row>
    <row r="1446" spans="1:41" x14ac:dyDescent="0.25">
      <c r="A1446" s="139" t="str">
        <f t="shared" si="950"/>
        <v>2015Wk 9P9</v>
      </c>
      <c r="B1446" s="48">
        <v>9</v>
      </c>
      <c r="C1446" s="144" t="str">
        <f t="shared" si="951"/>
        <v>Dick Donegan</v>
      </c>
      <c r="D1446" s="145"/>
      <c r="E1446" s="146">
        <f t="shared" si="952"/>
        <v>6</v>
      </c>
      <c r="F1446" s="146">
        <f t="shared" si="953"/>
        <v>4</v>
      </c>
      <c r="G1446" s="146">
        <f t="shared" si="954"/>
        <v>6</v>
      </c>
      <c r="H1446" s="146">
        <f t="shared" si="955"/>
        <v>6</v>
      </c>
      <c r="I1446" s="146">
        <f t="shared" si="956"/>
        <v>5</v>
      </c>
      <c r="J1446" s="146">
        <f t="shared" si="957"/>
        <v>3</v>
      </c>
      <c r="K1446" s="146">
        <f t="shared" si="958"/>
        <v>4</v>
      </c>
      <c r="L1446" s="146">
        <f t="shared" si="959"/>
        <v>3</v>
      </c>
      <c r="M1446" s="146">
        <f t="shared" si="960"/>
        <v>5</v>
      </c>
      <c r="N1446" s="147">
        <f t="shared" si="961"/>
        <v>42</v>
      </c>
      <c r="O1446" s="148">
        <f>SUM(COUNTIF(E1446,E1441),COUNTIF(F1446,F1441),COUNTIF(G1446,G1441),COUNTIF(H1446,H1441),COUNTIF(I1446,I1441),COUNTIF(J1446,J1441),COUNTIF(K1446,K1441),COUNTIF(L1446,L1441),COUNTIF(M1446,M1441))</f>
        <v>0</v>
      </c>
      <c r="P1446" s="149">
        <f>IF(O1446=0,0,IF(SUM(O1442:O1453)=O1446,VLOOKUP(1,$AC$107:$AD$116,2,FALSE),O1446*P1454))</f>
        <v>0</v>
      </c>
      <c r="Q1446" s="146">
        <f t="shared" si="962"/>
        <v>0</v>
      </c>
      <c r="R1446" t="s">
        <v>179</v>
      </c>
      <c r="S1446" t="str">
        <f t="shared" si="965"/>
        <v/>
      </c>
      <c r="T1446" t="str">
        <f t="shared" ref="T1446:AB1446" si="969">IF(E1446=E1441,CONCATENATE(VLOOKUP((E1446-E1439),$AC$122:$AD$127,2,FALSE),E1440),"")</f>
        <v/>
      </c>
      <c r="U1446" t="str">
        <f t="shared" si="969"/>
        <v/>
      </c>
      <c r="V1446" t="str">
        <f t="shared" si="969"/>
        <v/>
      </c>
      <c r="W1446" t="str">
        <f t="shared" si="969"/>
        <v/>
      </c>
      <c r="X1446" t="str">
        <f t="shared" si="969"/>
        <v/>
      </c>
      <c r="Y1446" t="str">
        <f t="shared" si="969"/>
        <v/>
      </c>
      <c r="Z1446" t="str">
        <f t="shared" si="969"/>
        <v/>
      </c>
      <c r="AA1446" t="str">
        <f t="shared" si="969"/>
        <v/>
      </c>
      <c r="AB1446" t="str">
        <f t="shared" si="969"/>
        <v/>
      </c>
      <c r="AC1446" s="1">
        <v>3</v>
      </c>
      <c r="AD1446" s="1">
        <v>8</v>
      </c>
      <c r="AG1446" t="str">
        <f t="shared" si="964"/>
        <v>F1</v>
      </c>
      <c r="AH1446" t="str">
        <f t="shared" si="964"/>
        <v>F1</v>
      </c>
      <c r="AI1446" t="str">
        <f t="shared" si="964"/>
        <v>F1</v>
      </c>
      <c r="AJ1446" t="str">
        <f t="shared" si="964"/>
        <v>F1</v>
      </c>
      <c r="AK1446" t="str">
        <f t="shared" si="964"/>
        <v>F1</v>
      </c>
      <c r="AL1446" t="str">
        <f t="shared" si="964"/>
        <v>F1</v>
      </c>
      <c r="AM1446" t="str">
        <f t="shared" si="964"/>
        <v>F1</v>
      </c>
      <c r="AN1446" t="str">
        <f t="shared" si="964"/>
        <v>F1</v>
      </c>
      <c r="AO1446" t="str">
        <f t="shared" si="964"/>
        <v>F1</v>
      </c>
    </row>
    <row r="1447" spans="1:41" x14ac:dyDescent="0.25">
      <c r="A1447" s="139" t="str">
        <f t="shared" si="950"/>
        <v>2015Wk 9P3</v>
      </c>
      <c r="B1447" s="48">
        <v>3</v>
      </c>
      <c r="C1447" s="144" t="str">
        <f t="shared" si="951"/>
        <v>TJ Donegan</v>
      </c>
      <c r="D1447" s="145"/>
      <c r="E1447" s="146">
        <f t="shared" si="952"/>
        <v>6</v>
      </c>
      <c r="F1447" s="146">
        <f t="shared" si="953"/>
        <v>5</v>
      </c>
      <c r="G1447" s="146">
        <f t="shared" si="954"/>
        <v>6</v>
      </c>
      <c r="H1447" s="146">
        <f t="shared" si="955"/>
        <v>6</v>
      </c>
      <c r="I1447" s="146">
        <f t="shared" si="956"/>
        <v>4</v>
      </c>
      <c r="J1447" s="146">
        <f t="shared" si="957"/>
        <v>4</v>
      </c>
      <c r="K1447" s="146">
        <f t="shared" si="958"/>
        <v>3</v>
      </c>
      <c r="L1447" s="146">
        <f t="shared" si="959"/>
        <v>3</v>
      </c>
      <c r="M1447" s="146">
        <f t="shared" si="960"/>
        <v>7</v>
      </c>
      <c r="N1447" s="147">
        <f t="shared" si="961"/>
        <v>44</v>
      </c>
      <c r="O1447" s="148">
        <f>SUM(COUNTIF(E1447,E1441),COUNTIF(F1447,F1441),COUNTIF(G1447,G1441),COUNTIF(H1447,H1441),COUNTIF(I1447,I1441),COUNTIF(J1447,J1441),COUNTIF(K1447,K1441),COUNTIF(L1447,L1441),COUNTIF(M1447,M1441))</f>
        <v>1</v>
      </c>
      <c r="P1447" s="149">
        <f>IF(O1447=0,0,IF(SUM(O1442:O1453)=O1447,VLOOKUP(1,$AC$107:$AD$116,2,FALSE),O1447*P1454))</f>
        <v>18</v>
      </c>
      <c r="Q1447" s="146">
        <f t="shared" si="962"/>
        <v>0</v>
      </c>
      <c r="R1447" t="s">
        <v>179</v>
      </c>
      <c r="S1447" t="str">
        <f t="shared" si="965"/>
        <v>BIR#7</v>
      </c>
      <c r="T1447" t="str">
        <f t="shared" ref="T1447:AB1447" si="970">IF(E1447=E1441,CONCATENATE(VLOOKUP((E1447-E1439),$AC$122:$AD$127,2,FALSE),E1440),"")</f>
        <v/>
      </c>
      <c r="U1447" t="str">
        <f t="shared" si="970"/>
        <v/>
      </c>
      <c r="V1447" t="str">
        <f t="shared" si="970"/>
        <v/>
      </c>
      <c r="W1447" t="str">
        <f t="shared" si="970"/>
        <v/>
      </c>
      <c r="X1447" t="str">
        <f t="shared" si="970"/>
        <v/>
      </c>
      <c r="Y1447" t="str">
        <f t="shared" si="970"/>
        <v/>
      </c>
      <c r="Z1447" t="str">
        <f t="shared" si="970"/>
        <v>BIR#7</v>
      </c>
      <c r="AA1447" t="str">
        <f t="shared" si="970"/>
        <v/>
      </c>
      <c r="AB1447" t="str">
        <f t="shared" si="970"/>
        <v/>
      </c>
      <c r="AC1447" s="1">
        <v>4</v>
      </c>
      <c r="AD1447" s="1">
        <v>6</v>
      </c>
      <c r="AG1447" t="str">
        <f t="shared" si="964"/>
        <v>F1</v>
      </c>
      <c r="AH1447" t="str">
        <f t="shared" si="964"/>
        <v>F1</v>
      </c>
      <c r="AI1447" t="str">
        <f t="shared" si="964"/>
        <v>F1</v>
      </c>
      <c r="AJ1447" t="str">
        <f t="shared" si="964"/>
        <v>F1</v>
      </c>
      <c r="AK1447" t="str">
        <f t="shared" si="964"/>
        <v>F1</v>
      </c>
      <c r="AL1447" t="str">
        <f t="shared" si="964"/>
        <v>F1</v>
      </c>
      <c r="AM1447" t="str">
        <f t="shared" si="964"/>
        <v>F1BIR#7</v>
      </c>
      <c r="AN1447" t="str">
        <f t="shared" si="964"/>
        <v>F1</v>
      </c>
      <c r="AO1447" t="str">
        <f t="shared" si="964"/>
        <v>F1</v>
      </c>
    </row>
    <row r="1448" spans="1:41" x14ac:dyDescent="0.25">
      <c r="A1448" s="139" t="str">
        <f t="shared" si="950"/>
        <v>2015Wk 9P6</v>
      </c>
      <c r="B1448" s="48">
        <v>6</v>
      </c>
      <c r="C1448" s="144" t="str">
        <f t="shared" si="951"/>
        <v>Jack Donegan</v>
      </c>
      <c r="D1448" s="145"/>
      <c r="E1448" s="146">
        <f t="shared" si="952"/>
        <v>6</v>
      </c>
      <c r="F1448" s="146">
        <f t="shared" si="953"/>
        <v>5</v>
      </c>
      <c r="G1448" s="146">
        <f t="shared" si="954"/>
        <v>6</v>
      </c>
      <c r="H1448" s="146">
        <f t="shared" si="955"/>
        <v>5</v>
      </c>
      <c r="I1448" s="146">
        <f t="shared" si="956"/>
        <v>4</v>
      </c>
      <c r="J1448" s="146">
        <f t="shared" si="957"/>
        <v>4</v>
      </c>
      <c r="K1448" s="146">
        <f t="shared" si="958"/>
        <v>4</v>
      </c>
      <c r="L1448" s="146">
        <f t="shared" si="959"/>
        <v>4</v>
      </c>
      <c r="M1448" s="146">
        <f t="shared" si="960"/>
        <v>5</v>
      </c>
      <c r="N1448" s="147">
        <f t="shared" si="961"/>
        <v>43</v>
      </c>
      <c r="O1448" s="148">
        <f>SUM(COUNTIF(E1448,E1441),COUNTIF(F1448,F1441),COUNTIF(G1448,G1441),COUNTIF(H1448,H1441),COUNTIF(I1448,I1441),COUNTIF(J1448,J1441),COUNTIF(K1448,K1441),COUNTIF(L1448,L1441),COUNTIF(M1448,M1441))</f>
        <v>0</v>
      </c>
      <c r="P1448" s="149">
        <f>IF(O1448=0,0,IF(SUM(O1442:O1453)=O1448,VLOOKUP(1,$AC$107:$AD$116,2,FALSE),O1448*P1454))</f>
        <v>0</v>
      </c>
      <c r="Q1448" s="146">
        <f t="shared" si="962"/>
        <v>0</v>
      </c>
      <c r="R1448" t="s">
        <v>179</v>
      </c>
      <c r="S1448" t="str">
        <f t="shared" si="965"/>
        <v/>
      </c>
      <c r="T1448" t="str">
        <f t="shared" ref="T1448:AB1448" si="971">IF(E1448=E1441,CONCATENATE(VLOOKUP((E1448-E1439),$AC$122:$AD$127,2,FALSE),E1440),"")</f>
        <v/>
      </c>
      <c r="U1448" t="str">
        <f t="shared" si="971"/>
        <v/>
      </c>
      <c r="V1448" t="str">
        <f t="shared" si="971"/>
        <v/>
      </c>
      <c r="W1448" t="str">
        <f t="shared" si="971"/>
        <v/>
      </c>
      <c r="X1448" t="str">
        <f t="shared" si="971"/>
        <v/>
      </c>
      <c r="Y1448" t="str">
        <f t="shared" si="971"/>
        <v/>
      </c>
      <c r="Z1448" t="str">
        <f t="shared" si="971"/>
        <v/>
      </c>
      <c r="AA1448" t="str">
        <f t="shared" si="971"/>
        <v/>
      </c>
      <c r="AB1448" t="str">
        <f t="shared" si="971"/>
        <v/>
      </c>
      <c r="AC1448" s="1">
        <v>5</v>
      </c>
      <c r="AD1448" s="1">
        <v>4</v>
      </c>
      <c r="AG1448" t="str">
        <f t="shared" si="964"/>
        <v>F1</v>
      </c>
      <c r="AH1448" t="str">
        <f t="shared" si="964"/>
        <v>F1</v>
      </c>
      <c r="AI1448" t="str">
        <f t="shared" si="964"/>
        <v>F1</v>
      </c>
      <c r="AJ1448" t="str">
        <f t="shared" si="964"/>
        <v>F1</v>
      </c>
      <c r="AK1448" t="str">
        <f t="shared" si="964"/>
        <v>F1</v>
      </c>
      <c r="AL1448" t="str">
        <f t="shared" si="964"/>
        <v>F1</v>
      </c>
      <c r="AM1448" t="str">
        <f t="shared" si="964"/>
        <v>F1</v>
      </c>
      <c r="AN1448" t="str">
        <f t="shared" si="964"/>
        <v>F1</v>
      </c>
      <c r="AO1448" t="str">
        <f t="shared" si="964"/>
        <v>F1</v>
      </c>
    </row>
    <row r="1449" spans="1:41" x14ac:dyDescent="0.25">
      <c r="A1449" s="139" t="str">
        <f t="shared" si="950"/>
        <v>2015Wk 9P8</v>
      </c>
      <c r="B1449" s="48">
        <v>8</v>
      </c>
      <c r="C1449" s="144" t="str">
        <f t="shared" si="951"/>
        <v>Craig Hawkinson</v>
      </c>
      <c r="D1449" s="145"/>
      <c r="E1449" s="146">
        <f t="shared" si="952"/>
        <v>5</v>
      </c>
      <c r="F1449" s="146">
        <f t="shared" si="953"/>
        <v>5</v>
      </c>
      <c r="G1449" s="146">
        <f t="shared" si="954"/>
        <v>6</v>
      </c>
      <c r="H1449" s="146">
        <f t="shared" si="955"/>
        <v>6</v>
      </c>
      <c r="I1449" s="146">
        <f t="shared" si="956"/>
        <v>4</v>
      </c>
      <c r="J1449" s="146">
        <f t="shared" si="957"/>
        <v>4</v>
      </c>
      <c r="K1449" s="146">
        <f t="shared" si="958"/>
        <v>4</v>
      </c>
      <c r="L1449" s="146">
        <f t="shared" si="959"/>
        <v>4</v>
      </c>
      <c r="M1449" s="146">
        <f t="shared" si="960"/>
        <v>4</v>
      </c>
      <c r="N1449" s="147">
        <f t="shared" si="961"/>
        <v>42</v>
      </c>
      <c r="O1449" s="148">
        <f>SUM(COUNTIF(E1449,E1441),COUNTIF(F1449,F1441),COUNTIF(G1449,G1441),COUNTIF(H1449,H1441),COUNTIF(I1449,I1441),COUNTIF(J1449,J1441),COUNTIF(K1449,K1441),COUNTIF(L1449,L1441),COUNTIF(M1449,M1441))</f>
        <v>0</v>
      </c>
      <c r="P1449" s="149">
        <f>IF(O1449=0,0,IF(SUM(O1442:O1453)=O1449,VLOOKUP(1,$AC$107:$AD$116,2,FALSE),O1449*P1454))</f>
        <v>0</v>
      </c>
      <c r="Q1449" s="146">
        <f t="shared" si="962"/>
        <v>0</v>
      </c>
      <c r="R1449" t="s">
        <v>179</v>
      </c>
      <c r="S1449" t="str">
        <f t="shared" si="965"/>
        <v/>
      </c>
      <c r="T1449" t="str">
        <f t="shared" ref="T1449:Y1449" si="972">IF(E1449=E1441,CONCATENATE(VLOOKUP((E1449-E1439),$AC$122:$AD$127,2,FALSE),E1440),"")</f>
        <v/>
      </c>
      <c r="U1449" t="str">
        <f t="shared" si="972"/>
        <v/>
      </c>
      <c r="V1449" t="str">
        <f t="shared" si="972"/>
        <v/>
      </c>
      <c r="W1449" t="str">
        <f t="shared" si="972"/>
        <v/>
      </c>
      <c r="X1449" t="str">
        <f t="shared" si="972"/>
        <v/>
      </c>
      <c r="Y1449" t="str">
        <f t="shared" si="972"/>
        <v/>
      </c>
      <c r="Z1449" t="str">
        <f>IF(K1449=K1441,CONCATENATE(VLOOKUP((K1449-K1439),$AC$122:$AD$127,2,FALSE),K1440),"")</f>
        <v/>
      </c>
      <c r="AA1449" t="str">
        <f t="shared" ref="AA1449:AB1449" si="973">IF(L1449=L1441,CONCATENATE(VLOOKUP((L1449-L1439),$AC$122:$AD$127,2,FALSE),L1440),"")</f>
        <v/>
      </c>
      <c r="AB1449" t="str">
        <f t="shared" si="973"/>
        <v/>
      </c>
      <c r="AC1449" s="1">
        <v>6</v>
      </c>
      <c r="AD1449" s="1">
        <v>4</v>
      </c>
      <c r="AG1449" t="str">
        <f t="shared" si="964"/>
        <v>F1</v>
      </c>
      <c r="AH1449" t="str">
        <f t="shared" si="964"/>
        <v>F1</v>
      </c>
      <c r="AI1449" t="str">
        <f t="shared" si="964"/>
        <v>F1</v>
      </c>
      <c r="AJ1449" t="str">
        <f t="shared" si="964"/>
        <v>F1</v>
      </c>
      <c r="AK1449" t="str">
        <f t="shared" si="964"/>
        <v>F1</v>
      </c>
      <c r="AL1449" t="str">
        <f t="shared" si="964"/>
        <v>F1</v>
      </c>
      <c r="AM1449" t="str">
        <f t="shared" si="964"/>
        <v>F1</v>
      </c>
      <c r="AN1449" t="str">
        <f t="shared" si="964"/>
        <v>F1</v>
      </c>
      <c r="AO1449" t="str">
        <f t="shared" si="964"/>
        <v>F1</v>
      </c>
    </row>
    <row r="1450" spans="1:41" x14ac:dyDescent="0.25">
      <c r="A1450" s="139" t="str">
        <f t="shared" si="950"/>
        <v>2015Wk 9P23</v>
      </c>
      <c r="B1450" s="48">
        <v>23</v>
      </c>
      <c r="C1450" s="144" t="str">
        <f t="shared" si="951"/>
        <v>Steve Donegan</v>
      </c>
      <c r="D1450" s="145"/>
      <c r="E1450" s="146">
        <f t="shared" si="952"/>
        <v>6</v>
      </c>
      <c r="F1450" s="146">
        <f t="shared" si="953"/>
        <v>5</v>
      </c>
      <c r="G1450" s="146">
        <f t="shared" si="954"/>
        <v>6</v>
      </c>
      <c r="H1450" s="146">
        <f t="shared" si="955"/>
        <v>7</v>
      </c>
      <c r="I1450" s="146">
        <f t="shared" si="956"/>
        <v>4</v>
      </c>
      <c r="J1450" s="146">
        <f t="shared" si="957"/>
        <v>4</v>
      </c>
      <c r="K1450" s="146">
        <f t="shared" si="958"/>
        <v>5</v>
      </c>
      <c r="L1450" s="146">
        <f t="shared" si="959"/>
        <v>4</v>
      </c>
      <c r="M1450" s="146">
        <f t="shared" si="960"/>
        <v>5</v>
      </c>
      <c r="N1450" s="147">
        <f t="shared" si="961"/>
        <v>46</v>
      </c>
      <c r="O1450" s="148">
        <f>SUM(COUNTIF(E1450,E1441),COUNTIF(F1450,F1441),COUNTIF(G1450,G1441),COUNTIF(H1450,H1441),COUNTIF(I1450,I1441),COUNTIF(J1450,J1441),COUNTIF(K1450,K1441),COUNTIF(L1450,L1441),COUNTIF(M1450,M1441))</f>
        <v>0</v>
      </c>
      <c r="P1450" s="149">
        <f>IF(O1450=0,0,IF(SUM(O1442:O1453)=O1450,VLOOKUP(1,$AC$107:$AD$116,2,FALSE),O1450*P1454))</f>
        <v>0</v>
      </c>
      <c r="Q1450" s="146">
        <f t="shared" si="962"/>
        <v>0</v>
      </c>
      <c r="R1450" t="s">
        <v>179</v>
      </c>
      <c r="S1450" t="str">
        <f t="shared" si="965"/>
        <v/>
      </c>
      <c r="T1450" t="str">
        <f>IF(E1450=E1441,CONCATENATE(VLOOKUP((E1450-E1439),$AC$122:$AD$127,2,FALSE),E1440),"")</f>
        <v/>
      </c>
      <c r="U1450" t="str">
        <f t="shared" ref="U1450:AB1450" si="974">IF(F1450=F1441,CONCATENATE(VLOOKUP((F1450-F1439),$AC$122:$AD$127,2,FALSE),F1440),"")</f>
        <v/>
      </c>
      <c r="V1450" t="str">
        <f t="shared" si="974"/>
        <v/>
      </c>
      <c r="W1450" t="str">
        <f t="shared" si="974"/>
        <v/>
      </c>
      <c r="X1450" t="str">
        <f t="shared" si="974"/>
        <v/>
      </c>
      <c r="Y1450" t="str">
        <f t="shared" si="974"/>
        <v/>
      </c>
      <c r="Z1450" t="str">
        <f t="shared" si="974"/>
        <v/>
      </c>
      <c r="AA1450" t="str">
        <f t="shared" si="974"/>
        <v/>
      </c>
      <c r="AB1450" t="str">
        <f t="shared" si="974"/>
        <v/>
      </c>
      <c r="AC1450" s="1">
        <v>7</v>
      </c>
      <c r="AD1450" s="1">
        <v>3</v>
      </c>
      <c r="AG1450" t="str">
        <f t="shared" si="964"/>
        <v>F1</v>
      </c>
      <c r="AH1450" t="str">
        <f t="shared" si="964"/>
        <v>F1</v>
      </c>
      <c r="AI1450" t="str">
        <f t="shared" si="964"/>
        <v>F1</v>
      </c>
      <c r="AJ1450" t="str">
        <f t="shared" si="964"/>
        <v>F1</v>
      </c>
      <c r="AK1450" t="str">
        <f t="shared" si="964"/>
        <v>F1</v>
      </c>
      <c r="AL1450" t="str">
        <f t="shared" si="964"/>
        <v>F1</v>
      </c>
      <c r="AM1450" t="str">
        <f t="shared" si="964"/>
        <v>F1</v>
      </c>
      <c r="AN1450" t="str">
        <f t="shared" si="964"/>
        <v>F1</v>
      </c>
      <c r="AO1450" t="str">
        <f t="shared" si="964"/>
        <v>F1</v>
      </c>
    </row>
    <row r="1451" spans="1:41" x14ac:dyDescent="0.25">
      <c r="A1451" s="139" t="str">
        <f t="shared" si="950"/>
        <v>2015Wk 9P81</v>
      </c>
      <c r="B1451" s="48">
        <v>81</v>
      </c>
      <c r="C1451" s="144" t="str">
        <f t="shared" si="951"/>
        <v>Bill John</v>
      </c>
      <c r="D1451" s="150"/>
      <c r="E1451" s="146">
        <f t="shared" si="952"/>
        <v>5</v>
      </c>
      <c r="F1451" s="146">
        <f t="shared" si="953"/>
        <v>4</v>
      </c>
      <c r="G1451" s="146">
        <f t="shared" si="954"/>
        <v>6</v>
      </c>
      <c r="H1451" s="146">
        <f t="shared" si="955"/>
        <v>5</v>
      </c>
      <c r="I1451" s="146">
        <f t="shared" si="956"/>
        <v>5</v>
      </c>
      <c r="J1451" s="146">
        <f t="shared" si="957"/>
        <v>2</v>
      </c>
      <c r="K1451" s="146">
        <f t="shared" si="958"/>
        <v>4</v>
      </c>
      <c r="L1451" s="146">
        <f t="shared" si="959"/>
        <v>4</v>
      </c>
      <c r="M1451" s="146">
        <f t="shared" si="960"/>
        <v>6</v>
      </c>
      <c r="N1451" s="147">
        <f t="shared" si="961"/>
        <v>41</v>
      </c>
      <c r="O1451" s="148">
        <f>SUM(COUNTIF(E1451,E1441),COUNTIF(F1451,F1441),COUNTIF(G1451,G1441),COUNTIF(H1451,H1441),COUNTIF(I1451,I1441),COUNTIF(J1451,J1441),COUNTIF(K1451,K1441),COUNTIF(L1451,L1441),COUNTIF(M1451,M1441))</f>
        <v>0</v>
      </c>
      <c r="P1451" s="149">
        <f>IF(O1451=0,0,IF(SUM(O1442:O1453)=O1451,VLOOKUP(1,$AC$107:$AD$116,2,FALSE),O1451*P1454))</f>
        <v>0</v>
      </c>
      <c r="Q1451" s="146">
        <f t="shared" si="962"/>
        <v>2</v>
      </c>
      <c r="R1451" t="s">
        <v>179</v>
      </c>
      <c r="S1451" t="str">
        <f>CONCATENATE(T1451,U1451,V1451,W1451,X1451,Y1451,Z1451,AA1451,AB1451)</f>
        <v/>
      </c>
      <c r="T1451" t="str">
        <f>IF(E1451=E1441,CONCATENATE(VLOOKUP((E1451-E1439),$AC$122:$AD$127,2,FALSE),E1440),"")</f>
        <v/>
      </c>
      <c r="U1451" t="str">
        <f t="shared" ref="U1451:W1451" si="975">IF(F1451=F1441,CONCATENATE(VLOOKUP((F1451-F1439),$AC$122:$AD$127,2,FALSE),F1440),"")</f>
        <v/>
      </c>
      <c r="V1451" t="str">
        <f t="shared" si="975"/>
        <v/>
      </c>
      <c r="W1451" t="str">
        <f t="shared" si="975"/>
        <v/>
      </c>
      <c r="X1451" t="str">
        <f>IF(I1451=I1441,CONCATENATE(VLOOKUP((I1451-I1439),$AC$122:$AD$127,2,FALSE),I1440),"")</f>
        <v/>
      </c>
      <c r="Y1451" t="str">
        <f t="shared" ref="Y1451:AB1451" si="976">IF(J1451=J1441,CONCATENATE(VLOOKUP((J1451-J1439),$AC$122:$AD$127,2,FALSE),J1440),"")</f>
        <v/>
      </c>
      <c r="Z1451" t="str">
        <f t="shared" si="976"/>
        <v/>
      </c>
      <c r="AA1451" t="str">
        <f t="shared" si="976"/>
        <v/>
      </c>
      <c r="AB1451" t="str">
        <f t="shared" si="976"/>
        <v/>
      </c>
      <c r="AC1451" s="1">
        <v>8</v>
      </c>
      <c r="AD1451" s="1">
        <v>3</v>
      </c>
      <c r="AG1451" t="str">
        <f>CONCATENATE("F1",T1451)</f>
        <v>F1</v>
      </c>
      <c r="AH1451" t="str">
        <f t="shared" si="964"/>
        <v>F1</v>
      </c>
      <c r="AI1451" t="str">
        <f t="shared" si="964"/>
        <v>F1</v>
      </c>
      <c r="AJ1451" t="str">
        <f t="shared" si="964"/>
        <v>F1</v>
      </c>
      <c r="AK1451" t="str">
        <f t="shared" si="964"/>
        <v>F1</v>
      </c>
      <c r="AL1451" t="str">
        <f t="shared" si="964"/>
        <v>F1</v>
      </c>
      <c r="AM1451" t="str">
        <f t="shared" si="964"/>
        <v>F1</v>
      </c>
      <c r="AN1451" t="str">
        <f t="shared" si="964"/>
        <v>F1</v>
      </c>
      <c r="AO1451" t="str">
        <f t="shared" si="964"/>
        <v>F1</v>
      </c>
    </row>
    <row r="1452" spans="1:41" x14ac:dyDescent="0.25">
      <c r="A1452" s="139" t="str">
        <f t="shared" si="950"/>
        <v>2015Wk 9P19</v>
      </c>
      <c r="B1452" s="48">
        <v>19</v>
      </c>
      <c r="C1452" s="144" t="str">
        <f t="shared" si="951"/>
        <v>DJ Mahar</v>
      </c>
      <c r="D1452" s="150"/>
      <c r="E1452" s="146">
        <f t="shared" si="952"/>
        <v>8</v>
      </c>
      <c r="F1452" s="146">
        <f t="shared" si="953"/>
        <v>5</v>
      </c>
      <c r="G1452" s="146">
        <f t="shared" si="954"/>
        <v>7</v>
      </c>
      <c r="H1452" s="146">
        <f t="shared" si="955"/>
        <v>6</v>
      </c>
      <c r="I1452" s="146">
        <f t="shared" si="956"/>
        <v>5</v>
      </c>
      <c r="J1452" s="146">
        <f t="shared" si="957"/>
        <v>4</v>
      </c>
      <c r="K1452" s="146">
        <f t="shared" si="958"/>
        <v>4</v>
      </c>
      <c r="L1452" s="146">
        <f t="shared" si="959"/>
        <v>4</v>
      </c>
      <c r="M1452" s="146">
        <f t="shared" si="960"/>
        <v>5</v>
      </c>
      <c r="N1452" s="147">
        <f t="shared" si="961"/>
        <v>48</v>
      </c>
      <c r="O1452" s="148">
        <f>SUM(COUNTIF(E1452,E1441),COUNTIF(F1452,F1441),COUNTIF(G1452,G1441),COUNTIF(H1452,H1441),COUNTIF(I1452,I1441),COUNTIF(J1452,J1441),COUNTIF(K1452,K1441),COUNTIF(L1452,L1441),COUNTIF(M1452,M1441))</f>
        <v>0</v>
      </c>
      <c r="P1452" s="149">
        <f>IF(O1452=0,0,IF(SUM(O1442:O1453)=O1452,VLOOKUP(1,$AC$107:$AD$116,2,FALSE),O1452*P1454))</f>
        <v>0</v>
      </c>
      <c r="Q1452" s="146">
        <f t="shared" si="962"/>
        <v>0</v>
      </c>
      <c r="R1452" t="s">
        <v>179</v>
      </c>
      <c r="S1452" t="str">
        <f>CONCATENATE(T1452,U1452,V1452,W1452,X1452,Y1452,Z1452,AA1452,AB1452)</f>
        <v/>
      </c>
      <c r="T1452" t="str">
        <f>IF(E1452=E1441,CONCATENATE(VLOOKUP((E1452-E1439),$AC$122:$AD$127,2,FALSE),E1440),"")</f>
        <v/>
      </c>
      <c r="U1452" t="str">
        <f t="shared" ref="U1452:AB1452" si="977">IF(F1452=F1441,CONCATENATE(VLOOKUP((F1452-F1439),$AC$122:$AD$127,2,FALSE),F1440),"")</f>
        <v/>
      </c>
      <c r="V1452" t="str">
        <f t="shared" si="977"/>
        <v/>
      </c>
      <c r="W1452" t="str">
        <f t="shared" si="977"/>
        <v/>
      </c>
      <c r="X1452" t="str">
        <f t="shared" si="977"/>
        <v/>
      </c>
      <c r="Y1452" t="str">
        <f t="shared" si="977"/>
        <v/>
      </c>
      <c r="Z1452" t="str">
        <f t="shared" si="977"/>
        <v/>
      </c>
      <c r="AA1452" t="str">
        <f t="shared" si="977"/>
        <v/>
      </c>
      <c r="AB1452" t="str">
        <f t="shared" si="977"/>
        <v/>
      </c>
      <c r="AC1452" s="1">
        <v>9</v>
      </c>
      <c r="AD1452" s="1">
        <v>3</v>
      </c>
      <c r="AG1452" t="str">
        <f t="shared" ref="AG1452:AG1453" si="978">CONCATENATE("F1",T1452)</f>
        <v>F1</v>
      </c>
      <c r="AH1452" t="str">
        <f t="shared" si="964"/>
        <v>F1</v>
      </c>
      <c r="AI1452" t="str">
        <f t="shared" si="964"/>
        <v>F1</v>
      </c>
      <c r="AJ1452" t="str">
        <f t="shared" si="964"/>
        <v>F1</v>
      </c>
      <c r="AK1452" t="str">
        <f t="shared" si="964"/>
        <v>F1</v>
      </c>
      <c r="AL1452" t="str">
        <f t="shared" si="964"/>
        <v>F1</v>
      </c>
      <c r="AM1452" t="str">
        <f t="shared" si="964"/>
        <v>F1</v>
      </c>
      <c r="AN1452" t="str">
        <f t="shared" si="964"/>
        <v>F1</v>
      </c>
      <c r="AO1452" t="str">
        <f t="shared" si="964"/>
        <v>F1</v>
      </c>
    </row>
    <row r="1453" spans="1:41" x14ac:dyDescent="0.25">
      <c r="A1453" s="139" t="str">
        <f t="shared" si="950"/>
        <v>2015Wk 9P82</v>
      </c>
      <c r="B1453" s="48">
        <v>82</v>
      </c>
      <c r="C1453" s="144" t="str">
        <f t="shared" si="951"/>
        <v>Vinny Procopio</v>
      </c>
      <c r="D1453" s="150"/>
      <c r="E1453" s="146">
        <f t="shared" si="952"/>
        <v>5</v>
      </c>
      <c r="F1453" s="146">
        <f t="shared" si="953"/>
        <v>4</v>
      </c>
      <c r="G1453" s="146">
        <f t="shared" si="954"/>
        <v>8</v>
      </c>
      <c r="H1453" s="146">
        <f t="shared" si="955"/>
        <v>4</v>
      </c>
      <c r="I1453" s="146">
        <f t="shared" si="956"/>
        <v>4</v>
      </c>
      <c r="J1453" s="146">
        <f t="shared" si="957"/>
        <v>4</v>
      </c>
      <c r="K1453" s="146">
        <f t="shared" si="958"/>
        <v>4</v>
      </c>
      <c r="L1453" s="146">
        <f t="shared" si="959"/>
        <v>3</v>
      </c>
      <c r="M1453" s="146">
        <f t="shared" si="960"/>
        <v>5</v>
      </c>
      <c r="N1453" s="147">
        <f>SUM(E1453:M1453)</f>
        <v>41</v>
      </c>
      <c r="O1453" s="148">
        <f>SUM(COUNTIF(E1453,E1441),COUNTIF(F1453,F1441),COUNTIF(G1453,G1441),COUNTIF(H1453,H1441),COUNTIF(I1453,I1441),COUNTIF(J1453,J1441),COUNTIF(K1453,K1441),COUNTIF(L1453,L1441),COUNTIF(M1453,M1441))</f>
        <v>0</v>
      </c>
      <c r="P1453" s="149">
        <f>IF(O1453=0,0,IF(SUM(O1442:O1453)=O1453,VLOOKUP(1,$AC$107:$AD$116,2,FALSE),O1453*P1454))</f>
        <v>0</v>
      </c>
      <c r="Q1453" s="146">
        <f t="shared" si="962"/>
        <v>2</v>
      </c>
      <c r="R1453" t="s">
        <v>179</v>
      </c>
      <c r="S1453" t="str">
        <f>CONCATENATE(T1453,U1453,V1453,W1453,X1453,Y1453,Z1453,AA1453,AB1453)</f>
        <v/>
      </c>
      <c r="T1453" t="str">
        <f>IF(E1453=E1441,CONCATENATE(VLOOKUP((E1453-E1439),$AC$122:$AD$127,2,FALSE),E1440),"")</f>
        <v/>
      </c>
      <c r="U1453" t="str">
        <f t="shared" ref="U1453" si="979">IF(F1453=F1441,CONCATENATE(VLOOKUP((F1453-F1439),$AC$122:$AD$127,2,FALSE),F1440),"")</f>
        <v/>
      </c>
      <c r="V1453" t="str">
        <f>IF(G1453=G1441,CONCATENATE(VLOOKUP((G1453-G1439),$AC$122:$AD$127,2,FALSE),G1440),"")</f>
        <v/>
      </c>
      <c r="W1453" t="str">
        <f t="shared" ref="W1453:AB1453" si="980">IF(H1453=H1441,CONCATENATE(VLOOKUP((H1453-H1439),$AC$122:$AD$127,2,FALSE),H1440),"")</f>
        <v/>
      </c>
      <c r="X1453" t="str">
        <f t="shared" si="980"/>
        <v/>
      </c>
      <c r="Y1453" t="str">
        <f t="shared" si="980"/>
        <v/>
      </c>
      <c r="Z1453" t="str">
        <f t="shared" si="980"/>
        <v/>
      </c>
      <c r="AA1453" t="str">
        <f t="shared" si="980"/>
        <v/>
      </c>
      <c r="AB1453" t="str">
        <f t="shared" si="980"/>
        <v/>
      </c>
      <c r="AC1453" s="1"/>
      <c r="AD1453" s="1"/>
      <c r="AG1453" t="str">
        <f t="shared" si="978"/>
        <v>F1</v>
      </c>
      <c r="AH1453" t="str">
        <f t="shared" si="964"/>
        <v>F1</v>
      </c>
      <c r="AI1453" t="str">
        <f t="shared" si="964"/>
        <v>F1</v>
      </c>
      <c r="AJ1453" t="str">
        <f t="shared" si="964"/>
        <v>F1</v>
      </c>
      <c r="AK1453" t="str">
        <f t="shared" si="964"/>
        <v>F1</v>
      </c>
      <c r="AL1453" t="str">
        <f t="shared" si="964"/>
        <v>F1</v>
      </c>
      <c r="AM1453" t="str">
        <f t="shared" si="964"/>
        <v>F1</v>
      </c>
      <c r="AN1453" t="str">
        <f t="shared" si="964"/>
        <v>F1</v>
      </c>
      <c r="AO1453" t="str">
        <f t="shared" si="964"/>
        <v>F1</v>
      </c>
    </row>
    <row r="1454" spans="1:41" x14ac:dyDescent="0.25">
      <c r="B1454" s="48"/>
      <c r="C1454" s="151" t="s">
        <v>196</v>
      </c>
      <c r="D1454" s="150"/>
      <c r="E1454" s="152">
        <f>AVERAGE(E1442:E1453)</f>
        <v>5.5</v>
      </c>
      <c r="F1454" s="152">
        <f t="shared" ref="F1454:N1454" si="981">AVERAGE(F1442:F1453)</f>
        <v>4.666666666666667</v>
      </c>
      <c r="G1454" s="152">
        <f t="shared" si="981"/>
        <v>6</v>
      </c>
      <c r="H1454" s="152">
        <f t="shared" si="981"/>
        <v>5.5</v>
      </c>
      <c r="I1454" s="152">
        <f t="shared" si="981"/>
        <v>4.083333333333333</v>
      </c>
      <c r="J1454" s="152">
        <f t="shared" si="981"/>
        <v>3.5</v>
      </c>
      <c r="K1454" s="152">
        <f t="shared" si="981"/>
        <v>4</v>
      </c>
      <c r="L1454" s="152">
        <f t="shared" si="981"/>
        <v>3.5833333333333335</v>
      </c>
      <c r="M1454" s="152">
        <f t="shared" si="981"/>
        <v>4.916666666666667</v>
      </c>
      <c r="N1454" s="152">
        <f t="shared" si="981"/>
        <v>41.75</v>
      </c>
      <c r="O1454" s="153"/>
      <c r="P1454" s="9">
        <f>VLOOKUP(SUM(O1442:O1453),$AC$107:$AD$117,2,FALSE)</f>
        <v>18</v>
      </c>
    </row>
    <row r="1455" spans="1:41" x14ac:dyDescent="0.25">
      <c r="A1455" s="139" t="str">
        <f>CONCATENATE($C$10,C1439,C1455)</f>
        <v>2015Wk 9Flight 2</v>
      </c>
      <c r="B1455" s="48"/>
      <c r="C1455" s="302" t="s">
        <v>57</v>
      </c>
      <c r="D1455" s="303"/>
      <c r="E1455" s="140">
        <f>IF(COUNTIF(E1456:E1467,MIN(E1456:E1467))=1,MIN(E1456:E1467),0)</f>
        <v>4</v>
      </c>
      <c r="F1455" s="140">
        <f t="shared" ref="F1455:L1455" si="982">IF(COUNTIF(F1456:F1467,MIN(F1456:F1467))=1,MIN(F1456:F1467),0)</f>
        <v>0</v>
      </c>
      <c r="G1455" s="140">
        <f t="shared" si="982"/>
        <v>5</v>
      </c>
      <c r="H1455" s="140">
        <f t="shared" si="982"/>
        <v>4</v>
      </c>
      <c r="I1455" s="140">
        <f t="shared" si="982"/>
        <v>0</v>
      </c>
      <c r="J1455" s="140">
        <f t="shared" si="982"/>
        <v>0</v>
      </c>
      <c r="K1455" s="140">
        <f t="shared" si="982"/>
        <v>0</v>
      </c>
      <c r="L1455" s="140">
        <f t="shared" si="982"/>
        <v>0</v>
      </c>
      <c r="M1455" s="140">
        <f>IF(COUNTIF(M1456:M1467,MIN(M1456:M1467))=1,MIN(M1456:M1467),0)</f>
        <v>0</v>
      </c>
      <c r="N1455" s="154"/>
      <c r="O1455" s="9" t="s">
        <v>190</v>
      </c>
      <c r="P1455" s="9" t="s">
        <v>191</v>
      </c>
      <c r="Q1455" s="52"/>
    </row>
    <row r="1456" spans="1:41" x14ac:dyDescent="0.25">
      <c r="A1456" s="139" t="str">
        <f t="shared" ref="A1456:A1467" si="983">CONCATENATE($C$10,$C$1496,"P",B1456)</f>
        <v>2015Wk 9P14</v>
      </c>
      <c r="B1456" s="48">
        <v>14</v>
      </c>
      <c r="C1456" s="144" t="str">
        <f t="shared" ref="C1456:C1467" si="984">VLOOKUP(B1456,$A$3108:$D$8319,3,FALSE)</f>
        <v>Drew Prucha</v>
      </c>
      <c r="D1456" s="145"/>
      <c r="E1456" s="146">
        <f t="shared" ref="E1456:E1467" si="985">IFERROR(IF(VLOOKUP($A1456,$A$1496:$P$1557,5,FALSE)=0,"",VLOOKUP($A1456,$A$1496:$P$1557,5,FALSE)),"")</f>
        <v>6</v>
      </c>
      <c r="F1456" s="146">
        <f t="shared" ref="F1456:F1467" si="986">IFERROR(IF(VLOOKUP($A1456,$A$1496:$P$1557,6,FALSE)=0,"",VLOOKUP($A1456,$A$1496:$P$1557,6,FALSE)),"")</f>
        <v>6</v>
      </c>
      <c r="G1456" s="146">
        <f t="shared" ref="G1456:G1467" si="987">IFERROR(IF(VLOOKUP($A1456,$A$1496:$P$1557,7,FALSE)=0,"",VLOOKUP($A1456,$A$1496:$P$1557,7,FALSE)),"")</f>
        <v>7</v>
      </c>
      <c r="H1456" s="146">
        <f t="shared" ref="H1456:H1467" si="988">IFERROR(IF(VLOOKUP($A1456,$A$1496:$P$1557,8,FALSE)=0,"",VLOOKUP($A1456,$A$1496:$P$1557,8,FALSE)),"")</f>
        <v>5</v>
      </c>
      <c r="I1456" s="146">
        <f t="shared" ref="I1456:I1467" si="989">IFERROR(IF(VLOOKUP($A1456,$A$1496:$P$1557,9,FALSE)=0,"",VLOOKUP($A1456,$A$1496:$P$1557,9,FALSE)),"")</f>
        <v>5</v>
      </c>
      <c r="J1456" s="146">
        <f t="shared" ref="J1456:J1467" si="990">IFERROR(IF(VLOOKUP($A1456,$A$1496:$P$1557,10,FALSE)=0,"",VLOOKUP($A1456,$A$1496:$P$1557,10,FALSE)),"")</f>
        <v>3</v>
      </c>
      <c r="K1456" s="146">
        <f t="shared" ref="K1456:K1467" si="991">IFERROR(IF(VLOOKUP($A1456,$A$1496:$P$1557,11,FALSE)=0,"",VLOOKUP($A1456,$A$1496:$P$1557,11,FALSE)),"")</f>
        <v>4</v>
      </c>
      <c r="L1456" s="146">
        <f t="shared" ref="L1456:L1467" si="992">IFERROR(IF(VLOOKUP($A1456,$A$1496:$P$1557,12,FALSE)=0,"",VLOOKUP($A1456,$A$1496:$P$1557,12,FALSE)),"")</f>
        <v>3</v>
      </c>
      <c r="M1456" s="146">
        <f t="shared" ref="M1456:M1467" si="993">IFERROR(IF(VLOOKUP($A1456,$A$1496:$P$1557,13,FALSE)=0,"",VLOOKUP($A1456,$A$1496:$P$1557,13,FALSE)),"")</f>
        <v>8</v>
      </c>
      <c r="N1456" s="147">
        <f t="shared" ref="N1456:N1463" si="994">SUM(E1456:M1456)</f>
        <v>47</v>
      </c>
      <c r="O1456" s="148">
        <f>SUM(COUNTIF(E1456,E1455),COUNTIF(F1456,F1455),COUNTIF(G1456,G1455),COUNTIF(H1456,H1455),COUNTIF(I1456,I1455),COUNTIF(J1456,J1455),COUNTIF(K1456,K1455),COUNTIF(L1456,L1455),COUNTIF(M1456,M1455))</f>
        <v>0</v>
      </c>
      <c r="P1456" s="149">
        <f>IF(O1456=0,0,IF(SUM(O1456:O1467)=O1456,VLOOKUP(1,$AC$107:$AD$116,2,FALSE),O1456*P1468))</f>
        <v>0</v>
      </c>
      <c r="Q1456" s="146">
        <f t="shared" ref="Q1456:Q1467" si="995">IFERROR((VLOOKUP($A1456,$A$1496:$P$1557,16,FALSE)),"DNP")</f>
        <v>2</v>
      </c>
      <c r="R1456" t="s">
        <v>179</v>
      </c>
      <c r="S1456" t="str">
        <f t="shared" ref="S1456:S1467" si="996">CONCATENATE(T1456,U1456,V1456,W1456,X1456,Y1456,Z1456,AA1456,AB1456)</f>
        <v/>
      </c>
      <c r="T1456" t="str">
        <f t="shared" ref="T1456:AB1456" si="997">IF(E1456=E1455,CONCATENATE(VLOOKUP((E1456-E1439),$AC$122:$AD$127,2,FALSE),E1440),"")</f>
        <v/>
      </c>
      <c r="U1456" t="str">
        <f t="shared" si="997"/>
        <v/>
      </c>
      <c r="V1456" t="str">
        <f t="shared" si="997"/>
        <v/>
      </c>
      <c r="W1456" t="str">
        <f t="shared" si="997"/>
        <v/>
      </c>
      <c r="X1456" t="str">
        <f t="shared" si="997"/>
        <v/>
      </c>
      <c r="Y1456" t="str">
        <f t="shared" si="997"/>
        <v/>
      </c>
      <c r="Z1456" t="str">
        <f t="shared" si="997"/>
        <v/>
      </c>
      <c r="AA1456" t="str">
        <f t="shared" si="997"/>
        <v/>
      </c>
      <c r="AB1456" t="str">
        <f t="shared" si="997"/>
        <v/>
      </c>
      <c r="AG1456" t="str">
        <f>CONCATENATE("F2",T1456)</f>
        <v>F2</v>
      </c>
      <c r="AH1456" t="str">
        <f t="shared" ref="AH1456:AO1467" si="998">CONCATENATE("F2",U1456)</f>
        <v>F2</v>
      </c>
      <c r="AI1456" t="str">
        <f t="shared" si="998"/>
        <v>F2</v>
      </c>
      <c r="AJ1456" t="str">
        <f t="shared" si="998"/>
        <v>F2</v>
      </c>
      <c r="AK1456" t="str">
        <f t="shared" si="998"/>
        <v>F2</v>
      </c>
      <c r="AL1456" t="str">
        <f t="shared" si="998"/>
        <v>F2</v>
      </c>
      <c r="AM1456" t="str">
        <f t="shared" si="998"/>
        <v>F2</v>
      </c>
      <c r="AN1456" t="str">
        <f t="shared" si="998"/>
        <v>F2</v>
      </c>
      <c r="AO1456" t="str">
        <f t="shared" si="998"/>
        <v>F2</v>
      </c>
    </row>
    <row r="1457" spans="1:41" x14ac:dyDescent="0.25">
      <c r="A1457" s="139" t="str">
        <f t="shared" si="983"/>
        <v>2015Wk 9P30</v>
      </c>
      <c r="B1457" s="48">
        <v>30</v>
      </c>
      <c r="C1457" s="144" t="str">
        <f t="shared" si="984"/>
        <v>Matt Lochner</v>
      </c>
      <c r="D1457" s="145"/>
      <c r="E1457" s="146">
        <f t="shared" si="985"/>
        <v>7</v>
      </c>
      <c r="F1457" s="146">
        <f t="shared" si="986"/>
        <v>5</v>
      </c>
      <c r="G1457" s="146">
        <f t="shared" si="987"/>
        <v>7</v>
      </c>
      <c r="H1457" s="146">
        <f t="shared" si="988"/>
        <v>5</v>
      </c>
      <c r="I1457" s="146">
        <f t="shared" si="989"/>
        <v>5</v>
      </c>
      <c r="J1457" s="146">
        <f t="shared" si="990"/>
        <v>5</v>
      </c>
      <c r="K1457" s="146">
        <f t="shared" si="991"/>
        <v>5</v>
      </c>
      <c r="L1457" s="146">
        <f t="shared" si="992"/>
        <v>3</v>
      </c>
      <c r="M1457" s="146">
        <f t="shared" si="993"/>
        <v>5</v>
      </c>
      <c r="N1457" s="147">
        <f t="shared" si="994"/>
        <v>47</v>
      </c>
      <c r="O1457" s="148">
        <f>SUM(COUNTIF(E1457,E1455),COUNTIF(F1457,F1455),COUNTIF(G1457,G1455),COUNTIF(H1457,H1455),COUNTIF(I1457,I1455),COUNTIF(J1457,J1455),COUNTIF(K1457,K1455),COUNTIF(L1457,L1455),COUNTIF(M1457,M1455))</f>
        <v>0</v>
      </c>
      <c r="P1457" s="149">
        <f>IF(O1457=0,0,IF(SUM(O1456:O1467)=O1457,VLOOKUP(1,$AC$107:$AD$116,2,FALSE),O1457*P1468))</f>
        <v>0</v>
      </c>
      <c r="Q1457" s="146">
        <f t="shared" si="995"/>
        <v>0</v>
      </c>
      <c r="R1457" t="s">
        <v>179</v>
      </c>
      <c r="S1457" t="str">
        <f t="shared" si="996"/>
        <v/>
      </c>
      <c r="T1457" t="str">
        <f t="shared" ref="T1457:AB1457" si="999">IF(E1457=E1455,CONCATENATE(VLOOKUP((E1457-E1439),$AC$122:$AD$127,2,FALSE),E1440),"")</f>
        <v/>
      </c>
      <c r="U1457" t="str">
        <f t="shared" si="999"/>
        <v/>
      </c>
      <c r="V1457" t="str">
        <f t="shared" si="999"/>
        <v/>
      </c>
      <c r="W1457" t="str">
        <f t="shared" si="999"/>
        <v/>
      </c>
      <c r="X1457" t="str">
        <f t="shared" si="999"/>
        <v/>
      </c>
      <c r="Y1457" t="str">
        <f t="shared" si="999"/>
        <v/>
      </c>
      <c r="Z1457" t="str">
        <f t="shared" si="999"/>
        <v/>
      </c>
      <c r="AA1457" t="str">
        <f t="shared" si="999"/>
        <v/>
      </c>
      <c r="AB1457" t="str">
        <f t="shared" si="999"/>
        <v/>
      </c>
      <c r="AC1457" s="1" t="s">
        <v>197</v>
      </c>
      <c r="AG1457" t="str">
        <f t="shared" ref="AG1457:AG1467" si="1000">CONCATENATE("F2",T1457)</f>
        <v>F2</v>
      </c>
      <c r="AH1457" t="str">
        <f t="shared" si="998"/>
        <v>F2</v>
      </c>
      <c r="AI1457" t="str">
        <f t="shared" si="998"/>
        <v>F2</v>
      </c>
      <c r="AJ1457" t="str">
        <f t="shared" si="998"/>
        <v>F2</v>
      </c>
      <c r="AK1457" t="str">
        <f t="shared" si="998"/>
        <v>F2</v>
      </c>
      <c r="AL1457" t="str">
        <f t="shared" si="998"/>
        <v>F2</v>
      </c>
      <c r="AM1457" t="str">
        <f t="shared" si="998"/>
        <v>F2</v>
      </c>
      <c r="AN1457" t="str">
        <f t="shared" si="998"/>
        <v>F2</v>
      </c>
      <c r="AO1457" t="str">
        <f t="shared" si="998"/>
        <v>F2</v>
      </c>
    </row>
    <row r="1458" spans="1:41" x14ac:dyDescent="0.25">
      <c r="A1458" s="139" t="str">
        <f t="shared" si="983"/>
        <v>2015Wk 9P22</v>
      </c>
      <c r="B1458" s="48">
        <v>22</v>
      </c>
      <c r="C1458" s="144" t="str">
        <f t="shared" si="984"/>
        <v>Mike Carroll</v>
      </c>
      <c r="D1458" s="145"/>
      <c r="E1458" s="146">
        <f t="shared" si="985"/>
        <v>4</v>
      </c>
      <c r="F1458" s="146">
        <f t="shared" si="986"/>
        <v>4</v>
      </c>
      <c r="G1458" s="146">
        <f t="shared" si="987"/>
        <v>6</v>
      </c>
      <c r="H1458" s="146">
        <f t="shared" si="988"/>
        <v>6</v>
      </c>
      <c r="I1458" s="146">
        <f t="shared" si="989"/>
        <v>4</v>
      </c>
      <c r="J1458" s="146">
        <f t="shared" si="990"/>
        <v>4</v>
      </c>
      <c r="K1458" s="146">
        <f t="shared" si="991"/>
        <v>4</v>
      </c>
      <c r="L1458" s="146">
        <f t="shared" si="992"/>
        <v>3</v>
      </c>
      <c r="M1458" s="146">
        <f t="shared" si="993"/>
        <v>6</v>
      </c>
      <c r="N1458" s="147">
        <f t="shared" si="994"/>
        <v>41</v>
      </c>
      <c r="O1458" s="148">
        <f>SUM(COUNTIF(E1458,E1455),COUNTIF(F1458,F1455),COUNTIF(G1458,G1455),COUNTIF(H1458,H1455),COUNTIF(I1458,I1455),COUNTIF(J1458,J1455),COUNTIF(K1458,K1455),COUNTIF(L1458,L1455),COUNTIF(M1458,M1455))</f>
        <v>1</v>
      </c>
      <c r="P1458" s="149">
        <f>IF(O1458=0,0,IF(SUM(O1456:O1467)=O1458,VLOOKUP(1,$AC$107:$AD$116,2,FALSE),O1458*P1468))</f>
        <v>12</v>
      </c>
      <c r="Q1458" s="146">
        <f t="shared" si="995"/>
        <v>2</v>
      </c>
      <c r="R1458" t="s">
        <v>179</v>
      </c>
      <c r="S1458" t="str">
        <f t="shared" si="996"/>
        <v>BIR#1</v>
      </c>
      <c r="T1458" t="str">
        <f t="shared" ref="T1458:AB1458" si="1001">IF(E1458=E1455,CONCATENATE(VLOOKUP((E1458-E1439),$AC$122:$AD$127,2,FALSE),E1440),"")</f>
        <v>BIR#1</v>
      </c>
      <c r="U1458" t="str">
        <f t="shared" si="1001"/>
        <v/>
      </c>
      <c r="V1458" t="str">
        <f t="shared" si="1001"/>
        <v/>
      </c>
      <c r="W1458" t="str">
        <f t="shared" si="1001"/>
        <v/>
      </c>
      <c r="X1458" t="str">
        <f t="shared" si="1001"/>
        <v/>
      </c>
      <c r="Y1458" t="str">
        <f t="shared" si="1001"/>
        <v/>
      </c>
      <c r="Z1458" t="str">
        <f t="shared" si="1001"/>
        <v/>
      </c>
      <c r="AA1458" t="str">
        <f t="shared" si="1001"/>
        <v/>
      </c>
      <c r="AB1458" t="str">
        <f t="shared" si="1001"/>
        <v/>
      </c>
      <c r="AC1458" s="1">
        <v>-3</v>
      </c>
      <c r="AD1458" s="1" t="s">
        <v>198</v>
      </c>
      <c r="AG1458" t="str">
        <f t="shared" si="1000"/>
        <v>F2BIR#1</v>
      </c>
      <c r="AH1458" t="str">
        <f t="shared" si="998"/>
        <v>F2</v>
      </c>
      <c r="AI1458" t="str">
        <f t="shared" si="998"/>
        <v>F2</v>
      </c>
      <c r="AJ1458" t="str">
        <f t="shared" si="998"/>
        <v>F2</v>
      </c>
      <c r="AK1458" t="str">
        <f t="shared" si="998"/>
        <v>F2</v>
      </c>
      <c r="AL1458" t="str">
        <f t="shared" si="998"/>
        <v>F2</v>
      </c>
      <c r="AM1458" t="str">
        <f t="shared" si="998"/>
        <v>F2</v>
      </c>
      <c r="AN1458" t="str">
        <f t="shared" si="998"/>
        <v>F2</v>
      </c>
      <c r="AO1458" t="str">
        <f t="shared" si="998"/>
        <v>F2</v>
      </c>
    </row>
    <row r="1459" spans="1:41" x14ac:dyDescent="0.25">
      <c r="A1459" s="139" t="str">
        <f t="shared" si="983"/>
        <v>2015Wk 9P37</v>
      </c>
      <c r="B1459" s="48">
        <v>37</v>
      </c>
      <c r="C1459" s="144" t="str">
        <f t="shared" si="984"/>
        <v>Brian Thompson</v>
      </c>
      <c r="D1459" s="145"/>
      <c r="E1459" s="146">
        <f t="shared" si="985"/>
        <v>5</v>
      </c>
      <c r="F1459" s="146">
        <f t="shared" si="986"/>
        <v>4</v>
      </c>
      <c r="G1459" s="146">
        <f t="shared" si="987"/>
        <v>6</v>
      </c>
      <c r="H1459" s="146">
        <f t="shared" si="988"/>
        <v>5</v>
      </c>
      <c r="I1459" s="146">
        <f t="shared" si="989"/>
        <v>4</v>
      </c>
      <c r="J1459" s="146">
        <f t="shared" si="990"/>
        <v>3</v>
      </c>
      <c r="K1459" s="146">
        <f t="shared" si="991"/>
        <v>4</v>
      </c>
      <c r="L1459" s="146">
        <f t="shared" si="992"/>
        <v>3</v>
      </c>
      <c r="M1459" s="146">
        <f t="shared" si="993"/>
        <v>5</v>
      </c>
      <c r="N1459" s="147">
        <f t="shared" si="994"/>
        <v>39</v>
      </c>
      <c r="O1459" s="148">
        <f>SUM(COUNTIF(E1459,E1455),COUNTIF(F1459,F1455),COUNTIF(G1459,G1455),COUNTIF(H1459,H1455),COUNTIF(I1459,I1455),COUNTIF(J1459,J1455),COUNTIF(K1459,K1455),COUNTIF(L1459,L1455),COUNTIF(M1459,M1455))</f>
        <v>0</v>
      </c>
      <c r="P1459" s="149">
        <f>IF(O1459=0,0,IF(SUM(O1456:O1467)=O1459,VLOOKUP(1,$AC$107:$AD$116,2,FALSE),O1459*P1468))</f>
        <v>0</v>
      </c>
      <c r="Q1459" s="146">
        <f t="shared" si="995"/>
        <v>2</v>
      </c>
      <c r="R1459" t="s">
        <v>179</v>
      </c>
      <c r="S1459" t="str">
        <f t="shared" si="996"/>
        <v/>
      </c>
      <c r="T1459" t="str">
        <f t="shared" ref="T1459:AB1459" si="1002">IF(E1459=E1455,CONCATENATE(VLOOKUP((E1459-E1439),$AC$122:$AD$127,2,FALSE),E1440),"")</f>
        <v/>
      </c>
      <c r="U1459" t="str">
        <f t="shared" si="1002"/>
        <v/>
      </c>
      <c r="V1459" t="str">
        <f t="shared" si="1002"/>
        <v/>
      </c>
      <c r="W1459" t="str">
        <f t="shared" si="1002"/>
        <v/>
      </c>
      <c r="X1459" t="str">
        <f t="shared" si="1002"/>
        <v/>
      </c>
      <c r="Y1459" t="str">
        <f t="shared" si="1002"/>
        <v/>
      </c>
      <c r="Z1459" t="str">
        <f t="shared" si="1002"/>
        <v/>
      </c>
      <c r="AA1459" t="str">
        <f t="shared" si="1002"/>
        <v/>
      </c>
      <c r="AB1459" t="str">
        <f t="shared" si="1002"/>
        <v/>
      </c>
      <c r="AC1459" s="1">
        <v>-2</v>
      </c>
      <c r="AD1459" s="1" t="s">
        <v>199</v>
      </c>
      <c r="AG1459" t="str">
        <f t="shared" si="1000"/>
        <v>F2</v>
      </c>
      <c r="AH1459" t="str">
        <f t="shared" si="998"/>
        <v>F2</v>
      </c>
      <c r="AI1459" t="str">
        <f t="shared" si="998"/>
        <v>F2</v>
      </c>
      <c r="AJ1459" t="str">
        <f t="shared" si="998"/>
        <v>F2</v>
      </c>
      <c r="AK1459" t="str">
        <f t="shared" si="998"/>
        <v>F2</v>
      </c>
      <c r="AL1459" t="str">
        <f t="shared" si="998"/>
        <v>F2</v>
      </c>
      <c r="AM1459" t="str">
        <f t="shared" si="998"/>
        <v>F2</v>
      </c>
      <c r="AN1459" t="str">
        <f t="shared" si="998"/>
        <v>F2</v>
      </c>
      <c r="AO1459" t="str">
        <f t="shared" si="998"/>
        <v>F2</v>
      </c>
    </row>
    <row r="1460" spans="1:41" x14ac:dyDescent="0.25">
      <c r="A1460" s="139" t="str">
        <f t="shared" si="983"/>
        <v>2015Wk 9P12</v>
      </c>
      <c r="B1460" s="48">
        <v>12</v>
      </c>
      <c r="C1460" s="144" t="str">
        <f t="shared" si="984"/>
        <v>Dale Russell</v>
      </c>
      <c r="D1460" s="145"/>
      <c r="E1460" s="146">
        <f t="shared" si="985"/>
        <v>6</v>
      </c>
      <c r="F1460" s="146">
        <f t="shared" si="986"/>
        <v>4</v>
      </c>
      <c r="G1460" s="146">
        <f t="shared" si="987"/>
        <v>5</v>
      </c>
      <c r="H1460" s="146">
        <f t="shared" si="988"/>
        <v>5</v>
      </c>
      <c r="I1460" s="146">
        <f t="shared" si="989"/>
        <v>4</v>
      </c>
      <c r="J1460" s="146">
        <f t="shared" si="990"/>
        <v>3</v>
      </c>
      <c r="K1460" s="146">
        <f t="shared" si="991"/>
        <v>5</v>
      </c>
      <c r="L1460" s="146">
        <f t="shared" si="992"/>
        <v>3</v>
      </c>
      <c r="M1460" s="146">
        <f t="shared" si="993"/>
        <v>5</v>
      </c>
      <c r="N1460" s="147">
        <f t="shared" si="994"/>
        <v>40</v>
      </c>
      <c r="O1460" s="148">
        <f>SUM(COUNTIF(E1460,E1455),COUNTIF(F1460,F1455),COUNTIF(G1460,G1455),COUNTIF(H1460,H1455),COUNTIF(I1460,I1455),COUNTIF(J1460,J1455),COUNTIF(K1460,K1455),COUNTIF(L1460,L1455),COUNTIF(M1460,M1455))</f>
        <v>1</v>
      </c>
      <c r="P1460" s="149">
        <f>IF(O1460=0,0,IF(SUM(O1456:O1467)=O1460,VLOOKUP(1,$AC$107:$AD$116,2,FALSE),O1460*P1468))</f>
        <v>12</v>
      </c>
      <c r="Q1460" s="146">
        <f t="shared" si="995"/>
        <v>2</v>
      </c>
      <c r="R1460" t="s">
        <v>179</v>
      </c>
      <c r="S1460" t="str">
        <f t="shared" si="996"/>
        <v>PAR#3</v>
      </c>
      <c r="T1460" t="str">
        <f t="shared" ref="T1460:AB1460" si="1003">IF(E1460=E1455,CONCATENATE(VLOOKUP((E1460-E1439),$AC$122:$AD$127,2,FALSE),E1440),"")</f>
        <v/>
      </c>
      <c r="U1460" t="str">
        <f t="shared" si="1003"/>
        <v/>
      </c>
      <c r="V1460" t="str">
        <f t="shared" si="1003"/>
        <v>PAR#3</v>
      </c>
      <c r="W1460" t="str">
        <f t="shared" si="1003"/>
        <v/>
      </c>
      <c r="X1460" t="str">
        <f t="shared" si="1003"/>
        <v/>
      </c>
      <c r="Y1460" t="str">
        <f t="shared" si="1003"/>
        <v/>
      </c>
      <c r="Z1460" t="str">
        <f t="shared" si="1003"/>
        <v/>
      </c>
      <c r="AA1460" t="str">
        <f t="shared" si="1003"/>
        <v/>
      </c>
      <c r="AB1460" t="str">
        <f t="shared" si="1003"/>
        <v/>
      </c>
      <c r="AC1460" s="1">
        <v>-1</v>
      </c>
      <c r="AD1460" s="1" t="s">
        <v>200</v>
      </c>
      <c r="AG1460" t="str">
        <f t="shared" si="1000"/>
        <v>F2</v>
      </c>
      <c r="AH1460" t="str">
        <f t="shared" si="998"/>
        <v>F2</v>
      </c>
      <c r="AI1460" t="str">
        <f t="shared" si="998"/>
        <v>F2PAR#3</v>
      </c>
      <c r="AJ1460" t="str">
        <f t="shared" si="998"/>
        <v>F2</v>
      </c>
      <c r="AK1460" t="str">
        <f t="shared" si="998"/>
        <v>F2</v>
      </c>
      <c r="AL1460" t="str">
        <f t="shared" si="998"/>
        <v>F2</v>
      </c>
      <c r="AM1460" t="str">
        <f t="shared" si="998"/>
        <v>F2</v>
      </c>
      <c r="AN1460" t="str">
        <f t="shared" si="998"/>
        <v>F2</v>
      </c>
      <c r="AO1460" t="str">
        <f t="shared" si="998"/>
        <v>F2</v>
      </c>
    </row>
    <row r="1461" spans="1:41" x14ac:dyDescent="0.25">
      <c r="A1461" s="139" t="str">
        <f t="shared" si="983"/>
        <v>2015Wk 9P31</v>
      </c>
      <c r="B1461" s="48">
        <v>31</v>
      </c>
      <c r="C1461" s="144" t="str">
        <f t="shared" si="984"/>
        <v>Marty Donegan</v>
      </c>
      <c r="D1461" s="145"/>
      <c r="E1461" s="146">
        <f t="shared" si="985"/>
        <v>6</v>
      </c>
      <c r="F1461" s="146">
        <f t="shared" si="986"/>
        <v>5</v>
      </c>
      <c r="G1461" s="146">
        <f t="shared" si="987"/>
        <v>6</v>
      </c>
      <c r="H1461" s="146">
        <f t="shared" si="988"/>
        <v>5</v>
      </c>
      <c r="I1461" s="146">
        <f t="shared" si="989"/>
        <v>4</v>
      </c>
      <c r="J1461" s="146">
        <f t="shared" si="990"/>
        <v>4</v>
      </c>
      <c r="K1461" s="146">
        <f t="shared" si="991"/>
        <v>4</v>
      </c>
      <c r="L1461" s="146">
        <f t="shared" si="992"/>
        <v>4</v>
      </c>
      <c r="M1461" s="146">
        <f t="shared" si="993"/>
        <v>7</v>
      </c>
      <c r="N1461" s="147">
        <f t="shared" si="994"/>
        <v>45</v>
      </c>
      <c r="O1461" s="148">
        <f>SUM(COUNTIF(E1461,E1455),COUNTIF(F1461,F1455),COUNTIF(G1461,G1455),COUNTIF(H1461,H1455),COUNTIF(I1461,I1455),COUNTIF(J1461,J1455),COUNTIF(K1461,K1455),COUNTIF(L1461,L1455),COUNTIF(M1461,M1455))</f>
        <v>0</v>
      </c>
      <c r="P1461" s="149">
        <f>IF(O1461=0,0,IF(SUM(O1456:O1467)=O1461,VLOOKUP(1,$AC$107:$AD$116,2,FALSE),O1461*P1468))</f>
        <v>0</v>
      </c>
      <c r="Q1461" s="146">
        <f t="shared" si="995"/>
        <v>2</v>
      </c>
      <c r="R1461" t="s">
        <v>179</v>
      </c>
      <c r="S1461" t="str">
        <f t="shared" si="996"/>
        <v/>
      </c>
      <c r="T1461" t="str">
        <f t="shared" ref="T1461:AB1461" si="1004">IF(E1461=E1455,CONCATENATE(VLOOKUP((E1461-E1439),$AC$122:$AD$127,2,FALSE),E1440),"")</f>
        <v/>
      </c>
      <c r="U1461" t="str">
        <f t="shared" si="1004"/>
        <v/>
      </c>
      <c r="V1461" t="str">
        <f t="shared" si="1004"/>
        <v/>
      </c>
      <c r="W1461" t="str">
        <f t="shared" si="1004"/>
        <v/>
      </c>
      <c r="X1461" t="str">
        <f t="shared" si="1004"/>
        <v/>
      </c>
      <c r="Y1461" t="str">
        <f t="shared" si="1004"/>
        <v/>
      </c>
      <c r="Z1461" t="str">
        <f t="shared" si="1004"/>
        <v/>
      </c>
      <c r="AA1461" t="str">
        <f t="shared" si="1004"/>
        <v/>
      </c>
      <c r="AB1461" t="str">
        <f t="shared" si="1004"/>
        <v/>
      </c>
      <c r="AC1461" s="1">
        <v>0</v>
      </c>
      <c r="AD1461" s="1" t="s">
        <v>201</v>
      </c>
      <c r="AG1461" t="str">
        <f t="shared" si="1000"/>
        <v>F2</v>
      </c>
      <c r="AH1461" t="str">
        <f t="shared" si="998"/>
        <v>F2</v>
      </c>
      <c r="AI1461" t="str">
        <f t="shared" si="998"/>
        <v>F2</v>
      </c>
      <c r="AJ1461" t="str">
        <f t="shared" si="998"/>
        <v>F2</v>
      </c>
      <c r="AK1461" t="str">
        <f t="shared" si="998"/>
        <v>F2</v>
      </c>
      <c r="AL1461" t="str">
        <f t="shared" si="998"/>
        <v>F2</v>
      </c>
      <c r="AM1461" t="str">
        <f t="shared" si="998"/>
        <v>F2</v>
      </c>
      <c r="AN1461" t="str">
        <f t="shared" si="998"/>
        <v>F2</v>
      </c>
      <c r="AO1461" t="str">
        <f t="shared" si="998"/>
        <v>F2</v>
      </c>
    </row>
    <row r="1462" spans="1:41" x14ac:dyDescent="0.25">
      <c r="A1462" s="139" t="str">
        <f t="shared" si="983"/>
        <v>2015Wk 9P21</v>
      </c>
      <c r="B1462" s="48">
        <v>21</v>
      </c>
      <c r="C1462" s="144" t="str">
        <f t="shared" si="984"/>
        <v>Sean Mott</v>
      </c>
      <c r="D1462" s="145"/>
      <c r="E1462" s="146">
        <f t="shared" si="985"/>
        <v>7</v>
      </c>
      <c r="F1462" s="146">
        <f t="shared" si="986"/>
        <v>4</v>
      </c>
      <c r="G1462" s="146">
        <f t="shared" si="987"/>
        <v>6</v>
      </c>
      <c r="H1462" s="146">
        <f t="shared" si="988"/>
        <v>8</v>
      </c>
      <c r="I1462" s="146">
        <f t="shared" si="989"/>
        <v>7</v>
      </c>
      <c r="J1462" s="146">
        <f t="shared" si="990"/>
        <v>5</v>
      </c>
      <c r="K1462" s="146">
        <f t="shared" si="991"/>
        <v>5</v>
      </c>
      <c r="L1462" s="146">
        <f t="shared" si="992"/>
        <v>4</v>
      </c>
      <c r="M1462" s="146">
        <f t="shared" si="993"/>
        <v>6</v>
      </c>
      <c r="N1462" s="147">
        <f t="shared" si="994"/>
        <v>52</v>
      </c>
      <c r="O1462" s="148">
        <f>SUM(COUNTIF(E1462,E1455),COUNTIF(F1462,F1455),COUNTIF(G1462,G1455),COUNTIF(H1462,H1455),COUNTIF(I1462,I1455),COUNTIF(J1462,J1455),COUNTIF(K1462,K1455),COUNTIF(L1462,L1455),COUNTIF(M1462,M1455))</f>
        <v>0</v>
      </c>
      <c r="P1462" s="149">
        <f>IF(O1462=0,0,IF(SUM(O1456:O1467)=O1462,VLOOKUP(1,$AC$107:$AD$116,2,FALSE),O1462*P1468))</f>
        <v>0</v>
      </c>
      <c r="Q1462" s="146">
        <f t="shared" si="995"/>
        <v>0</v>
      </c>
      <c r="R1462" t="s">
        <v>179</v>
      </c>
      <c r="S1462" t="str">
        <f t="shared" si="996"/>
        <v/>
      </c>
      <c r="T1462" t="str">
        <f t="shared" ref="T1462:AB1462" si="1005">IF(E1462=E1455,CONCATENATE(VLOOKUP((E1462-E1439),$AC$122:$AD$127,2,FALSE),E1440),"")</f>
        <v/>
      </c>
      <c r="U1462" t="str">
        <f t="shared" si="1005"/>
        <v/>
      </c>
      <c r="V1462" t="str">
        <f t="shared" si="1005"/>
        <v/>
      </c>
      <c r="W1462" t="str">
        <f t="shared" si="1005"/>
        <v/>
      </c>
      <c r="X1462" t="str">
        <f t="shared" si="1005"/>
        <v/>
      </c>
      <c r="Y1462" t="str">
        <f t="shared" si="1005"/>
        <v/>
      </c>
      <c r="Z1462" t="str">
        <f t="shared" si="1005"/>
        <v/>
      </c>
      <c r="AA1462" t="str">
        <f t="shared" si="1005"/>
        <v/>
      </c>
      <c r="AB1462" t="str">
        <f t="shared" si="1005"/>
        <v/>
      </c>
      <c r="AC1462" s="1">
        <v>1</v>
      </c>
      <c r="AD1462" s="1" t="s">
        <v>202</v>
      </c>
      <c r="AG1462" t="str">
        <f t="shared" si="1000"/>
        <v>F2</v>
      </c>
      <c r="AH1462" t="str">
        <f t="shared" si="998"/>
        <v>F2</v>
      </c>
      <c r="AI1462" t="str">
        <f t="shared" si="998"/>
        <v>F2</v>
      </c>
      <c r="AJ1462" t="str">
        <f t="shared" si="998"/>
        <v>F2</v>
      </c>
      <c r="AK1462" t="str">
        <f t="shared" si="998"/>
        <v>F2</v>
      </c>
      <c r="AL1462" t="str">
        <f t="shared" si="998"/>
        <v>F2</v>
      </c>
      <c r="AM1462" t="str">
        <f t="shared" si="998"/>
        <v>F2</v>
      </c>
      <c r="AN1462" t="str">
        <f t="shared" si="998"/>
        <v>F2</v>
      </c>
      <c r="AO1462" t="str">
        <f t="shared" si="998"/>
        <v>F2</v>
      </c>
    </row>
    <row r="1463" spans="1:41" x14ac:dyDescent="0.25">
      <c r="A1463" s="139" t="str">
        <f t="shared" si="983"/>
        <v>2015Wk 9P43</v>
      </c>
      <c r="B1463" s="48">
        <v>43</v>
      </c>
      <c r="C1463" s="144" t="str">
        <f t="shared" si="984"/>
        <v>Tony Massa</v>
      </c>
      <c r="D1463" s="145"/>
      <c r="E1463" s="146">
        <f t="shared" si="985"/>
        <v>6</v>
      </c>
      <c r="F1463" s="146">
        <f t="shared" si="986"/>
        <v>5</v>
      </c>
      <c r="G1463" s="146">
        <f t="shared" si="987"/>
        <v>7</v>
      </c>
      <c r="H1463" s="146">
        <f t="shared" si="988"/>
        <v>6</v>
      </c>
      <c r="I1463" s="146">
        <f t="shared" si="989"/>
        <v>5</v>
      </c>
      <c r="J1463" s="146">
        <f t="shared" si="990"/>
        <v>5</v>
      </c>
      <c r="K1463" s="146">
        <f t="shared" si="991"/>
        <v>4</v>
      </c>
      <c r="L1463" s="146">
        <f t="shared" si="992"/>
        <v>5</v>
      </c>
      <c r="M1463" s="146">
        <f t="shared" si="993"/>
        <v>5</v>
      </c>
      <c r="N1463" s="147">
        <f t="shared" si="994"/>
        <v>48</v>
      </c>
      <c r="O1463" s="148">
        <f>SUM(COUNTIF(E1463,E1455),COUNTIF(F1463,F1455),COUNTIF(G1463,G1455),COUNTIF(H1463,H1455),COUNTIF(I1463,I1455),COUNTIF(J1463,J1455),COUNTIF(K1463,K1455),COUNTIF(L1463,L1455),COUNTIF(M1463,M1455))</f>
        <v>0</v>
      </c>
      <c r="P1463" s="149">
        <f>IF(O1463=0,0,IF(SUM(O1456:O1467)=O1463,VLOOKUP(1,$AC$107:$AD$116,2,FALSE),O1463*P1468))</f>
        <v>0</v>
      </c>
      <c r="Q1463" s="146">
        <f t="shared" si="995"/>
        <v>0</v>
      </c>
      <c r="R1463" t="s">
        <v>179</v>
      </c>
      <c r="S1463" t="str">
        <f t="shared" si="996"/>
        <v/>
      </c>
      <c r="T1463" t="str">
        <f t="shared" ref="T1463:AB1463" si="1006">IF(E1463=E1455,CONCATENATE(VLOOKUP((E1463-E1439),$AC$122:$AD$127,2,FALSE),E1440),"")</f>
        <v/>
      </c>
      <c r="U1463" t="str">
        <f t="shared" si="1006"/>
        <v/>
      </c>
      <c r="V1463" t="str">
        <f t="shared" si="1006"/>
        <v/>
      </c>
      <c r="W1463" t="str">
        <f t="shared" si="1006"/>
        <v/>
      </c>
      <c r="X1463" t="str">
        <f t="shared" si="1006"/>
        <v/>
      </c>
      <c r="Y1463" t="str">
        <f t="shared" si="1006"/>
        <v/>
      </c>
      <c r="Z1463" t="str">
        <f t="shared" si="1006"/>
        <v/>
      </c>
      <c r="AA1463" t="str">
        <f t="shared" si="1006"/>
        <v/>
      </c>
      <c r="AB1463" t="str">
        <f t="shared" si="1006"/>
        <v/>
      </c>
      <c r="AC1463" s="1">
        <v>2</v>
      </c>
      <c r="AD1463" s="1" t="s">
        <v>203</v>
      </c>
      <c r="AG1463" t="str">
        <f t="shared" si="1000"/>
        <v>F2</v>
      </c>
      <c r="AH1463" t="str">
        <f t="shared" si="998"/>
        <v>F2</v>
      </c>
      <c r="AI1463" t="str">
        <f t="shared" si="998"/>
        <v>F2</v>
      </c>
      <c r="AJ1463" t="str">
        <f t="shared" si="998"/>
        <v>F2</v>
      </c>
      <c r="AK1463" t="str">
        <f t="shared" si="998"/>
        <v>F2</v>
      </c>
      <c r="AL1463" t="str">
        <f t="shared" si="998"/>
        <v>F2</v>
      </c>
      <c r="AM1463" t="str">
        <f t="shared" si="998"/>
        <v>F2</v>
      </c>
      <c r="AN1463" t="str">
        <f t="shared" si="998"/>
        <v>F2</v>
      </c>
      <c r="AO1463" t="str">
        <f t="shared" si="998"/>
        <v>F2</v>
      </c>
    </row>
    <row r="1464" spans="1:41" x14ac:dyDescent="0.25">
      <c r="A1464" s="139" t="str">
        <f t="shared" si="983"/>
        <v>2015Wk 9P24</v>
      </c>
      <c r="B1464" s="48">
        <v>24</v>
      </c>
      <c r="C1464" s="144" t="str">
        <f t="shared" si="984"/>
        <v>Rick Fanto</v>
      </c>
      <c r="D1464" s="145"/>
      <c r="E1464" s="146">
        <f t="shared" si="985"/>
        <v>6</v>
      </c>
      <c r="F1464" s="146">
        <f t="shared" si="986"/>
        <v>5</v>
      </c>
      <c r="G1464" s="146">
        <f t="shared" si="987"/>
        <v>7</v>
      </c>
      <c r="H1464" s="146">
        <f t="shared" si="988"/>
        <v>6</v>
      </c>
      <c r="I1464" s="146">
        <f t="shared" si="989"/>
        <v>5</v>
      </c>
      <c r="J1464" s="146">
        <f t="shared" si="990"/>
        <v>4</v>
      </c>
      <c r="K1464" s="146">
        <f t="shared" si="991"/>
        <v>4</v>
      </c>
      <c r="L1464" s="146">
        <f t="shared" si="992"/>
        <v>4</v>
      </c>
      <c r="M1464" s="146">
        <f t="shared" si="993"/>
        <v>6</v>
      </c>
      <c r="N1464" s="147">
        <f>SUM(E1464:M1464)</f>
        <v>47</v>
      </c>
      <c r="O1464" s="148">
        <f>SUM(COUNTIF(E1464,E1455),COUNTIF(F1464,F1455),COUNTIF(G1464,G1455),COUNTIF(H1464,H1455),COUNTIF(I1464,I1455),COUNTIF(J1464,J1455),COUNTIF(K1464,K1455),COUNTIF(L1464,L1455),COUNTIF(M1464,M1455))</f>
        <v>0</v>
      </c>
      <c r="P1464" s="149">
        <f>IF(O1464=0,0,IF(SUM(O1456:O1467)=O1464,VLOOKUP(1,$AC$107:$AD$116,2,FALSE),O1464*P1468))</f>
        <v>0</v>
      </c>
      <c r="Q1464" s="146">
        <f t="shared" si="995"/>
        <v>0</v>
      </c>
      <c r="R1464" t="s">
        <v>179</v>
      </c>
      <c r="S1464" t="str">
        <f t="shared" si="996"/>
        <v/>
      </c>
      <c r="T1464" t="str">
        <f t="shared" ref="T1464:AB1464" si="1007">IF(E1464=E1455,CONCATENATE(VLOOKUP((E1464-E1439),$AC$122:$AD$127,2,FALSE),E1440),"")</f>
        <v/>
      </c>
      <c r="U1464" t="str">
        <f t="shared" si="1007"/>
        <v/>
      </c>
      <c r="V1464" t="str">
        <f t="shared" si="1007"/>
        <v/>
      </c>
      <c r="W1464" t="str">
        <f t="shared" si="1007"/>
        <v/>
      </c>
      <c r="X1464" t="str">
        <f t="shared" si="1007"/>
        <v/>
      </c>
      <c r="Y1464" t="str">
        <f t="shared" si="1007"/>
        <v/>
      </c>
      <c r="Z1464" t="str">
        <f t="shared" si="1007"/>
        <v/>
      </c>
      <c r="AA1464" t="str">
        <f t="shared" si="1007"/>
        <v/>
      </c>
      <c r="AB1464" t="str">
        <f t="shared" si="1007"/>
        <v/>
      </c>
      <c r="AG1464" t="str">
        <f t="shared" si="1000"/>
        <v>F2</v>
      </c>
      <c r="AH1464" t="str">
        <f t="shared" si="998"/>
        <v>F2</v>
      </c>
      <c r="AI1464" t="str">
        <f t="shared" si="998"/>
        <v>F2</v>
      </c>
      <c r="AJ1464" t="str">
        <f t="shared" si="998"/>
        <v>F2</v>
      </c>
      <c r="AK1464" t="str">
        <f t="shared" si="998"/>
        <v>F2</v>
      </c>
      <c r="AL1464" t="str">
        <f t="shared" si="998"/>
        <v>F2</v>
      </c>
      <c r="AM1464" t="str">
        <f t="shared" si="998"/>
        <v>F2</v>
      </c>
      <c r="AN1464" t="str">
        <f t="shared" si="998"/>
        <v>F2</v>
      </c>
      <c r="AO1464" t="str">
        <f t="shared" si="998"/>
        <v>F2</v>
      </c>
    </row>
    <row r="1465" spans="1:41" x14ac:dyDescent="0.25">
      <c r="A1465" s="139" t="str">
        <f t="shared" si="983"/>
        <v>2015Wk 9P15</v>
      </c>
      <c r="B1465" s="48">
        <v>15</v>
      </c>
      <c r="C1465" s="144" t="str">
        <f t="shared" si="984"/>
        <v>Chris Donegan</v>
      </c>
      <c r="D1465" s="150"/>
      <c r="E1465" s="146">
        <f t="shared" si="985"/>
        <v>7</v>
      </c>
      <c r="F1465" s="146">
        <f t="shared" si="986"/>
        <v>5</v>
      </c>
      <c r="G1465" s="146">
        <f t="shared" si="987"/>
        <v>8</v>
      </c>
      <c r="H1465" s="146">
        <f t="shared" si="988"/>
        <v>5</v>
      </c>
      <c r="I1465" s="146">
        <f t="shared" si="989"/>
        <v>5</v>
      </c>
      <c r="J1465" s="146">
        <f t="shared" si="990"/>
        <v>4</v>
      </c>
      <c r="K1465" s="146">
        <f t="shared" si="991"/>
        <v>4</v>
      </c>
      <c r="L1465" s="146">
        <f t="shared" si="992"/>
        <v>4</v>
      </c>
      <c r="M1465" s="146">
        <f t="shared" si="993"/>
        <v>5</v>
      </c>
      <c r="N1465" s="147">
        <f t="shared" ref="N1465:N1467" si="1008">SUM(E1465:M1465)</f>
        <v>47</v>
      </c>
      <c r="O1465" s="148">
        <f>SUM(COUNTIF(E1465,E1455),COUNTIF(F1465,F1455),COUNTIF(G1465,G1455),COUNTIF(H1465,H1455),COUNTIF(I1465,I1455),COUNTIF(J1465,J1455),COUNTIF(K1465,K1455),COUNTIF(L1465,L1455),COUNTIF(M1465,M1455))</f>
        <v>0</v>
      </c>
      <c r="P1465" s="149">
        <f>IF(O1465=0,0,IF(SUM(O1456:O1467)=O1465,VLOOKUP(1,$AC$107:$AD$116,2,FALSE),O1465*P1468))</f>
        <v>0</v>
      </c>
      <c r="Q1465" s="146">
        <f t="shared" si="995"/>
        <v>0</v>
      </c>
      <c r="R1465" t="s">
        <v>179</v>
      </c>
      <c r="S1465" t="str">
        <f t="shared" si="996"/>
        <v/>
      </c>
      <c r="T1465" t="str">
        <f>IF(E1465=E1455,CONCATENATE(VLOOKUP((E1465-E1439),$AC$122:$AD$127,2,FALSE),E1440),"")</f>
        <v/>
      </c>
      <c r="U1465" t="str">
        <f>IF(F1465=F1455,CONCATENATE(VLOOKUP((F1465-F1439),$AC$122:$AD$127,2,FALSE),F1440),"")</f>
        <v/>
      </c>
      <c r="V1465" t="str">
        <f>IF(G1465=G1455,CONCATENATE(VLOOKUP((G1465-G1439),$AC$122:$AD$127,2,FALSE),G1440),"")</f>
        <v/>
      </c>
      <c r="W1465" t="str">
        <f t="shared" ref="W1465:AB1465" si="1009">IF(H1465=H1455,CONCATENATE(VLOOKUP((H1465-H1439),$AC$122:$AD$127,2,FALSE),H1440),"")</f>
        <v/>
      </c>
      <c r="X1465" t="str">
        <f t="shared" si="1009"/>
        <v/>
      </c>
      <c r="Y1465" t="str">
        <f t="shared" si="1009"/>
        <v/>
      </c>
      <c r="Z1465" t="str">
        <f t="shared" si="1009"/>
        <v/>
      </c>
      <c r="AA1465" t="str">
        <f t="shared" si="1009"/>
        <v/>
      </c>
      <c r="AB1465" t="str">
        <f t="shared" si="1009"/>
        <v/>
      </c>
      <c r="AG1465" t="str">
        <f t="shared" si="1000"/>
        <v>F2</v>
      </c>
      <c r="AH1465" t="str">
        <f t="shared" si="998"/>
        <v>F2</v>
      </c>
      <c r="AI1465" t="str">
        <f t="shared" si="998"/>
        <v>F2</v>
      </c>
      <c r="AJ1465" t="str">
        <f t="shared" si="998"/>
        <v>F2</v>
      </c>
      <c r="AK1465" t="str">
        <f t="shared" si="998"/>
        <v>F2</v>
      </c>
      <c r="AL1465" t="str">
        <f t="shared" si="998"/>
        <v>F2</v>
      </c>
      <c r="AM1465" t="str">
        <f t="shared" si="998"/>
        <v>F2</v>
      </c>
      <c r="AN1465" t="str">
        <f t="shared" si="998"/>
        <v>F2</v>
      </c>
      <c r="AO1465" t="str">
        <f t="shared" si="998"/>
        <v>F2</v>
      </c>
    </row>
    <row r="1466" spans="1:41" x14ac:dyDescent="0.25">
      <c r="A1466" s="139" t="str">
        <f t="shared" si="983"/>
        <v>2015Wk 9P25</v>
      </c>
      <c r="B1466" s="48">
        <v>25</v>
      </c>
      <c r="C1466" s="144" t="str">
        <f t="shared" si="984"/>
        <v>Jon Carroll</v>
      </c>
      <c r="D1466" s="150"/>
      <c r="E1466" s="146">
        <f t="shared" si="985"/>
        <v>5</v>
      </c>
      <c r="F1466" s="146">
        <f t="shared" si="986"/>
        <v>6</v>
      </c>
      <c r="G1466" s="146">
        <f t="shared" si="987"/>
        <v>7</v>
      </c>
      <c r="H1466" s="146">
        <f t="shared" si="988"/>
        <v>4</v>
      </c>
      <c r="I1466" s="146">
        <f t="shared" si="989"/>
        <v>6</v>
      </c>
      <c r="J1466" s="146">
        <f t="shared" si="990"/>
        <v>4</v>
      </c>
      <c r="K1466" s="146">
        <f t="shared" si="991"/>
        <v>4</v>
      </c>
      <c r="L1466" s="146">
        <f t="shared" si="992"/>
        <v>4</v>
      </c>
      <c r="M1466" s="146">
        <f t="shared" si="993"/>
        <v>7</v>
      </c>
      <c r="N1466" s="147">
        <f t="shared" si="1008"/>
        <v>47</v>
      </c>
      <c r="O1466" s="148">
        <f>SUM(COUNTIF(E1466,E1455),COUNTIF(F1466,F1455),COUNTIF(G1466,G1455),COUNTIF(H1466,H1455),COUNTIF(I1466,I1455),COUNTIF(J1466,J1455),COUNTIF(K1466,K1455),COUNTIF(L1466,L1455),COUNTIF(M1466,M1455))</f>
        <v>1</v>
      </c>
      <c r="P1466" s="149">
        <f>IF(O1466=0,0,IF(SUM(O1456:O1467)=O1466,VLOOKUP(1,$AC$107:$AD$116,2,FALSE),O1466*P1468))</f>
        <v>12</v>
      </c>
      <c r="Q1466" s="146">
        <f t="shared" si="995"/>
        <v>0</v>
      </c>
      <c r="R1466" t="s">
        <v>179</v>
      </c>
      <c r="S1466" t="str">
        <f t="shared" si="996"/>
        <v>PAR#4</v>
      </c>
      <c r="T1466" t="str">
        <f>IF(E1466=E1455,CONCATENATE(VLOOKUP((E1466-E1439),$AC$122:$AD$127,2,FALSE),E1440),"")</f>
        <v/>
      </c>
      <c r="U1466" t="str">
        <f t="shared" ref="U1466:AB1466" si="1010">IF(F1466=F1455,CONCATENATE(VLOOKUP((F1466-F1439),$AC$122:$AD$127,2,FALSE),F1440),"")</f>
        <v/>
      </c>
      <c r="V1466" t="str">
        <f t="shared" si="1010"/>
        <v/>
      </c>
      <c r="W1466" t="str">
        <f t="shared" si="1010"/>
        <v>PAR#4</v>
      </c>
      <c r="X1466" t="str">
        <f t="shared" si="1010"/>
        <v/>
      </c>
      <c r="Y1466" t="str">
        <f t="shared" si="1010"/>
        <v/>
      </c>
      <c r="Z1466" t="str">
        <f t="shared" si="1010"/>
        <v/>
      </c>
      <c r="AA1466" t="str">
        <f t="shared" si="1010"/>
        <v/>
      </c>
      <c r="AB1466" t="str">
        <f t="shared" si="1010"/>
        <v/>
      </c>
      <c r="AG1466" t="str">
        <f t="shared" si="1000"/>
        <v>F2</v>
      </c>
      <c r="AH1466" t="str">
        <f t="shared" si="998"/>
        <v>F2</v>
      </c>
      <c r="AI1466" t="str">
        <f t="shared" si="998"/>
        <v>F2</v>
      </c>
      <c r="AJ1466" t="str">
        <f t="shared" si="998"/>
        <v>F2PAR#4</v>
      </c>
      <c r="AK1466" t="str">
        <f t="shared" si="998"/>
        <v>F2</v>
      </c>
      <c r="AL1466" t="str">
        <f t="shared" si="998"/>
        <v>F2</v>
      </c>
      <c r="AM1466" t="str">
        <f t="shared" si="998"/>
        <v>F2</v>
      </c>
      <c r="AN1466" t="str">
        <f t="shared" si="998"/>
        <v>F2</v>
      </c>
      <c r="AO1466" t="str">
        <f t="shared" si="998"/>
        <v>F2</v>
      </c>
    </row>
    <row r="1467" spans="1:41" x14ac:dyDescent="0.25">
      <c r="A1467" s="139" t="str">
        <f t="shared" si="983"/>
        <v>2015Wk 9P11</v>
      </c>
      <c r="B1467" s="48">
        <v>11</v>
      </c>
      <c r="C1467" s="144" t="str">
        <f t="shared" si="984"/>
        <v>Tom Phillips</v>
      </c>
      <c r="D1467" s="150"/>
      <c r="E1467" s="146">
        <f t="shared" si="985"/>
        <v>5</v>
      </c>
      <c r="F1467" s="146">
        <f t="shared" si="986"/>
        <v>5</v>
      </c>
      <c r="G1467" s="146">
        <f t="shared" si="987"/>
        <v>6</v>
      </c>
      <c r="H1467" s="146">
        <f t="shared" si="988"/>
        <v>5</v>
      </c>
      <c r="I1467" s="146">
        <f t="shared" si="989"/>
        <v>5</v>
      </c>
      <c r="J1467" s="146">
        <f t="shared" si="990"/>
        <v>4</v>
      </c>
      <c r="K1467" s="146">
        <f t="shared" si="991"/>
        <v>4</v>
      </c>
      <c r="L1467" s="146">
        <f t="shared" si="992"/>
        <v>3</v>
      </c>
      <c r="M1467" s="146">
        <f t="shared" si="993"/>
        <v>7</v>
      </c>
      <c r="N1467" s="147">
        <f t="shared" si="1008"/>
        <v>44</v>
      </c>
      <c r="O1467" s="148">
        <f>SUM(COUNTIF(E1467,E1455),COUNTIF(F1467,F1455),COUNTIF(G1467,G1455),COUNTIF(H1467,H1455),COUNTIF(I1467,I1455),COUNTIF(J1467,J1455),COUNTIF(K1467,K1455),COUNTIF(L1467,L1455),COUNTIF(M1467,M1455))</f>
        <v>0</v>
      </c>
      <c r="P1467" s="149">
        <f>IF(O1467=0,0,IF(SUM(O1456:O1467)=O1467,VLOOKUP(1,$AC$107:$AD$116,2,FALSE),O1467*P1468))</f>
        <v>0</v>
      </c>
      <c r="Q1467" s="146">
        <f t="shared" si="995"/>
        <v>0</v>
      </c>
      <c r="R1467" t="s">
        <v>179</v>
      </c>
      <c r="S1467" t="str">
        <f t="shared" si="996"/>
        <v/>
      </c>
      <c r="T1467" t="str">
        <f>IF(E1467=E1455,CONCATENATE(VLOOKUP((E1467-E1439),$AC$122:$AD$127,2,FALSE),E1440),"")</f>
        <v/>
      </c>
      <c r="U1467" t="str">
        <f t="shared" ref="U1467:AB1467" si="1011">IF(F1467=F1455,CONCATENATE(VLOOKUP((F1467-F1439),$AC$122:$AD$127,2,FALSE),F1440),"")</f>
        <v/>
      </c>
      <c r="V1467" t="str">
        <f t="shared" si="1011"/>
        <v/>
      </c>
      <c r="W1467" t="str">
        <f t="shared" si="1011"/>
        <v/>
      </c>
      <c r="X1467" t="str">
        <f t="shared" si="1011"/>
        <v/>
      </c>
      <c r="Y1467" t="str">
        <f t="shared" si="1011"/>
        <v/>
      </c>
      <c r="Z1467" t="str">
        <f t="shared" si="1011"/>
        <v/>
      </c>
      <c r="AA1467" t="str">
        <f t="shared" si="1011"/>
        <v/>
      </c>
      <c r="AB1467" t="str">
        <f t="shared" si="1011"/>
        <v/>
      </c>
      <c r="AG1467" t="str">
        <f t="shared" si="1000"/>
        <v>F2</v>
      </c>
      <c r="AH1467" t="str">
        <f t="shared" si="998"/>
        <v>F2</v>
      </c>
      <c r="AI1467" t="str">
        <f t="shared" si="998"/>
        <v>F2</v>
      </c>
      <c r="AJ1467" t="str">
        <f t="shared" si="998"/>
        <v>F2</v>
      </c>
      <c r="AK1467" t="str">
        <f t="shared" si="998"/>
        <v>F2</v>
      </c>
      <c r="AL1467" t="str">
        <f t="shared" si="998"/>
        <v>F2</v>
      </c>
      <c r="AM1467" t="str">
        <f t="shared" si="998"/>
        <v>F2</v>
      </c>
      <c r="AN1467" t="str">
        <f t="shared" si="998"/>
        <v>F2</v>
      </c>
      <c r="AO1467" t="str">
        <f t="shared" si="998"/>
        <v>F2</v>
      </c>
    </row>
    <row r="1468" spans="1:41" x14ac:dyDescent="0.25">
      <c r="A1468" s="139"/>
      <c r="B1468" s="48"/>
      <c r="C1468" s="151" t="s">
        <v>204</v>
      </c>
      <c r="D1468" s="150"/>
      <c r="E1468" s="152">
        <f>AVERAGE(E1456:E1467)</f>
        <v>5.833333333333333</v>
      </c>
      <c r="F1468" s="152">
        <f t="shared" ref="F1468:N1468" si="1012">AVERAGE(F1456:F1467)</f>
        <v>4.833333333333333</v>
      </c>
      <c r="G1468" s="152">
        <f t="shared" si="1012"/>
        <v>6.5</v>
      </c>
      <c r="H1468" s="152">
        <f t="shared" si="1012"/>
        <v>5.416666666666667</v>
      </c>
      <c r="I1468" s="152">
        <f t="shared" si="1012"/>
        <v>4.916666666666667</v>
      </c>
      <c r="J1468" s="152">
        <f t="shared" si="1012"/>
        <v>4</v>
      </c>
      <c r="K1468" s="152">
        <f t="shared" si="1012"/>
        <v>4.25</v>
      </c>
      <c r="L1468" s="152">
        <f t="shared" si="1012"/>
        <v>3.5833333333333335</v>
      </c>
      <c r="M1468" s="152">
        <f t="shared" si="1012"/>
        <v>6</v>
      </c>
      <c r="N1468" s="152">
        <f t="shared" si="1012"/>
        <v>45.333333333333336</v>
      </c>
      <c r="O1468" s="153"/>
      <c r="P1468" s="9">
        <f>VLOOKUP(SUM(O1456:O1467),$AC$107:$AD$117,2,FALSE)</f>
        <v>12</v>
      </c>
    </row>
    <row r="1469" spans="1:41" x14ac:dyDescent="0.25">
      <c r="A1469" s="139" t="str">
        <f>CONCATENATE($C$10,C1439,C1469)</f>
        <v>2015Wk 9Flight 3</v>
      </c>
      <c r="B1469" s="48"/>
      <c r="C1469" s="304" t="s">
        <v>60</v>
      </c>
      <c r="D1469" s="305"/>
      <c r="E1469" s="140">
        <f>IF(COUNTIF(E1470:E1481,MIN(E1470:E1481))=1,MIN(E1470:E1481),0)</f>
        <v>0</v>
      </c>
      <c r="F1469" s="140">
        <f t="shared" ref="F1469:L1469" si="1013">IF(COUNTIF(F1470:F1481,MIN(F1470:F1481))=1,MIN(F1470:F1481),0)</f>
        <v>0</v>
      </c>
      <c r="G1469" s="140">
        <f t="shared" si="1013"/>
        <v>5</v>
      </c>
      <c r="H1469" s="140">
        <f t="shared" si="1013"/>
        <v>0</v>
      </c>
      <c r="I1469" s="140">
        <f t="shared" si="1013"/>
        <v>4</v>
      </c>
      <c r="J1469" s="140">
        <f t="shared" si="1013"/>
        <v>3</v>
      </c>
      <c r="K1469" s="140">
        <f t="shared" si="1013"/>
        <v>0</v>
      </c>
      <c r="L1469" s="140">
        <f t="shared" si="1013"/>
        <v>0</v>
      </c>
      <c r="M1469" s="140">
        <f>IF(COUNTIF(M1470:M1481,MIN(M1470:M1481))=1,MIN(M1470:M1481),0)</f>
        <v>4</v>
      </c>
      <c r="N1469" s="154"/>
      <c r="O1469" s="9" t="s">
        <v>190</v>
      </c>
      <c r="P1469" s="9" t="s">
        <v>191</v>
      </c>
      <c r="Q1469" s="52"/>
    </row>
    <row r="1470" spans="1:41" x14ac:dyDescent="0.25">
      <c r="A1470" s="139" t="str">
        <f t="shared" ref="A1470:A1481" si="1014">CONCATENATE($C$10,$C$1496,"P",B1470)</f>
        <v>2015Wk 9P57</v>
      </c>
      <c r="B1470" s="48">
        <v>57</v>
      </c>
      <c r="C1470" s="144" t="str">
        <f t="shared" ref="C1470:C1481" si="1015">VLOOKUP(B1470,$A$3108:$D$8319,3,FALSE)</f>
        <v>Bill Kirkby</v>
      </c>
      <c r="D1470" s="145"/>
      <c r="E1470" s="146">
        <f t="shared" ref="E1470:E1481" si="1016">IFERROR(IF(VLOOKUP($A1470,$A$1496:$P$1557,5,FALSE)=0,"",VLOOKUP($A1470,$A$1496:$P$1557,5,FALSE)),"")</f>
        <v>5</v>
      </c>
      <c r="F1470" s="146">
        <f t="shared" ref="F1470:F1481" si="1017">IFERROR(IF(VLOOKUP($A1470,$A$1496:$P$1557,6,FALSE)=0,"",VLOOKUP($A1470,$A$1496:$P$1557,6,FALSE)),"")</f>
        <v>6</v>
      </c>
      <c r="G1470" s="146">
        <f t="shared" ref="G1470:G1481" si="1018">IFERROR(IF(VLOOKUP($A1470,$A$1496:$P$1557,7,FALSE)=0,"",VLOOKUP($A1470,$A$1496:$P$1557,7,FALSE)),"")</f>
        <v>7</v>
      </c>
      <c r="H1470" s="146">
        <f t="shared" ref="H1470:H1481" si="1019">IFERROR(IF(VLOOKUP($A1470,$A$1496:$P$1557,8,FALSE)=0,"",VLOOKUP($A1470,$A$1496:$P$1557,8,FALSE)),"")</f>
        <v>6</v>
      </c>
      <c r="I1470" s="146">
        <f t="shared" ref="I1470:I1481" si="1020">IFERROR(IF(VLOOKUP($A1470,$A$1496:$P$1557,9,FALSE)=0,"",VLOOKUP($A1470,$A$1496:$P$1557,9,FALSE)),"")</f>
        <v>6</v>
      </c>
      <c r="J1470" s="146">
        <f t="shared" ref="J1470:J1481" si="1021">IFERROR(IF(VLOOKUP($A1470,$A$1496:$P$1557,10,FALSE)=0,"",VLOOKUP($A1470,$A$1496:$P$1557,10,FALSE)),"")</f>
        <v>4</v>
      </c>
      <c r="K1470" s="146">
        <f t="shared" ref="K1470:K1481" si="1022">IFERROR(IF(VLOOKUP($A1470,$A$1496:$P$1557,11,FALSE)=0,"",VLOOKUP($A1470,$A$1496:$P$1557,11,FALSE)),"")</f>
        <v>4</v>
      </c>
      <c r="L1470" s="146">
        <f t="shared" ref="L1470:L1481" si="1023">IFERROR(IF(VLOOKUP($A1470,$A$1496:$P$1557,12,FALSE)=0,"",VLOOKUP($A1470,$A$1496:$P$1557,12,FALSE)),"")</f>
        <v>4</v>
      </c>
      <c r="M1470" s="146">
        <f t="shared" ref="M1470:M1481" si="1024">IFERROR(IF(VLOOKUP($A1470,$A$1496:$P$1557,13,FALSE)=0,"",VLOOKUP($A1470,$A$1496:$P$1557,13,FALSE)),"")</f>
        <v>8</v>
      </c>
      <c r="N1470" s="147">
        <f t="shared" ref="N1470:N1481" si="1025">SUM(E1470:M1470)</f>
        <v>50</v>
      </c>
      <c r="O1470" s="148">
        <f>SUM(COUNTIF(E1470,E1469),COUNTIF(F1470,F1469),COUNTIF(G1470,G1469),COUNTIF(H1470,H1469),COUNTIF(I1470,I1469),COUNTIF(J1470,J1469),COUNTIF(K1470,K1469),COUNTIF(L1470,L1469),COUNTIF(M1470,M1469))</f>
        <v>0</v>
      </c>
      <c r="P1470" s="149">
        <f>IF(O1470=0,0,IF(SUM(O1470:O1481)=O1470,VLOOKUP(1,$AC$107:$AD$116,2,FALSE),O1470*P1482))</f>
        <v>0</v>
      </c>
      <c r="Q1470" s="146">
        <f t="shared" ref="Q1470:Q1481" si="1026">IFERROR((VLOOKUP($A1470,$A$1496:$P$1557,16,FALSE)),"DNP")</f>
        <v>0</v>
      </c>
      <c r="R1470" t="s">
        <v>179</v>
      </c>
      <c r="S1470" t="str">
        <f t="shared" ref="S1470:S1481" si="1027">CONCATENATE(T1470,U1470,V1470,W1470,X1470,Y1470,Z1470,AA1470,AB1470)</f>
        <v/>
      </c>
      <c r="T1470" t="str">
        <f t="shared" ref="T1470:AB1470" si="1028">IF(E1470=E1469,CONCATENATE(VLOOKUP((E1470-E1439),$AC$122:$AD$127,2,FALSE),E1440),"")</f>
        <v/>
      </c>
      <c r="U1470" t="str">
        <f t="shared" si="1028"/>
        <v/>
      </c>
      <c r="V1470" t="str">
        <f t="shared" si="1028"/>
        <v/>
      </c>
      <c r="W1470" t="str">
        <f t="shared" si="1028"/>
        <v/>
      </c>
      <c r="X1470" t="str">
        <f t="shared" si="1028"/>
        <v/>
      </c>
      <c r="Y1470" t="str">
        <f t="shared" si="1028"/>
        <v/>
      </c>
      <c r="Z1470" t="str">
        <f t="shared" si="1028"/>
        <v/>
      </c>
      <c r="AA1470" t="str">
        <f t="shared" si="1028"/>
        <v/>
      </c>
      <c r="AB1470" t="str">
        <f t="shared" si="1028"/>
        <v/>
      </c>
      <c r="AG1470" t="str">
        <f>CONCATENATE("F3",T1470)</f>
        <v>F3</v>
      </c>
      <c r="AH1470" t="str">
        <f t="shared" ref="AH1470:AO1481" si="1029">CONCATENATE("F3",U1470)</f>
        <v>F3</v>
      </c>
      <c r="AI1470" t="str">
        <f t="shared" si="1029"/>
        <v>F3</v>
      </c>
      <c r="AJ1470" t="str">
        <f t="shared" si="1029"/>
        <v>F3</v>
      </c>
      <c r="AK1470" t="str">
        <f t="shared" si="1029"/>
        <v>F3</v>
      </c>
      <c r="AL1470" t="str">
        <f t="shared" si="1029"/>
        <v>F3</v>
      </c>
      <c r="AM1470" t="str">
        <f t="shared" si="1029"/>
        <v>F3</v>
      </c>
      <c r="AN1470" t="str">
        <f t="shared" si="1029"/>
        <v>F3</v>
      </c>
      <c r="AO1470" t="str">
        <f t="shared" si="1029"/>
        <v>F3</v>
      </c>
    </row>
    <row r="1471" spans="1:41" x14ac:dyDescent="0.25">
      <c r="A1471" s="139" t="str">
        <f t="shared" si="1014"/>
        <v>2015Wk 9P44</v>
      </c>
      <c r="B1471" s="48">
        <v>44</v>
      </c>
      <c r="C1471" s="144" t="str">
        <f t="shared" si="1015"/>
        <v>Bob Zaleski</v>
      </c>
      <c r="D1471" s="145"/>
      <c r="E1471" s="146">
        <f t="shared" si="1016"/>
        <v>8</v>
      </c>
      <c r="F1471" s="146">
        <f t="shared" si="1017"/>
        <v>5</v>
      </c>
      <c r="G1471" s="146">
        <f t="shared" si="1018"/>
        <v>8</v>
      </c>
      <c r="H1471" s="146">
        <f t="shared" si="1019"/>
        <v>5</v>
      </c>
      <c r="I1471" s="146">
        <f t="shared" si="1020"/>
        <v>5</v>
      </c>
      <c r="J1471" s="146">
        <f t="shared" si="1021"/>
        <v>4</v>
      </c>
      <c r="K1471" s="146">
        <f t="shared" si="1022"/>
        <v>5</v>
      </c>
      <c r="L1471" s="146">
        <f t="shared" si="1023"/>
        <v>3</v>
      </c>
      <c r="M1471" s="146">
        <f t="shared" si="1024"/>
        <v>6</v>
      </c>
      <c r="N1471" s="147">
        <f t="shared" si="1025"/>
        <v>49</v>
      </c>
      <c r="O1471" s="148">
        <f>SUM(COUNTIF(E1471,E1469),COUNTIF(F1471,F1469),COUNTIF(G1471,G1469),COUNTIF(H1471,H1469),COUNTIF(I1471,I1469),COUNTIF(J1471,J1469),COUNTIF(K1471,K1469),COUNTIF(L1471,L1469),COUNTIF(M1471,M1469))</f>
        <v>0</v>
      </c>
      <c r="P1471" s="149">
        <f>IF(O1471=0,0,IF(SUM(O1470:O1481)=O1471,VLOOKUP(1,$AC$107:$AD$116,2,FALSE),O1471*P1482))</f>
        <v>0</v>
      </c>
      <c r="Q1471" s="146">
        <f t="shared" si="1026"/>
        <v>2</v>
      </c>
      <c r="R1471" t="s">
        <v>179</v>
      </c>
      <c r="S1471" t="str">
        <f t="shared" si="1027"/>
        <v/>
      </c>
      <c r="T1471" t="str">
        <f t="shared" ref="T1471:AB1471" si="1030">IF(E1471=E1469,CONCATENATE(VLOOKUP((E1471-E1439),$AC$122:$AD$127,2,FALSE),E1440),"")</f>
        <v/>
      </c>
      <c r="U1471" t="str">
        <f t="shared" si="1030"/>
        <v/>
      </c>
      <c r="V1471" t="str">
        <f t="shared" si="1030"/>
        <v/>
      </c>
      <c r="W1471" t="str">
        <f t="shared" si="1030"/>
        <v/>
      </c>
      <c r="X1471" t="str">
        <f t="shared" si="1030"/>
        <v/>
      </c>
      <c r="Y1471" t="str">
        <f t="shared" si="1030"/>
        <v/>
      </c>
      <c r="Z1471" t="str">
        <f t="shared" si="1030"/>
        <v/>
      </c>
      <c r="AA1471" t="str">
        <f t="shared" si="1030"/>
        <v/>
      </c>
      <c r="AB1471" t="str">
        <f t="shared" si="1030"/>
        <v/>
      </c>
      <c r="AG1471" t="str">
        <f t="shared" ref="AG1471:AG1481" si="1031">CONCATENATE("F3",T1471)</f>
        <v>F3</v>
      </c>
      <c r="AH1471" t="str">
        <f t="shared" si="1029"/>
        <v>F3</v>
      </c>
      <c r="AI1471" t="str">
        <f t="shared" si="1029"/>
        <v>F3</v>
      </c>
      <c r="AJ1471" t="str">
        <f t="shared" si="1029"/>
        <v>F3</v>
      </c>
      <c r="AK1471" t="str">
        <f t="shared" si="1029"/>
        <v>F3</v>
      </c>
      <c r="AL1471" t="str">
        <f t="shared" si="1029"/>
        <v>F3</v>
      </c>
      <c r="AM1471" t="str">
        <f t="shared" si="1029"/>
        <v>F3</v>
      </c>
      <c r="AN1471" t="str">
        <f t="shared" si="1029"/>
        <v>F3</v>
      </c>
      <c r="AO1471" t="str">
        <f t="shared" si="1029"/>
        <v>F3</v>
      </c>
    </row>
    <row r="1472" spans="1:41" x14ac:dyDescent="0.25">
      <c r="A1472" s="139" t="str">
        <f t="shared" si="1014"/>
        <v>2015Wk 9P35</v>
      </c>
      <c r="B1472" s="48">
        <v>35</v>
      </c>
      <c r="C1472" s="144" t="str">
        <f t="shared" si="1015"/>
        <v>Bob Moran</v>
      </c>
      <c r="D1472" s="145"/>
      <c r="E1472" s="146">
        <f t="shared" si="1016"/>
        <v>5</v>
      </c>
      <c r="F1472" s="146">
        <f t="shared" si="1017"/>
        <v>6</v>
      </c>
      <c r="G1472" s="146">
        <f t="shared" si="1018"/>
        <v>7</v>
      </c>
      <c r="H1472" s="146">
        <f t="shared" si="1019"/>
        <v>5</v>
      </c>
      <c r="I1472" s="146">
        <f t="shared" si="1020"/>
        <v>6</v>
      </c>
      <c r="J1472" s="146">
        <f t="shared" si="1021"/>
        <v>4</v>
      </c>
      <c r="K1472" s="146">
        <f t="shared" si="1022"/>
        <v>5</v>
      </c>
      <c r="L1472" s="146">
        <f t="shared" si="1023"/>
        <v>3</v>
      </c>
      <c r="M1472" s="146">
        <f t="shared" si="1024"/>
        <v>5</v>
      </c>
      <c r="N1472" s="147">
        <f t="shared" si="1025"/>
        <v>46</v>
      </c>
      <c r="O1472" s="148">
        <f>SUM(COUNTIF(E1472,E1469),COUNTIF(F1472,F1469),COUNTIF(G1472,G1469),COUNTIF(H1472,H1469),COUNTIF(I1472,I1469),COUNTIF(J1472,J1469),COUNTIF(K1472,K1469),COUNTIF(L1472,L1469),COUNTIF(M1472,M1469))</f>
        <v>0</v>
      </c>
      <c r="P1472" s="149">
        <f>IF(O1472=0,0,IF(SUM(O1470:O1481)=O1472,VLOOKUP(1,$AC$107:$AD$116,2,FALSE),O1472*P1482))</f>
        <v>0</v>
      </c>
      <c r="Q1472" s="146">
        <f t="shared" si="1026"/>
        <v>2</v>
      </c>
      <c r="R1472" t="s">
        <v>179</v>
      </c>
      <c r="S1472" t="str">
        <f t="shared" si="1027"/>
        <v/>
      </c>
      <c r="T1472" t="str">
        <f t="shared" ref="T1472:AB1472" si="1032">IF(E1472=E1469,CONCATENATE(VLOOKUP((E1472-E1439),$AC$122:$AD$127,2,FALSE),E1440),"")</f>
        <v/>
      </c>
      <c r="U1472" t="str">
        <f t="shared" si="1032"/>
        <v/>
      </c>
      <c r="V1472" t="str">
        <f t="shared" si="1032"/>
        <v/>
      </c>
      <c r="W1472" t="str">
        <f t="shared" si="1032"/>
        <v/>
      </c>
      <c r="X1472" t="str">
        <f t="shared" si="1032"/>
        <v/>
      </c>
      <c r="Y1472" t="str">
        <f t="shared" si="1032"/>
        <v/>
      </c>
      <c r="Z1472" t="str">
        <f t="shared" si="1032"/>
        <v/>
      </c>
      <c r="AA1472" t="str">
        <f t="shared" si="1032"/>
        <v/>
      </c>
      <c r="AB1472" t="str">
        <f t="shared" si="1032"/>
        <v/>
      </c>
      <c r="AG1472" t="str">
        <f t="shared" si="1031"/>
        <v>F3</v>
      </c>
      <c r="AH1472" t="str">
        <f t="shared" si="1029"/>
        <v>F3</v>
      </c>
      <c r="AI1472" t="str">
        <f t="shared" si="1029"/>
        <v>F3</v>
      </c>
      <c r="AJ1472" t="str">
        <f t="shared" si="1029"/>
        <v>F3</v>
      </c>
      <c r="AK1472" t="str">
        <f t="shared" si="1029"/>
        <v>F3</v>
      </c>
      <c r="AL1472" t="str">
        <f t="shared" si="1029"/>
        <v>F3</v>
      </c>
      <c r="AM1472" t="str">
        <f t="shared" si="1029"/>
        <v>F3</v>
      </c>
      <c r="AN1472" t="str">
        <f t="shared" si="1029"/>
        <v>F3</v>
      </c>
      <c r="AO1472" t="str">
        <f t="shared" si="1029"/>
        <v>F3</v>
      </c>
    </row>
    <row r="1473" spans="1:41" x14ac:dyDescent="0.25">
      <c r="A1473" s="139" t="str">
        <f t="shared" si="1014"/>
        <v>2015Wk 9P73</v>
      </c>
      <c r="B1473" s="48">
        <v>73</v>
      </c>
      <c r="C1473" s="144" t="str">
        <f t="shared" si="1015"/>
        <v>Art Brillanti</v>
      </c>
      <c r="D1473" s="145"/>
      <c r="E1473" s="146">
        <f t="shared" si="1016"/>
        <v>7</v>
      </c>
      <c r="F1473" s="146">
        <f t="shared" si="1017"/>
        <v>5</v>
      </c>
      <c r="G1473" s="146">
        <f t="shared" si="1018"/>
        <v>9</v>
      </c>
      <c r="H1473" s="146">
        <f t="shared" si="1019"/>
        <v>6</v>
      </c>
      <c r="I1473" s="146">
        <f t="shared" si="1020"/>
        <v>5</v>
      </c>
      <c r="J1473" s="146">
        <f t="shared" si="1021"/>
        <v>4</v>
      </c>
      <c r="K1473" s="146">
        <f t="shared" si="1022"/>
        <v>5</v>
      </c>
      <c r="L1473" s="146">
        <f t="shared" si="1023"/>
        <v>4</v>
      </c>
      <c r="M1473" s="146">
        <f t="shared" si="1024"/>
        <v>6</v>
      </c>
      <c r="N1473" s="147">
        <f t="shared" si="1025"/>
        <v>51</v>
      </c>
      <c r="O1473" s="148">
        <f>SUM(COUNTIF(E1473,E1469),COUNTIF(F1473,F1469),COUNTIF(G1473,G1469),COUNTIF(H1473,H1469),COUNTIF(I1473,I1469),COUNTIF(J1473,J1469),COUNTIF(K1473,K1469),COUNTIF(L1473,L1469),COUNTIF(M1473,M1469))</f>
        <v>0</v>
      </c>
      <c r="P1473" s="149">
        <f>IF(O1473=0,0,IF(SUM(O1470:O1481)=O1473,VLOOKUP(1,$AC$107:$AD$116,2,FALSE),O1473*P1482))</f>
        <v>0</v>
      </c>
      <c r="Q1473" s="146">
        <f t="shared" si="1026"/>
        <v>2</v>
      </c>
      <c r="R1473" t="s">
        <v>179</v>
      </c>
      <c r="S1473" t="str">
        <f t="shared" si="1027"/>
        <v/>
      </c>
      <c r="T1473" t="str">
        <f t="shared" ref="T1473:AB1473" si="1033">IF(E1473=E1469,CONCATENATE(VLOOKUP((E1473-E1439),$AC$122:$AD$127,2,FALSE),E1440),"")</f>
        <v/>
      </c>
      <c r="U1473" t="str">
        <f t="shared" si="1033"/>
        <v/>
      </c>
      <c r="V1473" t="str">
        <f t="shared" si="1033"/>
        <v/>
      </c>
      <c r="W1473" t="str">
        <f t="shared" si="1033"/>
        <v/>
      </c>
      <c r="X1473" t="str">
        <f t="shared" si="1033"/>
        <v/>
      </c>
      <c r="Y1473" t="str">
        <f t="shared" si="1033"/>
        <v/>
      </c>
      <c r="Z1473" t="str">
        <f t="shared" si="1033"/>
        <v/>
      </c>
      <c r="AA1473" t="str">
        <f t="shared" si="1033"/>
        <v/>
      </c>
      <c r="AB1473" t="str">
        <f t="shared" si="1033"/>
        <v/>
      </c>
      <c r="AG1473" t="str">
        <f t="shared" si="1031"/>
        <v>F3</v>
      </c>
      <c r="AH1473" t="str">
        <f t="shared" si="1029"/>
        <v>F3</v>
      </c>
      <c r="AI1473" t="str">
        <f t="shared" si="1029"/>
        <v>F3</v>
      </c>
      <c r="AJ1473" t="str">
        <f t="shared" si="1029"/>
        <v>F3</v>
      </c>
      <c r="AK1473" t="str">
        <f t="shared" si="1029"/>
        <v>F3</v>
      </c>
      <c r="AL1473" t="str">
        <f t="shared" si="1029"/>
        <v>F3</v>
      </c>
      <c r="AM1473" t="str">
        <f t="shared" si="1029"/>
        <v>F3</v>
      </c>
      <c r="AN1473" t="str">
        <f t="shared" si="1029"/>
        <v>F3</v>
      </c>
      <c r="AO1473" t="str">
        <f t="shared" si="1029"/>
        <v>F3</v>
      </c>
    </row>
    <row r="1474" spans="1:41" x14ac:dyDescent="0.25">
      <c r="A1474" s="139" t="str">
        <f t="shared" si="1014"/>
        <v>2015Wk 9P72</v>
      </c>
      <c r="B1474" s="48">
        <v>72</v>
      </c>
      <c r="C1474" s="144" t="str">
        <f t="shared" si="1015"/>
        <v>Jim Morgan</v>
      </c>
      <c r="D1474" s="145"/>
      <c r="E1474" s="146">
        <f t="shared" si="1016"/>
        <v>10</v>
      </c>
      <c r="F1474" s="146">
        <f t="shared" si="1017"/>
        <v>6</v>
      </c>
      <c r="G1474" s="146">
        <f t="shared" si="1018"/>
        <v>7</v>
      </c>
      <c r="H1474" s="146">
        <f t="shared" si="1019"/>
        <v>5</v>
      </c>
      <c r="I1474" s="146">
        <f t="shared" si="1020"/>
        <v>6</v>
      </c>
      <c r="J1474" s="146">
        <f t="shared" si="1021"/>
        <v>5</v>
      </c>
      <c r="K1474" s="146">
        <f t="shared" si="1022"/>
        <v>5</v>
      </c>
      <c r="L1474" s="146">
        <f t="shared" si="1023"/>
        <v>4</v>
      </c>
      <c r="M1474" s="146">
        <f t="shared" si="1024"/>
        <v>7</v>
      </c>
      <c r="N1474" s="147">
        <f t="shared" si="1025"/>
        <v>55</v>
      </c>
      <c r="O1474" s="148">
        <f>SUM(COUNTIF(E1474,E1469),COUNTIF(F1474,F1469),COUNTIF(G1474,G1469),COUNTIF(H1474,H1469),COUNTIF(I1474,I1469),COUNTIF(J1474,J1469),COUNTIF(K1474,K1469),COUNTIF(L1474,L1469),COUNTIF(M1474,M1469))</f>
        <v>0</v>
      </c>
      <c r="P1474" s="149">
        <f>IF(O1474=0,0,IF(SUM(O1470:O1481)=O1474,VLOOKUP(1,$AC$107:$AD$116,2,FALSE),O1474*P1482))</f>
        <v>0</v>
      </c>
      <c r="Q1474" s="146">
        <f t="shared" si="1026"/>
        <v>2</v>
      </c>
      <c r="R1474" t="s">
        <v>179</v>
      </c>
      <c r="S1474" t="str">
        <f t="shared" si="1027"/>
        <v/>
      </c>
      <c r="T1474" t="str">
        <f t="shared" ref="T1474:AB1474" si="1034">IF(E1474=E1469,CONCATENATE(VLOOKUP((E1474-E1439),$AC$122:$AD$127,2,FALSE),E1440),"")</f>
        <v/>
      </c>
      <c r="U1474" t="str">
        <f t="shared" si="1034"/>
        <v/>
      </c>
      <c r="V1474" t="str">
        <f t="shared" si="1034"/>
        <v/>
      </c>
      <c r="W1474" t="str">
        <f t="shared" si="1034"/>
        <v/>
      </c>
      <c r="X1474" t="str">
        <f t="shared" si="1034"/>
        <v/>
      </c>
      <c r="Y1474" t="str">
        <f t="shared" si="1034"/>
        <v/>
      </c>
      <c r="Z1474" t="str">
        <f t="shared" si="1034"/>
        <v/>
      </c>
      <c r="AA1474" t="str">
        <f t="shared" si="1034"/>
        <v/>
      </c>
      <c r="AB1474" t="str">
        <f t="shared" si="1034"/>
        <v/>
      </c>
      <c r="AG1474" t="str">
        <f t="shared" si="1031"/>
        <v>F3</v>
      </c>
      <c r="AH1474" t="str">
        <f t="shared" si="1029"/>
        <v>F3</v>
      </c>
      <c r="AI1474" t="str">
        <f t="shared" si="1029"/>
        <v>F3</v>
      </c>
      <c r="AJ1474" t="str">
        <f t="shared" si="1029"/>
        <v>F3</v>
      </c>
      <c r="AK1474" t="str">
        <f t="shared" si="1029"/>
        <v>F3</v>
      </c>
      <c r="AL1474" t="str">
        <f t="shared" si="1029"/>
        <v>F3</v>
      </c>
      <c r="AM1474" t="str">
        <f t="shared" si="1029"/>
        <v>F3</v>
      </c>
      <c r="AN1474" t="str">
        <f t="shared" si="1029"/>
        <v>F3</v>
      </c>
      <c r="AO1474" t="str">
        <f t="shared" si="1029"/>
        <v>F3</v>
      </c>
    </row>
    <row r="1475" spans="1:41" x14ac:dyDescent="0.25">
      <c r="A1475" s="139" t="str">
        <f t="shared" si="1014"/>
        <v>2015Wk 9P32</v>
      </c>
      <c r="B1475" s="48">
        <v>32</v>
      </c>
      <c r="C1475" s="144" t="str">
        <f t="shared" si="1015"/>
        <v>Pat Cregg</v>
      </c>
      <c r="D1475" s="145"/>
      <c r="E1475" s="146">
        <f t="shared" si="1016"/>
        <v>7</v>
      </c>
      <c r="F1475" s="146">
        <f t="shared" si="1017"/>
        <v>5</v>
      </c>
      <c r="G1475" s="146">
        <f t="shared" si="1018"/>
        <v>9</v>
      </c>
      <c r="H1475" s="146">
        <f t="shared" si="1019"/>
        <v>5</v>
      </c>
      <c r="I1475" s="146">
        <f t="shared" si="1020"/>
        <v>5</v>
      </c>
      <c r="J1475" s="146">
        <f t="shared" si="1021"/>
        <v>4</v>
      </c>
      <c r="K1475" s="146">
        <f t="shared" si="1022"/>
        <v>4</v>
      </c>
      <c r="L1475" s="146">
        <f t="shared" si="1023"/>
        <v>4</v>
      </c>
      <c r="M1475" s="146">
        <f t="shared" si="1024"/>
        <v>6</v>
      </c>
      <c r="N1475" s="147">
        <f t="shared" si="1025"/>
        <v>49</v>
      </c>
      <c r="O1475" s="148">
        <f>SUM(COUNTIF(E1475,E1469),COUNTIF(F1475,F1469),COUNTIF(G1475,G1469),COUNTIF(H1475,H1469),COUNTIF(I1475,I1469),COUNTIF(J1475,J1469),COUNTIF(K1475,K1469),COUNTIF(L1475,L1469),COUNTIF(M1475,M1469))</f>
        <v>0</v>
      </c>
      <c r="P1475" s="149">
        <f>IF(O1475=0,0,IF(SUM(O1470:O1481)=O1475,VLOOKUP(1,$AC$107:$AD$116,2,FALSE),O1475*P1482))</f>
        <v>0</v>
      </c>
      <c r="Q1475" s="146">
        <f t="shared" si="1026"/>
        <v>2</v>
      </c>
      <c r="R1475" t="s">
        <v>179</v>
      </c>
      <c r="S1475" t="str">
        <f t="shared" si="1027"/>
        <v/>
      </c>
      <c r="T1475" t="str">
        <f t="shared" ref="T1475:AB1475" si="1035">IF(E1475=E1469,CONCATENATE(VLOOKUP((E1475-E1439),$AC$122:$AD$127,2,FALSE),E1440),"")</f>
        <v/>
      </c>
      <c r="U1475" t="str">
        <f t="shared" si="1035"/>
        <v/>
      </c>
      <c r="V1475" t="str">
        <f t="shared" si="1035"/>
        <v/>
      </c>
      <c r="W1475" t="str">
        <f t="shared" si="1035"/>
        <v/>
      </c>
      <c r="X1475" t="str">
        <f t="shared" si="1035"/>
        <v/>
      </c>
      <c r="Y1475" t="str">
        <f t="shared" si="1035"/>
        <v/>
      </c>
      <c r="Z1475" t="str">
        <f t="shared" si="1035"/>
        <v/>
      </c>
      <c r="AA1475" t="str">
        <f t="shared" si="1035"/>
        <v/>
      </c>
      <c r="AB1475" t="str">
        <f t="shared" si="1035"/>
        <v/>
      </c>
      <c r="AG1475" t="str">
        <f t="shared" si="1031"/>
        <v>F3</v>
      </c>
      <c r="AH1475" t="str">
        <f t="shared" si="1029"/>
        <v>F3</v>
      </c>
      <c r="AI1475" t="str">
        <f t="shared" si="1029"/>
        <v>F3</v>
      </c>
      <c r="AJ1475" t="str">
        <f t="shared" si="1029"/>
        <v>F3</v>
      </c>
      <c r="AK1475" t="str">
        <f t="shared" si="1029"/>
        <v>F3</v>
      </c>
      <c r="AL1475" t="str">
        <f t="shared" si="1029"/>
        <v>F3</v>
      </c>
      <c r="AM1475" t="str">
        <f t="shared" si="1029"/>
        <v>F3</v>
      </c>
      <c r="AN1475" t="str">
        <f t="shared" si="1029"/>
        <v>F3</v>
      </c>
      <c r="AO1475" t="str">
        <f t="shared" si="1029"/>
        <v>F3</v>
      </c>
    </row>
    <row r="1476" spans="1:41" x14ac:dyDescent="0.25">
      <c r="A1476" s="139" t="str">
        <f t="shared" si="1014"/>
        <v>2015Wk 9P29</v>
      </c>
      <c r="B1476" s="48">
        <v>29</v>
      </c>
      <c r="C1476" s="144" t="str">
        <f t="shared" si="1015"/>
        <v>Joe Donegan</v>
      </c>
      <c r="D1476" s="145"/>
      <c r="E1476" s="146">
        <f t="shared" si="1016"/>
        <v>5</v>
      </c>
      <c r="F1476" s="146">
        <f t="shared" si="1017"/>
        <v>5</v>
      </c>
      <c r="G1476" s="146">
        <f t="shared" si="1018"/>
        <v>5</v>
      </c>
      <c r="H1476" s="146">
        <f t="shared" si="1019"/>
        <v>7</v>
      </c>
      <c r="I1476" s="146">
        <f t="shared" si="1020"/>
        <v>5</v>
      </c>
      <c r="J1476" s="146">
        <f t="shared" si="1021"/>
        <v>5</v>
      </c>
      <c r="K1476" s="146">
        <f t="shared" si="1022"/>
        <v>5</v>
      </c>
      <c r="L1476" s="146">
        <f t="shared" si="1023"/>
        <v>4</v>
      </c>
      <c r="M1476" s="146">
        <f t="shared" si="1024"/>
        <v>7</v>
      </c>
      <c r="N1476" s="147">
        <f t="shared" si="1025"/>
        <v>48</v>
      </c>
      <c r="O1476" s="148">
        <f>SUM(COUNTIF(E1476,E1469),COUNTIF(F1476,F1469),COUNTIF(G1476,G1469),COUNTIF(H1476,H1469),COUNTIF(I1476,I1469),COUNTIF(J1476,J1469),COUNTIF(K1476,K1469),COUNTIF(L1476,L1469),COUNTIF(M1476,M1469))</f>
        <v>1</v>
      </c>
      <c r="P1476" s="149">
        <f>IF(O1476=0,0,IF(SUM(O1470:O1481)=O1476,VLOOKUP(1,$AC$107:$AD$116,2,FALSE),O1476*P1482))</f>
        <v>9</v>
      </c>
      <c r="Q1476" s="146">
        <f t="shared" si="1026"/>
        <v>2</v>
      </c>
      <c r="R1476" t="s">
        <v>179</v>
      </c>
      <c r="S1476" t="str">
        <f t="shared" si="1027"/>
        <v>PAR#3</v>
      </c>
      <c r="T1476" t="str">
        <f t="shared" ref="T1476:AB1476" si="1036">IF(E1476=E1469,CONCATENATE(VLOOKUP((E1476-E1439),$AC$122:$AD$127,2,FALSE),E1440),"")</f>
        <v/>
      </c>
      <c r="U1476" t="str">
        <f t="shared" si="1036"/>
        <v/>
      </c>
      <c r="V1476" t="str">
        <f t="shared" si="1036"/>
        <v>PAR#3</v>
      </c>
      <c r="W1476" t="str">
        <f t="shared" si="1036"/>
        <v/>
      </c>
      <c r="X1476" t="str">
        <f t="shared" si="1036"/>
        <v/>
      </c>
      <c r="Y1476" t="str">
        <f t="shared" si="1036"/>
        <v/>
      </c>
      <c r="Z1476" t="str">
        <f t="shared" si="1036"/>
        <v/>
      </c>
      <c r="AA1476" t="str">
        <f t="shared" si="1036"/>
        <v/>
      </c>
      <c r="AB1476" t="str">
        <f t="shared" si="1036"/>
        <v/>
      </c>
      <c r="AG1476" t="str">
        <f t="shared" si="1031"/>
        <v>F3</v>
      </c>
      <c r="AH1476" t="str">
        <f t="shared" si="1029"/>
        <v>F3</v>
      </c>
      <c r="AI1476" t="str">
        <f t="shared" si="1029"/>
        <v>F3PAR#3</v>
      </c>
      <c r="AJ1476" t="str">
        <f t="shared" si="1029"/>
        <v>F3</v>
      </c>
      <c r="AK1476" t="str">
        <f t="shared" si="1029"/>
        <v>F3</v>
      </c>
      <c r="AL1476" t="str">
        <f t="shared" si="1029"/>
        <v>F3</v>
      </c>
      <c r="AM1476" t="str">
        <f t="shared" si="1029"/>
        <v>F3</v>
      </c>
      <c r="AN1476" t="str">
        <f t="shared" si="1029"/>
        <v>F3</v>
      </c>
      <c r="AO1476" t="str">
        <f t="shared" si="1029"/>
        <v>F3</v>
      </c>
    </row>
    <row r="1477" spans="1:41" x14ac:dyDescent="0.25">
      <c r="A1477" s="139" t="str">
        <f t="shared" si="1014"/>
        <v>2015Wk 9P28</v>
      </c>
      <c r="B1477" s="48">
        <v>28</v>
      </c>
      <c r="C1477" s="144" t="str">
        <f t="shared" si="1015"/>
        <v>Dan Mahar</v>
      </c>
      <c r="D1477" s="145"/>
      <c r="E1477" s="146">
        <f t="shared" si="1016"/>
        <v>7</v>
      </c>
      <c r="F1477" s="146">
        <f t="shared" si="1017"/>
        <v>5</v>
      </c>
      <c r="G1477" s="146">
        <f t="shared" si="1018"/>
        <v>7</v>
      </c>
      <c r="H1477" s="146">
        <f t="shared" si="1019"/>
        <v>7</v>
      </c>
      <c r="I1477" s="146">
        <f t="shared" si="1020"/>
        <v>5</v>
      </c>
      <c r="J1477" s="146">
        <f t="shared" si="1021"/>
        <v>4</v>
      </c>
      <c r="K1477" s="146">
        <f t="shared" si="1022"/>
        <v>4</v>
      </c>
      <c r="L1477" s="146">
        <f t="shared" si="1023"/>
        <v>3</v>
      </c>
      <c r="M1477" s="146">
        <f t="shared" si="1024"/>
        <v>5</v>
      </c>
      <c r="N1477" s="147">
        <f t="shared" si="1025"/>
        <v>47</v>
      </c>
      <c r="O1477" s="148">
        <f>SUM(COUNTIF(E1477,E1469),COUNTIF(F1477,F1469),COUNTIF(G1477,G1469),COUNTIF(H1477,H1469),COUNTIF(I1477,I1469),COUNTIF(J1477,J1469),COUNTIF(K1477,K1469),COUNTIF(L1477,L1469),COUNTIF(M1477,M1469))</f>
        <v>0</v>
      </c>
      <c r="P1477" s="149">
        <f>IF(O1477=0,0,IF(SUM(O1470:O1481)=O1477,VLOOKUP(1,$AC$107:$AD$116,2,FALSE),O1477*P1482))</f>
        <v>0</v>
      </c>
      <c r="Q1477" s="146">
        <f t="shared" si="1026"/>
        <v>2</v>
      </c>
      <c r="R1477" t="s">
        <v>179</v>
      </c>
      <c r="S1477" t="str">
        <f t="shared" si="1027"/>
        <v/>
      </c>
      <c r="T1477" t="str">
        <f t="shared" ref="T1477:AB1477" si="1037">IF(E1477=E1469,CONCATENATE(VLOOKUP((E1477-E1439),$AC$122:$AD$127,2,FALSE),E1440),"")</f>
        <v/>
      </c>
      <c r="U1477" t="str">
        <f t="shared" si="1037"/>
        <v/>
      </c>
      <c r="V1477" t="str">
        <f t="shared" si="1037"/>
        <v/>
      </c>
      <c r="W1477" t="str">
        <f t="shared" si="1037"/>
        <v/>
      </c>
      <c r="X1477" t="str">
        <f t="shared" si="1037"/>
        <v/>
      </c>
      <c r="Y1477" t="str">
        <f t="shared" si="1037"/>
        <v/>
      </c>
      <c r="Z1477" t="str">
        <f t="shared" si="1037"/>
        <v/>
      </c>
      <c r="AA1477" t="str">
        <f t="shared" si="1037"/>
        <v/>
      </c>
      <c r="AB1477" t="str">
        <f t="shared" si="1037"/>
        <v/>
      </c>
      <c r="AG1477" t="str">
        <f t="shared" si="1031"/>
        <v>F3</v>
      </c>
      <c r="AH1477" t="str">
        <f t="shared" si="1029"/>
        <v>F3</v>
      </c>
      <c r="AI1477" t="str">
        <f t="shared" si="1029"/>
        <v>F3</v>
      </c>
      <c r="AJ1477" t="str">
        <f t="shared" si="1029"/>
        <v>F3</v>
      </c>
      <c r="AK1477" t="str">
        <f t="shared" si="1029"/>
        <v>F3</v>
      </c>
      <c r="AL1477" t="str">
        <f t="shared" si="1029"/>
        <v>F3</v>
      </c>
      <c r="AM1477" t="str">
        <f t="shared" si="1029"/>
        <v>F3</v>
      </c>
      <c r="AN1477" t="str">
        <f t="shared" si="1029"/>
        <v>F3</v>
      </c>
      <c r="AO1477" t="str">
        <f t="shared" si="1029"/>
        <v>F3</v>
      </c>
    </row>
    <row r="1478" spans="1:41" x14ac:dyDescent="0.25">
      <c r="A1478" s="139" t="str">
        <f t="shared" si="1014"/>
        <v>2015Wk 9P80</v>
      </c>
      <c r="B1478" s="48">
        <v>80</v>
      </c>
      <c r="C1478" s="144" t="str">
        <f t="shared" si="1015"/>
        <v>Denny Welch</v>
      </c>
      <c r="D1478" s="155"/>
      <c r="E1478" s="146">
        <f t="shared" si="1016"/>
        <v>5</v>
      </c>
      <c r="F1478" s="146">
        <f t="shared" si="1017"/>
        <v>5</v>
      </c>
      <c r="G1478" s="146">
        <f t="shared" si="1018"/>
        <v>8</v>
      </c>
      <c r="H1478" s="146">
        <f t="shared" si="1019"/>
        <v>6</v>
      </c>
      <c r="I1478" s="146">
        <f t="shared" si="1020"/>
        <v>4</v>
      </c>
      <c r="J1478" s="146">
        <f t="shared" si="1021"/>
        <v>3</v>
      </c>
      <c r="K1478" s="146">
        <f t="shared" si="1022"/>
        <v>6</v>
      </c>
      <c r="L1478" s="146">
        <f t="shared" si="1023"/>
        <v>4</v>
      </c>
      <c r="M1478" s="146">
        <f t="shared" si="1024"/>
        <v>4</v>
      </c>
      <c r="N1478" s="147">
        <f t="shared" si="1025"/>
        <v>45</v>
      </c>
      <c r="O1478" s="148">
        <f>SUM(COUNTIF(E1478,E1469),COUNTIF(F1478,F1469),COUNTIF(G1478,G1469),COUNTIF(H1478,H1469),COUNTIF(I1478,I1469),COUNTIF(J1478,J1469),COUNTIF(K1478,K1469),COUNTIF(L1478,L1469),COUNTIF(M1478,M1469))</f>
        <v>3</v>
      </c>
      <c r="P1478" s="149">
        <f>IF(O1478=0,0,IF(SUM(O1470:O1481)=O1478,VLOOKUP(1,$AC$107:$AD$116,2,FALSE),O1478*P1482))</f>
        <v>27</v>
      </c>
      <c r="Q1478" s="146">
        <f t="shared" si="1026"/>
        <v>2</v>
      </c>
      <c r="R1478" t="s">
        <v>179</v>
      </c>
      <c r="S1478" t="str">
        <f t="shared" si="1027"/>
        <v>PAR#5PAR#6PAR#9</v>
      </c>
      <c r="T1478" t="str">
        <f t="shared" ref="T1478:AB1478" si="1038">IF(E1478=E1469,CONCATENATE(VLOOKUP((E1478-E1439),$AC$122:$AD$127,2,FALSE),E1440),"")</f>
        <v/>
      </c>
      <c r="U1478" t="str">
        <f t="shared" si="1038"/>
        <v/>
      </c>
      <c r="V1478" t="str">
        <f t="shared" si="1038"/>
        <v/>
      </c>
      <c r="W1478" t="str">
        <f t="shared" si="1038"/>
        <v/>
      </c>
      <c r="X1478" t="str">
        <f t="shared" si="1038"/>
        <v>PAR#5</v>
      </c>
      <c r="Y1478" t="str">
        <f t="shared" si="1038"/>
        <v>PAR#6</v>
      </c>
      <c r="Z1478" t="str">
        <f t="shared" si="1038"/>
        <v/>
      </c>
      <c r="AA1478" t="str">
        <f t="shared" si="1038"/>
        <v/>
      </c>
      <c r="AB1478" t="str">
        <f t="shared" si="1038"/>
        <v>PAR#9</v>
      </c>
      <c r="AG1478" t="str">
        <f t="shared" si="1031"/>
        <v>F3</v>
      </c>
      <c r="AH1478" t="str">
        <f t="shared" si="1029"/>
        <v>F3</v>
      </c>
      <c r="AI1478" t="str">
        <f t="shared" si="1029"/>
        <v>F3</v>
      </c>
      <c r="AJ1478" t="str">
        <f t="shared" si="1029"/>
        <v>F3</v>
      </c>
      <c r="AK1478" t="str">
        <f t="shared" si="1029"/>
        <v>F3PAR#5</v>
      </c>
      <c r="AL1478" t="str">
        <f t="shared" si="1029"/>
        <v>F3PAR#6</v>
      </c>
      <c r="AM1478" t="str">
        <f t="shared" si="1029"/>
        <v>F3</v>
      </c>
      <c r="AN1478" t="str">
        <f t="shared" si="1029"/>
        <v>F3</v>
      </c>
      <c r="AO1478" t="str">
        <f t="shared" si="1029"/>
        <v>F3PAR#9</v>
      </c>
    </row>
    <row r="1479" spans="1:41" x14ac:dyDescent="0.25">
      <c r="A1479" s="139" t="str">
        <f t="shared" si="1014"/>
        <v>2015Wk 9P17</v>
      </c>
      <c r="B1479" s="48">
        <v>17</v>
      </c>
      <c r="C1479" s="144" t="str">
        <f t="shared" si="1015"/>
        <v>Tom Donegan</v>
      </c>
      <c r="D1479" s="155"/>
      <c r="E1479" s="146">
        <f t="shared" si="1016"/>
        <v>5</v>
      </c>
      <c r="F1479" s="146">
        <f t="shared" si="1017"/>
        <v>6</v>
      </c>
      <c r="G1479" s="146">
        <f t="shared" si="1018"/>
        <v>7</v>
      </c>
      <c r="H1479" s="146">
        <f t="shared" si="1019"/>
        <v>6</v>
      </c>
      <c r="I1479" s="146">
        <f t="shared" si="1020"/>
        <v>6</v>
      </c>
      <c r="J1479" s="146">
        <f t="shared" si="1021"/>
        <v>4</v>
      </c>
      <c r="K1479" s="146">
        <f t="shared" si="1022"/>
        <v>4</v>
      </c>
      <c r="L1479" s="146">
        <f t="shared" si="1023"/>
        <v>6</v>
      </c>
      <c r="M1479" s="146">
        <f t="shared" si="1024"/>
        <v>6</v>
      </c>
      <c r="N1479" s="147">
        <f t="shared" si="1025"/>
        <v>50</v>
      </c>
      <c r="O1479" s="148">
        <f>SUM(COUNTIF(E1479,E1469),COUNTIF(F1479,F1469),COUNTIF(G1479,G1469),COUNTIF(H1479,H1469),COUNTIF(I1479,I1469),COUNTIF(J1479,J1469),COUNTIF(K1479,K1469),COUNTIF(L1479,L1469),COUNTIF(M1479,M1469))</f>
        <v>0</v>
      </c>
      <c r="P1479" s="149">
        <f>IF(O1479=0,0,IF(SUM(O1470:O1481)=O1479,VLOOKUP(1,$AC$107:$AD$116,2,FALSE),O1479*P1482))</f>
        <v>0</v>
      </c>
      <c r="Q1479" s="146">
        <f t="shared" si="1026"/>
        <v>0</v>
      </c>
      <c r="R1479" t="s">
        <v>179</v>
      </c>
      <c r="S1479" t="str">
        <f t="shared" si="1027"/>
        <v/>
      </c>
      <c r="T1479" t="str">
        <f>IF(E1479=E1469,CONCATENATE(VLOOKUP((E1479-E1439),$AC$122:$AD$127,2,FALSE),E1440),"")</f>
        <v/>
      </c>
      <c r="U1479" t="str">
        <f t="shared" ref="U1479:AA1479" si="1039">IF(F1479=F1469,CONCATENATE(VLOOKUP((F1479-F1439),$AC$122:$AD$127,2,FALSE),F1440),"")</f>
        <v/>
      </c>
      <c r="V1479" t="str">
        <f t="shared" si="1039"/>
        <v/>
      </c>
      <c r="W1479" t="str">
        <f t="shared" si="1039"/>
        <v/>
      </c>
      <c r="X1479" t="str">
        <f t="shared" si="1039"/>
        <v/>
      </c>
      <c r="Y1479" t="str">
        <f t="shared" si="1039"/>
        <v/>
      </c>
      <c r="Z1479" t="str">
        <f t="shared" si="1039"/>
        <v/>
      </c>
      <c r="AA1479" t="str">
        <f t="shared" si="1039"/>
        <v/>
      </c>
      <c r="AB1479" t="str">
        <f>IF(M1479=M1469,CONCATENATE(VLOOKUP((M1479-M1439),$AC$122:$AD$127,2,FALSE),M1440),"")</f>
        <v/>
      </c>
      <c r="AG1479" t="str">
        <f t="shared" si="1031"/>
        <v>F3</v>
      </c>
      <c r="AH1479" t="str">
        <f t="shared" si="1029"/>
        <v>F3</v>
      </c>
      <c r="AI1479" t="str">
        <f t="shared" si="1029"/>
        <v>F3</v>
      </c>
      <c r="AJ1479" t="str">
        <f t="shared" si="1029"/>
        <v>F3</v>
      </c>
      <c r="AK1479" t="str">
        <f t="shared" si="1029"/>
        <v>F3</v>
      </c>
      <c r="AL1479" t="str">
        <f t="shared" si="1029"/>
        <v>F3</v>
      </c>
      <c r="AM1479" t="str">
        <f t="shared" si="1029"/>
        <v>F3</v>
      </c>
      <c r="AN1479" t="str">
        <f t="shared" si="1029"/>
        <v>F3</v>
      </c>
      <c r="AO1479" t="str">
        <f t="shared" si="1029"/>
        <v>F3</v>
      </c>
    </row>
    <row r="1480" spans="1:41" x14ac:dyDescent="0.25">
      <c r="A1480" s="139" t="str">
        <f t="shared" si="1014"/>
        <v>2015Wk 9P16</v>
      </c>
      <c r="B1480" s="48">
        <v>16</v>
      </c>
      <c r="C1480" s="144" t="str">
        <f t="shared" si="1015"/>
        <v>Gary Antos</v>
      </c>
      <c r="D1480" s="155"/>
      <c r="E1480" s="146">
        <f t="shared" si="1016"/>
        <v>7</v>
      </c>
      <c r="F1480" s="146">
        <f t="shared" si="1017"/>
        <v>5</v>
      </c>
      <c r="G1480" s="146">
        <f t="shared" si="1018"/>
        <v>7</v>
      </c>
      <c r="H1480" s="146">
        <f t="shared" si="1019"/>
        <v>6</v>
      </c>
      <c r="I1480" s="146">
        <f t="shared" si="1020"/>
        <v>6</v>
      </c>
      <c r="J1480" s="146">
        <f t="shared" si="1021"/>
        <v>4</v>
      </c>
      <c r="K1480" s="146">
        <f t="shared" si="1022"/>
        <v>4</v>
      </c>
      <c r="L1480" s="146">
        <f t="shared" si="1023"/>
        <v>4</v>
      </c>
      <c r="M1480" s="146">
        <f t="shared" si="1024"/>
        <v>5</v>
      </c>
      <c r="N1480" s="147">
        <f t="shared" si="1025"/>
        <v>48</v>
      </c>
      <c r="O1480" s="148">
        <f>SUM(COUNTIF(E1480,E1469),COUNTIF(F1480,F1469),COUNTIF(G1480,G1469),COUNTIF(H1480,H1469),COUNTIF(I1480,I1469),COUNTIF(J1480,J1469),COUNTIF(K1480,K1469),COUNTIF(L1480,L1469),COUNTIF(M1480,M1469))</f>
        <v>0</v>
      </c>
      <c r="P1480" s="149">
        <f>IF(O1480=0,0,IF(SUM(O1470:O1481)=O1480,VLOOKUP(1,$AC$107:$AD$116,2,FALSE),O1480*P1482))</f>
        <v>0</v>
      </c>
      <c r="Q1480" s="146">
        <f t="shared" si="1026"/>
        <v>0</v>
      </c>
      <c r="R1480" t="s">
        <v>179</v>
      </c>
      <c r="S1480" t="str">
        <f t="shared" si="1027"/>
        <v/>
      </c>
      <c r="T1480" t="str">
        <f>IF(E1480=E1469,CONCATENATE(VLOOKUP((E1480-E1439),$AC$122:$AD$127,2,FALSE),E1440),"")</f>
        <v/>
      </c>
      <c r="U1480" t="str">
        <f t="shared" ref="U1480:AB1480" si="1040">IF(F1480=F1469,CONCATENATE(VLOOKUP((F1480-F1439),$AC$122:$AD$127,2,FALSE),F1440),"")</f>
        <v/>
      </c>
      <c r="V1480" t="str">
        <f t="shared" si="1040"/>
        <v/>
      </c>
      <c r="W1480" t="str">
        <f t="shared" si="1040"/>
        <v/>
      </c>
      <c r="X1480" t="str">
        <f t="shared" si="1040"/>
        <v/>
      </c>
      <c r="Y1480" t="str">
        <f t="shared" si="1040"/>
        <v/>
      </c>
      <c r="Z1480" t="str">
        <f t="shared" si="1040"/>
        <v/>
      </c>
      <c r="AA1480" t="str">
        <f t="shared" si="1040"/>
        <v/>
      </c>
      <c r="AB1480" t="str">
        <f t="shared" si="1040"/>
        <v/>
      </c>
      <c r="AG1480" t="str">
        <f t="shared" si="1031"/>
        <v>F3</v>
      </c>
      <c r="AH1480" t="str">
        <f t="shared" si="1029"/>
        <v>F3</v>
      </c>
      <c r="AI1480" t="str">
        <f t="shared" si="1029"/>
        <v>F3</v>
      </c>
      <c r="AJ1480" t="str">
        <f t="shared" si="1029"/>
        <v>F3</v>
      </c>
      <c r="AK1480" t="str">
        <f t="shared" si="1029"/>
        <v>F3</v>
      </c>
      <c r="AL1480" t="str">
        <f t="shared" si="1029"/>
        <v>F3</v>
      </c>
      <c r="AM1480" t="str">
        <f t="shared" si="1029"/>
        <v>F3</v>
      </c>
      <c r="AN1480" t="str">
        <f t="shared" si="1029"/>
        <v>F3</v>
      </c>
      <c r="AO1480" t="str">
        <f t="shared" si="1029"/>
        <v>F3</v>
      </c>
    </row>
    <row r="1481" spans="1:41" x14ac:dyDescent="0.25">
      <c r="A1481" s="139" t="str">
        <f t="shared" si="1014"/>
        <v>2015Wk 9P20</v>
      </c>
      <c r="B1481" s="48">
        <v>20</v>
      </c>
      <c r="C1481" s="144" t="str">
        <f t="shared" si="1015"/>
        <v>Gary Thompson</v>
      </c>
      <c r="D1481" s="155"/>
      <c r="E1481" s="146">
        <f t="shared" si="1016"/>
        <v>6</v>
      </c>
      <c r="F1481" s="146">
        <f t="shared" si="1017"/>
        <v>5</v>
      </c>
      <c r="G1481" s="146">
        <f t="shared" si="1018"/>
        <v>7</v>
      </c>
      <c r="H1481" s="146">
        <f t="shared" si="1019"/>
        <v>6</v>
      </c>
      <c r="I1481" s="146">
        <f t="shared" si="1020"/>
        <v>5</v>
      </c>
      <c r="J1481" s="146">
        <f t="shared" si="1021"/>
        <v>5</v>
      </c>
      <c r="K1481" s="146">
        <f t="shared" si="1022"/>
        <v>4</v>
      </c>
      <c r="L1481" s="146">
        <f t="shared" si="1023"/>
        <v>4</v>
      </c>
      <c r="M1481" s="146">
        <f t="shared" si="1024"/>
        <v>5</v>
      </c>
      <c r="N1481" s="147">
        <f t="shared" si="1025"/>
        <v>47</v>
      </c>
      <c r="O1481" s="148">
        <f>SUM(COUNTIF(E1481,E1469),COUNTIF(F1481,F1469),COUNTIF(G1481,G1469),COUNTIF(H1481,H1469),COUNTIF(I1481,I1469),COUNTIF(J1481,J1469),COUNTIF(K1481,K1469),COUNTIF(L1481,L1469),COUNTIF(M1481,M1469))</f>
        <v>0</v>
      </c>
      <c r="P1481" s="149">
        <f>IF(O1481=0,0,IF(SUM(O1470:O1481)=O1481,VLOOKUP(1,$AC$107:$AD$116,2,FALSE),O1481*P1482))</f>
        <v>0</v>
      </c>
      <c r="Q1481" s="146">
        <f t="shared" si="1026"/>
        <v>0</v>
      </c>
      <c r="R1481" t="s">
        <v>179</v>
      </c>
      <c r="S1481" t="str">
        <f t="shared" si="1027"/>
        <v/>
      </c>
      <c r="T1481" t="str">
        <f>IF(E1481=E1469,CONCATENATE(VLOOKUP((E1481-E1439),$AC$122:$AD$127,2,FALSE),E1440),"")</f>
        <v/>
      </c>
      <c r="U1481" t="str">
        <f t="shared" ref="U1481:AB1481" si="1041">IF(F1481=F1469,CONCATENATE(VLOOKUP((F1481-F1439),$AC$122:$AD$127,2,FALSE),F1440),"")</f>
        <v/>
      </c>
      <c r="V1481" t="str">
        <f t="shared" si="1041"/>
        <v/>
      </c>
      <c r="W1481" t="str">
        <f t="shared" si="1041"/>
        <v/>
      </c>
      <c r="X1481" t="str">
        <f t="shared" si="1041"/>
        <v/>
      </c>
      <c r="Y1481" t="str">
        <f t="shared" si="1041"/>
        <v/>
      </c>
      <c r="Z1481" t="str">
        <f t="shared" si="1041"/>
        <v/>
      </c>
      <c r="AA1481" t="str">
        <f t="shared" si="1041"/>
        <v/>
      </c>
      <c r="AB1481" t="str">
        <f t="shared" si="1041"/>
        <v/>
      </c>
      <c r="AG1481" t="str">
        <f t="shared" si="1031"/>
        <v>F3</v>
      </c>
      <c r="AH1481" t="str">
        <f t="shared" si="1029"/>
        <v>F3</v>
      </c>
      <c r="AI1481" t="str">
        <f t="shared" si="1029"/>
        <v>F3</v>
      </c>
      <c r="AJ1481" t="str">
        <f t="shared" si="1029"/>
        <v>F3</v>
      </c>
      <c r="AK1481" t="str">
        <f t="shared" si="1029"/>
        <v>F3</v>
      </c>
      <c r="AL1481" t="str">
        <f t="shared" si="1029"/>
        <v>F3</v>
      </c>
      <c r="AM1481" t="str">
        <f t="shared" si="1029"/>
        <v>F3</v>
      </c>
      <c r="AN1481" t="str">
        <f t="shared" si="1029"/>
        <v>F3</v>
      </c>
      <c r="AO1481" t="str">
        <f t="shared" si="1029"/>
        <v>F3</v>
      </c>
    </row>
    <row r="1482" spans="1:41" x14ac:dyDescent="0.25">
      <c r="B1482" s="48"/>
      <c r="C1482" s="151" t="s">
        <v>205</v>
      </c>
      <c r="D1482" s="150"/>
      <c r="E1482" s="152">
        <f>AVERAGE(E1470:E1481)</f>
        <v>6.416666666666667</v>
      </c>
      <c r="F1482" s="152">
        <f t="shared" ref="F1482:N1482" si="1042">AVERAGE(F1470:F1481)</f>
        <v>5.333333333333333</v>
      </c>
      <c r="G1482" s="152">
        <f t="shared" si="1042"/>
        <v>7.333333333333333</v>
      </c>
      <c r="H1482" s="152">
        <f t="shared" si="1042"/>
        <v>5.833333333333333</v>
      </c>
      <c r="I1482" s="152">
        <f t="shared" si="1042"/>
        <v>5.333333333333333</v>
      </c>
      <c r="J1482" s="152">
        <f t="shared" si="1042"/>
        <v>4.166666666666667</v>
      </c>
      <c r="K1482" s="152">
        <f t="shared" si="1042"/>
        <v>4.583333333333333</v>
      </c>
      <c r="L1482" s="152">
        <f t="shared" si="1042"/>
        <v>3.9166666666666665</v>
      </c>
      <c r="M1482" s="152">
        <f t="shared" si="1042"/>
        <v>5.833333333333333</v>
      </c>
      <c r="N1482" s="152">
        <f t="shared" si="1042"/>
        <v>48.75</v>
      </c>
      <c r="O1482" s="153"/>
      <c r="P1482" s="9">
        <f>VLOOKUP(SUM(O1470:O1481),$AC$107:$AD$117,2,FALSE)</f>
        <v>9</v>
      </c>
    </row>
    <row r="1483" spans="1:41" x14ac:dyDescent="0.25">
      <c r="B1483" s="48"/>
      <c r="C1483" s="156" t="s">
        <v>206</v>
      </c>
      <c r="D1483" s="157"/>
      <c r="E1483" s="11"/>
      <c r="F1483" s="11"/>
      <c r="G1483" s="11"/>
      <c r="H1483" s="11"/>
      <c r="I1483" s="11"/>
      <c r="J1483" s="11"/>
      <c r="K1483" s="11"/>
      <c r="L1483" s="11"/>
      <c r="M1483" s="11"/>
      <c r="N1483" s="158"/>
      <c r="O1483" s="52"/>
      <c r="S1483" s="134"/>
    </row>
    <row r="1484" spans="1:41" x14ac:dyDescent="0.25">
      <c r="A1484" s="139" t="str">
        <f t="shared" ref="A1484:A1493" si="1043">CONCATENATE($C$10,$C$1496,"P",B1484)</f>
        <v>2015Wk 9P</v>
      </c>
      <c r="B1484" s="48" t="str">
        <f>IFERROR(VLOOKUP("S1",R1559:S1598,2,FALSE),"")</f>
        <v/>
      </c>
      <c r="C1484" s="144" t="e">
        <f t="shared" ref="C1484:C1493" si="1044">VLOOKUP(B1484,$A$3108:$D$8319,3,FALSE)</f>
        <v>#N/A</v>
      </c>
      <c r="D1484" s="117"/>
      <c r="E1484" s="146" t="str">
        <f t="shared" ref="E1484:E1493" si="1045">IFERROR(IF(VLOOKUP($A1484,$A$1496:$P$1557,5,FALSE)=0,"",VLOOKUP($A1484,$A$1496:$P$1557,5,FALSE)),"")</f>
        <v/>
      </c>
      <c r="F1484" s="146" t="str">
        <f t="shared" ref="F1484:F1493" si="1046">IFERROR(IF(VLOOKUP($A1484,$A$1496:$P$1557,6,FALSE)=0,"",VLOOKUP($A1484,$A$1496:$P$1557,6,FALSE)),"")</f>
        <v/>
      </c>
      <c r="G1484" s="146" t="str">
        <f t="shared" ref="G1484:G1493" si="1047">IFERROR(IF(VLOOKUP($A1484,$A$1496:$P$1557,7,FALSE)=0,"",VLOOKUP($A1484,$A$1496:$P$1557,7,FALSE)),"")</f>
        <v/>
      </c>
      <c r="H1484" s="146" t="str">
        <f t="shared" ref="H1484:H1493" si="1048">IFERROR(IF(VLOOKUP($A1484,$A$1496:$P$1557,8,FALSE)=0,"",VLOOKUP($A1484,$A$1496:$P$1557,8,FALSE)),"")</f>
        <v/>
      </c>
      <c r="I1484" s="146" t="str">
        <f t="shared" ref="I1484:I1493" si="1049">IFERROR(IF(VLOOKUP($A1484,$A$1496:$P$1557,9,FALSE)=0,"",VLOOKUP($A1484,$A$1496:$P$1557,9,FALSE)),"")</f>
        <v/>
      </c>
      <c r="J1484" s="146" t="str">
        <f t="shared" ref="J1484:J1493" si="1050">IFERROR(IF(VLOOKUP($A1484,$A$1496:$P$1557,10,FALSE)=0,"",VLOOKUP($A1484,$A$1496:$P$1557,10,FALSE)),"")</f>
        <v/>
      </c>
      <c r="K1484" s="146" t="str">
        <f t="shared" ref="K1484:K1493" si="1051">IFERROR(IF(VLOOKUP($A1484,$A$1496:$P$1557,11,FALSE)=0,"",VLOOKUP($A1484,$A$1496:$P$1557,11,FALSE)),"")</f>
        <v/>
      </c>
      <c r="L1484" s="146" t="str">
        <f t="shared" ref="L1484:L1493" si="1052">IFERROR(IF(VLOOKUP($A1484,$A$1496:$P$1557,12,FALSE)=0,"",VLOOKUP($A1484,$A$1496:$P$1557,12,FALSE)),"")</f>
        <v/>
      </c>
      <c r="M1484" s="146" t="str">
        <f t="shared" ref="M1484:M1493" si="1053">IFERROR(IF(VLOOKUP($A1484,$A$1496:$P$1557,13,FALSE)=0,"",VLOOKUP($A1484,$A$1496:$P$1557,13,FALSE)),"")</f>
        <v/>
      </c>
      <c r="N1484" s="147">
        <f t="shared" ref="N1484:N1493" si="1054">SUM(E1484:M1484)</f>
        <v>0</v>
      </c>
      <c r="O1484" s="52"/>
      <c r="Q1484" s="146" t="str">
        <f t="shared" ref="Q1484:Q1493" si="1055">IFERROR((VLOOKUP($A1484,$A$1496:$P$1557,16,FALSE)),"DNP")</f>
        <v>DNP</v>
      </c>
      <c r="R1484" t="s">
        <v>207</v>
      </c>
      <c r="S1484" s="134"/>
    </row>
    <row r="1485" spans="1:41" x14ac:dyDescent="0.25">
      <c r="A1485" s="139" t="str">
        <f t="shared" si="1043"/>
        <v>2015Wk 9P</v>
      </c>
      <c r="B1485" s="48" t="str">
        <f>IFERROR(VLOOKUP("S2",R1559:S1598,2,FALSE),"")</f>
        <v/>
      </c>
      <c r="C1485" s="144" t="e">
        <f t="shared" si="1044"/>
        <v>#N/A</v>
      </c>
      <c r="D1485" s="117"/>
      <c r="E1485" s="146" t="str">
        <f t="shared" si="1045"/>
        <v/>
      </c>
      <c r="F1485" s="146" t="str">
        <f t="shared" si="1046"/>
        <v/>
      </c>
      <c r="G1485" s="146" t="str">
        <f t="shared" si="1047"/>
        <v/>
      </c>
      <c r="H1485" s="146" t="str">
        <f t="shared" si="1048"/>
        <v/>
      </c>
      <c r="I1485" s="146" t="str">
        <f t="shared" si="1049"/>
        <v/>
      </c>
      <c r="J1485" s="146" t="str">
        <f t="shared" si="1050"/>
        <v/>
      </c>
      <c r="K1485" s="146" t="str">
        <f t="shared" si="1051"/>
        <v/>
      </c>
      <c r="L1485" s="146" t="str">
        <f t="shared" si="1052"/>
        <v/>
      </c>
      <c r="M1485" s="146" t="str">
        <f t="shared" si="1053"/>
        <v/>
      </c>
      <c r="N1485" s="147">
        <f t="shared" si="1054"/>
        <v>0</v>
      </c>
      <c r="O1485" s="52"/>
      <c r="Q1485" s="146" t="str">
        <f t="shared" si="1055"/>
        <v>DNP</v>
      </c>
      <c r="R1485" t="s">
        <v>207</v>
      </c>
      <c r="S1485" s="134"/>
    </row>
    <row r="1486" spans="1:41" x14ac:dyDescent="0.25">
      <c r="A1486" s="139" t="str">
        <f t="shared" si="1043"/>
        <v>2015Wk 9P</v>
      </c>
      <c r="B1486" s="48" t="str">
        <f>IFERROR(VLOOKUP("S3",R1559:S1598,2,FALSE),"")</f>
        <v/>
      </c>
      <c r="C1486" s="144" t="e">
        <f t="shared" si="1044"/>
        <v>#N/A</v>
      </c>
      <c r="D1486" s="117"/>
      <c r="E1486" s="146" t="str">
        <f t="shared" si="1045"/>
        <v/>
      </c>
      <c r="F1486" s="146" t="str">
        <f t="shared" si="1046"/>
        <v/>
      </c>
      <c r="G1486" s="146" t="str">
        <f t="shared" si="1047"/>
        <v/>
      </c>
      <c r="H1486" s="146" t="str">
        <f t="shared" si="1048"/>
        <v/>
      </c>
      <c r="I1486" s="146" t="str">
        <f t="shared" si="1049"/>
        <v/>
      </c>
      <c r="J1486" s="146" t="str">
        <f t="shared" si="1050"/>
        <v/>
      </c>
      <c r="K1486" s="146" t="str">
        <f t="shared" si="1051"/>
        <v/>
      </c>
      <c r="L1486" s="146" t="str">
        <f t="shared" si="1052"/>
        <v/>
      </c>
      <c r="M1486" s="146" t="str">
        <f t="shared" si="1053"/>
        <v/>
      </c>
      <c r="N1486" s="147">
        <f t="shared" si="1054"/>
        <v>0</v>
      </c>
      <c r="O1486" s="52"/>
      <c r="Q1486" s="146" t="str">
        <f t="shared" si="1055"/>
        <v>DNP</v>
      </c>
      <c r="R1486" t="s">
        <v>207</v>
      </c>
      <c r="S1486" s="134"/>
    </row>
    <row r="1487" spans="1:41" x14ac:dyDescent="0.25">
      <c r="A1487" s="139" t="str">
        <f t="shared" si="1043"/>
        <v>2015Wk 9P</v>
      </c>
      <c r="B1487" s="48" t="str">
        <f>IFERROR(VLOOKUP("S4",R1559:S1598,2,FALSE),"")</f>
        <v/>
      </c>
      <c r="C1487" s="144" t="e">
        <f t="shared" si="1044"/>
        <v>#N/A</v>
      </c>
      <c r="D1487" s="117"/>
      <c r="E1487" s="146" t="str">
        <f t="shared" si="1045"/>
        <v/>
      </c>
      <c r="F1487" s="146" t="str">
        <f t="shared" si="1046"/>
        <v/>
      </c>
      <c r="G1487" s="146" t="str">
        <f t="shared" si="1047"/>
        <v/>
      </c>
      <c r="H1487" s="146" t="str">
        <f t="shared" si="1048"/>
        <v/>
      </c>
      <c r="I1487" s="146" t="str">
        <f t="shared" si="1049"/>
        <v/>
      </c>
      <c r="J1487" s="146" t="str">
        <f t="shared" si="1050"/>
        <v/>
      </c>
      <c r="K1487" s="146" t="str">
        <f t="shared" si="1051"/>
        <v/>
      </c>
      <c r="L1487" s="146" t="str">
        <f t="shared" si="1052"/>
        <v/>
      </c>
      <c r="M1487" s="146" t="str">
        <f t="shared" si="1053"/>
        <v/>
      </c>
      <c r="N1487" s="147">
        <f t="shared" si="1054"/>
        <v>0</v>
      </c>
      <c r="O1487" s="52"/>
      <c r="Q1487" s="146" t="str">
        <f t="shared" si="1055"/>
        <v>DNP</v>
      </c>
      <c r="R1487" t="s">
        <v>207</v>
      </c>
      <c r="S1487" s="134"/>
    </row>
    <row r="1488" spans="1:41" x14ac:dyDescent="0.25">
      <c r="A1488" s="139" t="str">
        <f t="shared" si="1043"/>
        <v>2015Wk 9P</v>
      </c>
      <c r="B1488" s="48" t="str">
        <f>IFERROR(VLOOKUP("S5",R1559:S1598,2,FALSE),"")</f>
        <v/>
      </c>
      <c r="C1488" s="144" t="e">
        <f t="shared" si="1044"/>
        <v>#N/A</v>
      </c>
      <c r="D1488" s="117"/>
      <c r="E1488" s="146" t="str">
        <f t="shared" si="1045"/>
        <v/>
      </c>
      <c r="F1488" s="146" t="str">
        <f t="shared" si="1046"/>
        <v/>
      </c>
      <c r="G1488" s="146" t="str">
        <f t="shared" si="1047"/>
        <v/>
      </c>
      <c r="H1488" s="146" t="str">
        <f t="shared" si="1048"/>
        <v/>
      </c>
      <c r="I1488" s="146" t="str">
        <f t="shared" si="1049"/>
        <v/>
      </c>
      <c r="J1488" s="146" t="str">
        <f t="shared" si="1050"/>
        <v/>
      </c>
      <c r="K1488" s="146" t="str">
        <f t="shared" si="1051"/>
        <v/>
      </c>
      <c r="L1488" s="146" t="str">
        <f t="shared" si="1052"/>
        <v/>
      </c>
      <c r="M1488" s="146" t="str">
        <f t="shared" si="1053"/>
        <v/>
      </c>
      <c r="N1488" s="147">
        <f t="shared" si="1054"/>
        <v>0</v>
      </c>
      <c r="O1488" s="52"/>
      <c r="Q1488" s="146" t="str">
        <f t="shared" si="1055"/>
        <v>DNP</v>
      </c>
      <c r="R1488" t="s">
        <v>207</v>
      </c>
      <c r="S1488" s="134"/>
    </row>
    <row r="1489" spans="1:20" x14ac:dyDescent="0.25">
      <c r="A1489" s="139" t="str">
        <f t="shared" si="1043"/>
        <v>2015Wk 9P</v>
      </c>
      <c r="B1489" s="48" t="str">
        <f>IFERROR(VLOOKUP("S6",R1559:S1598,2,FALSE),"")</f>
        <v/>
      </c>
      <c r="C1489" s="144" t="e">
        <f t="shared" si="1044"/>
        <v>#N/A</v>
      </c>
      <c r="D1489" s="117"/>
      <c r="E1489" s="146" t="str">
        <f t="shared" si="1045"/>
        <v/>
      </c>
      <c r="F1489" s="146" t="str">
        <f t="shared" si="1046"/>
        <v/>
      </c>
      <c r="G1489" s="146" t="str">
        <f t="shared" si="1047"/>
        <v/>
      </c>
      <c r="H1489" s="146" t="str">
        <f t="shared" si="1048"/>
        <v/>
      </c>
      <c r="I1489" s="146" t="str">
        <f t="shared" si="1049"/>
        <v/>
      </c>
      <c r="J1489" s="146" t="str">
        <f t="shared" si="1050"/>
        <v/>
      </c>
      <c r="K1489" s="146" t="str">
        <f t="shared" si="1051"/>
        <v/>
      </c>
      <c r="L1489" s="146" t="str">
        <f t="shared" si="1052"/>
        <v/>
      </c>
      <c r="M1489" s="146" t="str">
        <f t="shared" si="1053"/>
        <v/>
      </c>
      <c r="N1489" s="147">
        <f t="shared" si="1054"/>
        <v>0</v>
      </c>
      <c r="O1489" s="52"/>
      <c r="Q1489" s="146" t="str">
        <f t="shared" si="1055"/>
        <v>DNP</v>
      </c>
      <c r="R1489" t="s">
        <v>207</v>
      </c>
      <c r="S1489" s="134"/>
    </row>
    <row r="1490" spans="1:20" x14ac:dyDescent="0.25">
      <c r="A1490" s="139" t="str">
        <f t="shared" si="1043"/>
        <v>2015Wk 9P</v>
      </c>
      <c r="B1490" s="48" t="str">
        <f>IFERROR(VLOOKUP("S7",R1559:S1598,2,FALSE),"")</f>
        <v/>
      </c>
      <c r="C1490" s="144" t="e">
        <f t="shared" si="1044"/>
        <v>#N/A</v>
      </c>
      <c r="D1490" s="117"/>
      <c r="E1490" s="146" t="str">
        <f t="shared" si="1045"/>
        <v/>
      </c>
      <c r="F1490" s="146" t="str">
        <f t="shared" si="1046"/>
        <v/>
      </c>
      <c r="G1490" s="146" t="str">
        <f t="shared" si="1047"/>
        <v/>
      </c>
      <c r="H1490" s="146" t="str">
        <f t="shared" si="1048"/>
        <v/>
      </c>
      <c r="I1490" s="146" t="str">
        <f t="shared" si="1049"/>
        <v/>
      </c>
      <c r="J1490" s="146" t="str">
        <f t="shared" si="1050"/>
        <v/>
      </c>
      <c r="K1490" s="146" t="str">
        <f t="shared" si="1051"/>
        <v/>
      </c>
      <c r="L1490" s="146" t="str">
        <f t="shared" si="1052"/>
        <v/>
      </c>
      <c r="M1490" s="146" t="str">
        <f t="shared" si="1053"/>
        <v/>
      </c>
      <c r="N1490" s="147">
        <f t="shared" si="1054"/>
        <v>0</v>
      </c>
      <c r="O1490" s="52"/>
      <c r="Q1490" s="146" t="str">
        <f t="shared" si="1055"/>
        <v>DNP</v>
      </c>
      <c r="R1490" t="s">
        <v>207</v>
      </c>
      <c r="S1490" s="134"/>
    </row>
    <row r="1491" spans="1:20" x14ac:dyDescent="0.25">
      <c r="A1491" s="139" t="str">
        <f t="shared" si="1043"/>
        <v>2015Wk 9P</v>
      </c>
      <c r="B1491" s="48" t="str">
        <f>IFERROR(VLOOKUP("S8",R1559:S1598,2,FALSE),"")</f>
        <v/>
      </c>
      <c r="C1491" s="144" t="e">
        <f t="shared" si="1044"/>
        <v>#N/A</v>
      </c>
      <c r="D1491" s="117"/>
      <c r="E1491" s="146" t="str">
        <f t="shared" si="1045"/>
        <v/>
      </c>
      <c r="F1491" s="146" t="str">
        <f t="shared" si="1046"/>
        <v/>
      </c>
      <c r="G1491" s="146" t="str">
        <f t="shared" si="1047"/>
        <v/>
      </c>
      <c r="H1491" s="146" t="str">
        <f t="shared" si="1048"/>
        <v/>
      </c>
      <c r="I1491" s="146" t="str">
        <f t="shared" si="1049"/>
        <v/>
      </c>
      <c r="J1491" s="146" t="str">
        <f t="shared" si="1050"/>
        <v/>
      </c>
      <c r="K1491" s="146" t="str">
        <f t="shared" si="1051"/>
        <v/>
      </c>
      <c r="L1491" s="146" t="str">
        <f t="shared" si="1052"/>
        <v/>
      </c>
      <c r="M1491" s="146" t="str">
        <f t="shared" si="1053"/>
        <v/>
      </c>
      <c r="N1491" s="147">
        <f t="shared" si="1054"/>
        <v>0</v>
      </c>
      <c r="O1491" s="52"/>
      <c r="Q1491" s="146" t="str">
        <f t="shared" si="1055"/>
        <v>DNP</v>
      </c>
      <c r="R1491" t="s">
        <v>207</v>
      </c>
      <c r="S1491" s="134"/>
    </row>
    <row r="1492" spans="1:20" x14ac:dyDescent="0.25">
      <c r="A1492" s="139" t="str">
        <f t="shared" si="1043"/>
        <v>2015Wk 9P</v>
      </c>
      <c r="B1492" s="48" t="str">
        <f>IFERROR(VLOOKUP("S9",R1559:S1598,2,FALSE),"")</f>
        <v/>
      </c>
      <c r="C1492" s="144" t="e">
        <f t="shared" si="1044"/>
        <v>#N/A</v>
      </c>
      <c r="D1492" s="117"/>
      <c r="E1492" s="146" t="str">
        <f t="shared" si="1045"/>
        <v/>
      </c>
      <c r="F1492" s="146" t="str">
        <f t="shared" si="1046"/>
        <v/>
      </c>
      <c r="G1492" s="146" t="str">
        <f t="shared" si="1047"/>
        <v/>
      </c>
      <c r="H1492" s="146" t="str">
        <f t="shared" si="1048"/>
        <v/>
      </c>
      <c r="I1492" s="146" t="str">
        <f t="shared" si="1049"/>
        <v/>
      </c>
      <c r="J1492" s="146" t="str">
        <f t="shared" si="1050"/>
        <v/>
      </c>
      <c r="K1492" s="146" t="str">
        <f t="shared" si="1051"/>
        <v/>
      </c>
      <c r="L1492" s="146" t="str">
        <f t="shared" si="1052"/>
        <v/>
      </c>
      <c r="M1492" s="146" t="str">
        <f t="shared" si="1053"/>
        <v/>
      </c>
      <c r="N1492" s="147">
        <f t="shared" si="1054"/>
        <v>0</v>
      </c>
      <c r="O1492" s="52"/>
      <c r="Q1492" s="146" t="str">
        <f t="shared" si="1055"/>
        <v>DNP</v>
      </c>
      <c r="R1492" t="s">
        <v>207</v>
      </c>
      <c r="S1492" s="134"/>
    </row>
    <row r="1493" spans="1:20" x14ac:dyDescent="0.25">
      <c r="A1493" s="139" t="str">
        <f t="shared" si="1043"/>
        <v>2015Wk 9P</v>
      </c>
      <c r="B1493" s="48" t="str">
        <f>IFERROR(VLOOKUP("S10",R1559:S1598,2,FALSE),"")</f>
        <v/>
      </c>
      <c r="C1493" s="144" t="e">
        <f t="shared" si="1044"/>
        <v>#N/A</v>
      </c>
      <c r="D1493" s="117"/>
      <c r="E1493" s="146" t="str">
        <f t="shared" si="1045"/>
        <v/>
      </c>
      <c r="F1493" s="146" t="str">
        <f t="shared" si="1046"/>
        <v/>
      </c>
      <c r="G1493" s="146" t="str">
        <f t="shared" si="1047"/>
        <v/>
      </c>
      <c r="H1493" s="146" t="str">
        <f t="shared" si="1048"/>
        <v/>
      </c>
      <c r="I1493" s="146" t="str">
        <f t="shared" si="1049"/>
        <v/>
      </c>
      <c r="J1493" s="146" t="str">
        <f t="shared" si="1050"/>
        <v/>
      </c>
      <c r="K1493" s="146" t="str">
        <f t="shared" si="1051"/>
        <v/>
      </c>
      <c r="L1493" s="146" t="str">
        <f t="shared" si="1052"/>
        <v/>
      </c>
      <c r="M1493" s="146" t="str">
        <f t="shared" si="1053"/>
        <v/>
      </c>
      <c r="N1493" s="147">
        <f t="shared" si="1054"/>
        <v>0</v>
      </c>
      <c r="O1493" s="52"/>
      <c r="Q1493" s="146" t="str">
        <f t="shared" si="1055"/>
        <v>DNP</v>
      </c>
      <c r="R1493" t="s">
        <v>207</v>
      </c>
      <c r="S1493" s="134"/>
    </row>
    <row r="1494" spans="1:20" x14ac:dyDescent="0.25">
      <c r="D1494" s="52"/>
      <c r="N1494" s="52"/>
      <c r="O1494" s="52"/>
      <c r="S1494" s="134"/>
    </row>
    <row r="1495" spans="1:20" x14ac:dyDescent="0.25">
      <c r="A1495">
        <v>1</v>
      </c>
      <c r="B1495">
        <v>1</v>
      </c>
      <c r="C1495">
        <v>2</v>
      </c>
      <c r="D1495">
        <v>3</v>
      </c>
      <c r="E1495" s="52">
        <v>4</v>
      </c>
      <c r="F1495">
        <v>5</v>
      </c>
      <c r="G1495">
        <v>6</v>
      </c>
      <c r="H1495">
        <v>7</v>
      </c>
      <c r="I1495">
        <v>8</v>
      </c>
      <c r="J1495">
        <v>9</v>
      </c>
      <c r="K1495">
        <v>10</v>
      </c>
      <c r="L1495">
        <v>11</v>
      </c>
      <c r="M1495">
        <v>12</v>
      </c>
      <c r="N1495">
        <v>13</v>
      </c>
      <c r="O1495" s="52">
        <v>14</v>
      </c>
      <c r="P1495" s="52">
        <v>15</v>
      </c>
      <c r="Q1495">
        <v>16</v>
      </c>
      <c r="S1495" s="134"/>
    </row>
    <row r="1496" spans="1:20" x14ac:dyDescent="0.25">
      <c r="A1496" t="str">
        <f>CONCATENATE($C$10,C1496)</f>
        <v>2015Wk 9</v>
      </c>
      <c r="B1496" t="s">
        <v>284</v>
      </c>
      <c r="C1496" s="159" t="s">
        <v>168</v>
      </c>
      <c r="D1496" s="160" t="s">
        <v>10</v>
      </c>
      <c r="E1496" s="161">
        <v>1</v>
      </c>
      <c r="F1496" s="161">
        <v>2</v>
      </c>
      <c r="G1496" s="161">
        <v>3</v>
      </c>
      <c r="H1496" s="161">
        <v>4</v>
      </c>
      <c r="I1496" s="161">
        <v>5</v>
      </c>
      <c r="J1496" s="161">
        <v>6</v>
      </c>
      <c r="K1496" s="161">
        <v>7</v>
      </c>
      <c r="L1496" s="161">
        <v>8</v>
      </c>
      <c r="M1496" s="161">
        <v>9</v>
      </c>
      <c r="N1496" s="162" t="s">
        <v>209</v>
      </c>
      <c r="O1496" s="163" t="s">
        <v>210</v>
      </c>
      <c r="P1496" s="164" t="s">
        <v>8</v>
      </c>
      <c r="Q1496" s="165" t="str">
        <f>IF(E1531="","Not Played","Played")</f>
        <v>Played</v>
      </c>
      <c r="R1496" s="166" t="str">
        <f>CONCATENATE($C$10,C1496)</f>
        <v>2015Wk 9</v>
      </c>
      <c r="S1496" s="162"/>
    </row>
    <row r="1497" spans="1:20" ht="16.5" thickBot="1" x14ac:dyDescent="0.3">
      <c r="C1497" s="167" t="s">
        <v>189</v>
      </c>
      <c r="D1497" s="168"/>
      <c r="E1497" s="168">
        <v>5</v>
      </c>
      <c r="F1497" s="168">
        <v>4</v>
      </c>
      <c r="G1497" s="168">
        <v>5</v>
      </c>
      <c r="H1497" s="168">
        <v>4</v>
      </c>
      <c r="I1497" s="168">
        <v>4</v>
      </c>
      <c r="J1497" s="168">
        <v>3</v>
      </c>
      <c r="K1497" s="168">
        <v>4</v>
      </c>
      <c r="L1497" s="168">
        <v>3</v>
      </c>
      <c r="M1497" s="168">
        <v>4</v>
      </c>
      <c r="N1497" s="169"/>
      <c r="O1497" s="169"/>
      <c r="R1497" s="166" t="s">
        <v>211</v>
      </c>
      <c r="S1497" s="170" t="s">
        <v>212</v>
      </c>
      <c r="T1497" t="s">
        <v>2</v>
      </c>
    </row>
    <row r="1498" spans="1:20" ht="16.5" thickBot="1" x14ac:dyDescent="0.3">
      <c r="A1498" s="139" t="str">
        <f t="shared" ref="A1498:A1557" si="1056">CONCATENATE($C$10,$C$1496,"P",B1498)</f>
        <v>2015Wk 9P79</v>
      </c>
      <c r="B1498">
        <v>79</v>
      </c>
      <c r="C1498" s="144" t="s">
        <v>220</v>
      </c>
      <c r="D1498" s="171">
        <v>3</v>
      </c>
      <c r="E1498" s="172">
        <v>6</v>
      </c>
      <c r="F1498" s="172">
        <v>4</v>
      </c>
      <c r="G1498" s="172">
        <v>5</v>
      </c>
      <c r="H1498" s="172">
        <v>7</v>
      </c>
      <c r="I1498" s="172">
        <v>4</v>
      </c>
      <c r="J1498" s="172">
        <v>3</v>
      </c>
      <c r="K1498" s="172">
        <v>4</v>
      </c>
      <c r="L1498" s="172">
        <v>4</v>
      </c>
      <c r="M1498" s="173">
        <v>5</v>
      </c>
      <c r="N1498" s="174">
        <v>42</v>
      </c>
      <c r="O1498" s="175">
        <v>-1</v>
      </c>
      <c r="P1498" s="176">
        <v>0</v>
      </c>
      <c r="R1498" s="177" t="str">
        <f>CONCATENATE(B1498+100,P1498+100)</f>
        <v>179100</v>
      </c>
      <c r="S1498" s="170">
        <f>B1499</f>
        <v>80</v>
      </c>
      <c r="T1498" t="e">
        <f>VLOOKUP(B1498,$D$223:$H$264,5,FALSE)</f>
        <v>#N/A</v>
      </c>
    </row>
    <row r="1499" spans="1:20" ht="16.5" thickBot="1" x14ac:dyDescent="0.3">
      <c r="A1499" s="139" t="str">
        <f t="shared" si="1056"/>
        <v>2015Wk 9P80</v>
      </c>
      <c r="B1499">
        <v>80</v>
      </c>
      <c r="C1499" s="144" t="s">
        <v>252</v>
      </c>
      <c r="D1499" s="171">
        <v>9</v>
      </c>
      <c r="E1499" s="172">
        <v>5</v>
      </c>
      <c r="F1499" s="172">
        <v>5</v>
      </c>
      <c r="G1499" s="172">
        <v>8</v>
      </c>
      <c r="H1499" s="172">
        <v>6</v>
      </c>
      <c r="I1499" s="172">
        <v>4</v>
      </c>
      <c r="J1499" s="172">
        <v>3</v>
      </c>
      <c r="K1499" s="172">
        <v>6</v>
      </c>
      <c r="L1499" s="172">
        <v>4</v>
      </c>
      <c r="M1499" s="173">
        <v>4</v>
      </c>
      <c r="N1499" s="174">
        <v>45</v>
      </c>
      <c r="O1499" s="175">
        <v>2</v>
      </c>
      <c r="P1499" s="176">
        <v>2</v>
      </c>
      <c r="Q1499" s="52"/>
      <c r="R1499" s="177" t="str">
        <f>CONCATENATE(B1499+100,P1499+100)</f>
        <v>180102</v>
      </c>
      <c r="S1499" s="170">
        <f>B1498</f>
        <v>79</v>
      </c>
      <c r="T1499" t="e">
        <f>VLOOKUP(B1499,$D$223:$H$264,5,FALSE)</f>
        <v>#N/A</v>
      </c>
    </row>
    <row r="1500" spans="1:20" ht="16.5" thickBot="1" x14ac:dyDescent="0.3">
      <c r="A1500" s="139" t="str">
        <f t="shared" si="1056"/>
        <v>2015Wk 9PM1</v>
      </c>
      <c r="B1500" t="s">
        <v>173</v>
      </c>
      <c r="C1500" s="96"/>
      <c r="D1500" s="98"/>
      <c r="E1500" s="178"/>
      <c r="F1500" s="178"/>
      <c r="G1500" s="178"/>
      <c r="H1500" s="178"/>
      <c r="I1500" s="178"/>
      <c r="J1500" s="178"/>
      <c r="K1500" s="178"/>
      <c r="L1500" s="178"/>
      <c r="M1500" s="178"/>
      <c r="N1500" s="126"/>
      <c r="O1500" s="126"/>
      <c r="P1500" s="90"/>
      <c r="Q1500" s="52"/>
      <c r="R1500" s="177" t="str">
        <f>IF(R1498="","",CONCATENATE(R1498,"v",R1499))</f>
        <v>179100v180102</v>
      </c>
      <c r="S1500" s="170"/>
    </row>
    <row r="1501" spans="1:20" ht="16.5" thickBot="1" x14ac:dyDescent="0.3">
      <c r="A1501" s="139" t="str">
        <f t="shared" si="1056"/>
        <v>2015Wk 9P37</v>
      </c>
      <c r="B1501">
        <v>37</v>
      </c>
      <c r="C1501" s="144" t="s">
        <v>223</v>
      </c>
      <c r="D1501" s="171">
        <v>5</v>
      </c>
      <c r="E1501" s="172">
        <v>5</v>
      </c>
      <c r="F1501" s="172">
        <v>4</v>
      </c>
      <c r="G1501" s="172">
        <v>6</v>
      </c>
      <c r="H1501" s="172">
        <v>5</v>
      </c>
      <c r="I1501" s="172">
        <v>4</v>
      </c>
      <c r="J1501" s="172">
        <v>3</v>
      </c>
      <c r="K1501" s="172">
        <v>4</v>
      </c>
      <c r="L1501" s="172">
        <v>3</v>
      </c>
      <c r="M1501" s="173">
        <v>5</v>
      </c>
      <c r="N1501" s="174">
        <v>39</v>
      </c>
      <c r="O1501" s="175">
        <v>3</v>
      </c>
      <c r="P1501" s="176">
        <v>2</v>
      </c>
      <c r="Q1501" s="52"/>
      <c r="R1501" s="177" t="str">
        <f>CONCATENATE(B1501+100,P1501+100)</f>
        <v>137102</v>
      </c>
      <c r="S1501" s="170">
        <f>B1502</f>
        <v>23</v>
      </c>
      <c r="T1501" t="e">
        <f>VLOOKUP(B1501,$D$223:$H$264,5,FALSE)</f>
        <v>#N/A</v>
      </c>
    </row>
    <row r="1502" spans="1:20" ht="16.5" thickBot="1" x14ac:dyDescent="0.3">
      <c r="A1502" s="139" t="str">
        <f t="shared" si="1056"/>
        <v>2015Wk 9P23</v>
      </c>
      <c r="B1502">
        <v>23</v>
      </c>
      <c r="C1502" s="144" t="s">
        <v>246</v>
      </c>
      <c r="D1502" s="171">
        <v>5</v>
      </c>
      <c r="E1502" s="172">
        <v>6</v>
      </c>
      <c r="F1502" s="172">
        <v>5</v>
      </c>
      <c r="G1502" s="172">
        <v>6</v>
      </c>
      <c r="H1502" s="172">
        <v>7</v>
      </c>
      <c r="I1502" s="172">
        <v>4</v>
      </c>
      <c r="J1502" s="172">
        <v>4</v>
      </c>
      <c r="K1502" s="172">
        <v>5</v>
      </c>
      <c r="L1502" s="172">
        <v>4</v>
      </c>
      <c r="M1502" s="173">
        <v>5</v>
      </c>
      <c r="N1502" s="174">
        <v>46</v>
      </c>
      <c r="O1502" s="175">
        <v>-3</v>
      </c>
      <c r="P1502" s="176">
        <v>0</v>
      </c>
      <c r="Q1502" s="52"/>
      <c r="R1502" s="177" t="str">
        <f>CONCATENATE(B1502+100,P1502+100)</f>
        <v>123100</v>
      </c>
      <c r="S1502" s="170">
        <f>B1501</f>
        <v>37</v>
      </c>
      <c r="T1502" t="e">
        <f>VLOOKUP(B1502,$D$223:$H$264,5,FALSE)</f>
        <v>#N/A</v>
      </c>
    </row>
    <row r="1503" spans="1:20" ht="16.5" thickBot="1" x14ac:dyDescent="0.3">
      <c r="A1503" s="139" t="str">
        <f t="shared" si="1056"/>
        <v>2015Wk 9PM2</v>
      </c>
      <c r="B1503" t="s">
        <v>174</v>
      </c>
      <c r="C1503" s="96"/>
      <c r="D1503" s="98"/>
      <c r="E1503" s="178"/>
      <c r="F1503" s="178"/>
      <c r="G1503" s="178"/>
      <c r="H1503" s="178"/>
      <c r="I1503" s="178"/>
      <c r="J1503" s="178"/>
      <c r="K1503" s="178"/>
      <c r="L1503" s="178"/>
      <c r="M1503" s="178"/>
      <c r="N1503" s="126"/>
      <c r="O1503" s="126"/>
      <c r="P1503" s="90"/>
      <c r="Q1503" s="52"/>
      <c r="R1503" s="177" t="str">
        <f>IF(R1501="","",CONCATENATE(R1501,"v",R1502))</f>
        <v>137102v123100</v>
      </c>
      <c r="S1503" s="170"/>
    </row>
    <row r="1504" spans="1:20" ht="16.5" thickBot="1" x14ac:dyDescent="0.3">
      <c r="A1504" s="139" t="str">
        <f t="shared" si="1056"/>
        <v>2015Wk 9P73</v>
      </c>
      <c r="B1504">
        <v>73</v>
      </c>
      <c r="C1504" s="144" t="s">
        <v>226</v>
      </c>
      <c r="D1504" s="171">
        <v>11</v>
      </c>
      <c r="E1504" s="172">
        <v>7</v>
      </c>
      <c r="F1504" s="172">
        <v>5</v>
      </c>
      <c r="G1504" s="172">
        <v>9</v>
      </c>
      <c r="H1504" s="172">
        <v>6</v>
      </c>
      <c r="I1504" s="172">
        <v>5</v>
      </c>
      <c r="J1504" s="172">
        <v>4</v>
      </c>
      <c r="K1504" s="172">
        <v>5</v>
      </c>
      <c r="L1504" s="172">
        <v>4</v>
      </c>
      <c r="M1504" s="173">
        <v>6</v>
      </c>
      <c r="N1504" s="174">
        <v>51</v>
      </c>
      <c r="O1504" s="175">
        <v>-1</v>
      </c>
      <c r="P1504" s="176">
        <v>2</v>
      </c>
      <c r="Q1504" s="52"/>
      <c r="R1504" s="177" t="str">
        <f>CONCATENATE(B1504+100,P1504+100)</f>
        <v>173102</v>
      </c>
      <c r="S1504" s="170">
        <f>B1505</f>
        <v>24</v>
      </c>
      <c r="T1504" t="e">
        <f>VLOOKUP(B1504,$D$223:$H$264,5,FALSE)</f>
        <v>#N/A</v>
      </c>
    </row>
    <row r="1505" spans="1:20" ht="16.5" thickBot="1" x14ac:dyDescent="0.3">
      <c r="A1505" s="139" t="str">
        <f t="shared" si="1056"/>
        <v>2015Wk 9P24</v>
      </c>
      <c r="B1505">
        <v>24</v>
      </c>
      <c r="C1505" s="144" t="s">
        <v>249</v>
      </c>
      <c r="D1505" s="171">
        <v>8</v>
      </c>
      <c r="E1505" s="172">
        <v>6</v>
      </c>
      <c r="F1505" s="172">
        <v>5</v>
      </c>
      <c r="G1505" s="172">
        <v>7</v>
      </c>
      <c r="H1505" s="172">
        <v>6</v>
      </c>
      <c r="I1505" s="172">
        <v>5</v>
      </c>
      <c r="J1505" s="172">
        <v>4</v>
      </c>
      <c r="K1505" s="172">
        <v>4</v>
      </c>
      <c r="L1505" s="172">
        <v>4</v>
      </c>
      <c r="M1505" s="173">
        <v>6</v>
      </c>
      <c r="N1505" s="174">
        <v>47</v>
      </c>
      <c r="O1505" s="175">
        <v>-2</v>
      </c>
      <c r="P1505" s="176">
        <v>0</v>
      </c>
      <c r="Q1505" s="52"/>
      <c r="R1505" s="177" t="str">
        <f>CONCATENATE(B1505+100,P1505+100)</f>
        <v>124100</v>
      </c>
      <c r="S1505" s="170">
        <f>B1504</f>
        <v>73</v>
      </c>
      <c r="T1505" t="e">
        <f>VLOOKUP(B1505,$D$223:$H$264,5,FALSE)</f>
        <v>#N/A</v>
      </c>
    </row>
    <row r="1506" spans="1:20" ht="16.5" thickBot="1" x14ac:dyDescent="0.3">
      <c r="A1506" s="139" t="str">
        <f t="shared" si="1056"/>
        <v>2015Wk 9PM3</v>
      </c>
      <c r="B1506" t="s">
        <v>175</v>
      </c>
      <c r="C1506" s="96"/>
      <c r="D1506" s="98"/>
      <c r="E1506" s="178"/>
      <c r="F1506" s="178"/>
      <c r="G1506" s="178"/>
      <c r="H1506" s="178"/>
      <c r="I1506" s="178"/>
      <c r="J1506" s="178"/>
      <c r="K1506" s="178"/>
      <c r="L1506" s="178"/>
      <c r="M1506" s="178"/>
      <c r="N1506" s="126"/>
      <c r="O1506" s="126"/>
      <c r="P1506" s="90"/>
      <c r="Q1506" s="52"/>
      <c r="R1506" s="177" t="str">
        <f>IF(R1504="","",CONCATENATE(R1504,"v",R1505))</f>
        <v>173102v124100</v>
      </c>
      <c r="S1506" s="170"/>
    </row>
    <row r="1507" spans="1:20" ht="16.5" thickBot="1" x14ac:dyDescent="0.3">
      <c r="A1507" s="139" t="str">
        <f t="shared" si="1056"/>
        <v>2015Wk 9P81</v>
      </c>
      <c r="B1507">
        <v>81</v>
      </c>
      <c r="C1507" s="144" t="s">
        <v>247</v>
      </c>
      <c r="D1507" s="171">
        <v>5</v>
      </c>
      <c r="E1507" s="172">
        <v>5</v>
      </c>
      <c r="F1507" s="172">
        <v>4</v>
      </c>
      <c r="G1507" s="172">
        <v>6</v>
      </c>
      <c r="H1507" s="172">
        <v>5</v>
      </c>
      <c r="I1507" s="172">
        <v>5</v>
      </c>
      <c r="J1507" s="172">
        <v>2</v>
      </c>
      <c r="K1507" s="172">
        <v>4</v>
      </c>
      <c r="L1507" s="172">
        <v>4</v>
      </c>
      <c r="M1507" s="173">
        <v>6</v>
      </c>
      <c r="N1507" s="174">
        <v>41</v>
      </c>
      <c r="O1507" s="175">
        <v>2</v>
      </c>
      <c r="P1507" s="176">
        <v>2</v>
      </c>
      <c r="Q1507" s="52"/>
      <c r="R1507" s="177" t="str">
        <f>CONCATENATE(B1507+100,P1507+100)</f>
        <v>181102</v>
      </c>
      <c r="S1507" s="170">
        <f>B1508</f>
        <v>57</v>
      </c>
      <c r="T1507" t="e">
        <f>VLOOKUP(B1507,$D$223:$H$264,5,FALSE)</f>
        <v>#N/A</v>
      </c>
    </row>
    <row r="1508" spans="1:20" ht="16.5" thickBot="1" x14ac:dyDescent="0.3">
      <c r="A1508" s="139" t="str">
        <f t="shared" si="1056"/>
        <v>2015Wk 9P57</v>
      </c>
      <c r="B1508">
        <v>57</v>
      </c>
      <c r="C1508" s="144" t="s">
        <v>217</v>
      </c>
      <c r="D1508" s="171">
        <v>13</v>
      </c>
      <c r="E1508" s="172">
        <v>5</v>
      </c>
      <c r="F1508" s="172">
        <v>6</v>
      </c>
      <c r="G1508" s="172">
        <v>7</v>
      </c>
      <c r="H1508" s="172">
        <v>6</v>
      </c>
      <c r="I1508" s="172">
        <v>6</v>
      </c>
      <c r="J1508" s="172">
        <v>4</v>
      </c>
      <c r="K1508" s="172">
        <v>4</v>
      </c>
      <c r="L1508" s="172">
        <v>4</v>
      </c>
      <c r="M1508" s="173">
        <v>8</v>
      </c>
      <c r="N1508" s="174">
        <v>50</v>
      </c>
      <c r="O1508" s="175">
        <v>1</v>
      </c>
      <c r="P1508" s="176">
        <v>0</v>
      </c>
      <c r="Q1508" s="52"/>
      <c r="R1508" s="177" t="str">
        <f>CONCATENATE(B1508+100,P1508+100)</f>
        <v>157100</v>
      </c>
      <c r="S1508" s="170">
        <f>B1507</f>
        <v>81</v>
      </c>
      <c r="T1508" t="e">
        <f>VLOOKUP(B1508,$D$223:$H$264,5,FALSE)</f>
        <v>#N/A</v>
      </c>
    </row>
    <row r="1509" spans="1:20" ht="16.5" thickBot="1" x14ac:dyDescent="0.3">
      <c r="A1509" s="139" t="str">
        <f t="shared" si="1056"/>
        <v>2015Wk 9PM4</v>
      </c>
      <c r="B1509" t="s">
        <v>221</v>
      </c>
      <c r="C1509" s="96"/>
      <c r="D1509" s="98"/>
      <c r="E1509" s="178"/>
      <c r="F1509" s="178"/>
      <c r="G1509" s="178"/>
      <c r="H1509" s="178"/>
      <c r="I1509" s="178"/>
      <c r="J1509" s="178"/>
      <c r="K1509" s="178"/>
      <c r="L1509" s="178"/>
      <c r="M1509" s="178"/>
      <c r="N1509" s="126"/>
      <c r="O1509" s="126"/>
      <c r="P1509" s="90"/>
      <c r="Q1509" s="52"/>
      <c r="R1509" s="177" t="str">
        <f>IF(R1507="","",CONCATENATE(R1507,"v",R1508))</f>
        <v>181102v157100</v>
      </c>
      <c r="S1509" s="170"/>
    </row>
    <row r="1510" spans="1:20" ht="16.5" thickBot="1" x14ac:dyDescent="0.3">
      <c r="A1510" s="139" t="str">
        <f t="shared" si="1056"/>
        <v>2015Wk 9P15</v>
      </c>
      <c r="B1510">
        <v>15</v>
      </c>
      <c r="C1510" s="144" t="s">
        <v>250</v>
      </c>
      <c r="D1510" s="171">
        <v>7</v>
      </c>
      <c r="E1510" s="172">
        <v>7</v>
      </c>
      <c r="F1510" s="172">
        <v>5</v>
      </c>
      <c r="G1510" s="172">
        <v>8</v>
      </c>
      <c r="H1510" s="172">
        <v>5</v>
      </c>
      <c r="I1510" s="172">
        <v>5</v>
      </c>
      <c r="J1510" s="172">
        <v>4</v>
      </c>
      <c r="K1510" s="172">
        <v>4</v>
      </c>
      <c r="L1510" s="172">
        <v>4</v>
      </c>
      <c r="M1510" s="173">
        <v>5</v>
      </c>
      <c r="N1510" s="174">
        <v>47</v>
      </c>
      <c r="O1510" s="175">
        <v>-2</v>
      </c>
      <c r="P1510" s="176">
        <v>0</v>
      </c>
      <c r="Q1510" s="52"/>
      <c r="R1510" s="177" t="str">
        <f>CONCATENATE(B1510+100,P1510+100)</f>
        <v>115100</v>
      </c>
      <c r="S1510" s="170">
        <f>B1511</f>
        <v>83</v>
      </c>
      <c r="T1510" t="e">
        <f>VLOOKUP(B1510,$D$223:$H$264,5,FALSE)</f>
        <v>#N/A</v>
      </c>
    </row>
    <row r="1511" spans="1:20" ht="16.5" thickBot="1" x14ac:dyDescent="0.3">
      <c r="A1511" s="139" t="str">
        <f t="shared" si="1056"/>
        <v>2015Wk 9P83</v>
      </c>
      <c r="B1511">
        <v>83</v>
      </c>
      <c r="C1511" s="144" t="s">
        <v>213</v>
      </c>
      <c r="D1511" s="171">
        <v>2</v>
      </c>
      <c r="E1511" s="172">
        <v>4</v>
      </c>
      <c r="F1511" s="172">
        <v>6</v>
      </c>
      <c r="G1511" s="172">
        <v>5</v>
      </c>
      <c r="H1511" s="172">
        <v>4</v>
      </c>
      <c r="I1511" s="172">
        <v>3</v>
      </c>
      <c r="J1511" s="172">
        <v>2</v>
      </c>
      <c r="K1511" s="172">
        <v>4</v>
      </c>
      <c r="L1511" s="172">
        <v>3</v>
      </c>
      <c r="M1511" s="173">
        <v>3</v>
      </c>
      <c r="N1511" s="174">
        <v>34</v>
      </c>
      <c r="O1511" s="175">
        <v>9</v>
      </c>
      <c r="P1511" s="176">
        <v>2</v>
      </c>
      <c r="Q1511" s="52"/>
      <c r="R1511" s="177" t="str">
        <f>CONCATENATE(B1511+100,P1511+100)</f>
        <v>183102</v>
      </c>
      <c r="S1511" s="170">
        <f>B1510</f>
        <v>15</v>
      </c>
      <c r="T1511" t="e">
        <f>VLOOKUP(B1511,$D$223:$H$264,5,FALSE)</f>
        <v>#N/A</v>
      </c>
    </row>
    <row r="1512" spans="1:20" ht="16.5" thickBot="1" x14ac:dyDescent="0.3">
      <c r="A1512" s="139" t="str">
        <f t="shared" si="1056"/>
        <v>2015Wk 9PM5</v>
      </c>
      <c r="B1512" t="s">
        <v>224</v>
      </c>
      <c r="C1512" s="96"/>
      <c r="D1512" s="98"/>
      <c r="E1512" s="178"/>
      <c r="F1512" s="178"/>
      <c r="G1512" s="178"/>
      <c r="H1512" s="178"/>
      <c r="I1512" s="178"/>
      <c r="J1512" s="178"/>
      <c r="K1512" s="178"/>
      <c r="L1512" s="178"/>
      <c r="M1512" s="178"/>
      <c r="N1512" s="126"/>
      <c r="O1512" s="126"/>
      <c r="P1512" s="90"/>
      <c r="Q1512" s="52"/>
      <c r="R1512" s="177" t="str">
        <f>IF(R1510="","",CONCATENATE(R1510,"v",R1511))</f>
        <v>115100v183102</v>
      </c>
      <c r="S1512" s="170"/>
    </row>
    <row r="1513" spans="1:20" ht="16.5" thickBot="1" x14ac:dyDescent="0.3">
      <c r="A1513" s="139" t="str">
        <f t="shared" si="1056"/>
        <v>2015Wk 9P17</v>
      </c>
      <c r="B1513">
        <v>17</v>
      </c>
      <c r="C1513" s="144" t="s">
        <v>253</v>
      </c>
      <c r="D1513" s="171">
        <v>9</v>
      </c>
      <c r="E1513" s="172">
        <v>5</v>
      </c>
      <c r="F1513" s="172">
        <v>6</v>
      </c>
      <c r="G1513" s="172">
        <v>7</v>
      </c>
      <c r="H1513" s="172">
        <v>6</v>
      </c>
      <c r="I1513" s="172">
        <v>6</v>
      </c>
      <c r="J1513" s="172">
        <v>4</v>
      </c>
      <c r="K1513" s="172">
        <v>4</v>
      </c>
      <c r="L1513" s="172">
        <v>6</v>
      </c>
      <c r="M1513" s="173">
        <v>6</v>
      </c>
      <c r="N1513" s="174">
        <v>50</v>
      </c>
      <c r="O1513" s="175">
        <v>-4</v>
      </c>
      <c r="P1513" s="176">
        <v>0</v>
      </c>
      <c r="Q1513" s="52"/>
      <c r="R1513" s="177" t="str">
        <f>CONCATENATE(B1513+100,P1513+100)</f>
        <v>117100</v>
      </c>
      <c r="S1513" s="170">
        <f>B1514</f>
        <v>14</v>
      </c>
      <c r="T1513" t="e">
        <f>VLOOKUP(B1513,$D$223:$H$264,5,FALSE)</f>
        <v>#N/A</v>
      </c>
    </row>
    <row r="1514" spans="1:20" ht="16.5" thickBot="1" x14ac:dyDescent="0.3">
      <c r="A1514" s="139" t="str">
        <f t="shared" si="1056"/>
        <v>2015Wk 9P14</v>
      </c>
      <c r="B1514">
        <v>14</v>
      </c>
      <c r="C1514" s="144" t="s">
        <v>215</v>
      </c>
      <c r="D1514" s="171">
        <v>8</v>
      </c>
      <c r="E1514" s="172">
        <v>6</v>
      </c>
      <c r="F1514" s="172">
        <v>6</v>
      </c>
      <c r="G1514" s="172">
        <v>7</v>
      </c>
      <c r="H1514" s="172">
        <v>5</v>
      </c>
      <c r="I1514" s="172">
        <v>5</v>
      </c>
      <c r="J1514" s="172">
        <v>3</v>
      </c>
      <c r="K1514" s="172">
        <v>4</v>
      </c>
      <c r="L1514" s="172">
        <v>3</v>
      </c>
      <c r="M1514" s="173">
        <v>8</v>
      </c>
      <c r="N1514" s="174">
        <v>47</v>
      </c>
      <c r="O1514" s="175">
        <v>-1</v>
      </c>
      <c r="P1514" s="176">
        <v>2</v>
      </c>
      <c r="Q1514" s="52"/>
      <c r="R1514" s="177" t="str">
        <f>CONCATENATE(B1514+100,P1514+100)</f>
        <v>114102</v>
      </c>
      <c r="S1514" s="170">
        <f>B1513</f>
        <v>17</v>
      </c>
      <c r="T1514" t="e">
        <f>VLOOKUP(B1514,$D$223:$H$264,5,FALSE)</f>
        <v>#N/A</v>
      </c>
    </row>
    <row r="1515" spans="1:20" ht="16.5" thickBot="1" x14ac:dyDescent="0.3">
      <c r="A1515" s="139" t="str">
        <f t="shared" si="1056"/>
        <v>2015Wk 9PM6</v>
      </c>
      <c r="B1515" t="s">
        <v>227</v>
      </c>
      <c r="C1515" s="96"/>
      <c r="D1515" s="98"/>
      <c r="E1515" s="178"/>
      <c r="F1515" s="178"/>
      <c r="G1515" s="178"/>
      <c r="H1515" s="178"/>
      <c r="I1515" s="178"/>
      <c r="J1515" s="178"/>
      <c r="K1515" s="178"/>
      <c r="L1515" s="178"/>
      <c r="M1515" s="178"/>
      <c r="N1515" s="126"/>
      <c r="O1515" s="126"/>
      <c r="P1515" s="90"/>
      <c r="Q1515" s="52"/>
      <c r="R1515" s="177" t="str">
        <f>IF(R1513="","",CONCATENATE(R1513,"v",R1514))</f>
        <v>117100v114102</v>
      </c>
      <c r="S1515" s="170"/>
    </row>
    <row r="1516" spans="1:20" ht="16.5" thickBot="1" x14ac:dyDescent="0.3">
      <c r="A1516" s="139" t="str">
        <f t="shared" si="1056"/>
        <v>2015Wk 9P68</v>
      </c>
      <c r="B1516">
        <v>68</v>
      </c>
      <c r="C1516" s="144" t="s">
        <v>214</v>
      </c>
      <c r="D1516" s="171">
        <v>2</v>
      </c>
      <c r="E1516" s="172">
        <v>5</v>
      </c>
      <c r="F1516" s="172">
        <v>5</v>
      </c>
      <c r="G1516" s="172">
        <v>6</v>
      </c>
      <c r="H1516" s="172">
        <v>5</v>
      </c>
      <c r="I1516" s="172">
        <v>3</v>
      </c>
      <c r="J1516" s="172">
        <v>4</v>
      </c>
      <c r="K1516" s="172">
        <v>4</v>
      </c>
      <c r="L1516" s="172">
        <v>4</v>
      </c>
      <c r="M1516" s="173">
        <v>4</v>
      </c>
      <c r="N1516" s="174">
        <v>40</v>
      </c>
      <c r="O1516" s="175">
        <v>0</v>
      </c>
      <c r="P1516" s="176">
        <v>2</v>
      </c>
      <c r="Q1516" s="52"/>
      <c r="R1516" s="177" t="str">
        <f>CONCATENATE(B1516+100,P1516+100)</f>
        <v>168102</v>
      </c>
      <c r="S1516" s="170">
        <f>B1517</f>
        <v>20</v>
      </c>
      <c r="T1516" t="e">
        <f>VLOOKUP(B1516,$D$223:$H$264,5,FALSE)</f>
        <v>#N/A</v>
      </c>
    </row>
    <row r="1517" spans="1:20" ht="16.5" thickBot="1" x14ac:dyDescent="0.3">
      <c r="A1517" s="139" t="str">
        <f t="shared" si="1056"/>
        <v>2015Wk 9P20</v>
      </c>
      <c r="B1517">
        <v>20</v>
      </c>
      <c r="C1517" s="144" t="s">
        <v>262</v>
      </c>
      <c r="D1517" s="171">
        <v>8</v>
      </c>
      <c r="E1517" s="172">
        <v>6</v>
      </c>
      <c r="F1517" s="172">
        <v>5</v>
      </c>
      <c r="G1517" s="172">
        <v>7</v>
      </c>
      <c r="H1517" s="172">
        <v>6</v>
      </c>
      <c r="I1517" s="172">
        <v>5</v>
      </c>
      <c r="J1517" s="172">
        <v>5</v>
      </c>
      <c r="K1517" s="172">
        <v>4</v>
      </c>
      <c r="L1517" s="172">
        <v>4</v>
      </c>
      <c r="M1517" s="173">
        <v>5</v>
      </c>
      <c r="N1517" s="174">
        <v>47</v>
      </c>
      <c r="O1517" s="175">
        <v>-2</v>
      </c>
      <c r="P1517" s="176">
        <v>0</v>
      </c>
      <c r="Q1517" s="52"/>
      <c r="R1517" s="177" t="str">
        <f>CONCATENATE(B1517+100,P1517+100)</f>
        <v>120100</v>
      </c>
      <c r="S1517" s="170">
        <f>B1516</f>
        <v>68</v>
      </c>
      <c r="T1517" t="e">
        <f>VLOOKUP(B1517,$D$223:$H$264,5,FALSE)</f>
        <v>#N/A</v>
      </c>
    </row>
    <row r="1518" spans="1:20" ht="16.5" thickBot="1" x14ac:dyDescent="0.3">
      <c r="A1518" s="139" t="str">
        <f t="shared" si="1056"/>
        <v>2015Wk 9PM7</v>
      </c>
      <c r="B1518" t="s">
        <v>230</v>
      </c>
      <c r="C1518" s="96"/>
      <c r="D1518" s="98"/>
      <c r="E1518" s="178"/>
      <c r="F1518" s="178"/>
      <c r="G1518" s="178"/>
      <c r="H1518" s="178"/>
      <c r="I1518" s="178"/>
      <c r="J1518" s="178"/>
      <c r="K1518" s="178"/>
      <c r="L1518" s="178"/>
      <c r="M1518" s="178"/>
      <c r="N1518" s="126"/>
      <c r="O1518" s="126"/>
      <c r="P1518" s="90"/>
      <c r="Q1518" s="52"/>
      <c r="R1518" s="177" t="str">
        <f>IF(R1516="","",CONCATENATE(R1516,"v",R1517))</f>
        <v>168102v120100</v>
      </c>
      <c r="S1518" s="170"/>
    </row>
    <row r="1519" spans="1:20" ht="16.5" thickBot="1" x14ac:dyDescent="0.3">
      <c r="A1519" s="139" t="str">
        <f t="shared" si="1056"/>
        <v>2015Wk 9P30</v>
      </c>
      <c r="B1519">
        <v>30</v>
      </c>
      <c r="C1519" s="144" t="s">
        <v>216</v>
      </c>
      <c r="D1519" s="171">
        <v>8</v>
      </c>
      <c r="E1519" s="172">
        <v>7</v>
      </c>
      <c r="F1519" s="172">
        <v>5</v>
      </c>
      <c r="G1519" s="172">
        <v>7</v>
      </c>
      <c r="H1519" s="172">
        <v>5</v>
      </c>
      <c r="I1519" s="172">
        <v>5</v>
      </c>
      <c r="J1519" s="172">
        <v>5</v>
      </c>
      <c r="K1519" s="172">
        <v>5</v>
      </c>
      <c r="L1519" s="172">
        <v>3</v>
      </c>
      <c r="M1519" s="173">
        <v>5</v>
      </c>
      <c r="N1519" s="174">
        <v>47</v>
      </c>
      <c r="O1519" s="175">
        <v>-2</v>
      </c>
      <c r="P1519" s="176">
        <v>0</v>
      </c>
      <c r="Q1519" s="52"/>
      <c r="R1519" s="177" t="str">
        <f>CONCATENATE(B1519+100,P1519+100)</f>
        <v>130100</v>
      </c>
      <c r="S1519" s="170">
        <f>B1520</f>
        <v>82</v>
      </c>
      <c r="T1519" t="e">
        <f>VLOOKUP(B1519,$D$223:$H$264,5,FALSE)</f>
        <v>#N/A</v>
      </c>
    </row>
    <row r="1520" spans="1:20" ht="16.5" thickBot="1" x14ac:dyDescent="0.3">
      <c r="A1520" s="139" t="str">
        <f t="shared" si="1056"/>
        <v>2015Wk 9P82</v>
      </c>
      <c r="B1520">
        <v>82</v>
      </c>
      <c r="C1520" s="144" t="s">
        <v>256</v>
      </c>
      <c r="D1520" s="171">
        <v>5</v>
      </c>
      <c r="E1520" s="172">
        <v>5</v>
      </c>
      <c r="F1520" s="172">
        <v>4</v>
      </c>
      <c r="G1520" s="172">
        <v>8</v>
      </c>
      <c r="H1520" s="172">
        <v>4</v>
      </c>
      <c r="I1520" s="172">
        <v>4</v>
      </c>
      <c r="J1520" s="172">
        <v>4</v>
      </c>
      <c r="K1520" s="172">
        <v>4</v>
      </c>
      <c r="L1520" s="172">
        <v>3</v>
      </c>
      <c r="M1520" s="173">
        <v>5</v>
      </c>
      <c r="N1520" s="174">
        <v>41</v>
      </c>
      <c r="O1520" s="175">
        <v>2</v>
      </c>
      <c r="P1520" s="176">
        <v>2</v>
      </c>
      <c r="Q1520" s="52"/>
      <c r="R1520" s="177" t="str">
        <f>CONCATENATE(B1520+100,P1520+100)</f>
        <v>182102</v>
      </c>
      <c r="S1520" s="170">
        <f>B1519</f>
        <v>30</v>
      </c>
      <c r="T1520" t="e">
        <f>VLOOKUP(B1520,$D$223:$H$264,5,FALSE)</f>
        <v>#N/A</v>
      </c>
    </row>
    <row r="1521" spans="1:20" ht="16.5" thickBot="1" x14ac:dyDescent="0.3">
      <c r="A1521" s="139" t="str">
        <f t="shared" si="1056"/>
        <v>2015Wk 9PM8</v>
      </c>
      <c r="B1521" t="s">
        <v>233</v>
      </c>
      <c r="C1521" s="96"/>
      <c r="D1521" s="98"/>
      <c r="E1521" s="178"/>
      <c r="F1521" s="178"/>
      <c r="G1521" s="178"/>
      <c r="H1521" s="178"/>
      <c r="I1521" s="178"/>
      <c r="J1521" s="178"/>
      <c r="K1521" s="178"/>
      <c r="L1521" s="178"/>
      <c r="M1521" s="178"/>
      <c r="N1521" s="126"/>
      <c r="O1521" s="126"/>
      <c r="P1521" s="90"/>
      <c r="Q1521" s="52"/>
      <c r="R1521" s="177" t="str">
        <f>IF(R1519="","",CONCATENATE(R1519,"v",R1520))</f>
        <v>130100v182102</v>
      </c>
      <c r="S1521" s="170"/>
    </row>
    <row r="1522" spans="1:20" ht="16.5" thickBot="1" x14ac:dyDescent="0.3">
      <c r="A1522" s="139" t="str">
        <f t="shared" si="1056"/>
        <v>2015Wk 9P44</v>
      </c>
      <c r="B1522">
        <v>44</v>
      </c>
      <c r="C1522" s="144" t="s">
        <v>218</v>
      </c>
      <c r="D1522" s="171">
        <v>13</v>
      </c>
      <c r="E1522" s="172">
        <v>8</v>
      </c>
      <c r="F1522" s="172">
        <v>5</v>
      </c>
      <c r="G1522" s="172">
        <v>8</v>
      </c>
      <c r="H1522" s="172">
        <v>5</v>
      </c>
      <c r="I1522" s="172">
        <v>5</v>
      </c>
      <c r="J1522" s="172">
        <v>4</v>
      </c>
      <c r="K1522" s="172">
        <v>5</v>
      </c>
      <c r="L1522" s="172">
        <v>3</v>
      </c>
      <c r="M1522" s="173">
        <v>6</v>
      </c>
      <c r="N1522" s="174">
        <v>49</v>
      </c>
      <c r="O1522" s="175">
        <v>3</v>
      </c>
      <c r="P1522" s="176">
        <v>2</v>
      </c>
      <c r="Q1522" s="52"/>
      <c r="R1522" s="177" t="str">
        <f>CONCATENATE(B1522+100,P1522+100)</f>
        <v>144102</v>
      </c>
      <c r="S1522" s="170">
        <f>B1523</f>
        <v>11</v>
      </c>
      <c r="T1522" t="e">
        <f>VLOOKUP(B1522,$D$223:$H$264,5,FALSE)</f>
        <v>#N/A</v>
      </c>
    </row>
    <row r="1523" spans="1:20" ht="16.5" thickBot="1" x14ac:dyDescent="0.3">
      <c r="A1523" s="139" t="str">
        <f t="shared" si="1056"/>
        <v>2015Wk 9P11</v>
      </c>
      <c r="B1523">
        <v>11</v>
      </c>
      <c r="C1523" s="144" t="s">
        <v>259</v>
      </c>
      <c r="D1523" s="171">
        <v>6</v>
      </c>
      <c r="E1523" s="172">
        <v>5</v>
      </c>
      <c r="F1523" s="172">
        <v>5</v>
      </c>
      <c r="G1523" s="172">
        <v>6</v>
      </c>
      <c r="H1523" s="172">
        <v>5</v>
      </c>
      <c r="I1523" s="172">
        <v>5</v>
      </c>
      <c r="J1523" s="172">
        <v>4</v>
      </c>
      <c r="K1523" s="172">
        <v>4</v>
      </c>
      <c r="L1523" s="172">
        <v>3</v>
      </c>
      <c r="M1523" s="173">
        <v>7</v>
      </c>
      <c r="N1523" s="174">
        <v>44</v>
      </c>
      <c r="O1523" s="175">
        <v>0</v>
      </c>
      <c r="P1523" s="176">
        <v>0</v>
      </c>
      <c r="Q1523" s="52"/>
      <c r="R1523" s="177" t="str">
        <f>CONCATENATE(B1523+100,P1523+100)</f>
        <v>111100</v>
      </c>
      <c r="S1523" s="170">
        <f>B1522</f>
        <v>44</v>
      </c>
      <c r="T1523" t="e">
        <f>VLOOKUP(B1523,$D$223:$H$264,5,FALSE)</f>
        <v>#N/A</v>
      </c>
    </row>
    <row r="1524" spans="1:20" ht="16.5" thickBot="1" x14ac:dyDescent="0.3">
      <c r="A1524" s="139" t="str">
        <f t="shared" si="1056"/>
        <v>2015Wk 9PM9</v>
      </c>
      <c r="B1524" t="s">
        <v>236</v>
      </c>
      <c r="C1524" s="96"/>
      <c r="D1524" s="98"/>
      <c r="E1524" s="178"/>
      <c r="F1524" s="178"/>
      <c r="G1524" s="178"/>
      <c r="H1524" s="178"/>
      <c r="I1524" s="178"/>
      <c r="J1524" s="178"/>
      <c r="K1524" s="178"/>
      <c r="L1524" s="178"/>
      <c r="M1524" s="178"/>
      <c r="N1524" s="126"/>
      <c r="O1524" s="126"/>
      <c r="P1524" s="90"/>
      <c r="Q1524" s="52"/>
      <c r="R1524" s="177" t="str">
        <f>IF(R1522="","",CONCATENATE(R1522,"v",R1523))</f>
        <v>144102v111100</v>
      </c>
      <c r="S1524" s="170"/>
    </row>
    <row r="1525" spans="1:20" ht="16.5" thickBot="1" x14ac:dyDescent="0.3">
      <c r="A1525" s="139" t="str">
        <f t="shared" si="1056"/>
        <v>2015Wk 9P4</v>
      </c>
      <c r="B1525">
        <v>4</v>
      </c>
      <c r="C1525" s="144" t="s">
        <v>219</v>
      </c>
      <c r="D1525" s="171">
        <v>3</v>
      </c>
      <c r="E1525" s="172">
        <v>4</v>
      </c>
      <c r="F1525" s="172">
        <v>4</v>
      </c>
      <c r="G1525" s="172">
        <v>5</v>
      </c>
      <c r="H1525" s="172">
        <v>5</v>
      </c>
      <c r="I1525" s="172">
        <v>4</v>
      </c>
      <c r="J1525" s="172">
        <v>4</v>
      </c>
      <c r="K1525" s="172">
        <v>4</v>
      </c>
      <c r="L1525" s="172">
        <v>3</v>
      </c>
      <c r="M1525" s="173">
        <v>5</v>
      </c>
      <c r="N1525" s="174">
        <v>38</v>
      </c>
      <c r="O1525" s="175">
        <v>3</v>
      </c>
      <c r="P1525" s="176">
        <v>2</v>
      </c>
      <c r="Q1525" s="52"/>
      <c r="R1525" s="177" t="str">
        <f>CONCATENATE(B1525+100,P1525+100)</f>
        <v>104102</v>
      </c>
      <c r="S1525" s="170">
        <f>B1526</f>
        <v>16</v>
      </c>
      <c r="T1525">
        <f>VLOOKUP(B1525,$D$223:$H$264,5,FALSE)</f>
        <v>0</v>
      </c>
    </row>
    <row r="1526" spans="1:20" ht="16.5" thickBot="1" x14ac:dyDescent="0.3">
      <c r="A1526" s="139" t="str">
        <f t="shared" si="1056"/>
        <v>2015Wk 9P16</v>
      </c>
      <c r="B1526">
        <v>16</v>
      </c>
      <c r="C1526" s="144" t="s">
        <v>261</v>
      </c>
      <c r="D1526" s="171">
        <v>9</v>
      </c>
      <c r="E1526" s="172">
        <v>7</v>
      </c>
      <c r="F1526" s="172">
        <v>5</v>
      </c>
      <c r="G1526" s="172">
        <v>7</v>
      </c>
      <c r="H1526" s="172">
        <v>6</v>
      </c>
      <c r="I1526" s="172">
        <v>6</v>
      </c>
      <c r="J1526" s="172">
        <v>4</v>
      </c>
      <c r="K1526" s="172">
        <v>4</v>
      </c>
      <c r="L1526" s="172">
        <v>4</v>
      </c>
      <c r="M1526" s="173">
        <v>5</v>
      </c>
      <c r="N1526" s="174">
        <v>48</v>
      </c>
      <c r="O1526" s="175">
        <v>-2</v>
      </c>
      <c r="P1526" s="176">
        <v>0</v>
      </c>
      <c r="Q1526" s="52"/>
      <c r="R1526" s="177" t="str">
        <f>CONCATENATE(B1526+100,P1526+100)</f>
        <v>116100</v>
      </c>
      <c r="S1526" s="170">
        <f>B1525</f>
        <v>4</v>
      </c>
      <c r="T1526" t="e">
        <f>VLOOKUP(B1526,$D$223:$H$264,5,FALSE)</f>
        <v>#N/A</v>
      </c>
    </row>
    <row r="1527" spans="1:20" ht="16.5" thickBot="1" x14ac:dyDescent="0.3">
      <c r="A1527" s="139" t="str">
        <f t="shared" si="1056"/>
        <v>2015Wk 9PM10</v>
      </c>
      <c r="B1527" t="s">
        <v>239</v>
      </c>
      <c r="C1527" s="96"/>
      <c r="D1527" s="98"/>
      <c r="E1527" s="178"/>
      <c r="F1527" s="178"/>
      <c r="G1527" s="178"/>
      <c r="H1527" s="178"/>
      <c r="I1527" s="178"/>
      <c r="J1527" s="178"/>
      <c r="K1527" s="178"/>
      <c r="L1527" s="178"/>
      <c r="M1527" s="178"/>
      <c r="N1527" s="126"/>
      <c r="O1527" s="126"/>
      <c r="P1527" s="90"/>
      <c r="Q1527" s="52"/>
      <c r="R1527" s="177" t="str">
        <f>IF(R1525="","",CONCATENATE(R1525,"v",R1526))</f>
        <v>104102v116100</v>
      </c>
      <c r="S1527" s="170"/>
    </row>
    <row r="1528" spans="1:20" ht="16.5" thickBot="1" x14ac:dyDescent="0.3">
      <c r="A1528" s="139" t="str">
        <f t="shared" si="1056"/>
        <v>2015Wk 9P22</v>
      </c>
      <c r="B1528">
        <v>22</v>
      </c>
      <c r="C1528" s="144" t="s">
        <v>222</v>
      </c>
      <c r="D1528" s="171">
        <v>6</v>
      </c>
      <c r="E1528" s="172">
        <v>4</v>
      </c>
      <c r="F1528" s="172">
        <v>4</v>
      </c>
      <c r="G1528" s="172">
        <v>6</v>
      </c>
      <c r="H1528" s="172">
        <v>6</v>
      </c>
      <c r="I1528" s="172">
        <v>4</v>
      </c>
      <c r="J1528" s="172">
        <v>4</v>
      </c>
      <c r="K1528" s="172">
        <v>4</v>
      </c>
      <c r="L1528" s="172">
        <v>3</v>
      </c>
      <c r="M1528" s="173">
        <v>6</v>
      </c>
      <c r="N1528" s="174">
        <v>41</v>
      </c>
      <c r="O1528" s="175">
        <v>3</v>
      </c>
      <c r="P1528" s="176">
        <v>2</v>
      </c>
      <c r="Q1528" s="52"/>
      <c r="R1528" s="177" t="str">
        <f>CONCATENATE(B1528+100,P1528+100)</f>
        <v>122102</v>
      </c>
      <c r="S1528" s="170">
        <f>B1529</f>
        <v>19</v>
      </c>
      <c r="T1528" t="e">
        <f>VLOOKUP(B1528,$D$223:$H$264,5,FALSE)</f>
        <v>#N/A</v>
      </c>
    </row>
    <row r="1529" spans="1:20" ht="16.5" thickBot="1" x14ac:dyDescent="0.3">
      <c r="A1529" s="139" t="str">
        <f t="shared" si="1056"/>
        <v>2015Wk 9P19</v>
      </c>
      <c r="B1529">
        <v>19</v>
      </c>
      <c r="C1529" s="144" t="s">
        <v>255</v>
      </c>
      <c r="D1529" s="171">
        <v>5</v>
      </c>
      <c r="E1529" s="172">
        <v>8</v>
      </c>
      <c r="F1529" s="172">
        <v>5</v>
      </c>
      <c r="G1529" s="172">
        <v>7</v>
      </c>
      <c r="H1529" s="172">
        <v>6</v>
      </c>
      <c r="I1529" s="172">
        <v>5</v>
      </c>
      <c r="J1529" s="172">
        <v>4</v>
      </c>
      <c r="K1529" s="172">
        <v>4</v>
      </c>
      <c r="L1529" s="172">
        <v>4</v>
      </c>
      <c r="M1529" s="173">
        <v>5</v>
      </c>
      <c r="N1529" s="174">
        <v>48</v>
      </c>
      <c r="O1529" s="175">
        <v>-5</v>
      </c>
      <c r="P1529" s="176">
        <v>0</v>
      </c>
      <c r="Q1529" s="52"/>
      <c r="R1529" s="177" t="str">
        <f>CONCATENATE(B1529+100,P1529+100)</f>
        <v>119100</v>
      </c>
      <c r="S1529" s="170">
        <f>B1528</f>
        <v>22</v>
      </c>
      <c r="T1529" t="e">
        <f>VLOOKUP(B1529,$D$223:$H$264,5,FALSE)</f>
        <v>#N/A</v>
      </c>
    </row>
    <row r="1530" spans="1:20" ht="16.5" thickBot="1" x14ac:dyDescent="0.3">
      <c r="A1530" s="139" t="str">
        <f t="shared" si="1056"/>
        <v>2015Wk 9PM11</v>
      </c>
      <c r="B1530" t="s">
        <v>242</v>
      </c>
      <c r="C1530" s="96"/>
      <c r="D1530" s="98"/>
      <c r="E1530" s="178"/>
      <c r="F1530" s="178"/>
      <c r="G1530" s="178"/>
      <c r="H1530" s="178"/>
      <c r="I1530" s="178"/>
      <c r="J1530" s="178"/>
      <c r="K1530" s="178"/>
      <c r="L1530" s="178"/>
      <c r="M1530" s="178"/>
      <c r="N1530" s="126"/>
      <c r="O1530" s="126"/>
      <c r="P1530" s="90"/>
      <c r="Q1530" s="52"/>
      <c r="R1530" s="177" t="str">
        <f>IF(R1528="","",CONCATENATE(R1528,"v",R1529))</f>
        <v>122102v119100</v>
      </c>
      <c r="S1530" s="170"/>
    </row>
    <row r="1531" spans="1:20" ht="16.5" thickBot="1" x14ac:dyDescent="0.3">
      <c r="A1531" s="139" t="str">
        <f t="shared" si="1056"/>
        <v>2015Wk 9P35</v>
      </c>
      <c r="B1531">
        <v>35</v>
      </c>
      <c r="C1531" s="144" t="s">
        <v>225</v>
      </c>
      <c r="D1531" s="171">
        <v>11</v>
      </c>
      <c r="E1531" s="172">
        <v>5</v>
      </c>
      <c r="F1531" s="172">
        <v>6</v>
      </c>
      <c r="G1531" s="172">
        <v>7</v>
      </c>
      <c r="H1531" s="172">
        <v>5</v>
      </c>
      <c r="I1531" s="172">
        <v>6</v>
      </c>
      <c r="J1531" s="172">
        <v>4</v>
      </c>
      <c r="K1531" s="172">
        <v>5</v>
      </c>
      <c r="L1531" s="172">
        <v>3</v>
      </c>
      <c r="M1531" s="173">
        <v>5</v>
      </c>
      <c r="N1531" s="174">
        <v>46</v>
      </c>
      <c r="O1531" s="175">
        <v>2</v>
      </c>
      <c r="P1531" s="176">
        <v>2</v>
      </c>
      <c r="Q1531" s="52"/>
      <c r="R1531" s="177" t="str">
        <f>CONCATENATE(B1531+100,P1531+100)</f>
        <v>135102</v>
      </c>
      <c r="S1531" s="170">
        <f>B1532</f>
        <v>25</v>
      </c>
      <c r="T1531" t="e">
        <f>VLOOKUP(B1531,$D$223:$H$264,5,FALSE)</f>
        <v>#N/A</v>
      </c>
    </row>
    <row r="1532" spans="1:20" ht="16.5" thickBot="1" x14ac:dyDescent="0.3">
      <c r="A1532" s="139" t="str">
        <f t="shared" si="1056"/>
        <v>2015Wk 9P25</v>
      </c>
      <c r="B1532">
        <v>25</v>
      </c>
      <c r="C1532" s="144" t="s">
        <v>258</v>
      </c>
      <c r="D1532" s="171">
        <v>5</v>
      </c>
      <c r="E1532" s="172">
        <v>5</v>
      </c>
      <c r="F1532" s="172">
        <v>6</v>
      </c>
      <c r="G1532" s="172">
        <v>7</v>
      </c>
      <c r="H1532" s="172">
        <v>4</v>
      </c>
      <c r="I1532" s="172">
        <v>6</v>
      </c>
      <c r="J1532" s="172">
        <v>4</v>
      </c>
      <c r="K1532" s="172">
        <v>4</v>
      </c>
      <c r="L1532" s="172">
        <v>4</v>
      </c>
      <c r="M1532" s="173">
        <v>7</v>
      </c>
      <c r="N1532" s="174">
        <v>47</v>
      </c>
      <c r="O1532" s="175">
        <v>-4</v>
      </c>
      <c r="P1532" s="176">
        <v>0</v>
      </c>
      <c r="Q1532" s="52"/>
      <c r="R1532" s="177" t="str">
        <f>CONCATENATE(B1532+100,P1532+100)</f>
        <v>125100</v>
      </c>
      <c r="S1532" s="170">
        <f>B1531</f>
        <v>35</v>
      </c>
      <c r="T1532" t="e">
        <f>VLOOKUP(B1532,$D$223:$H$264,5,FALSE)</f>
        <v>#N/A</v>
      </c>
    </row>
    <row r="1533" spans="1:20" ht="16.5" thickBot="1" x14ac:dyDescent="0.3">
      <c r="A1533" s="139" t="str">
        <f t="shared" si="1056"/>
        <v>2015Wk 9PM12</v>
      </c>
      <c r="B1533" t="s">
        <v>245</v>
      </c>
      <c r="C1533" s="96"/>
      <c r="D1533" s="98"/>
      <c r="E1533" s="178"/>
      <c r="F1533" s="178"/>
      <c r="G1533" s="178"/>
      <c r="H1533" s="178"/>
      <c r="I1533" s="178"/>
      <c r="J1533" s="178"/>
      <c r="K1533" s="178"/>
      <c r="L1533" s="178"/>
      <c r="M1533" s="178"/>
      <c r="N1533" s="126"/>
      <c r="O1533" s="126"/>
      <c r="P1533" s="90"/>
      <c r="Q1533" s="52"/>
      <c r="R1533" s="177" t="str">
        <f>IF(R1531="","",CONCATENATE(R1531,"v",R1532))</f>
        <v>135102v125100</v>
      </c>
      <c r="S1533" s="170"/>
    </row>
    <row r="1534" spans="1:20" ht="16.5" thickBot="1" x14ac:dyDescent="0.3">
      <c r="A1534" s="139" t="str">
        <f t="shared" si="1056"/>
        <v>2015Wk 9P9</v>
      </c>
      <c r="B1534">
        <v>9</v>
      </c>
      <c r="C1534" s="144" t="s">
        <v>228</v>
      </c>
      <c r="D1534" s="171">
        <v>4</v>
      </c>
      <c r="E1534" s="172">
        <v>6</v>
      </c>
      <c r="F1534" s="172">
        <v>4</v>
      </c>
      <c r="G1534" s="172">
        <v>6</v>
      </c>
      <c r="H1534" s="172">
        <v>6</v>
      </c>
      <c r="I1534" s="172">
        <v>5</v>
      </c>
      <c r="J1534" s="172">
        <v>3</v>
      </c>
      <c r="K1534" s="172">
        <v>4</v>
      </c>
      <c r="L1534" s="172">
        <v>3</v>
      </c>
      <c r="M1534" s="173">
        <v>5</v>
      </c>
      <c r="N1534" s="174">
        <v>42</v>
      </c>
      <c r="O1534" s="175">
        <v>-1</v>
      </c>
      <c r="P1534" s="176">
        <v>0</v>
      </c>
      <c r="Q1534" s="52"/>
      <c r="R1534" s="177" t="str">
        <f>CONCATENATE(B1534+100,P1534+100)</f>
        <v>109100</v>
      </c>
      <c r="S1534" s="170">
        <f>B1535</f>
        <v>29</v>
      </c>
      <c r="T1534" t="e">
        <f>VLOOKUP(B1534,$D$223:$H$264,5,FALSE)</f>
        <v>#N/A</v>
      </c>
    </row>
    <row r="1535" spans="1:20" ht="16.5" thickBot="1" x14ac:dyDescent="0.3">
      <c r="A1535" s="139" t="str">
        <f t="shared" si="1056"/>
        <v>2015Wk 9P29</v>
      </c>
      <c r="B1535">
        <v>29</v>
      </c>
      <c r="C1535" s="144" t="s">
        <v>243</v>
      </c>
      <c r="D1535" s="171">
        <v>10</v>
      </c>
      <c r="E1535" s="172">
        <v>5</v>
      </c>
      <c r="F1535" s="172">
        <v>5</v>
      </c>
      <c r="G1535" s="172">
        <v>5</v>
      </c>
      <c r="H1535" s="172">
        <v>7</v>
      </c>
      <c r="I1535" s="172">
        <v>5</v>
      </c>
      <c r="J1535" s="172">
        <v>5</v>
      </c>
      <c r="K1535" s="172">
        <v>5</v>
      </c>
      <c r="L1535" s="172">
        <v>4</v>
      </c>
      <c r="M1535" s="173">
        <v>7</v>
      </c>
      <c r="N1535" s="174">
        <v>48</v>
      </c>
      <c r="O1535" s="175">
        <v>1</v>
      </c>
      <c r="P1535" s="176">
        <v>2</v>
      </c>
      <c r="Q1535" s="52"/>
      <c r="R1535" s="177" t="str">
        <f>CONCATENATE(B1535+100,P1535+100)</f>
        <v>129102</v>
      </c>
      <c r="S1535" s="170">
        <f>B1534</f>
        <v>9</v>
      </c>
      <c r="T1535" t="e">
        <f>VLOOKUP(B1535,$D$223:$H$264,5,FALSE)</f>
        <v>#N/A</v>
      </c>
    </row>
    <row r="1536" spans="1:20" ht="16.5" thickBot="1" x14ac:dyDescent="0.3">
      <c r="A1536" s="139" t="str">
        <f t="shared" si="1056"/>
        <v>2015Wk 9PM13</v>
      </c>
      <c r="B1536" t="s">
        <v>248</v>
      </c>
      <c r="C1536" s="96"/>
      <c r="D1536" s="98"/>
      <c r="E1536" s="178"/>
      <c r="F1536" s="178"/>
      <c r="G1536" s="178"/>
      <c r="H1536" s="178"/>
      <c r="I1536" s="178"/>
      <c r="J1536" s="178"/>
      <c r="K1536" s="178"/>
      <c r="L1536" s="178"/>
      <c r="M1536" s="178"/>
      <c r="N1536" s="126"/>
      <c r="O1536" s="126"/>
      <c r="P1536" s="90"/>
      <c r="Q1536" s="52"/>
      <c r="R1536" s="177" t="str">
        <f>IF(R1534="","",CONCATENATE(R1534,"v",R1535))</f>
        <v>109100v129102</v>
      </c>
      <c r="S1536" s="170"/>
    </row>
    <row r="1537" spans="1:20" ht="16.5" thickBot="1" x14ac:dyDescent="0.3">
      <c r="A1537" s="139" t="str">
        <f t="shared" si="1056"/>
        <v>2015Wk 9P12</v>
      </c>
      <c r="B1537">
        <v>12</v>
      </c>
      <c r="C1537" s="144" t="s">
        <v>231</v>
      </c>
      <c r="D1537" s="171">
        <v>5</v>
      </c>
      <c r="E1537" s="172">
        <v>6</v>
      </c>
      <c r="F1537" s="172">
        <v>4</v>
      </c>
      <c r="G1537" s="172">
        <v>5</v>
      </c>
      <c r="H1537" s="172">
        <v>5</v>
      </c>
      <c r="I1537" s="172">
        <v>4</v>
      </c>
      <c r="J1537" s="172">
        <v>3</v>
      </c>
      <c r="K1537" s="172">
        <v>5</v>
      </c>
      <c r="L1537" s="172">
        <v>3</v>
      </c>
      <c r="M1537" s="173">
        <v>5</v>
      </c>
      <c r="N1537" s="174">
        <v>40</v>
      </c>
      <c r="O1537" s="175">
        <v>2</v>
      </c>
      <c r="P1537" s="176">
        <v>2</v>
      </c>
      <c r="Q1537" s="52"/>
      <c r="R1537" s="177" t="str">
        <f>CONCATENATE(B1537+100,P1537+100)</f>
        <v>112102</v>
      </c>
      <c r="S1537" s="170">
        <f>B1538</f>
        <v>6</v>
      </c>
      <c r="T1537" t="e">
        <f>VLOOKUP(B1537,$D$223:$H$264,5,FALSE)</f>
        <v>#N/A</v>
      </c>
    </row>
    <row r="1538" spans="1:20" ht="16.5" thickBot="1" x14ac:dyDescent="0.3">
      <c r="A1538" s="139" t="str">
        <f t="shared" si="1056"/>
        <v>2015Wk 9P6</v>
      </c>
      <c r="B1538">
        <v>6</v>
      </c>
      <c r="C1538" s="144" t="s">
        <v>237</v>
      </c>
      <c r="D1538" s="171">
        <v>5</v>
      </c>
      <c r="E1538" s="172">
        <v>6</v>
      </c>
      <c r="F1538" s="172">
        <v>5</v>
      </c>
      <c r="G1538" s="172">
        <v>6</v>
      </c>
      <c r="H1538" s="172">
        <v>5</v>
      </c>
      <c r="I1538" s="172">
        <v>4</v>
      </c>
      <c r="J1538" s="172">
        <v>4</v>
      </c>
      <c r="K1538" s="172">
        <v>4</v>
      </c>
      <c r="L1538" s="172">
        <v>4</v>
      </c>
      <c r="M1538" s="173">
        <v>5</v>
      </c>
      <c r="N1538" s="174">
        <v>43</v>
      </c>
      <c r="O1538" s="175">
        <v>-1</v>
      </c>
      <c r="P1538" s="176">
        <v>0</v>
      </c>
      <c r="Q1538" s="52"/>
      <c r="R1538" s="177" t="str">
        <f>CONCATENATE(B1538+100,P1538+100)</f>
        <v>106100</v>
      </c>
      <c r="S1538" s="170">
        <f>B1537</f>
        <v>12</v>
      </c>
      <c r="T1538" t="e">
        <f>VLOOKUP(B1538,$D$223:$H$264,5,FALSE)</f>
        <v>#N/A</v>
      </c>
    </row>
    <row r="1539" spans="1:20" ht="16.5" thickBot="1" x14ac:dyDescent="0.3">
      <c r="A1539" s="139" t="str">
        <f t="shared" si="1056"/>
        <v>2015Wk 9PM14</v>
      </c>
      <c r="B1539" t="s">
        <v>251</v>
      </c>
      <c r="C1539" s="96"/>
      <c r="D1539" s="98"/>
      <c r="E1539" s="178"/>
      <c r="F1539" s="178"/>
      <c r="G1539" s="178"/>
      <c r="H1539" s="178"/>
      <c r="I1539" s="178"/>
      <c r="J1539" s="178"/>
      <c r="K1539" s="178"/>
      <c r="L1539" s="178"/>
      <c r="M1539" s="178"/>
      <c r="N1539" s="126"/>
      <c r="O1539" s="126"/>
      <c r="P1539" s="90"/>
      <c r="Q1539" s="52"/>
      <c r="R1539" s="177" t="str">
        <f>IF(R1537="","",CONCATENATE(R1537,"v",R1538))</f>
        <v>112102v106100</v>
      </c>
      <c r="S1539" s="170"/>
    </row>
    <row r="1540" spans="1:20" ht="16.5" thickBot="1" x14ac:dyDescent="0.3">
      <c r="A1540" s="139" t="str">
        <f t="shared" si="1056"/>
        <v>2015Wk 9P72</v>
      </c>
      <c r="B1540">
        <v>72</v>
      </c>
      <c r="C1540" s="144" t="s">
        <v>234</v>
      </c>
      <c r="D1540" s="171">
        <v>11</v>
      </c>
      <c r="E1540" s="172">
        <v>10</v>
      </c>
      <c r="F1540" s="172">
        <v>6</v>
      </c>
      <c r="G1540" s="172">
        <v>7</v>
      </c>
      <c r="H1540" s="172">
        <v>5</v>
      </c>
      <c r="I1540" s="172">
        <v>6</v>
      </c>
      <c r="J1540" s="172">
        <v>5</v>
      </c>
      <c r="K1540" s="172">
        <v>5</v>
      </c>
      <c r="L1540" s="172">
        <v>4</v>
      </c>
      <c r="M1540" s="173">
        <v>7</v>
      </c>
      <c r="N1540" s="174">
        <v>55</v>
      </c>
      <c r="O1540" s="175">
        <v>-4</v>
      </c>
      <c r="P1540" s="176">
        <v>2</v>
      </c>
      <c r="Q1540" s="52"/>
      <c r="R1540" s="177" t="str">
        <f>CONCATENATE(B1540+100,P1540+100)</f>
        <v>172102</v>
      </c>
      <c r="S1540" s="170">
        <f>B1541</f>
        <v>21</v>
      </c>
      <c r="T1540" t="e">
        <f>VLOOKUP(B1540,$D$223:$H$264,5,FALSE)</f>
        <v>#N/A</v>
      </c>
    </row>
    <row r="1541" spans="1:20" ht="16.5" thickBot="1" x14ac:dyDescent="0.3">
      <c r="A1541" s="139" t="str">
        <f t="shared" si="1056"/>
        <v>2015Wk 9P21</v>
      </c>
      <c r="B1541">
        <v>21</v>
      </c>
      <c r="C1541" s="144" t="s">
        <v>240</v>
      </c>
      <c r="D1541" s="171">
        <v>7</v>
      </c>
      <c r="E1541" s="172">
        <v>7</v>
      </c>
      <c r="F1541" s="172">
        <v>4</v>
      </c>
      <c r="G1541" s="172">
        <v>6</v>
      </c>
      <c r="H1541" s="172">
        <v>8</v>
      </c>
      <c r="I1541" s="172">
        <v>7</v>
      </c>
      <c r="J1541" s="172">
        <v>5</v>
      </c>
      <c r="K1541" s="172">
        <v>5</v>
      </c>
      <c r="L1541" s="172">
        <v>4</v>
      </c>
      <c r="M1541" s="173">
        <v>6</v>
      </c>
      <c r="N1541" s="174">
        <v>52</v>
      </c>
      <c r="O1541" s="175">
        <v>-6</v>
      </c>
      <c r="P1541" s="176">
        <v>0</v>
      </c>
      <c r="Q1541" s="52"/>
      <c r="R1541" s="177" t="str">
        <f>CONCATENATE(B1541+100,P1541+100)</f>
        <v>121100</v>
      </c>
      <c r="S1541" s="170">
        <f>B1540</f>
        <v>72</v>
      </c>
      <c r="T1541" t="e">
        <f>VLOOKUP(B1541,$D$223:$H$264,5,FALSE)</f>
        <v>#N/A</v>
      </c>
    </row>
    <row r="1542" spans="1:20" ht="16.5" thickBot="1" x14ac:dyDescent="0.3">
      <c r="A1542" s="139" t="str">
        <f t="shared" si="1056"/>
        <v>2015Wk 9PM15</v>
      </c>
      <c r="B1542" t="s">
        <v>254</v>
      </c>
      <c r="C1542" s="96"/>
      <c r="D1542" s="98"/>
      <c r="E1542" s="178"/>
      <c r="F1542" s="178"/>
      <c r="G1542" s="178"/>
      <c r="H1542" s="178"/>
      <c r="I1542" s="178"/>
      <c r="J1542" s="178"/>
      <c r="K1542" s="178"/>
      <c r="L1542" s="178"/>
      <c r="M1542" s="178"/>
      <c r="N1542" s="126"/>
      <c r="O1542" s="126"/>
      <c r="P1542" s="90"/>
      <c r="Q1542" s="52"/>
      <c r="R1542" s="177" t="str">
        <f>IF(R1540="","",CONCATENATE(R1540,"v",R1541))</f>
        <v>172102v121100</v>
      </c>
      <c r="S1542" s="170"/>
    </row>
    <row r="1543" spans="1:20" ht="16.5" thickBot="1" x14ac:dyDescent="0.3">
      <c r="A1543" s="139" t="str">
        <f t="shared" si="1056"/>
        <v>2015Wk 9P3</v>
      </c>
      <c r="B1543">
        <v>3</v>
      </c>
      <c r="C1543" s="144" t="s">
        <v>229</v>
      </c>
      <c r="D1543" s="171">
        <v>4</v>
      </c>
      <c r="E1543" s="172">
        <v>6</v>
      </c>
      <c r="F1543" s="172">
        <v>5</v>
      </c>
      <c r="G1543" s="172">
        <v>6</v>
      </c>
      <c r="H1543" s="172">
        <v>6</v>
      </c>
      <c r="I1543" s="172">
        <v>4</v>
      </c>
      <c r="J1543" s="172">
        <v>4</v>
      </c>
      <c r="K1543" s="172">
        <v>3</v>
      </c>
      <c r="L1543" s="172">
        <v>3</v>
      </c>
      <c r="M1543" s="173">
        <v>7</v>
      </c>
      <c r="N1543" s="174">
        <v>44</v>
      </c>
      <c r="O1543" s="175">
        <v>-1</v>
      </c>
      <c r="P1543" s="176">
        <v>0</v>
      </c>
      <c r="Q1543" s="52"/>
      <c r="R1543" s="177" t="str">
        <f>CONCATENATE(B1543+100,P1543+100)</f>
        <v>103100</v>
      </c>
      <c r="S1543" s="170">
        <f>B1544</f>
        <v>28</v>
      </c>
      <c r="T1543" t="e">
        <f>VLOOKUP(B1543,$D$223:$H$264,5,FALSE)</f>
        <v>#N/A</v>
      </c>
    </row>
    <row r="1544" spans="1:20" ht="16.5" thickBot="1" x14ac:dyDescent="0.3">
      <c r="A1544" s="139" t="str">
        <f t="shared" si="1056"/>
        <v>2015Wk 9P28</v>
      </c>
      <c r="B1544">
        <v>28</v>
      </c>
      <c r="C1544" s="144" t="s">
        <v>244</v>
      </c>
      <c r="D1544" s="171">
        <v>9</v>
      </c>
      <c r="E1544" s="172">
        <v>7</v>
      </c>
      <c r="F1544" s="172">
        <v>5</v>
      </c>
      <c r="G1544" s="172">
        <v>7</v>
      </c>
      <c r="H1544" s="172">
        <v>7</v>
      </c>
      <c r="I1544" s="172">
        <v>5</v>
      </c>
      <c r="J1544" s="172">
        <v>4</v>
      </c>
      <c r="K1544" s="172">
        <v>4</v>
      </c>
      <c r="L1544" s="172">
        <v>3</v>
      </c>
      <c r="M1544" s="173">
        <v>5</v>
      </c>
      <c r="N1544" s="174">
        <v>47</v>
      </c>
      <c r="O1544" s="175">
        <v>0</v>
      </c>
      <c r="P1544" s="176">
        <v>2</v>
      </c>
      <c r="Q1544" s="52"/>
      <c r="R1544" s="177" t="str">
        <f>CONCATENATE(B1544+100,P1544+100)</f>
        <v>128102</v>
      </c>
      <c r="S1544" s="170">
        <f>B1543</f>
        <v>3</v>
      </c>
      <c r="T1544" t="e">
        <f>VLOOKUP(B1544,$D$223:$H$264,5,FALSE)</f>
        <v>#N/A</v>
      </c>
    </row>
    <row r="1545" spans="1:20" ht="16.5" thickBot="1" x14ac:dyDescent="0.3">
      <c r="A1545" s="139" t="str">
        <f t="shared" si="1056"/>
        <v>2015Wk 9PM16</v>
      </c>
      <c r="B1545" t="s">
        <v>257</v>
      </c>
      <c r="C1545" s="96"/>
      <c r="D1545" s="98"/>
      <c r="E1545" s="178"/>
      <c r="F1545" s="178"/>
      <c r="G1545" s="178"/>
      <c r="H1545" s="178"/>
      <c r="I1545" s="178"/>
      <c r="J1545" s="178"/>
      <c r="K1545" s="178"/>
      <c r="L1545" s="178"/>
      <c r="M1545" s="178"/>
      <c r="N1545" s="126"/>
      <c r="O1545" s="126"/>
      <c r="P1545" s="90"/>
      <c r="Q1545" s="52"/>
      <c r="R1545" s="177" t="str">
        <f>IF(R1543="","",CONCATENATE(R1543,"v",R1544))</f>
        <v>103100v128102</v>
      </c>
      <c r="S1545" s="170"/>
    </row>
    <row r="1546" spans="1:20" ht="16.5" thickBot="1" x14ac:dyDescent="0.3">
      <c r="A1546" s="139" t="str">
        <f t="shared" si="1056"/>
        <v>2015Wk 9P31</v>
      </c>
      <c r="B1546">
        <v>31</v>
      </c>
      <c r="C1546" s="144" t="s">
        <v>232</v>
      </c>
      <c r="D1546" s="171">
        <v>8</v>
      </c>
      <c r="E1546" s="172">
        <v>6</v>
      </c>
      <c r="F1546" s="172">
        <v>5</v>
      </c>
      <c r="G1546" s="172">
        <v>6</v>
      </c>
      <c r="H1546" s="172">
        <v>5</v>
      </c>
      <c r="I1546" s="172">
        <v>4</v>
      </c>
      <c r="J1546" s="172">
        <v>4</v>
      </c>
      <c r="K1546" s="172">
        <v>4</v>
      </c>
      <c r="L1546" s="172">
        <v>4</v>
      </c>
      <c r="M1546" s="173">
        <v>7</v>
      </c>
      <c r="N1546" s="174">
        <v>45</v>
      </c>
      <c r="O1546" s="175">
        <v>1</v>
      </c>
      <c r="P1546" s="176">
        <v>2</v>
      </c>
      <c r="Q1546" s="52"/>
      <c r="R1546" s="177" t="str">
        <f>CONCATENATE(B1546+100,P1546+100)</f>
        <v>131102</v>
      </c>
      <c r="S1546" s="170">
        <f t="shared" ref="S1546" si="1057">B1547</f>
        <v>8</v>
      </c>
    </row>
    <row r="1547" spans="1:20" ht="16.5" thickBot="1" x14ac:dyDescent="0.3">
      <c r="A1547" s="139" t="str">
        <f t="shared" si="1056"/>
        <v>2015Wk 9P8</v>
      </c>
      <c r="B1547">
        <v>8</v>
      </c>
      <c r="C1547" s="144" t="s">
        <v>238</v>
      </c>
      <c r="D1547" s="171">
        <v>5</v>
      </c>
      <c r="E1547" s="172">
        <v>5</v>
      </c>
      <c r="F1547" s="172">
        <v>5</v>
      </c>
      <c r="G1547" s="172">
        <v>6</v>
      </c>
      <c r="H1547" s="172">
        <v>6</v>
      </c>
      <c r="I1547" s="172">
        <v>4</v>
      </c>
      <c r="J1547" s="172">
        <v>4</v>
      </c>
      <c r="K1547" s="172">
        <v>4</v>
      </c>
      <c r="L1547" s="172">
        <v>4</v>
      </c>
      <c r="M1547" s="173">
        <v>4</v>
      </c>
      <c r="N1547" s="174">
        <v>42</v>
      </c>
      <c r="O1547" s="175">
        <v>0</v>
      </c>
      <c r="P1547" s="176">
        <v>0</v>
      </c>
      <c r="Q1547" s="52"/>
      <c r="R1547" s="177" t="str">
        <f>CONCATENATE(B1547+100,P1547+100)</f>
        <v>108100</v>
      </c>
      <c r="S1547" s="170">
        <f t="shared" ref="S1547" si="1058">B1546</f>
        <v>31</v>
      </c>
    </row>
    <row r="1548" spans="1:20" ht="16.5" thickBot="1" x14ac:dyDescent="0.3">
      <c r="A1548" s="139" t="str">
        <f t="shared" si="1056"/>
        <v>2015Wk 9PM17</v>
      </c>
      <c r="B1548" t="s">
        <v>260</v>
      </c>
      <c r="C1548" s="96"/>
      <c r="D1548" s="98"/>
      <c r="E1548" s="178"/>
      <c r="F1548" s="178"/>
      <c r="G1548" s="178"/>
      <c r="H1548" s="178"/>
      <c r="I1548" s="178"/>
      <c r="J1548" s="178"/>
      <c r="K1548" s="178"/>
      <c r="L1548" s="178"/>
      <c r="M1548" s="178"/>
      <c r="N1548" s="126"/>
      <c r="O1548" s="126"/>
      <c r="P1548" s="90"/>
      <c r="Q1548" s="52"/>
      <c r="R1548" s="177" t="str">
        <f>IF(R1546="","",CONCATENATE(R1546,"v",R1547))</f>
        <v>131102v108100</v>
      </c>
      <c r="S1548" s="170"/>
    </row>
    <row r="1549" spans="1:20" ht="16.5" thickBot="1" x14ac:dyDescent="0.3">
      <c r="A1549" s="139" t="str">
        <f t="shared" si="1056"/>
        <v>2015Wk 9P32</v>
      </c>
      <c r="B1549">
        <v>32</v>
      </c>
      <c r="C1549" s="144" t="s">
        <v>235</v>
      </c>
      <c r="D1549" s="171">
        <v>10</v>
      </c>
      <c r="E1549" s="172">
        <v>7</v>
      </c>
      <c r="F1549" s="172">
        <v>5</v>
      </c>
      <c r="G1549" s="172">
        <v>9</v>
      </c>
      <c r="H1549" s="172">
        <v>5</v>
      </c>
      <c r="I1549" s="172">
        <v>5</v>
      </c>
      <c r="J1549" s="172">
        <v>4</v>
      </c>
      <c r="K1549" s="172">
        <v>4</v>
      </c>
      <c r="L1549" s="172">
        <v>4</v>
      </c>
      <c r="M1549" s="173">
        <v>6</v>
      </c>
      <c r="N1549" s="174">
        <v>49</v>
      </c>
      <c r="O1549" s="175">
        <v>0</v>
      </c>
      <c r="P1549" s="176">
        <v>2</v>
      </c>
      <c r="Q1549" s="52"/>
      <c r="R1549" s="177" t="str">
        <f>CONCATENATE(B1549+100,P1549+100)</f>
        <v>132102</v>
      </c>
      <c r="S1549" s="170">
        <f t="shared" ref="S1549" si="1059">B1550</f>
        <v>43</v>
      </c>
    </row>
    <row r="1550" spans="1:20" ht="16.5" thickBot="1" x14ac:dyDescent="0.3">
      <c r="A1550" s="139" t="str">
        <f t="shared" si="1056"/>
        <v>2015Wk 9P43</v>
      </c>
      <c r="B1550">
        <v>43</v>
      </c>
      <c r="C1550" s="144" t="s">
        <v>241</v>
      </c>
      <c r="D1550" s="171">
        <v>8</v>
      </c>
      <c r="E1550" s="172">
        <v>6</v>
      </c>
      <c r="F1550" s="172">
        <v>5</v>
      </c>
      <c r="G1550" s="172">
        <v>7</v>
      </c>
      <c r="H1550" s="172">
        <v>6</v>
      </c>
      <c r="I1550" s="172">
        <v>5</v>
      </c>
      <c r="J1550" s="172">
        <v>5</v>
      </c>
      <c r="K1550" s="172">
        <v>4</v>
      </c>
      <c r="L1550" s="172">
        <v>5</v>
      </c>
      <c r="M1550" s="173">
        <v>5</v>
      </c>
      <c r="N1550" s="174">
        <v>48</v>
      </c>
      <c r="O1550" s="175">
        <v>-3</v>
      </c>
      <c r="P1550" s="176">
        <v>0</v>
      </c>
      <c r="Q1550" s="52"/>
      <c r="R1550" s="177" t="str">
        <f>CONCATENATE(B1550+100,P1550+100)</f>
        <v>143100</v>
      </c>
      <c r="S1550" s="170">
        <f t="shared" ref="S1550" si="1060">B1549</f>
        <v>32</v>
      </c>
    </row>
    <row r="1551" spans="1:20" ht="16.5" thickBot="1" x14ac:dyDescent="0.3">
      <c r="A1551" s="139" t="str">
        <f t="shared" si="1056"/>
        <v>2015Wk 9PM18</v>
      </c>
      <c r="B1551" t="s">
        <v>263</v>
      </c>
      <c r="C1551" s="96"/>
      <c r="D1551" s="98"/>
      <c r="E1551" s="178"/>
      <c r="F1551" s="178"/>
      <c r="G1551" s="178"/>
      <c r="H1551" s="178"/>
      <c r="I1551" s="178"/>
      <c r="J1551" s="178"/>
      <c r="K1551" s="178"/>
      <c r="L1551" s="178"/>
      <c r="M1551" s="178"/>
      <c r="N1551" s="126"/>
      <c r="O1551" s="126"/>
      <c r="P1551" s="90"/>
      <c r="Q1551" s="52"/>
      <c r="R1551" s="177" t="str">
        <f>IF(R1549="","",CONCATENATE(R1549,"v",R1550))</f>
        <v>132102v143100</v>
      </c>
      <c r="S1551" s="170"/>
    </row>
    <row r="1552" spans="1:20" ht="16.5" thickBot="1" x14ac:dyDescent="0.3">
      <c r="A1552" s="139" t="str">
        <f t="shared" si="1056"/>
        <v>2015Wk 9P</v>
      </c>
      <c r="B1552" t="s">
        <v>264</v>
      </c>
      <c r="C1552" s="144"/>
      <c r="D1552" s="171" t="s">
        <v>264</v>
      </c>
      <c r="E1552" s="172"/>
      <c r="F1552" s="172"/>
      <c r="G1552" s="172"/>
      <c r="H1552" s="172"/>
      <c r="I1552" s="172"/>
      <c r="J1552" s="172"/>
      <c r="K1552" s="172"/>
      <c r="L1552" s="172"/>
      <c r="M1552" s="173"/>
      <c r="N1552" s="174">
        <v>0</v>
      </c>
      <c r="O1552" s="175" t="e">
        <v>#VALUE!</v>
      </c>
      <c r="P1552" s="176" t="e">
        <v>#VALUE!</v>
      </c>
      <c r="Q1552" s="52"/>
      <c r="R1552" s="177" t="e">
        <f>CONCATENATE(B1552+100,P1552+100)</f>
        <v>#VALUE!</v>
      </c>
      <c r="S1552" s="170"/>
    </row>
    <row r="1553" spans="1:19" ht="16.5" thickBot="1" x14ac:dyDescent="0.3">
      <c r="A1553" s="139" t="str">
        <f t="shared" si="1056"/>
        <v>2015Wk 9P</v>
      </c>
      <c r="B1553" t="s">
        <v>264</v>
      </c>
      <c r="C1553" s="144"/>
      <c r="D1553" s="171" t="s">
        <v>264</v>
      </c>
      <c r="E1553" s="172"/>
      <c r="F1553" s="172"/>
      <c r="G1553" s="172"/>
      <c r="H1553" s="172"/>
      <c r="I1553" s="172"/>
      <c r="J1553" s="172"/>
      <c r="K1553" s="172"/>
      <c r="L1553" s="172"/>
      <c r="M1553" s="173"/>
      <c r="N1553" s="174">
        <v>0</v>
      </c>
      <c r="O1553" s="175" t="e">
        <v>#VALUE!</v>
      </c>
      <c r="P1553" s="176" t="e">
        <v>#VALUE!</v>
      </c>
      <c r="Q1553" s="52"/>
      <c r="R1553" s="177" t="e">
        <f>CONCATENATE(B1553+100,P1553+100)</f>
        <v>#VALUE!</v>
      </c>
      <c r="S1553" s="170"/>
    </row>
    <row r="1554" spans="1:19" ht="16.5" thickBot="1" x14ac:dyDescent="0.3">
      <c r="A1554" s="139" t="str">
        <f t="shared" si="1056"/>
        <v>2015Wk 9PM19</v>
      </c>
      <c r="B1554" t="s">
        <v>265</v>
      </c>
      <c r="C1554" s="96"/>
      <c r="D1554" s="98"/>
      <c r="E1554" s="178"/>
      <c r="F1554" s="178"/>
      <c r="G1554" s="178"/>
      <c r="H1554" s="178"/>
      <c r="I1554" s="178"/>
      <c r="J1554" s="178"/>
      <c r="K1554" s="178"/>
      <c r="L1554" s="178"/>
      <c r="M1554" s="178"/>
      <c r="N1554" s="126"/>
      <c r="O1554" s="126"/>
      <c r="P1554" s="90"/>
      <c r="Q1554" s="52"/>
      <c r="R1554" s="177" t="e">
        <f>IF(R1552="","",CONCATENATE(R1552,"v",R1553))</f>
        <v>#VALUE!</v>
      </c>
      <c r="S1554" s="170"/>
    </row>
    <row r="1555" spans="1:19" ht="16.5" thickBot="1" x14ac:dyDescent="0.3">
      <c r="A1555" s="139" t="str">
        <f t="shared" si="1056"/>
        <v>2015Wk 9P</v>
      </c>
      <c r="B1555" t="s">
        <v>264</v>
      </c>
      <c r="C1555" s="144"/>
      <c r="D1555" s="171" t="s">
        <v>264</v>
      </c>
      <c r="E1555" s="172"/>
      <c r="F1555" s="172"/>
      <c r="G1555" s="172"/>
      <c r="H1555" s="172"/>
      <c r="I1555" s="172"/>
      <c r="J1555" s="172"/>
      <c r="K1555" s="172"/>
      <c r="L1555" s="172"/>
      <c r="M1555" s="173"/>
      <c r="N1555" s="174">
        <v>0</v>
      </c>
      <c r="O1555" s="175" t="e">
        <v>#VALUE!</v>
      </c>
      <c r="P1555" s="176" t="e">
        <v>#VALUE!</v>
      </c>
      <c r="Q1555" s="52"/>
      <c r="R1555" s="177" t="e">
        <f>CONCATENATE(B1555+100,P1555+100)</f>
        <v>#VALUE!</v>
      </c>
      <c r="S1555" s="170"/>
    </row>
    <row r="1556" spans="1:19" ht="16.5" thickBot="1" x14ac:dyDescent="0.3">
      <c r="A1556" s="139" t="str">
        <f t="shared" si="1056"/>
        <v>2015Wk 9P</v>
      </c>
      <c r="B1556" t="s">
        <v>264</v>
      </c>
      <c r="C1556" s="144"/>
      <c r="D1556" s="171" t="s">
        <v>264</v>
      </c>
      <c r="E1556" s="172"/>
      <c r="F1556" s="172"/>
      <c r="G1556" s="172"/>
      <c r="H1556" s="172"/>
      <c r="I1556" s="172"/>
      <c r="J1556" s="172"/>
      <c r="K1556" s="172"/>
      <c r="L1556" s="172"/>
      <c r="M1556" s="173"/>
      <c r="N1556" s="174">
        <v>0</v>
      </c>
      <c r="O1556" s="175" t="e">
        <v>#VALUE!</v>
      </c>
      <c r="P1556" s="176" t="e">
        <v>#VALUE!</v>
      </c>
      <c r="Q1556" s="52"/>
      <c r="R1556" s="177" t="e">
        <f>CONCATENATE(B1556+100,P1556+100)</f>
        <v>#VALUE!</v>
      </c>
      <c r="S1556" s="170"/>
    </row>
    <row r="1557" spans="1:19" ht="16.5" thickBot="1" x14ac:dyDescent="0.3">
      <c r="A1557" s="139" t="str">
        <f t="shared" si="1056"/>
        <v>2015Wk 9PM20</v>
      </c>
      <c r="B1557" t="s">
        <v>266</v>
      </c>
      <c r="C1557" s="96"/>
      <c r="D1557" s="98"/>
      <c r="E1557" s="178"/>
      <c r="F1557" s="178"/>
      <c r="G1557" s="178"/>
      <c r="H1557" s="178"/>
      <c r="I1557" s="178"/>
      <c r="J1557" s="178"/>
      <c r="K1557" s="178"/>
      <c r="L1557" s="178"/>
      <c r="M1557" s="178"/>
      <c r="N1557" s="126"/>
      <c r="O1557" s="126"/>
      <c r="P1557" s="90"/>
      <c r="Q1557" s="52"/>
      <c r="R1557" s="177" t="e">
        <f>IF(R1555="","",CONCATENATE(R1555,"v",R1556))</f>
        <v>#VALUE!</v>
      </c>
      <c r="S1557" s="170"/>
    </row>
    <row r="1558" spans="1:19" ht="16.5" thickBot="1" x14ac:dyDescent="0.3">
      <c r="B1558" s="179" t="s">
        <v>2</v>
      </c>
      <c r="C1558" s="180" t="s">
        <v>17</v>
      </c>
      <c r="D1558" s="181" t="s">
        <v>267</v>
      </c>
      <c r="E1558" s="182" t="s">
        <v>8</v>
      </c>
      <c r="F1558" s="183" t="s">
        <v>5</v>
      </c>
      <c r="G1558" s="184" t="s">
        <v>268</v>
      </c>
      <c r="K1558" s="52"/>
      <c r="L1558" s="52"/>
      <c r="P1558" s="134"/>
    </row>
    <row r="1559" spans="1:19" x14ac:dyDescent="0.25">
      <c r="A1559" s="139" t="str">
        <f>CONCATENATE($C$10,$C$1496,"T",B1559)</f>
        <v>2015Wk 9T1</v>
      </c>
      <c r="B1559" s="186">
        <v>1</v>
      </c>
      <c r="C1559" s="187" t="s">
        <v>213</v>
      </c>
      <c r="D1559" s="188">
        <v>9</v>
      </c>
      <c r="E1559" s="189">
        <v>2</v>
      </c>
      <c r="F1559" s="190">
        <v>5</v>
      </c>
      <c r="G1559" s="189"/>
      <c r="K1559" s="52"/>
      <c r="L1559" s="52"/>
      <c r="P1559" s="134"/>
      <c r="Q1559" s="1">
        <f>COUNTIF(G1559:G1559,"=X")</f>
        <v>0</v>
      </c>
      <c r="R1559" s="1" t="str">
        <f t="shared" ref="R1559:R1600" si="1061">IF(G1559="X",CONCATENATE("S",Q1559),"")</f>
        <v/>
      </c>
      <c r="S1559" s="1" t="str">
        <f>IF(R1559="","",VLOOKUP(C1559,'[1]Admin Tools'!C:D,2,FALSE))</f>
        <v/>
      </c>
    </row>
    <row r="1560" spans="1:19" x14ac:dyDescent="0.25">
      <c r="A1560" s="139" t="str">
        <f>CONCATENATE($C$10,$C$1496,"T",B1559)</f>
        <v>2015Wk 9T1</v>
      </c>
      <c r="B1560" s="191"/>
      <c r="C1560" s="192" t="s">
        <v>215</v>
      </c>
      <c r="D1560" s="193">
        <v>-1</v>
      </c>
      <c r="E1560" s="194">
        <v>2</v>
      </c>
      <c r="F1560" s="195"/>
      <c r="G1560" s="194"/>
      <c r="K1560" s="52"/>
      <c r="L1560" s="52"/>
      <c r="P1560" s="134"/>
      <c r="Q1560" s="1">
        <f>COUNTIF(G1559:G1560,"=X")</f>
        <v>0</v>
      </c>
      <c r="R1560" s="1" t="str">
        <f t="shared" si="1061"/>
        <v/>
      </c>
      <c r="S1560" s="1" t="str">
        <f>IF(R1560="","",VLOOKUP(C1560,'[1]Admin Tools'!C:D,2,FALSE))</f>
        <v/>
      </c>
    </row>
    <row r="1561" spans="1:19" ht="16.5" thickBot="1" x14ac:dyDescent="0.3">
      <c r="A1561" s="139" t="str">
        <f>CONCATENATE($C$10,$C$1496,"T",B1559)</f>
        <v>2015Wk 9T1</v>
      </c>
      <c r="B1561" s="196"/>
      <c r="C1561" s="197" t="s">
        <v>217</v>
      </c>
      <c r="D1561" s="198">
        <v>1</v>
      </c>
      <c r="E1561" s="199">
        <v>0</v>
      </c>
      <c r="F1561" s="200"/>
      <c r="G1561" s="199"/>
      <c r="K1561" s="52"/>
      <c r="L1561" s="52"/>
      <c r="P1561" s="134"/>
      <c r="Q1561" s="1">
        <f>COUNTIF(G1559:G1561,"=X")</f>
        <v>0</v>
      </c>
      <c r="R1561" s="1" t="str">
        <f t="shared" si="1061"/>
        <v/>
      </c>
      <c r="S1561" s="1" t="str">
        <f>IF(R1561="","",VLOOKUP(C1561,'[1]Admin Tools'!C:D,2,FALSE))</f>
        <v/>
      </c>
    </row>
    <row r="1562" spans="1:19" x14ac:dyDescent="0.25">
      <c r="A1562" s="139" t="str">
        <f>CONCATENATE($C$10,$C$1496,"T",B1562)</f>
        <v>2015Wk 9T2</v>
      </c>
      <c r="B1562" s="201">
        <v>2</v>
      </c>
      <c r="C1562" s="187" t="s">
        <v>214</v>
      </c>
      <c r="D1562" s="202">
        <v>0</v>
      </c>
      <c r="E1562" s="189">
        <v>2</v>
      </c>
      <c r="F1562" s="203">
        <v>5</v>
      </c>
      <c r="G1562" s="204"/>
      <c r="K1562" s="52"/>
      <c r="L1562" s="52"/>
      <c r="P1562" s="134"/>
      <c r="Q1562" s="1">
        <f>COUNTIF(G1559:G1562,"=X")</f>
        <v>0</v>
      </c>
      <c r="R1562" s="1" t="str">
        <f t="shared" si="1061"/>
        <v/>
      </c>
      <c r="S1562" s="1" t="str">
        <f>IF(R1562="","",VLOOKUP(C1562,'[1]Admin Tools'!C:D,2,FALSE))</f>
        <v/>
      </c>
    </row>
    <row r="1563" spans="1:19" x14ac:dyDescent="0.25">
      <c r="A1563" s="139" t="str">
        <f>CONCATENATE($C$10,$C$1496,"T",B1562)</f>
        <v>2015Wk 9T2</v>
      </c>
      <c r="B1563" s="205"/>
      <c r="C1563" s="192" t="s">
        <v>216</v>
      </c>
      <c r="D1563" s="206">
        <v>-2</v>
      </c>
      <c r="E1563" s="194">
        <v>0</v>
      </c>
      <c r="F1563" s="203"/>
      <c r="G1563" s="207"/>
      <c r="K1563" s="52"/>
      <c r="L1563" s="52"/>
      <c r="P1563" s="134"/>
      <c r="Q1563" s="1">
        <f>COUNTIF(G1559:G1563,"=X")</f>
        <v>0</v>
      </c>
      <c r="R1563" s="1" t="str">
        <f t="shared" si="1061"/>
        <v/>
      </c>
      <c r="S1563" s="1" t="str">
        <f>IF(R1563="","",VLOOKUP(C1563,'[1]Admin Tools'!C:D,2,FALSE))</f>
        <v/>
      </c>
    </row>
    <row r="1564" spans="1:19" ht="16.5" thickBot="1" x14ac:dyDescent="0.3">
      <c r="A1564" s="139" t="str">
        <f>CONCATENATE($C$10,$C$1496,"T",B1562)</f>
        <v>2015Wk 9T2</v>
      </c>
      <c r="B1564" s="208"/>
      <c r="C1564" s="197" t="s">
        <v>218</v>
      </c>
      <c r="D1564" s="209">
        <v>3</v>
      </c>
      <c r="E1564" s="199">
        <v>2</v>
      </c>
      <c r="F1564" s="210"/>
      <c r="G1564" s="211"/>
      <c r="K1564" s="52"/>
      <c r="L1564" s="52"/>
      <c r="P1564" s="134"/>
      <c r="Q1564" s="1">
        <f>COUNTIF(G1559:G1564,"=X")</f>
        <v>0</v>
      </c>
      <c r="R1564" s="1" t="str">
        <f t="shared" si="1061"/>
        <v/>
      </c>
      <c r="S1564" s="1" t="str">
        <f>IF(R1564="","",VLOOKUP(C1564,'[1]Admin Tools'!C:D,2,FALSE))</f>
        <v/>
      </c>
    </row>
    <row r="1565" spans="1:19" x14ac:dyDescent="0.25">
      <c r="A1565" s="139" t="str">
        <f>CONCATENATE($C$10,$C$1496,"T",B1565)</f>
        <v>2015Wk 9T3</v>
      </c>
      <c r="B1565" s="186">
        <v>3</v>
      </c>
      <c r="C1565" s="187" t="s">
        <v>219</v>
      </c>
      <c r="D1565" s="188">
        <v>3</v>
      </c>
      <c r="E1565" s="189">
        <v>2</v>
      </c>
      <c r="F1565" s="190">
        <v>7</v>
      </c>
      <c r="G1565" s="189"/>
      <c r="K1565" s="52"/>
      <c r="L1565" s="52"/>
      <c r="P1565" s="134"/>
      <c r="Q1565" s="1">
        <f>COUNTIF(G1559:G1565,"=X")</f>
        <v>0</v>
      </c>
      <c r="R1565" s="1" t="str">
        <f t="shared" si="1061"/>
        <v/>
      </c>
      <c r="S1565" s="1" t="str">
        <f>IF(R1565="","",VLOOKUP(C1565,'[1]Admin Tools'!C:D,2,FALSE))</f>
        <v/>
      </c>
    </row>
    <row r="1566" spans="1:19" x14ac:dyDescent="0.25">
      <c r="A1566" s="139" t="str">
        <f>CONCATENATE($C$10,$C$1496,"T",B1565)</f>
        <v>2015Wk 9T3</v>
      </c>
      <c r="B1566" s="191"/>
      <c r="C1566" s="192" t="s">
        <v>222</v>
      </c>
      <c r="D1566" s="193">
        <v>3</v>
      </c>
      <c r="E1566" s="194">
        <v>2</v>
      </c>
      <c r="F1566" s="195"/>
      <c r="G1566" s="194"/>
      <c r="K1566" s="52"/>
      <c r="L1566" s="52"/>
      <c r="P1566" s="134"/>
      <c r="Q1566" s="1">
        <f>COUNTIF(G1559:G1566,"=X")</f>
        <v>0</v>
      </c>
      <c r="R1566" s="1" t="str">
        <f t="shared" si="1061"/>
        <v/>
      </c>
      <c r="S1566" s="1" t="str">
        <f>IF(R1566="","",VLOOKUP(C1566,'[1]Admin Tools'!C:D,2,FALSE))</f>
        <v/>
      </c>
    </row>
    <row r="1567" spans="1:19" ht="16.5" thickBot="1" x14ac:dyDescent="0.3">
      <c r="A1567" s="139" t="str">
        <f>CONCATENATE($C$10,$C$1496,"T",B1565)</f>
        <v>2015Wk 9T3</v>
      </c>
      <c r="B1567" s="196"/>
      <c r="C1567" s="197" t="s">
        <v>225</v>
      </c>
      <c r="D1567" s="198">
        <v>2</v>
      </c>
      <c r="E1567" s="199">
        <v>2</v>
      </c>
      <c r="F1567" s="200"/>
      <c r="G1567" s="199"/>
      <c r="K1567" s="52"/>
      <c r="L1567" s="52"/>
      <c r="P1567" s="134"/>
      <c r="Q1567" s="1">
        <f>COUNTIF(G1559:G1567,"=X")</f>
        <v>0</v>
      </c>
      <c r="R1567" s="1" t="str">
        <f t="shared" si="1061"/>
        <v/>
      </c>
      <c r="S1567" s="1" t="str">
        <f>IF(R1567="","",VLOOKUP(C1567,'[1]Admin Tools'!C:D,2,FALSE))</f>
        <v/>
      </c>
    </row>
    <row r="1568" spans="1:19" x14ac:dyDescent="0.25">
      <c r="A1568" s="139" t="str">
        <f>CONCATENATE($C$10,$C$1496,"T",B1568)</f>
        <v>2015Wk 9T4</v>
      </c>
      <c r="B1568" s="201">
        <v>4</v>
      </c>
      <c r="C1568" s="187" t="s">
        <v>220</v>
      </c>
      <c r="D1568" s="202">
        <v>-1</v>
      </c>
      <c r="E1568" s="212">
        <v>0</v>
      </c>
      <c r="F1568" s="203">
        <v>5</v>
      </c>
      <c r="G1568" s="204"/>
      <c r="K1568" s="52"/>
      <c r="L1568" s="52"/>
      <c r="P1568" s="134"/>
      <c r="Q1568" s="1">
        <f>COUNTIF(G1559:G1568,"=X")</f>
        <v>0</v>
      </c>
      <c r="R1568" s="1" t="str">
        <f t="shared" si="1061"/>
        <v/>
      </c>
      <c r="S1568" s="1" t="str">
        <f>IF(R1568="","",VLOOKUP(C1568,'[1]Admin Tools'!C:D,2,FALSE))</f>
        <v/>
      </c>
    </row>
    <row r="1569" spans="1:19" x14ac:dyDescent="0.25">
      <c r="A1569" s="139" t="str">
        <f>CONCATENATE($C$10,$C$1496,"T",B1568)</f>
        <v>2015Wk 9T4</v>
      </c>
      <c r="B1569" s="205"/>
      <c r="C1569" s="192" t="s">
        <v>223</v>
      </c>
      <c r="D1569" s="206">
        <v>3</v>
      </c>
      <c r="E1569" s="213">
        <v>2</v>
      </c>
      <c r="F1569" s="203"/>
      <c r="G1569" s="207"/>
      <c r="K1569" s="52"/>
      <c r="L1569" s="52"/>
      <c r="P1569" s="134"/>
      <c r="Q1569" s="1">
        <f>COUNTIF(G1559:G1569,"=X")</f>
        <v>0</v>
      </c>
      <c r="R1569" s="1" t="str">
        <f t="shared" si="1061"/>
        <v/>
      </c>
      <c r="S1569" s="1" t="str">
        <f>IF(R1569="","",VLOOKUP(C1569,'[1]Admin Tools'!C:D,2,FALSE))</f>
        <v/>
      </c>
    </row>
    <row r="1570" spans="1:19" ht="16.5" thickBot="1" x14ac:dyDescent="0.3">
      <c r="A1570" s="139" t="str">
        <f>CONCATENATE($C$10,$C$1496,"T",B1568)</f>
        <v>2015Wk 9T4</v>
      </c>
      <c r="B1570" s="208"/>
      <c r="C1570" s="197" t="s">
        <v>226</v>
      </c>
      <c r="D1570" s="209">
        <v>-1</v>
      </c>
      <c r="E1570" s="214">
        <v>2</v>
      </c>
      <c r="F1570" s="210"/>
      <c r="G1570" s="211"/>
      <c r="K1570" s="52"/>
      <c r="L1570" s="52"/>
      <c r="P1570" s="134"/>
      <c r="Q1570" s="1">
        <f>COUNTIF(G1559:G1570,"=X")</f>
        <v>0</v>
      </c>
      <c r="R1570" s="1" t="str">
        <f t="shared" si="1061"/>
        <v/>
      </c>
      <c r="S1570" s="1" t="str">
        <f>IF(R1570="","",VLOOKUP(C1570,'[1]Admin Tools'!C:D,2,FALSE))</f>
        <v/>
      </c>
    </row>
    <row r="1571" spans="1:19" x14ac:dyDescent="0.25">
      <c r="A1571" s="139" t="str">
        <f>CONCATENATE($C$10,$C$1496,"T",B1571)</f>
        <v>2015Wk 9T5</v>
      </c>
      <c r="B1571" s="186">
        <v>5</v>
      </c>
      <c r="C1571" s="187" t="s">
        <v>228</v>
      </c>
      <c r="D1571" s="188">
        <v>-1</v>
      </c>
      <c r="E1571" s="189">
        <v>0</v>
      </c>
      <c r="F1571" s="190">
        <v>5</v>
      </c>
      <c r="G1571" s="189"/>
      <c r="K1571" s="52"/>
      <c r="L1571" s="52"/>
      <c r="P1571" s="134"/>
      <c r="Q1571" s="1">
        <f>COUNTIF(G1559:G1571,"=X")</f>
        <v>0</v>
      </c>
      <c r="R1571" s="1" t="str">
        <f t="shared" si="1061"/>
        <v/>
      </c>
      <c r="S1571" s="1" t="str">
        <f>IF(R1571="","",VLOOKUP(C1571,'[1]Admin Tools'!C:D,2,FALSE))</f>
        <v/>
      </c>
    </row>
    <row r="1572" spans="1:19" x14ac:dyDescent="0.25">
      <c r="A1572" s="139" t="str">
        <f>CONCATENATE($C$10,$C$1496,"T",B1571)</f>
        <v>2015Wk 9T5</v>
      </c>
      <c r="B1572" s="191"/>
      <c r="C1572" s="192" t="s">
        <v>231</v>
      </c>
      <c r="D1572" s="193">
        <v>2</v>
      </c>
      <c r="E1572" s="194">
        <v>2</v>
      </c>
      <c r="F1572" s="195"/>
      <c r="G1572" s="194"/>
      <c r="K1572" s="52"/>
      <c r="L1572" s="52"/>
      <c r="P1572" s="134"/>
      <c r="Q1572" s="1">
        <f>COUNTIF(G1559:G1572,"=X")</f>
        <v>0</v>
      </c>
      <c r="R1572" s="1" t="str">
        <f t="shared" si="1061"/>
        <v/>
      </c>
      <c r="S1572" s="1" t="str">
        <f>IF(R1572="","",VLOOKUP(C1572,'[1]Admin Tools'!C:D,2,FALSE))</f>
        <v/>
      </c>
    </row>
    <row r="1573" spans="1:19" ht="16.5" thickBot="1" x14ac:dyDescent="0.3">
      <c r="A1573" s="139" t="str">
        <f>CONCATENATE($C$10,$C$1496,"T",B1571)</f>
        <v>2015Wk 9T5</v>
      </c>
      <c r="B1573" s="196"/>
      <c r="C1573" s="197" t="s">
        <v>234</v>
      </c>
      <c r="D1573" s="198">
        <v>-4</v>
      </c>
      <c r="E1573" s="199">
        <v>2</v>
      </c>
      <c r="F1573" s="200"/>
      <c r="G1573" s="199"/>
      <c r="K1573" s="52"/>
      <c r="L1573" s="52"/>
      <c r="P1573" s="134"/>
      <c r="Q1573" s="1">
        <f>COUNTIF(G1559:G1573,"=X")</f>
        <v>0</v>
      </c>
      <c r="R1573" s="1" t="str">
        <f t="shared" si="1061"/>
        <v/>
      </c>
      <c r="S1573" s="1" t="str">
        <f>IF(R1573="","",VLOOKUP(C1573,'[1]Admin Tools'!C:D,2,FALSE))</f>
        <v/>
      </c>
    </row>
    <row r="1574" spans="1:19" x14ac:dyDescent="0.25">
      <c r="A1574" s="139" t="str">
        <f>CONCATENATE($C$10,$C$1496,"T",B1574)</f>
        <v>2015Wk 9T6</v>
      </c>
      <c r="B1574" s="201">
        <v>6</v>
      </c>
      <c r="C1574" s="187" t="s">
        <v>229</v>
      </c>
      <c r="D1574" s="202">
        <v>-1</v>
      </c>
      <c r="E1574" s="212">
        <v>0</v>
      </c>
      <c r="F1574" s="203">
        <v>5</v>
      </c>
      <c r="G1574" s="204"/>
      <c r="K1574" s="52"/>
      <c r="L1574" s="52"/>
      <c r="P1574" s="134"/>
      <c r="Q1574" s="1">
        <f>COUNTIF(G1559:G1574,"=X")</f>
        <v>0</v>
      </c>
      <c r="R1574" s="1" t="str">
        <f t="shared" si="1061"/>
        <v/>
      </c>
      <c r="S1574" s="1" t="str">
        <f>IF(R1574="","",VLOOKUP(C1574,'[1]Admin Tools'!C:D,2,FALSE))</f>
        <v/>
      </c>
    </row>
    <row r="1575" spans="1:19" x14ac:dyDescent="0.25">
      <c r="A1575" s="139" t="str">
        <f>CONCATENATE($C$10,$C$1496,"T",B1574)</f>
        <v>2015Wk 9T6</v>
      </c>
      <c r="B1575" s="205"/>
      <c r="C1575" s="192" t="s">
        <v>232</v>
      </c>
      <c r="D1575" s="206">
        <v>1</v>
      </c>
      <c r="E1575" s="213">
        <v>2</v>
      </c>
      <c r="F1575" s="203"/>
      <c r="G1575" s="207"/>
      <c r="K1575" s="52"/>
      <c r="L1575" s="52"/>
      <c r="P1575" s="134"/>
      <c r="Q1575" s="1">
        <f>COUNTIF(G1559:G1575,"=X")</f>
        <v>0</v>
      </c>
      <c r="R1575" s="1" t="str">
        <f t="shared" si="1061"/>
        <v/>
      </c>
      <c r="S1575" s="1" t="str">
        <f>IF(R1575="","",VLOOKUP(C1575,'[1]Admin Tools'!C:D,2,FALSE))</f>
        <v/>
      </c>
    </row>
    <row r="1576" spans="1:19" ht="16.5" thickBot="1" x14ac:dyDescent="0.3">
      <c r="A1576" s="139" t="str">
        <f>CONCATENATE($C$10,$C$1496,"T",B1574)</f>
        <v>2015Wk 9T6</v>
      </c>
      <c r="B1576" s="208"/>
      <c r="C1576" s="197" t="s">
        <v>235</v>
      </c>
      <c r="D1576" s="209">
        <v>0</v>
      </c>
      <c r="E1576" s="214">
        <v>2</v>
      </c>
      <c r="F1576" s="210"/>
      <c r="G1576" s="211"/>
      <c r="K1576" s="52"/>
      <c r="L1576" s="52"/>
      <c r="P1576" s="134"/>
      <c r="Q1576" s="1">
        <f>COUNTIF(G1559:G1576,"=X")</f>
        <v>0</v>
      </c>
      <c r="R1576" s="1" t="str">
        <f t="shared" si="1061"/>
        <v/>
      </c>
      <c r="S1576" s="1" t="str">
        <f>IF(R1576="","",VLOOKUP(C1576,'[1]Admin Tools'!C:D,2,FALSE))</f>
        <v/>
      </c>
    </row>
    <row r="1577" spans="1:19" x14ac:dyDescent="0.25">
      <c r="A1577" s="139" t="str">
        <f>CONCATENATE($C$10,$C$1496,"T",B1577)</f>
        <v>2015Wk 9T7</v>
      </c>
      <c r="B1577" s="186">
        <v>7</v>
      </c>
      <c r="C1577" s="187" t="s">
        <v>237</v>
      </c>
      <c r="D1577" s="188">
        <v>-1</v>
      </c>
      <c r="E1577" s="189">
        <v>0</v>
      </c>
      <c r="F1577" s="190">
        <v>2</v>
      </c>
      <c r="G1577" s="189"/>
      <c r="K1577" s="52"/>
      <c r="L1577" s="52"/>
      <c r="P1577" s="134"/>
      <c r="Q1577" s="1">
        <f>COUNTIF(G1559:G1577,"=X")</f>
        <v>0</v>
      </c>
      <c r="R1577" s="1" t="str">
        <f t="shared" si="1061"/>
        <v/>
      </c>
      <c r="S1577" s="1" t="str">
        <f>IF(R1577="","",VLOOKUP(C1577,'[1]Admin Tools'!C:D,2,FALSE))</f>
        <v/>
      </c>
    </row>
    <row r="1578" spans="1:19" x14ac:dyDescent="0.25">
      <c r="A1578" s="139" t="str">
        <f>CONCATENATE($C$10,$C$1496,"T",B1577)</f>
        <v>2015Wk 9T7</v>
      </c>
      <c r="B1578" s="191"/>
      <c r="C1578" s="192" t="s">
        <v>240</v>
      </c>
      <c r="D1578" s="193">
        <v>-6</v>
      </c>
      <c r="E1578" s="194">
        <v>0</v>
      </c>
      <c r="F1578" s="195"/>
      <c r="G1578" s="194"/>
      <c r="K1578" s="52"/>
      <c r="L1578" s="52"/>
      <c r="P1578" s="134"/>
      <c r="Q1578" s="1">
        <f>COUNTIF(G1559:G1578,"=X")</f>
        <v>0</v>
      </c>
      <c r="R1578" s="1" t="str">
        <f t="shared" si="1061"/>
        <v/>
      </c>
      <c r="S1578" s="1" t="str">
        <f>IF(R1578="","",VLOOKUP(C1578,'[1]Admin Tools'!C:D,2,FALSE))</f>
        <v/>
      </c>
    </row>
    <row r="1579" spans="1:19" ht="16.5" thickBot="1" x14ac:dyDescent="0.3">
      <c r="A1579" s="139" t="str">
        <f>CONCATENATE($C$10,$C$1496,"T",B1577)</f>
        <v>2015Wk 9T7</v>
      </c>
      <c r="B1579" s="196"/>
      <c r="C1579" s="197" t="s">
        <v>243</v>
      </c>
      <c r="D1579" s="198">
        <v>1</v>
      </c>
      <c r="E1579" s="199">
        <v>2</v>
      </c>
      <c r="F1579" s="200"/>
      <c r="G1579" s="199"/>
      <c r="K1579" s="52"/>
      <c r="L1579" s="52"/>
      <c r="P1579" s="134"/>
      <c r="Q1579" s="1">
        <f>COUNTIF(G1559:G1579,"=X")</f>
        <v>0</v>
      </c>
      <c r="R1579" s="1" t="str">
        <f t="shared" si="1061"/>
        <v/>
      </c>
      <c r="S1579" s="1" t="str">
        <f>IF(R1579="","",VLOOKUP(C1579,'[1]Admin Tools'!C:D,2,FALSE))</f>
        <v/>
      </c>
    </row>
    <row r="1580" spans="1:19" x14ac:dyDescent="0.25">
      <c r="A1580" s="139" t="str">
        <f>CONCATENATE($C$10,$C$1496,"T",B1580)</f>
        <v>2015Wk 9T8</v>
      </c>
      <c r="B1580" s="201">
        <v>8</v>
      </c>
      <c r="C1580" s="187" t="s">
        <v>238</v>
      </c>
      <c r="D1580" s="202">
        <v>0</v>
      </c>
      <c r="E1580" s="212">
        <v>0</v>
      </c>
      <c r="F1580" s="203">
        <v>2</v>
      </c>
      <c r="G1580" s="204"/>
      <c r="K1580" s="52"/>
      <c r="L1580" s="52"/>
      <c r="P1580" s="134"/>
      <c r="Q1580" s="1">
        <f>COUNTIF(G1559:G1580,"=X")</f>
        <v>0</v>
      </c>
      <c r="R1580" s="1" t="str">
        <f t="shared" si="1061"/>
        <v/>
      </c>
      <c r="S1580" s="1" t="str">
        <f>IF(R1580="","",VLOOKUP(C1580,'[1]Admin Tools'!C:D,2,FALSE))</f>
        <v/>
      </c>
    </row>
    <row r="1581" spans="1:19" x14ac:dyDescent="0.25">
      <c r="A1581" s="139" t="str">
        <f>CONCATENATE($C$10,$C$1496,"T",B1580)</f>
        <v>2015Wk 9T8</v>
      </c>
      <c r="B1581" s="205"/>
      <c r="C1581" s="192" t="s">
        <v>241</v>
      </c>
      <c r="D1581" s="206">
        <v>-3</v>
      </c>
      <c r="E1581" s="213">
        <v>0</v>
      </c>
      <c r="F1581" s="203"/>
      <c r="G1581" s="207"/>
      <c r="K1581" s="52"/>
      <c r="L1581" s="52"/>
      <c r="P1581" s="134"/>
      <c r="Q1581" s="1">
        <f>COUNTIF(G1559:G1581,"=X")</f>
        <v>0</v>
      </c>
      <c r="R1581" s="1" t="str">
        <f t="shared" si="1061"/>
        <v/>
      </c>
      <c r="S1581" s="1" t="str">
        <f>IF(R1581="","",VLOOKUP(C1581,'[1]Admin Tools'!C:D,2,FALSE))</f>
        <v/>
      </c>
    </row>
    <row r="1582" spans="1:19" ht="16.5" thickBot="1" x14ac:dyDescent="0.3">
      <c r="A1582" s="139" t="str">
        <f>CONCATENATE($C$10,$C$1496,"T",B1580)</f>
        <v>2015Wk 9T8</v>
      </c>
      <c r="B1582" s="208"/>
      <c r="C1582" s="197" t="s">
        <v>244</v>
      </c>
      <c r="D1582" s="209">
        <v>0</v>
      </c>
      <c r="E1582" s="214">
        <v>2</v>
      </c>
      <c r="F1582" s="210"/>
      <c r="G1582" s="211"/>
      <c r="K1582" s="52"/>
      <c r="L1582" s="52"/>
      <c r="P1582" s="134"/>
      <c r="Q1582" s="1">
        <f>COUNTIF(G1559:G1582,"=X")</f>
        <v>0</v>
      </c>
      <c r="R1582" s="1" t="str">
        <f t="shared" si="1061"/>
        <v/>
      </c>
      <c r="S1582" s="1" t="str">
        <f>IF(R1582="","",VLOOKUP(C1582,'[1]Admin Tools'!C:D,2,FALSE))</f>
        <v/>
      </c>
    </row>
    <row r="1583" spans="1:19" x14ac:dyDescent="0.25">
      <c r="A1583" s="139" t="str">
        <f>CONCATENATE($C$10,$C$1496,"T",B1583)</f>
        <v>2015Wk 9T9</v>
      </c>
      <c r="B1583" s="186">
        <v>9</v>
      </c>
      <c r="C1583" s="187" t="s">
        <v>246</v>
      </c>
      <c r="D1583" s="188">
        <v>-3</v>
      </c>
      <c r="E1583" s="189">
        <v>0</v>
      </c>
      <c r="F1583" s="190">
        <v>2</v>
      </c>
      <c r="G1583" s="189"/>
      <c r="K1583" s="52"/>
      <c r="L1583" s="52"/>
      <c r="P1583" s="134"/>
      <c r="Q1583" s="1">
        <f>COUNTIF(G1559:G1583,"=X")</f>
        <v>0</v>
      </c>
      <c r="R1583" s="1" t="str">
        <f t="shared" si="1061"/>
        <v/>
      </c>
      <c r="S1583" s="1" t="str">
        <f>IF(R1583="","",VLOOKUP(C1583,'[1]Admin Tools'!C:D,2,FALSE))</f>
        <v/>
      </c>
    </row>
    <row r="1584" spans="1:19" x14ac:dyDescent="0.25">
      <c r="A1584" s="139" t="str">
        <f>CONCATENATE($C$10,$C$1496,"T",B1583)</f>
        <v>2015Wk 9T9</v>
      </c>
      <c r="B1584" s="191"/>
      <c r="C1584" s="192" t="s">
        <v>249</v>
      </c>
      <c r="D1584" s="193">
        <v>-2</v>
      </c>
      <c r="E1584" s="194">
        <v>0</v>
      </c>
      <c r="F1584" s="195"/>
      <c r="G1584" s="194"/>
      <c r="K1584" s="52"/>
      <c r="L1584" s="52"/>
      <c r="P1584" s="134"/>
      <c r="Q1584" s="1">
        <f>COUNTIF(G1559:G1584,"=X")</f>
        <v>0</v>
      </c>
      <c r="R1584" s="1" t="str">
        <f t="shared" si="1061"/>
        <v/>
      </c>
      <c r="S1584" s="1" t="str">
        <f>IF(R1584="","",VLOOKUP(C1584,'[1]Admin Tools'!C:D,2,FALSE))</f>
        <v/>
      </c>
    </row>
    <row r="1585" spans="1:19" ht="16.5" thickBot="1" x14ac:dyDescent="0.3">
      <c r="A1585" s="139" t="str">
        <f>CONCATENATE($C$10,$C$1496,"T",B1583)</f>
        <v>2015Wk 9T9</v>
      </c>
      <c r="B1585" s="196"/>
      <c r="C1585" s="197" t="s">
        <v>252</v>
      </c>
      <c r="D1585" s="198">
        <v>2</v>
      </c>
      <c r="E1585" s="199">
        <v>2</v>
      </c>
      <c r="F1585" s="200"/>
      <c r="G1585" s="199"/>
      <c r="K1585" s="52"/>
      <c r="L1585" s="52"/>
      <c r="P1585" s="134"/>
      <c r="Q1585" s="1">
        <f>COUNTIF(G1559:G1585,"=X")</f>
        <v>0</v>
      </c>
      <c r="R1585" s="1" t="str">
        <f t="shared" si="1061"/>
        <v/>
      </c>
      <c r="S1585" s="1" t="str">
        <f>IF(R1585="","",VLOOKUP(C1585,'[1]Admin Tools'!C:D,2,FALSE))</f>
        <v/>
      </c>
    </row>
    <row r="1586" spans="1:19" x14ac:dyDescent="0.25">
      <c r="A1586" s="139" t="str">
        <f>CONCATENATE($C$10,$C$1496,"T",B1586)</f>
        <v>2015Wk 9T10</v>
      </c>
      <c r="B1586" s="201">
        <v>10</v>
      </c>
      <c r="C1586" s="187" t="s">
        <v>247</v>
      </c>
      <c r="D1586" s="202">
        <v>2</v>
      </c>
      <c r="E1586" s="212">
        <v>2</v>
      </c>
      <c r="F1586" s="203">
        <v>2</v>
      </c>
      <c r="G1586" s="204"/>
      <c r="K1586" s="52"/>
      <c r="L1586" s="52"/>
      <c r="P1586" s="134"/>
      <c r="Q1586" s="1">
        <f>COUNTIF(G1559:G1586,"=X")</f>
        <v>0</v>
      </c>
      <c r="R1586" s="1" t="str">
        <f t="shared" si="1061"/>
        <v/>
      </c>
      <c r="S1586" s="1" t="str">
        <f>IF(R1586="","",VLOOKUP(C1586,'[1]Admin Tools'!C:D,2,FALSE))</f>
        <v/>
      </c>
    </row>
    <row r="1587" spans="1:19" x14ac:dyDescent="0.25">
      <c r="A1587" s="139" t="str">
        <f>CONCATENATE($C$10,$C$1496,"T",B1586)</f>
        <v>2015Wk 9T10</v>
      </c>
      <c r="B1587" s="205"/>
      <c r="C1587" s="192" t="s">
        <v>250</v>
      </c>
      <c r="D1587" s="206">
        <v>-2</v>
      </c>
      <c r="E1587" s="213">
        <v>0</v>
      </c>
      <c r="F1587" s="203"/>
      <c r="G1587" s="207"/>
      <c r="K1587" s="52"/>
      <c r="L1587" s="52"/>
      <c r="P1587" s="134"/>
      <c r="Q1587" s="1">
        <f>COUNTIF(G1559:G1587,"=X")</f>
        <v>0</v>
      </c>
      <c r="R1587" s="1" t="str">
        <f t="shared" si="1061"/>
        <v/>
      </c>
      <c r="S1587" s="1" t="str">
        <f>IF(R1587="","",VLOOKUP(C1587,'[1]Admin Tools'!C:D,2,FALSE))</f>
        <v/>
      </c>
    </row>
    <row r="1588" spans="1:19" ht="16.5" thickBot="1" x14ac:dyDescent="0.3">
      <c r="A1588" s="139" t="str">
        <f>CONCATENATE($C$10,$C$1496,"T",B1586)</f>
        <v>2015Wk 9T10</v>
      </c>
      <c r="B1588" s="208"/>
      <c r="C1588" s="197" t="s">
        <v>253</v>
      </c>
      <c r="D1588" s="209">
        <v>-4</v>
      </c>
      <c r="E1588" s="214">
        <v>0</v>
      </c>
      <c r="F1588" s="210"/>
      <c r="G1588" s="211"/>
      <c r="K1588" s="52"/>
      <c r="L1588" s="52"/>
      <c r="P1588" s="134"/>
      <c r="Q1588" s="1">
        <f>COUNTIF(G1559:G1588,"=X")</f>
        <v>0</v>
      </c>
      <c r="R1588" s="1" t="str">
        <f t="shared" si="1061"/>
        <v/>
      </c>
      <c r="S1588" s="1" t="str">
        <f>IF(R1588="","",VLOOKUP(C1588,'[1]Admin Tools'!C:D,2,FALSE))</f>
        <v/>
      </c>
    </row>
    <row r="1589" spans="1:19" x14ac:dyDescent="0.25">
      <c r="A1589" s="139" t="str">
        <f>CONCATENATE($C$10,$C$1496,"T",B1589)</f>
        <v>2015Wk 9T11</v>
      </c>
      <c r="B1589" s="186">
        <v>11</v>
      </c>
      <c r="C1589" s="187" t="s">
        <v>255</v>
      </c>
      <c r="D1589" s="188">
        <v>-5</v>
      </c>
      <c r="E1589" s="189">
        <v>0</v>
      </c>
      <c r="F1589" s="190">
        <v>0</v>
      </c>
      <c r="G1589" s="189"/>
      <c r="K1589" s="52"/>
      <c r="L1589" s="52"/>
      <c r="P1589" s="134"/>
      <c r="Q1589" s="1">
        <f>COUNTIF(G1559:G1589,"=X")</f>
        <v>0</v>
      </c>
      <c r="R1589" s="1" t="str">
        <f t="shared" si="1061"/>
        <v/>
      </c>
      <c r="S1589" s="1" t="str">
        <f>IF(R1589="","",VLOOKUP(C1589,'[1]Admin Tools'!C:D,2,FALSE))</f>
        <v/>
      </c>
    </row>
    <row r="1590" spans="1:19" x14ac:dyDescent="0.25">
      <c r="A1590" s="139" t="str">
        <f>CONCATENATE($C$10,$C$1496,"T",B1589)</f>
        <v>2015Wk 9T11</v>
      </c>
      <c r="B1590" s="191"/>
      <c r="C1590" s="192" t="s">
        <v>258</v>
      </c>
      <c r="D1590" s="193">
        <v>-4</v>
      </c>
      <c r="E1590" s="194">
        <v>0</v>
      </c>
      <c r="F1590" s="195"/>
      <c r="G1590" s="194"/>
      <c r="K1590" s="52"/>
      <c r="L1590" s="52"/>
      <c r="P1590" s="134"/>
      <c r="Q1590" s="1">
        <f>COUNTIF(G1559:G1590,"=X")</f>
        <v>0</v>
      </c>
      <c r="R1590" s="1" t="str">
        <f t="shared" si="1061"/>
        <v/>
      </c>
      <c r="S1590" s="1" t="str">
        <f>IF(R1590="","",VLOOKUP(C1590,'[1]Admin Tools'!C:D,2,FALSE))</f>
        <v/>
      </c>
    </row>
    <row r="1591" spans="1:19" ht="16.5" thickBot="1" x14ac:dyDescent="0.3">
      <c r="A1591" s="139" t="str">
        <f>CONCATENATE($C$10,$C$1496,"T",B1589)</f>
        <v>2015Wk 9T11</v>
      </c>
      <c r="B1591" s="196"/>
      <c r="C1591" s="197" t="s">
        <v>261</v>
      </c>
      <c r="D1591" s="198">
        <v>-2</v>
      </c>
      <c r="E1591" s="199">
        <v>0</v>
      </c>
      <c r="F1591" s="200"/>
      <c r="G1591" s="199"/>
      <c r="K1591" s="52"/>
      <c r="L1591" s="52"/>
      <c r="P1591" s="134"/>
      <c r="Q1591" s="1">
        <f>COUNTIF(G1559:G1591,"=X")</f>
        <v>0</v>
      </c>
      <c r="R1591" s="1" t="str">
        <f t="shared" si="1061"/>
        <v/>
      </c>
      <c r="S1591" s="1" t="str">
        <f>IF(R1591="","",VLOOKUP(C1591,'[1]Admin Tools'!C:D,2,FALSE))</f>
        <v/>
      </c>
    </row>
    <row r="1592" spans="1:19" x14ac:dyDescent="0.25">
      <c r="A1592" s="139" t="str">
        <f>CONCATENATE($C$10,$C$1496,"T",B1592)</f>
        <v>2015Wk 9T12</v>
      </c>
      <c r="B1592" s="201">
        <v>12</v>
      </c>
      <c r="C1592" s="187" t="s">
        <v>256</v>
      </c>
      <c r="D1592" s="202">
        <v>2</v>
      </c>
      <c r="E1592" s="212">
        <v>2</v>
      </c>
      <c r="F1592" s="203">
        <v>2</v>
      </c>
      <c r="G1592" s="204"/>
      <c r="K1592" s="52"/>
      <c r="L1592" s="52"/>
      <c r="P1592" s="134"/>
      <c r="Q1592" s="1">
        <f>COUNTIF(G1559:G1592,"=X")</f>
        <v>0</v>
      </c>
      <c r="R1592" s="1" t="str">
        <f t="shared" si="1061"/>
        <v/>
      </c>
      <c r="S1592" s="1" t="str">
        <f>IF(R1592="","",VLOOKUP(C1592,'[1]Admin Tools'!C:D,2,FALSE))</f>
        <v/>
      </c>
    </row>
    <row r="1593" spans="1:19" x14ac:dyDescent="0.25">
      <c r="A1593" s="139" t="str">
        <f>CONCATENATE($C$10,$C$1496,"T",B1592)</f>
        <v>2015Wk 9T12</v>
      </c>
      <c r="B1593" s="205"/>
      <c r="C1593" s="192" t="s">
        <v>259</v>
      </c>
      <c r="D1593" s="206">
        <v>0</v>
      </c>
      <c r="E1593" s="213">
        <v>0</v>
      </c>
      <c r="F1593" s="203"/>
      <c r="G1593" s="207"/>
      <c r="K1593" s="52"/>
      <c r="L1593" s="52"/>
      <c r="P1593" s="134"/>
      <c r="Q1593" s="1">
        <f>COUNTIF(G1559:G1593,"=X")</f>
        <v>0</v>
      </c>
      <c r="R1593" s="1" t="str">
        <f t="shared" si="1061"/>
        <v/>
      </c>
      <c r="S1593" s="1" t="str">
        <f>IF(R1593="","",VLOOKUP(C1593,'[1]Admin Tools'!C:D,2,FALSE))</f>
        <v/>
      </c>
    </row>
    <row r="1594" spans="1:19" ht="16.5" thickBot="1" x14ac:dyDescent="0.3">
      <c r="A1594" s="139" t="str">
        <f>CONCATENATE($C$10,$C$1496,"T",B1592)</f>
        <v>2015Wk 9T12</v>
      </c>
      <c r="B1594" s="208"/>
      <c r="C1594" s="197" t="s">
        <v>262</v>
      </c>
      <c r="D1594" s="209">
        <v>-2</v>
      </c>
      <c r="E1594" s="214">
        <v>0</v>
      </c>
      <c r="F1594" s="210"/>
      <c r="G1594" s="211"/>
      <c r="K1594" s="52"/>
      <c r="L1594" s="52"/>
      <c r="P1594" s="134"/>
      <c r="Q1594" s="1">
        <f>COUNTIF(G1559:G1594,"=X")</f>
        <v>0</v>
      </c>
      <c r="R1594" s="1" t="str">
        <f t="shared" si="1061"/>
        <v/>
      </c>
      <c r="S1594" s="1" t="str">
        <f>IF(R1594="","",VLOOKUP(C1594,'[1]Admin Tools'!C:D,2,FALSE))</f>
        <v/>
      </c>
    </row>
    <row r="1595" spans="1:19" x14ac:dyDescent="0.25">
      <c r="A1595" s="139" t="str">
        <f t="shared" ref="A1595:A1600" si="1062">CONCATENATE($C$10,$C$1496,"T",B1595)</f>
        <v>2015Wk 9T</v>
      </c>
      <c r="B1595" s="186"/>
      <c r="C1595" s="187"/>
      <c r="D1595" s="188"/>
      <c r="E1595" s="189"/>
      <c r="F1595" s="190"/>
      <c r="G1595" s="189"/>
      <c r="K1595" s="52"/>
      <c r="L1595" s="52"/>
      <c r="P1595" s="134"/>
      <c r="Q1595" s="1">
        <f>COUNTIF(G1559:G1595,"=X")</f>
        <v>0</v>
      </c>
      <c r="R1595" s="1" t="str">
        <f t="shared" si="1061"/>
        <v/>
      </c>
      <c r="S1595" s="1" t="str">
        <f>IF(R1595="","",VLOOKUP(C1595,'[1]Admin Tools'!C:D,2,FALSE))</f>
        <v/>
      </c>
    </row>
    <row r="1596" spans="1:19" ht="16.5" thickBot="1" x14ac:dyDescent="0.3">
      <c r="A1596" s="139" t="str">
        <f t="shared" si="1062"/>
        <v>2015Wk 9T</v>
      </c>
      <c r="B1596" s="196"/>
      <c r="C1596" s="197"/>
      <c r="D1596" s="198"/>
      <c r="E1596" s="199"/>
      <c r="F1596" s="200"/>
      <c r="G1596" s="199"/>
      <c r="K1596" s="52"/>
      <c r="L1596" s="52"/>
      <c r="P1596" s="134"/>
      <c r="Q1596" s="1">
        <f>COUNTIF(G1559:G1596,"=X")</f>
        <v>0</v>
      </c>
      <c r="R1596" s="1" t="str">
        <f t="shared" si="1061"/>
        <v/>
      </c>
      <c r="S1596" s="1" t="str">
        <f>IF(R1596="","",VLOOKUP(C1596,'[1]Admin Tools'!C:D,2,FALSE))</f>
        <v/>
      </c>
    </row>
    <row r="1597" spans="1:19" x14ac:dyDescent="0.25">
      <c r="A1597" s="139" t="str">
        <f t="shared" si="1062"/>
        <v>2015Wk 9T</v>
      </c>
      <c r="B1597" s="201"/>
      <c r="C1597" s="187"/>
      <c r="D1597" s="202"/>
      <c r="E1597" s="212"/>
      <c r="F1597" s="203"/>
      <c r="G1597" s="204"/>
      <c r="K1597" s="52"/>
      <c r="L1597" s="52"/>
      <c r="P1597" s="134"/>
      <c r="Q1597" s="1">
        <f>COUNTIF(G1559:G1597,"=X")</f>
        <v>0</v>
      </c>
      <c r="R1597" s="1" t="str">
        <f t="shared" si="1061"/>
        <v/>
      </c>
      <c r="S1597" s="1" t="str">
        <f>IF(R1597="","",VLOOKUP(C1597,'[1]Admin Tools'!C:D,2,FALSE))</f>
        <v/>
      </c>
    </row>
    <row r="1598" spans="1:19" ht="16.5" thickBot="1" x14ac:dyDescent="0.3">
      <c r="A1598" s="139" t="str">
        <f t="shared" si="1062"/>
        <v>2015Wk 9T</v>
      </c>
      <c r="B1598" s="208"/>
      <c r="C1598" s="197"/>
      <c r="D1598" s="209"/>
      <c r="E1598" s="214"/>
      <c r="F1598" s="210"/>
      <c r="G1598" s="211"/>
      <c r="K1598" s="52"/>
      <c r="L1598" s="52"/>
      <c r="P1598" s="134"/>
      <c r="Q1598" s="1">
        <f>COUNTIF(G1559:G1598,"=X")</f>
        <v>0</v>
      </c>
      <c r="R1598" s="1" t="str">
        <f t="shared" si="1061"/>
        <v/>
      </c>
      <c r="S1598" s="1" t="str">
        <f>IF(R1598="","",VLOOKUP(C1598,'[1]Admin Tools'!C:D,2,FALSE))</f>
        <v/>
      </c>
    </row>
    <row r="1599" spans="1:19" ht="16.5" thickBot="1" x14ac:dyDescent="0.3">
      <c r="A1599" s="139" t="str">
        <f t="shared" si="1062"/>
        <v>2015Wk 9T</v>
      </c>
      <c r="B1599" s="217"/>
      <c r="C1599" s="218"/>
      <c r="D1599" s="219"/>
      <c r="E1599" s="189"/>
      <c r="F1599" s="190"/>
      <c r="G1599" s="204"/>
      <c r="K1599" s="52"/>
      <c r="L1599" s="52"/>
      <c r="P1599" s="134"/>
      <c r="Q1599" s="1">
        <f>COUNTIF(G1561:G1599,"=X")</f>
        <v>0</v>
      </c>
      <c r="R1599" s="1" t="str">
        <f t="shared" si="1061"/>
        <v/>
      </c>
      <c r="S1599" s="1" t="str">
        <f>IF(R1599="","",VLOOKUP(C1599,'[1]Admin Tools'!C:D,2,FALSE))</f>
        <v/>
      </c>
    </row>
    <row r="1600" spans="1:19" ht="16.5" thickBot="1" x14ac:dyDescent="0.3">
      <c r="A1600" s="139" t="str">
        <f t="shared" si="1062"/>
        <v>2015Wk 9T</v>
      </c>
      <c r="B1600" s="220"/>
      <c r="C1600" s="218"/>
      <c r="D1600" s="221"/>
      <c r="E1600" s="199"/>
      <c r="F1600" s="200"/>
      <c r="G1600" s="211"/>
      <c r="K1600" s="52"/>
      <c r="L1600" s="52"/>
      <c r="P1600" s="134"/>
      <c r="Q1600" s="1">
        <f>COUNTIF(G1561:G1600,"=X")</f>
        <v>0</v>
      </c>
      <c r="R1600" s="1" t="str">
        <f t="shared" si="1061"/>
        <v/>
      </c>
      <c r="S1600" s="1" t="str">
        <f>IF(R1600="","",VLOOKUP(C1600,'[1]Admin Tools'!C:D,2,FALSE))</f>
        <v/>
      </c>
    </row>
    <row r="1602" spans="1:41" ht="16.5" thickBot="1" x14ac:dyDescent="0.3"/>
    <row r="1603" spans="1:41" ht="36.75" thickBot="1" x14ac:dyDescent="0.6">
      <c r="B1603" s="306" t="s">
        <v>285</v>
      </c>
      <c r="C1603" s="307"/>
      <c r="D1603" s="307"/>
      <c r="E1603" s="307"/>
      <c r="F1603" s="307"/>
      <c r="G1603" s="307"/>
      <c r="H1603" s="307"/>
      <c r="I1603" s="307"/>
      <c r="J1603" s="307"/>
      <c r="K1603" s="307"/>
      <c r="L1603" s="307"/>
      <c r="M1603" s="307"/>
      <c r="N1603" s="307"/>
      <c r="O1603" s="307"/>
      <c r="P1603" s="307"/>
      <c r="Q1603" s="307"/>
      <c r="R1603" s="307"/>
      <c r="S1603" s="307"/>
      <c r="T1603" s="307"/>
      <c r="U1603" s="308"/>
      <c r="V1603" s="133"/>
      <c r="W1603" s="133"/>
      <c r="X1603" s="133"/>
      <c r="Y1603" s="133"/>
      <c r="Z1603" s="133"/>
    </row>
    <row r="1605" spans="1:41" x14ac:dyDescent="0.25">
      <c r="C1605" s="309" t="str">
        <f>HLOOKUP(CONCATENATE($C$10,C1606),$G$9:$X$10,2,FALSE)</f>
        <v>Back</v>
      </c>
      <c r="D1605" s="310"/>
      <c r="E1605" s="310"/>
      <c r="F1605" s="310"/>
      <c r="G1605" s="310"/>
      <c r="H1605" s="310"/>
      <c r="I1605" s="310"/>
      <c r="J1605" s="310"/>
      <c r="K1605" s="310"/>
      <c r="L1605" s="310"/>
      <c r="M1605" s="310"/>
      <c r="N1605" s="310"/>
      <c r="O1605" s="52"/>
      <c r="S1605" s="134"/>
    </row>
    <row r="1606" spans="1:41" x14ac:dyDescent="0.25">
      <c r="C1606" s="135" t="str">
        <f>C1663</f>
        <v>Wk 10</v>
      </c>
      <c r="D1606" s="33" t="s">
        <v>189</v>
      </c>
      <c r="E1606" s="34">
        <f>HLOOKUP(CONCATENATE($C1605,$D1606),'[1]Admin Tools'!$D$4:$G$13,2,FALSE)</f>
        <v>4</v>
      </c>
      <c r="F1606" s="34">
        <f>HLOOKUP(CONCATENATE($C1605,$D1606),'[1]Admin Tools'!$D$4:$G$13,3,FALSE)</f>
        <v>4</v>
      </c>
      <c r="G1606" s="34">
        <f>HLOOKUP(CONCATENATE($C1605,$D1606),'[1]Admin Tools'!$D$4:$G$13,4,FALSE)</f>
        <v>5</v>
      </c>
      <c r="H1606" s="34">
        <f>HLOOKUP(CONCATENATE($C1605,$D1606),'[1]Admin Tools'!$D$4:$G$13,5,FALSE)</f>
        <v>4</v>
      </c>
      <c r="I1606" s="34">
        <f>HLOOKUP(CONCATENATE($C1605,$D1606),'[1]Admin Tools'!$D$4:$G$13,6,FALSE)</f>
        <v>3</v>
      </c>
      <c r="J1606" s="34">
        <f>HLOOKUP(CONCATENATE($C1605,$D1606),'[1]Admin Tools'!$D$4:$G$13,7,FALSE)</f>
        <v>4</v>
      </c>
      <c r="K1606" s="34">
        <f>HLOOKUP(CONCATENATE($C1605,$D1606),'[1]Admin Tools'!$D$4:$G$13,8,FALSE)</f>
        <v>3</v>
      </c>
      <c r="L1606" s="34">
        <f>HLOOKUP(CONCATENATE($C1605,$D1606),'[1]Admin Tools'!$D$4:$G$13,9,FALSE)</f>
        <v>4</v>
      </c>
      <c r="M1606" s="34">
        <f>HLOOKUP(CONCATENATE($C1605,$D1606),'[1]Admin Tools'!$D$4:$G$13,10,FALSE)</f>
        <v>5</v>
      </c>
      <c r="N1606" s="136">
        <f>SUM(E1606:M1606)</f>
        <v>36</v>
      </c>
      <c r="O1606" s="52"/>
      <c r="S1606" s="134"/>
    </row>
    <row r="1607" spans="1:41" x14ac:dyDescent="0.25">
      <c r="D1607" s="9" t="s">
        <v>10</v>
      </c>
      <c r="E1607" s="137" t="str">
        <f>CONCATENATE("#",HLOOKUP($C1605,'[1]Admin Tools'!$D$4:$G$13,2,FALSE))</f>
        <v>#10</v>
      </c>
      <c r="F1607" s="137" t="str">
        <f>CONCATENATE("#",HLOOKUP($C1605,'[1]Admin Tools'!$D$4:$G$13,3,FALSE))</f>
        <v>#11</v>
      </c>
      <c r="G1607" s="137" t="str">
        <f>CONCATENATE("#",HLOOKUP($C1605,'[1]Admin Tools'!$D$4:$G$13,4,FALSE))</f>
        <v>#12</v>
      </c>
      <c r="H1607" s="137" t="str">
        <f>CONCATENATE("#",HLOOKUP($C1605,'[1]Admin Tools'!$D$4:$G$13,5,FALSE))</f>
        <v>#13</v>
      </c>
      <c r="I1607" s="137" t="str">
        <f>CONCATENATE("#",HLOOKUP($C1605,'[1]Admin Tools'!$D$4:$G$13,6,FALSE))</f>
        <v>#14</v>
      </c>
      <c r="J1607" s="137" t="str">
        <f>CONCATENATE("#",HLOOKUP($C1605,'[1]Admin Tools'!$D$4:$G$13,7,FALSE))</f>
        <v>#15</v>
      </c>
      <c r="K1607" s="137" t="str">
        <f>CONCATENATE("#",HLOOKUP($C1605,'[1]Admin Tools'!$D$4:$G$13,8,FALSE))</f>
        <v>#16</v>
      </c>
      <c r="L1607" s="137" t="str">
        <f>CONCATENATE("#",HLOOKUP($C1605,'[1]Admin Tools'!$D$4:$G$13,9,FALSE))</f>
        <v>#17</v>
      </c>
      <c r="M1607" s="137" t="str">
        <f>CONCATENATE("#",HLOOKUP($C1605,'[1]Admin Tools'!$D$4:$G$13,10,FALSE))</f>
        <v>#18</v>
      </c>
      <c r="N1607" s="138"/>
      <c r="O1607" s="52"/>
    </row>
    <row r="1608" spans="1:41" x14ac:dyDescent="0.25">
      <c r="A1608" s="139" t="str">
        <f>CONCATENATE($C$10,C1606,C1608)</f>
        <v>2015Wk 10Flight 1</v>
      </c>
      <c r="C1608" s="300" t="s">
        <v>12</v>
      </c>
      <c r="D1608" s="301"/>
      <c r="E1608" s="140">
        <f>IF(COUNTIF(E1609:E1620,MIN(E1609:E1620))=1,MIN(E1609:E1620),0)</f>
        <v>0</v>
      </c>
      <c r="F1608" s="140">
        <f t="shared" ref="F1608:L1608" si="1063">IF(COUNTIF(F1609:F1620,MIN(F1609:F1620))=1,MIN(F1609:F1620),0)</f>
        <v>0</v>
      </c>
      <c r="G1608" s="140">
        <f t="shared" si="1063"/>
        <v>4</v>
      </c>
      <c r="H1608" s="140">
        <f t="shared" si="1063"/>
        <v>3</v>
      </c>
      <c r="I1608" s="140">
        <f t="shared" si="1063"/>
        <v>0</v>
      </c>
      <c r="J1608" s="140">
        <f t="shared" si="1063"/>
        <v>0</v>
      </c>
      <c r="K1608" s="140">
        <f t="shared" si="1063"/>
        <v>0</v>
      </c>
      <c r="L1608" s="140">
        <f t="shared" si="1063"/>
        <v>0</v>
      </c>
      <c r="M1608" s="140">
        <f>IF(COUNTIF(M1609:M1620,MIN(M1609:M1620))=1,MIN(M1609:M1620),0)</f>
        <v>4</v>
      </c>
      <c r="N1608" s="141"/>
      <c r="O1608" s="9" t="s">
        <v>190</v>
      </c>
      <c r="P1608" s="9" t="s">
        <v>191</v>
      </c>
      <c r="Q1608" s="9" t="s">
        <v>8</v>
      </c>
      <c r="R1608" s="9" t="s">
        <v>192</v>
      </c>
      <c r="S1608" s="9" t="s">
        <v>24</v>
      </c>
      <c r="T1608" s="142">
        <v>1</v>
      </c>
      <c r="U1608" s="142">
        <v>2</v>
      </c>
      <c r="V1608" s="142">
        <v>3</v>
      </c>
      <c r="W1608" s="142">
        <v>4</v>
      </c>
      <c r="X1608" s="142">
        <v>5</v>
      </c>
      <c r="Y1608" s="142">
        <v>6</v>
      </c>
      <c r="Z1608" s="142">
        <v>7</v>
      </c>
      <c r="AA1608" s="142">
        <v>8</v>
      </c>
      <c r="AB1608" s="142">
        <v>9</v>
      </c>
      <c r="AC1608" s="143" t="s">
        <v>193</v>
      </c>
      <c r="AD1608" s="1"/>
      <c r="AG1608" s="142">
        <v>1</v>
      </c>
      <c r="AH1608" s="142">
        <v>2</v>
      </c>
      <c r="AI1608" s="142">
        <v>3</v>
      </c>
      <c r="AJ1608" s="142">
        <v>4</v>
      </c>
      <c r="AK1608" s="142">
        <v>5</v>
      </c>
      <c r="AL1608" s="142">
        <v>6</v>
      </c>
      <c r="AM1608" s="142">
        <v>7</v>
      </c>
      <c r="AN1608" s="142">
        <v>8</v>
      </c>
      <c r="AO1608" s="142">
        <v>9</v>
      </c>
    </row>
    <row r="1609" spans="1:41" x14ac:dyDescent="0.25">
      <c r="A1609" s="139" t="str">
        <f t="shared" ref="A1609:A1620" si="1064">CONCATENATE($C$10,$C$1663,"P",B1609)</f>
        <v>2015Wk 10P83</v>
      </c>
      <c r="B1609" s="48">
        <v>83</v>
      </c>
      <c r="C1609" s="144" t="str">
        <f t="shared" ref="C1609:C1620" si="1065">VLOOKUP(B1609,$A$3108:$D$8319,3,FALSE)</f>
        <v>Devin Carrigan</v>
      </c>
      <c r="D1609" s="145"/>
      <c r="E1609" s="146">
        <f t="shared" ref="E1609:E1620" si="1066">IFERROR(IF(VLOOKUP($A1609,$A$1663:$P$1724,5,FALSE)=0,"",VLOOKUP($A1609,$A$1663:$P$1724,5,FALSE)),"")</f>
        <v>4</v>
      </c>
      <c r="F1609" s="146">
        <f t="shared" ref="F1609:F1620" si="1067">IFERROR(IF(VLOOKUP($A1609,$A$1663:$P$1724,6,FALSE)=0,"",VLOOKUP($A1609,$A$1663:$P$1724,6,FALSE)),"")</f>
        <v>5</v>
      </c>
      <c r="G1609" s="146">
        <f t="shared" ref="G1609:G1620" si="1068">IFERROR(IF(VLOOKUP($A1609,$A$1663:$P$1724,7,FALSE)=0,"",VLOOKUP($A1609,$A$1663:$P$1724,7,FALSE)),"")</f>
        <v>6</v>
      </c>
      <c r="H1609" s="146">
        <f t="shared" ref="H1609:H1620" si="1069">IFERROR(IF(VLOOKUP($A1609,$A$1663:$P$1724,8,FALSE)=0,"",VLOOKUP($A1609,$A$1663:$P$1724,8,FALSE)),"")</f>
        <v>4</v>
      </c>
      <c r="I1609" s="146">
        <f t="shared" ref="I1609:I1620" si="1070">IFERROR(IF(VLOOKUP($A1609,$A$1663:$P$1724,9,FALSE)=0,"",VLOOKUP($A1609,$A$1663:$P$1724,9,FALSE)),"")</f>
        <v>4</v>
      </c>
      <c r="J1609" s="146">
        <f t="shared" ref="J1609:J1620" si="1071">IFERROR(IF(VLOOKUP($A1609,$A$1663:$P$1724,10,FALSE)=0,"",VLOOKUP($A1609,$A$1663:$P$1724,10,FALSE)),"")</f>
        <v>5</v>
      </c>
      <c r="K1609" s="146">
        <f t="shared" ref="K1609:K1620" si="1072">IFERROR(IF(VLOOKUP($A1609,$A$1663:$P$1724,11,FALSE)=0,"",VLOOKUP($A1609,$A$1663:$P$1724,11,FALSE)),"")</f>
        <v>3</v>
      </c>
      <c r="L1609" s="146">
        <f t="shared" ref="L1609:L1620" si="1073">IFERROR(IF(VLOOKUP($A1609,$A$1663:$P$1724,12,FALSE)=0,"",VLOOKUP($A1609,$A$1663:$P$1724,12,FALSE)),"")</f>
        <v>5</v>
      </c>
      <c r="M1609" s="146">
        <f t="shared" ref="M1609:M1620" si="1074">IFERROR(IF(VLOOKUP($A1609,$A$1663:$P$1724,13,FALSE)=0,"",VLOOKUP($A1609,$A$1663:$P$1724,13,FALSE)),"")</f>
        <v>6</v>
      </c>
      <c r="N1609" s="147">
        <f t="shared" ref="N1609:N1619" si="1075">SUM(E1609:M1609)</f>
        <v>42</v>
      </c>
      <c r="O1609" s="148">
        <f>SUM(COUNTIF(E1609,E1608),COUNTIF(F1609,F1608),COUNTIF(G1609,G1608),COUNTIF(H1609,H1608),COUNTIF(I1609,I1608),COUNTIF(J1609,J1608),COUNTIF(K1609,K1608),COUNTIF(L1609,L1608),COUNTIF(M1609,M1608))</f>
        <v>0</v>
      </c>
      <c r="P1609" s="149">
        <f>IF(O1609=0,0,IF(SUM(O1609:O1620)=O1609,VLOOKUP(1,$AC$107:$AD$116,2,FALSE),O1609*P1621))</f>
        <v>0</v>
      </c>
      <c r="Q1609" s="146">
        <f t="shared" ref="Q1609:Q1620" si="1076">IFERROR((VLOOKUP($A1609,$A$1663:$P$1724,16,FALSE)),"DNP")</f>
        <v>0</v>
      </c>
      <c r="R1609" t="s">
        <v>179</v>
      </c>
      <c r="S1609" t="str">
        <f>CONCATENATE(T1609,U1609,V1609,W1609,X1609,Y1609,Z1609,AA1609,AB1609)</f>
        <v/>
      </c>
      <c r="T1609" t="str">
        <f t="shared" ref="T1609:AB1609" si="1077">IF(E1609=E1608,CONCATENATE(VLOOKUP((E1609-E1606),$AC$122:$AD$127,2,FALSE),E1607),"")</f>
        <v/>
      </c>
      <c r="U1609" t="str">
        <f t="shared" si="1077"/>
        <v/>
      </c>
      <c r="V1609" t="str">
        <f t="shared" si="1077"/>
        <v/>
      </c>
      <c r="W1609" t="str">
        <f t="shared" si="1077"/>
        <v/>
      </c>
      <c r="X1609" t="str">
        <f t="shared" si="1077"/>
        <v/>
      </c>
      <c r="Y1609" t="str">
        <f t="shared" si="1077"/>
        <v/>
      </c>
      <c r="Z1609" t="str">
        <f t="shared" si="1077"/>
        <v/>
      </c>
      <c r="AA1609" t="str">
        <f t="shared" si="1077"/>
        <v/>
      </c>
      <c r="AB1609" t="str">
        <f t="shared" si="1077"/>
        <v/>
      </c>
      <c r="AC1609" s="1" t="s">
        <v>194</v>
      </c>
      <c r="AD1609" s="1" t="s">
        <v>195</v>
      </c>
      <c r="AG1609" t="str">
        <f t="shared" ref="AG1609:AO1620" si="1078">CONCATENATE("F1",T1609)</f>
        <v>F1</v>
      </c>
      <c r="AH1609" t="str">
        <f t="shared" si="1078"/>
        <v>F1</v>
      </c>
      <c r="AI1609" t="str">
        <f t="shared" si="1078"/>
        <v>F1</v>
      </c>
      <c r="AJ1609" t="str">
        <f t="shared" si="1078"/>
        <v>F1</v>
      </c>
      <c r="AK1609" t="str">
        <f t="shared" si="1078"/>
        <v>F1</v>
      </c>
      <c r="AL1609" t="str">
        <f t="shared" si="1078"/>
        <v>F1</v>
      </c>
      <c r="AM1609" t="str">
        <f t="shared" si="1078"/>
        <v>F1</v>
      </c>
      <c r="AN1609" t="str">
        <f t="shared" si="1078"/>
        <v>F1</v>
      </c>
      <c r="AO1609" t="str">
        <f t="shared" si="1078"/>
        <v>F1</v>
      </c>
    </row>
    <row r="1610" spans="1:41" x14ac:dyDescent="0.25">
      <c r="A1610" s="139" t="str">
        <f t="shared" si="1064"/>
        <v>2015Wk 10P68</v>
      </c>
      <c r="B1610" s="48">
        <v>68</v>
      </c>
      <c r="C1610" s="144" t="str">
        <f t="shared" si="1065"/>
        <v>Nick Wight</v>
      </c>
      <c r="D1610" s="145"/>
      <c r="E1610" s="146">
        <f t="shared" si="1066"/>
        <v>6</v>
      </c>
      <c r="F1610" s="146">
        <f t="shared" si="1067"/>
        <v>6</v>
      </c>
      <c r="G1610" s="146">
        <f t="shared" si="1068"/>
        <v>4</v>
      </c>
      <c r="H1610" s="146">
        <f t="shared" si="1069"/>
        <v>4</v>
      </c>
      <c r="I1610" s="146">
        <f t="shared" si="1070"/>
        <v>3</v>
      </c>
      <c r="J1610" s="146">
        <f t="shared" si="1071"/>
        <v>5</v>
      </c>
      <c r="K1610" s="146">
        <f t="shared" si="1072"/>
        <v>3</v>
      </c>
      <c r="L1610" s="146">
        <f t="shared" si="1073"/>
        <v>5</v>
      </c>
      <c r="M1610" s="146">
        <f t="shared" si="1074"/>
        <v>5</v>
      </c>
      <c r="N1610" s="147">
        <f t="shared" si="1075"/>
        <v>41</v>
      </c>
      <c r="O1610" s="148">
        <f>SUM(COUNTIF(E1610,E1608),COUNTIF(F1610,F1608),COUNTIF(G1610,G1608),COUNTIF(H1610,H1608),COUNTIF(I1610,I1608),COUNTIF(J1610,J1608),COUNTIF(K1610,K1608),COUNTIF(L1610,L1608),COUNTIF(M1610,M1608))</f>
        <v>1</v>
      </c>
      <c r="P1610" s="149">
        <f>IF(O1610=0,0,IF(SUM(O1609:O1620)=O1610,VLOOKUP(1,$AC$107:$AD$116,2,FALSE),O1610*P1621))</f>
        <v>12</v>
      </c>
      <c r="Q1610" s="146">
        <f t="shared" si="1076"/>
        <v>0</v>
      </c>
      <c r="R1610" t="s">
        <v>179</v>
      </c>
      <c r="S1610" t="str">
        <f t="shared" ref="S1610:S1617" si="1079">CONCATENATE(T1610,U1610,V1610,W1610,X1610,Y1610,Z1610,AA1610,AB1610)</f>
        <v>BIR#12</v>
      </c>
      <c r="T1610" t="str">
        <f t="shared" ref="T1610:AB1610" si="1080">IF(E1610=E1608,CONCATENATE(VLOOKUP((E1610-E1606),$AC$122:$AD$127,2,FALSE),E1607),"")</f>
        <v/>
      </c>
      <c r="U1610" t="str">
        <f t="shared" si="1080"/>
        <v/>
      </c>
      <c r="V1610" t="str">
        <f t="shared" si="1080"/>
        <v>BIR#12</v>
      </c>
      <c r="W1610" t="str">
        <f t="shared" si="1080"/>
        <v/>
      </c>
      <c r="X1610" t="str">
        <f t="shared" si="1080"/>
        <v/>
      </c>
      <c r="Y1610" t="str">
        <f t="shared" si="1080"/>
        <v/>
      </c>
      <c r="Z1610" t="str">
        <f t="shared" si="1080"/>
        <v/>
      </c>
      <c r="AA1610" t="str">
        <f t="shared" si="1080"/>
        <v/>
      </c>
      <c r="AB1610" t="str">
        <f t="shared" si="1080"/>
        <v/>
      </c>
      <c r="AC1610" s="1">
        <v>0</v>
      </c>
      <c r="AD1610" s="1">
        <v>0</v>
      </c>
      <c r="AG1610" t="str">
        <f t="shared" si="1078"/>
        <v>F1</v>
      </c>
      <c r="AH1610" t="str">
        <f t="shared" si="1078"/>
        <v>F1</v>
      </c>
      <c r="AI1610" t="str">
        <f t="shared" si="1078"/>
        <v>F1BIR#12</v>
      </c>
      <c r="AJ1610" t="str">
        <f t="shared" si="1078"/>
        <v>F1</v>
      </c>
      <c r="AK1610" t="str">
        <f t="shared" si="1078"/>
        <v>F1</v>
      </c>
      <c r="AL1610" t="str">
        <f t="shared" si="1078"/>
        <v>F1</v>
      </c>
      <c r="AM1610" t="str">
        <f t="shared" si="1078"/>
        <v>F1</v>
      </c>
      <c r="AN1610" t="str">
        <f t="shared" si="1078"/>
        <v>F1</v>
      </c>
      <c r="AO1610" t="str">
        <f t="shared" si="1078"/>
        <v>F1</v>
      </c>
    </row>
    <row r="1611" spans="1:41" x14ac:dyDescent="0.25">
      <c r="A1611" s="139" t="str">
        <f t="shared" si="1064"/>
        <v>2015Wk 10P4</v>
      </c>
      <c r="B1611" s="48">
        <v>4</v>
      </c>
      <c r="C1611" s="144" t="str">
        <f t="shared" si="1065"/>
        <v>Pat Donahue</v>
      </c>
      <c r="D1611" s="145"/>
      <c r="E1611" s="146">
        <f t="shared" si="1066"/>
        <v>5</v>
      </c>
      <c r="F1611" s="146">
        <f t="shared" si="1067"/>
        <v>5</v>
      </c>
      <c r="G1611" s="146">
        <f t="shared" si="1068"/>
        <v>5</v>
      </c>
      <c r="H1611" s="146">
        <f t="shared" si="1069"/>
        <v>5</v>
      </c>
      <c r="I1611" s="146">
        <f t="shared" si="1070"/>
        <v>3</v>
      </c>
      <c r="J1611" s="146">
        <f t="shared" si="1071"/>
        <v>5</v>
      </c>
      <c r="K1611" s="146">
        <f t="shared" si="1072"/>
        <v>3</v>
      </c>
      <c r="L1611" s="146">
        <f t="shared" si="1073"/>
        <v>5</v>
      </c>
      <c r="M1611" s="146">
        <f t="shared" si="1074"/>
        <v>4</v>
      </c>
      <c r="N1611" s="147">
        <f t="shared" si="1075"/>
        <v>40</v>
      </c>
      <c r="O1611" s="148">
        <f>SUM(COUNTIF(E1611,E1608),COUNTIF(F1611,F1608),COUNTIF(G1611,G1608),COUNTIF(H1611,H1608),COUNTIF(I1611,I1608),COUNTIF(J1611,J1608),COUNTIF(K1611,K1608),COUNTIF(L1611,L1608),COUNTIF(M1611,M1608))</f>
        <v>1</v>
      </c>
      <c r="P1611" s="149">
        <f>IF(O1611=0,0,IF(SUM(O1609:O1620)=O1611,VLOOKUP(1,$AC$107:$AD$116,2,FALSE),O1611*P1621))</f>
        <v>12</v>
      </c>
      <c r="Q1611" s="146">
        <f t="shared" si="1076"/>
        <v>2</v>
      </c>
      <c r="R1611" t="s">
        <v>179</v>
      </c>
      <c r="S1611" t="str">
        <f t="shared" si="1079"/>
        <v>BIR#18</v>
      </c>
      <c r="T1611" t="str">
        <f t="shared" ref="T1611:AB1611" si="1081">IF(E1611=E1608,CONCATENATE(VLOOKUP((E1611-E1606),$AC$122:$AD$127,2,FALSE),E1607),"")</f>
        <v/>
      </c>
      <c r="U1611" t="str">
        <f t="shared" si="1081"/>
        <v/>
      </c>
      <c r="V1611" t="str">
        <f t="shared" si="1081"/>
        <v/>
      </c>
      <c r="W1611" t="str">
        <f t="shared" si="1081"/>
        <v/>
      </c>
      <c r="X1611" t="str">
        <f t="shared" si="1081"/>
        <v/>
      </c>
      <c r="Y1611" t="str">
        <f t="shared" si="1081"/>
        <v/>
      </c>
      <c r="Z1611" t="str">
        <f t="shared" si="1081"/>
        <v/>
      </c>
      <c r="AA1611" t="str">
        <f t="shared" si="1081"/>
        <v/>
      </c>
      <c r="AB1611" t="str">
        <f t="shared" si="1081"/>
        <v>BIR#18</v>
      </c>
      <c r="AC1611" s="1">
        <v>1</v>
      </c>
      <c r="AD1611" s="1">
        <v>24</v>
      </c>
      <c r="AG1611" t="str">
        <f t="shared" si="1078"/>
        <v>F1</v>
      </c>
      <c r="AH1611" t="str">
        <f t="shared" si="1078"/>
        <v>F1</v>
      </c>
      <c r="AI1611" t="str">
        <f t="shared" si="1078"/>
        <v>F1</v>
      </c>
      <c r="AJ1611" t="str">
        <f t="shared" si="1078"/>
        <v>F1</v>
      </c>
      <c r="AK1611" t="str">
        <f t="shared" si="1078"/>
        <v>F1</v>
      </c>
      <c r="AL1611" t="str">
        <f t="shared" si="1078"/>
        <v>F1</v>
      </c>
      <c r="AM1611" t="str">
        <f t="shared" si="1078"/>
        <v>F1</v>
      </c>
      <c r="AN1611" t="str">
        <f t="shared" si="1078"/>
        <v>F1</v>
      </c>
      <c r="AO1611" t="str">
        <f t="shared" si="1078"/>
        <v>F1BIR#18</v>
      </c>
    </row>
    <row r="1612" spans="1:41" x14ac:dyDescent="0.25">
      <c r="A1612" s="139" t="str">
        <f t="shared" si="1064"/>
        <v>2015Wk 10P79</v>
      </c>
      <c r="B1612" s="48">
        <v>79</v>
      </c>
      <c r="C1612" s="144" t="str">
        <f t="shared" si="1065"/>
        <v>Connor Brown</v>
      </c>
      <c r="D1612" s="145"/>
      <c r="E1612" s="146">
        <f t="shared" si="1066"/>
        <v>4</v>
      </c>
      <c r="F1612" s="146">
        <f t="shared" si="1067"/>
        <v>5</v>
      </c>
      <c r="G1612" s="146">
        <f t="shared" si="1068"/>
        <v>6</v>
      </c>
      <c r="H1612" s="146">
        <f t="shared" si="1069"/>
        <v>4</v>
      </c>
      <c r="I1612" s="146">
        <f t="shared" si="1070"/>
        <v>3</v>
      </c>
      <c r="J1612" s="146">
        <f t="shared" si="1071"/>
        <v>5</v>
      </c>
      <c r="K1612" s="146">
        <f t="shared" si="1072"/>
        <v>3</v>
      </c>
      <c r="L1612" s="146">
        <f t="shared" si="1073"/>
        <v>5</v>
      </c>
      <c r="M1612" s="146">
        <f t="shared" si="1074"/>
        <v>6</v>
      </c>
      <c r="N1612" s="147">
        <f t="shared" si="1075"/>
        <v>41</v>
      </c>
      <c r="O1612" s="148">
        <f>SUM(COUNTIF(E1612,E1608),COUNTIF(F1612,F1608),COUNTIF(G1612,G1608),COUNTIF(H1612,H1608),COUNTIF(I1612,I1608),COUNTIF(J1612,J1608),COUNTIF(K1612,K1608),COUNTIF(L1612,L1608),COUNTIF(M1612,M1608))</f>
        <v>0</v>
      </c>
      <c r="P1612" s="149">
        <f>IF(O1612=0,0,IF(SUM(O1609:O1620)=O1612,VLOOKUP(1,$AC$107:$AD$116,2,FALSE),O1612*P1621))</f>
        <v>0</v>
      </c>
      <c r="Q1612" s="146">
        <f t="shared" si="1076"/>
        <v>2</v>
      </c>
      <c r="R1612" t="s">
        <v>179</v>
      </c>
      <c r="S1612" t="str">
        <f t="shared" si="1079"/>
        <v/>
      </c>
      <c r="T1612" t="str">
        <f t="shared" ref="T1612:AB1612" si="1082">IF(E1612=E1608,CONCATENATE(VLOOKUP((E1612-E1606),$AC$122:$AD$127,2,FALSE),E1607),"")</f>
        <v/>
      </c>
      <c r="U1612" t="str">
        <f t="shared" si="1082"/>
        <v/>
      </c>
      <c r="V1612" t="str">
        <f t="shared" si="1082"/>
        <v/>
      </c>
      <c r="W1612" t="str">
        <f t="shared" si="1082"/>
        <v/>
      </c>
      <c r="X1612" t="str">
        <f t="shared" si="1082"/>
        <v/>
      </c>
      <c r="Y1612" t="str">
        <f t="shared" si="1082"/>
        <v/>
      </c>
      <c r="Z1612" t="str">
        <f t="shared" si="1082"/>
        <v/>
      </c>
      <c r="AA1612" t="str">
        <f t="shared" si="1082"/>
        <v/>
      </c>
      <c r="AB1612" t="str">
        <f t="shared" si="1082"/>
        <v/>
      </c>
      <c r="AC1612" s="1">
        <v>2</v>
      </c>
      <c r="AD1612" s="1">
        <v>12</v>
      </c>
      <c r="AG1612" t="str">
        <f t="shared" si="1078"/>
        <v>F1</v>
      </c>
      <c r="AH1612" t="str">
        <f t="shared" si="1078"/>
        <v>F1</v>
      </c>
      <c r="AI1612" t="str">
        <f t="shared" si="1078"/>
        <v>F1</v>
      </c>
      <c r="AJ1612" t="str">
        <f t="shared" si="1078"/>
        <v>F1</v>
      </c>
      <c r="AK1612" t="str">
        <f t="shared" si="1078"/>
        <v>F1</v>
      </c>
      <c r="AL1612" t="str">
        <f t="shared" si="1078"/>
        <v>F1</v>
      </c>
      <c r="AM1612" t="str">
        <f t="shared" si="1078"/>
        <v>F1</v>
      </c>
      <c r="AN1612" t="str">
        <f t="shared" si="1078"/>
        <v>F1</v>
      </c>
      <c r="AO1612" t="str">
        <f t="shared" si="1078"/>
        <v>F1</v>
      </c>
    </row>
    <row r="1613" spans="1:41" x14ac:dyDescent="0.25">
      <c r="A1613" s="139" t="str">
        <f t="shared" si="1064"/>
        <v>2015Wk 10P9</v>
      </c>
      <c r="B1613" s="48">
        <v>9</v>
      </c>
      <c r="C1613" s="144" t="str">
        <f t="shared" si="1065"/>
        <v>Dick Donegan</v>
      </c>
      <c r="D1613" s="145"/>
      <c r="E1613" s="146">
        <f t="shared" si="1066"/>
        <v>4</v>
      </c>
      <c r="F1613" s="146">
        <f t="shared" si="1067"/>
        <v>6</v>
      </c>
      <c r="G1613" s="146">
        <f t="shared" si="1068"/>
        <v>7</v>
      </c>
      <c r="H1613" s="146">
        <f t="shared" si="1069"/>
        <v>4</v>
      </c>
      <c r="I1613" s="146">
        <f t="shared" si="1070"/>
        <v>2</v>
      </c>
      <c r="J1613" s="146">
        <f t="shared" si="1071"/>
        <v>5</v>
      </c>
      <c r="K1613" s="146">
        <f t="shared" si="1072"/>
        <v>5</v>
      </c>
      <c r="L1613" s="146">
        <f t="shared" si="1073"/>
        <v>7</v>
      </c>
      <c r="M1613" s="146">
        <f t="shared" si="1074"/>
        <v>5</v>
      </c>
      <c r="N1613" s="147">
        <f t="shared" si="1075"/>
        <v>45</v>
      </c>
      <c r="O1613" s="148">
        <f>SUM(COUNTIF(E1613,E1608),COUNTIF(F1613,F1608),COUNTIF(G1613,G1608),COUNTIF(H1613,H1608),COUNTIF(I1613,I1608),COUNTIF(J1613,J1608),COUNTIF(K1613,K1608),COUNTIF(L1613,L1608),COUNTIF(M1613,M1608))</f>
        <v>0</v>
      </c>
      <c r="P1613" s="149">
        <f>IF(O1613=0,0,IF(SUM(O1609:O1620)=O1613,VLOOKUP(1,$AC$107:$AD$116,2,FALSE),O1613*P1621))</f>
        <v>0</v>
      </c>
      <c r="Q1613" s="146">
        <f t="shared" si="1076"/>
        <v>0</v>
      </c>
      <c r="R1613" t="s">
        <v>179</v>
      </c>
      <c r="S1613" t="str">
        <f t="shared" si="1079"/>
        <v/>
      </c>
      <c r="T1613" t="str">
        <f t="shared" ref="T1613:AB1613" si="1083">IF(E1613=E1608,CONCATENATE(VLOOKUP((E1613-E1606),$AC$122:$AD$127,2,FALSE),E1607),"")</f>
        <v/>
      </c>
      <c r="U1613" t="str">
        <f t="shared" si="1083"/>
        <v/>
      </c>
      <c r="V1613" t="str">
        <f t="shared" si="1083"/>
        <v/>
      </c>
      <c r="W1613" t="str">
        <f t="shared" si="1083"/>
        <v/>
      </c>
      <c r="X1613" t="str">
        <f t="shared" si="1083"/>
        <v/>
      </c>
      <c r="Y1613" t="str">
        <f t="shared" si="1083"/>
        <v/>
      </c>
      <c r="Z1613" t="str">
        <f t="shared" si="1083"/>
        <v/>
      </c>
      <c r="AA1613" t="str">
        <f t="shared" si="1083"/>
        <v/>
      </c>
      <c r="AB1613" t="str">
        <f t="shared" si="1083"/>
        <v/>
      </c>
      <c r="AC1613" s="1">
        <v>3</v>
      </c>
      <c r="AD1613" s="1">
        <v>8</v>
      </c>
      <c r="AG1613" t="str">
        <f t="shared" si="1078"/>
        <v>F1</v>
      </c>
      <c r="AH1613" t="str">
        <f t="shared" si="1078"/>
        <v>F1</v>
      </c>
      <c r="AI1613" t="str">
        <f t="shared" si="1078"/>
        <v>F1</v>
      </c>
      <c r="AJ1613" t="str">
        <f t="shared" si="1078"/>
        <v>F1</v>
      </c>
      <c r="AK1613" t="str">
        <f t="shared" si="1078"/>
        <v>F1</v>
      </c>
      <c r="AL1613" t="str">
        <f t="shared" si="1078"/>
        <v>F1</v>
      </c>
      <c r="AM1613" t="str">
        <f t="shared" si="1078"/>
        <v>F1</v>
      </c>
      <c r="AN1613" t="str">
        <f t="shared" si="1078"/>
        <v>F1</v>
      </c>
      <c r="AO1613" t="str">
        <f t="shared" si="1078"/>
        <v>F1</v>
      </c>
    </row>
    <row r="1614" spans="1:41" x14ac:dyDescent="0.25">
      <c r="A1614" s="139" t="str">
        <f t="shared" si="1064"/>
        <v>2015Wk 10P3</v>
      </c>
      <c r="B1614" s="48">
        <v>3</v>
      </c>
      <c r="C1614" s="144" t="str">
        <f t="shared" si="1065"/>
        <v>TJ Donegan</v>
      </c>
      <c r="D1614" s="145"/>
      <c r="E1614" s="146">
        <f t="shared" si="1066"/>
        <v>4</v>
      </c>
      <c r="F1614" s="146">
        <f t="shared" si="1067"/>
        <v>4</v>
      </c>
      <c r="G1614" s="146">
        <f t="shared" si="1068"/>
        <v>6</v>
      </c>
      <c r="H1614" s="146">
        <f t="shared" si="1069"/>
        <v>4</v>
      </c>
      <c r="I1614" s="146">
        <f t="shared" si="1070"/>
        <v>3</v>
      </c>
      <c r="J1614" s="146">
        <f t="shared" si="1071"/>
        <v>6</v>
      </c>
      <c r="K1614" s="146">
        <f t="shared" si="1072"/>
        <v>4</v>
      </c>
      <c r="L1614" s="146">
        <f t="shared" si="1073"/>
        <v>4</v>
      </c>
      <c r="M1614" s="146">
        <f t="shared" si="1074"/>
        <v>5</v>
      </c>
      <c r="N1614" s="147">
        <f t="shared" si="1075"/>
        <v>40</v>
      </c>
      <c r="O1614" s="148">
        <f>SUM(COUNTIF(E1614,E1608),COUNTIF(F1614,F1608),COUNTIF(G1614,G1608),COUNTIF(H1614,H1608),COUNTIF(I1614,I1608),COUNTIF(J1614,J1608),COUNTIF(K1614,K1608),COUNTIF(L1614,L1608),COUNTIF(M1614,M1608))</f>
        <v>0</v>
      </c>
      <c r="P1614" s="149">
        <f>IF(O1614=0,0,IF(SUM(O1609:O1620)=O1614,VLOOKUP(1,$AC$107:$AD$116,2,FALSE),O1614*P1621))</f>
        <v>0</v>
      </c>
      <c r="Q1614" s="146">
        <f t="shared" si="1076"/>
        <v>2</v>
      </c>
      <c r="R1614" t="s">
        <v>179</v>
      </c>
      <c r="S1614" t="str">
        <f t="shared" si="1079"/>
        <v/>
      </c>
      <c r="T1614" t="str">
        <f t="shared" ref="T1614:AB1614" si="1084">IF(E1614=E1608,CONCATENATE(VLOOKUP((E1614-E1606),$AC$122:$AD$127,2,FALSE),E1607),"")</f>
        <v/>
      </c>
      <c r="U1614" t="str">
        <f t="shared" si="1084"/>
        <v/>
      </c>
      <c r="V1614" t="str">
        <f t="shared" si="1084"/>
        <v/>
      </c>
      <c r="W1614" t="str">
        <f t="shared" si="1084"/>
        <v/>
      </c>
      <c r="X1614" t="str">
        <f t="shared" si="1084"/>
        <v/>
      </c>
      <c r="Y1614" t="str">
        <f t="shared" si="1084"/>
        <v/>
      </c>
      <c r="Z1614" t="str">
        <f t="shared" si="1084"/>
        <v/>
      </c>
      <c r="AA1614" t="str">
        <f t="shared" si="1084"/>
        <v/>
      </c>
      <c r="AB1614" t="str">
        <f t="shared" si="1084"/>
        <v/>
      </c>
      <c r="AC1614" s="1">
        <v>4</v>
      </c>
      <c r="AD1614" s="1">
        <v>6</v>
      </c>
      <c r="AG1614" t="str">
        <f t="shared" si="1078"/>
        <v>F1</v>
      </c>
      <c r="AH1614" t="str">
        <f t="shared" si="1078"/>
        <v>F1</v>
      </c>
      <c r="AI1614" t="str">
        <f t="shared" si="1078"/>
        <v>F1</v>
      </c>
      <c r="AJ1614" t="str">
        <f t="shared" si="1078"/>
        <v>F1</v>
      </c>
      <c r="AK1614" t="str">
        <f t="shared" si="1078"/>
        <v>F1</v>
      </c>
      <c r="AL1614" t="str">
        <f t="shared" si="1078"/>
        <v>F1</v>
      </c>
      <c r="AM1614" t="str">
        <f t="shared" si="1078"/>
        <v>F1</v>
      </c>
      <c r="AN1614" t="str">
        <f t="shared" si="1078"/>
        <v>F1</v>
      </c>
      <c r="AO1614" t="str">
        <f t="shared" si="1078"/>
        <v>F1</v>
      </c>
    </row>
    <row r="1615" spans="1:41" x14ac:dyDescent="0.25">
      <c r="A1615" s="139" t="str">
        <f t="shared" si="1064"/>
        <v>2015Wk 10P6</v>
      </c>
      <c r="B1615" s="48">
        <v>6</v>
      </c>
      <c r="C1615" s="144" t="str">
        <f t="shared" si="1065"/>
        <v>Jack Donegan</v>
      </c>
      <c r="D1615" s="145"/>
      <c r="E1615" s="146">
        <f t="shared" si="1066"/>
        <v>5</v>
      </c>
      <c r="F1615" s="146">
        <f t="shared" si="1067"/>
        <v>5</v>
      </c>
      <c r="G1615" s="146">
        <f t="shared" si="1068"/>
        <v>5</v>
      </c>
      <c r="H1615" s="146">
        <f t="shared" si="1069"/>
        <v>4</v>
      </c>
      <c r="I1615" s="146">
        <f t="shared" si="1070"/>
        <v>2</v>
      </c>
      <c r="J1615" s="146">
        <f t="shared" si="1071"/>
        <v>4</v>
      </c>
      <c r="K1615" s="146">
        <f t="shared" si="1072"/>
        <v>3</v>
      </c>
      <c r="L1615" s="146">
        <f t="shared" si="1073"/>
        <v>4</v>
      </c>
      <c r="M1615" s="146">
        <f t="shared" si="1074"/>
        <v>5</v>
      </c>
      <c r="N1615" s="147">
        <f t="shared" si="1075"/>
        <v>37</v>
      </c>
      <c r="O1615" s="148">
        <f>SUM(COUNTIF(E1615,E1608),COUNTIF(F1615,F1608),COUNTIF(G1615,G1608),COUNTIF(H1615,H1608),COUNTIF(I1615,I1608),COUNTIF(J1615,J1608),COUNTIF(K1615,K1608),COUNTIF(L1615,L1608),COUNTIF(M1615,M1608))</f>
        <v>0</v>
      </c>
      <c r="P1615" s="149">
        <f>IF(O1615=0,0,IF(SUM(O1609:O1620)=O1615,VLOOKUP(1,$AC$107:$AD$116,2,FALSE),O1615*P1621))</f>
        <v>0</v>
      </c>
      <c r="Q1615" s="146">
        <f t="shared" si="1076"/>
        <v>2</v>
      </c>
      <c r="R1615" t="s">
        <v>179</v>
      </c>
      <c r="S1615" t="str">
        <f t="shared" si="1079"/>
        <v/>
      </c>
      <c r="T1615" t="str">
        <f t="shared" ref="T1615:AB1615" si="1085">IF(E1615=E1608,CONCATENATE(VLOOKUP((E1615-E1606),$AC$122:$AD$127,2,FALSE),E1607),"")</f>
        <v/>
      </c>
      <c r="U1615" t="str">
        <f t="shared" si="1085"/>
        <v/>
      </c>
      <c r="V1615" t="str">
        <f t="shared" si="1085"/>
        <v/>
      </c>
      <c r="W1615" t="str">
        <f t="shared" si="1085"/>
        <v/>
      </c>
      <c r="X1615" t="str">
        <f t="shared" si="1085"/>
        <v/>
      </c>
      <c r="Y1615" t="str">
        <f t="shared" si="1085"/>
        <v/>
      </c>
      <c r="Z1615" t="str">
        <f t="shared" si="1085"/>
        <v/>
      </c>
      <c r="AA1615" t="str">
        <f t="shared" si="1085"/>
        <v/>
      </c>
      <c r="AB1615" t="str">
        <f t="shared" si="1085"/>
        <v/>
      </c>
      <c r="AC1615" s="1">
        <v>5</v>
      </c>
      <c r="AD1615" s="1">
        <v>4</v>
      </c>
      <c r="AG1615" t="str">
        <f t="shared" si="1078"/>
        <v>F1</v>
      </c>
      <c r="AH1615" t="str">
        <f t="shared" si="1078"/>
        <v>F1</v>
      </c>
      <c r="AI1615" t="str">
        <f t="shared" si="1078"/>
        <v>F1</v>
      </c>
      <c r="AJ1615" t="str">
        <f t="shared" si="1078"/>
        <v>F1</v>
      </c>
      <c r="AK1615" t="str">
        <f t="shared" si="1078"/>
        <v>F1</v>
      </c>
      <c r="AL1615" t="str">
        <f t="shared" si="1078"/>
        <v>F1</v>
      </c>
      <c r="AM1615" t="str">
        <f t="shared" si="1078"/>
        <v>F1</v>
      </c>
      <c r="AN1615" t="str">
        <f t="shared" si="1078"/>
        <v>F1</v>
      </c>
      <c r="AO1615" t="str">
        <f t="shared" si="1078"/>
        <v>F1</v>
      </c>
    </row>
    <row r="1616" spans="1:41" x14ac:dyDescent="0.25">
      <c r="A1616" s="139" t="str">
        <f t="shared" si="1064"/>
        <v>2015Wk 10P8</v>
      </c>
      <c r="B1616" s="48">
        <v>8</v>
      </c>
      <c r="C1616" s="144" t="str">
        <f t="shared" si="1065"/>
        <v>Craig Hawkinson</v>
      </c>
      <c r="D1616" s="145"/>
      <c r="E1616" s="146">
        <f t="shared" si="1066"/>
        <v>5</v>
      </c>
      <c r="F1616" s="146">
        <f t="shared" si="1067"/>
        <v>5</v>
      </c>
      <c r="G1616" s="146">
        <f t="shared" si="1068"/>
        <v>6</v>
      </c>
      <c r="H1616" s="146">
        <f t="shared" si="1069"/>
        <v>5</v>
      </c>
      <c r="I1616" s="146">
        <f t="shared" si="1070"/>
        <v>3</v>
      </c>
      <c r="J1616" s="146">
        <f t="shared" si="1071"/>
        <v>5</v>
      </c>
      <c r="K1616" s="146">
        <f t="shared" si="1072"/>
        <v>3</v>
      </c>
      <c r="L1616" s="146">
        <f t="shared" si="1073"/>
        <v>4</v>
      </c>
      <c r="M1616" s="146">
        <f t="shared" si="1074"/>
        <v>5</v>
      </c>
      <c r="N1616" s="147">
        <f t="shared" si="1075"/>
        <v>41</v>
      </c>
      <c r="O1616" s="148">
        <f>SUM(COUNTIF(E1616,E1608),COUNTIF(F1616,F1608),COUNTIF(G1616,G1608),COUNTIF(H1616,H1608),COUNTIF(I1616,I1608),COUNTIF(J1616,J1608),COUNTIF(K1616,K1608),COUNTIF(L1616,L1608),COUNTIF(M1616,M1608))</f>
        <v>0</v>
      </c>
      <c r="P1616" s="149">
        <f>IF(O1616=0,0,IF(SUM(O1609:O1620)=O1616,VLOOKUP(1,$AC$107:$AD$116,2,FALSE),O1616*P1621))</f>
        <v>0</v>
      </c>
      <c r="Q1616" s="146">
        <f t="shared" si="1076"/>
        <v>2</v>
      </c>
      <c r="R1616" t="s">
        <v>179</v>
      </c>
      <c r="S1616" t="str">
        <f t="shared" si="1079"/>
        <v/>
      </c>
      <c r="T1616" t="str">
        <f t="shared" ref="T1616:Y1616" si="1086">IF(E1616=E1608,CONCATENATE(VLOOKUP((E1616-E1606),$AC$122:$AD$127,2,FALSE),E1607),"")</f>
        <v/>
      </c>
      <c r="U1616" t="str">
        <f t="shared" si="1086"/>
        <v/>
      </c>
      <c r="V1616" t="str">
        <f t="shared" si="1086"/>
        <v/>
      </c>
      <c r="W1616" t="str">
        <f t="shared" si="1086"/>
        <v/>
      </c>
      <c r="X1616" t="str">
        <f t="shared" si="1086"/>
        <v/>
      </c>
      <c r="Y1616" t="str">
        <f t="shared" si="1086"/>
        <v/>
      </c>
      <c r="Z1616" t="str">
        <f>IF(K1616=K1608,CONCATENATE(VLOOKUP((K1616-K1606),$AC$122:$AD$127,2,FALSE),K1607),"")</f>
        <v/>
      </c>
      <c r="AA1616" t="str">
        <f t="shared" ref="AA1616:AB1616" si="1087">IF(L1616=L1608,CONCATENATE(VLOOKUP((L1616-L1606),$AC$122:$AD$127,2,FALSE),L1607),"")</f>
        <v/>
      </c>
      <c r="AB1616" t="str">
        <f t="shared" si="1087"/>
        <v/>
      </c>
      <c r="AC1616" s="1">
        <v>6</v>
      </c>
      <c r="AD1616" s="1">
        <v>4</v>
      </c>
      <c r="AG1616" t="str">
        <f t="shared" si="1078"/>
        <v>F1</v>
      </c>
      <c r="AH1616" t="str">
        <f t="shared" si="1078"/>
        <v>F1</v>
      </c>
      <c r="AI1616" t="str">
        <f t="shared" si="1078"/>
        <v>F1</v>
      </c>
      <c r="AJ1616" t="str">
        <f t="shared" si="1078"/>
        <v>F1</v>
      </c>
      <c r="AK1616" t="str">
        <f t="shared" si="1078"/>
        <v>F1</v>
      </c>
      <c r="AL1616" t="str">
        <f t="shared" si="1078"/>
        <v>F1</v>
      </c>
      <c r="AM1616" t="str">
        <f t="shared" si="1078"/>
        <v>F1</v>
      </c>
      <c r="AN1616" t="str">
        <f t="shared" si="1078"/>
        <v>F1</v>
      </c>
      <c r="AO1616" t="str">
        <f t="shared" si="1078"/>
        <v>F1</v>
      </c>
    </row>
    <row r="1617" spans="1:41" x14ac:dyDescent="0.25">
      <c r="A1617" s="139" t="str">
        <f t="shared" si="1064"/>
        <v>2015Wk 10P23</v>
      </c>
      <c r="B1617" s="48">
        <v>23</v>
      </c>
      <c r="C1617" s="144" t="str">
        <f t="shared" si="1065"/>
        <v>Steve Donegan</v>
      </c>
      <c r="D1617" s="145"/>
      <c r="E1617" s="146">
        <f t="shared" si="1066"/>
        <v>5</v>
      </c>
      <c r="F1617" s="146">
        <f t="shared" si="1067"/>
        <v>5</v>
      </c>
      <c r="G1617" s="146">
        <f t="shared" si="1068"/>
        <v>5</v>
      </c>
      <c r="H1617" s="146">
        <f t="shared" si="1069"/>
        <v>5</v>
      </c>
      <c r="I1617" s="146">
        <f t="shared" si="1070"/>
        <v>4</v>
      </c>
      <c r="J1617" s="146">
        <f t="shared" si="1071"/>
        <v>4</v>
      </c>
      <c r="K1617" s="146">
        <f t="shared" si="1072"/>
        <v>3</v>
      </c>
      <c r="L1617" s="146">
        <f t="shared" si="1073"/>
        <v>5</v>
      </c>
      <c r="M1617" s="146">
        <f t="shared" si="1074"/>
        <v>5</v>
      </c>
      <c r="N1617" s="147">
        <f t="shared" si="1075"/>
        <v>41</v>
      </c>
      <c r="O1617" s="148">
        <f>SUM(COUNTIF(E1617,E1608),COUNTIF(F1617,F1608),COUNTIF(G1617,G1608),COUNTIF(H1617,H1608),COUNTIF(I1617,I1608),COUNTIF(J1617,J1608),COUNTIF(K1617,K1608),COUNTIF(L1617,L1608),COUNTIF(M1617,M1608))</f>
        <v>0</v>
      </c>
      <c r="P1617" s="149">
        <f>IF(O1617=0,0,IF(SUM(O1609:O1620)=O1617,VLOOKUP(1,$AC$107:$AD$116,2,FALSE),O1617*P1621))</f>
        <v>0</v>
      </c>
      <c r="Q1617" s="146">
        <f t="shared" si="1076"/>
        <v>2</v>
      </c>
      <c r="R1617" t="s">
        <v>179</v>
      </c>
      <c r="S1617" t="str">
        <f t="shared" si="1079"/>
        <v/>
      </c>
      <c r="T1617" t="str">
        <f>IF(E1617=E1608,CONCATENATE(VLOOKUP((E1617-E1606),$AC$122:$AD$127,2,FALSE),E1607),"")</f>
        <v/>
      </c>
      <c r="U1617" t="str">
        <f t="shared" ref="U1617:AB1617" si="1088">IF(F1617=F1608,CONCATENATE(VLOOKUP((F1617-F1606),$AC$122:$AD$127,2,FALSE),F1607),"")</f>
        <v/>
      </c>
      <c r="V1617" t="str">
        <f t="shared" si="1088"/>
        <v/>
      </c>
      <c r="W1617" t="str">
        <f t="shared" si="1088"/>
        <v/>
      </c>
      <c r="X1617" t="str">
        <f t="shared" si="1088"/>
        <v/>
      </c>
      <c r="Y1617" t="str">
        <f t="shared" si="1088"/>
        <v/>
      </c>
      <c r="Z1617" t="str">
        <f t="shared" si="1088"/>
        <v/>
      </c>
      <c r="AA1617" t="str">
        <f t="shared" si="1088"/>
        <v/>
      </c>
      <c r="AB1617" t="str">
        <f t="shared" si="1088"/>
        <v/>
      </c>
      <c r="AC1617" s="1">
        <v>7</v>
      </c>
      <c r="AD1617" s="1">
        <v>3</v>
      </c>
      <c r="AG1617" t="str">
        <f t="shared" si="1078"/>
        <v>F1</v>
      </c>
      <c r="AH1617" t="str">
        <f t="shared" si="1078"/>
        <v>F1</v>
      </c>
      <c r="AI1617" t="str">
        <f t="shared" si="1078"/>
        <v>F1</v>
      </c>
      <c r="AJ1617" t="str">
        <f t="shared" si="1078"/>
        <v>F1</v>
      </c>
      <c r="AK1617" t="str">
        <f t="shared" si="1078"/>
        <v>F1</v>
      </c>
      <c r="AL1617" t="str">
        <f t="shared" si="1078"/>
        <v>F1</v>
      </c>
      <c r="AM1617" t="str">
        <f t="shared" si="1078"/>
        <v>F1</v>
      </c>
      <c r="AN1617" t="str">
        <f t="shared" si="1078"/>
        <v>F1</v>
      </c>
      <c r="AO1617" t="str">
        <f t="shared" si="1078"/>
        <v>F1</v>
      </c>
    </row>
    <row r="1618" spans="1:41" x14ac:dyDescent="0.25">
      <c r="A1618" s="139" t="str">
        <f t="shared" si="1064"/>
        <v>2015Wk 10P81</v>
      </c>
      <c r="B1618" s="48">
        <v>81</v>
      </c>
      <c r="C1618" s="144" t="str">
        <f t="shared" si="1065"/>
        <v>Bill John</v>
      </c>
      <c r="D1618" s="150"/>
      <c r="E1618" s="146">
        <f t="shared" si="1066"/>
        <v>8</v>
      </c>
      <c r="F1618" s="146">
        <f t="shared" si="1067"/>
        <v>7</v>
      </c>
      <c r="G1618" s="146">
        <f t="shared" si="1068"/>
        <v>6</v>
      </c>
      <c r="H1618" s="146">
        <f t="shared" si="1069"/>
        <v>6</v>
      </c>
      <c r="I1618" s="146">
        <f t="shared" si="1070"/>
        <v>4</v>
      </c>
      <c r="J1618" s="146">
        <f t="shared" si="1071"/>
        <v>4</v>
      </c>
      <c r="K1618" s="146">
        <f t="shared" si="1072"/>
        <v>4</v>
      </c>
      <c r="L1618" s="146">
        <f t="shared" si="1073"/>
        <v>7</v>
      </c>
      <c r="M1618" s="146">
        <f t="shared" si="1074"/>
        <v>5</v>
      </c>
      <c r="N1618" s="147">
        <f t="shared" si="1075"/>
        <v>51</v>
      </c>
      <c r="O1618" s="148">
        <f>SUM(COUNTIF(E1618,E1608),COUNTIF(F1618,F1608),COUNTIF(G1618,G1608),COUNTIF(H1618,H1608),COUNTIF(I1618,I1608),COUNTIF(J1618,J1608),COUNTIF(K1618,K1608),COUNTIF(L1618,L1608),COUNTIF(M1618,M1608))</f>
        <v>0</v>
      </c>
      <c r="P1618" s="149">
        <f>IF(O1618=0,0,IF(SUM(O1609:O1620)=O1618,VLOOKUP(1,$AC$107:$AD$116,2,FALSE),O1618*P1621))</f>
        <v>0</v>
      </c>
      <c r="Q1618" s="146">
        <f t="shared" si="1076"/>
        <v>0</v>
      </c>
      <c r="R1618" t="s">
        <v>179</v>
      </c>
      <c r="S1618" t="str">
        <f>CONCATENATE(T1618,U1618,V1618,W1618,X1618,Y1618,Z1618,AA1618,AB1618)</f>
        <v/>
      </c>
      <c r="T1618" t="str">
        <f>IF(E1618=E1608,CONCATENATE(VLOOKUP((E1618-E1606),$AC$122:$AD$127,2,FALSE),E1607),"")</f>
        <v/>
      </c>
      <c r="U1618" t="str">
        <f t="shared" ref="U1618:W1618" si="1089">IF(F1618=F1608,CONCATENATE(VLOOKUP((F1618-F1606),$AC$122:$AD$127,2,FALSE),F1607),"")</f>
        <v/>
      </c>
      <c r="V1618" t="str">
        <f t="shared" si="1089"/>
        <v/>
      </c>
      <c r="W1618" t="str">
        <f t="shared" si="1089"/>
        <v/>
      </c>
      <c r="X1618" t="str">
        <f>IF(I1618=I1608,CONCATENATE(VLOOKUP((I1618-I1606),$AC$122:$AD$127,2,FALSE),I1607),"")</f>
        <v/>
      </c>
      <c r="Y1618" t="str">
        <f t="shared" ref="Y1618:AB1618" si="1090">IF(J1618=J1608,CONCATENATE(VLOOKUP((J1618-J1606),$AC$122:$AD$127,2,FALSE),J1607),"")</f>
        <v/>
      </c>
      <c r="Z1618" t="str">
        <f t="shared" si="1090"/>
        <v/>
      </c>
      <c r="AA1618" t="str">
        <f t="shared" si="1090"/>
        <v/>
      </c>
      <c r="AB1618" t="str">
        <f t="shared" si="1090"/>
        <v/>
      </c>
      <c r="AC1618" s="1">
        <v>8</v>
      </c>
      <c r="AD1618" s="1">
        <v>3</v>
      </c>
      <c r="AG1618" t="str">
        <f>CONCATENATE("F1",T1618)</f>
        <v>F1</v>
      </c>
      <c r="AH1618" t="str">
        <f t="shared" si="1078"/>
        <v>F1</v>
      </c>
      <c r="AI1618" t="str">
        <f t="shared" si="1078"/>
        <v>F1</v>
      </c>
      <c r="AJ1618" t="str">
        <f t="shared" si="1078"/>
        <v>F1</v>
      </c>
      <c r="AK1618" t="str">
        <f t="shared" si="1078"/>
        <v>F1</v>
      </c>
      <c r="AL1618" t="str">
        <f t="shared" si="1078"/>
        <v>F1</v>
      </c>
      <c r="AM1618" t="str">
        <f t="shared" si="1078"/>
        <v>F1</v>
      </c>
      <c r="AN1618" t="str">
        <f t="shared" si="1078"/>
        <v>F1</v>
      </c>
      <c r="AO1618" t="str">
        <f t="shared" si="1078"/>
        <v>F1</v>
      </c>
    </row>
    <row r="1619" spans="1:41" x14ac:dyDescent="0.25">
      <c r="A1619" s="139" t="str">
        <f t="shared" si="1064"/>
        <v>2015Wk 10P19</v>
      </c>
      <c r="B1619" s="48">
        <v>19</v>
      </c>
      <c r="C1619" s="144" t="str">
        <f t="shared" si="1065"/>
        <v>DJ Mahar</v>
      </c>
      <c r="D1619" s="150"/>
      <c r="E1619" s="146">
        <f t="shared" si="1066"/>
        <v>6</v>
      </c>
      <c r="F1619" s="146">
        <f t="shared" si="1067"/>
        <v>5</v>
      </c>
      <c r="G1619" s="146">
        <f t="shared" si="1068"/>
        <v>5</v>
      </c>
      <c r="H1619" s="146">
        <f t="shared" si="1069"/>
        <v>3</v>
      </c>
      <c r="I1619" s="146">
        <f t="shared" si="1070"/>
        <v>3</v>
      </c>
      <c r="J1619" s="146">
        <f t="shared" si="1071"/>
        <v>6</v>
      </c>
      <c r="K1619" s="146">
        <f t="shared" si="1072"/>
        <v>4</v>
      </c>
      <c r="L1619" s="146">
        <f t="shared" si="1073"/>
        <v>4</v>
      </c>
      <c r="M1619" s="146">
        <f t="shared" si="1074"/>
        <v>8</v>
      </c>
      <c r="N1619" s="147">
        <f t="shared" si="1075"/>
        <v>44</v>
      </c>
      <c r="O1619" s="148">
        <f>SUM(COUNTIF(E1619,E1608),COUNTIF(F1619,F1608),COUNTIF(G1619,G1608),COUNTIF(H1619,H1608),COUNTIF(I1619,I1608),COUNTIF(J1619,J1608),COUNTIF(K1619,K1608),COUNTIF(L1619,L1608),COUNTIF(M1619,M1608))</f>
        <v>1</v>
      </c>
      <c r="P1619" s="149">
        <f>IF(O1619=0,0,IF(SUM(O1609:O1620)=O1619,VLOOKUP(1,$AC$107:$AD$116,2,FALSE),O1619*P1621))</f>
        <v>12</v>
      </c>
      <c r="Q1619" s="146">
        <f t="shared" si="1076"/>
        <v>0</v>
      </c>
      <c r="R1619" t="s">
        <v>179</v>
      </c>
      <c r="S1619" t="str">
        <f>CONCATENATE(T1619,U1619,V1619,W1619,X1619,Y1619,Z1619,AA1619,AB1619)</f>
        <v>BIR#13</v>
      </c>
      <c r="T1619" t="str">
        <f>IF(E1619=E1608,CONCATENATE(VLOOKUP((E1619-E1606),$AC$122:$AD$127,2,FALSE),E1607),"")</f>
        <v/>
      </c>
      <c r="U1619" t="str">
        <f t="shared" ref="U1619:AB1619" si="1091">IF(F1619=F1608,CONCATENATE(VLOOKUP((F1619-F1606),$AC$122:$AD$127,2,FALSE),F1607),"")</f>
        <v/>
      </c>
      <c r="V1619" t="str">
        <f t="shared" si="1091"/>
        <v/>
      </c>
      <c r="W1619" t="str">
        <f t="shared" si="1091"/>
        <v>BIR#13</v>
      </c>
      <c r="X1619" t="str">
        <f t="shared" si="1091"/>
        <v/>
      </c>
      <c r="Y1619" t="str">
        <f t="shared" si="1091"/>
        <v/>
      </c>
      <c r="Z1619" t="str">
        <f t="shared" si="1091"/>
        <v/>
      </c>
      <c r="AA1619" t="str">
        <f t="shared" si="1091"/>
        <v/>
      </c>
      <c r="AB1619" t="str">
        <f t="shared" si="1091"/>
        <v/>
      </c>
      <c r="AC1619" s="1">
        <v>9</v>
      </c>
      <c r="AD1619" s="1">
        <v>3</v>
      </c>
      <c r="AG1619" t="str">
        <f t="shared" ref="AG1619:AG1620" si="1092">CONCATENATE("F1",T1619)</f>
        <v>F1</v>
      </c>
      <c r="AH1619" t="str">
        <f t="shared" si="1078"/>
        <v>F1</v>
      </c>
      <c r="AI1619" t="str">
        <f t="shared" si="1078"/>
        <v>F1</v>
      </c>
      <c r="AJ1619" t="str">
        <f t="shared" si="1078"/>
        <v>F1BIR#13</v>
      </c>
      <c r="AK1619" t="str">
        <f t="shared" si="1078"/>
        <v>F1</v>
      </c>
      <c r="AL1619" t="str">
        <f t="shared" si="1078"/>
        <v>F1</v>
      </c>
      <c r="AM1619" t="str">
        <f t="shared" si="1078"/>
        <v>F1</v>
      </c>
      <c r="AN1619" t="str">
        <f t="shared" si="1078"/>
        <v>F1</v>
      </c>
      <c r="AO1619" t="str">
        <f t="shared" si="1078"/>
        <v>F1</v>
      </c>
    </row>
    <row r="1620" spans="1:41" x14ac:dyDescent="0.25">
      <c r="A1620" s="139" t="str">
        <f t="shared" si="1064"/>
        <v>2015Wk 10P82</v>
      </c>
      <c r="B1620" s="48">
        <v>82</v>
      </c>
      <c r="C1620" s="144" t="str">
        <f t="shared" si="1065"/>
        <v>Vinny Procopio</v>
      </c>
      <c r="D1620" s="150"/>
      <c r="E1620" s="146">
        <f t="shared" si="1066"/>
        <v>6</v>
      </c>
      <c r="F1620" s="146">
        <f t="shared" si="1067"/>
        <v>4</v>
      </c>
      <c r="G1620" s="146">
        <f t="shared" si="1068"/>
        <v>5</v>
      </c>
      <c r="H1620" s="146">
        <f t="shared" si="1069"/>
        <v>4</v>
      </c>
      <c r="I1620" s="146">
        <f t="shared" si="1070"/>
        <v>4</v>
      </c>
      <c r="J1620" s="146">
        <f t="shared" si="1071"/>
        <v>5</v>
      </c>
      <c r="K1620" s="146">
        <f t="shared" si="1072"/>
        <v>3</v>
      </c>
      <c r="L1620" s="146">
        <f t="shared" si="1073"/>
        <v>5</v>
      </c>
      <c r="M1620" s="146">
        <f t="shared" si="1074"/>
        <v>5</v>
      </c>
      <c r="N1620" s="147">
        <f>SUM(E1620:M1620)</f>
        <v>41</v>
      </c>
      <c r="O1620" s="148">
        <f>SUM(COUNTIF(E1620,E1608),COUNTIF(F1620,F1608),COUNTIF(G1620,G1608),COUNTIF(H1620,H1608),COUNTIF(I1620,I1608),COUNTIF(J1620,J1608),COUNTIF(K1620,K1608),COUNTIF(L1620,L1608),COUNTIF(M1620,M1608))</f>
        <v>0</v>
      </c>
      <c r="P1620" s="149">
        <f>IF(O1620=0,0,IF(SUM(O1609:O1620)=O1620,VLOOKUP(1,$AC$107:$AD$116,2,FALSE),O1620*P1621))</f>
        <v>0</v>
      </c>
      <c r="Q1620" s="146">
        <f t="shared" si="1076"/>
        <v>0</v>
      </c>
      <c r="R1620" t="s">
        <v>179</v>
      </c>
      <c r="S1620" t="str">
        <f>CONCATENATE(T1620,U1620,V1620,W1620,X1620,Y1620,Z1620,AA1620,AB1620)</f>
        <v/>
      </c>
      <c r="T1620" t="str">
        <f>IF(E1620=E1608,CONCATENATE(VLOOKUP((E1620-E1606),$AC$122:$AD$127,2,FALSE),E1607),"")</f>
        <v/>
      </c>
      <c r="U1620" t="str">
        <f t="shared" ref="U1620" si="1093">IF(F1620=F1608,CONCATENATE(VLOOKUP((F1620-F1606),$AC$122:$AD$127,2,FALSE),F1607),"")</f>
        <v/>
      </c>
      <c r="V1620" t="str">
        <f>IF(G1620=G1608,CONCATENATE(VLOOKUP((G1620-G1606),$AC$122:$AD$127,2,FALSE),G1607),"")</f>
        <v/>
      </c>
      <c r="W1620" t="str">
        <f t="shared" ref="W1620:AB1620" si="1094">IF(H1620=H1608,CONCATENATE(VLOOKUP((H1620-H1606),$AC$122:$AD$127,2,FALSE),H1607),"")</f>
        <v/>
      </c>
      <c r="X1620" t="str">
        <f t="shared" si="1094"/>
        <v/>
      </c>
      <c r="Y1620" t="str">
        <f t="shared" si="1094"/>
        <v/>
      </c>
      <c r="Z1620" t="str">
        <f t="shared" si="1094"/>
        <v/>
      </c>
      <c r="AA1620" t="str">
        <f t="shared" si="1094"/>
        <v/>
      </c>
      <c r="AB1620" t="str">
        <f t="shared" si="1094"/>
        <v/>
      </c>
      <c r="AC1620" s="1"/>
      <c r="AD1620" s="1"/>
      <c r="AG1620" t="str">
        <f t="shared" si="1092"/>
        <v>F1</v>
      </c>
      <c r="AH1620" t="str">
        <f t="shared" si="1078"/>
        <v>F1</v>
      </c>
      <c r="AI1620" t="str">
        <f t="shared" si="1078"/>
        <v>F1</v>
      </c>
      <c r="AJ1620" t="str">
        <f t="shared" si="1078"/>
        <v>F1</v>
      </c>
      <c r="AK1620" t="str">
        <f t="shared" si="1078"/>
        <v>F1</v>
      </c>
      <c r="AL1620" t="str">
        <f t="shared" si="1078"/>
        <v>F1</v>
      </c>
      <c r="AM1620" t="str">
        <f t="shared" si="1078"/>
        <v>F1</v>
      </c>
      <c r="AN1620" t="str">
        <f t="shared" si="1078"/>
        <v>F1</v>
      </c>
      <c r="AO1620" t="str">
        <f t="shared" si="1078"/>
        <v>F1</v>
      </c>
    </row>
    <row r="1621" spans="1:41" x14ac:dyDescent="0.25">
      <c r="B1621" s="48"/>
      <c r="C1621" s="151" t="s">
        <v>196</v>
      </c>
      <c r="D1621" s="150"/>
      <c r="E1621" s="152">
        <f>AVERAGE(E1609:E1620)</f>
        <v>5.166666666666667</v>
      </c>
      <c r="F1621" s="152">
        <f t="shared" ref="F1621:N1621" si="1095">AVERAGE(F1609:F1620)</f>
        <v>5.166666666666667</v>
      </c>
      <c r="G1621" s="152">
        <f t="shared" si="1095"/>
        <v>5.5</v>
      </c>
      <c r="H1621" s="152">
        <f t="shared" si="1095"/>
        <v>4.333333333333333</v>
      </c>
      <c r="I1621" s="152">
        <f t="shared" si="1095"/>
        <v>3.1666666666666665</v>
      </c>
      <c r="J1621" s="152">
        <f t="shared" si="1095"/>
        <v>4.916666666666667</v>
      </c>
      <c r="K1621" s="152">
        <f t="shared" si="1095"/>
        <v>3.4166666666666665</v>
      </c>
      <c r="L1621" s="152">
        <f t="shared" si="1095"/>
        <v>5</v>
      </c>
      <c r="M1621" s="152">
        <f t="shared" si="1095"/>
        <v>5.333333333333333</v>
      </c>
      <c r="N1621" s="152">
        <f t="shared" si="1095"/>
        <v>42</v>
      </c>
      <c r="O1621" s="153"/>
      <c r="P1621" s="9">
        <f>VLOOKUP(SUM(O1609:O1620),$AC$107:$AD$117,2,FALSE)</f>
        <v>12</v>
      </c>
    </row>
    <row r="1622" spans="1:41" x14ac:dyDescent="0.25">
      <c r="A1622" s="139" t="str">
        <f>CONCATENATE($C$10,C1606,C1622)</f>
        <v>2015Wk 10Flight 2</v>
      </c>
      <c r="B1622" s="48"/>
      <c r="C1622" s="302" t="s">
        <v>57</v>
      </c>
      <c r="D1622" s="303"/>
      <c r="E1622" s="140">
        <f>IF(COUNTIF(E1623:E1634,MIN(E1623:E1634))=1,MIN(E1623:E1634),0)</f>
        <v>0</v>
      </c>
      <c r="F1622" s="140">
        <f t="shared" ref="F1622:L1622" si="1096">IF(COUNTIF(F1623:F1634,MIN(F1623:F1634))=1,MIN(F1623:F1634),0)</f>
        <v>0</v>
      </c>
      <c r="G1622" s="140">
        <f t="shared" si="1096"/>
        <v>0</v>
      </c>
      <c r="H1622" s="140">
        <f t="shared" si="1096"/>
        <v>3</v>
      </c>
      <c r="I1622" s="140">
        <f t="shared" si="1096"/>
        <v>0</v>
      </c>
      <c r="J1622" s="140">
        <f t="shared" si="1096"/>
        <v>0</v>
      </c>
      <c r="K1622" s="140">
        <f t="shared" si="1096"/>
        <v>0</v>
      </c>
      <c r="L1622" s="140">
        <f t="shared" si="1096"/>
        <v>0</v>
      </c>
      <c r="M1622" s="140">
        <f>IF(COUNTIF(M1623:M1634,MIN(M1623:M1634))=1,MIN(M1623:M1634),0)</f>
        <v>0</v>
      </c>
      <c r="N1622" s="154"/>
      <c r="O1622" s="9" t="s">
        <v>190</v>
      </c>
      <c r="P1622" s="9" t="s">
        <v>191</v>
      </c>
      <c r="Q1622" s="52"/>
    </row>
    <row r="1623" spans="1:41" x14ac:dyDescent="0.25">
      <c r="A1623" s="139" t="str">
        <f t="shared" ref="A1623:A1634" si="1097">CONCATENATE($C$10,$C$1663,"P",B1623)</f>
        <v>2015Wk 10P14</v>
      </c>
      <c r="B1623" s="48">
        <v>14</v>
      </c>
      <c r="C1623" s="144" t="str">
        <f t="shared" ref="C1623:C1634" si="1098">VLOOKUP(B1623,$A$3108:$D$8319,3,FALSE)</f>
        <v>Drew Prucha</v>
      </c>
      <c r="D1623" s="145"/>
      <c r="E1623" s="146">
        <f t="shared" ref="E1623:E1634" si="1099">IFERROR(IF(VLOOKUP($A1623,$A$1663:$P$1724,5,FALSE)=0,"",VLOOKUP($A1623,$A$1663:$P$1724,5,FALSE)),"")</f>
        <v>5</v>
      </c>
      <c r="F1623" s="146">
        <f t="shared" ref="F1623:F1634" si="1100">IFERROR(IF(VLOOKUP($A1623,$A$1663:$P$1724,6,FALSE)=0,"",VLOOKUP($A1623,$A$1663:$P$1724,6,FALSE)),"")</f>
        <v>5</v>
      </c>
      <c r="G1623" s="146">
        <f t="shared" ref="G1623:G1634" si="1101">IFERROR(IF(VLOOKUP($A1623,$A$1663:$P$1724,7,FALSE)=0,"",VLOOKUP($A1623,$A$1663:$P$1724,7,FALSE)),"")</f>
        <v>6</v>
      </c>
      <c r="H1623" s="146">
        <f t="shared" ref="H1623:H1634" si="1102">IFERROR(IF(VLOOKUP($A1623,$A$1663:$P$1724,8,FALSE)=0,"",VLOOKUP($A1623,$A$1663:$P$1724,8,FALSE)),"")</f>
        <v>5</v>
      </c>
      <c r="I1623" s="146">
        <f t="shared" ref="I1623:I1634" si="1103">IFERROR(IF(VLOOKUP($A1623,$A$1663:$P$1724,9,FALSE)=0,"",VLOOKUP($A1623,$A$1663:$P$1724,9,FALSE)),"")</f>
        <v>3</v>
      </c>
      <c r="J1623" s="146">
        <f t="shared" ref="J1623:J1634" si="1104">IFERROR(IF(VLOOKUP($A1623,$A$1663:$P$1724,10,FALSE)=0,"",VLOOKUP($A1623,$A$1663:$P$1724,10,FALSE)),"")</f>
        <v>5</v>
      </c>
      <c r="K1623" s="146">
        <f t="shared" ref="K1623:K1634" si="1105">IFERROR(IF(VLOOKUP($A1623,$A$1663:$P$1724,11,FALSE)=0,"",VLOOKUP($A1623,$A$1663:$P$1724,11,FALSE)),"")</f>
        <v>4</v>
      </c>
      <c r="L1623" s="146">
        <f t="shared" ref="L1623:L1634" si="1106">IFERROR(IF(VLOOKUP($A1623,$A$1663:$P$1724,12,FALSE)=0,"",VLOOKUP($A1623,$A$1663:$P$1724,12,FALSE)),"")</f>
        <v>5</v>
      </c>
      <c r="M1623" s="146">
        <f t="shared" ref="M1623:M1634" si="1107">IFERROR(IF(VLOOKUP($A1623,$A$1663:$P$1724,13,FALSE)=0,"",VLOOKUP($A1623,$A$1663:$P$1724,13,FALSE)),"")</f>
        <v>7</v>
      </c>
      <c r="N1623" s="147">
        <f t="shared" ref="N1623:N1630" si="1108">SUM(E1623:M1623)</f>
        <v>45</v>
      </c>
      <c r="O1623" s="148">
        <f>SUM(COUNTIF(E1623,E1622),COUNTIF(F1623,F1622),COUNTIF(G1623,G1622),COUNTIF(H1623,H1622),COUNTIF(I1623,I1622),COUNTIF(J1623,J1622),COUNTIF(K1623,K1622),COUNTIF(L1623,L1622),COUNTIF(M1623,M1622))</f>
        <v>0</v>
      </c>
      <c r="P1623" s="149">
        <f>IF(O1623=0,0,IF(SUM(O1623:O1634)=O1623,VLOOKUP(1,$AC$107:$AD$116,2,FALSE),O1623*P1635))</f>
        <v>0</v>
      </c>
      <c r="Q1623" s="146">
        <f t="shared" ref="Q1623:Q1634" si="1109">IFERROR((VLOOKUP($A1623,$A$1663:$P$1724,16,FALSE)),"DNP")</f>
        <v>0</v>
      </c>
      <c r="R1623" t="s">
        <v>179</v>
      </c>
      <c r="S1623" t="str">
        <f t="shared" ref="S1623:S1634" si="1110">CONCATENATE(T1623,U1623,V1623,W1623,X1623,Y1623,Z1623,AA1623,AB1623)</f>
        <v/>
      </c>
      <c r="T1623" t="str">
        <f t="shared" ref="T1623:AB1623" si="1111">IF(E1623=E1622,CONCATENATE(VLOOKUP((E1623-E1606),$AC$122:$AD$127,2,FALSE),E1607),"")</f>
        <v/>
      </c>
      <c r="U1623" t="str">
        <f t="shared" si="1111"/>
        <v/>
      </c>
      <c r="V1623" t="str">
        <f t="shared" si="1111"/>
        <v/>
      </c>
      <c r="W1623" t="str">
        <f t="shared" si="1111"/>
        <v/>
      </c>
      <c r="X1623" t="str">
        <f t="shared" si="1111"/>
        <v/>
      </c>
      <c r="Y1623" t="str">
        <f t="shared" si="1111"/>
        <v/>
      </c>
      <c r="Z1623" t="str">
        <f t="shared" si="1111"/>
        <v/>
      </c>
      <c r="AA1623" t="str">
        <f t="shared" si="1111"/>
        <v/>
      </c>
      <c r="AB1623" t="str">
        <f t="shared" si="1111"/>
        <v/>
      </c>
      <c r="AG1623" t="str">
        <f>CONCATENATE("F2",T1623)</f>
        <v>F2</v>
      </c>
      <c r="AH1623" t="str">
        <f t="shared" ref="AH1623:AO1634" si="1112">CONCATENATE("F2",U1623)</f>
        <v>F2</v>
      </c>
      <c r="AI1623" t="str">
        <f t="shared" si="1112"/>
        <v>F2</v>
      </c>
      <c r="AJ1623" t="str">
        <f t="shared" si="1112"/>
        <v>F2</v>
      </c>
      <c r="AK1623" t="str">
        <f t="shared" si="1112"/>
        <v>F2</v>
      </c>
      <c r="AL1623" t="str">
        <f t="shared" si="1112"/>
        <v>F2</v>
      </c>
      <c r="AM1623" t="str">
        <f t="shared" si="1112"/>
        <v>F2</v>
      </c>
      <c r="AN1623" t="str">
        <f t="shared" si="1112"/>
        <v>F2</v>
      </c>
      <c r="AO1623" t="str">
        <f t="shared" si="1112"/>
        <v>F2</v>
      </c>
    </row>
    <row r="1624" spans="1:41" x14ac:dyDescent="0.25">
      <c r="A1624" s="139" t="str">
        <f t="shared" si="1097"/>
        <v>2015Wk 10P30</v>
      </c>
      <c r="B1624" s="48">
        <v>30</v>
      </c>
      <c r="C1624" s="144" t="str">
        <f t="shared" si="1098"/>
        <v>Matt Lochner</v>
      </c>
      <c r="D1624" s="145"/>
      <c r="E1624" s="146">
        <f t="shared" si="1099"/>
        <v>6</v>
      </c>
      <c r="F1624" s="146">
        <f t="shared" si="1100"/>
        <v>6</v>
      </c>
      <c r="G1624" s="146">
        <f t="shared" si="1101"/>
        <v>5</v>
      </c>
      <c r="H1624" s="146">
        <f t="shared" si="1102"/>
        <v>4</v>
      </c>
      <c r="I1624" s="146">
        <f t="shared" si="1103"/>
        <v>4</v>
      </c>
      <c r="J1624" s="146">
        <f t="shared" si="1104"/>
        <v>5</v>
      </c>
      <c r="K1624" s="146">
        <f t="shared" si="1105"/>
        <v>4</v>
      </c>
      <c r="L1624" s="146">
        <f t="shared" si="1106"/>
        <v>5</v>
      </c>
      <c r="M1624" s="146">
        <f t="shared" si="1107"/>
        <v>7</v>
      </c>
      <c r="N1624" s="147">
        <f t="shared" si="1108"/>
        <v>46</v>
      </c>
      <c r="O1624" s="148">
        <f>SUM(COUNTIF(E1624,E1622),COUNTIF(F1624,F1622),COUNTIF(G1624,G1622),COUNTIF(H1624,H1622),COUNTIF(I1624,I1622),COUNTIF(J1624,J1622),COUNTIF(K1624,K1622),COUNTIF(L1624,L1622),COUNTIF(M1624,M1622))</f>
        <v>0</v>
      </c>
      <c r="P1624" s="149">
        <f>IF(O1624=0,0,IF(SUM(O1623:O1634)=O1624,VLOOKUP(1,$AC$107:$AD$116,2,FALSE),O1624*P1635))</f>
        <v>0</v>
      </c>
      <c r="Q1624" s="146">
        <f t="shared" si="1109"/>
        <v>1</v>
      </c>
      <c r="R1624" t="s">
        <v>179</v>
      </c>
      <c r="S1624" t="str">
        <f t="shared" si="1110"/>
        <v/>
      </c>
      <c r="T1624" t="str">
        <f t="shared" ref="T1624:AB1624" si="1113">IF(E1624=E1622,CONCATENATE(VLOOKUP((E1624-E1606),$AC$122:$AD$127,2,FALSE),E1607),"")</f>
        <v/>
      </c>
      <c r="U1624" t="str">
        <f t="shared" si="1113"/>
        <v/>
      </c>
      <c r="V1624" t="str">
        <f t="shared" si="1113"/>
        <v/>
      </c>
      <c r="W1624" t="str">
        <f t="shared" si="1113"/>
        <v/>
      </c>
      <c r="X1624" t="str">
        <f t="shared" si="1113"/>
        <v/>
      </c>
      <c r="Y1624" t="str">
        <f t="shared" si="1113"/>
        <v/>
      </c>
      <c r="Z1624" t="str">
        <f t="shared" si="1113"/>
        <v/>
      </c>
      <c r="AA1624" t="str">
        <f t="shared" si="1113"/>
        <v/>
      </c>
      <c r="AB1624" t="str">
        <f t="shared" si="1113"/>
        <v/>
      </c>
      <c r="AC1624" s="1" t="s">
        <v>197</v>
      </c>
      <c r="AG1624" t="str">
        <f t="shared" ref="AG1624:AG1634" si="1114">CONCATENATE("F2",T1624)</f>
        <v>F2</v>
      </c>
      <c r="AH1624" t="str">
        <f t="shared" si="1112"/>
        <v>F2</v>
      </c>
      <c r="AI1624" t="str">
        <f t="shared" si="1112"/>
        <v>F2</v>
      </c>
      <c r="AJ1624" t="str">
        <f t="shared" si="1112"/>
        <v>F2</v>
      </c>
      <c r="AK1624" t="str">
        <f t="shared" si="1112"/>
        <v>F2</v>
      </c>
      <c r="AL1624" t="str">
        <f t="shared" si="1112"/>
        <v>F2</v>
      </c>
      <c r="AM1624" t="str">
        <f t="shared" si="1112"/>
        <v>F2</v>
      </c>
      <c r="AN1624" t="str">
        <f t="shared" si="1112"/>
        <v>F2</v>
      </c>
      <c r="AO1624" t="str">
        <f t="shared" si="1112"/>
        <v>F2</v>
      </c>
    </row>
    <row r="1625" spans="1:41" x14ac:dyDescent="0.25">
      <c r="A1625" s="139" t="str">
        <f t="shared" si="1097"/>
        <v>2015Wk 10P22</v>
      </c>
      <c r="B1625" s="48">
        <v>22</v>
      </c>
      <c r="C1625" s="144" t="str">
        <f t="shared" si="1098"/>
        <v>Mike Carroll</v>
      </c>
      <c r="D1625" s="145"/>
      <c r="E1625" s="146">
        <f t="shared" si="1099"/>
        <v>5</v>
      </c>
      <c r="F1625" s="146">
        <f t="shared" si="1100"/>
        <v>5</v>
      </c>
      <c r="G1625" s="146">
        <f t="shared" si="1101"/>
        <v>5</v>
      </c>
      <c r="H1625" s="146">
        <f t="shared" si="1102"/>
        <v>4</v>
      </c>
      <c r="I1625" s="146">
        <f t="shared" si="1103"/>
        <v>3</v>
      </c>
      <c r="J1625" s="146">
        <f t="shared" si="1104"/>
        <v>4</v>
      </c>
      <c r="K1625" s="146">
        <f t="shared" si="1105"/>
        <v>4</v>
      </c>
      <c r="L1625" s="146">
        <f t="shared" si="1106"/>
        <v>6</v>
      </c>
      <c r="M1625" s="146">
        <f t="shared" si="1107"/>
        <v>4</v>
      </c>
      <c r="N1625" s="147">
        <f t="shared" si="1108"/>
        <v>40</v>
      </c>
      <c r="O1625" s="148">
        <f>SUM(COUNTIF(E1625,E1622),COUNTIF(F1625,F1622),COUNTIF(G1625,G1622),COUNTIF(H1625,H1622),COUNTIF(I1625,I1622),COUNTIF(J1625,J1622),COUNTIF(K1625,K1622),COUNTIF(L1625,L1622),COUNTIF(M1625,M1622))</f>
        <v>0</v>
      </c>
      <c r="P1625" s="149">
        <f>IF(O1625=0,0,IF(SUM(O1623:O1634)=O1625,VLOOKUP(1,$AC$107:$AD$116,2,FALSE),O1625*P1635))</f>
        <v>0</v>
      </c>
      <c r="Q1625" s="146">
        <f t="shared" si="1109"/>
        <v>2</v>
      </c>
      <c r="R1625" t="s">
        <v>179</v>
      </c>
      <c r="S1625" t="str">
        <f t="shared" si="1110"/>
        <v/>
      </c>
      <c r="T1625" t="str">
        <f t="shared" ref="T1625:AB1625" si="1115">IF(E1625=E1622,CONCATENATE(VLOOKUP((E1625-E1606),$AC$122:$AD$127,2,FALSE),E1607),"")</f>
        <v/>
      </c>
      <c r="U1625" t="str">
        <f t="shared" si="1115"/>
        <v/>
      </c>
      <c r="V1625" t="str">
        <f t="shared" si="1115"/>
        <v/>
      </c>
      <c r="W1625" t="str">
        <f t="shared" si="1115"/>
        <v/>
      </c>
      <c r="X1625" t="str">
        <f t="shared" si="1115"/>
        <v/>
      </c>
      <c r="Y1625" t="str">
        <f t="shared" si="1115"/>
        <v/>
      </c>
      <c r="Z1625" t="str">
        <f t="shared" si="1115"/>
        <v/>
      </c>
      <c r="AA1625" t="str">
        <f t="shared" si="1115"/>
        <v/>
      </c>
      <c r="AB1625" t="str">
        <f t="shared" si="1115"/>
        <v/>
      </c>
      <c r="AC1625" s="1">
        <v>-3</v>
      </c>
      <c r="AD1625" s="1" t="s">
        <v>198</v>
      </c>
      <c r="AG1625" t="str">
        <f t="shared" si="1114"/>
        <v>F2</v>
      </c>
      <c r="AH1625" t="str">
        <f t="shared" si="1112"/>
        <v>F2</v>
      </c>
      <c r="AI1625" t="str">
        <f t="shared" si="1112"/>
        <v>F2</v>
      </c>
      <c r="AJ1625" t="str">
        <f t="shared" si="1112"/>
        <v>F2</v>
      </c>
      <c r="AK1625" t="str">
        <f t="shared" si="1112"/>
        <v>F2</v>
      </c>
      <c r="AL1625" t="str">
        <f t="shared" si="1112"/>
        <v>F2</v>
      </c>
      <c r="AM1625" t="str">
        <f t="shared" si="1112"/>
        <v>F2</v>
      </c>
      <c r="AN1625" t="str">
        <f t="shared" si="1112"/>
        <v>F2</v>
      </c>
      <c r="AO1625" t="str">
        <f t="shared" si="1112"/>
        <v>F2</v>
      </c>
    </row>
    <row r="1626" spans="1:41" x14ac:dyDescent="0.25">
      <c r="A1626" s="139" t="str">
        <f t="shared" si="1097"/>
        <v>2015Wk 10P37</v>
      </c>
      <c r="B1626" s="48">
        <v>37</v>
      </c>
      <c r="C1626" s="144" t="str">
        <f t="shared" si="1098"/>
        <v>Brian Thompson</v>
      </c>
      <c r="D1626" s="145"/>
      <c r="E1626" s="146">
        <f t="shared" si="1099"/>
        <v>5</v>
      </c>
      <c r="F1626" s="146">
        <f t="shared" si="1100"/>
        <v>5</v>
      </c>
      <c r="G1626" s="146">
        <f t="shared" si="1101"/>
        <v>5</v>
      </c>
      <c r="H1626" s="146">
        <f t="shared" si="1102"/>
        <v>4</v>
      </c>
      <c r="I1626" s="146">
        <f t="shared" si="1103"/>
        <v>3</v>
      </c>
      <c r="J1626" s="146">
        <f t="shared" si="1104"/>
        <v>5</v>
      </c>
      <c r="K1626" s="146">
        <f t="shared" si="1105"/>
        <v>4</v>
      </c>
      <c r="L1626" s="146">
        <f t="shared" si="1106"/>
        <v>5</v>
      </c>
      <c r="M1626" s="146">
        <f t="shared" si="1107"/>
        <v>5</v>
      </c>
      <c r="N1626" s="147">
        <f t="shared" si="1108"/>
        <v>41</v>
      </c>
      <c r="O1626" s="148">
        <f>SUM(COUNTIF(E1626,E1622),COUNTIF(F1626,F1622),COUNTIF(G1626,G1622),COUNTIF(H1626,H1622),COUNTIF(I1626,I1622),COUNTIF(J1626,J1622),COUNTIF(K1626,K1622),COUNTIF(L1626,L1622),COUNTIF(M1626,M1622))</f>
        <v>0</v>
      </c>
      <c r="P1626" s="149">
        <f>IF(O1626=0,0,IF(SUM(O1623:O1634)=O1626,VLOOKUP(1,$AC$107:$AD$116,2,FALSE),O1626*P1635))</f>
        <v>0</v>
      </c>
      <c r="Q1626" s="146">
        <f t="shared" si="1109"/>
        <v>2</v>
      </c>
      <c r="R1626" t="s">
        <v>179</v>
      </c>
      <c r="S1626" t="str">
        <f t="shared" si="1110"/>
        <v/>
      </c>
      <c r="T1626" t="str">
        <f t="shared" ref="T1626:AB1626" si="1116">IF(E1626=E1622,CONCATENATE(VLOOKUP((E1626-E1606),$AC$122:$AD$127,2,FALSE),E1607),"")</f>
        <v/>
      </c>
      <c r="U1626" t="str">
        <f t="shared" si="1116"/>
        <v/>
      </c>
      <c r="V1626" t="str">
        <f t="shared" si="1116"/>
        <v/>
      </c>
      <c r="W1626" t="str">
        <f t="shared" si="1116"/>
        <v/>
      </c>
      <c r="X1626" t="str">
        <f t="shared" si="1116"/>
        <v/>
      </c>
      <c r="Y1626" t="str">
        <f t="shared" si="1116"/>
        <v/>
      </c>
      <c r="Z1626" t="str">
        <f t="shared" si="1116"/>
        <v/>
      </c>
      <c r="AA1626" t="str">
        <f t="shared" si="1116"/>
        <v/>
      </c>
      <c r="AB1626" t="str">
        <f t="shared" si="1116"/>
        <v/>
      </c>
      <c r="AC1626" s="1">
        <v>-2</v>
      </c>
      <c r="AD1626" s="1" t="s">
        <v>199</v>
      </c>
      <c r="AG1626" t="str">
        <f t="shared" si="1114"/>
        <v>F2</v>
      </c>
      <c r="AH1626" t="str">
        <f t="shared" si="1112"/>
        <v>F2</v>
      </c>
      <c r="AI1626" t="str">
        <f t="shared" si="1112"/>
        <v>F2</v>
      </c>
      <c r="AJ1626" t="str">
        <f t="shared" si="1112"/>
        <v>F2</v>
      </c>
      <c r="AK1626" t="str">
        <f t="shared" si="1112"/>
        <v>F2</v>
      </c>
      <c r="AL1626" t="str">
        <f t="shared" si="1112"/>
        <v>F2</v>
      </c>
      <c r="AM1626" t="str">
        <f t="shared" si="1112"/>
        <v>F2</v>
      </c>
      <c r="AN1626" t="str">
        <f t="shared" si="1112"/>
        <v>F2</v>
      </c>
      <c r="AO1626" t="str">
        <f t="shared" si="1112"/>
        <v>F2</v>
      </c>
    </row>
    <row r="1627" spans="1:41" x14ac:dyDescent="0.25">
      <c r="A1627" s="139" t="str">
        <f t="shared" si="1097"/>
        <v>2015Wk 10P12</v>
      </c>
      <c r="B1627" s="48">
        <v>12</v>
      </c>
      <c r="C1627" s="144" t="str">
        <f t="shared" si="1098"/>
        <v>Dale Russell</v>
      </c>
      <c r="D1627" s="145"/>
      <c r="E1627" s="146">
        <f t="shared" si="1099"/>
        <v>4</v>
      </c>
      <c r="F1627" s="146">
        <f t="shared" si="1100"/>
        <v>6</v>
      </c>
      <c r="G1627" s="146">
        <f t="shared" si="1101"/>
        <v>7</v>
      </c>
      <c r="H1627" s="146">
        <f t="shared" si="1102"/>
        <v>3</v>
      </c>
      <c r="I1627" s="146">
        <f t="shared" si="1103"/>
        <v>4</v>
      </c>
      <c r="J1627" s="146">
        <f t="shared" si="1104"/>
        <v>4</v>
      </c>
      <c r="K1627" s="146">
        <f t="shared" si="1105"/>
        <v>3</v>
      </c>
      <c r="L1627" s="146">
        <f t="shared" si="1106"/>
        <v>5</v>
      </c>
      <c r="M1627" s="146">
        <f t="shared" si="1107"/>
        <v>6</v>
      </c>
      <c r="N1627" s="147">
        <f t="shared" si="1108"/>
        <v>42</v>
      </c>
      <c r="O1627" s="148">
        <f>SUM(COUNTIF(E1627,E1622),COUNTIF(F1627,F1622),COUNTIF(G1627,G1622),COUNTIF(H1627,H1622),COUNTIF(I1627,I1622),COUNTIF(J1627,J1622),COUNTIF(K1627,K1622),COUNTIF(L1627,L1622),COUNTIF(M1627,M1622))</f>
        <v>1</v>
      </c>
      <c r="P1627" s="149">
        <f>IF(O1627=0,0,IF(SUM(O1623:O1634)=O1627,VLOOKUP(1,$AC$107:$AD$116,2,FALSE),O1627*P1635))</f>
        <v>36</v>
      </c>
      <c r="Q1627" s="146">
        <f t="shared" si="1109"/>
        <v>2</v>
      </c>
      <c r="R1627" t="s">
        <v>179</v>
      </c>
      <c r="S1627" t="str">
        <f t="shared" si="1110"/>
        <v>BIR#13</v>
      </c>
      <c r="T1627" t="str">
        <f t="shared" ref="T1627:AB1627" si="1117">IF(E1627=E1622,CONCATENATE(VLOOKUP((E1627-E1606),$AC$122:$AD$127,2,FALSE),E1607),"")</f>
        <v/>
      </c>
      <c r="U1627" t="str">
        <f t="shared" si="1117"/>
        <v/>
      </c>
      <c r="V1627" t="str">
        <f t="shared" si="1117"/>
        <v/>
      </c>
      <c r="W1627" t="str">
        <f t="shared" si="1117"/>
        <v>BIR#13</v>
      </c>
      <c r="X1627" t="str">
        <f t="shared" si="1117"/>
        <v/>
      </c>
      <c r="Y1627" t="str">
        <f t="shared" si="1117"/>
        <v/>
      </c>
      <c r="Z1627" t="str">
        <f t="shared" si="1117"/>
        <v/>
      </c>
      <c r="AA1627" t="str">
        <f t="shared" si="1117"/>
        <v/>
      </c>
      <c r="AB1627" t="str">
        <f t="shared" si="1117"/>
        <v/>
      </c>
      <c r="AC1627" s="1">
        <v>-1</v>
      </c>
      <c r="AD1627" s="1" t="s">
        <v>200</v>
      </c>
      <c r="AG1627" t="str">
        <f t="shared" si="1114"/>
        <v>F2</v>
      </c>
      <c r="AH1627" t="str">
        <f t="shared" si="1112"/>
        <v>F2</v>
      </c>
      <c r="AI1627" t="str">
        <f t="shared" si="1112"/>
        <v>F2</v>
      </c>
      <c r="AJ1627" t="str">
        <f t="shared" si="1112"/>
        <v>F2BIR#13</v>
      </c>
      <c r="AK1627" t="str">
        <f t="shared" si="1112"/>
        <v>F2</v>
      </c>
      <c r="AL1627" t="str">
        <f t="shared" si="1112"/>
        <v>F2</v>
      </c>
      <c r="AM1627" t="str">
        <f t="shared" si="1112"/>
        <v>F2</v>
      </c>
      <c r="AN1627" t="str">
        <f t="shared" si="1112"/>
        <v>F2</v>
      </c>
      <c r="AO1627" t="str">
        <f t="shared" si="1112"/>
        <v>F2</v>
      </c>
    </row>
    <row r="1628" spans="1:41" x14ac:dyDescent="0.25">
      <c r="A1628" s="139" t="str">
        <f t="shared" si="1097"/>
        <v>2015Wk 10P31</v>
      </c>
      <c r="B1628" s="48">
        <v>31</v>
      </c>
      <c r="C1628" s="144" t="str">
        <f t="shared" si="1098"/>
        <v>Marty Donegan</v>
      </c>
      <c r="D1628" s="145"/>
      <c r="E1628" s="146">
        <f t="shared" si="1099"/>
        <v>4</v>
      </c>
      <c r="F1628" s="146">
        <f t="shared" si="1100"/>
        <v>7</v>
      </c>
      <c r="G1628" s="146">
        <f t="shared" si="1101"/>
        <v>7</v>
      </c>
      <c r="H1628" s="146">
        <f t="shared" si="1102"/>
        <v>5</v>
      </c>
      <c r="I1628" s="146">
        <f t="shared" si="1103"/>
        <v>3</v>
      </c>
      <c r="J1628" s="146">
        <f t="shared" si="1104"/>
        <v>6</v>
      </c>
      <c r="K1628" s="146">
        <f t="shared" si="1105"/>
        <v>3</v>
      </c>
      <c r="L1628" s="146">
        <f t="shared" si="1106"/>
        <v>4</v>
      </c>
      <c r="M1628" s="146">
        <f t="shared" si="1107"/>
        <v>7</v>
      </c>
      <c r="N1628" s="147">
        <f t="shared" si="1108"/>
        <v>46</v>
      </c>
      <c r="O1628" s="148">
        <f>SUM(COUNTIF(E1628,E1622),COUNTIF(F1628,F1622),COUNTIF(G1628,G1622),COUNTIF(H1628,H1622),COUNTIF(I1628,I1622),COUNTIF(J1628,J1622),COUNTIF(K1628,K1622),COUNTIF(L1628,L1622),COUNTIF(M1628,M1622))</f>
        <v>0</v>
      </c>
      <c r="P1628" s="149">
        <f>IF(O1628=0,0,IF(SUM(O1623:O1634)=O1628,VLOOKUP(1,$AC$107:$AD$116,2,FALSE),O1628*P1635))</f>
        <v>0</v>
      </c>
      <c r="Q1628" s="146">
        <f t="shared" si="1109"/>
        <v>2</v>
      </c>
      <c r="R1628" t="s">
        <v>179</v>
      </c>
      <c r="S1628" t="str">
        <f t="shared" si="1110"/>
        <v/>
      </c>
      <c r="T1628" t="str">
        <f t="shared" ref="T1628:AB1628" si="1118">IF(E1628=E1622,CONCATENATE(VLOOKUP((E1628-E1606),$AC$122:$AD$127,2,FALSE),E1607),"")</f>
        <v/>
      </c>
      <c r="U1628" t="str">
        <f t="shared" si="1118"/>
        <v/>
      </c>
      <c r="V1628" t="str">
        <f t="shared" si="1118"/>
        <v/>
      </c>
      <c r="W1628" t="str">
        <f t="shared" si="1118"/>
        <v/>
      </c>
      <c r="X1628" t="str">
        <f t="shared" si="1118"/>
        <v/>
      </c>
      <c r="Y1628" t="str">
        <f t="shared" si="1118"/>
        <v/>
      </c>
      <c r="Z1628" t="str">
        <f t="shared" si="1118"/>
        <v/>
      </c>
      <c r="AA1628" t="str">
        <f t="shared" si="1118"/>
        <v/>
      </c>
      <c r="AB1628" t="str">
        <f t="shared" si="1118"/>
        <v/>
      </c>
      <c r="AC1628" s="1">
        <v>0</v>
      </c>
      <c r="AD1628" s="1" t="s">
        <v>201</v>
      </c>
      <c r="AG1628" t="str">
        <f t="shared" si="1114"/>
        <v>F2</v>
      </c>
      <c r="AH1628" t="str">
        <f t="shared" si="1112"/>
        <v>F2</v>
      </c>
      <c r="AI1628" t="str">
        <f t="shared" si="1112"/>
        <v>F2</v>
      </c>
      <c r="AJ1628" t="str">
        <f t="shared" si="1112"/>
        <v>F2</v>
      </c>
      <c r="AK1628" t="str">
        <f t="shared" si="1112"/>
        <v>F2</v>
      </c>
      <c r="AL1628" t="str">
        <f t="shared" si="1112"/>
        <v>F2</v>
      </c>
      <c r="AM1628" t="str">
        <f t="shared" si="1112"/>
        <v>F2</v>
      </c>
      <c r="AN1628" t="str">
        <f t="shared" si="1112"/>
        <v>F2</v>
      </c>
      <c r="AO1628" t="str">
        <f t="shared" si="1112"/>
        <v>F2</v>
      </c>
    </row>
    <row r="1629" spans="1:41" x14ac:dyDescent="0.25">
      <c r="A1629" s="139" t="str">
        <f t="shared" si="1097"/>
        <v>2015Wk 10P21</v>
      </c>
      <c r="B1629" s="48">
        <v>21</v>
      </c>
      <c r="C1629" s="144" t="str">
        <f t="shared" si="1098"/>
        <v>Sean Mott</v>
      </c>
      <c r="D1629" s="145"/>
      <c r="E1629" s="146">
        <f t="shared" si="1099"/>
        <v>4</v>
      </c>
      <c r="F1629" s="146">
        <f t="shared" si="1100"/>
        <v>6</v>
      </c>
      <c r="G1629" s="146">
        <f t="shared" si="1101"/>
        <v>7</v>
      </c>
      <c r="H1629" s="146">
        <f t="shared" si="1102"/>
        <v>5</v>
      </c>
      <c r="I1629" s="146">
        <f t="shared" si="1103"/>
        <v>4</v>
      </c>
      <c r="J1629" s="146">
        <f t="shared" si="1104"/>
        <v>4</v>
      </c>
      <c r="K1629" s="146">
        <f t="shared" si="1105"/>
        <v>4</v>
      </c>
      <c r="L1629" s="146">
        <f t="shared" si="1106"/>
        <v>5</v>
      </c>
      <c r="M1629" s="146">
        <f t="shared" si="1107"/>
        <v>4</v>
      </c>
      <c r="N1629" s="147">
        <f t="shared" si="1108"/>
        <v>43</v>
      </c>
      <c r="O1629" s="148">
        <f>SUM(COUNTIF(E1629,E1622),COUNTIF(F1629,F1622),COUNTIF(G1629,G1622),COUNTIF(H1629,H1622),COUNTIF(I1629,I1622),COUNTIF(J1629,J1622),COUNTIF(K1629,K1622),COUNTIF(L1629,L1622),COUNTIF(M1629,M1622))</f>
        <v>0</v>
      </c>
      <c r="P1629" s="149">
        <f>IF(O1629=0,0,IF(SUM(O1623:O1634)=O1629,VLOOKUP(1,$AC$107:$AD$116,2,FALSE),O1629*P1635))</f>
        <v>0</v>
      </c>
      <c r="Q1629" s="146">
        <f t="shared" si="1109"/>
        <v>1</v>
      </c>
      <c r="R1629" t="s">
        <v>179</v>
      </c>
      <c r="S1629" t="str">
        <f t="shared" si="1110"/>
        <v/>
      </c>
      <c r="T1629" t="str">
        <f t="shared" ref="T1629:AB1629" si="1119">IF(E1629=E1622,CONCATENATE(VLOOKUP((E1629-E1606),$AC$122:$AD$127,2,FALSE),E1607),"")</f>
        <v/>
      </c>
      <c r="U1629" t="str">
        <f t="shared" si="1119"/>
        <v/>
      </c>
      <c r="V1629" t="str">
        <f t="shared" si="1119"/>
        <v/>
      </c>
      <c r="W1629" t="str">
        <f t="shared" si="1119"/>
        <v/>
      </c>
      <c r="X1629" t="str">
        <f t="shared" si="1119"/>
        <v/>
      </c>
      <c r="Y1629" t="str">
        <f t="shared" si="1119"/>
        <v/>
      </c>
      <c r="Z1629" t="str">
        <f t="shared" si="1119"/>
        <v/>
      </c>
      <c r="AA1629" t="str">
        <f t="shared" si="1119"/>
        <v/>
      </c>
      <c r="AB1629" t="str">
        <f t="shared" si="1119"/>
        <v/>
      </c>
      <c r="AC1629" s="1">
        <v>1</v>
      </c>
      <c r="AD1629" s="1" t="s">
        <v>202</v>
      </c>
      <c r="AG1629" t="str">
        <f t="shared" si="1114"/>
        <v>F2</v>
      </c>
      <c r="AH1629" t="str">
        <f t="shared" si="1112"/>
        <v>F2</v>
      </c>
      <c r="AI1629" t="str">
        <f t="shared" si="1112"/>
        <v>F2</v>
      </c>
      <c r="AJ1629" t="str">
        <f t="shared" si="1112"/>
        <v>F2</v>
      </c>
      <c r="AK1629" t="str">
        <f t="shared" si="1112"/>
        <v>F2</v>
      </c>
      <c r="AL1629" t="str">
        <f t="shared" si="1112"/>
        <v>F2</v>
      </c>
      <c r="AM1629" t="str">
        <f t="shared" si="1112"/>
        <v>F2</v>
      </c>
      <c r="AN1629" t="str">
        <f t="shared" si="1112"/>
        <v>F2</v>
      </c>
      <c r="AO1629" t="str">
        <f t="shared" si="1112"/>
        <v>F2</v>
      </c>
    </row>
    <row r="1630" spans="1:41" x14ac:dyDescent="0.25">
      <c r="A1630" s="139" t="str">
        <f t="shared" si="1097"/>
        <v>2015Wk 10P43</v>
      </c>
      <c r="B1630" s="48">
        <v>43</v>
      </c>
      <c r="C1630" s="144" t="str">
        <f t="shared" si="1098"/>
        <v>Tony Massa</v>
      </c>
      <c r="D1630" s="145"/>
      <c r="E1630" s="146">
        <f t="shared" si="1099"/>
        <v>5</v>
      </c>
      <c r="F1630" s="146">
        <f t="shared" si="1100"/>
        <v>5</v>
      </c>
      <c r="G1630" s="146">
        <f t="shared" si="1101"/>
        <v>6</v>
      </c>
      <c r="H1630" s="146">
        <f t="shared" si="1102"/>
        <v>4</v>
      </c>
      <c r="I1630" s="146">
        <f t="shared" si="1103"/>
        <v>5</v>
      </c>
      <c r="J1630" s="146">
        <f t="shared" si="1104"/>
        <v>5</v>
      </c>
      <c r="K1630" s="146">
        <f t="shared" si="1105"/>
        <v>3</v>
      </c>
      <c r="L1630" s="146">
        <f t="shared" si="1106"/>
        <v>6</v>
      </c>
      <c r="M1630" s="146">
        <f t="shared" si="1107"/>
        <v>7</v>
      </c>
      <c r="N1630" s="147">
        <f t="shared" si="1108"/>
        <v>46</v>
      </c>
      <c r="O1630" s="148">
        <f>SUM(COUNTIF(E1630,E1622),COUNTIF(F1630,F1622),COUNTIF(G1630,G1622),COUNTIF(H1630,H1622),COUNTIF(I1630,I1622),COUNTIF(J1630,J1622),COUNTIF(K1630,K1622),COUNTIF(L1630,L1622),COUNTIF(M1630,M1622))</f>
        <v>0</v>
      </c>
      <c r="P1630" s="149">
        <f>IF(O1630=0,0,IF(SUM(O1623:O1634)=O1630,VLOOKUP(1,$AC$107:$AD$116,2,FALSE),O1630*P1635))</f>
        <v>0</v>
      </c>
      <c r="Q1630" s="146">
        <f t="shared" si="1109"/>
        <v>1</v>
      </c>
      <c r="R1630" t="s">
        <v>179</v>
      </c>
      <c r="S1630" t="str">
        <f t="shared" si="1110"/>
        <v/>
      </c>
      <c r="T1630" t="str">
        <f t="shared" ref="T1630:AB1630" si="1120">IF(E1630=E1622,CONCATENATE(VLOOKUP((E1630-E1606),$AC$122:$AD$127,2,FALSE),E1607),"")</f>
        <v/>
      </c>
      <c r="U1630" t="str">
        <f t="shared" si="1120"/>
        <v/>
      </c>
      <c r="V1630" t="str">
        <f t="shared" si="1120"/>
        <v/>
      </c>
      <c r="W1630" t="str">
        <f t="shared" si="1120"/>
        <v/>
      </c>
      <c r="X1630" t="str">
        <f t="shared" si="1120"/>
        <v/>
      </c>
      <c r="Y1630" t="str">
        <f t="shared" si="1120"/>
        <v/>
      </c>
      <c r="Z1630" t="str">
        <f t="shared" si="1120"/>
        <v/>
      </c>
      <c r="AA1630" t="str">
        <f t="shared" si="1120"/>
        <v/>
      </c>
      <c r="AB1630" t="str">
        <f t="shared" si="1120"/>
        <v/>
      </c>
      <c r="AC1630" s="1">
        <v>2</v>
      </c>
      <c r="AD1630" s="1" t="s">
        <v>203</v>
      </c>
      <c r="AG1630" t="str">
        <f t="shared" si="1114"/>
        <v>F2</v>
      </c>
      <c r="AH1630" t="str">
        <f t="shared" si="1112"/>
        <v>F2</v>
      </c>
      <c r="AI1630" t="str">
        <f t="shared" si="1112"/>
        <v>F2</v>
      </c>
      <c r="AJ1630" t="str">
        <f t="shared" si="1112"/>
        <v>F2</v>
      </c>
      <c r="AK1630" t="str">
        <f t="shared" si="1112"/>
        <v>F2</v>
      </c>
      <c r="AL1630" t="str">
        <f t="shared" si="1112"/>
        <v>F2</v>
      </c>
      <c r="AM1630" t="str">
        <f t="shared" si="1112"/>
        <v>F2</v>
      </c>
      <c r="AN1630" t="str">
        <f t="shared" si="1112"/>
        <v>F2</v>
      </c>
      <c r="AO1630" t="str">
        <f t="shared" si="1112"/>
        <v>F2</v>
      </c>
    </row>
    <row r="1631" spans="1:41" x14ac:dyDescent="0.25">
      <c r="A1631" s="139" t="str">
        <f t="shared" si="1097"/>
        <v>2015Wk 10P24</v>
      </c>
      <c r="B1631" s="48">
        <v>24</v>
      </c>
      <c r="C1631" s="144" t="str">
        <f t="shared" si="1098"/>
        <v>Rick Fanto</v>
      </c>
      <c r="D1631" s="145"/>
      <c r="E1631" s="146">
        <f t="shared" si="1099"/>
        <v>5</v>
      </c>
      <c r="F1631" s="146">
        <f t="shared" si="1100"/>
        <v>5</v>
      </c>
      <c r="G1631" s="146">
        <f t="shared" si="1101"/>
        <v>8</v>
      </c>
      <c r="H1631" s="146">
        <f t="shared" si="1102"/>
        <v>5</v>
      </c>
      <c r="I1631" s="146">
        <f t="shared" si="1103"/>
        <v>3</v>
      </c>
      <c r="J1631" s="146">
        <f t="shared" si="1104"/>
        <v>6</v>
      </c>
      <c r="K1631" s="146">
        <f t="shared" si="1105"/>
        <v>4</v>
      </c>
      <c r="L1631" s="146">
        <f t="shared" si="1106"/>
        <v>5</v>
      </c>
      <c r="M1631" s="146">
        <f t="shared" si="1107"/>
        <v>6</v>
      </c>
      <c r="N1631" s="147">
        <f>SUM(E1631:M1631)</f>
        <v>47</v>
      </c>
      <c r="O1631" s="148">
        <f>SUM(COUNTIF(E1631,E1622),COUNTIF(F1631,F1622),COUNTIF(G1631,G1622),COUNTIF(H1631,H1622),COUNTIF(I1631,I1622),COUNTIF(J1631,J1622),COUNTIF(K1631,K1622),COUNTIF(L1631,L1622),COUNTIF(M1631,M1622))</f>
        <v>0</v>
      </c>
      <c r="P1631" s="149">
        <f>IF(O1631=0,0,IF(SUM(O1623:O1634)=O1631,VLOOKUP(1,$AC$107:$AD$116,2,FALSE),O1631*P1635))</f>
        <v>0</v>
      </c>
      <c r="Q1631" s="146">
        <f t="shared" si="1109"/>
        <v>0</v>
      </c>
      <c r="R1631" t="s">
        <v>179</v>
      </c>
      <c r="S1631" t="str">
        <f t="shared" si="1110"/>
        <v/>
      </c>
      <c r="T1631" t="str">
        <f t="shared" ref="T1631:AB1631" si="1121">IF(E1631=E1622,CONCATENATE(VLOOKUP((E1631-E1606),$AC$122:$AD$127,2,FALSE),E1607),"")</f>
        <v/>
      </c>
      <c r="U1631" t="str">
        <f t="shared" si="1121"/>
        <v/>
      </c>
      <c r="V1631" t="str">
        <f t="shared" si="1121"/>
        <v/>
      </c>
      <c r="W1631" t="str">
        <f t="shared" si="1121"/>
        <v/>
      </c>
      <c r="X1631" t="str">
        <f t="shared" si="1121"/>
        <v/>
      </c>
      <c r="Y1631" t="str">
        <f t="shared" si="1121"/>
        <v/>
      </c>
      <c r="Z1631" t="str">
        <f t="shared" si="1121"/>
        <v/>
      </c>
      <c r="AA1631" t="str">
        <f t="shared" si="1121"/>
        <v/>
      </c>
      <c r="AB1631" t="str">
        <f t="shared" si="1121"/>
        <v/>
      </c>
      <c r="AG1631" t="str">
        <f t="shared" si="1114"/>
        <v>F2</v>
      </c>
      <c r="AH1631" t="str">
        <f t="shared" si="1112"/>
        <v>F2</v>
      </c>
      <c r="AI1631" t="str">
        <f t="shared" si="1112"/>
        <v>F2</v>
      </c>
      <c r="AJ1631" t="str">
        <f t="shared" si="1112"/>
        <v>F2</v>
      </c>
      <c r="AK1631" t="str">
        <f t="shared" si="1112"/>
        <v>F2</v>
      </c>
      <c r="AL1631" t="str">
        <f t="shared" si="1112"/>
        <v>F2</v>
      </c>
      <c r="AM1631" t="str">
        <f t="shared" si="1112"/>
        <v>F2</v>
      </c>
      <c r="AN1631" t="str">
        <f t="shared" si="1112"/>
        <v>F2</v>
      </c>
      <c r="AO1631" t="str">
        <f t="shared" si="1112"/>
        <v>F2</v>
      </c>
    </row>
    <row r="1632" spans="1:41" x14ac:dyDescent="0.25">
      <c r="A1632" s="139" t="str">
        <f t="shared" si="1097"/>
        <v>2015Wk 10P15</v>
      </c>
      <c r="B1632" s="48">
        <v>15</v>
      </c>
      <c r="C1632" s="144" t="str">
        <f t="shared" si="1098"/>
        <v>Chris Donegan</v>
      </c>
      <c r="D1632" s="150"/>
      <c r="E1632" s="146">
        <f t="shared" si="1099"/>
        <v>5</v>
      </c>
      <c r="F1632" s="146">
        <f t="shared" si="1100"/>
        <v>5</v>
      </c>
      <c r="G1632" s="146">
        <f t="shared" si="1101"/>
        <v>6</v>
      </c>
      <c r="H1632" s="146">
        <f t="shared" si="1102"/>
        <v>5</v>
      </c>
      <c r="I1632" s="146">
        <f t="shared" si="1103"/>
        <v>4</v>
      </c>
      <c r="J1632" s="146">
        <f t="shared" si="1104"/>
        <v>6</v>
      </c>
      <c r="K1632" s="146">
        <f t="shared" si="1105"/>
        <v>4</v>
      </c>
      <c r="L1632" s="146">
        <f t="shared" si="1106"/>
        <v>5</v>
      </c>
      <c r="M1632" s="146">
        <f t="shared" si="1107"/>
        <v>7</v>
      </c>
      <c r="N1632" s="147">
        <f t="shared" ref="N1632:N1634" si="1122">SUM(E1632:M1632)</f>
        <v>47</v>
      </c>
      <c r="O1632" s="148">
        <f>SUM(COUNTIF(E1632,E1622),COUNTIF(F1632,F1622),COUNTIF(G1632,G1622),COUNTIF(H1632,H1622),COUNTIF(I1632,I1622),COUNTIF(J1632,J1622),COUNTIF(K1632,K1622),COUNTIF(L1632,L1622),COUNTIF(M1632,M1622))</f>
        <v>0</v>
      </c>
      <c r="P1632" s="149">
        <f>IF(O1632=0,0,IF(SUM(O1623:O1634)=O1632,VLOOKUP(1,$AC$107:$AD$116,2,FALSE),O1632*P1635))</f>
        <v>0</v>
      </c>
      <c r="Q1632" s="146">
        <f t="shared" si="1109"/>
        <v>0</v>
      </c>
      <c r="R1632" t="s">
        <v>179</v>
      </c>
      <c r="S1632" t="str">
        <f t="shared" si="1110"/>
        <v/>
      </c>
      <c r="T1632" t="str">
        <f>IF(E1632=E1622,CONCATENATE(VLOOKUP((E1632-E1606),$AC$122:$AD$127,2,FALSE),E1607),"")</f>
        <v/>
      </c>
      <c r="U1632" t="str">
        <f>IF(F1632=F1622,CONCATENATE(VLOOKUP((F1632-F1606),$AC$122:$AD$127,2,FALSE),F1607),"")</f>
        <v/>
      </c>
      <c r="V1632" t="str">
        <f>IF(G1632=G1622,CONCATENATE(VLOOKUP((G1632-G1606),$AC$122:$AD$127,2,FALSE),G1607),"")</f>
        <v/>
      </c>
      <c r="W1632" t="str">
        <f t="shared" ref="W1632:AB1632" si="1123">IF(H1632=H1622,CONCATENATE(VLOOKUP((H1632-H1606),$AC$122:$AD$127,2,FALSE),H1607),"")</f>
        <v/>
      </c>
      <c r="X1632" t="str">
        <f t="shared" si="1123"/>
        <v/>
      </c>
      <c r="Y1632" t="str">
        <f t="shared" si="1123"/>
        <v/>
      </c>
      <c r="Z1632" t="str">
        <f t="shared" si="1123"/>
        <v/>
      </c>
      <c r="AA1632" t="str">
        <f t="shared" si="1123"/>
        <v/>
      </c>
      <c r="AB1632" t="str">
        <f t="shared" si="1123"/>
        <v/>
      </c>
      <c r="AG1632" t="str">
        <f t="shared" si="1114"/>
        <v>F2</v>
      </c>
      <c r="AH1632" t="str">
        <f t="shared" si="1112"/>
        <v>F2</v>
      </c>
      <c r="AI1632" t="str">
        <f t="shared" si="1112"/>
        <v>F2</v>
      </c>
      <c r="AJ1632" t="str">
        <f t="shared" si="1112"/>
        <v>F2</v>
      </c>
      <c r="AK1632" t="str">
        <f t="shared" si="1112"/>
        <v>F2</v>
      </c>
      <c r="AL1632" t="str">
        <f t="shared" si="1112"/>
        <v>F2</v>
      </c>
      <c r="AM1632" t="str">
        <f t="shared" si="1112"/>
        <v>F2</v>
      </c>
      <c r="AN1632" t="str">
        <f t="shared" si="1112"/>
        <v>F2</v>
      </c>
      <c r="AO1632" t="str">
        <f t="shared" si="1112"/>
        <v>F2</v>
      </c>
    </row>
    <row r="1633" spans="1:41" x14ac:dyDescent="0.25">
      <c r="A1633" s="139" t="str">
        <f t="shared" si="1097"/>
        <v>2015Wk 10P25</v>
      </c>
      <c r="B1633" s="48">
        <v>25</v>
      </c>
      <c r="C1633" s="144" t="str">
        <f t="shared" si="1098"/>
        <v>Jon Carroll</v>
      </c>
      <c r="D1633" s="150"/>
      <c r="E1633" s="146">
        <f t="shared" si="1099"/>
        <v>5</v>
      </c>
      <c r="F1633" s="146">
        <f t="shared" si="1100"/>
        <v>6</v>
      </c>
      <c r="G1633" s="146">
        <f t="shared" si="1101"/>
        <v>5</v>
      </c>
      <c r="H1633" s="146">
        <f t="shared" si="1102"/>
        <v>5</v>
      </c>
      <c r="I1633" s="146">
        <f t="shared" si="1103"/>
        <v>4</v>
      </c>
      <c r="J1633" s="146">
        <f t="shared" si="1104"/>
        <v>5</v>
      </c>
      <c r="K1633" s="146">
        <f t="shared" si="1105"/>
        <v>3</v>
      </c>
      <c r="L1633" s="146">
        <f t="shared" si="1106"/>
        <v>5</v>
      </c>
      <c r="M1633" s="146">
        <f t="shared" si="1107"/>
        <v>5</v>
      </c>
      <c r="N1633" s="147">
        <f t="shared" si="1122"/>
        <v>43</v>
      </c>
      <c r="O1633" s="148">
        <f>SUM(COUNTIF(E1633,E1622),COUNTIF(F1633,F1622),COUNTIF(G1633,G1622),COUNTIF(H1633,H1622),COUNTIF(I1633,I1622),COUNTIF(J1633,J1622),COUNTIF(K1633,K1622),COUNTIF(L1633,L1622),COUNTIF(M1633,M1622))</f>
        <v>0</v>
      </c>
      <c r="P1633" s="149">
        <f>IF(O1633=0,0,IF(SUM(O1623:O1634)=O1633,VLOOKUP(1,$AC$107:$AD$116,2,FALSE),O1633*P1635))</f>
        <v>0</v>
      </c>
      <c r="Q1633" s="146">
        <f t="shared" si="1109"/>
        <v>0</v>
      </c>
      <c r="R1633" t="s">
        <v>179</v>
      </c>
      <c r="S1633" t="str">
        <f t="shared" si="1110"/>
        <v/>
      </c>
      <c r="T1633" t="str">
        <f>IF(E1633=E1622,CONCATENATE(VLOOKUP((E1633-E1606),$AC$122:$AD$127,2,FALSE),E1607),"")</f>
        <v/>
      </c>
      <c r="U1633" t="str">
        <f t="shared" ref="U1633:AB1633" si="1124">IF(F1633=F1622,CONCATENATE(VLOOKUP((F1633-F1606),$AC$122:$AD$127,2,FALSE),F1607),"")</f>
        <v/>
      </c>
      <c r="V1633" t="str">
        <f t="shared" si="1124"/>
        <v/>
      </c>
      <c r="W1633" t="str">
        <f t="shared" si="1124"/>
        <v/>
      </c>
      <c r="X1633" t="str">
        <f t="shared" si="1124"/>
        <v/>
      </c>
      <c r="Y1633" t="str">
        <f t="shared" si="1124"/>
        <v/>
      </c>
      <c r="Z1633" t="str">
        <f t="shared" si="1124"/>
        <v/>
      </c>
      <c r="AA1633" t="str">
        <f t="shared" si="1124"/>
        <v/>
      </c>
      <c r="AB1633" t="str">
        <f t="shared" si="1124"/>
        <v/>
      </c>
      <c r="AG1633" t="str">
        <f t="shared" si="1114"/>
        <v>F2</v>
      </c>
      <c r="AH1633" t="str">
        <f t="shared" si="1112"/>
        <v>F2</v>
      </c>
      <c r="AI1633" t="str">
        <f t="shared" si="1112"/>
        <v>F2</v>
      </c>
      <c r="AJ1633" t="str">
        <f t="shared" si="1112"/>
        <v>F2</v>
      </c>
      <c r="AK1633" t="str">
        <f t="shared" si="1112"/>
        <v>F2</v>
      </c>
      <c r="AL1633" t="str">
        <f t="shared" si="1112"/>
        <v>F2</v>
      </c>
      <c r="AM1633" t="str">
        <f t="shared" si="1112"/>
        <v>F2</v>
      </c>
      <c r="AN1633" t="str">
        <f t="shared" si="1112"/>
        <v>F2</v>
      </c>
      <c r="AO1633" t="str">
        <f t="shared" si="1112"/>
        <v>F2</v>
      </c>
    </row>
    <row r="1634" spans="1:41" x14ac:dyDescent="0.25">
      <c r="A1634" s="139" t="str">
        <f t="shared" si="1097"/>
        <v>2015Wk 10P11</v>
      </c>
      <c r="B1634" s="48">
        <v>11</v>
      </c>
      <c r="C1634" s="144" t="str">
        <f t="shared" si="1098"/>
        <v>Tom Phillips</v>
      </c>
      <c r="D1634" s="150"/>
      <c r="E1634" s="146">
        <f t="shared" si="1099"/>
        <v>5</v>
      </c>
      <c r="F1634" s="146">
        <f t="shared" si="1100"/>
        <v>5</v>
      </c>
      <c r="G1634" s="146">
        <f t="shared" si="1101"/>
        <v>5</v>
      </c>
      <c r="H1634" s="146">
        <f t="shared" si="1102"/>
        <v>4</v>
      </c>
      <c r="I1634" s="146">
        <f t="shared" si="1103"/>
        <v>3</v>
      </c>
      <c r="J1634" s="146">
        <f t="shared" si="1104"/>
        <v>4</v>
      </c>
      <c r="K1634" s="146">
        <f t="shared" si="1105"/>
        <v>4</v>
      </c>
      <c r="L1634" s="146">
        <f t="shared" si="1106"/>
        <v>4</v>
      </c>
      <c r="M1634" s="146">
        <f t="shared" si="1107"/>
        <v>7</v>
      </c>
      <c r="N1634" s="147">
        <f t="shared" si="1122"/>
        <v>41</v>
      </c>
      <c r="O1634" s="148">
        <f>SUM(COUNTIF(E1634,E1622),COUNTIF(F1634,F1622),COUNTIF(G1634,G1622),COUNTIF(H1634,H1622),COUNTIF(I1634,I1622),COUNTIF(J1634,J1622),COUNTIF(K1634,K1622),COUNTIF(L1634,L1622),COUNTIF(M1634,M1622))</f>
        <v>0</v>
      </c>
      <c r="P1634" s="149">
        <f>IF(O1634=0,0,IF(SUM(O1623:O1634)=O1634,VLOOKUP(1,$AC$107:$AD$116,2,FALSE),O1634*P1635))</f>
        <v>0</v>
      </c>
      <c r="Q1634" s="146">
        <f t="shared" si="1109"/>
        <v>1</v>
      </c>
      <c r="R1634" t="s">
        <v>179</v>
      </c>
      <c r="S1634" t="str">
        <f t="shared" si="1110"/>
        <v/>
      </c>
      <c r="T1634" t="str">
        <f>IF(E1634=E1622,CONCATENATE(VLOOKUP((E1634-E1606),$AC$122:$AD$127,2,FALSE),E1607),"")</f>
        <v/>
      </c>
      <c r="U1634" t="str">
        <f t="shared" ref="U1634:AB1634" si="1125">IF(F1634=F1622,CONCATENATE(VLOOKUP((F1634-F1606),$AC$122:$AD$127,2,FALSE),F1607),"")</f>
        <v/>
      </c>
      <c r="V1634" t="str">
        <f t="shared" si="1125"/>
        <v/>
      </c>
      <c r="W1634" t="str">
        <f t="shared" si="1125"/>
        <v/>
      </c>
      <c r="X1634" t="str">
        <f t="shared" si="1125"/>
        <v/>
      </c>
      <c r="Y1634" t="str">
        <f t="shared" si="1125"/>
        <v/>
      </c>
      <c r="Z1634" t="str">
        <f t="shared" si="1125"/>
        <v/>
      </c>
      <c r="AA1634" t="str">
        <f t="shared" si="1125"/>
        <v/>
      </c>
      <c r="AB1634" t="str">
        <f t="shared" si="1125"/>
        <v/>
      </c>
      <c r="AG1634" t="str">
        <f t="shared" si="1114"/>
        <v>F2</v>
      </c>
      <c r="AH1634" t="str">
        <f t="shared" si="1112"/>
        <v>F2</v>
      </c>
      <c r="AI1634" t="str">
        <f t="shared" si="1112"/>
        <v>F2</v>
      </c>
      <c r="AJ1634" t="str">
        <f t="shared" si="1112"/>
        <v>F2</v>
      </c>
      <c r="AK1634" t="str">
        <f t="shared" si="1112"/>
        <v>F2</v>
      </c>
      <c r="AL1634" t="str">
        <f t="shared" si="1112"/>
        <v>F2</v>
      </c>
      <c r="AM1634" t="str">
        <f t="shared" si="1112"/>
        <v>F2</v>
      </c>
      <c r="AN1634" t="str">
        <f t="shared" si="1112"/>
        <v>F2</v>
      </c>
      <c r="AO1634" t="str">
        <f t="shared" si="1112"/>
        <v>F2</v>
      </c>
    </row>
    <row r="1635" spans="1:41" x14ac:dyDescent="0.25">
      <c r="A1635" s="139"/>
      <c r="B1635" s="48"/>
      <c r="C1635" s="151" t="s">
        <v>204</v>
      </c>
      <c r="D1635" s="150"/>
      <c r="E1635" s="152">
        <f>AVERAGE(E1623:E1634)</f>
        <v>4.833333333333333</v>
      </c>
      <c r="F1635" s="152">
        <f t="shared" ref="F1635:N1635" si="1126">AVERAGE(F1623:F1634)</f>
        <v>5.5</v>
      </c>
      <c r="G1635" s="152">
        <f t="shared" si="1126"/>
        <v>6</v>
      </c>
      <c r="H1635" s="152">
        <f t="shared" si="1126"/>
        <v>4.416666666666667</v>
      </c>
      <c r="I1635" s="152">
        <f t="shared" si="1126"/>
        <v>3.5833333333333335</v>
      </c>
      <c r="J1635" s="152">
        <f t="shared" si="1126"/>
        <v>4.916666666666667</v>
      </c>
      <c r="K1635" s="152">
        <f t="shared" si="1126"/>
        <v>3.6666666666666665</v>
      </c>
      <c r="L1635" s="152">
        <f t="shared" si="1126"/>
        <v>5</v>
      </c>
      <c r="M1635" s="152">
        <f t="shared" si="1126"/>
        <v>6</v>
      </c>
      <c r="N1635" s="152">
        <f t="shared" si="1126"/>
        <v>43.916666666666664</v>
      </c>
      <c r="O1635" s="153"/>
      <c r="P1635" s="9">
        <f>VLOOKUP(SUM(O1623:O1634),$AC$107:$AD$117,2,FALSE)</f>
        <v>36</v>
      </c>
    </row>
    <row r="1636" spans="1:41" x14ac:dyDescent="0.25">
      <c r="A1636" s="139" t="str">
        <f>CONCATENATE($C$10,C1606,C1636)</f>
        <v>2015Wk 10Flight 3</v>
      </c>
      <c r="B1636" s="48"/>
      <c r="C1636" s="304" t="s">
        <v>60</v>
      </c>
      <c r="D1636" s="305"/>
      <c r="E1636" s="140">
        <f>IF(COUNTIF(E1637:E1648,MIN(E1637:E1648))=1,MIN(E1637:E1648),0)</f>
        <v>4</v>
      </c>
      <c r="F1636" s="140">
        <f t="shared" ref="F1636:L1636" si="1127">IF(COUNTIF(F1637:F1648,MIN(F1637:F1648))=1,MIN(F1637:F1648),0)</f>
        <v>0</v>
      </c>
      <c r="G1636" s="140">
        <f t="shared" si="1127"/>
        <v>5</v>
      </c>
      <c r="H1636" s="140">
        <f t="shared" si="1127"/>
        <v>0</v>
      </c>
      <c r="I1636" s="140">
        <f t="shared" si="1127"/>
        <v>0</v>
      </c>
      <c r="J1636" s="140">
        <f t="shared" si="1127"/>
        <v>0</v>
      </c>
      <c r="K1636" s="140">
        <f t="shared" si="1127"/>
        <v>0</v>
      </c>
      <c r="L1636" s="140">
        <f t="shared" si="1127"/>
        <v>4</v>
      </c>
      <c r="M1636" s="140">
        <f>IF(COUNTIF(M1637:M1648,MIN(M1637:M1648))=1,MIN(M1637:M1648),0)</f>
        <v>0</v>
      </c>
      <c r="N1636" s="154"/>
      <c r="O1636" s="9" t="s">
        <v>190</v>
      </c>
      <c r="P1636" s="9" t="s">
        <v>191</v>
      </c>
      <c r="Q1636" s="52"/>
    </row>
    <row r="1637" spans="1:41" x14ac:dyDescent="0.25">
      <c r="A1637" s="139" t="str">
        <f t="shared" ref="A1637:A1648" si="1128">CONCATENATE($C$10,$C$1663,"P",B1637)</f>
        <v>2015Wk 10P57</v>
      </c>
      <c r="B1637" s="48">
        <v>57</v>
      </c>
      <c r="C1637" s="144" t="str">
        <f t="shared" ref="C1637:C1648" si="1129">VLOOKUP(B1637,$A$3108:$D$8319,3,FALSE)</f>
        <v>Bill Kirkby</v>
      </c>
      <c r="D1637" s="145"/>
      <c r="E1637" s="146">
        <f t="shared" ref="E1637:E1648" si="1130">IFERROR(IF(VLOOKUP($A1637,$A$1663:$P$1724,5,FALSE)=0,"",VLOOKUP($A1637,$A$1663:$P$1724,5,FALSE)),"")</f>
        <v>6</v>
      </c>
      <c r="F1637" s="146">
        <f t="shared" ref="F1637:F1648" si="1131">IFERROR(IF(VLOOKUP($A1637,$A$1663:$P$1724,6,FALSE)=0,"",VLOOKUP($A1637,$A$1663:$P$1724,6,FALSE)),"")</f>
        <v>7</v>
      </c>
      <c r="G1637" s="146">
        <f t="shared" ref="G1637:G1648" si="1132">IFERROR(IF(VLOOKUP($A1637,$A$1663:$P$1724,7,FALSE)=0,"",VLOOKUP($A1637,$A$1663:$P$1724,7,FALSE)),"")</f>
        <v>7</v>
      </c>
      <c r="H1637" s="146">
        <f t="shared" ref="H1637:H1648" si="1133">IFERROR(IF(VLOOKUP($A1637,$A$1663:$P$1724,8,FALSE)=0,"",VLOOKUP($A1637,$A$1663:$P$1724,8,FALSE)),"")</f>
        <v>5</v>
      </c>
      <c r="I1637" s="146">
        <f t="shared" ref="I1637:I1648" si="1134">IFERROR(IF(VLOOKUP($A1637,$A$1663:$P$1724,9,FALSE)=0,"",VLOOKUP($A1637,$A$1663:$P$1724,9,FALSE)),"")</f>
        <v>3</v>
      </c>
      <c r="J1637" s="146">
        <f t="shared" ref="J1637:J1648" si="1135">IFERROR(IF(VLOOKUP($A1637,$A$1663:$P$1724,10,FALSE)=0,"",VLOOKUP($A1637,$A$1663:$P$1724,10,FALSE)),"")</f>
        <v>6</v>
      </c>
      <c r="K1637" s="146">
        <f t="shared" ref="K1637:K1648" si="1136">IFERROR(IF(VLOOKUP($A1637,$A$1663:$P$1724,11,FALSE)=0,"",VLOOKUP($A1637,$A$1663:$P$1724,11,FALSE)),"")</f>
        <v>4</v>
      </c>
      <c r="L1637" s="146">
        <f t="shared" ref="L1637:L1648" si="1137">IFERROR(IF(VLOOKUP($A1637,$A$1663:$P$1724,12,FALSE)=0,"",VLOOKUP($A1637,$A$1663:$P$1724,12,FALSE)),"")</f>
        <v>7</v>
      </c>
      <c r="M1637" s="146">
        <f t="shared" ref="M1637:M1648" si="1138">IFERROR(IF(VLOOKUP($A1637,$A$1663:$P$1724,13,FALSE)=0,"",VLOOKUP($A1637,$A$1663:$P$1724,13,FALSE)),"")</f>
        <v>8</v>
      </c>
      <c r="N1637" s="147">
        <f t="shared" ref="N1637:N1648" si="1139">SUM(E1637:M1637)</f>
        <v>53</v>
      </c>
      <c r="O1637" s="148">
        <f>SUM(COUNTIF(E1637,E1636),COUNTIF(F1637,F1636),COUNTIF(G1637,G1636),COUNTIF(H1637,H1636),COUNTIF(I1637,I1636),COUNTIF(J1637,J1636),COUNTIF(K1637,K1636),COUNTIF(L1637,L1636),COUNTIF(M1637,M1636))</f>
        <v>0</v>
      </c>
      <c r="P1637" s="149">
        <f>IF(O1637=0,0,IF(SUM(O1637:O1648)=O1637,VLOOKUP(1,$AC$107:$AD$116,2,FALSE),O1637*P1649))</f>
        <v>0</v>
      </c>
      <c r="Q1637" s="146">
        <f t="shared" ref="Q1637:Q1648" si="1140">IFERROR((VLOOKUP($A1637,$A$1663:$P$1724,16,FALSE)),"DNP")</f>
        <v>2</v>
      </c>
      <c r="R1637" t="s">
        <v>179</v>
      </c>
      <c r="S1637" t="str">
        <f t="shared" ref="S1637:S1648" si="1141">CONCATENATE(T1637,U1637,V1637,W1637,X1637,Y1637,Z1637,AA1637,AB1637)</f>
        <v/>
      </c>
      <c r="T1637" t="str">
        <f t="shared" ref="T1637:AB1637" si="1142">IF(E1637=E1636,CONCATENATE(VLOOKUP((E1637-E1606),$AC$122:$AD$127,2,FALSE),E1607),"")</f>
        <v/>
      </c>
      <c r="U1637" t="str">
        <f t="shared" si="1142"/>
        <v/>
      </c>
      <c r="V1637" t="str">
        <f t="shared" si="1142"/>
        <v/>
      </c>
      <c r="W1637" t="str">
        <f t="shared" si="1142"/>
        <v/>
      </c>
      <c r="X1637" t="str">
        <f t="shared" si="1142"/>
        <v/>
      </c>
      <c r="Y1637" t="str">
        <f t="shared" si="1142"/>
        <v/>
      </c>
      <c r="Z1637" t="str">
        <f t="shared" si="1142"/>
        <v/>
      </c>
      <c r="AA1637" t="str">
        <f t="shared" si="1142"/>
        <v/>
      </c>
      <c r="AB1637" t="str">
        <f t="shared" si="1142"/>
        <v/>
      </c>
      <c r="AG1637" t="str">
        <f>CONCATENATE("F3",T1637)</f>
        <v>F3</v>
      </c>
      <c r="AH1637" t="str">
        <f t="shared" ref="AH1637:AO1648" si="1143">CONCATENATE("F3",U1637)</f>
        <v>F3</v>
      </c>
      <c r="AI1637" t="str">
        <f t="shared" si="1143"/>
        <v>F3</v>
      </c>
      <c r="AJ1637" t="str">
        <f t="shared" si="1143"/>
        <v>F3</v>
      </c>
      <c r="AK1637" t="str">
        <f t="shared" si="1143"/>
        <v>F3</v>
      </c>
      <c r="AL1637" t="str">
        <f t="shared" si="1143"/>
        <v>F3</v>
      </c>
      <c r="AM1637" t="str">
        <f t="shared" si="1143"/>
        <v>F3</v>
      </c>
      <c r="AN1637" t="str">
        <f t="shared" si="1143"/>
        <v>F3</v>
      </c>
      <c r="AO1637" t="str">
        <f t="shared" si="1143"/>
        <v>F3</v>
      </c>
    </row>
    <row r="1638" spans="1:41" x14ac:dyDescent="0.25">
      <c r="A1638" s="139" t="str">
        <f t="shared" si="1128"/>
        <v>2015Wk 10P44</v>
      </c>
      <c r="B1638" s="48">
        <v>44</v>
      </c>
      <c r="C1638" s="144" t="str">
        <f t="shared" si="1129"/>
        <v>Bob Zaleski</v>
      </c>
      <c r="D1638" s="145"/>
      <c r="E1638" s="146">
        <f t="shared" si="1130"/>
        <v>7</v>
      </c>
      <c r="F1638" s="146">
        <f t="shared" si="1131"/>
        <v>8</v>
      </c>
      <c r="G1638" s="146">
        <f t="shared" si="1132"/>
        <v>7</v>
      </c>
      <c r="H1638" s="146">
        <f t="shared" si="1133"/>
        <v>5</v>
      </c>
      <c r="I1638" s="146">
        <f t="shared" si="1134"/>
        <v>4</v>
      </c>
      <c r="J1638" s="146">
        <f t="shared" si="1135"/>
        <v>5</v>
      </c>
      <c r="K1638" s="146">
        <f t="shared" si="1136"/>
        <v>4</v>
      </c>
      <c r="L1638" s="146">
        <f t="shared" si="1137"/>
        <v>5</v>
      </c>
      <c r="M1638" s="146">
        <f t="shared" si="1138"/>
        <v>7</v>
      </c>
      <c r="N1638" s="147">
        <f t="shared" si="1139"/>
        <v>52</v>
      </c>
      <c r="O1638" s="148">
        <f>SUM(COUNTIF(E1638,E1636),COUNTIF(F1638,F1636),COUNTIF(G1638,G1636),COUNTIF(H1638,H1636),COUNTIF(I1638,I1636),COUNTIF(J1638,J1636),COUNTIF(K1638,K1636),COUNTIF(L1638,L1636),COUNTIF(M1638,M1636))</f>
        <v>0</v>
      </c>
      <c r="P1638" s="149">
        <f>IF(O1638=0,0,IF(SUM(O1637:O1648)=O1638,VLOOKUP(1,$AC$107:$AD$116,2,FALSE),O1638*P1649))</f>
        <v>0</v>
      </c>
      <c r="Q1638" s="146">
        <f t="shared" si="1140"/>
        <v>2</v>
      </c>
      <c r="R1638" t="s">
        <v>179</v>
      </c>
      <c r="S1638" t="str">
        <f t="shared" si="1141"/>
        <v/>
      </c>
      <c r="T1638" t="str">
        <f t="shared" ref="T1638:AB1638" si="1144">IF(E1638=E1636,CONCATENATE(VLOOKUP((E1638-E1606),$AC$122:$AD$127,2,FALSE),E1607),"")</f>
        <v/>
      </c>
      <c r="U1638" t="str">
        <f t="shared" si="1144"/>
        <v/>
      </c>
      <c r="V1638" t="str">
        <f t="shared" si="1144"/>
        <v/>
      </c>
      <c r="W1638" t="str">
        <f t="shared" si="1144"/>
        <v/>
      </c>
      <c r="X1638" t="str">
        <f t="shared" si="1144"/>
        <v/>
      </c>
      <c r="Y1638" t="str">
        <f t="shared" si="1144"/>
        <v/>
      </c>
      <c r="Z1638" t="str">
        <f t="shared" si="1144"/>
        <v/>
      </c>
      <c r="AA1638" t="str">
        <f t="shared" si="1144"/>
        <v/>
      </c>
      <c r="AB1638" t="str">
        <f t="shared" si="1144"/>
        <v/>
      </c>
      <c r="AG1638" t="str">
        <f t="shared" ref="AG1638:AG1648" si="1145">CONCATENATE("F3",T1638)</f>
        <v>F3</v>
      </c>
      <c r="AH1638" t="str">
        <f t="shared" si="1143"/>
        <v>F3</v>
      </c>
      <c r="AI1638" t="str">
        <f t="shared" si="1143"/>
        <v>F3</v>
      </c>
      <c r="AJ1638" t="str">
        <f t="shared" si="1143"/>
        <v>F3</v>
      </c>
      <c r="AK1638" t="str">
        <f t="shared" si="1143"/>
        <v>F3</v>
      </c>
      <c r="AL1638" t="str">
        <f t="shared" si="1143"/>
        <v>F3</v>
      </c>
      <c r="AM1638" t="str">
        <f t="shared" si="1143"/>
        <v>F3</v>
      </c>
      <c r="AN1638" t="str">
        <f t="shared" si="1143"/>
        <v>F3</v>
      </c>
      <c r="AO1638" t="str">
        <f t="shared" si="1143"/>
        <v>F3</v>
      </c>
    </row>
    <row r="1639" spans="1:41" x14ac:dyDescent="0.25">
      <c r="A1639" s="139" t="str">
        <f t="shared" si="1128"/>
        <v>2015Wk 10P35</v>
      </c>
      <c r="B1639" s="48">
        <v>35</v>
      </c>
      <c r="C1639" s="144" t="str">
        <f t="shared" si="1129"/>
        <v>Bob Moran</v>
      </c>
      <c r="D1639" s="145"/>
      <c r="E1639" s="146">
        <f t="shared" si="1130"/>
        <v>6</v>
      </c>
      <c r="F1639" s="146">
        <f t="shared" si="1131"/>
        <v>6</v>
      </c>
      <c r="G1639" s="146">
        <f t="shared" si="1132"/>
        <v>7</v>
      </c>
      <c r="H1639" s="146">
        <f t="shared" si="1133"/>
        <v>6</v>
      </c>
      <c r="I1639" s="146">
        <f t="shared" si="1134"/>
        <v>5</v>
      </c>
      <c r="J1639" s="146">
        <f t="shared" si="1135"/>
        <v>6</v>
      </c>
      <c r="K1639" s="146">
        <f t="shared" si="1136"/>
        <v>3</v>
      </c>
      <c r="L1639" s="146">
        <f t="shared" si="1137"/>
        <v>5</v>
      </c>
      <c r="M1639" s="146">
        <f t="shared" si="1138"/>
        <v>7</v>
      </c>
      <c r="N1639" s="147">
        <f t="shared" si="1139"/>
        <v>51</v>
      </c>
      <c r="O1639" s="148">
        <f>SUM(COUNTIF(E1639,E1636),COUNTIF(F1639,F1636),COUNTIF(G1639,G1636),COUNTIF(H1639,H1636),COUNTIF(I1639,I1636),COUNTIF(J1639,J1636),COUNTIF(K1639,K1636),COUNTIF(L1639,L1636),COUNTIF(M1639,M1636))</f>
        <v>0</v>
      </c>
      <c r="P1639" s="149">
        <f>IF(O1639=0,0,IF(SUM(O1637:O1648)=O1639,VLOOKUP(1,$AC$107:$AD$116,2,FALSE),O1639*P1649))</f>
        <v>0</v>
      </c>
      <c r="Q1639" s="146">
        <f t="shared" si="1140"/>
        <v>0</v>
      </c>
      <c r="R1639" t="s">
        <v>179</v>
      </c>
      <c r="S1639" t="str">
        <f t="shared" si="1141"/>
        <v/>
      </c>
      <c r="T1639" t="str">
        <f t="shared" ref="T1639:AB1639" si="1146">IF(E1639=E1636,CONCATENATE(VLOOKUP((E1639-E1606),$AC$122:$AD$127,2,FALSE),E1607),"")</f>
        <v/>
      </c>
      <c r="U1639" t="str">
        <f t="shared" si="1146"/>
        <v/>
      </c>
      <c r="V1639" t="str">
        <f t="shared" si="1146"/>
        <v/>
      </c>
      <c r="W1639" t="str">
        <f t="shared" si="1146"/>
        <v/>
      </c>
      <c r="X1639" t="str">
        <f t="shared" si="1146"/>
        <v/>
      </c>
      <c r="Y1639" t="str">
        <f t="shared" si="1146"/>
        <v/>
      </c>
      <c r="Z1639" t="str">
        <f t="shared" si="1146"/>
        <v/>
      </c>
      <c r="AA1639" t="str">
        <f t="shared" si="1146"/>
        <v/>
      </c>
      <c r="AB1639" t="str">
        <f t="shared" si="1146"/>
        <v/>
      </c>
      <c r="AG1639" t="str">
        <f t="shared" si="1145"/>
        <v>F3</v>
      </c>
      <c r="AH1639" t="str">
        <f t="shared" si="1143"/>
        <v>F3</v>
      </c>
      <c r="AI1639" t="str">
        <f t="shared" si="1143"/>
        <v>F3</v>
      </c>
      <c r="AJ1639" t="str">
        <f t="shared" si="1143"/>
        <v>F3</v>
      </c>
      <c r="AK1639" t="str">
        <f t="shared" si="1143"/>
        <v>F3</v>
      </c>
      <c r="AL1639" t="str">
        <f t="shared" si="1143"/>
        <v>F3</v>
      </c>
      <c r="AM1639" t="str">
        <f t="shared" si="1143"/>
        <v>F3</v>
      </c>
      <c r="AN1639" t="str">
        <f t="shared" si="1143"/>
        <v>F3</v>
      </c>
      <c r="AO1639" t="str">
        <f t="shared" si="1143"/>
        <v>F3</v>
      </c>
    </row>
    <row r="1640" spans="1:41" x14ac:dyDescent="0.25">
      <c r="A1640" s="139" t="str">
        <f t="shared" si="1128"/>
        <v>2015Wk 10P73</v>
      </c>
      <c r="B1640" s="48">
        <v>73</v>
      </c>
      <c r="C1640" s="144" t="str">
        <f t="shared" si="1129"/>
        <v>Art Brillanti</v>
      </c>
      <c r="D1640" s="145"/>
      <c r="E1640" s="146">
        <f t="shared" si="1130"/>
        <v>6</v>
      </c>
      <c r="F1640" s="146">
        <f t="shared" si="1131"/>
        <v>6</v>
      </c>
      <c r="G1640" s="146">
        <f t="shared" si="1132"/>
        <v>7</v>
      </c>
      <c r="H1640" s="146">
        <f t="shared" si="1133"/>
        <v>6</v>
      </c>
      <c r="I1640" s="146">
        <f t="shared" si="1134"/>
        <v>4</v>
      </c>
      <c r="J1640" s="146">
        <f t="shared" si="1135"/>
        <v>6</v>
      </c>
      <c r="K1640" s="146">
        <f t="shared" si="1136"/>
        <v>3</v>
      </c>
      <c r="L1640" s="146">
        <f t="shared" si="1137"/>
        <v>6</v>
      </c>
      <c r="M1640" s="146">
        <f t="shared" si="1138"/>
        <v>10</v>
      </c>
      <c r="N1640" s="147">
        <f t="shared" si="1139"/>
        <v>54</v>
      </c>
      <c r="O1640" s="148">
        <f>SUM(COUNTIF(E1640,E1636),COUNTIF(F1640,F1636),COUNTIF(G1640,G1636),COUNTIF(H1640,H1636),COUNTIF(I1640,I1636),COUNTIF(J1640,J1636),COUNTIF(K1640,K1636),COUNTIF(L1640,L1636),COUNTIF(M1640,M1636))</f>
        <v>0</v>
      </c>
      <c r="P1640" s="149">
        <f>IF(O1640=0,0,IF(SUM(O1637:O1648)=O1640,VLOOKUP(1,$AC$107:$AD$116,2,FALSE),O1640*P1649))</f>
        <v>0</v>
      </c>
      <c r="Q1640" s="146">
        <f t="shared" si="1140"/>
        <v>0</v>
      </c>
      <c r="R1640" t="s">
        <v>179</v>
      </c>
      <c r="S1640" t="str">
        <f t="shared" si="1141"/>
        <v/>
      </c>
      <c r="T1640" t="str">
        <f t="shared" ref="T1640:AB1640" si="1147">IF(E1640=E1636,CONCATENATE(VLOOKUP((E1640-E1606),$AC$122:$AD$127,2,FALSE),E1607),"")</f>
        <v/>
      </c>
      <c r="U1640" t="str">
        <f t="shared" si="1147"/>
        <v/>
      </c>
      <c r="V1640" t="str">
        <f t="shared" si="1147"/>
        <v/>
      </c>
      <c r="W1640" t="str">
        <f t="shared" si="1147"/>
        <v/>
      </c>
      <c r="X1640" t="str">
        <f t="shared" si="1147"/>
        <v/>
      </c>
      <c r="Y1640" t="str">
        <f t="shared" si="1147"/>
        <v/>
      </c>
      <c r="Z1640" t="str">
        <f t="shared" si="1147"/>
        <v/>
      </c>
      <c r="AA1640" t="str">
        <f t="shared" si="1147"/>
        <v/>
      </c>
      <c r="AB1640" t="str">
        <f t="shared" si="1147"/>
        <v/>
      </c>
      <c r="AG1640" t="str">
        <f t="shared" si="1145"/>
        <v>F3</v>
      </c>
      <c r="AH1640" t="str">
        <f t="shared" si="1143"/>
        <v>F3</v>
      </c>
      <c r="AI1640" t="str">
        <f t="shared" si="1143"/>
        <v>F3</v>
      </c>
      <c r="AJ1640" t="str">
        <f t="shared" si="1143"/>
        <v>F3</v>
      </c>
      <c r="AK1640" t="str">
        <f t="shared" si="1143"/>
        <v>F3</v>
      </c>
      <c r="AL1640" t="str">
        <f t="shared" si="1143"/>
        <v>F3</v>
      </c>
      <c r="AM1640" t="str">
        <f t="shared" si="1143"/>
        <v>F3</v>
      </c>
      <c r="AN1640" t="str">
        <f t="shared" si="1143"/>
        <v>F3</v>
      </c>
      <c r="AO1640" t="str">
        <f t="shared" si="1143"/>
        <v>F3</v>
      </c>
    </row>
    <row r="1641" spans="1:41" x14ac:dyDescent="0.25">
      <c r="A1641" s="139" t="str">
        <f t="shared" si="1128"/>
        <v>2015Wk 10P72</v>
      </c>
      <c r="B1641" s="48">
        <v>72</v>
      </c>
      <c r="C1641" s="144" t="str">
        <f t="shared" si="1129"/>
        <v>Jim Morgan</v>
      </c>
      <c r="D1641" s="145"/>
      <c r="E1641" s="146">
        <f t="shared" si="1130"/>
        <v>6</v>
      </c>
      <c r="F1641" s="146">
        <f t="shared" si="1131"/>
        <v>6</v>
      </c>
      <c r="G1641" s="146">
        <f t="shared" si="1132"/>
        <v>6</v>
      </c>
      <c r="H1641" s="146">
        <f t="shared" si="1133"/>
        <v>6</v>
      </c>
      <c r="I1641" s="146">
        <f t="shared" si="1134"/>
        <v>4</v>
      </c>
      <c r="J1641" s="146">
        <f t="shared" si="1135"/>
        <v>6</v>
      </c>
      <c r="K1641" s="146">
        <f t="shared" si="1136"/>
        <v>5</v>
      </c>
      <c r="L1641" s="146">
        <f t="shared" si="1137"/>
        <v>5</v>
      </c>
      <c r="M1641" s="146">
        <f t="shared" si="1138"/>
        <v>6</v>
      </c>
      <c r="N1641" s="147">
        <f t="shared" si="1139"/>
        <v>50</v>
      </c>
      <c r="O1641" s="148">
        <f>SUM(COUNTIF(E1641,E1636),COUNTIF(F1641,F1636),COUNTIF(G1641,G1636),COUNTIF(H1641,H1636),COUNTIF(I1641,I1636),COUNTIF(J1641,J1636),COUNTIF(K1641,K1636),COUNTIF(L1641,L1636),COUNTIF(M1641,M1636))</f>
        <v>0</v>
      </c>
      <c r="P1641" s="149">
        <f>IF(O1641=0,0,IF(SUM(O1637:O1648)=O1641,VLOOKUP(1,$AC$107:$AD$116,2,FALSE),O1641*P1649))</f>
        <v>0</v>
      </c>
      <c r="Q1641" s="146">
        <f t="shared" si="1140"/>
        <v>2</v>
      </c>
      <c r="R1641" t="s">
        <v>179</v>
      </c>
      <c r="S1641" t="str">
        <f t="shared" si="1141"/>
        <v/>
      </c>
      <c r="T1641" t="str">
        <f t="shared" ref="T1641:AB1641" si="1148">IF(E1641=E1636,CONCATENATE(VLOOKUP((E1641-E1606),$AC$122:$AD$127,2,FALSE),E1607),"")</f>
        <v/>
      </c>
      <c r="U1641" t="str">
        <f t="shared" si="1148"/>
        <v/>
      </c>
      <c r="V1641" t="str">
        <f t="shared" si="1148"/>
        <v/>
      </c>
      <c r="W1641" t="str">
        <f t="shared" si="1148"/>
        <v/>
      </c>
      <c r="X1641" t="str">
        <f t="shared" si="1148"/>
        <v/>
      </c>
      <c r="Y1641" t="str">
        <f t="shared" si="1148"/>
        <v/>
      </c>
      <c r="Z1641" t="str">
        <f t="shared" si="1148"/>
        <v/>
      </c>
      <c r="AA1641" t="str">
        <f t="shared" si="1148"/>
        <v/>
      </c>
      <c r="AB1641" t="str">
        <f t="shared" si="1148"/>
        <v/>
      </c>
      <c r="AG1641" t="str">
        <f t="shared" si="1145"/>
        <v>F3</v>
      </c>
      <c r="AH1641" t="str">
        <f t="shared" si="1143"/>
        <v>F3</v>
      </c>
      <c r="AI1641" t="str">
        <f t="shared" si="1143"/>
        <v>F3</v>
      </c>
      <c r="AJ1641" t="str">
        <f t="shared" si="1143"/>
        <v>F3</v>
      </c>
      <c r="AK1641" t="str">
        <f t="shared" si="1143"/>
        <v>F3</v>
      </c>
      <c r="AL1641" t="str">
        <f t="shared" si="1143"/>
        <v>F3</v>
      </c>
      <c r="AM1641" t="str">
        <f t="shared" si="1143"/>
        <v>F3</v>
      </c>
      <c r="AN1641" t="str">
        <f t="shared" si="1143"/>
        <v>F3</v>
      </c>
      <c r="AO1641" t="str">
        <f t="shared" si="1143"/>
        <v>F3</v>
      </c>
    </row>
    <row r="1642" spans="1:41" x14ac:dyDescent="0.25">
      <c r="A1642" s="139" t="str">
        <f t="shared" si="1128"/>
        <v>2015Wk 10P32</v>
      </c>
      <c r="B1642" s="48">
        <v>32</v>
      </c>
      <c r="C1642" s="144" t="str">
        <f t="shared" si="1129"/>
        <v>Pat Cregg</v>
      </c>
      <c r="D1642" s="145"/>
      <c r="E1642" s="146">
        <f t="shared" si="1130"/>
        <v>7</v>
      </c>
      <c r="F1642" s="146">
        <f t="shared" si="1131"/>
        <v>6</v>
      </c>
      <c r="G1642" s="146">
        <f t="shared" si="1132"/>
        <v>5</v>
      </c>
      <c r="H1642" s="146">
        <f t="shared" si="1133"/>
        <v>6</v>
      </c>
      <c r="I1642" s="146">
        <f t="shared" si="1134"/>
        <v>4</v>
      </c>
      <c r="J1642" s="146">
        <f t="shared" si="1135"/>
        <v>5</v>
      </c>
      <c r="K1642" s="146">
        <f t="shared" si="1136"/>
        <v>3</v>
      </c>
      <c r="L1642" s="146">
        <f t="shared" si="1137"/>
        <v>5</v>
      </c>
      <c r="M1642" s="146">
        <f t="shared" si="1138"/>
        <v>7</v>
      </c>
      <c r="N1642" s="147">
        <f t="shared" si="1139"/>
        <v>48</v>
      </c>
      <c r="O1642" s="148">
        <f>SUM(COUNTIF(E1642,E1636),COUNTIF(F1642,F1636),COUNTIF(G1642,G1636),COUNTIF(H1642,H1636),COUNTIF(I1642,I1636),COUNTIF(J1642,J1636),COUNTIF(K1642,K1636),COUNTIF(L1642,L1636),COUNTIF(M1642,M1636))</f>
        <v>1</v>
      </c>
      <c r="P1642" s="149">
        <f>IF(O1642=0,0,IF(SUM(O1637:O1648)=O1642,VLOOKUP(1,$AC$107:$AD$116,2,FALSE),O1642*P1649))</f>
        <v>12</v>
      </c>
      <c r="Q1642" s="146">
        <f t="shared" si="1140"/>
        <v>1</v>
      </c>
      <c r="R1642" t="s">
        <v>179</v>
      </c>
      <c r="S1642" t="str">
        <f t="shared" si="1141"/>
        <v>PAR#12</v>
      </c>
      <c r="T1642" t="str">
        <f t="shared" ref="T1642:AB1642" si="1149">IF(E1642=E1636,CONCATENATE(VLOOKUP((E1642-E1606),$AC$122:$AD$127,2,FALSE),E1607),"")</f>
        <v/>
      </c>
      <c r="U1642" t="str">
        <f t="shared" si="1149"/>
        <v/>
      </c>
      <c r="V1642" t="str">
        <f t="shared" si="1149"/>
        <v>PAR#12</v>
      </c>
      <c r="W1642" t="str">
        <f t="shared" si="1149"/>
        <v/>
      </c>
      <c r="X1642" t="str">
        <f t="shared" si="1149"/>
        <v/>
      </c>
      <c r="Y1642" t="str">
        <f t="shared" si="1149"/>
        <v/>
      </c>
      <c r="Z1642" t="str">
        <f t="shared" si="1149"/>
        <v/>
      </c>
      <c r="AA1642" t="str">
        <f t="shared" si="1149"/>
        <v/>
      </c>
      <c r="AB1642" t="str">
        <f t="shared" si="1149"/>
        <v/>
      </c>
      <c r="AG1642" t="str">
        <f t="shared" si="1145"/>
        <v>F3</v>
      </c>
      <c r="AH1642" t="str">
        <f t="shared" si="1143"/>
        <v>F3</v>
      </c>
      <c r="AI1642" t="str">
        <f t="shared" si="1143"/>
        <v>F3PAR#12</v>
      </c>
      <c r="AJ1642" t="str">
        <f t="shared" si="1143"/>
        <v>F3</v>
      </c>
      <c r="AK1642" t="str">
        <f t="shared" si="1143"/>
        <v>F3</v>
      </c>
      <c r="AL1642" t="str">
        <f t="shared" si="1143"/>
        <v>F3</v>
      </c>
      <c r="AM1642" t="str">
        <f t="shared" si="1143"/>
        <v>F3</v>
      </c>
      <c r="AN1642" t="str">
        <f t="shared" si="1143"/>
        <v>F3</v>
      </c>
      <c r="AO1642" t="str">
        <f t="shared" si="1143"/>
        <v>F3</v>
      </c>
    </row>
    <row r="1643" spans="1:41" x14ac:dyDescent="0.25">
      <c r="A1643" s="139" t="str">
        <f t="shared" si="1128"/>
        <v>2015Wk 10P29</v>
      </c>
      <c r="B1643" s="48">
        <v>29</v>
      </c>
      <c r="C1643" s="144" t="str">
        <f t="shared" si="1129"/>
        <v>Joe Donegan</v>
      </c>
      <c r="D1643" s="145"/>
      <c r="E1643" s="146">
        <f t="shared" si="1130"/>
        <v>6</v>
      </c>
      <c r="F1643" s="146">
        <f t="shared" si="1131"/>
        <v>5</v>
      </c>
      <c r="G1643" s="146">
        <f t="shared" si="1132"/>
        <v>6</v>
      </c>
      <c r="H1643" s="146">
        <f t="shared" si="1133"/>
        <v>6</v>
      </c>
      <c r="I1643" s="146">
        <f t="shared" si="1134"/>
        <v>5</v>
      </c>
      <c r="J1643" s="146">
        <f t="shared" si="1135"/>
        <v>6</v>
      </c>
      <c r="K1643" s="146">
        <f t="shared" si="1136"/>
        <v>5</v>
      </c>
      <c r="L1643" s="146">
        <f t="shared" si="1137"/>
        <v>6</v>
      </c>
      <c r="M1643" s="146">
        <f t="shared" si="1138"/>
        <v>7</v>
      </c>
      <c r="N1643" s="147">
        <f t="shared" si="1139"/>
        <v>52</v>
      </c>
      <c r="O1643" s="148">
        <f>SUM(COUNTIF(E1643,E1636),COUNTIF(F1643,F1636),COUNTIF(G1643,G1636),COUNTIF(H1643,H1636),COUNTIF(I1643,I1636),COUNTIF(J1643,J1636),COUNTIF(K1643,K1636),COUNTIF(L1643,L1636),COUNTIF(M1643,M1636))</f>
        <v>0</v>
      </c>
      <c r="P1643" s="149">
        <f>IF(O1643=0,0,IF(SUM(O1637:O1648)=O1643,VLOOKUP(1,$AC$107:$AD$116,2,FALSE),O1643*P1649))</f>
        <v>0</v>
      </c>
      <c r="Q1643" s="146">
        <f t="shared" si="1140"/>
        <v>0</v>
      </c>
      <c r="R1643" t="s">
        <v>179</v>
      </c>
      <c r="S1643" t="str">
        <f t="shared" si="1141"/>
        <v/>
      </c>
      <c r="T1643" t="str">
        <f t="shared" ref="T1643:AB1643" si="1150">IF(E1643=E1636,CONCATENATE(VLOOKUP((E1643-E1606),$AC$122:$AD$127,2,FALSE),E1607),"")</f>
        <v/>
      </c>
      <c r="U1643" t="str">
        <f t="shared" si="1150"/>
        <v/>
      </c>
      <c r="V1643" t="str">
        <f t="shared" si="1150"/>
        <v/>
      </c>
      <c r="W1643" t="str">
        <f t="shared" si="1150"/>
        <v/>
      </c>
      <c r="X1643" t="str">
        <f t="shared" si="1150"/>
        <v/>
      </c>
      <c r="Y1643" t="str">
        <f t="shared" si="1150"/>
        <v/>
      </c>
      <c r="Z1643" t="str">
        <f t="shared" si="1150"/>
        <v/>
      </c>
      <c r="AA1643" t="str">
        <f t="shared" si="1150"/>
        <v/>
      </c>
      <c r="AB1643" t="str">
        <f t="shared" si="1150"/>
        <v/>
      </c>
      <c r="AG1643" t="str">
        <f t="shared" si="1145"/>
        <v>F3</v>
      </c>
      <c r="AH1643" t="str">
        <f t="shared" si="1143"/>
        <v>F3</v>
      </c>
      <c r="AI1643" t="str">
        <f t="shared" si="1143"/>
        <v>F3</v>
      </c>
      <c r="AJ1643" t="str">
        <f t="shared" si="1143"/>
        <v>F3</v>
      </c>
      <c r="AK1643" t="str">
        <f t="shared" si="1143"/>
        <v>F3</v>
      </c>
      <c r="AL1643" t="str">
        <f t="shared" si="1143"/>
        <v>F3</v>
      </c>
      <c r="AM1643" t="str">
        <f t="shared" si="1143"/>
        <v>F3</v>
      </c>
      <c r="AN1643" t="str">
        <f t="shared" si="1143"/>
        <v>F3</v>
      </c>
      <c r="AO1643" t="str">
        <f t="shared" si="1143"/>
        <v>F3</v>
      </c>
    </row>
    <row r="1644" spans="1:41" x14ac:dyDescent="0.25">
      <c r="A1644" s="139" t="str">
        <f t="shared" si="1128"/>
        <v>2015Wk 10P28</v>
      </c>
      <c r="B1644" s="48">
        <v>28</v>
      </c>
      <c r="C1644" s="144" t="str">
        <f t="shared" si="1129"/>
        <v>Dan Mahar</v>
      </c>
      <c r="D1644" s="145"/>
      <c r="E1644" s="146">
        <f t="shared" si="1130"/>
        <v>5</v>
      </c>
      <c r="F1644" s="146">
        <f t="shared" si="1131"/>
        <v>5</v>
      </c>
      <c r="G1644" s="146">
        <f t="shared" si="1132"/>
        <v>6</v>
      </c>
      <c r="H1644" s="146">
        <f t="shared" si="1133"/>
        <v>5</v>
      </c>
      <c r="I1644" s="146">
        <f t="shared" si="1134"/>
        <v>3</v>
      </c>
      <c r="J1644" s="146">
        <f t="shared" si="1135"/>
        <v>6</v>
      </c>
      <c r="K1644" s="146">
        <f t="shared" si="1136"/>
        <v>4</v>
      </c>
      <c r="L1644" s="146">
        <f t="shared" si="1137"/>
        <v>6</v>
      </c>
      <c r="M1644" s="146">
        <f t="shared" si="1138"/>
        <v>7</v>
      </c>
      <c r="N1644" s="147">
        <f t="shared" si="1139"/>
        <v>47</v>
      </c>
      <c r="O1644" s="148">
        <f>SUM(COUNTIF(E1644,E1636),COUNTIF(F1644,F1636),COUNTIF(G1644,G1636),COUNTIF(H1644,H1636),COUNTIF(I1644,I1636),COUNTIF(J1644,J1636),COUNTIF(K1644,K1636),COUNTIF(L1644,L1636),COUNTIF(M1644,M1636))</f>
        <v>0</v>
      </c>
      <c r="P1644" s="149">
        <f>IF(O1644=0,0,IF(SUM(O1637:O1648)=O1644,VLOOKUP(1,$AC$107:$AD$116,2,FALSE),O1644*P1649))</f>
        <v>0</v>
      </c>
      <c r="Q1644" s="146">
        <f t="shared" si="1140"/>
        <v>0</v>
      </c>
      <c r="R1644" t="s">
        <v>179</v>
      </c>
      <c r="S1644" t="str">
        <f t="shared" si="1141"/>
        <v/>
      </c>
      <c r="T1644" t="str">
        <f t="shared" ref="T1644:AB1644" si="1151">IF(E1644=E1636,CONCATENATE(VLOOKUP((E1644-E1606),$AC$122:$AD$127,2,FALSE),E1607),"")</f>
        <v/>
      </c>
      <c r="U1644" t="str">
        <f t="shared" si="1151"/>
        <v/>
      </c>
      <c r="V1644" t="str">
        <f t="shared" si="1151"/>
        <v/>
      </c>
      <c r="W1644" t="str">
        <f t="shared" si="1151"/>
        <v/>
      </c>
      <c r="X1644" t="str">
        <f t="shared" si="1151"/>
        <v/>
      </c>
      <c r="Y1644" t="str">
        <f t="shared" si="1151"/>
        <v/>
      </c>
      <c r="Z1644" t="str">
        <f t="shared" si="1151"/>
        <v/>
      </c>
      <c r="AA1644" t="str">
        <f t="shared" si="1151"/>
        <v/>
      </c>
      <c r="AB1644" t="str">
        <f t="shared" si="1151"/>
        <v/>
      </c>
      <c r="AG1644" t="str">
        <f t="shared" si="1145"/>
        <v>F3</v>
      </c>
      <c r="AH1644" t="str">
        <f t="shared" si="1143"/>
        <v>F3</v>
      </c>
      <c r="AI1644" t="str">
        <f t="shared" si="1143"/>
        <v>F3</v>
      </c>
      <c r="AJ1644" t="str">
        <f t="shared" si="1143"/>
        <v>F3</v>
      </c>
      <c r="AK1644" t="str">
        <f t="shared" si="1143"/>
        <v>F3</v>
      </c>
      <c r="AL1644" t="str">
        <f t="shared" si="1143"/>
        <v>F3</v>
      </c>
      <c r="AM1644" t="str">
        <f t="shared" si="1143"/>
        <v>F3</v>
      </c>
      <c r="AN1644" t="str">
        <f t="shared" si="1143"/>
        <v>F3</v>
      </c>
      <c r="AO1644" t="str">
        <f t="shared" si="1143"/>
        <v>F3</v>
      </c>
    </row>
    <row r="1645" spans="1:41" x14ac:dyDescent="0.25">
      <c r="A1645" s="139" t="str">
        <f t="shared" si="1128"/>
        <v>2015Wk 10P80</v>
      </c>
      <c r="B1645" s="48">
        <v>80</v>
      </c>
      <c r="C1645" s="144" t="str">
        <f t="shared" si="1129"/>
        <v>Denny Welch</v>
      </c>
      <c r="D1645" s="155"/>
      <c r="E1645" s="146">
        <f t="shared" si="1130"/>
        <v>4</v>
      </c>
      <c r="F1645" s="146">
        <f t="shared" si="1131"/>
        <v>8</v>
      </c>
      <c r="G1645" s="146">
        <f t="shared" si="1132"/>
        <v>6</v>
      </c>
      <c r="H1645" s="146">
        <f t="shared" si="1133"/>
        <v>5</v>
      </c>
      <c r="I1645" s="146">
        <f t="shared" si="1134"/>
        <v>4</v>
      </c>
      <c r="J1645" s="146">
        <f t="shared" si="1135"/>
        <v>6</v>
      </c>
      <c r="K1645" s="146">
        <f t="shared" si="1136"/>
        <v>4</v>
      </c>
      <c r="L1645" s="146">
        <f t="shared" si="1137"/>
        <v>6</v>
      </c>
      <c r="M1645" s="146">
        <f t="shared" si="1138"/>
        <v>7</v>
      </c>
      <c r="N1645" s="147">
        <f t="shared" si="1139"/>
        <v>50</v>
      </c>
      <c r="O1645" s="148">
        <f>SUM(COUNTIF(E1645,E1636),COUNTIF(F1645,F1636),COUNTIF(G1645,G1636),COUNTIF(H1645,H1636),COUNTIF(I1645,I1636),COUNTIF(J1645,J1636),COUNTIF(K1645,K1636),COUNTIF(L1645,L1636),COUNTIF(M1645,M1636))</f>
        <v>1</v>
      </c>
      <c r="P1645" s="149">
        <f>IF(O1645=0,0,IF(SUM(O1637:O1648)=O1645,VLOOKUP(1,$AC$107:$AD$116,2,FALSE),O1645*P1649))</f>
        <v>12</v>
      </c>
      <c r="Q1645" s="146">
        <f t="shared" si="1140"/>
        <v>0</v>
      </c>
      <c r="R1645" t="s">
        <v>179</v>
      </c>
      <c r="S1645" t="str">
        <f t="shared" si="1141"/>
        <v>PAR#10</v>
      </c>
      <c r="T1645" t="str">
        <f t="shared" ref="T1645:AB1645" si="1152">IF(E1645=E1636,CONCATENATE(VLOOKUP((E1645-E1606),$AC$122:$AD$127,2,FALSE),E1607),"")</f>
        <v>PAR#10</v>
      </c>
      <c r="U1645" t="str">
        <f t="shared" si="1152"/>
        <v/>
      </c>
      <c r="V1645" t="str">
        <f t="shared" si="1152"/>
        <v/>
      </c>
      <c r="W1645" t="str">
        <f t="shared" si="1152"/>
        <v/>
      </c>
      <c r="X1645" t="str">
        <f t="shared" si="1152"/>
        <v/>
      </c>
      <c r="Y1645" t="str">
        <f t="shared" si="1152"/>
        <v/>
      </c>
      <c r="Z1645" t="str">
        <f t="shared" si="1152"/>
        <v/>
      </c>
      <c r="AA1645" t="str">
        <f t="shared" si="1152"/>
        <v/>
      </c>
      <c r="AB1645" t="str">
        <f t="shared" si="1152"/>
        <v/>
      </c>
      <c r="AG1645" t="str">
        <f t="shared" si="1145"/>
        <v>F3PAR#10</v>
      </c>
      <c r="AH1645" t="str">
        <f t="shared" si="1143"/>
        <v>F3</v>
      </c>
      <c r="AI1645" t="str">
        <f t="shared" si="1143"/>
        <v>F3</v>
      </c>
      <c r="AJ1645" t="str">
        <f t="shared" si="1143"/>
        <v>F3</v>
      </c>
      <c r="AK1645" t="str">
        <f t="shared" si="1143"/>
        <v>F3</v>
      </c>
      <c r="AL1645" t="str">
        <f t="shared" si="1143"/>
        <v>F3</v>
      </c>
      <c r="AM1645" t="str">
        <f t="shared" si="1143"/>
        <v>F3</v>
      </c>
      <c r="AN1645" t="str">
        <f t="shared" si="1143"/>
        <v>F3</v>
      </c>
      <c r="AO1645" t="str">
        <f t="shared" si="1143"/>
        <v>F3</v>
      </c>
    </row>
    <row r="1646" spans="1:41" x14ac:dyDescent="0.25">
      <c r="A1646" s="139" t="str">
        <f t="shared" si="1128"/>
        <v>2015Wk 10P17</v>
      </c>
      <c r="B1646" s="48">
        <v>17</v>
      </c>
      <c r="C1646" s="144" t="str">
        <f t="shared" si="1129"/>
        <v>Tom Donegan</v>
      </c>
      <c r="D1646" s="155"/>
      <c r="E1646" s="146">
        <f t="shared" si="1130"/>
        <v>6</v>
      </c>
      <c r="F1646" s="146">
        <f t="shared" si="1131"/>
        <v>5</v>
      </c>
      <c r="G1646" s="146">
        <f t="shared" si="1132"/>
        <v>7</v>
      </c>
      <c r="H1646" s="146">
        <f t="shared" si="1133"/>
        <v>5</v>
      </c>
      <c r="I1646" s="146">
        <f t="shared" si="1134"/>
        <v>3</v>
      </c>
      <c r="J1646" s="146">
        <f t="shared" si="1135"/>
        <v>5</v>
      </c>
      <c r="K1646" s="146">
        <f t="shared" si="1136"/>
        <v>4</v>
      </c>
      <c r="L1646" s="146">
        <f t="shared" si="1137"/>
        <v>5</v>
      </c>
      <c r="M1646" s="146">
        <f t="shared" si="1138"/>
        <v>6</v>
      </c>
      <c r="N1646" s="147">
        <f t="shared" si="1139"/>
        <v>46</v>
      </c>
      <c r="O1646" s="148">
        <f>SUM(COUNTIF(E1646,E1636),COUNTIF(F1646,F1636),COUNTIF(G1646,G1636),COUNTIF(H1646,H1636),COUNTIF(I1646,I1636),COUNTIF(J1646,J1636),COUNTIF(K1646,K1636),COUNTIF(L1646,L1636),COUNTIF(M1646,M1636))</f>
        <v>0</v>
      </c>
      <c r="P1646" s="149">
        <f>IF(O1646=0,0,IF(SUM(O1637:O1648)=O1646,VLOOKUP(1,$AC$107:$AD$116,2,FALSE),O1646*P1649))</f>
        <v>0</v>
      </c>
      <c r="Q1646" s="146">
        <f t="shared" si="1140"/>
        <v>1</v>
      </c>
      <c r="R1646" t="s">
        <v>179</v>
      </c>
      <c r="S1646" t="str">
        <f t="shared" si="1141"/>
        <v/>
      </c>
      <c r="T1646" t="str">
        <f>IF(E1646=E1636,CONCATENATE(VLOOKUP((E1646-E1606),$AC$122:$AD$127,2,FALSE),E1607),"")</f>
        <v/>
      </c>
      <c r="U1646" t="str">
        <f t="shared" ref="U1646:AA1646" si="1153">IF(F1646=F1636,CONCATENATE(VLOOKUP((F1646-F1606),$AC$122:$AD$127,2,FALSE),F1607),"")</f>
        <v/>
      </c>
      <c r="V1646" t="str">
        <f t="shared" si="1153"/>
        <v/>
      </c>
      <c r="W1646" t="str">
        <f t="shared" si="1153"/>
        <v/>
      </c>
      <c r="X1646" t="str">
        <f t="shared" si="1153"/>
        <v/>
      </c>
      <c r="Y1646" t="str">
        <f t="shared" si="1153"/>
        <v/>
      </c>
      <c r="Z1646" t="str">
        <f t="shared" si="1153"/>
        <v/>
      </c>
      <c r="AA1646" t="str">
        <f t="shared" si="1153"/>
        <v/>
      </c>
      <c r="AB1646" t="str">
        <f>IF(M1646=M1636,CONCATENATE(VLOOKUP((M1646-M1606),$AC$122:$AD$127,2,FALSE),M1607),"")</f>
        <v/>
      </c>
      <c r="AG1646" t="str">
        <f t="shared" si="1145"/>
        <v>F3</v>
      </c>
      <c r="AH1646" t="str">
        <f t="shared" si="1143"/>
        <v>F3</v>
      </c>
      <c r="AI1646" t="str">
        <f t="shared" si="1143"/>
        <v>F3</v>
      </c>
      <c r="AJ1646" t="str">
        <f t="shared" si="1143"/>
        <v>F3</v>
      </c>
      <c r="AK1646" t="str">
        <f t="shared" si="1143"/>
        <v>F3</v>
      </c>
      <c r="AL1646" t="str">
        <f t="shared" si="1143"/>
        <v>F3</v>
      </c>
      <c r="AM1646" t="str">
        <f t="shared" si="1143"/>
        <v>F3</v>
      </c>
      <c r="AN1646" t="str">
        <f t="shared" si="1143"/>
        <v>F3</v>
      </c>
      <c r="AO1646" t="str">
        <f t="shared" si="1143"/>
        <v>F3</v>
      </c>
    </row>
    <row r="1647" spans="1:41" x14ac:dyDescent="0.25">
      <c r="A1647" s="139" t="str">
        <f t="shared" si="1128"/>
        <v>2015Wk 10P16</v>
      </c>
      <c r="B1647" s="48">
        <v>16</v>
      </c>
      <c r="C1647" s="144" t="str">
        <f t="shared" si="1129"/>
        <v>Gary Antos</v>
      </c>
      <c r="D1647" s="155"/>
      <c r="E1647" s="146">
        <f t="shared" si="1130"/>
        <v>5</v>
      </c>
      <c r="F1647" s="146">
        <f t="shared" si="1131"/>
        <v>5</v>
      </c>
      <c r="G1647" s="146">
        <f t="shared" si="1132"/>
        <v>8</v>
      </c>
      <c r="H1647" s="146">
        <f t="shared" si="1133"/>
        <v>5</v>
      </c>
      <c r="I1647" s="146">
        <f t="shared" si="1134"/>
        <v>3</v>
      </c>
      <c r="J1647" s="146">
        <f t="shared" si="1135"/>
        <v>5</v>
      </c>
      <c r="K1647" s="146">
        <f t="shared" si="1136"/>
        <v>4</v>
      </c>
      <c r="L1647" s="146">
        <f t="shared" si="1137"/>
        <v>4</v>
      </c>
      <c r="M1647" s="146">
        <f t="shared" si="1138"/>
        <v>8</v>
      </c>
      <c r="N1647" s="147">
        <f t="shared" si="1139"/>
        <v>47</v>
      </c>
      <c r="O1647" s="148">
        <f>SUM(COUNTIF(E1647,E1636),COUNTIF(F1647,F1636),COUNTIF(G1647,G1636),COUNTIF(H1647,H1636),COUNTIF(I1647,I1636),COUNTIF(J1647,J1636),COUNTIF(K1647,K1636),COUNTIF(L1647,L1636),COUNTIF(M1647,M1636))</f>
        <v>1</v>
      </c>
      <c r="P1647" s="149">
        <f>IF(O1647=0,0,IF(SUM(O1637:O1648)=O1647,VLOOKUP(1,$AC$107:$AD$116,2,FALSE),O1647*P1649))</f>
        <v>12</v>
      </c>
      <c r="Q1647" s="146">
        <f t="shared" si="1140"/>
        <v>2</v>
      </c>
      <c r="R1647" t="s">
        <v>179</v>
      </c>
      <c r="S1647" t="str">
        <f t="shared" si="1141"/>
        <v>PAR#17</v>
      </c>
      <c r="T1647" t="str">
        <f>IF(E1647=E1636,CONCATENATE(VLOOKUP((E1647-E1606),$AC$122:$AD$127,2,FALSE),E1607),"")</f>
        <v/>
      </c>
      <c r="U1647" t="str">
        <f t="shared" ref="U1647:AB1647" si="1154">IF(F1647=F1636,CONCATENATE(VLOOKUP((F1647-F1606),$AC$122:$AD$127,2,FALSE),F1607),"")</f>
        <v/>
      </c>
      <c r="V1647" t="str">
        <f t="shared" si="1154"/>
        <v/>
      </c>
      <c r="W1647" t="str">
        <f t="shared" si="1154"/>
        <v/>
      </c>
      <c r="X1647" t="str">
        <f t="shared" si="1154"/>
        <v/>
      </c>
      <c r="Y1647" t="str">
        <f t="shared" si="1154"/>
        <v/>
      </c>
      <c r="Z1647" t="str">
        <f t="shared" si="1154"/>
        <v/>
      </c>
      <c r="AA1647" t="str">
        <f t="shared" si="1154"/>
        <v>PAR#17</v>
      </c>
      <c r="AB1647" t="str">
        <f t="shared" si="1154"/>
        <v/>
      </c>
      <c r="AG1647" t="str">
        <f t="shared" si="1145"/>
        <v>F3</v>
      </c>
      <c r="AH1647" t="str">
        <f t="shared" si="1143"/>
        <v>F3</v>
      </c>
      <c r="AI1647" t="str">
        <f t="shared" si="1143"/>
        <v>F3</v>
      </c>
      <c r="AJ1647" t="str">
        <f t="shared" si="1143"/>
        <v>F3</v>
      </c>
      <c r="AK1647" t="str">
        <f t="shared" si="1143"/>
        <v>F3</v>
      </c>
      <c r="AL1647" t="str">
        <f t="shared" si="1143"/>
        <v>F3</v>
      </c>
      <c r="AM1647" t="str">
        <f t="shared" si="1143"/>
        <v>F3</v>
      </c>
      <c r="AN1647" t="str">
        <f t="shared" si="1143"/>
        <v>F3PAR#17</v>
      </c>
      <c r="AO1647" t="str">
        <f t="shared" si="1143"/>
        <v>F3</v>
      </c>
    </row>
    <row r="1648" spans="1:41" x14ac:dyDescent="0.25">
      <c r="A1648" s="139" t="str">
        <f t="shared" si="1128"/>
        <v>2015Wk 10P20</v>
      </c>
      <c r="B1648" s="48">
        <v>20</v>
      </c>
      <c r="C1648" s="144" t="str">
        <f t="shared" si="1129"/>
        <v>Gary Thompson</v>
      </c>
      <c r="D1648" s="155"/>
      <c r="E1648" s="146">
        <f t="shared" si="1130"/>
        <v>5</v>
      </c>
      <c r="F1648" s="146">
        <f t="shared" si="1131"/>
        <v>5</v>
      </c>
      <c r="G1648" s="146">
        <f t="shared" si="1132"/>
        <v>6</v>
      </c>
      <c r="H1648" s="146">
        <f t="shared" si="1133"/>
        <v>5</v>
      </c>
      <c r="I1648" s="146">
        <f t="shared" si="1134"/>
        <v>4</v>
      </c>
      <c r="J1648" s="146">
        <f t="shared" si="1135"/>
        <v>7</v>
      </c>
      <c r="K1648" s="146">
        <f t="shared" si="1136"/>
        <v>5</v>
      </c>
      <c r="L1648" s="146">
        <f t="shared" si="1137"/>
        <v>5</v>
      </c>
      <c r="M1648" s="146">
        <f t="shared" si="1138"/>
        <v>7</v>
      </c>
      <c r="N1648" s="147">
        <f t="shared" si="1139"/>
        <v>49</v>
      </c>
      <c r="O1648" s="148">
        <f>SUM(COUNTIF(E1648,E1636),COUNTIF(F1648,F1636),COUNTIF(G1648,G1636),COUNTIF(H1648,H1636),COUNTIF(I1648,I1636),COUNTIF(J1648,J1636),COUNTIF(K1648,K1636),COUNTIF(L1648,L1636),COUNTIF(M1648,M1636))</f>
        <v>0</v>
      </c>
      <c r="P1648" s="149">
        <f>IF(O1648=0,0,IF(SUM(O1637:O1648)=O1648,VLOOKUP(1,$AC$107:$AD$116,2,FALSE),O1648*P1649))</f>
        <v>0</v>
      </c>
      <c r="Q1648" s="146">
        <f t="shared" si="1140"/>
        <v>2</v>
      </c>
      <c r="R1648" t="s">
        <v>179</v>
      </c>
      <c r="S1648" t="str">
        <f t="shared" si="1141"/>
        <v/>
      </c>
      <c r="T1648" t="str">
        <f>IF(E1648=E1636,CONCATENATE(VLOOKUP((E1648-E1606),$AC$122:$AD$127,2,FALSE),E1607),"")</f>
        <v/>
      </c>
      <c r="U1648" t="str">
        <f t="shared" ref="U1648:AB1648" si="1155">IF(F1648=F1636,CONCATENATE(VLOOKUP((F1648-F1606),$AC$122:$AD$127,2,FALSE),F1607),"")</f>
        <v/>
      </c>
      <c r="V1648" t="str">
        <f t="shared" si="1155"/>
        <v/>
      </c>
      <c r="W1648" t="str">
        <f t="shared" si="1155"/>
        <v/>
      </c>
      <c r="X1648" t="str">
        <f t="shared" si="1155"/>
        <v/>
      </c>
      <c r="Y1648" t="str">
        <f t="shared" si="1155"/>
        <v/>
      </c>
      <c r="Z1648" t="str">
        <f t="shared" si="1155"/>
        <v/>
      </c>
      <c r="AA1648" t="str">
        <f t="shared" si="1155"/>
        <v/>
      </c>
      <c r="AB1648" t="str">
        <f t="shared" si="1155"/>
        <v/>
      </c>
      <c r="AG1648" t="str">
        <f t="shared" si="1145"/>
        <v>F3</v>
      </c>
      <c r="AH1648" t="str">
        <f t="shared" si="1143"/>
        <v>F3</v>
      </c>
      <c r="AI1648" t="str">
        <f t="shared" si="1143"/>
        <v>F3</v>
      </c>
      <c r="AJ1648" t="str">
        <f t="shared" si="1143"/>
        <v>F3</v>
      </c>
      <c r="AK1648" t="str">
        <f t="shared" si="1143"/>
        <v>F3</v>
      </c>
      <c r="AL1648" t="str">
        <f t="shared" si="1143"/>
        <v>F3</v>
      </c>
      <c r="AM1648" t="str">
        <f t="shared" si="1143"/>
        <v>F3</v>
      </c>
      <c r="AN1648" t="str">
        <f t="shared" si="1143"/>
        <v>F3</v>
      </c>
      <c r="AO1648" t="str">
        <f t="shared" si="1143"/>
        <v>F3</v>
      </c>
    </row>
    <row r="1649" spans="1:20" x14ac:dyDescent="0.25">
      <c r="B1649" s="48"/>
      <c r="C1649" s="151" t="s">
        <v>205</v>
      </c>
      <c r="D1649" s="150"/>
      <c r="E1649" s="152">
        <f>AVERAGE(E1637:E1648)</f>
        <v>5.75</v>
      </c>
      <c r="F1649" s="152">
        <f t="shared" ref="F1649:N1649" si="1156">AVERAGE(F1637:F1648)</f>
        <v>6</v>
      </c>
      <c r="G1649" s="152">
        <f t="shared" si="1156"/>
        <v>6.5</v>
      </c>
      <c r="H1649" s="152">
        <f t="shared" si="1156"/>
        <v>5.416666666666667</v>
      </c>
      <c r="I1649" s="152">
        <f t="shared" si="1156"/>
        <v>3.8333333333333335</v>
      </c>
      <c r="J1649" s="152">
        <f t="shared" si="1156"/>
        <v>5.75</v>
      </c>
      <c r="K1649" s="152">
        <f t="shared" si="1156"/>
        <v>4</v>
      </c>
      <c r="L1649" s="152">
        <f t="shared" si="1156"/>
        <v>5.416666666666667</v>
      </c>
      <c r="M1649" s="152">
        <f t="shared" si="1156"/>
        <v>7.25</v>
      </c>
      <c r="N1649" s="152">
        <f t="shared" si="1156"/>
        <v>49.916666666666664</v>
      </c>
      <c r="O1649" s="153"/>
      <c r="P1649" s="9">
        <f>VLOOKUP(SUM(O1637:O1648),$AC$107:$AD$117,2,FALSE)</f>
        <v>12</v>
      </c>
    </row>
    <row r="1650" spans="1:20" x14ac:dyDescent="0.25">
      <c r="B1650" s="48"/>
      <c r="C1650" s="156" t="s">
        <v>206</v>
      </c>
      <c r="D1650" s="157"/>
      <c r="E1650" s="11"/>
      <c r="F1650" s="11"/>
      <c r="G1650" s="11"/>
      <c r="H1650" s="11"/>
      <c r="I1650" s="11"/>
      <c r="J1650" s="11"/>
      <c r="K1650" s="11"/>
      <c r="L1650" s="11"/>
      <c r="M1650" s="11"/>
      <c r="N1650" s="158"/>
      <c r="O1650" s="52"/>
      <c r="S1650" s="134"/>
    </row>
    <row r="1651" spans="1:20" x14ac:dyDescent="0.25">
      <c r="A1651" s="139" t="str">
        <f t="shared" ref="A1651:A1660" si="1157">CONCATENATE($C$10,$C$1663,"P",B1651)</f>
        <v>2015Wk 10P</v>
      </c>
      <c r="B1651" s="48" t="str">
        <f>IFERROR(VLOOKUP("S1",R1726:S1765,2,FALSE),"")</f>
        <v/>
      </c>
      <c r="C1651" s="144" t="e">
        <f t="shared" ref="C1651:C1660" si="1158">VLOOKUP(B1651,$A$3108:$D$8319,3,FALSE)</f>
        <v>#N/A</v>
      </c>
      <c r="D1651" s="117"/>
      <c r="E1651" s="146" t="str">
        <f t="shared" ref="E1651:E1660" si="1159">IFERROR(IF(VLOOKUP($A1651,$A$1663:$P$1724,5,FALSE)=0,"",VLOOKUP($A1651,$A$1663:$P$1724,5,FALSE)),"")</f>
        <v/>
      </c>
      <c r="F1651" s="146" t="str">
        <f t="shared" ref="F1651:F1660" si="1160">IFERROR(IF(VLOOKUP($A1651,$A$1663:$P$1724,6,FALSE)=0,"",VLOOKUP($A1651,$A$1663:$P$1724,6,FALSE)),"")</f>
        <v/>
      </c>
      <c r="G1651" s="146" t="str">
        <f t="shared" ref="G1651:G1660" si="1161">IFERROR(IF(VLOOKUP($A1651,$A$1663:$P$1724,7,FALSE)=0,"",VLOOKUP($A1651,$A$1663:$P$1724,7,FALSE)),"")</f>
        <v/>
      </c>
      <c r="H1651" s="146" t="str">
        <f t="shared" ref="H1651:H1660" si="1162">IFERROR(IF(VLOOKUP($A1651,$A$1663:$P$1724,8,FALSE)=0,"",VLOOKUP($A1651,$A$1663:$P$1724,8,FALSE)),"")</f>
        <v/>
      </c>
      <c r="I1651" s="146" t="str">
        <f t="shared" ref="I1651:I1660" si="1163">IFERROR(IF(VLOOKUP($A1651,$A$1663:$P$1724,9,FALSE)=0,"",VLOOKUP($A1651,$A$1663:$P$1724,9,FALSE)),"")</f>
        <v/>
      </c>
      <c r="J1651" s="146" t="str">
        <f t="shared" ref="J1651:J1660" si="1164">IFERROR(IF(VLOOKUP($A1651,$A$1663:$P$1724,10,FALSE)=0,"",VLOOKUP($A1651,$A$1663:$P$1724,10,FALSE)),"")</f>
        <v/>
      </c>
      <c r="K1651" s="146" t="str">
        <f t="shared" ref="K1651:K1660" si="1165">IFERROR(IF(VLOOKUP($A1651,$A$1663:$P$1724,11,FALSE)=0,"",VLOOKUP($A1651,$A$1663:$P$1724,11,FALSE)),"")</f>
        <v/>
      </c>
      <c r="L1651" s="146" t="str">
        <f t="shared" ref="L1651:L1660" si="1166">IFERROR(IF(VLOOKUP($A1651,$A$1663:$P$1724,12,FALSE)=0,"",VLOOKUP($A1651,$A$1663:$P$1724,12,FALSE)),"")</f>
        <v/>
      </c>
      <c r="M1651" s="146" t="str">
        <f t="shared" ref="M1651:M1660" si="1167">IFERROR(IF(VLOOKUP($A1651,$A$1663:$P$1724,13,FALSE)=0,"",VLOOKUP($A1651,$A$1663:$P$1724,13,FALSE)),"")</f>
        <v/>
      </c>
      <c r="N1651" s="147">
        <f t="shared" ref="N1651:N1660" si="1168">SUM(E1651:M1651)</f>
        <v>0</v>
      </c>
      <c r="O1651" s="52"/>
      <c r="Q1651" s="146" t="str">
        <f t="shared" ref="Q1651:Q1660" si="1169">IFERROR((VLOOKUP($A1651,$A$1663:$P$1724,16,FALSE)),"DNP")</f>
        <v>DNP</v>
      </c>
      <c r="R1651" t="s">
        <v>207</v>
      </c>
      <c r="S1651" s="134"/>
    </row>
    <row r="1652" spans="1:20" x14ac:dyDescent="0.25">
      <c r="A1652" s="139" t="str">
        <f t="shared" si="1157"/>
        <v>2015Wk 10P</v>
      </c>
      <c r="B1652" s="48" t="str">
        <f>IFERROR(VLOOKUP("S2",R1726:S1765,2,FALSE),"")</f>
        <v/>
      </c>
      <c r="C1652" s="144" t="e">
        <f t="shared" si="1158"/>
        <v>#N/A</v>
      </c>
      <c r="D1652" s="117"/>
      <c r="E1652" s="146" t="str">
        <f t="shared" si="1159"/>
        <v/>
      </c>
      <c r="F1652" s="146" t="str">
        <f t="shared" si="1160"/>
        <v/>
      </c>
      <c r="G1652" s="146" t="str">
        <f t="shared" si="1161"/>
        <v/>
      </c>
      <c r="H1652" s="146" t="str">
        <f t="shared" si="1162"/>
        <v/>
      </c>
      <c r="I1652" s="146" t="str">
        <f t="shared" si="1163"/>
        <v/>
      </c>
      <c r="J1652" s="146" t="str">
        <f t="shared" si="1164"/>
        <v/>
      </c>
      <c r="K1652" s="146" t="str">
        <f t="shared" si="1165"/>
        <v/>
      </c>
      <c r="L1652" s="146" t="str">
        <f t="shared" si="1166"/>
        <v/>
      </c>
      <c r="M1652" s="146" t="str">
        <f t="shared" si="1167"/>
        <v/>
      </c>
      <c r="N1652" s="147">
        <f t="shared" si="1168"/>
        <v>0</v>
      </c>
      <c r="O1652" s="52"/>
      <c r="Q1652" s="146" t="str">
        <f t="shared" si="1169"/>
        <v>DNP</v>
      </c>
      <c r="R1652" t="s">
        <v>207</v>
      </c>
      <c r="S1652" s="134"/>
    </row>
    <row r="1653" spans="1:20" x14ac:dyDescent="0.25">
      <c r="A1653" s="139" t="str">
        <f t="shared" si="1157"/>
        <v>2015Wk 10P</v>
      </c>
      <c r="B1653" s="48" t="str">
        <f>IFERROR(VLOOKUP("S3",R1726:S1765,2,FALSE),"")</f>
        <v/>
      </c>
      <c r="C1653" s="144" t="e">
        <f t="shared" si="1158"/>
        <v>#N/A</v>
      </c>
      <c r="D1653" s="117"/>
      <c r="E1653" s="146" t="str">
        <f t="shared" si="1159"/>
        <v/>
      </c>
      <c r="F1653" s="146" t="str">
        <f t="shared" si="1160"/>
        <v/>
      </c>
      <c r="G1653" s="146" t="str">
        <f t="shared" si="1161"/>
        <v/>
      </c>
      <c r="H1653" s="146" t="str">
        <f t="shared" si="1162"/>
        <v/>
      </c>
      <c r="I1653" s="146" t="str">
        <f t="shared" si="1163"/>
        <v/>
      </c>
      <c r="J1653" s="146" t="str">
        <f t="shared" si="1164"/>
        <v/>
      </c>
      <c r="K1653" s="146" t="str">
        <f t="shared" si="1165"/>
        <v/>
      </c>
      <c r="L1653" s="146" t="str">
        <f t="shared" si="1166"/>
        <v/>
      </c>
      <c r="M1653" s="146" t="str">
        <f t="shared" si="1167"/>
        <v/>
      </c>
      <c r="N1653" s="147">
        <f t="shared" si="1168"/>
        <v>0</v>
      </c>
      <c r="O1653" s="52"/>
      <c r="Q1653" s="146" t="str">
        <f t="shared" si="1169"/>
        <v>DNP</v>
      </c>
      <c r="R1653" t="s">
        <v>207</v>
      </c>
      <c r="S1653" s="134"/>
    </row>
    <row r="1654" spans="1:20" x14ac:dyDescent="0.25">
      <c r="A1654" s="139" t="str">
        <f t="shared" si="1157"/>
        <v>2015Wk 10P</v>
      </c>
      <c r="B1654" s="48" t="str">
        <f>IFERROR(VLOOKUP("S4",R1726:S1765,2,FALSE),"")</f>
        <v/>
      </c>
      <c r="C1654" s="144" t="e">
        <f t="shared" si="1158"/>
        <v>#N/A</v>
      </c>
      <c r="D1654" s="117"/>
      <c r="E1654" s="146" t="str">
        <f t="shared" si="1159"/>
        <v/>
      </c>
      <c r="F1654" s="146" t="str">
        <f t="shared" si="1160"/>
        <v/>
      </c>
      <c r="G1654" s="146" t="str">
        <f t="shared" si="1161"/>
        <v/>
      </c>
      <c r="H1654" s="146" t="str">
        <f t="shared" si="1162"/>
        <v/>
      </c>
      <c r="I1654" s="146" t="str">
        <f t="shared" si="1163"/>
        <v/>
      </c>
      <c r="J1654" s="146" t="str">
        <f t="shared" si="1164"/>
        <v/>
      </c>
      <c r="K1654" s="146" t="str">
        <f t="shared" si="1165"/>
        <v/>
      </c>
      <c r="L1654" s="146" t="str">
        <f t="shared" si="1166"/>
        <v/>
      </c>
      <c r="M1654" s="146" t="str">
        <f t="shared" si="1167"/>
        <v/>
      </c>
      <c r="N1654" s="147">
        <f t="shared" si="1168"/>
        <v>0</v>
      </c>
      <c r="O1654" s="52"/>
      <c r="Q1654" s="146" t="str">
        <f t="shared" si="1169"/>
        <v>DNP</v>
      </c>
      <c r="R1654" t="s">
        <v>207</v>
      </c>
      <c r="S1654" s="134"/>
    </row>
    <row r="1655" spans="1:20" x14ac:dyDescent="0.25">
      <c r="A1655" s="139" t="str">
        <f t="shared" si="1157"/>
        <v>2015Wk 10P</v>
      </c>
      <c r="B1655" s="48" t="str">
        <f>IFERROR(VLOOKUP("S5",R1726:S1765,2,FALSE),"")</f>
        <v/>
      </c>
      <c r="C1655" s="144" t="e">
        <f t="shared" si="1158"/>
        <v>#N/A</v>
      </c>
      <c r="D1655" s="117"/>
      <c r="E1655" s="146" t="str">
        <f t="shared" si="1159"/>
        <v/>
      </c>
      <c r="F1655" s="146" t="str">
        <f t="shared" si="1160"/>
        <v/>
      </c>
      <c r="G1655" s="146" t="str">
        <f t="shared" si="1161"/>
        <v/>
      </c>
      <c r="H1655" s="146" t="str">
        <f t="shared" si="1162"/>
        <v/>
      </c>
      <c r="I1655" s="146" t="str">
        <f t="shared" si="1163"/>
        <v/>
      </c>
      <c r="J1655" s="146" t="str">
        <f t="shared" si="1164"/>
        <v/>
      </c>
      <c r="K1655" s="146" t="str">
        <f t="shared" si="1165"/>
        <v/>
      </c>
      <c r="L1655" s="146" t="str">
        <f t="shared" si="1166"/>
        <v/>
      </c>
      <c r="M1655" s="146" t="str">
        <f t="shared" si="1167"/>
        <v/>
      </c>
      <c r="N1655" s="147">
        <f t="shared" si="1168"/>
        <v>0</v>
      </c>
      <c r="O1655" s="52"/>
      <c r="Q1655" s="146" t="str">
        <f t="shared" si="1169"/>
        <v>DNP</v>
      </c>
      <c r="R1655" t="s">
        <v>207</v>
      </c>
      <c r="S1655" s="134"/>
    </row>
    <row r="1656" spans="1:20" x14ac:dyDescent="0.25">
      <c r="A1656" s="139" t="str">
        <f t="shared" si="1157"/>
        <v>2015Wk 10P</v>
      </c>
      <c r="B1656" s="48" t="str">
        <f>IFERROR(VLOOKUP("S6",R1726:S1765,2,FALSE),"")</f>
        <v/>
      </c>
      <c r="C1656" s="144" t="e">
        <f t="shared" si="1158"/>
        <v>#N/A</v>
      </c>
      <c r="D1656" s="117"/>
      <c r="E1656" s="146" t="str">
        <f t="shared" si="1159"/>
        <v/>
      </c>
      <c r="F1656" s="146" t="str">
        <f t="shared" si="1160"/>
        <v/>
      </c>
      <c r="G1656" s="146" t="str">
        <f t="shared" si="1161"/>
        <v/>
      </c>
      <c r="H1656" s="146" t="str">
        <f t="shared" si="1162"/>
        <v/>
      </c>
      <c r="I1656" s="146" t="str">
        <f t="shared" si="1163"/>
        <v/>
      </c>
      <c r="J1656" s="146" t="str">
        <f t="shared" si="1164"/>
        <v/>
      </c>
      <c r="K1656" s="146" t="str">
        <f t="shared" si="1165"/>
        <v/>
      </c>
      <c r="L1656" s="146" t="str">
        <f t="shared" si="1166"/>
        <v/>
      </c>
      <c r="M1656" s="146" t="str">
        <f t="shared" si="1167"/>
        <v/>
      </c>
      <c r="N1656" s="147">
        <f t="shared" si="1168"/>
        <v>0</v>
      </c>
      <c r="O1656" s="52"/>
      <c r="Q1656" s="146" t="str">
        <f t="shared" si="1169"/>
        <v>DNP</v>
      </c>
      <c r="R1656" t="s">
        <v>207</v>
      </c>
      <c r="S1656" s="134"/>
    </row>
    <row r="1657" spans="1:20" x14ac:dyDescent="0.25">
      <c r="A1657" s="139" t="str">
        <f t="shared" si="1157"/>
        <v>2015Wk 10P</v>
      </c>
      <c r="B1657" s="48" t="str">
        <f>IFERROR(VLOOKUP("S7",R1726:S1765,2,FALSE),"")</f>
        <v/>
      </c>
      <c r="C1657" s="144" t="e">
        <f t="shared" si="1158"/>
        <v>#N/A</v>
      </c>
      <c r="D1657" s="117"/>
      <c r="E1657" s="146" t="str">
        <f t="shared" si="1159"/>
        <v/>
      </c>
      <c r="F1657" s="146" t="str">
        <f t="shared" si="1160"/>
        <v/>
      </c>
      <c r="G1657" s="146" t="str">
        <f t="shared" si="1161"/>
        <v/>
      </c>
      <c r="H1657" s="146" t="str">
        <f t="shared" si="1162"/>
        <v/>
      </c>
      <c r="I1657" s="146" t="str">
        <f t="shared" si="1163"/>
        <v/>
      </c>
      <c r="J1657" s="146" t="str">
        <f t="shared" si="1164"/>
        <v/>
      </c>
      <c r="K1657" s="146" t="str">
        <f t="shared" si="1165"/>
        <v/>
      </c>
      <c r="L1657" s="146" t="str">
        <f t="shared" si="1166"/>
        <v/>
      </c>
      <c r="M1657" s="146" t="str">
        <f t="shared" si="1167"/>
        <v/>
      </c>
      <c r="N1657" s="147">
        <f t="shared" si="1168"/>
        <v>0</v>
      </c>
      <c r="O1657" s="52"/>
      <c r="Q1657" s="146" t="str">
        <f t="shared" si="1169"/>
        <v>DNP</v>
      </c>
      <c r="R1657" t="s">
        <v>207</v>
      </c>
      <c r="S1657" s="134"/>
    </row>
    <row r="1658" spans="1:20" x14ac:dyDescent="0.25">
      <c r="A1658" s="139" t="str">
        <f t="shared" si="1157"/>
        <v>2015Wk 10P</v>
      </c>
      <c r="B1658" s="48" t="str">
        <f>IFERROR(VLOOKUP("S8",R1726:S1765,2,FALSE),"")</f>
        <v/>
      </c>
      <c r="C1658" s="144" t="e">
        <f t="shared" si="1158"/>
        <v>#N/A</v>
      </c>
      <c r="D1658" s="117"/>
      <c r="E1658" s="146" t="str">
        <f t="shared" si="1159"/>
        <v/>
      </c>
      <c r="F1658" s="146" t="str">
        <f t="shared" si="1160"/>
        <v/>
      </c>
      <c r="G1658" s="146" t="str">
        <f t="shared" si="1161"/>
        <v/>
      </c>
      <c r="H1658" s="146" t="str">
        <f t="shared" si="1162"/>
        <v/>
      </c>
      <c r="I1658" s="146" t="str">
        <f t="shared" si="1163"/>
        <v/>
      </c>
      <c r="J1658" s="146" t="str">
        <f t="shared" si="1164"/>
        <v/>
      </c>
      <c r="K1658" s="146" t="str">
        <f t="shared" si="1165"/>
        <v/>
      </c>
      <c r="L1658" s="146" t="str">
        <f t="shared" si="1166"/>
        <v/>
      </c>
      <c r="M1658" s="146" t="str">
        <f t="shared" si="1167"/>
        <v/>
      </c>
      <c r="N1658" s="147">
        <f t="shared" si="1168"/>
        <v>0</v>
      </c>
      <c r="O1658" s="52"/>
      <c r="Q1658" s="146" t="str">
        <f t="shared" si="1169"/>
        <v>DNP</v>
      </c>
      <c r="R1658" t="s">
        <v>207</v>
      </c>
      <c r="S1658" s="134"/>
    </row>
    <row r="1659" spans="1:20" x14ac:dyDescent="0.25">
      <c r="A1659" s="139" t="str">
        <f t="shared" si="1157"/>
        <v>2015Wk 10P</v>
      </c>
      <c r="B1659" s="48" t="str">
        <f>IFERROR(VLOOKUP("S9",R1726:S1765,2,FALSE),"")</f>
        <v/>
      </c>
      <c r="C1659" s="144" t="e">
        <f t="shared" si="1158"/>
        <v>#N/A</v>
      </c>
      <c r="D1659" s="117"/>
      <c r="E1659" s="146" t="str">
        <f t="shared" si="1159"/>
        <v/>
      </c>
      <c r="F1659" s="146" t="str">
        <f t="shared" si="1160"/>
        <v/>
      </c>
      <c r="G1659" s="146" t="str">
        <f t="shared" si="1161"/>
        <v/>
      </c>
      <c r="H1659" s="146" t="str">
        <f t="shared" si="1162"/>
        <v/>
      </c>
      <c r="I1659" s="146" t="str">
        <f t="shared" si="1163"/>
        <v/>
      </c>
      <c r="J1659" s="146" t="str">
        <f t="shared" si="1164"/>
        <v/>
      </c>
      <c r="K1659" s="146" t="str">
        <f t="shared" si="1165"/>
        <v/>
      </c>
      <c r="L1659" s="146" t="str">
        <f t="shared" si="1166"/>
        <v/>
      </c>
      <c r="M1659" s="146" t="str">
        <f t="shared" si="1167"/>
        <v/>
      </c>
      <c r="N1659" s="147">
        <f t="shared" si="1168"/>
        <v>0</v>
      </c>
      <c r="O1659" s="52"/>
      <c r="Q1659" s="146" t="str">
        <f t="shared" si="1169"/>
        <v>DNP</v>
      </c>
      <c r="R1659" t="s">
        <v>207</v>
      </c>
      <c r="S1659" s="134"/>
    </row>
    <row r="1660" spans="1:20" x14ac:dyDescent="0.25">
      <c r="A1660" s="139" t="str">
        <f t="shared" si="1157"/>
        <v>2015Wk 10P</v>
      </c>
      <c r="B1660" s="48" t="str">
        <f>IFERROR(VLOOKUP("S10",R1726:S1765,2,FALSE),"")</f>
        <v/>
      </c>
      <c r="C1660" s="144" t="e">
        <f t="shared" si="1158"/>
        <v>#N/A</v>
      </c>
      <c r="D1660" s="117"/>
      <c r="E1660" s="146" t="str">
        <f t="shared" si="1159"/>
        <v/>
      </c>
      <c r="F1660" s="146" t="str">
        <f t="shared" si="1160"/>
        <v/>
      </c>
      <c r="G1660" s="146" t="str">
        <f t="shared" si="1161"/>
        <v/>
      </c>
      <c r="H1660" s="146" t="str">
        <f t="shared" si="1162"/>
        <v/>
      </c>
      <c r="I1660" s="146" t="str">
        <f t="shared" si="1163"/>
        <v/>
      </c>
      <c r="J1660" s="146" t="str">
        <f t="shared" si="1164"/>
        <v/>
      </c>
      <c r="K1660" s="146" t="str">
        <f t="shared" si="1165"/>
        <v/>
      </c>
      <c r="L1660" s="146" t="str">
        <f t="shared" si="1166"/>
        <v/>
      </c>
      <c r="M1660" s="146" t="str">
        <f t="shared" si="1167"/>
        <v/>
      </c>
      <c r="N1660" s="147">
        <f t="shared" si="1168"/>
        <v>0</v>
      </c>
      <c r="O1660" s="52"/>
      <c r="Q1660" s="146" t="str">
        <f t="shared" si="1169"/>
        <v>DNP</v>
      </c>
      <c r="R1660" t="s">
        <v>207</v>
      </c>
      <c r="S1660" s="134"/>
    </row>
    <row r="1661" spans="1:20" x14ac:dyDescent="0.25">
      <c r="D1661" s="52"/>
      <c r="N1661" s="52"/>
      <c r="O1661" s="52"/>
      <c r="S1661" s="134"/>
    </row>
    <row r="1662" spans="1:20" x14ac:dyDescent="0.25">
      <c r="A1662">
        <v>1</v>
      </c>
      <c r="B1662">
        <v>1</v>
      </c>
      <c r="C1662">
        <v>2</v>
      </c>
      <c r="D1662">
        <v>3</v>
      </c>
      <c r="E1662" s="52">
        <v>4</v>
      </c>
      <c r="F1662">
        <v>5</v>
      </c>
      <c r="G1662">
        <v>6</v>
      </c>
      <c r="H1662">
        <v>7</v>
      </c>
      <c r="I1662">
        <v>8</v>
      </c>
      <c r="J1662">
        <v>9</v>
      </c>
      <c r="K1662">
        <v>10</v>
      </c>
      <c r="L1662">
        <v>11</v>
      </c>
      <c r="M1662">
        <v>12</v>
      </c>
      <c r="N1662">
        <v>13</v>
      </c>
      <c r="O1662" s="52">
        <v>14</v>
      </c>
      <c r="P1662" s="52">
        <v>15</v>
      </c>
      <c r="Q1662">
        <v>16</v>
      </c>
      <c r="S1662" s="134"/>
    </row>
    <row r="1663" spans="1:20" x14ac:dyDescent="0.25">
      <c r="A1663" t="str">
        <f>CONCATENATE($C$10,C1663)</f>
        <v>2015Wk 10</v>
      </c>
      <c r="B1663" t="s">
        <v>286</v>
      </c>
      <c r="C1663" s="159" t="s">
        <v>171</v>
      </c>
      <c r="D1663" s="160" t="s">
        <v>10</v>
      </c>
      <c r="E1663" s="161">
        <v>10</v>
      </c>
      <c r="F1663" s="161">
        <v>11</v>
      </c>
      <c r="G1663" s="161">
        <v>12</v>
      </c>
      <c r="H1663" s="161">
        <v>13</v>
      </c>
      <c r="I1663" s="161">
        <v>14</v>
      </c>
      <c r="J1663" s="161">
        <v>15</v>
      </c>
      <c r="K1663" s="161">
        <v>16</v>
      </c>
      <c r="L1663" s="161">
        <v>17</v>
      </c>
      <c r="M1663" s="161">
        <v>18</v>
      </c>
      <c r="N1663" s="162" t="s">
        <v>209</v>
      </c>
      <c r="O1663" s="163" t="s">
        <v>210</v>
      </c>
      <c r="P1663" s="164" t="s">
        <v>8</v>
      </c>
      <c r="Q1663" s="165" t="str">
        <f>IF(E1698="","Not Played","Played")</f>
        <v>Played</v>
      </c>
      <c r="R1663" s="166" t="str">
        <f>CONCATENATE($C$10,C1663)</f>
        <v>2015Wk 10</v>
      </c>
      <c r="S1663" s="162"/>
    </row>
    <row r="1664" spans="1:20" ht="16.5" thickBot="1" x14ac:dyDescent="0.3">
      <c r="C1664" s="167" t="s">
        <v>189</v>
      </c>
      <c r="D1664" s="168"/>
      <c r="E1664" s="168">
        <v>4</v>
      </c>
      <c r="F1664" s="168">
        <v>4</v>
      </c>
      <c r="G1664" s="168">
        <v>5</v>
      </c>
      <c r="H1664" s="168">
        <v>4</v>
      </c>
      <c r="I1664" s="168">
        <v>3</v>
      </c>
      <c r="J1664" s="168">
        <v>4</v>
      </c>
      <c r="K1664" s="168">
        <v>3</v>
      </c>
      <c r="L1664" s="168">
        <v>4</v>
      </c>
      <c r="M1664" s="168">
        <v>5</v>
      </c>
      <c r="N1664" s="169"/>
      <c r="O1664" s="169"/>
      <c r="R1664" s="166" t="s">
        <v>211</v>
      </c>
      <c r="S1664" s="170" t="s">
        <v>212</v>
      </c>
      <c r="T1664" t="s">
        <v>2</v>
      </c>
    </row>
    <row r="1665" spans="1:20" ht="16.5" thickBot="1" x14ac:dyDescent="0.3">
      <c r="A1665" s="139" t="str">
        <f t="shared" ref="A1665:A1724" si="1170">CONCATENATE($C$10,$C$1663,"P",B1665)</f>
        <v>2015Wk 10P68</v>
      </c>
      <c r="B1665">
        <v>68</v>
      </c>
      <c r="C1665" s="144" t="s">
        <v>214</v>
      </c>
      <c r="D1665" s="171">
        <v>2</v>
      </c>
      <c r="E1665" s="172">
        <v>6</v>
      </c>
      <c r="F1665" s="172">
        <v>6</v>
      </c>
      <c r="G1665" s="172">
        <v>4</v>
      </c>
      <c r="H1665" s="172">
        <v>4</v>
      </c>
      <c r="I1665" s="172">
        <v>3</v>
      </c>
      <c r="J1665" s="172">
        <v>5</v>
      </c>
      <c r="K1665" s="172">
        <v>3</v>
      </c>
      <c r="L1665" s="172">
        <v>5</v>
      </c>
      <c r="M1665" s="173">
        <v>5</v>
      </c>
      <c r="N1665" s="174">
        <v>41</v>
      </c>
      <c r="O1665" s="175">
        <v>-1</v>
      </c>
      <c r="P1665" s="176">
        <v>0</v>
      </c>
      <c r="R1665" s="177" t="str">
        <f>CONCATENATE(B1665+100,P1665+100)</f>
        <v>168100</v>
      </c>
      <c r="S1665" s="170">
        <f>B1666</f>
        <v>8</v>
      </c>
      <c r="T1665" t="e">
        <f>VLOOKUP(B1665,$D$223:$H$264,5,FALSE)</f>
        <v>#N/A</v>
      </c>
    </row>
    <row r="1666" spans="1:20" ht="16.5" thickBot="1" x14ac:dyDescent="0.3">
      <c r="A1666" s="139" t="str">
        <f t="shared" si="1170"/>
        <v>2015Wk 10P8</v>
      </c>
      <c r="B1666">
        <v>8</v>
      </c>
      <c r="C1666" s="144" t="s">
        <v>238</v>
      </c>
      <c r="D1666" s="171">
        <v>5</v>
      </c>
      <c r="E1666" s="172">
        <v>5</v>
      </c>
      <c r="F1666" s="172">
        <v>5</v>
      </c>
      <c r="G1666" s="172">
        <v>6</v>
      </c>
      <c r="H1666" s="172">
        <v>5</v>
      </c>
      <c r="I1666" s="172">
        <v>3</v>
      </c>
      <c r="J1666" s="172">
        <v>5</v>
      </c>
      <c r="K1666" s="172">
        <v>3</v>
      </c>
      <c r="L1666" s="172">
        <v>4</v>
      </c>
      <c r="M1666" s="173">
        <v>5</v>
      </c>
      <c r="N1666" s="174">
        <v>41</v>
      </c>
      <c r="O1666" s="175">
        <v>1</v>
      </c>
      <c r="P1666" s="176">
        <v>2</v>
      </c>
      <c r="Q1666" s="52"/>
      <c r="R1666" s="177" t="str">
        <f>CONCATENATE(B1666+100,P1666+100)</f>
        <v>108102</v>
      </c>
      <c r="S1666" s="170">
        <f>B1665</f>
        <v>68</v>
      </c>
      <c r="T1666" t="e">
        <f>VLOOKUP(B1666,$D$223:$H$264,5,FALSE)</f>
        <v>#N/A</v>
      </c>
    </row>
    <row r="1667" spans="1:20" ht="16.5" thickBot="1" x14ac:dyDescent="0.3">
      <c r="A1667" s="139" t="str">
        <f t="shared" si="1170"/>
        <v>2015Wk 10PM1</v>
      </c>
      <c r="B1667" t="s">
        <v>173</v>
      </c>
      <c r="C1667" s="96"/>
      <c r="D1667" s="98"/>
      <c r="E1667" s="178"/>
      <c r="F1667" s="178"/>
      <c r="G1667" s="178"/>
      <c r="H1667" s="178"/>
      <c r="I1667" s="178"/>
      <c r="J1667" s="178"/>
      <c r="K1667" s="178"/>
      <c r="L1667" s="178"/>
      <c r="M1667" s="178"/>
      <c r="N1667" s="126"/>
      <c r="O1667" s="126"/>
      <c r="P1667" s="90"/>
      <c r="Q1667" s="52"/>
      <c r="R1667" s="177" t="str">
        <f>IF(R1665="","",CONCATENATE(R1665,"v",R1666))</f>
        <v>168100v108102</v>
      </c>
      <c r="S1667" s="170"/>
    </row>
    <row r="1668" spans="1:20" ht="16.5" thickBot="1" x14ac:dyDescent="0.3">
      <c r="A1668" s="139" t="str">
        <f t="shared" si="1170"/>
        <v>2015Wk 10P30</v>
      </c>
      <c r="B1668">
        <v>30</v>
      </c>
      <c r="C1668" s="144" t="s">
        <v>216</v>
      </c>
      <c r="D1668" s="171">
        <v>8</v>
      </c>
      <c r="E1668" s="172">
        <v>6</v>
      </c>
      <c r="F1668" s="172">
        <v>6</v>
      </c>
      <c r="G1668" s="172">
        <v>5</v>
      </c>
      <c r="H1668" s="172">
        <v>4</v>
      </c>
      <c r="I1668" s="172">
        <v>4</v>
      </c>
      <c r="J1668" s="172">
        <v>5</v>
      </c>
      <c r="K1668" s="172">
        <v>4</v>
      </c>
      <c r="L1668" s="172">
        <v>5</v>
      </c>
      <c r="M1668" s="173">
        <v>7</v>
      </c>
      <c r="N1668" s="174">
        <v>46</v>
      </c>
      <c r="O1668" s="175">
        <v>-1</v>
      </c>
      <c r="P1668" s="176">
        <v>1</v>
      </c>
      <c r="Q1668" s="52"/>
      <c r="R1668" s="177" t="str">
        <f>CONCATENATE(B1668+100,P1668+100)</f>
        <v>130101</v>
      </c>
      <c r="S1668" s="170">
        <f>B1669</f>
        <v>43</v>
      </c>
      <c r="T1668" t="e">
        <f>VLOOKUP(B1668,$D$223:$H$264,5,FALSE)</f>
        <v>#N/A</v>
      </c>
    </row>
    <row r="1669" spans="1:20" ht="16.5" thickBot="1" x14ac:dyDescent="0.3">
      <c r="A1669" s="139" t="str">
        <f t="shared" si="1170"/>
        <v>2015Wk 10P43</v>
      </c>
      <c r="B1669">
        <v>43</v>
      </c>
      <c r="C1669" s="144" t="s">
        <v>241</v>
      </c>
      <c r="D1669" s="171">
        <v>8</v>
      </c>
      <c r="E1669" s="172">
        <v>5</v>
      </c>
      <c r="F1669" s="172">
        <v>5</v>
      </c>
      <c r="G1669" s="172">
        <v>6</v>
      </c>
      <c r="H1669" s="172">
        <v>4</v>
      </c>
      <c r="I1669" s="172">
        <v>5</v>
      </c>
      <c r="J1669" s="172">
        <v>5</v>
      </c>
      <c r="K1669" s="172">
        <v>3</v>
      </c>
      <c r="L1669" s="172">
        <v>6</v>
      </c>
      <c r="M1669" s="173">
        <v>7</v>
      </c>
      <c r="N1669" s="174">
        <v>46</v>
      </c>
      <c r="O1669" s="175">
        <v>-1</v>
      </c>
      <c r="P1669" s="176">
        <v>1</v>
      </c>
      <c r="Q1669" s="52"/>
      <c r="R1669" s="177" t="str">
        <f>CONCATENATE(B1669+100,P1669+100)</f>
        <v>143101</v>
      </c>
      <c r="S1669" s="170">
        <f>B1668</f>
        <v>30</v>
      </c>
      <c r="T1669" t="e">
        <f>VLOOKUP(B1669,$D$223:$H$264,5,FALSE)</f>
        <v>#N/A</v>
      </c>
    </row>
    <row r="1670" spans="1:20" ht="16.5" thickBot="1" x14ac:dyDescent="0.3">
      <c r="A1670" s="139" t="str">
        <f t="shared" si="1170"/>
        <v>2015Wk 10PM2</v>
      </c>
      <c r="B1670" t="s">
        <v>174</v>
      </c>
      <c r="C1670" s="96"/>
      <c r="D1670" s="98"/>
      <c r="E1670" s="178"/>
      <c r="F1670" s="178"/>
      <c r="G1670" s="178"/>
      <c r="H1670" s="178"/>
      <c r="I1670" s="178"/>
      <c r="J1670" s="178"/>
      <c r="K1670" s="178"/>
      <c r="L1670" s="178"/>
      <c r="M1670" s="178"/>
      <c r="N1670" s="126"/>
      <c r="O1670" s="126"/>
      <c r="P1670" s="90"/>
      <c r="Q1670" s="52"/>
      <c r="R1670" s="177" t="str">
        <f>IF(R1668="","",CONCATENATE(R1668,"v",R1669))</f>
        <v>130101v143101</v>
      </c>
      <c r="S1670" s="170"/>
    </row>
    <row r="1671" spans="1:20" ht="16.5" thickBot="1" x14ac:dyDescent="0.3">
      <c r="A1671" s="139" t="str">
        <f t="shared" si="1170"/>
        <v>2015Wk 10P44</v>
      </c>
      <c r="B1671">
        <v>44</v>
      </c>
      <c r="C1671" s="144" t="s">
        <v>218</v>
      </c>
      <c r="D1671" s="171">
        <v>13</v>
      </c>
      <c r="E1671" s="172">
        <v>7</v>
      </c>
      <c r="F1671" s="172">
        <v>8</v>
      </c>
      <c r="G1671" s="172">
        <v>7</v>
      </c>
      <c r="H1671" s="172">
        <v>5</v>
      </c>
      <c r="I1671" s="172">
        <v>4</v>
      </c>
      <c r="J1671" s="172">
        <v>5</v>
      </c>
      <c r="K1671" s="172">
        <v>4</v>
      </c>
      <c r="L1671" s="172">
        <v>5</v>
      </c>
      <c r="M1671" s="173">
        <v>7</v>
      </c>
      <c r="N1671" s="174">
        <v>52</v>
      </c>
      <c r="O1671" s="175">
        <v>0</v>
      </c>
      <c r="P1671" s="176">
        <v>2</v>
      </c>
      <c r="Q1671" s="52"/>
      <c r="R1671" s="177" t="str">
        <f>CONCATENATE(B1671+100,P1671+100)</f>
        <v>144102</v>
      </c>
      <c r="S1671" s="170">
        <f>B1672</f>
        <v>28</v>
      </c>
      <c r="T1671" t="e">
        <f>VLOOKUP(B1671,$D$223:$H$264,5,FALSE)</f>
        <v>#N/A</v>
      </c>
    </row>
    <row r="1672" spans="1:20" ht="16.5" thickBot="1" x14ac:dyDescent="0.3">
      <c r="A1672" s="139" t="str">
        <f t="shared" si="1170"/>
        <v>2015Wk 10P28</v>
      </c>
      <c r="B1672">
        <v>28</v>
      </c>
      <c r="C1672" s="144" t="s">
        <v>244</v>
      </c>
      <c r="D1672" s="171">
        <v>9</v>
      </c>
      <c r="E1672" s="172">
        <v>5</v>
      </c>
      <c r="F1672" s="172">
        <v>5</v>
      </c>
      <c r="G1672" s="172">
        <v>6</v>
      </c>
      <c r="H1672" s="172">
        <v>5</v>
      </c>
      <c r="I1672" s="172">
        <v>3</v>
      </c>
      <c r="J1672" s="172">
        <v>6</v>
      </c>
      <c r="K1672" s="172">
        <v>4</v>
      </c>
      <c r="L1672" s="172">
        <v>6</v>
      </c>
      <c r="M1672" s="173">
        <v>7</v>
      </c>
      <c r="N1672" s="174">
        <v>47</v>
      </c>
      <c r="O1672" s="175">
        <v>-1</v>
      </c>
      <c r="P1672" s="176">
        <v>0</v>
      </c>
      <c r="Q1672" s="52"/>
      <c r="R1672" s="177" t="str">
        <f>CONCATENATE(B1672+100,P1672+100)</f>
        <v>128100</v>
      </c>
      <c r="S1672" s="170">
        <f>B1671</f>
        <v>44</v>
      </c>
      <c r="T1672" t="e">
        <f>VLOOKUP(B1672,$D$223:$H$264,5,FALSE)</f>
        <v>#N/A</v>
      </c>
    </row>
    <row r="1673" spans="1:20" ht="16.5" thickBot="1" x14ac:dyDescent="0.3">
      <c r="A1673" s="139" t="str">
        <f t="shared" si="1170"/>
        <v>2015Wk 10PM3</v>
      </c>
      <c r="B1673" t="s">
        <v>175</v>
      </c>
      <c r="C1673" s="96"/>
      <c r="D1673" s="98"/>
      <c r="E1673" s="178"/>
      <c r="F1673" s="178"/>
      <c r="G1673" s="178"/>
      <c r="H1673" s="178"/>
      <c r="I1673" s="178"/>
      <c r="J1673" s="178"/>
      <c r="K1673" s="178"/>
      <c r="L1673" s="178"/>
      <c r="M1673" s="178"/>
      <c r="N1673" s="126"/>
      <c r="O1673" s="126"/>
      <c r="P1673" s="90"/>
      <c r="Q1673" s="52"/>
      <c r="R1673" s="177" t="str">
        <f>IF(R1671="","",CONCATENATE(R1671,"v",R1672))</f>
        <v>144102v128100</v>
      </c>
      <c r="S1673" s="170"/>
    </row>
    <row r="1674" spans="1:20" ht="16.5" thickBot="1" x14ac:dyDescent="0.3">
      <c r="A1674" s="139" t="str">
        <f t="shared" si="1170"/>
        <v>2015Wk 10P3</v>
      </c>
      <c r="B1674">
        <v>3</v>
      </c>
      <c r="C1674" s="144" t="s">
        <v>229</v>
      </c>
      <c r="D1674" s="171">
        <v>4</v>
      </c>
      <c r="E1674" s="172">
        <v>4</v>
      </c>
      <c r="F1674" s="172">
        <v>4</v>
      </c>
      <c r="G1674" s="172">
        <v>6</v>
      </c>
      <c r="H1674" s="172">
        <v>4</v>
      </c>
      <c r="I1674" s="172">
        <v>3</v>
      </c>
      <c r="J1674" s="172">
        <v>6</v>
      </c>
      <c r="K1674" s="172">
        <v>4</v>
      </c>
      <c r="L1674" s="172">
        <v>4</v>
      </c>
      <c r="M1674" s="173">
        <v>5</v>
      </c>
      <c r="N1674" s="174">
        <v>40</v>
      </c>
      <c r="O1674" s="175">
        <v>1</v>
      </c>
      <c r="P1674" s="176">
        <v>2</v>
      </c>
      <c r="Q1674" s="52"/>
      <c r="R1674" s="177" t="str">
        <f>CONCATENATE(B1674+100,P1674+100)</f>
        <v>103102</v>
      </c>
      <c r="S1674" s="170">
        <f>B1675</f>
        <v>81</v>
      </c>
      <c r="T1674" t="e">
        <f>VLOOKUP(B1674,$D$223:$H$264,5,FALSE)</f>
        <v>#N/A</v>
      </c>
    </row>
    <row r="1675" spans="1:20" ht="16.5" thickBot="1" x14ac:dyDescent="0.3">
      <c r="A1675" s="139" t="str">
        <f t="shared" si="1170"/>
        <v>2015Wk 10P81</v>
      </c>
      <c r="B1675">
        <v>81</v>
      </c>
      <c r="C1675" s="144" t="s">
        <v>247</v>
      </c>
      <c r="D1675" s="171">
        <v>5</v>
      </c>
      <c r="E1675" s="172">
        <v>8</v>
      </c>
      <c r="F1675" s="172">
        <v>7</v>
      </c>
      <c r="G1675" s="172">
        <v>6</v>
      </c>
      <c r="H1675" s="172">
        <v>6</v>
      </c>
      <c r="I1675" s="172">
        <v>4</v>
      </c>
      <c r="J1675" s="172">
        <v>4</v>
      </c>
      <c r="K1675" s="172">
        <v>4</v>
      </c>
      <c r="L1675" s="172">
        <v>7</v>
      </c>
      <c r="M1675" s="173">
        <v>5</v>
      </c>
      <c r="N1675" s="174">
        <v>51</v>
      </c>
      <c r="O1675" s="175">
        <v>-6</v>
      </c>
      <c r="P1675" s="176">
        <v>0</v>
      </c>
      <c r="Q1675" s="52"/>
      <c r="R1675" s="177" t="str">
        <f>CONCATENATE(B1675+100,P1675+100)</f>
        <v>181100</v>
      </c>
      <c r="S1675" s="170">
        <f>B1674</f>
        <v>3</v>
      </c>
      <c r="T1675" t="e">
        <f>VLOOKUP(B1675,$D$223:$H$264,5,FALSE)</f>
        <v>#N/A</v>
      </c>
    </row>
    <row r="1676" spans="1:20" ht="16.5" thickBot="1" x14ac:dyDescent="0.3">
      <c r="A1676" s="139" t="str">
        <f t="shared" si="1170"/>
        <v>2015Wk 10PM4</v>
      </c>
      <c r="B1676" t="s">
        <v>221</v>
      </c>
      <c r="C1676" s="96"/>
      <c r="D1676" s="98"/>
      <c r="E1676" s="178"/>
      <c r="F1676" s="178"/>
      <c r="G1676" s="178"/>
      <c r="H1676" s="178"/>
      <c r="I1676" s="178"/>
      <c r="J1676" s="178"/>
      <c r="K1676" s="178"/>
      <c r="L1676" s="178"/>
      <c r="M1676" s="178"/>
      <c r="N1676" s="126"/>
      <c r="O1676" s="126"/>
      <c r="P1676" s="90"/>
      <c r="Q1676" s="52"/>
      <c r="R1676" s="177" t="str">
        <f>IF(R1674="","",CONCATENATE(R1674,"v",R1675))</f>
        <v>103102v181100</v>
      </c>
      <c r="S1676" s="170"/>
    </row>
    <row r="1677" spans="1:20" ht="16.5" thickBot="1" x14ac:dyDescent="0.3">
      <c r="A1677" s="139" t="str">
        <f t="shared" si="1170"/>
        <v>2015Wk 10P31</v>
      </c>
      <c r="B1677">
        <v>31</v>
      </c>
      <c r="C1677" s="144" t="s">
        <v>232</v>
      </c>
      <c r="D1677" s="171">
        <v>8</v>
      </c>
      <c r="E1677" s="172">
        <v>4</v>
      </c>
      <c r="F1677" s="172">
        <v>7</v>
      </c>
      <c r="G1677" s="172">
        <v>7</v>
      </c>
      <c r="H1677" s="172">
        <v>5</v>
      </c>
      <c r="I1677" s="172">
        <v>3</v>
      </c>
      <c r="J1677" s="172">
        <v>6</v>
      </c>
      <c r="K1677" s="172">
        <v>3</v>
      </c>
      <c r="L1677" s="172">
        <v>4</v>
      </c>
      <c r="M1677" s="173">
        <v>7</v>
      </c>
      <c r="N1677" s="174">
        <v>46</v>
      </c>
      <c r="O1677" s="175">
        <v>0</v>
      </c>
      <c r="P1677" s="176">
        <v>2</v>
      </c>
      <c r="Q1677" s="52"/>
      <c r="R1677" s="177" t="str">
        <f>CONCATENATE(B1677+100,P1677+100)</f>
        <v>131102</v>
      </c>
      <c r="S1677" s="170">
        <f>B1678</f>
        <v>15</v>
      </c>
      <c r="T1677" t="e">
        <f>VLOOKUP(B1677,$D$223:$H$264,5,FALSE)</f>
        <v>#N/A</v>
      </c>
    </row>
    <row r="1678" spans="1:20" ht="16.5" thickBot="1" x14ac:dyDescent="0.3">
      <c r="A1678" s="139" t="str">
        <f t="shared" si="1170"/>
        <v>2015Wk 10P15</v>
      </c>
      <c r="B1678">
        <v>15</v>
      </c>
      <c r="C1678" s="144" t="s">
        <v>250</v>
      </c>
      <c r="D1678" s="171">
        <v>7</v>
      </c>
      <c r="E1678" s="172">
        <v>5</v>
      </c>
      <c r="F1678" s="172">
        <v>5</v>
      </c>
      <c r="G1678" s="172">
        <v>6</v>
      </c>
      <c r="H1678" s="172">
        <v>5</v>
      </c>
      <c r="I1678" s="172">
        <v>4</v>
      </c>
      <c r="J1678" s="172">
        <v>6</v>
      </c>
      <c r="K1678" s="172">
        <v>4</v>
      </c>
      <c r="L1678" s="172">
        <v>5</v>
      </c>
      <c r="M1678" s="173">
        <v>7</v>
      </c>
      <c r="N1678" s="174">
        <v>47</v>
      </c>
      <c r="O1678" s="175">
        <v>-3</v>
      </c>
      <c r="P1678" s="176">
        <v>0</v>
      </c>
      <c r="Q1678" s="52"/>
      <c r="R1678" s="177" t="str">
        <f>CONCATENATE(B1678+100,P1678+100)</f>
        <v>115100</v>
      </c>
      <c r="S1678" s="170">
        <f>B1677</f>
        <v>31</v>
      </c>
      <c r="T1678" t="e">
        <f>VLOOKUP(B1678,$D$223:$H$264,5,FALSE)</f>
        <v>#N/A</v>
      </c>
    </row>
    <row r="1679" spans="1:20" ht="16.5" thickBot="1" x14ac:dyDescent="0.3">
      <c r="A1679" s="139" t="str">
        <f t="shared" si="1170"/>
        <v>2015Wk 10PM5</v>
      </c>
      <c r="B1679" t="s">
        <v>224</v>
      </c>
      <c r="C1679" s="96"/>
      <c r="D1679" s="98"/>
      <c r="E1679" s="178"/>
      <c r="F1679" s="178"/>
      <c r="G1679" s="178"/>
      <c r="H1679" s="178"/>
      <c r="I1679" s="178"/>
      <c r="J1679" s="178"/>
      <c r="K1679" s="178"/>
      <c r="L1679" s="178"/>
      <c r="M1679" s="178"/>
      <c r="N1679" s="126"/>
      <c r="O1679" s="126"/>
      <c r="P1679" s="90"/>
      <c r="Q1679" s="52"/>
      <c r="R1679" s="177" t="str">
        <f>IF(R1677="","",CONCATENATE(R1677,"v",R1678))</f>
        <v>131102v115100</v>
      </c>
      <c r="S1679" s="170"/>
    </row>
    <row r="1680" spans="1:20" ht="16.5" thickBot="1" x14ac:dyDescent="0.3">
      <c r="A1680" s="139" t="str">
        <f t="shared" si="1170"/>
        <v>2015Wk 10P32</v>
      </c>
      <c r="B1680">
        <v>32</v>
      </c>
      <c r="C1680" s="144" t="s">
        <v>235</v>
      </c>
      <c r="D1680" s="171">
        <v>10</v>
      </c>
      <c r="E1680" s="172">
        <v>7</v>
      </c>
      <c r="F1680" s="172">
        <v>6</v>
      </c>
      <c r="G1680" s="172">
        <v>5</v>
      </c>
      <c r="H1680" s="172">
        <v>6</v>
      </c>
      <c r="I1680" s="172">
        <v>4</v>
      </c>
      <c r="J1680" s="172">
        <v>5</v>
      </c>
      <c r="K1680" s="172">
        <v>3</v>
      </c>
      <c r="L1680" s="172">
        <v>5</v>
      </c>
      <c r="M1680" s="173">
        <v>7</v>
      </c>
      <c r="N1680" s="174">
        <v>48</v>
      </c>
      <c r="O1680" s="175">
        <v>0</v>
      </c>
      <c r="P1680" s="176">
        <v>1</v>
      </c>
      <c r="Q1680" s="52"/>
      <c r="R1680" s="177" t="str">
        <f>CONCATENATE(B1680+100,P1680+100)</f>
        <v>132101</v>
      </c>
      <c r="S1680" s="170">
        <f>B1681</f>
        <v>17</v>
      </c>
      <c r="T1680" t="e">
        <f>VLOOKUP(B1680,$D$223:$H$264,5,FALSE)</f>
        <v>#N/A</v>
      </c>
    </row>
    <row r="1681" spans="1:20" ht="16.5" thickBot="1" x14ac:dyDescent="0.3">
      <c r="A1681" s="139" t="str">
        <f t="shared" si="1170"/>
        <v>2015Wk 10P17</v>
      </c>
      <c r="B1681">
        <v>17</v>
      </c>
      <c r="C1681" s="144" t="s">
        <v>253</v>
      </c>
      <c r="D1681" s="171">
        <v>9</v>
      </c>
      <c r="E1681" s="172">
        <v>6</v>
      </c>
      <c r="F1681" s="172">
        <v>5</v>
      </c>
      <c r="G1681" s="172">
        <v>7</v>
      </c>
      <c r="H1681" s="172">
        <v>5</v>
      </c>
      <c r="I1681" s="172">
        <v>3</v>
      </c>
      <c r="J1681" s="172">
        <v>5</v>
      </c>
      <c r="K1681" s="172">
        <v>4</v>
      </c>
      <c r="L1681" s="172">
        <v>5</v>
      </c>
      <c r="M1681" s="173">
        <v>6</v>
      </c>
      <c r="N1681" s="174">
        <v>46</v>
      </c>
      <c r="O1681" s="175">
        <v>0</v>
      </c>
      <c r="P1681" s="176">
        <v>1</v>
      </c>
      <c r="Q1681" s="52"/>
      <c r="R1681" s="177" t="str">
        <f>CONCATENATE(B1681+100,P1681+100)</f>
        <v>117101</v>
      </c>
      <c r="S1681" s="170">
        <f>B1680</f>
        <v>32</v>
      </c>
      <c r="T1681" t="e">
        <f>VLOOKUP(B1681,$D$223:$H$264,5,FALSE)</f>
        <v>#N/A</v>
      </c>
    </row>
    <row r="1682" spans="1:20" ht="16.5" thickBot="1" x14ac:dyDescent="0.3">
      <c r="A1682" s="139" t="str">
        <f t="shared" si="1170"/>
        <v>2015Wk 10PM6</v>
      </c>
      <c r="B1682" t="s">
        <v>227</v>
      </c>
      <c r="C1682" s="96"/>
      <c r="D1682" s="98"/>
      <c r="E1682" s="178"/>
      <c r="F1682" s="178"/>
      <c r="G1682" s="178"/>
      <c r="H1682" s="178"/>
      <c r="I1682" s="178"/>
      <c r="J1682" s="178"/>
      <c r="K1682" s="178"/>
      <c r="L1682" s="178"/>
      <c r="M1682" s="178"/>
      <c r="N1682" s="126"/>
      <c r="O1682" s="126"/>
      <c r="P1682" s="90"/>
      <c r="Q1682" s="52"/>
      <c r="R1682" s="177" t="str">
        <f>IF(R1680="","",CONCATENATE(R1680,"v",R1681))</f>
        <v>132101v117101</v>
      </c>
      <c r="S1682" s="170"/>
    </row>
    <row r="1683" spans="1:20" ht="16.5" thickBot="1" x14ac:dyDescent="0.3">
      <c r="A1683" s="139" t="str">
        <f t="shared" si="1170"/>
        <v>2015Wk 10P79</v>
      </c>
      <c r="B1683">
        <v>79</v>
      </c>
      <c r="C1683" s="144" t="s">
        <v>220</v>
      </c>
      <c r="D1683" s="171">
        <v>3</v>
      </c>
      <c r="E1683" s="172">
        <v>4</v>
      </c>
      <c r="F1683" s="172">
        <v>5</v>
      </c>
      <c r="G1683" s="172">
        <v>6</v>
      </c>
      <c r="H1683" s="172">
        <v>4</v>
      </c>
      <c r="I1683" s="172">
        <v>3</v>
      </c>
      <c r="J1683" s="172">
        <v>5</v>
      </c>
      <c r="K1683" s="172">
        <v>3</v>
      </c>
      <c r="L1683" s="172">
        <v>5</v>
      </c>
      <c r="M1683" s="173">
        <v>6</v>
      </c>
      <c r="N1683" s="174">
        <v>41</v>
      </c>
      <c r="O1683" s="175">
        <v>-1</v>
      </c>
      <c r="P1683" s="176">
        <v>2</v>
      </c>
      <c r="Q1683" s="52"/>
      <c r="R1683" s="177" t="str">
        <f>CONCATENATE(B1683+100,P1683+100)</f>
        <v>179102</v>
      </c>
      <c r="S1683" s="170">
        <f>B1684</f>
        <v>83</v>
      </c>
      <c r="T1683" t="e">
        <f>VLOOKUP(B1683,$D$223:$H$264,5,FALSE)</f>
        <v>#N/A</v>
      </c>
    </row>
    <row r="1684" spans="1:20" ht="16.5" thickBot="1" x14ac:dyDescent="0.3">
      <c r="A1684" s="139" t="str">
        <f t="shared" si="1170"/>
        <v>2015Wk 10P83</v>
      </c>
      <c r="B1684">
        <v>83</v>
      </c>
      <c r="C1684" s="144" t="s">
        <v>213</v>
      </c>
      <c r="D1684" s="171">
        <v>2</v>
      </c>
      <c r="E1684" s="172">
        <v>4</v>
      </c>
      <c r="F1684" s="172">
        <v>5</v>
      </c>
      <c r="G1684" s="172">
        <v>6</v>
      </c>
      <c r="H1684" s="172">
        <v>4</v>
      </c>
      <c r="I1684" s="172">
        <v>4</v>
      </c>
      <c r="J1684" s="172">
        <v>5</v>
      </c>
      <c r="K1684" s="172">
        <v>3</v>
      </c>
      <c r="L1684" s="172">
        <v>5</v>
      </c>
      <c r="M1684" s="173">
        <v>6</v>
      </c>
      <c r="N1684" s="174">
        <v>42</v>
      </c>
      <c r="O1684" s="175">
        <v>-3</v>
      </c>
      <c r="P1684" s="176">
        <v>0</v>
      </c>
      <c r="Q1684" s="52"/>
      <c r="R1684" s="177" t="str">
        <f>CONCATENATE(B1684+100,P1684+100)</f>
        <v>183100</v>
      </c>
      <c r="S1684" s="170">
        <f>B1683</f>
        <v>79</v>
      </c>
      <c r="T1684" t="e">
        <f>VLOOKUP(B1684,$D$223:$H$264,5,FALSE)</f>
        <v>#N/A</v>
      </c>
    </row>
    <row r="1685" spans="1:20" ht="16.5" thickBot="1" x14ac:dyDescent="0.3">
      <c r="A1685" s="139" t="str">
        <f t="shared" si="1170"/>
        <v>2015Wk 10PM7</v>
      </c>
      <c r="B1685" t="s">
        <v>230</v>
      </c>
      <c r="C1685" s="96"/>
      <c r="D1685" s="98"/>
      <c r="E1685" s="178"/>
      <c r="F1685" s="178"/>
      <c r="G1685" s="178"/>
      <c r="H1685" s="178"/>
      <c r="I1685" s="178"/>
      <c r="J1685" s="178"/>
      <c r="K1685" s="178"/>
      <c r="L1685" s="178"/>
      <c r="M1685" s="178"/>
      <c r="N1685" s="126"/>
      <c r="O1685" s="126"/>
      <c r="P1685" s="90"/>
      <c r="Q1685" s="52"/>
      <c r="R1685" s="177" t="str">
        <f>IF(R1683="","",CONCATENATE(R1683,"v",R1684))</f>
        <v>179102v183100</v>
      </c>
      <c r="S1685" s="170"/>
    </row>
    <row r="1686" spans="1:20" ht="16.5" thickBot="1" x14ac:dyDescent="0.3">
      <c r="A1686" s="139" t="str">
        <f t="shared" si="1170"/>
        <v>2015Wk 10P37</v>
      </c>
      <c r="B1686">
        <v>37</v>
      </c>
      <c r="C1686" s="144" t="s">
        <v>223</v>
      </c>
      <c r="D1686" s="171">
        <v>5</v>
      </c>
      <c r="E1686" s="172">
        <v>5</v>
      </c>
      <c r="F1686" s="172">
        <v>5</v>
      </c>
      <c r="G1686" s="172">
        <v>5</v>
      </c>
      <c r="H1686" s="172">
        <v>4</v>
      </c>
      <c r="I1686" s="172">
        <v>3</v>
      </c>
      <c r="J1686" s="172">
        <v>5</v>
      </c>
      <c r="K1686" s="172">
        <v>4</v>
      </c>
      <c r="L1686" s="172">
        <v>5</v>
      </c>
      <c r="M1686" s="173">
        <v>5</v>
      </c>
      <c r="N1686" s="174">
        <v>41</v>
      </c>
      <c r="O1686" s="175">
        <v>1</v>
      </c>
      <c r="P1686" s="176">
        <v>2</v>
      </c>
      <c r="Q1686" s="52"/>
      <c r="R1686" s="177" t="str">
        <f>CONCATENATE(B1686+100,P1686+100)</f>
        <v>137102</v>
      </c>
      <c r="S1686" s="170">
        <f>B1687</f>
        <v>14</v>
      </c>
      <c r="T1686" t="e">
        <f>VLOOKUP(B1686,$D$223:$H$264,5,FALSE)</f>
        <v>#N/A</v>
      </c>
    </row>
    <row r="1687" spans="1:20" ht="16.5" thickBot="1" x14ac:dyDescent="0.3">
      <c r="A1687" s="139" t="str">
        <f t="shared" si="1170"/>
        <v>2015Wk 10P14</v>
      </c>
      <c r="B1687">
        <v>14</v>
      </c>
      <c r="C1687" s="144" t="s">
        <v>215</v>
      </c>
      <c r="D1687" s="171">
        <v>8</v>
      </c>
      <c r="E1687" s="172">
        <v>5</v>
      </c>
      <c r="F1687" s="172">
        <v>5</v>
      </c>
      <c r="G1687" s="172">
        <v>6</v>
      </c>
      <c r="H1687" s="172">
        <v>5</v>
      </c>
      <c r="I1687" s="172">
        <v>3</v>
      </c>
      <c r="J1687" s="172">
        <v>5</v>
      </c>
      <c r="K1687" s="172">
        <v>4</v>
      </c>
      <c r="L1687" s="172">
        <v>5</v>
      </c>
      <c r="M1687" s="173">
        <v>7</v>
      </c>
      <c r="N1687" s="174">
        <v>45</v>
      </c>
      <c r="O1687" s="175">
        <v>0</v>
      </c>
      <c r="P1687" s="176">
        <v>0</v>
      </c>
      <c r="Q1687" s="52"/>
      <c r="R1687" s="177" t="str">
        <f>CONCATENATE(B1687+100,P1687+100)</f>
        <v>114100</v>
      </c>
      <c r="S1687" s="170">
        <f>B1686</f>
        <v>37</v>
      </c>
      <c r="T1687" t="e">
        <f>VLOOKUP(B1687,$D$223:$H$264,5,FALSE)</f>
        <v>#N/A</v>
      </c>
    </row>
    <row r="1688" spans="1:20" ht="16.5" thickBot="1" x14ac:dyDescent="0.3">
      <c r="A1688" s="139" t="str">
        <f t="shared" si="1170"/>
        <v>2015Wk 10PM8</v>
      </c>
      <c r="B1688" t="s">
        <v>233</v>
      </c>
      <c r="C1688" s="96"/>
      <c r="D1688" s="98"/>
      <c r="E1688" s="178"/>
      <c r="F1688" s="178"/>
      <c r="G1688" s="178"/>
      <c r="H1688" s="178"/>
      <c r="I1688" s="178"/>
      <c r="J1688" s="178"/>
      <c r="K1688" s="178"/>
      <c r="L1688" s="178"/>
      <c r="M1688" s="178"/>
      <c r="N1688" s="126"/>
      <c r="O1688" s="126"/>
      <c r="P1688" s="90"/>
      <c r="Q1688" s="52"/>
      <c r="R1688" s="177" t="str">
        <f>IF(R1686="","",CONCATENATE(R1686,"v",R1687))</f>
        <v>137102v114100</v>
      </c>
      <c r="S1688" s="170"/>
    </row>
    <row r="1689" spans="1:20" ht="16.5" thickBot="1" x14ac:dyDescent="0.3">
      <c r="A1689" s="139" t="str">
        <f t="shared" si="1170"/>
        <v>2015Wk 10P73</v>
      </c>
      <c r="B1689">
        <v>73</v>
      </c>
      <c r="C1689" s="144" t="s">
        <v>226</v>
      </c>
      <c r="D1689" s="171">
        <v>11</v>
      </c>
      <c r="E1689" s="172">
        <v>6</v>
      </c>
      <c r="F1689" s="172">
        <v>6</v>
      </c>
      <c r="G1689" s="172">
        <v>7</v>
      </c>
      <c r="H1689" s="172">
        <v>6</v>
      </c>
      <c r="I1689" s="172">
        <v>4</v>
      </c>
      <c r="J1689" s="172">
        <v>6</v>
      </c>
      <c r="K1689" s="172">
        <v>3</v>
      </c>
      <c r="L1689" s="172">
        <v>6</v>
      </c>
      <c r="M1689" s="173">
        <v>10</v>
      </c>
      <c r="N1689" s="174">
        <v>54</v>
      </c>
      <c r="O1689" s="175">
        <v>-4</v>
      </c>
      <c r="P1689" s="176">
        <v>0</v>
      </c>
      <c r="Q1689" s="52"/>
      <c r="R1689" s="177" t="str">
        <f>CONCATENATE(B1689+100,P1689+100)</f>
        <v>173100</v>
      </c>
      <c r="S1689" s="170">
        <f>B1690</f>
        <v>57</v>
      </c>
      <c r="T1689" t="e">
        <f>VLOOKUP(B1689,$D$223:$H$264,5,FALSE)</f>
        <v>#N/A</v>
      </c>
    </row>
    <row r="1690" spans="1:20" ht="16.5" thickBot="1" x14ac:dyDescent="0.3">
      <c r="A1690" s="139" t="str">
        <f t="shared" si="1170"/>
        <v>2015Wk 10P57</v>
      </c>
      <c r="B1690">
        <v>57</v>
      </c>
      <c r="C1690" s="144" t="s">
        <v>217</v>
      </c>
      <c r="D1690" s="171">
        <v>13</v>
      </c>
      <c r="E1690" s="172">
        <v>6</v>
      </c>
      <c r="F1690" s="172">
        <v>7</v>
      </c>
      <c r="G1690" s="172">
        <v>7</v>
      </c>
      <c r="H1690" s="172">
        <v>5</v>
      </c>
      <c r="I1690" s="172">
        <v>3</v>
      </c>
      <c r="J1690" s="172">
        <v>6</v>
      </c>
      <c r="K1690" s="172">
        <v>4</v>
      </c>
      <c r="L1690" s="172">
        <v>7</v>
      </c>
      <c r="M1690" s="173">
        <v>8</v>
      </c>
      <c r="N1690" s="174">
        <v>53</v>
      </c>
      <c r="O1690" s="175">
        <v>0</v>
      </c>
      <c r="P1690" s="176">
        <v>2</v>
      </c>
      <c r="Q1690" s="52"/>
      <c r="R1690" s="177" t="str">
        <f>CONCATENATE(B1690+100,P1690+100)</f>
        <v>157102</v>
      </c>
      <c r="S1690" s="170">
        <f>B1689</f>
        <v>73</v>
      </c>
      <c r="T1690" t="e">
        <f>VLOOKUP(B1690,$D$223:$H$264,5,FALSE)</f>
        <v>#N/A</v>
      </c>
    </row>
    <row r="1691" spans="1:20" ht="16.5" thickBot="1" x14ac:dyDescent="0.3">
      <c r="A1691" s="139" t="str">
        <f t="shared" si="1170"/>
        <v>2015Wk 10PM9</v>
      </c>
      <c r="B1691" t="s">
        <v>236</v>
      </c>
      <c r="C1691" s="96"/>
      <c r="D1691" s="98"/>
      <c r="E1691" s="178"/>
      <c r="F1691" s="178"/>
      <c r="G1691" s="178"/>
      <c r="H1691" s="178"/>
      <c r="I1691" s="178"/>
      <c r="J1691" s="178"/>
      <c r="K1691" s="178"/>
      <c r="L1691" s="178"/>
      <c r="M1691" s="178"/>
      <c r="N1691" s="126"/>
      <c r="O1691" s="126"/>
      <c r="P1691" s="90"/>
      <c r="Q1691" s="52"/>
      <c r="R1691" s="177" t="str">
        <f>IF(R1689="","",CONCATENATE(R1689,"v",R1690))</f>
        <v>173100v157102</v>
      </c>
      <c r="S1691" s="170"/>
    </row>
    <row r="1692" spans="1:20" ht="16.5" thickBot="1" x14ac:dyDescent="0.3">
      <c r="A1692" s="139" t="str">
        <f t="shared" si="1170"/>
        <v>2015Wk 10P9</v>
      </c>
      <c r="B1692">
        <v>9</v>
      </c>
      <c r="C1692" s="144" t="s">
        <v>228</v>
      </c>
      <c r="D1692" s="171">
        <v>4</v>
      </c>
      <c r="E1692" s="172">
        <v>4</v>
      </c>
      <c r="F1692" s="172">
        <v>6</v>
      </c>
      <c r="G1692" s="172">
        <v>7</v>
      </c>
      <c r="H1692" s="172">
        <v>4</v>
      </c>
      <c r="I1692" s="172">
        <v>2</v>
      </c>
      <c r="J1692" s="172">
        <v>5</v>
      </c>
      <c r="K1692" s="172">
        <v>5</v>
      </c>
      <c r="L1692" s="172">
        <v>7</v>
      </c>
      <c r="M1692" s="173">
        <v>5</v>
      </c>
      <c r="N1692" s="174">
        <v>45</v>
      </c>
      <c r="O1692" s="175">
        <v>-2</v>
      </c>
      <c r="P1692" s="176">
        <v>0</v>
      </c>
      <c r="Q1692" s="52"/>
      <c r="R1692" s="177" t="str">
        <f>CONCATENATE(B1692+100,P1692+100)</f>
        <v>109100</v>
      </c>
      <c r="S1692" s="170">
        <f>B1693</f>
        <v>23</v>
      </c>
      <c r="T1692" t="e">
        <f>VLOOKUP(B1692,$D$223:$H$264,5,FALSE)</f>
        <v>#N/A</v>
      </c>
    </row>
    <row r="1693" spans="1:20" ht="16.5" thickBot="1" x14ac:dyDescent="0.3">
      <c r="A1693" s="139" t="str">
        <f t="shared" si="1170"/>
        <v>2015Wk 10P23</v>
      </c>
      <c r="B1693">
        <v>23</v>
      </c>
      <c r="C1693" s="144" t="s">
        <v>246</v>
      </c>
      <c r="D1693" s="171">
        <v>5</v>
      </c>
      <c r="E1693" s="172">
        <v>5</v>
      </c>
      <c r="F1693" s="172">
        <v>5</v>
      </c>
      <c r="G1693" s="172">
        <v>5</v>
      </c>
      <c r="H1693" s="172">
        <v>5</v>
      </c>
      <c r="I1693" s="172">
        <v>4</v>
      </c>
      <c r="J1693" s="172">
        <v>4</v>
      </c>
      <c r="K1693" s="172">
        <v>3</v>
      </c>
      <c r="L1693" s="172">
        <v>5</v>
      </c>
      <c r="M1693" s="173">
        <v>5</v>
      </c>
      <c r="N1693" s="174">
        <v>41</v>
      </c>
      <c r="O1693" s="175">
        <v>1</v>
      </c>
      <c r="P1693" s="176">
        <v>2</v>
      </c>
      <c r="Q1693" s="52"/>
      <c r="R1693" s="177" t="str">
        <f>CONCATENATE(B1693+100,P1693+100)</f>
        <v>123102</v>
      </c>
      <c r="S1693" s="170">
        <f>B1692</f>
        <v>9</v>
      </c>
      <c r="T1693" t="e">
        <f>VLOOKUP(B1693,$D$223:$H$264,5,FALSE)</f>
        <v>#N/A</v>
      </c>
    </row>
    <row r="1694" spans="1:20" ht="16.5" thickBot="1" x14ac:dyDescent="0.3">
      <c r="A1694" s="139" t="str">
        <f t="shared" si="1170"/>
        <v>2015Wk 10PM10</v>
      </c>
      <c r="B1694" t="s">
        <v>239</v>
      </c>
      <c r="C1694" s="96"/>
      <c r="D1694" s="98"/>
      <c r="E1694" s="178"/>
      <c r="F1694" s="178"/>
      <c r="G1694" s="178"/>
      <c r="H1694" s="178"/>
      <c r="I1694" s="178"/>
      <c r="J1694" s="178"/>
      <c r="K1694" s="178"/>
      <c r="L1694" s="178"/>
      <c r="M1694" s="178"/>
      <c r="N1694" s="126"/>
      <c r="O1694" s="126"/>
      <c r="P1694" s="90"/>
      <c r="Q1694" s="52"/>
      <c r="R1694" s="177" t="str">
        <f>IF(R1692="","",CONCATENATE(R1692,"v",R1693))</f>
        <v>109100v123102</v>
      </c>
      <c r="S1694" s="170"/>
    </row>
    <row r="1695" spans="1:20" ht="16.5" thickBot="1" x14ac:dyDescent="0.3">
      <c r="A1695" s="139" t="str">
        <f t="shared" si="1170"/>
        <v>2015Wk 10P12</v>
      </c>
      <c r="B1695">
        <v>12</v>
      </c>
      <c r="C1695" s="144" t="s">
        <v>231</v>
      </c>
      <c r="D1695" s="171">
        <v>5</v>
      </c>
      <c r="E1695" s="172">
        <v>4</v>
      </c>
      <c r="F1695" s="172">
        <v>6</v>
      </c>
      <c r="G1695" s="172">
        <v>7</v>
      </c>
      <c r="H1695" s="172">
        <v>3</v>
      </c>
      <c r="I1695" s="172">
        <v>4</v>
      </c>
      <c r="J1695" s="172">
        <v>4</v>
      </c>
      <c r="K1695" s="172">
        <v>3</v>
      </c>
      <c r="L1695" s="172">
        <v>5</v>
      </c>
      <c r="M1695" s="173">
        <v>6</v>
      </c>
      <c r="N1695" s="174">
        <v>42</v>
      </c>
      <c r="O1695" s="175">
        <v>1</v>
      </c>
      <c r="P1695" s="176">
        <v>2</v>
      </c>
      <c r="Q1695" s="52"/>
      <c r="R1695" s="177" t="str">
        <f>CONCATENATE(B1695+100,P1695+100)</f>
        <v>112102</v>
      </c>
      <c r="S1695" s="170">
        <f>B1696</f>
        <v>24</v>
      </c>
      <c r="T1695" t="e">
        <f>VLOOKUP(B1695,$D$223:$H$264,5,FALSE)</f>
        <v>#N/A</v>
      </c>
    </row>
    <row r="1696" spans="1:20" ht="16.5" thickBot="1" x14ac:dyDescent="0.3">
      <c r="A1696" s="139" t="str">
        <f t="shared" si="1170"/>
        <v>2015Wk 10P24</v>
      </c>
      <c r="B1696">
        <v>24</v>
      </c>
      <c r="C1696" s="144" t="s">
        <v>249</v>
      </c>
      <c r="D1696" s="171">
        <v>8</v>
      </c>
      <c r="E1696" s="172">
        <v>5</v>
      </c>
      <c r="F1696" s="172">
        <v>5</v>
      </c>
      <c r="G1696" s="172">
        <v>8</v>
      </c>
      <c r="H1696" s="172">
        <v>5</v>
      </c>
      <c r="I1696" s="172">
        <v>3</v>
      </c>
      <c r="J1696" s="172">
        <v>6</v>
      </c>
      <c r="K1696" s="172">
        <v>4</v>
      </c>
      <c r="L1696" s="172">
        <v>5</v>
      </c>
      <c r="M1696" s="173">
        <v>6</v>
      </c>
      <c r="N1696" s="174">
        <v>47</v>
      </c>
      <c r="O1696" s="175">
        <v>-1</v>
      </c>
      <c r="P1696" s="176">
        <v>0</v>
      </c>
      <c r="Q1696" s="52"/>
      <c r="R1696" s="177" t="str">
        <f>CONCATENATE(B1696+100,P1696+100)</f>
        <v>124100</v>
      </c>
      <c r="S1696" s="170">
        <f>B1695</f>
        <v>12</v>
      </c>
      <c r="T1696" t="e">
        <f>VLOOKUP(B1696,$D$223:$H$264,5,FALSE)</f>
        <v>#N/A</v>
      </c>
    </row>
    <row r="1697" spans="1:20" ht="16.5" thickBot="1" x14ac:dyDescent="0.3">
      <c r="A1697" s="139" t="str">
        <f t="shared" si="1170"/>
        <v>2015Wk 10PM11</v>
      </c>
      <c r="B1697" t="s">
        <v>242</v>
      </c>
      <c r="C1697" s="96"/>
      <c r="D1697" s="98"/>
      <c r="E1697" s="178"/>
      <c r="F1697" s="178"/>
      <c r="G1697" s="178"/>
      <c r="H1697" s="178"/>
      <c r="I1697" s="178"/>
      <c r="J1697" s="178"/>
      <c r="K1697" s="178"/>
      <c r="L1697" s="178"/>
      <c r="M1697" s="178"/>
      <c r="N1697" s="126"/>
      <c r="O1697" s="126"/>
      <c r="P1697" s="90"/>
      <c r="Q1697" s="52"/>
      <c r="R1697" s="177" t="str">
        <f>IF(R1695="","",CONCATENATE(R1695,"v",R1696))</f>
        <v>112102v124100</v>
      </c>
      <c r="S1697" s="170"/>
    </row>
    <row r="1698" spans="1:20" ht="16.5" thickBot="1" x14ac:dyDescent="0.3">
      <c r="A1698" s="139" t="str">
        <f t="shared" si="1170"/>
        <v>2015Wk 10P72</v>
      </c>
      <c r="B1698">
        <v>72</v>
      </c>
      <c r="C1698" s="144" t="s">
        <v>234</v>
      </c>
      <c r="D1698" s="171">
        <v>11</v>
      </c>
      <c r="E1698" s="172">
        <v>6</v>
      </c>
      <c r="F1698" s="172">
        <v>6</v>
      </c>
      <c r="G1698" s="172">
        <v>6</v>
      </c>
      <c r="H1698" s="172">
        <v>6</v>
      </c>
      <c r="I1698" s="172">
        <v>4</v>
      </c>
      <c r="J1698" s="172">
        <v>6</v>
      </c>
      <c r="K1698" s="172">
        <v>5</v>
      </c>
      <c r="L1698" s="172">
        <v>5</v>
      </c>
      <c r="M1698" s="173">
        <v>6</v>
      </c>
      <c r="N1698" s="174">
        <v>50</v>
      </c>
      <c r="O1698" s="175">
        <v>-2</v>
      </c>
      <c r="P1698" s="176">
        <v>2</v>
      </c>
      <c r="Q1698" s="52"/>
      <c r="R1698" s="177" t="str">
        <f>CONCATENATE(B1698+100,P1698+100)</f>
        <v>172102</v>
      </c>
      <c r="S1698" s="170">
        <f>B1699</f>
        <v>80</v>
      </c>
      <c r="T1698" t="e">
        <f>VLOOKUP(B1698,$D$223:$H$264,5,FALSE)</f>
        <v>#N/A</v>
      </c>
    </row>
    <row r="1699" spans="1:20" ht="16.5" thickBot="1" x14ac:dyDescent="0.3">
      <c r="A1699" s="139" t="str">
        <f t="shared" si="1170"/>
        <v>2015Wk 10P80</v>
      </c>
      <c r="B1699">
        <v>80</v>
      </c>
      <c r="C1699" s="144" t="s">
        <v>252</v>
      </c>
      <c r="D1699" s="171">
        <v>9</v>
      </c>
      <c r="E1699" s="172">
        <v>4</v>
      </c>
      <c r="F1699" s="172">
        <v>8</v>
      </c>
      <c r="G1699" s="172">
        <v>6</v>
      </c>
      <c r="H1699" s="172">
        <v>5</v>
      </c>
      <c r="I1699" s="172">
        <v>4</v>
      </c>
      <c r="J1699" s="172">
        <v>6</v>
      </c>
      <c r="K1699" s="172">
        <v>4</v>
      </c>
      <c r="L1699" s="172">
        <v>6</v>
      </c>
      <c r="M1699" s="173">
        <v>7</v>
      </c>
      <c r="N1699" s="174">
        <v>50</v>
      </c>
      <c r="O1699" s="175">
        <v>-3</v>
      </c>
      <c r="P1699" s="176">
        <v>0</v>
      </c>
      <c r="Q1699" s="52"/>
      <c r="R1699" s="177" t="str">
        <f>CONCATENATE(B1699+100,P1699+100)</f>
        <v>180100</v>
      </c>
      <c r="S1699" s="170">
        <f>B1698</f>
        <v>72</v>
      </c>
      <c r="T1699" t="e">
        <f>VLOOKUP(B1699,$D$223:$H$264,5,FALSE)</f>
        <v>#N/A</v>
      </c>
    </row>
    <row r="1700" spans="1:20" ht="16.5" thickBot="1" x14ac:dyDescent="0.3">
      <c r="A1700" s="139" t="str">
        <f t="shared" si="1170"/>
        <v>2015Wk 10PM12</v>
      </c>
      <c r="B1700" t="s">
        <v>245</v>
      </c>
      <c r="C1700" s="96"/>
      <c r="D1700" s="98"/>
      <c r="E1700" s="178"/>
      <c r="F1700" s="178"/>
      <c r="G1700" s="178"/>
      <c r="H1700" s="178"/>
      <c r="I1700" s="178"/>
      <c r="J1700" s="178"/>
      <c r="K1700" s="178"/>
      <c r="L1700" s="178"/>
      <c r="M1700" s="178"/>
      <c r="N1700" s="126"/>
      <c r="O1700" s="126"/>
      <c r="P1700" s="90"/>
      <c r="Q1700" s="52"/>
      <c r="R1700" s="177" t="str">
        <f>IF(R1698="","",CONCATENATE(R1698,"v",R1699))</f>
        <v>172102v180100</v>
      </c>
      <c r="S1700" s="170"/>
    </row>
    <row r="1701" spans="1:20" ht="16.5" thickBot="1" x14ac:dyDescent="0.3">
      <c r="A1701" s="139" t="str">
        <f t="shared" si="1170"/>
        <v>2015Wk 10P19</v>
      </c>
      <c r="B1701">
        <v>19</v>
      </c>
      <c r="C1701" s="144" t="s">
        <v>255</v>
      </c>
      <c r="D1701" s="171">
        <v>5</v>
      </c>
      <c r="E1701" s="172">
        <v>6</v>
      </c>
      <c r="F1701" s="172">
        <v>5</v>
      </c>
      <c r="G1701" s="172">
        <v>5</v>
      </c>
      <c r="H1701" s="172">
        <v>3</v>
      </c>
      <c r="I1701" s="172">
        <v>3</v>
      </c>
      <c r="J1701" s="172">
        <v>6</v>
      </c>
      <c r="K1701" s="172">
        <v>4</v>
      </c>
      <c r="L1701" s="172">
        <v>4</v>
      </c>
      <c r="M1701" s="173">
        <v>8</v>
      </c>
      <c r="N1701" s="174">
        <v>44</v>
      </c>
      <c r="O1701" s="175">
        <v>0</v>
      </c>
      <c r="P1701" s="176">
        <v>0</v>
      </c>
      <c r="Q1701" s="52"/>
      <c r="R1701" s="177" t="str">
        <f>CONCATENATE(B1701+100,P1701+100)</f>
        <v>119100</v>
      </c>
      <c r="S1701" s="170">
        <f>B1702</f>
        <v>4</v>
      </c>
      <c r="T1701" t="e">
        <f>VLOOKUP(B1701,$D$223:$H$264,5,FALSE)</f>
        <v>#N/A</v>
      </c>
    </row>
    <row r="1702" spans="1:20" ht="16.5" thickBot="1" x14ac:dyDescent="0.3">
      <c r="A1702" s="139" t="str">
        <f t="shared" si="1170"/>
        <v>2015Wk 10P4</v>
      </c>
      <c r="B1702">
        <v>4</v>
      </c>
      <c r="C1702" s="144" t="s">
        <v>219</v>
      </c>
      <c r="D1702" s="171">
        <v>3</v>
      </c>
      <c r="E1702" s="172">
        <v>5</v>
      </c>
      <c r="F1702" s="172">
        <v>5</v>
      </c>
      <c r="G1702" s="172">
        <v>5</v>
      </c>
      <c r="H1702" s="172">
        <v>5</v>
      </c>
      <c r="I1702" s="172">
        <v>3</v>
      </c>
      <c r="J1702" s="172">
        <v>5</v>
      </c>
      <c r="K1702" s="172">
        <v>3</v>
      </c>
      <c r="L1702" s="172">
        <v>5</v>
      </c>
      <c r="M1702" s="173">
        <v>4</v>
      </c>
      <c r="N1702" s="174">
        <v>40</v>
      </c>
      <c r="O1702" s="175">
        <v>1</v>
      </c>
      <c r="P1702" s="176">
        <v>2</v>
      </c>
      <c r="Q1702" s="52"/>
      <c r="R1702" s="177" t="str">
        <f>CONCATENATE(B1702+100,P1702+100)</f>
        <v>104102</v>
      </c>
      <c r="S1702" s="170">
        <f>B1701</f>
        <v>19</v>
      </c>
      <c r="T1702">
        <f>VLOOKUP(B1702,$D$223:$H$264,5,FALSE)</f>
        <v>0</v>
      </c>
    </row>
    <row r="1703" spans="1:20" ht="16.5" thickBot="1" x14ac:dyDescent="0.3">
      <c r="A1703" s="139" t="str">
        <f t="shared" si="1170"/>
        <v>2015Wk 10PM13</v>
      </c>
      <c r="B1703" t="s">
        <v>248</v>
      </c>
      <c r="C1703" s="96"/>
      <c r="D1703" s="98"/>
      <c r="E1703" s="178"/>
      <c r="F1703" s="178"/>
      <c r="G1703" s="178"/>
      <c r="H1703" s="178"/>
      <c r="I1703" s="178"/>
      <c r="J1703" s="178"/>
      <c r="K1703" s="178"/>
      <c r="L1703" s="178"/>
      <c r="M1703" s="178"/>
      <c r="N1703" s="126"/>
      <c r="O1703" s="126"/>
      <c r="P1703" s="90"/>
      <c r="Q1703" s="52"/>
      <c r="R1703" s="177" t="str">
        <f>IF(R1701="","",CONCATENATE(R1701,"v",R1702))</f>
        <v>119100v104102</v>
      </c>
      <c r="S1703" s="170"/>
    </row>
    <row r="1704" spans="1:20" ht="16.5" thickBot="1" x14ac:dyDescent="0.3">
      <c r="A1704" s="139" t="str">
        <f t="shared" si="1170"/>
        <v>2015Wk 10P25</v>
      </c>
      <c r="B1704">
        <v>25</v>
      </c>
      <c r="C1704" s="144" t="s">
        <v>258</v>
      </c>
      <c r="D1704" s="171">
        <v>5</v>
      </c>
      <c r="E1704" s="172">
        <v>5</v>
      </c>
      <c r="F1704" s="172">
        <v>6</v>
      </c>
      <c r="G1704" s="172">
        <v>5</v>
      </c>
      <c r="H1704" s="172">
        <v>5</v>
      </c>
      <c r="I1704" s="172">
        <v>4</v>
      </c>
      <c r="J1704" s="172">
        <v>5</v>
      </c>
      <c r="K1704" s="172">
        <v>3</v>
      </c>
      <c r="L1704" s="172">
        <v>5</v>
      </c>
      <c r="M1704" s="173">
        <v>5</v>
      </c>
      <c r="N1704" s="174">
        <v>43</v>
      </c>
      <c r="O1704" s="175">
        <v>-1</v>
      </c>
      <c r="P1704" s="176">
        <v>0</v>
      </c>
      <c r="Q1704" s="52"/>
      <c r="R1704" s="177" t="str">
        <f>CONCATENATE(B1704+100,P1704+100)</f>
        <v>125100</v>
      </c>
      <c r="S1704" s="170">
        <f>B1705</f>
        <v>22</v>
      </c>
      <c r="T1704" t="e">
        <f>VLOOKUP(B1704,$D$223:$H$264,5,FALSE)</f>
        <v>#N/A</v>
      </c>
    </row>
    <row r="1705" spans="1:20" ht="16.5" thickBot="1" x14ac:dyDescent="0.3">
      <c r="A1705" s="139" t="str">
        <f t="shared" si="1170"/>
        <v>2015Wk 10P22</v>
      </c>
      <c r="B1705">
        <v>22</v>
      </c>
      <c r="C1705" s="144" t="s">
        <v>222</v>
      </c>
      <c r="D1705" s="171">
        <v>6</v>
      </c>
      <c r="E1705" s="172">
        <v>5</v>
      </c>
      <c r="F1705" s="172">
        <v>5</v>
      </c>
      <c r="G1705" s="172">
        <v>5</v>
      </c>
      <c r="H1705" s="172">
        <v>4</v>
      </c>
      <c r="I1705" s="172">
        <v>3</v>
      </c>
      <c r="J1705" s="172">
        <v>4</v>
      </c>
      <c r="K1705" s="172">
        <v>4</v>
      </c>
      <c r="L1705" s="172">
        <v>6</v>
      </c>
      <c r="M1705" s="173">
        <v>4</v>
      </c>
      <c r="N1705" s="174">
        <v>40</v>
      </c>
      <c r="O1705" s="175">
        <v>4</v>
      </c>
      <c r="P1705" s="176">
        <v>2</v>
      </c>
      <c r="Q1705" s="52"/>
      <c r="R1705" s="177" t="str">
        <f>CONCATENATE(B1705+100,P1705+100)</f>
        <v>122102</v>
      </c>
      <c r="S1705" s="170">
        <f>B1704</f>
        <v>25</v>
      </c>
      <c r="T1705" t="e">
        <f>VLOOKUP(B1705,$D$223:$H$264,5,FALSE)</f>
        <v>#N/A</v>
      </c>
    </row>
    <row r="1706" spans="1:20" ht="16.5" thickBot="1" x14ac:dyDescent="0.3">
      <c r="A1706" s="139" t="str">
        <f t="shared" si="1170"/>
        <v>2015Wk 10PM14</v>
      </c>
      <c r="B1706" t="s">
        <v>251</v>
      </c>
      <c r="C1706" s="96"/>
      <c r="D1706" s="98"/>
      <c r="E1706" s="178"/>
      <c r="F1706" s="178"/>
      <c r="G1706" s="178"/>
      <c r="H1706" s="178"/>
      <c r="I1706" s="178"/>
      <c r="J1706" s="178"/>
      <c r="K1706" s="178"/>
      <c r="L1706" s="178"/>
      <c r="M1706" s="178"/>
      <c r="N1706" s="126"/>
      <c r="O1706" s="126"/>
      <c r="P1706" s="90"/>
      <c r="Q1706" s="52"/>
      <c r="R1706" s="177" t="str">
        <f>IF(R1704="","",CONCATENATE(R1704,"v",R1705))</f>
        <v>125100v122102</v>
      </c>
      <c r="S1706" s="170"/>
    </row>
    <row r="1707" spans="1:20" ht="16.5" thickBot="1" x14ac:dyDescent="0.3">
      <c r="A1707" s="139" t="str">
        <f t="shared" si="1170"/>
        <v>2015Wk 10P16</v>
      </c>
      <c r="B1707">
        <v>16</v>
      </c>
      <c r="C1707" s="144" t="s">
        <v>261</v>
      </c>
      <c r="D1707" s="171">
        <v>9</v>
      </c>
      <c r="E1707" s="172">
        <v>5</v>
      </c>
      <c r="F1707" s="172">
        <v>5</v>
      </c>
      <c r="G1707" s="172">
        <v>8</v>
      </c>
      <c r="H1707" s="172">
        <v>5</v>
      </c>
      <c r="I1707" s="172">
        <v>3</v>
      </c>
      <c r="J1707" s="172">
        <v>5</v>
      </c>
      <c r="K1707" s="172">
        <v>4</v>
      </c>
      <c r="L1707" s="172">
        <v>4</v>
      </c>
      <c r="M1707" s="173">
        <v>8</v>
      </c>
      <c r="N1707" s="174">
        <v>47</v>
      </c>
      <c r="O1707" s="175">
        <v>1</v>
      </c>
      <c r="P1707" s="176">
        <v>2</v>
      </c>
      <c r="Q1707" s="52"/>
      <c r="R1707" s="177" t="str">
        <f>CONCATENATE(B1707+100,P1707+100)</f>
        <v>116102</v>
      </c>
      <c r="S1707" s="170">
        <f>B1708</f>
        <v>35</v>
      </c>
      <c r="T1707" t="e">
        <f>VLOOKUP(B1707,$D$223:$H$264,5,FALSE)</f>
        <v>#N/A</v>
      </c>
    </row>
    <row r="1708" spans="1:20" ht="16.5" thickBot="1" x14ac:dyDescent="0.3">
      <c r="A1708" s="139" t="str">
        <f t="shared" si="1170"/>
        <v>2015Wk 10P35</v>
      </c>
      <c r="B1708">
        <v>35</v>
      </c>
      <c r="C1708" s="144" t="s">
        <v>225</v>
      </c>
      <c r="D1708" s="171">
        <v>11</v>
      </c>
      <c r="E1708" s="172">
        <v>6</v>
      </c>
      <c r="F1708" s="172">
        <v>6</v>
      </c>
      <c r="G1708" s="172">
        <v>7</v>
      </c>
      <c r="H1708" s="172">
        <v>6</v>
      </c>
      <c r="I1708" s="172">
        <v>5</v>
      </c>
      <c r="J1708" s="172">
        <v>6</v>
      </c>
      <c r="K1708" s="172">
        <v>3</v>
      </c>
      <c r="L1708" s="172">
        <v>5</v>
      </c>
      <c r="M1708" s="173">
        <v>7</v>
      </c>
      <c r="N1708" s="174">
        <v>51</v>
      </c>
      <c r="O1708" s="175">
        <v>-3</v>
      </c>
      <c r="P1708" s="176">
        <v>0</v>
      </c>
      <c r="Q1708" s="52"/>
      <c r="R1708" s="177" t="str">
        <f>CONCATENATE(B1708+100,P1708+100)</f>
        <v>135100</v>
      </c>
      <c r="S1708" s="170">
        <f>B1707</f>
        <v>16</v>
      </c>
      <c r="T1708" t="e">
        <f>VLOOKUP(B1708,$D$223:$H$264,5,FALSE)</f>
        <v>#N/A</v>
      </c>
    </row>
    <row r="1709" spans="1:20" ht="16.5" thickBot="1" x14ac:dyDescent="0.3">
      <c r="A1709" s="139" t="str">
        <f t="shared" si="1170"/>
        <v>2015Wk 10PM15</v>
      </c>
      <c r="B1709" t="s">
        <v>254</v>
      </c>
      <c r="C1709" s="96"/>
      <c r="D1709" s="98"/>
      <c r="E1709" s="178"/>
      <c r="F1709" s="178"/>
      <c r="G1709" s="178"/>
      <c r="H1709" s="178"/>
      <c r="I1709" s="178"/>
      <c r="J1709" s="178"/>
      <c r="K1709" s="178"/>
      <c r="L1709" s="178"/>
      <c r="M1709" s="178"/>
      <c r="N1709" s="126"/>
      <c r="O1709" s="126"/>
      <c r="P1709" s="90"/>
      <c r="Q1709" s="52"/>
      <c r="R1709" s="177" t="str">
        <f>IF(R1707="","",CONCATENATE(R1707,"v",R1708))</f>
        <v>116102v135100</v>
      </c>
      <c r="S1709" s="170"/>
    </row>
    <row r="1710" spans="1:20" ht="16.5" thickBot="1" x14ac:dyDescent="0.3">
      <c r="A1710" s="139" t="str">
        <f t="shared" si="1170"/>
        <v>2015Wk 10P82</v>
      </c>
      <c r="B1710">
        <v>82</v>
      </c>
      <c r="C1710" s="144" t="s">
        <v>256</v>
      </c>
      <c r="D1710" s="171">
        <v>5</v>
      </c>
      <c r="E1710" s="172">
        <v>6</v>
      </c>
      <c r="F1710" s="172">
        <v>4</v>
      </c>
      <c r="G1710" s="172">
        <v>5</v>
      </c>
      <c r="H1710" s="172">
        <v>4</v>
      </c>
      <c r="I1710" s="172">
        <v>4</v>
      </c>
      <c r="J1710" s="172">
        <v>5</v>
      </c>
      <c r="K1710" s="172">
        <v>3</v>
      </c>
      <c r="L1710" s="172">
        <v>5</v>
      </c>
      <c r="M1710" s="173">
        <v>5</v>
      </c>
      <c r="N1710" s="174">
        <v>41</v>
      </c>
      <c r="O1710" s="175">
        <v>1</v>
      </c>
      <c r="P1710" s="176">
        <v>0</v>
      </c>
      <c r="Q1710" s="52"/>
      <c r="R1710" s="177" t="str">
        <f>CONCATENATE(B1710+100,P1710+100)</f>
        <v>182100</v>
      </c>
      <c r="S1710" s="170">
        <f>B1711</f>
        <v>6</v>
      </c>
      <c r="T1710" t="e">
        <f>VLOOKUP(B1710,$D$223:$H$264,5,FALSE)</f>
        <v>#N/A</v>
      </c>
    </row>
    <row r="1711" spans="1:20" ht="16.5" thickBot="1" x14ac:dyDescent="0.3">
      <c r="A1711" s="139" t="str">
        <f t="shared" si="1170"/>
        <v>2015Wk 10P6</v>
      </c>
      <c r="B1711">
        <v>6</v>
      </c>
      <c r="C1711" s="144" t="s">
        <v>237</v>
      </c>
      <c r="D1711" s="171">
        <v>5</v>
      </c>
      <c r="E1711" s="172">
        <v>5</v>
      </c>
      <c r="F1711" s="172">
        <v>5</v>
      </c>
      <c r="G1711" s="172">
        <v>5</v>
      </c>
      <c r="H1711" s="172">
        <v>4</v>
      </c>
      <c r="I1711" s="172">
        <v>2</v>
      </c>
      <c r="J1711" s="172">
        <v>4</v>
      </c>
      <c r="K1711" s="172">
        <v>3</v>
      </c>
      <c r="L1711" s="172">
        <v>4</v>
      </c>
      <c r="M1711" s="173">
        <v>5</v>
      </c>
      <c r="N1711" s="174">
        <v>37</v>
      </c>
      <c r="O1711" s="175">
        <v>6</v>
      </c>
      <c r="P1711" s="176">
        <v>2</v>
      </c>
      <c r="Q1711" s="52"/>
      <c r="R1711" s="177" t="str">
        <f>CONCATENATE(B1711+100,P1711+100)</f>
        <v>106102</v>
      </c>
      <c r="S1711" s="170">
        <f>B1710</f>
        <v>82</v>
      </c>
      <c r="T1711" t="e">
        <f>VLOOKUP(B1711,$D$223:$H$264,5,FALSE)</f>
        <v>#N/A</v>
      </c>
    </row>
    <row r="1712" spans="1:20" ht="16.5" thickBot="1" x14ac:dyDescent="0.3">
      <c r="A1712" s="139" t="str">
        <f t="shared" si="1170"/>
        <v>2015Wk 10PM16</v>
      </c>
      <c r="B1712" t="s">
        <v>257</v>
      </c>
      <c r="C1712" s="96"/>
      <c r="D1712" s="98"/>
      <c r="E1712" s="178"/>
      <c r="F1712" s="178"/>
      <c r="G1712" s="178"/>
      <c r="H1712" s="178"/>
      <c r="I1712" s="178"/>
      <c r="J1712" s="178"/>
      <c r="K1712" s="178"/>
      <c r="L1712" s="178"/>
      <c r="M1712" s="178"/>
      <c r="N1712" s="126"/>
      <c r="O1712" s="126"/>
      <c r="P1712" s="90"/>
      <c r="Q1712" s="52"/>
      <c r="R1712" s="177" t="str">
        <f>IF(R1710="","",CONCATENATE(R1710,"v",R1711))</f>
        <v>182100v106102</v>
      </c>
      <c r="S1712" s="170"/>
    </row>
    <row r="1713" spans="1:19" ht="16.5" thickBot="1" x14ac:dyDescent="0.3">
      <c r="A1713" s="139" t="str">
        <f t="shared" si="1170"/>
        <v>2015Wk 10P11</v>
      </c>
      <c r="B1713">
        <v>11</v>
      </c>
      <c r="C1713" s="144" t="s">
        <v>259</v>
      </c>
      <c r="D1713" s="171">
        <v>6</v>
      </c>
      <c r="E1713" s="172">
        <v>5</v>
      </c>
      <c r="F1713" s="172">
        <v>5</v>
      </c>
      <c r="G1713" s="172">
        <v>5</v>
      </c>
      <c r="H1713" s="172">
        <v>4</v>
      </c>
      <c r="I1713" s="172">
        <v>3</v>
      </c>
      <c r="J1713" s="172">
        <v>4</v>
      </c>
      <c r="K1713" s="172">
        <v>4</v>
      </c>
      <c r="L1713" s="172">
        <v>4</v>
      </c>
      <c r="M1713" s="173">
        <v>7</v>
      </c>
      <c r="N1713" s="174">
        <v>41</v>
      </c>
      <c r="O1713" s="175">
        <v>2</v>
      </c>
      <c r="P1713" s="176">
        <v>1</v>
      </c>
      <c r="Q1713" s="52"/>
      <c r="R1713" s="177" t="str">
        <f>CONCATENATE(B1713+100,P1713+100)</f>
        <v>111101</v>
      </c>
      <c r="S1713" s="170">
        <f t="shared" ref="S1713" si="1171">B1714</f>
        <v>21</v>
      </c>
    </row>
    <row r="1714" spans="1:19" ht="16.5" thickBot="1" x14ac:dyDescent="0.3">
      <c r="A1714" s="139" t="str">
        <f t="shared" si="1170"/>
        <v>2015Wk 10P21</v>
      </c>
      <c r="B1714">
        <v>21</v>
      </c>
      <c r="C1714" s="144" t="s">
        <v>240</v>
      </c>
      <c r="D1714" s="171">
        <v>7</v>
      </c>
      <c r="E1714" s="172">
        <v>4</v>
      </c>
      <c r="F1714" s="172">
        <v>6</v>
      </c>
      <c r="G1714" s="172">
        <v>7</v>
      </c>
      <c r="H1714" s="172">
        <v>5</v>
      </c>
      <c r="I1714" s="172">
        <v>4</v>
      </c>
      <c r="J1714" s="172">
        <v>4</v>
      </c>
      <c r="K1714" s="172">
        <v>4</v>
      </c>
      <c r="L1714" s="172">
        <v>5</v>
      </c>
      <c r="M1714" s="173">
        <v>4</v>
      </c>
      <c r="N1714" s="174">
        <v>43</v>
      </c>
      <c r="O1714" s="175">
        <v>2</v>
      </c>
      <c r="P1714" s="176">
        <v>1</v>
      </c>
      <c r="Q1714" s="52"/>
      <c r="R1714" s="177" t="str">
        <f>CONCATENATE(B1714+100,P1714+100)</f>
        <v>121101</v>
      </c>
      <c r="S1714" s="170">
        <f t="shared" ref="S1714" si="1172">B1713</f>
        <v>11</v>
      </c>
    </row>
    <row r="1715" spans="1:19" ht="16.5" thickBot="1" x14ac:dyDescent="0.3">
      <c r="A1715" s="139" t="str">
        <f t="shared" si="1170"/>
        <v>2015Wk 10PM17</v>
      </c>
      <c r="B1715" t="s">
        <v>260</v>
      </c>
      <c r="C1715" s="96"/>
      <c r="D1715" s="98"/>
      <c r="E1715" s="178"/>
      <c r="F1715" s="178"/>
      <c r="G1715" s="178"/>
      <c r="H1715" s="178"/>
      <c r="I1715" s="178"/>
      <c r="J1715" s="178"/>
      <c r="K1715" s="178"/>
      <c r="L1715" s="178"/>
      <c r="M1715" s="178"/>
      <c r="N1715" s="126"/>
      <c r="O1715" s="126"/>
      <c r="P1715" s="90"/>
      <c r="Q1715" s="52"/>
      <c r="R1715" s="177" t="str">
        <f>IF(R1713="","",CONCATENATE(R1713,"v",R1714))</f>
        <v>111101v121101</v>
      </c>
      <c r="S1715" s="170"/>
    </row>
    <row r="1716" spans="1:19" ht="16.5" thickBot="1" x14ac:dyDescent="0.3">
      <c r="A1716" s="139" t="str">
        <f t="shared" si="1170"/>
        <v>2015Wk 10P20</v>
      </c>
      <c r="B1716">
        <v>20</v>
      </c>
      <c r="C1716" s="144" t="s">
        <v>262</v>
      </c>
      <c r="D1716" s="171">
        <v>8</v>
      </c>
      <c r="E1716" s="172">
        <v>5</v>
      </c>
      <c r="F1716" s="172">
        <v>5</v>
      </c>
      <c r="G1716" s="172">
        <v>6</v>
      </c>
      <c r="H1716" s="172">
        <v>5</v>
      </c>
      <c r="I1716" s="172">
        <v>4</v>
      </c>
      <c r="J1716" s="172">
        <v>7</v>
      </c>
      <c r="K1716" s="172">
        <v>5</v>
      </c>
      <c r="L1716" s="172">
        <v>5</v>
      </c>
      <c r="M1716" s="173">
        <v>7</v>
      </c>
      <c r="N1716" s="174">
        <v>49</v>
      </c>
      <c r="O1716" s="175">
        <v>-3</v>
      </c>
      <c r="P1716" s="176">
        <v>2</v>
      </c>
      <c r="Q1716" s="52"/>
      <c r="R1716" s="177" t="str">
        <f>CONCATENATE(B1716+100,P1716+100)</f>
        <v>120102</v>
      </c>
      <c r="S1716" s="170">
        <f t="shared" ref="S1716" si="1173">B1717</f>
        <v>29</v>
      </c>
    </row>
    <row r="1717" spans="1:19" ht="16.5" thickBot="1" x14ac:dyDescent="0.3">
      <c r="A1717" s="139" t="str">
        <f t="shared" si="1170"/>
        <v>2015Wk 10P29</v>
      </c>
      <c r="B1717">
        <v>29</v>
      </c>
      <c r="C1717" s="144" t="s">
        <v>243</v>
      </c>
      <c r="D1717" s="171">
        <v>10</v>
      </c>
      <c r="E1717" s="172">
        <v>6</v>
      </c>
      <c r="F1717" s="172">
        <v>5</v>
      </c>
      <c r="G1717" s="172">
        <v>6</v>
      </c>
      <c r="H1717" s="172">
        <v>6</v>
      </c>
      <c r="I1717" s="172">
        <v>5</v>
      </c>
      <c r="J1717" s="172">
        <v>6</v>
      </c>
      <c r="K1717" s="172">
        <v>5</v>
      </c>
      <c r="L1717" s="172">
        <v>6</v>
      </c>
      <c r="M1717" s="173">
        <v>7</v>
      </c>
      <c r="N1717" s="174">
        <v>52</v>
      </c>
      <c r="O1717" s="175">
        <v>-5</v>
      </c>
      <c r="P1717" s="176">
        <v>0</v>
      </c>
      <c r="Q1717" s="52"/>
      <c r="R1717" s="177" t="str">
        <f>CONCATENATE(B1717+100,P1717+100)</f>
        <v>129100</v>
      </c>
      <c r="S1717" s="170">
        <f t="shared" ref="S1717" si="1174">B1716</f>
        <v>20</v>
      </c>
    </row>
    <row r="1718" spans="1:19" ht="16.5" thickBot="1" x14ac:dyDescent="0.3">
      <c r="A1718" s="139" t="str">
        <f t="shared" si="1170"/>
        <v>2015Wk 10PM18</v>
      </c>
      <c r="B1718" t="s">
        <v>263</v>
      </c>
      <c r="C1718" s="96"/>
      <c r="D1718" s="98"/>
      <c r="E1718" s="178"/>
      <c r="F1718" s="178"/>
      <c r="G1718" s="178"/>
      <c r="H1718" s="178"/>
      <c r="I1718" s="178"/>
      <c r="J1718" s="178"/>
      <c r="K1718" s="178"/>
      <c r="L1718" s="178"/>
      <c r="M1718" s="178"/>
      <c r="N1718" s="126"/>
      <c r="O1718" s="126"/>
      <c r="P1718" s="90"/>
      <c r="Q1718" s="52"/>
      <c r="R1718" s="177" t="str">
        <f>IF(R1716="","",CONCATENATE(R1716,"v",R1717))</f>
        <v>120102v129100</v>
      </c>
      <c r="S1718" s="170"/>
    </row>
    <row r="1719" spans="1:19" ht="16.5" thickBot="1" x14ac:dyDescent="0.3">
      <c r="A1719" s="139" t="str">
        <f t="shared" si="1170"/>
        <v>2015Wk 10P</v>
      </c>
      <c r="B1719" t="s">
        <v>264</v>
      </c>
      <c r="C1719" s="144"/>
      <c r="D1719" s="171" t="s">
        <v>264</v>
      </c>
      <c r="E1719" s="172"/>
      <c r="F1719" s="172"/>
      <c r="G1719" s="172"/>
      <c r="H1719" s="172"/>
      <c r="I1719" s="172"/>
      <c r="J1719" s="172"/>
      <c r="K1719" s="172"/>
      <c r="L1719" s="172"/>
      <c r="M1719" s="173"/>
      <c r="N1719" s="174">
        <v>0</v>
      </c>
      <c r="O1719" s="175" t="e">
        <v>#VALUE!</v>
      </c>
      <c r="P1719" s="176" t="e">
        <v>#VALUE!</v>
      </c>
      <c r="Q1719" s="52"/>
      <c r="R1719" s="177" t="e">
        <f>CONCATENATE(B1719+100,P1719+100)</f>
        <v>#VALUE!</v>
      </c>
      <c r="S1719" s="170"/>
    </row>
    <row r="1720" spans="1:19" ht="16.5" thickBot="1" x14ac:dyDescent="0.3">
      <c r="A1720" s="139" t="str">
        <f t="shared" si="1170"/>
        <v>2015Wk 10P</v>
      </c>
      <c r="B1720" t="s">
        <v>264</v>
      </c>
      <c r="C1720" s="144"/>
      <c r="D1720" s="171" t="s">
        <v>264</v>
      </c>
      <c r="E1720" s="172"/>
      <c r="F1720" s="172"/>
      <c r="G1720" s="172"/>
      <c r="H1720" s="172"/>
      <c r="I1720" s="172"/>
      <c r="J1720" s="172"/>
      <c r="K1720" s="172"/>
      <c r="L1720" s="172"/>
      <c r="M1720" s="173"/>
      <c r="N1720" s="174">
        <v>0</v>
      </c>
      <c r="O1720" s="175" t="e">
        <v>#VALUE!</v>
      </c>
      <c r="P1720" s="176" t="e">
        <v>#VALUE!</v>
      </c>
      <c r="Q1720" s="52"/>
      <c r="R1720" s="177" t="e">
        <f>CONCATENATE(B1720+100,P1720+100)</f>
        <v>#VALUE!</v>
      </c>
      <c r="S1720" s="170"/>
    </row>
    <row r="1721" spans="1:19" ht="16.5" thickBot="1" x14ac:dyDescent="0.3">
      <c r="A1721" s="139" t="str">
        <f t="shared" si="1170"/>
        <v>2015Wk 10PM19</v>
      </c>
      <c r="B1721" t="s">
        <v>265</v>
      </c>
      <c r="C1721" s="96"/>
      <c r="D1721" s="98"/>
      <c r="E1721" s="178"/>
      <c r="F1721" s="178"/>
      <c r="G1721" s="178"/>
      <c r="H1721" s="178"/>
      <c r="I1721" s="178"/>
      <c r="J1721" s="178"/>
      <c r="K1721" s="178"/>
      <c r="L1721" s="178"/>
      <c r="M1721" s="178"/>
      <c r="N1721" s="126"/>
      <c r="O1721" s="126"/>
      <c r="P1721" s="90"/>
      <c r="Q1721" s="52"/>
      <c r="R1721" s="177" t="e">
        <f>IF(R1719="","",CONCATENATE(R1719,"v",R1720))</f>
        <v>#VALUE!</v>
      </c>
      <c r="S1721" s="170"/>
    </row>
    <row r="1722" spans="1:19" ht="16.5" thickBot="1" x14ac:dyDescent="0.3">
      <c r="A1722" s="139" t="str">
        <f t="shared" si="1170"/>
        <v>2015Wk 10P</v>
      </c>
      <c r="B1722" t="s">
        <v>264</v>
      </c>
      <c r="C1722" s="144"/>
      <c r="D1722" s="171" t="s">
        <v>264</v>
      </c>
      <c r="E1722" s="172"/>
      <c r="F1722" s="172"/>
      <c r="G1722" s="172"/>
      <c r="H1722" s="172"/>
      <c r="I1722" s="172"/>
      <c r="J1722" s="172"/>
      <c r="K1722" s="172"/>
      <c r="L1722" s="172"/>
      <c r="M1722" s="173"/>
      <c r="N1722" s="174">
        <v>0</v>
      </c>
      <c r="O1722" s="175" t="e">
        <v>#VALUE!</v>
      </c>
      <c r="P1722" s="176" t="e">
        <v>#VALUE!</v>
      </c>
      <c r="Q1722" s="52"/>
      <c r="R1722" s="177" t="e">
        <f>CONCATENATE(B1722+100,P1722+100)</f>
        <v>#VALUE!</v>
      </c>
      <c r="S1722" s="170"/>
    </row>
    <row r="1723" spans="1:19" ht="16.5" thickBot="1" x14ac:dyDescent="0.3">
      <c r="A1723" s="139" t="str">
        <f t="shared" si="1170"/>
        <v>2015Wk 10P</v>
      </c>
      <c r="B1723" t="s">
        <v>264</v>
      </c>
      <c r="C1723" s="144"/>
      <c r="D1723" s="171" t="s">
        <v>264</v>
      </c>
      <c r="E1723" s="172"/>
      <c r="F1723" s="172"/>
      <c r="G1723" s="172"/>
      <c r="H1723" s="172"/>
      <c r="I1723" s="172"/>
      <c r="J1723" s="172"/>
      <c r="K1723" s="172"/>
      <c r="L1723" s="172"/>
      <c r="M1723" s="173"/>
      <c r="N1723" s="174">
        <v>0</v>
      </c>
      <c r="O1723" s="175" t="e">
        <v>#VALUE!</v>
      </c>
      <c r="P1723" s="176" t="e">
        <v>#VALUE!</v>
      </c>
      <c r="Q1723" s="52"/>
      <c r="R1723" s="177" t="e">
        <f>CONCATENATE(B1723+100,P1723+100)</f>
        <v>#VALUE!</v>
      </c>
      <c r="S1723" s="170"/>
    </row>
    <row r="1724" spans="1:19" ht="16.5" thickBot="1" x14ac:dyDescent="0.3">
      <c r="A1724" s="139" t="str">
        <f t="shared" si="1170"/>
        <v>2015Wk 10PM20</v>
      </c>
      <c r="B1724" t="s">
        <v>266</v>
      </c>
      <c r="C1724" s="96"/>
      <c r="D1724" s="98"/>
      <c r="E1724" s="178"/>
      <c r="F1724" s="178"/>
      <c r="G1724" s="178"/>
      <c r="H1724" s="178"/>
      <c r="I1724" s="178"/>
      <c r="J1724" s="178"/>
      <c r="K1724" s="178"/>
      <c r="L1724" s="178"/>
      <c r="M1724" s="178"/>
      <c r="N1724" s="126"/>
      <c r="O1724" s="126"/>
      <c r="P1724" s="90"/>
      <c r="Q1724" s="52"/>
      <c r="R1724" s="177" t="e">
        <f>IF(R1722="","",CONCATENATE(R1722,"v",R1723))</f>
        <v>#VALUE!</v>
      </c>
      <c r="S1724" s="170"/>
    </row>
    <row r="1725" spans="1:19" ht="16.5" thickBot="1" x14ac:dyDescent="0.3">
      <c r="B1725" s="179" t="s">
        <v>2</v>
      </c>
      <c r="C1725" s="180" t="s">
        <v>17</v>
      </c>
      <c r="D1725" s="181" t="s">
        <v>267</v>
      </c>
      <c r="E1725" s="182" t="s">
        <v>8</v>
      </c>
      <c r="F1725" s="183" t="s">
        <v>5</v>
      </c>
      <c r="G1725" s="184" t="s">
        <v>268</v>
      </c>
      <c r="K1725" s="52"/>
      <c r="L1725" s="52"/>
      <c r="P1725" s="134"/>
    </row>
    <row r="1726" spans="1:19" x14ac:dyDescent="0.25">
      <c r="A1726" s="139" t="str">
        <f>CONCATENATE($C$10,$C$1663,"T",B1726)</f>
        <v>2015Wk 10T1</v>
      </c>
      <c r="B1726" s="186">
        <v>1</v>
      </c>
      <c r="C1726" s="187" t="s">
        <v>213</v>
      </c>
      <c r="D1726" s="188">
        <v>-3</v>
      </c>
      <c r="E1726" s="189">
        <v>0</v>
      </c>
      <c r="F1726" s="190">
        <v>3</v>
      </c>
      <c r="G1726" s="189"/>
      <c r="K1726" s="52"/>
      <c r="L1726" s="52"/>
      <c r="P1726" s="134"/>
      <c r="Q1726" s="1">
        <f>COUNTIF(G1726:G1726,"=X")</f>
        <v>0</v>
      </c>
      <c r="R1726" s="1" t="str">
        <f t="shared" ref="R1726:R1767" si="1175">IF(G1726="X",CONCATENATE("S",Q1726),"")</f>
        <v/>
      </c>
      <c r="S1726" s="1" t="str">
        <f>IF(R1726="","",VLOOKUP(C1726,'[1]Admin Tools'!C:D,2,FALSE))</f>
        <v/>
      </c>
    </row>
    <row r="1727" spans="1:19" x14ac:dyDescent="0.25">
      <c r="A1727" s="139" t="str">
        <f>CONCATENATE($C$10,$C$1663,"T",B1726)</f>
        <v>2015Wk 10T1</v>
      </c>
      <c r="B1727" s="191"/>
      <c r="C1727" s="192" t="s">
        <v>215</v>
      </c>
      <c r="D1727" s="193">
        <v>0</v>
      </c>
      <c r="E1727" s="194">
        <v>0</v>
      </c>
      <c r="F1727" s="195"/>
      <c r="G1727" s="194"/>
      <c r="K1727" s="52"/>
      <c r="L1727" s="52"/>
      <c r="P1727" s="134"/>
      <c r="Q1727" s="1">
        <f>COUNTIF(G1726:G1727,"=X")</f>
        <v>0</v>
      </c>
      <c r="R1727" s="1" t="str">
        <f t="shared" si="1175"/>
        <v/>
      </c>
      <c r="S1727" s="1" t="str">
        <f>IF(R1727="","",VLOOKUP(C1727,'[1]Admin Tools'!C:D,2,FALSE))</f>
        <v/>
      </c>
    </row>
    <row r="1728" spans="1:19" ht="16.5" thickBot="1" x14ac:dyDescent="0.3">
      <c r="A1728" s="139" t="str">
        <f>CONCATENATE($C$10,$C$1663,"T",B1726)</f>
        <v>2015Wk 10T1</v>
      </c>
      <c r="B1728" s="196"/>
      <c r="C1728" s="197" t="s">
        <v>217</v>
      </c>
      <c r="D1728" s="198">
        <v>0</v>
      </c>
      <c r="E1728" s="199">
        <v>2</v>
      </c>
      <c r="F1728" s="200"/>
      <c r="G1728" s="199"/>
      <c r="K1728" s="52"/>
      <c r="L1728" s="52"/>
      <c r="P1728" s="134"/>
      <c r="Q1728" s="1">
        <f>COUNTIF(G1726:G1728,"=X")</f>
        <v>0</v>
      </c>
      <c r="R1728" s="1" t="str">
        <f t="shared" si="1175"/>
        <v/>
      </c>
      <c r="S1728" s="1" t="str">
        <f>IF(R1728="","",VLOOKUP(C1728,'[1]Admin Tools'!C:D,2,FALSE))</f>
        <v/>
      </c>
    </row>
    <row r="1729" spans="1:19" x14ac:dyDescent="0.25">
      <c r="A1729" s="139" t="str">
        <f>CONCATENATE($C$10,$C$1663,"T",B1729)</f>
        <v>2015Wk 10T2</v>
      </c>
      <c r="B1729" s="201">
        <v>2</v>
      </c>
      <c r="C1729" s="187" t="s">
        <v>214</v>
      </c>
      <c r="D1729" s="202">
        <v>-1</v>
      </c>
      <c r="E1729" s="189">
        <v>0</v>
      </c>
      <c r="F1729" s="203">
        <v>3</v>
      </c>
      <c r="G1729" s="204"/>
      <c r="K1729" s="52"/>
      <c r="L1729" s="52"/>
      <c r="P1729" s="134"/>
      <c r="Q1729" s="1">
        <f>COUNTIF(G1726:G1729,"=X")</f>
        <v>0</v>
      </c>
      <c r="R1729" s="1" t="str">
        <f t="shared" si="1175"/>
        <v/>
      </c>
      <c r="S1729" s="1" t="str">
        <f>IF(R1729="","",VLOOKUP(C1729,'[1]Admin Tools'!C:D,2,FALSE))</f>
        <v/>
      </c>
    </row>
    <row r="1730" spans="1:19" x14ac:dyDescent="0.25">
      <c r="A1730" s="139" t="str">
        <f>CONCATENATE($C$10,$C$1663,"T",B1729)</f>
        <v>2015Wk 10T2</v>
      </c>
      <c r="B1730" s="205"/>
      <c r="C1730" s="192" t="s">
        <v>216</v>
      </c>
      <c r="D1730" s="206">
        <v>-1</v>
      </c>
      <c r="E1730" s="194">
        <v>1</v>
      </c>
      <c r="F1730" s="203"/>
      <c r="G1730" s="207"/>
      <c r="K1730" s="52"/>
      <c r="L1730" s="52"/>
      <c r="P1730" s="134"/>
      <c r="Q1730" s="1">
        <f>COUNTIF(G1726:G1730,"=X")</f>
        <v>0</v>
      </c>
      <c r="R1730" s="1" t="str">
        <f t="shared" si="1175"/>
        <v/>
      </c>
      <c r="S1730" s="1" t="str">
        <f>IF(R1730="","",VLOOKUP(C1730,'[1]Admin Tools'!C:D,2,FALSE))</f>
        <v/>
      </c>
    </row>
    <row r="1731" spans="1:19" ht="16.5" thickBot="1" x14ac:dyDescent="0.3">
      <c r="A1731" s="139" t="str">
        <f>CONCATENATE($C$10,$C$1663,"T",B1729)</f>
        <v>2015Wk 10T2</v>
      </c>
      <c r="B1731" s="208"/>
      <c r="C1731" s="197" t="s">
        <v>218</v>
      </c>
      <c r="D1731" s="209">
        <v>0</v>
      </c>
      <c r="E1731" s="199">
        <v>2</v>
      </c>
      <c r="F1731" s="210"/>
      <c r="G1731" s="211"/>
      <c r="K1731" s="52"/>
      <c r="L1731" s="52"/>
      <c r="P1731" s="134"/>
      <c r="Q1731" s="1">
        <f>COUNTIF(G1726:G1731,"=X")</f>
        <v>0</v>
      </c>
      <c r="R1731" s="1" t="str">
        <f t="shared" si="1175"/>
        <v/>
      </c>
      <c r="S1731" s="1" t="str">
        <f>IF(R1731="","",VLOOKUP(C1731,'[1]Admin Tools'!C:D,2,FALSE))</f>
        <v/>
      </c>
    </row>
    <row r="1732" spans="1:19" x14ac:dyDescent="0.25">
      <c r="A1732" s="139" t="str">
        <f>CONCATENATE($C$10,$C$1663,"T",B1732)</f>
        <v>2015Wk 10T3</v>
      </c>
      <c r="B1732" s="186">
        <v>3</v>
      </c>
      <c r="C1732" s="187" t="s">
        <v>219</v>
      </c>
      <c r="D1732" s="188">
        <v>1</v>
      </c>
      <c r="E1732" s="189">
        <v>2</v>
      </c>
      <c r="F1732" s="190">
        <v>5</v>
      </c>
      <c r="G1732" s="189"/>
      <c r="K1732" s="52"/>
      <c r="L1732" s="52"/>
      <c r="P1732" s="134"/>
      <c r="Q1732" s="1">
        <f>COUNTIF(G1726:G1732,"=X")</f>
        <v>0</v>
      </c>
      <c r="R1732" s="1" t="str">
        <f t="shared" si="1175"/>
        <v/>
      </c>
      <c r="S1732" s="1" t="str">
        <f>IF(R1732="","",VLOOKUP(C1732,'[1]Admin Tools'!C:D,2,FALSE))</f>
        <v/>
      </c>
    </row>
    <row r="1733" spans="1:19" x14ac:dyDescent="0.25">
      <c r="A1733" s="139" t="str">
        <f>CONCATENATE($C$10,$C$1663,"T",B1732)</f>
        <v>2015Wk 10T3</v>
      </c>
      <c r="B1733" s="191"/>
      <c r="C1733" s="192" t="s">
        <v>222</v>
      </c>
      <c r="D1733" s="193">
        <v>4</v>
      </c>
      <c r="E1733" s="194">
        <v>2</v>
      </c>
      <c r="F1733" s="195"/>
      <c r="G1733" s="194"/>
      <c r="K1733" s="52"/>
      <c r="L1733" s="52"/>
      <c r="P1733" s="134"/>
      <c r="Q1733" s="1">
        <f>COUNTIF(G1726:G1733,"=X")</f>
        <v>0</v>
      </c>
      <c r="R1733" s="1" t="str">
        <f t="shared" si="1175"/>
        <v/>
      </c>
      <c r="S1733" s="1" t="str">
        <f>IF(R1733="","",VLOOKUP(C1733,'[1]Admin Tools'!C:D,2,FALSE))</f>
        <v/>
      </c>
    </row>
    <row r="1734" spans="1:19" ht="16.5" thickBot="1" x14ac:dyDescent="0.3">
      <c r="A1734" s="139" t="str">
        <f>CONCATENATE($C$10,$C$1663,"T",B1732)</f>
        <v>2015Wk 10T3</v>
      </c>
      <c r="B1734" s="196"/>
      <c r="C1734" s="197" t="s">
        <v>225</v>
      </c>
      <c r="D1734" s="198">
        <v>-3</v>
      </c>
      <c r="E1734" s="199">
        <v>0</v>
      </c>
      <c r="F1734" s="200"/>
      <c r="G1734" s="199"/>
      <c r="K1734" s="52"/>
      <c r="L1734" s="52"/>
      <c r="P1734" s="134"/>
      <c r="Q1734" s="1">
        <f>COUNTIF(G1726:G1734,"=X")</f>
        <v>0</v>
      </c>
      <c r="R1734" s="1" t="str">
        <f t="shared" si="1175"/>
        <v/>
      </c>
      <c r="S1734" s="1" t="str">
        <f>IF(R1734="","",VLOOKUP(C1734,'[1]Admin Tools'!C:D,2,FALSE))</f>
        <v/>
      </c>
    </row>
    <row r="1735" spans="1:19" x14ac:dyDescent="0.25">
      <c r="A1735" s="139" t="str">
        <f>CONCATENATE($C$10,$C$1663,"T",B1735)</f>
        <v>2015Wk 10T4</v>
      </c>
      <c r="B1735" s="201">
        <v>4</v>
      </c>
      <c r="C1735" s="187" t="s">
        <v>220</v>
      </c>
      <c r="D1735" s="202">
        <v>-1</v>
      </c>
      <c r="E1735" s="212">
        <v>2</v>
      </c>
      <c r="F1735" s="203">
        <v>4</v>
      </c>
      <c r="G1735" s="204"/>
      <c r="K1735" s="52"/>
      <c r="L1735" s="52"/>
      <c r="P1735" s="134"/>
      <c r="Q1735" s="1">
        <f>COUNTIF(G1726:G1735,"=X")</f>
        <v>0</v>
      </c>
      <c r="R1735" s="1" t="str">
        <f t="shared" si="1175"/>
        <v/>
      </c>
      <c r="S1735" s="1" t="str">
        <f>IF(R1735="","",VLOOKUP(C1735,'[1]Admin Tools'!C:D,2,FALSE))</f>
        <v/>
      </c>
    </row>
    <row r="1736" spans="1:19" x14ac:dyDescent="0.25">
      <c r="A1736" s="139" t="str">
        <f>CONCATENATE($C$10,$C$1663,"T",B1735)</f>
        <v>2015Wk 10T4</v>
      </c>
      <c r="B1736" s="205"/>
      <c r="C1736" s="192" t="s">
        <v>223</v>
      </c>
      <c r="D1736" s="206">
        <v>1</v>
      </c>
      <c r="E1736" s="213">
        <v>2</v>
      </c>
      <c r="F1736" s="203"/>
      <c r="G1736" s="207"/>
      <c r="K1736" s="52"/>
      <c r="L1736" s="52"/>
      <c r="P1736" s="134"/>
      <c r="Q1736" s="1">
        <f>COUNTIF(G1726:G1736,"=X")</f>
        <v>0</v>
      </c>
      <c r="R1736" s="1" t="str">
        <f t="shared" si="1175"/>
        <v/>
      </c>
      <c r="S1736" s="1" t="str">
        <f>IF(R1736="","",VLOOKUP(C1736,'[1]Admin Tools'!C:D,2,FALSE))</f>
        <v/>
      </c>
    </row>
    <row r="1737" spans="1:19" ht="16.5" thickBot="1" x14ac:dyDescent="0.3">
      <c r="A1737" s="139" t="str">
        <f>CONCATENATE($C$10,$C$1663,"T",B1735)</f>
        <v>2015Wk 10T4</v>
      </c>
      <c r="B1737" s="208"/>
      <c r="C1737" s="197" t="s">
        <v>226</v>
      </c>
      <c r="D1737" s="209">
        <v>-4</v>
      </c>
      <c r="E1737" s="214">
        <v>0</v>
      </c>
      <c r="F1737" s="210"/>
      <c r="G1737" s="211"/>
      <c r="K1737" s="52"/>
      <c r="L1737" s="52"/>
      <c r="P1737" s="134"/>
      <c r="Q1737" s="1">
        <f>COUNTIF(G1726:G1737,"=X")</f>
        <v>0</v>
      </c>
      <c r="R1737" s="1" t="str">
        <f t="shared" si="1175"/>
        <v/>
      </c>
      <c r="S1737" s="1" t="str">
        <f>IF(R1737="","",VLOOKUP(C1737,'[1]Admin Tools'!C:D,2,FALSE))</f>
        <v/>
      </c>
    </row>
    <row r="1738" spans="1:19" x14ac:dyDescent="0.25">
      <c r="A1738" s="139" t="str">
        <f>CONCATENATE($C$10,$C$1663,"T",B1738)</f>
        <v>2015Wk 10T5</v>
      </c>
      <c r="B1738" s="186">
        <v>5</v>
      </c>
      <c r="C1738" s="187" t="s">
        <v>228</v>
      </c>
      <c r="D1738" s="188">
        <v>-2</v>
      </c>
      <c r="E1738" s="189">
        <v>0</v>
      </c>
      <c r="F1738" s="190">
        <v>4.5</v>
      </c>
      <c r="G1738" s="189"/>
      <c r="K1738" s="52"/>
      <c r="L1738" s="52"/>
      <c r="P1738" s="134"/>
      <c r="Q1738" s="1">
        <f>COUNTIF(G1726:G1738,"=X")</f>
        <v>0</v>
      </c>
      <c r="R1738" s="1" t="str">
        <f t="shared" si="1175"/>
        <v/>
      </c>
      <c r="S1738" s="1" t="str">
        <f>IF(R1738="","",VLOOKUP(C1738,'[1]Admin Tools'!C:D,2,FALSE))</f>
        <v/>
      </c>
    </row>
    <row r="1739" spans="1:19" x14ac:dyDescent="0.25">
      <c r="A1739" s="139" t="str">
        <f>CONCATENATE($C$10,$C$1663,"T",B1738)</f>
        <v>2015Wk 10T5</v>
      </c>
      <c r="B1739" s="191"/>
      <c r="C1739" s="192" t="s">
        <v>231</v>
      </c>
      <c r="D1739" s="193">
        <v>1</v>
      </c>
      <c r="E1739" s="194">
        <v>2</v>
      </c>
      <c r="F1739" s="195"/>
      <c r="G1739" s="194"/>
      <c r="K1739" s="52"/>
      <c r="L1739" s="52"/>
      <c r="P1739" s="134"/>
      <c r="Q1739" s="1">
        <f>COUNTIF(G1726:G1739,"=X")</f>
        <v>0</v>
      </c>
      <c r="R1739" s="1" t="str">
        <f t="shared" si="1175"/>
        <v/>
      </c>
      <c r="S1739" s="1" t="str">
        <f>IF(R1739="","",VLOOKUP(C1739,'[1]Admin Tools'!C:D,2,FALSE))</f>
        <v/>
      </c>
    </row>
    <row r="1740" spans="1:19" ht="16.5" thickBot="1" x14ac:dyDescent="0.3">
      <c r="A1740" s="139" t="str">
        <f>CONCATENATE($C$10,$C$1663,"T",B1738)</f>
        <v>2015Wk 10T5</v>
      </c>
      <c r="B1740" s="196"/>
      <c r="C1740" s="197" t="s">
        <v>234</v>
      </c>
      <c r="D1740" s="198">
        <v>-2</v>
      </c>
      <c r="E1740" s="199">
        <v>2</v>
      </c>
      <c r="F1740" s="200"/>
      <c r="G1740" s="199"/>
      <c r="K1740" s="52"/>
      <c r="L1740" s="52"/>
      <c r="P1740" s="134"/>
      <c r="Q1740" s="1">
        <f>COUNTIF(G1726:G1740,"=X")</f>
        <v>0</v>
      </c>
      <c r="R1740" s="1" t="str">
        <f t="shared" si="1175"/>
        <v/>
      </c>
      <c r="S1740" s="1" t="str">
        <f>IF(R1740="","",VLOOKUP(C1740,'[1]Admin Tools'!C:D,2,FALSE))</f>
        <v/>
      </c>
    </row>
    <row r="1741" spans="1:19" x14ac:dyDescent="0.25">
      <c r="A1741" s="139" t="str">
        <f>CONCATENATE($C$10,$C$1663,"T",B1741)</f>
        <v>2015Wk 10T6</v>
      </c>
      <c r="B1741" s="201">
        <v>6</v>
      </c>
      <c r="C1741" s="187" t="s">
        <v>229</v>
      </c>
      <c r="D1741" s="202">
        <v>1</v>
      </c>
      <c r="E1741" s="212">
        <v>2</v>
      </c>
      <c r="F1741" s="203">
        <v>6</v>
      </c>
      <c r="G1741" s="204"/>
      <c r="K1741" s="52"/>
      <c r="L1741" s="52"/>
      <c r="P1741" s="134"/>
      <c r="Q1741" s="1">
        <f>COUNTIF(G1726:G1741,"=X")</f>
        <v>0</v>
      </c>
      <c r="R1741" s="1" t="str">
        <f t="shared" si="1175"/>
        <v/>
      </c>
      <c r="S1741" s="1" t="str">
        <f>IF(R1741="","",VLOOKUP(C1741,'[1]Admin Tools'!C:D,2,FALSE))</f>
        <v/>
      </c>
    </row>
    <row r="1742" spans="1:19" x14ac:dyDescent="0.25">
      <c r="A1742" s="139" t="str">
        <f>CONCATENATE($C$10,$C$1663,"T",B1741)</f>
        <v>2015Wk 10T6</v>
      </c>
      <c r="B1742" s="205"/>
      <c r="C1742" s="192" t="s">
        <v>232</v>
      </c>
      <c r="D1742" s="206">
        <v>0</v>
      </c>
      <c r="E1742" s="213">
        <v>2</v>
      </c>
      <c r="F1742" s="203"/>
      <c r="G1742" s="207"/>
      <c r="K1742" s="52"/>
      <c r="L1742" s="52"/>
      <c r="P1742" s="134"/>
      <c r="Q1742" s="1">
        <f>COUNTIF(G1726:G1742,"=X")</f>
        <v>0</v>
      </c>
      <c r="R1742" s="1" t="str">
        <f t="shared" si="1175"/>
        <v/>
      </c>
      <c r="S1742" s="1" t="str">
        <f>IF(R1742="","",VLOOKUP(C1742,'[1]Admin Tools'!C:D,2,FALSE))</f>
        <v/>
      </c>
    </row>
    <row r="1743" spans="1:19" ht="16.5" thickBot="1" x14ac:dyDescent="0.3">
      <c r="A1743" s="139" t="str">
        <f>CONCATENATE($C$10,$C$1663,"T",B1741)</f>
        <v>2015Wk 10T6</v>
      </c>
      <c r="B1743" s="208"/>
      <c r="C1743" s="197" t="s">
        <v>235</v>
      </c>
      <c r="D1743" s="209">
        <v>0</v>
      </c>
      <c r="E1743" s="214">
        <v>1</v>
      </c>
      <c r="F1743" s="210"/>
      <c r="G1743" s="211"/>
      <c r="K1743" s="52"/>
      <c r="L1743" s="52"/>
      <c r="P1743" s="134"/>
      <c r="Q1743" s="1">
        <f>COUNTIF(G1726:G1743,"=X")</f>
        <v>0</v>
      </c>
      <c r="R1743" s="1" t="str">
        <f t="shared" si="1175"/>
        <v/>
      </c>
      <c r="S1743" s="1" t="str">
        <f>IF(R1743="","",VLOOKUP(C1743,'[1]Admin Tools'!C:D,2,FALSE))</f>
        <v/>
      </c>
    </row>
    <row r="1744" spans="1:19" x14ac:dyDescent="0.25">
      <c r="A1744" s="139" t="str">
        <f>CONCATENATE($C$10,$C$1663,"T",B1744)</f>
        <v>2015Wk 10T7</v>
      </c>
      <c r="B1744" s="186">
        <v>7</v>
      </c>
      <c r="C1744" s="187" t="s">
        <v>237</v>
      </c>
      <c r="D1744" s="188">
        <v>6</v>
      </c>
      <c r="E1744" s="189">
        <v>2</v>
      </c>
      <c r="F1744" s="190">
        <v>4</v>
      </c>
      <c r="G1744" s="189"/>
      <c r="K1744" s="52"/>
      <c r="L1744" s="52"/>
      <c r="P1744" s="134"/>
      <c r="Q1744" s="1">
        <f>COUNTIF(G1726:G1744,"=X")</f>
        <v>0</v>
      </c>
      <c r="R1744" s="1" t="str">
        <f t="shared" si="1175"/>
        <v/>
      </c>
      <c r="S1744" s="1" t="str">
        <f>IF(R1744="","",VLOOKUP(C1744,'[1]Admin Tools'!C:D,2,FALSE))</f>
        <v/>
      </c>
    </row>
    <row r="1745" spans="1:19" x14ac:dyDescent="0.25">
      <c r="A1745" s="139" t="str">
        <f>CONCATENATE($C$10,$C$1663,"T",B1744)</f>
        <v>2015Wk 10T7</v>
      </c>
      <c r="B1745" s="191"/>
      <c r="C1745" s="192" t="s">
        <v>240</v>
      </c>
      <c r="D1745" s="193">
        <v>2</v>
      </c>
      <c r="E1745" s="194">
        <v>1</v>
      </c>
      <c r="F1745" s="195"/>
      <c r="G1745" s="194"/>
      <c r="K1745" s="52"/>
      <c r="L1745" s="52"/>
      <c r="P1745" s="134"/>
      <c r="Q1745" s="1">
        <f>COUNTIF(G1726:G1745,"=X")</f>
        <v>0</v>
      </c>
      <c r="R1745" s="1" t="str">
        <f t="shared" si="1175"/>
        <v/>
      </c>
      <c r="S1745" s="1" t="str">
        <f>IF(R1745="","",VLOOKUP(C1745,'[1]Admin Tools'!C:D,2,FALSE))</f>
        <v/>
      </c>
    </row>
    <row r="1746" spans="1:19" ht="16.5" thickBot="1" x14ac:dyDescent="0.3">
      <c r="A1746" s="139" t="str">
        <f>CONCATENATE($C$10,$C$1663,"T",B1744)</f>
        <v>2015Wk 10T7</v>
      </c>
      <c r="B1746" s="196"/>
      <c r="C1746" s="197" t="s">
        <v>243</v>
      </c>
      <c r="D1746" s="198">
        <v>-5</v>
      </c>
      <c r="E1746" s="199">
        <v>0</v>
      </c>
      <c r="F1746" s="200"/>
      <c r="G1746" s="199"/>
      <c r="K1746" s="52"/>
      <c r="L1746" s="52"/>
      <c r="P1746" s="134"/>
      <c r="Q1746" s="1">
        <f>COUNTIF(G1726:G1746,"=X")</f>
        <v>0</v>
      </c>
      <c r="R1746" s="1" t="str">
        <f t="shared" si="1175"/>
        <v/>
      </c>
      <c r="S1746" s="1" t="str">
        <f>IF(R1746="","",VLOOKUP(C1746,'[1]Admin Tools'!C:D,2,FALSE))</f>
        <v/>
      </c>
    </row>
    <row r="1747" spans="1:19" x14ac:dyDescent="0.25">
      <c r="A1747" s="139" t="str">
        <f>CONCATENATE($C$10,$C$1663,"T",B1747)</f>
        <v>2015Wk 10T8</v>
      </c>
      <c r="B1747" s="201">
        <v>8</v>
      </c>
      <c r="C1747" s="187" t="s">
        <v>238</v>
      </c>
      <c r="D1747" s="202">
        <v>1</v>
      </c>
      <c r="E1747" s="212">
        <v>2</v>
      </c>
      <c r="F1747" s="203">
        <v>4</v>
      </c>
      <c r="G1747" s="204"/>
      <c r="K1747" s="52"/>
      <c r="L1747" s="52"/>
      <c r="P1747" s="134"/>
      <c r="Q1747" s="1">
        <f>COUNTIF(G1726:G1747,"=X")</f>
        <v>0</v>
      </c>
      <c r="R1747" s="1" t="str">
        <f t="shared" si="1175"/>
        <v/>
      </c>
      <c r="S1747" s="1" t="str">
        <f>IF(R1747="","",VLOOKUP(C1747,'[1]Admin Tools'!C:D,2,FALSE))</f>
        <v/>
      </c>
    </row>
    <row r="1748" spans="1:19" x14ac:dyDescent="0.25">
      <c r="A1748" s="139" t="str">
        <f>CONCATENATE($C$10,$C$1663,"T",B1747)</f>
        <v>2015Wk 10T8</v>
      </c>
      <c r="B1748" s="205"/>
      <c r="C1748" s="192" t="s">
        <v>241</v>
      </c>
      <c r="D1748" s="206">
        <v>-1</v>
      </c>
      <c r="E1748" s="213">
        <v>1</v>
      </c>
      <c r="F1748" s="203"/>
      <c r="G1748" s="207"/>
      <c r="K1748" s="52"/>
      <c r="L1748" s="52"/>
      <c r="P1748" s="134"/>
      <c r="Q1748" s="1">
        <f>COUNTIF(G1726:G1748,"=X")</f>
        <v>0</v>
      </c>
      <c r="R1748" s="1" t="str">
        <f t="shared" si="1175"/>
        <v/>
      </c>
      <c r="S1748" s="1" t="str">
        <f>IF(R1748="","",VLOOKUP(C1748,'[1]Admin Tools'!C:D,2,FALSE))</f>
        <v/>
      </c>
    </row>
    <row r="1749" spans="1:19" ht="16.5" thickBot="1" x14ac:dyDescent="0.3">
      <c r="A1749" s="139" t="str">
        <f>CONCATENATE($C$10,$C$1663,"T",B1747)</f>
        <v>2015Wk 10T8</v>
      </c>
      <c r="B1749" s="208"/>
      <c r="C1749" s="197" t="s">
        <v>244</v>
      </c>
      <c r="D1749" s="209">
        <v>-1</v>
      </c>
      <c r="E1749" s="214">
        <v>0</v>
      </c>
      <c r="F1749" s="210"/>
      <c r="G1749" s="211"/>
      <c r="K1749" s="52"/>
      <c r="L1749" s="52"/>
      <c r="P1749" s="134"/>
      <c r="Q1749" s="1">
        <f>COUNTIF(G1726:G1749,"=X")</f>
        <v>0</v>
      </c>
      <c r="R1749" s="1" t="str">
        <f t="shared" si="1175"/>
        <v/>
      </c>
      <c r="S1749" s="1" t="str">
        <f>IF(R1749="","",VLOOKUP(C1749,'[1]Admin Tools'!C:D,2,FALSE))</f>
        <v/>
      </c>
    </row>
    <row r="1750" spans="1:19" x14ac:dyDescent="0.25">
      <c r="A1750" s="139" t="str">
        <f>CONCATENATE($C$10,$C$1663,"T",B1750)</f>
        <v>2015Wk 10T9</v>
      </c>
      <c r="B1750" s="186">
        <v>9</v>
      </c>
      <c r="C1750" s="187" t="s">
        <v>246</v>
      </c>
      <c r="D1750" s="188">
        <v>1</v>
      </c>
      <c r="E1750" s="189">
        <v>2</v>
      </c>
      <c r="F1750" s="190">
        <v>2.5</v>
      </c>
      <c r="G1750" s="189"/>
      <c r="K1750" s="52"/>
      <c r="L1750" s="52"/>
      <c r="P1750" s="134"/>
      <c r="Q1750" s="1">
        <f>COUNTIF(G1726:G1750,"=X")</f>
        <v>0</v>
      </c>
      <c r="R1750" s="1" t="str">
        <f t="shared" si="1175"/>
        <v/>
      </c>
      <c r="S1750" s="1" t="str">
        <f>IF(R1750="","",VLOOKUP(C1750,'[1]Admin Tools'!C:D,2,FALSE))</f>
        <v/>
      </c>
    </row>
    <row r="1751" spans="1:19" x14ac:dyDescent="0.25">
      <c r="A1751" s="139" t="str">
        <f>CONCATENATE($C$10,$C$1663,"T",B1750)</f>
        <v>2015Wk 10T9</v>
      </c>
      <c r="B1751" s="191"/>
      <c r="C1751" s="192" t="s">
        <v>249</v>
      </c>
      <c r="D1751" s="193">
        <v>-1</v>
      </c>
      <c r="E1751" s="194">
        <v>0</v>
      </c>
      <c r="F1751" s="195"/>
      <c r="G1751" s="194"/>
      <c r="K1751" s="52"/>
      <c r="L1751" s="52"/>
      <c r="P1751" s="134"/>
      <c r="Q1751" s="1">
        <f>COUNTIF(G1726:G1751,"=X")</f>
        <v>0</v>
      </c>
      <c r="R1751" s="1" t="str">
        <f t="shared" si="1175"/>
        <v/>
      </c>
      <c r="S1751" s="1" t="str">
        <f>IF(R1751="","",VLOOKUP(C1751,'[1]Admin Tools'!C:D,2,FALSE))</f>
        <v/>
      </c>
    </row>
    <row r="1752" spans="1:19" ht="16.5" thickBot="1" x14ac:dyDescent="0.3">
      <c r="A1752" s="139" t="str">
        <f>CONCATENATE($C$10,$C$1663,"T",B1750)</f>
        <v>2015Wk 10T9</v>
      </c>
      <c r="B1752" s="196"/>
      <c r="C1752" s="197" t="s">
        <v>252</v>
      </c>
      <c r="D1752" s="198">
        <v>-3</v>
      </c>
      <c r="E1752" s="199">
        <v>0</v>
      </c>
      <c r="F1752" s="200"/>
      <c r="G1752" s="199"/>
      <c r="K1752" s="52"/>
      <c r="L1752" s="52"/>
      <c r="P1752" s="134"/>
      <c r="Q1752" s="1">
        <f>COUNTIF(G1726:G1752,"=X")</f>
        <v>0</v>
      </c>
      <c r="R1752" s="1" t="str">
        <f t="shared" si="1175"/>
        <v/>
      </c>
      <c r="S1752" s="1" t="str">
        <f>IF(R1752="","",VLOOKUP(C1752,'[1]Admin Tools'!C:D,2,FALSE))</f>
        <v/>
      </c>
    </row>
    <row r="1753" spans="1:19" x14ac:dyDescent="0.25">
      <c r="A1753" s="139" t="str">
        <f>CONCATENATE($C$10,$C$1663,"T",B1753)</f>
        <v>2015Wk 10T10</v>
      </c>
      <c r="B1753" s="201">
        <v>10</v>
      </c>
      <c r="C1753" s="187" t="s">
        <v>247</v>
      </c>
      <c r="D1753" s="202">
        <v>-6</v>
      </c>
      <c r="E1753" s="212">
        <v>0</v>
      </c>
      <c r="F1753" s="203">
        <v>1</v>
      </c>
      <c r="G1753" s="204"/>
      <c r="K1753" s="52"/>
      <c r="L1753" s="52"/>
      <c r="P1753" s="134"/>
      <c r="Q1753" s="1">
        <f>COUNTIF(G1726:G1753,"=X")</f>
        <v>0</v>
      </c>
      <c r="R1753" s="1" t="str">
        <f t="shared" si="1175"/>
        <v/>
      </c>
      <c r="S1753" s="1" t="str">
        <f>IF(R1753="","",VLOOKUP(C1753,'[1]Admin Tools'!C:D,2,FALSE))</f>
        <v/>
      </c>
    </row>
    <row r="1754" spans="1:19" x14ac:dyDescent="0.25">
      <c r="A1754" s="139" t="str">
        <f>CONCATENATE($C$10,$C$1663,"T",B1753)</f>
        <v>2015Wk 10T10</v>
      </c>
      <c r="B1754" s="205"/>
      <c r="C1754" s="192" t="s">
        <v>250</v>
      </c>
      <c r="D1754" s="206">
        <v>-3</v>
      </c>
      <c r="E1754" s="213">
        <v>0</v>
      </c>
      <c r="F1754" s="203"/>
      <c r="G1754" s="207"/>
      <c r="K1754" s="52"/>
      <c r="L1754" s="52"/>
      <c r="P1754" s="134"/>
      <c r="Q1754" s="1">
        <f>COUNTIF(G1726:G1754,"=X")</f>
        <v>0</v>
      </c>
      <c r="R1754" s="1" t="str">
        <f t="shared" si="1175"/>
        <v/>
      </c>
      <c r="S1754" s="1" t="str">
        <f>IF(R1754="","",VLOOKUP(C1754,'[1]Admin Tools'!C:D,2,FALSE))</f>
        <v/>
      </c>
    </row>
    <row r="1755" spans="1:19" ht="16.5" thickBot="1" x14ac:dyDescent="0.3">
      <c r="A1755" s="139" t="str">
        <f>CONCATENATE($C$10,$C$1663,"T",B1753)</f>
        <v>2015Wk 10T10</v>
      </c>
      <c r="B1755" s="208"/>
      <c r="C1755" s="197" t="s">
        <v>253</v>
      </c>
      <c r="D1755" s="209">
        <v>0</v>
      </c>
      <c r="E1755" s="214">
        <v>1</v>
      </c>
      <c r="F1755" s="210"/>
      <c r="G1755" s="211"/>
      <c r="K1755" s="52"/>
      <c r="L1755" s="52"/>
      <c r="P1755" s="134"/>
      <c r="Q1755" s="1">
        <f>COUNTIF(G1726:G1755,"=X")</f>
        <v>0</v>
      </c>
      <c r="R1755" s="1" t="str">
        <f t="shared" si="1175"/>
        <v/>
      </c>
      <c r="S1755" s="1" t="str">
        <f>IF(R1755="","",VLOOKUP(C1755,'[1]Admin Tools'!C:D,2,FALSE))</f>
        <v/>
      </c>
    </row>
    <row r="1756" spans="1:19" x14ac:dyDescent="0.25">
      <c r="A1756" s="139" t="str">
        <f>CONCATENATE($C$10,$C$1663,"T",B1756)</f>
        <v>2015Wk 10T11</v>
      </c>
      <c r="B1756" s="186">
        <v>11</v>
      </c>
      <c r="C1756" s="187" t="s">
        <v>255</v>
      </c>
      <c r="D1756" s="188">
        <v>0</v>
      </c>
      <c r="E1756" s="189">
        <v>0</v>
      </c>
      <c r="F1756" s="190">
        <v>2</v>
      </c>
      <c r="G1756" s="189"/>
      <c r="K1756" s="52"/>
      <c r="L1756" s="52"/>
      <c r="P1756" s="134"/>
      <c r="Q1756" s="1">
        <f>COUNTIF(G1726:G1756,"=X")</f>
        <v>0</v>
      </c>
      <c r="R1756" s="1" t="str">
        <f t="shared" si="1175"/>
        <v/>
      </c>
      <c r="S1756" s="1" t="str">
        <f>IF(R1756="","",VLOOKUP(C1756,'[1]Admin Tools'!C:D,2,FALSE))</f>
        <v/>
      </c>
    </row>
    <row r="1757" spans="1:19" x14ac:dyDescent="0.25">
      <c r="A1757" s="139" t="str">
        <f>CONCATENATE($C$10,$C$1663,"T",B1756)</f>
        <v>2015Wk 10T11</v>
      </c>
      <c r="B1757" s="191"/>
      <c r="C1757" s="192" t="s">
        <v>258</v>
      </c>
      <c r="D1757" s="193">
        <v>-1</v>
      </c>
      <c r="E1757" s="194">
        <v>0</v>
      </c>
      <c r="F1757" s="195"/>
      <c r="G1757" s="194"/>
      <c r="K1757" s="52"/>
      <c r="L1757" s="52"/>
      <c r="P1757" s="134"/>
      <c r="Q1757" s="1">
        <f>COUNTIF(G1726:G1757,"=X")</f>
        <v>0</v>
      </c>
      <c r="R1757" s="1" t="str">
        <f t="shared" si="1175"/>
        <v/>
      </c>
      <c r="S1757" s="1" t="str">
        <f>IF(R1757="","",VLOOKUP(C1757,'[1]Admin Tools'!C:D,2,FALSE))</f>
        <v/>
      </c>
    </row>
    <row r="1758" spans="1:19" ht="16.5" thickBot="1" x14ac:dyDescent="0.3">
      <c r="A1758" s="139" t="str">
        <f>CONCATENATE($C$10,$C$1663,"T",B1756)</f>
        <v>2015Wk 10T11</v>
      </c>
      <c r="B1758" s="196"/>
      <c r="C1758" s="197" t="s">
        <v>261</v>
      </c>
      <c r="D1758" s="198">
        <v>1</v>
      </c>
      <c r="E1758" s="199">
        <v>2</v>
      </c>
      <c r="F1758" s="200"/>
      <c r="G1758" s="199"/>
      <c r="K1758" s="52"/>
      <c r="L1758" s="52"/>
      <c r="P1758" s="134"/>
      <c r="Q1758" s="1">
        <f>COUNTIF(G1726:G1758,"=X")</f>
        <v>0</v>
      </c>
      <c r="R1758" s="1" t="str">
        <f t="shared" si="1175"/>
        <v/>
      </c>
      <c r="S1758" s="1" t="str">
        <f>IF(R1758="","",VLOOKUP(C1758,'[1]Admin Tools'!C:D,2,FALSE))</f>
        <v/>
      </c>
    </row>
    <row r="1759" spans="1:19" x14ac:dyDescent="0.25">
      <c r="A1759" s="139" t="str">
        <f>CONCATENATE($C$10,$C$1663,"T",B1759)</f>
        <v>2015Wk 10T12</v>
      </c>
      <c r="B1759" s="201">
        <v>12</v>
      </c>
      <c r="C1759" s="187" t="s">
        <v>256</v>
      </c>
      <c r="D1759" s="202">
        <v>1</v>
      </c>
      <c r="E1759" s="212">
        <v>0</v>
      </c>
      <c r="F1759" s="203">
        <v>3</v>
      </c>
      <c r="G1759" s="204"/>
      <c r="K1759" s="52"/>
      <c r="L1759" s="52"/>
      <c r="P1759" s="134"/>
      <c r="Q1759" s="1">
        <f>COUNTIF(G1726:G1759,"=X")</f>
        <v>0</v>
      </c>
      <c r="R1759" s="1" t="str">
        <f t="shared" si="1175"/>
        <v/>
      </c>
      <c r="S1759" s="1" t="str">
        <f>IF(R1759="","",VLOOKUP(C1759,'[1]Admin Tools'!C:D,2,FALSE))</f>
        <v/>
      </c>
    </row>
    <row r="1760" spans="1:19" x14ac:dyDescent="0.25">
      <c r="A1760" s="139" t="str">
        <f>CONCATENATE($C$10,$C$1663,"T",B1759)</f>
        <v>2015Wk 10T12</v>
      </c>
      <c r="B1760" s="205"/>
      <c r="C1760" s="192" t="s">
        <v>259</v>
      </c>
      <c r="D1760" s="206">
        <v>2</v>
      </c>
      <c r="E1760" s="213">
        <v>1</v>
      </c>
      <c r="F1760" s="203"/>
      <c r="G1760" s="207"/>
      <c r="K1760" s="52"/>
      <c r="L1760" s="52"/>
      <c r="P1760" s="134"/>
      <c r="Q1760" s="1">
        <f>COUNTIF(G1726:G1760,"=X")</f>
        <v>0</v>
      </c>
      <c r="R1760" s="1" t="str">
        <f t="shared" si="1175"/>
        <v/>
      </c>
      <c r="S1760" s="1" t="str">
        <f>IF(R1760="","",VLOOKUP(C1760,'[1]Admin Tools'!C:D,2,FALSE))</f>
        <v/>
      </c>
    </row>
    <row r="1761" spans="1:41" ht="16.5" thickBot="1" x14ac:dyDescent="0.3">
      <c r="A1761" s="139" t="str">
        <f>CONCATENATE($C$10,$C$1663,"T",B1759)</f>
        <v>2015Wk 10T12</v>
      </c>
      <c r="B1761" s="208"/>
      <c r="C1761" s="197" t="s">
        <v>262</v>
      </c>
      <c r="D1761" s="209">
        <v>-3</v>
      </c>
      <c r="E1761" s="214">
        <v>2</v>
      </c>
      <c r="F1761" s="210"/>
      <c r="G1761" s="211"/>
      <c r="K1761" s="52"/>
      <c r="L1761" s="52"/>
      <c r="P1761" s="134"/>
      <c r="Q1761" s="1">
        <f>COUNTIF(G1726:G1761,"=X")</f>
        <v>0</v>
      </c>
      <c r="R1761" s="1" t="str">
        <f t="shared" si="1175"/>
        <v/>
      </c>
      <c r="S1761" s="1" t="str">
        <f>IF(R1761="","",VLOOKUP(C1761,'[1]Admin Tools'!C:D,2,FALSE))</f>
        <v/>
      </c>
    </row>
    <row r="1762" spans="1:41" x14ac:dyDescent="0.25">
      <c r="A1762" s="139" t="str">
        <f t="shared" ref="A1762:A1767" si="1176">CONCATENATE($C$10,$C$1663,"T",B1762)</f>
        <v>2015Wk 10T</v>
      </c>
      <c r="B1762" s="186"/>
      <c r="C1762" s="187"/>
      <c r="D1762" s="188"/>
      <c r="E1762" s="189"/>
      <c r="F1762" s="190"/>
      <c r="G1762" s="189"/>
      <c r="K1762" s="52"/>
      <c r="L1762" s="52"/>
      <c r="P1762" s="134"/>
      <c r="Q1762" s="1">
        <f>COUNTIF(G1726:G1762,"=X")</f>
        <v>0</v>
      </c>
      <c r="R1762" s="1" t="str">
        <f t="shared" si="1175"/>
        <v/>
      </c>
      <c r="S1762" s="1" t="str">
        <f>IF(R1762="","",VLOOKUP(C1762,'[1]Admin Tools'!C:D,2,FALSE))</f>
        <v/>
      </c>
    </row>
    <row r="1763" spans="1:41" ht="16.5" thickBot="1" x14ac:dyDescent="0.3">
      <c r="A1763" s="139" t="str">
        <f t="shared" si="1176"/>
        <v>2015Wk 10T</v>
      </c>
      <c r="B1763" s="196"/>
      <c r="C1763" s="197"/>
      <c r="D1763" s="198"/>
      <c r="E1763" s="199"/>
      <c r="F1763" s="200"/>
      <c r="G1763" s="199"/>
      <c r="K1763" s="52"/>
      <c r="L1763" s="52"/>
      <c r="P1763" s="134"/>
      <c r="Q1763" s="1">
        <f>COUNTIF(G1726:G1763,"=X")</f>
        <v>0</v>
      </c>
      <c r="R1763" s="1" t="str">
        <f t="shared" si="1175"/>
        <v/>
      </c>
      <c r="S1763" s="1" t="str">
        <f>IF(R1763="","",VLOOKUP(C1763,'[1]Admin Tools'!C:D,2,FALSE))</f>
        <v/>
      </c>
    </row>
    <row r="1764" spans="1:41" x14ac:dyDescent="0.25">
      <c r="A1764" s="139" t="str">
        <f t="shared" si="1176"/>
        <v>2015Wk 10T</v>
      </c>
      <c r="B1764" s="201"/>
      <c r="C1764" s="187"/>
      <c r="D1764" s="202"/>
      <c r="E1764" s="212"/>
      <c r="F1764" s="203"/>
      <c r="G1764" s="204"/>
      <c r="K1764" s="52"/>
      <c r="L1764" s="52"/>
      <c r="P1764" s="134"/>
      <c r="Q1764" s="1">
        <f>COUNTIF(G1726:G1764,"=X")</f>
        <v>0</v>
      </c>
      <c r="R1764" s="1" t="str">
        <f t="shared" si="1175"/>
        <v/>
      </c>
      <c r="S1764" s="1" t="str">
        <f>IF(R1764="","",VLOOKUP(C1764,'[1]Admin Tools'!C:D,2,FALSE))</f>
        <v/>
      </c>
    </row>
    <row r="1765" spans="1:41" ht="16.5" thickBot="1" x14ac:dyDescent="0.3">
      <c r="A1765" s="139" t="str">
        <f t="shared" si="1176"/>
        <v>2015Wk 10T</v>
      </c>
      <c r="B1765" s="208"/>
      <c r="C1765" s="197"/>
      <c r="D1765" s="209"/>
      <c r="E1765" s="214"/>
      <c r="F1765" s="210"/>
      <c r="G1765" s="211"/>
      <c r="K1765" s="52"/>
      <c r="L1765" s="52"/>
      <c r="P1765" s="134"/>
      <c r="Q1765" s="1">
        <f>COUNTIF(G1726:G1765,"=X")</f>
        <v>0</v>
      </c>
      <c r="R1765" s="1" t="str">
        <f t="shared" si="1175"/>
        <v/>
      </c>
      <c r="S1765" s="1" t="str">
        <f>IF(R1765="","",VLOOKUP(C1765,'[1]Admin Tools'!C:D,2,FALSE))</f>
        <v/>
      </c>
    </row>
    <row r="1766" spans="1:41" ht="16.5" thickBot="1" x14ac:dyDescent="0.3">
      <c r="A1766" s="139" t="str">
        <f t="shared" si="1176"/>
        <v>2015Wk 10T</v>
      </c>
      <c r="B1766" s="217"/>
      <c r="C1766" s="218"/>
      <c r="D1766" s="219"/>
      <c r="E1766" s="189"/>
      <c r="F1766" s="190"/>
      <c r="G1766" s="204"/>
      <c r="K1766" s="52"/>
      <c r="L1766" s="52"/>
      <c r="P1766" s="134"/>
      <c r="Q1766" s="1">
        <f>COUNTIF(G1728:G1766,"=X")</f>
        <v>0</v>
      </c>
      <c r="R1766" s="1" t="str">
        <f t="shared" si="1175"/>
        <v/>
      </c>
      <c r="S1766" s="1" t="str">
        <f>IF(R1766="","",VLOOKUP(C1766,'[1]Admin Tools'!C:D,2,FALSE))</f>
        <v/>
      </c>
    </row>
    <row r="1767" spans="1:41" ht="16.5" thickBot="1" x14ac:dyDescent="0.3">
      <c r="A1767" s="139" t="str">
        <f t="shared" si="1176"/>
        <v>2015Wk 10T</v>
      </c>
      <c r="B1767" s="220"/>
      <c r="C1767" s="218"/>
      <c r="D1767" s="221"/>
      <c r="E1767" s="199"/>
      <c r="F1767" s="200"/>
      <c r="G1767" s="211"/>
      <c r="K1767" s="52"/>
      <c r="L1767" s="52"/>
      <c r="P1767" s="134"/>
      <c r="Q1767" s="1">
        <f>COUNTIF(G1728:G1767,"=X")</f>
        <v>0</v>
      </c>
      <c r="R1767" s="1" t="str">
        <f t="shared" si="1175"/>
        <v/>
      </c>
      <c r="S1767" s="1" t="str">
        <f>IF(R1767="","",VLOOKUP(C1767,'[1]Admin Tools'!C:D,2,FALSE))</f>
        <v/>
      </c>
    </row>
    <row r="1769" spans="1:41" ht="16.5" thickBot="1" x14ac:dyDescent="0.3"/>
    <row r="1770" spans="1:41" ht="36.75" thickBot="1" x14ac:dyDescent="0.6">
      <c r="B1770" s="306" t="s">
        <v>287</v>
      </c>
      <c r="C1770" s="307"/>
      <c r="D1770" s="307"/>
      <c r="E1770" s="307"/>
      <c r="F1770" s="307"/>
      <c r="G1770" s="307"/>
      <c r="H1770" s="307"/>
      <c r="I1770" s="307"/>
      <c r="J1770" s="307"/>
      <c r="K1770" s="307"/>
      <c r="L1770" s="307"/>
      <c r="M1770" s="307"/>
      <c r="N1770" s="307"/>
      <c r="O1770" s="307"/>
      <c r="P1770" s="307"/>
      <c r="Q1770" s="307"/>
      <c r="R1770" s="307"/>
      <c r="S1770" s="307"/>
      <c r="T1770" s="307"/>
      <c r="U1770" s="308"/>
      <c r="V1770" s="133"/>
      <c r="W1770" s="133"/>
      <c r="X1770" s="133"/>
      <c r="Y1770" s="133"/>
      <c r="Z1770" s="133"/>
    </row>
    <row r="1772" spans="1:41" x14ac:dyDescent="0.25">
      <c r="C1772" s="309" t="str">
        <f>HLOOKUP(CONCATENATE($C$10,C1773),$G$9:$X$10,2,FALSE)</f>
        <v>Front</v>
      </c>
      <c r="D1772" s="310"/>
      <c r="E1772" s="310"/>
      <c r="F1772" s="310"/>
      <c r="G1772" s="310"/>
      <c r="H1772" s="310"/>
      <c r="I1772" s="310"/>
      <c r="J1772" s="310"/>
      <c r="K1772" s="310"/>
      <c r="L1772" s="310"/>
      <c r="M1772" s="310"/>
      <c r="N1772" s="310"/>
      <c r="O1772" s="52"/>
      <c r="S1772" s="134"/>
    </row>
    <row r="1773" spans="1:41" x14ac:dyDescent="0.25">
      <c r="C1773" s="135" t="str">
        <f>C1830</f>
        <v>Wk 11</v>
      </c>
      <c r="D1773" s="33" t="s">
        <v>189</v>
      </c>
      <c r="E1773" s="34">
        <f>HLOOKUP(CONCATENATE($C1772,$D1773),'[1]Admin Tools'!$D$4:$G$13,2,FALSE)</f>
        <v>5</v>
      </c>
      <c r="F1773" s="34">
        <f>HLOOKUP(CONCATENATE($C1772,$D1773),'[1]Admin Tools'!$D$4:$G$13,3,FALSE)</f>
        <v>4</v>
      </c>
      <c r="G1773" s="34">
        <f>HLOOKUP(CONCATENATE($C1772,$D1773),'[1]Admin Tools'!$D$4:$G$13,4,FALSE)</f>
        <v>5</v>
      </c>
      <c r="H1773" s="34">
        <f>HLOOKUP(CONCATENATE($C1772,$D1773),'[1]Admin Tools'!$D$4:$G$13,5,FALSE)</f>
        <v>4</v>
      </c>
      <c r="I1773" s="34">
        <f>HLOOKUP(CONCATENATE($C1772,$D1773),'[1]Admin Tools'!$D$4:$G$13,6,FALSE)</f>
        <v>4</v>
      </c>
      <c r="J1773" s="34">
        <f>HLOOKUP(CONCATENATE($C1772,$D1773),'[1]Admin Tools'!$D$4:$G$13,7,FALSE)</f>
        <v>3</v>
      </c>
      <c r="K1773" s="34">
        <f>HLOOKUP(CONCATENATE($C1772,$D1773),'[1]Admin Tools'!$D$4:$G$13,8,FALSE)</f>
        <v>4</v>
      </c>
      <c r="L1773" s="34">
        <f>HLOOKUP(CONCATENATE($C1772,$D1773),'[1]Admin Tools'!$D$4:$G$13,9,FALSE)</f>
        <v>3</v>
      </c>
      <c r="M1773" s="34">
        <f>HLOOKUP(CONCATENATE($C1772,$D1773),'[1]Admin Tools'!$D$4:$G$13,10,FALSE)</f>
        <v>4</v>
      </c>
      <c r="N1773" s="136">
        <f>SUM(E1773:M1773)</f>
        <v>36</v>
      </c>
      <c r="O1773" s="52"/>
      <c r="S1773" s="134"/>
    </row>
    <row r="1774" spans="1:41" x14ac:dyDescent="0.25">
      <c r="D1774" s="9" t="s">
        <v>10</v>
      </c>
      <c r="E1774" s="137" t="str">
        <f>CONCATENATE("#",HLOOKUP($C1772,'[1]Admin Tools'!$D$4:$G$13,2,FALSE))</f>
        <v>#1</v>
      </c>
      <c r="F1774" s="137" t="str">
        <f>CONCATENATE("#",HLOOKUP($C1772,'[1]Admin Tools'!$D$4:$G$13,3,FALSE))</f>
        <v>#2</v>
      </c>
      <c r="G1774" s="137" t="str">
        <f>CONCATENATE("#",HLOOKUP($C1772,'[1]Admin Tools'!$D$4:$G$13,4,FALSE))</f>
        <v>#3</v>
      </c>
      <c r="H1774" s="137" t="str">
        <f>CONCATENATE("#",HLOOKUP($C1772,'[1]Admin Tools'!$D$4:$G$13,5,FALSE))</f>
        <v>#4</v>
      </c>
      <c r="I1774" s="137" t="str">
        <f>CONCATENATE("#",HLOOKUP($C1772,'[1]Admin Tools'!$D$4:$G$13,6,FALSE))</f>
        <v>#5</v>
      </c>
      <c r="J1774" s="137" t="str">
        <f>CONCATENATE("#",HLOOKUP($C1772,'[1]Admin Tools'!$D$4:$G$13,7,FALSE))</f>
        <v>#6</v>
      </c>
      <c r="K1774" s="137" t="str">
        <f>CONCATENATE("#",HLOOKUP($C1772,'[1]Admin Tools'!$D$4:$G$13,8,FALSE))</f>
        <v>#7</v>
      </c>
      <c r="L1774" s="137" t="str">
        <f>CONCATENATE("#",HLOOKUP($C1772,'[1]Admin Tools'!$D$4:$G$13,9,FALSE))</f>
        <v>#8</v>
      </c>
      <c r="M1774" s="137" t="str">
        <f>CONCATENATE("#",HLOOKUP($C1772,'[1]Admin Tools'!$D$4:$G$13,10,FALSE))</f>
        <v>#9</v>
      </c>
      <c r="N1774" s="138"/>
      <c r="O1774" s="52"/>
    </row>
    <row r="1775" spans="1:41" x14ac:dyDescent="0.25">
      <c r="A1775" s="139" t="str">
        <f>CONCATENATE($C$10,C1773,C1775)</f>
        <v>2015Wk 11Flight 1</v>
      </c>
      <c r="C1775" s="300" t="s">
        <v>12</v>
      </c>
      <c r="D1775" s="301"/>
      <c r="E1775" s="140">
        <f>IF(COUNTIF(E1776:E1787,MIN(E1776:E1787))=1,MIN(E1776:E1787),0)</f>
        <v>0</v>
      </c>
      <c r="F1775" s="140">
        <f t="shared" ref="F1775:L1775" si="1177">IF(COUNTIF(F1776:F1787,MIN(F1776:F1787))=1,MIN(F1776:F1787),0)</f>
        <v>0</v>
      </c>
      <c r="G1775" s="140">
        <f t="shared" si="1177"/>
        <v>0</v>
      </c>
      <c r="H1775" s="140">
        <f t="shared" si="1177"/>
        <v>0</v>
      </c>
      <c r="I1775" s="140">
        <f t="shared" si="1177"/>
        <v>3</v>
      </c>
      <c r="J1775" s="140">
        <f t="shared" si="1177"/>
        <v>2</v>
      </c>
      <c r="K1775" s="140">
        <f t="shared" si="1177"/>
        <v>0</v>
      </c>
      <c r="L1775" s="140">
        <f t="shared" si="1177"/>
        <v>0</v>
      </c>
      <c r="M1775" s="140">
        <f>IF(COUNTIF(M1776:M1787,MIN(M1776:M1787))=1,MIN(M1776:M1787),0)</f>
        <v>0</v>
      </c>
      <c r="N1775" s="141"/>
      <c r="O1775" s="9" t="s">
        <v>190</v>
      </c>
      <c r="P1775" s="9" t="s">
        <v>191</v>
      </c>
      <c r="Q1775" s="9" t="s">
        <v>8</v>
      </c>
      <c r="R1775" s="9" t="s">
        <v>192</v>
      </c>
      <c r="S1775" s="9" t="s">
        <v>24</v>
      </c>
      <c r="T1775" s="142">
        <v>1</v>
      </c>
      <c r="U1775" s="142">
        <v>2</v>
      </c>
      <c r="V1775" s="142">
        <v>3</v>
      </c>
      <c r="W1775" s="142">
        <v>4</v>
      </c>
      <c r="X1775" s="142">
        <v>5</v>
      </c>
      <c r="Y1775" s="142">
        <v>6</v>
      </c>
      <c r="Z1775" s="142">
        <v>7</v>
      </c>
      <c r="AA1775" s="142">
        <v>8</v>
      </c>
      <c r="AB1775" s="142">
        <v>9</v>
      </c>
      <c r="AC1775" s="143" t="s">
        <v>193</v>
      </c>
      <c r="AD1775" s="1"/>
      <c r="AG1775" s="142">
        <v>1</v>
      </c>
      <c r="AH1775" s="142">
        <v>2</v>
      </c>
      <c r="AI1775" s="142">
        <v>3</v>
      </c>
      <c r="AJ1775" s="142">
        <v>4</v>
      </c>
      <c r="AK1775" s="142">
        <v>5</v>
      </c>
      <c r="AL1775" s="142">
        <v>6</v>
      </c>
      <c r="AM1775" s="142">
        <v>7</v>
      </c>
      <c r="AN1775" s="142">
        <v>8</v>
      </c>
      <c r="AO1775" s="142">
        <v>9</v>
      </c>
    </row>
    <row r="1776" spans="1:41" x14ac:dyDescent="0.25">
      <c r="A1776" s="139" t="str">
        <f t="shared" ref="A1776:A1787" si="1178">CONCATENATE($C$10,$C$1830,"P",B1776)</f>
        <v>2015Wk 11P83</v>
      </c>
      <c r="B1776" s="48">
        <v>83</v>
      </c>
      <c r="C1776" s="144" t="str">
        <f t="shared" ref="C1776:C1787" si="1179">VLOOKUP(B1776,$A$3108:$D$8319,3,FALSE)</f>
        <v>Devin Carrigan</v>
      </c>
      <c r="D1776" s="145"/>
      <c r="E1776" s="146">
        <f t="shared" ref="E1776:E1787" si="1180">IFERROR(IF(VLOOKUP($A1776,$A$1830:$P$1891,5,FALSE)=0,"",VLOOKUP($A1776,$A$1830:$P$1891,5,FALSE)),"")</f>
        <v>4</v>
      </c>
      <c r="F1776" s="146">
        <f t="shared" ref="F1776:F1787" si="1181">IFERROR(IF(VLOOKUP($A1776,$A$1830:$P$1891,6,FALSE)=0,"",VLOOKUP($A1776,$A$1830:$P$1891,6,FALSE)),"")</f>
        <v>4</v>
      </c>
      <c r="G1776" s="146">
        <f t="shared" ref="G1776:G1787" si="1182">IFERROR(IF(VLOOKUP($A1776,$A$1830:$P$1891,7,FALSE)=0,"",VLOOKUP($A1776,$A$1830:$P$1891,7,FALSE)),"")</f>
        <v>5</v>
      </c>
      <c r="H1776" s="146">
        <f t="shared" ref="H1776:H1787" si="1183">IFERROR(IF(VLOOKUP($A1776,$A$1830:$P$1891,8,FALSE)=0,"",VLOOKUP($A1776,$A$1830:$P$1891,8,FALSE)),"")</f>
        <v>6</v>
      </c>
      <c r="I1776" s="146">
        <f t="shared" ref="I1776:I1787" si="1184">IFERROR(IF(VLOOKUP($A1776,$A$1830:$P$1891,9,FALSE)=0,"",VLOOKUP($A1776,$A$1830:$P$1891,9,FALSE)),"")</f>
        <v>4</v>
      </c>
      <c r="J1776" s="146">
        <f t="shared" ref="J1776:J1787" si="1185">IFERROR(IF(VLOOKUP($A1776,$A$1830:$P$1891,10,FALSE)=0,"",VLOOKUP($A1776,$A$1830:$P$1891,10,FALSE)),"")</f>
        <v>4</v>
      </c>
      <c r="K1776" s="146">
        <f t="shared" ref="K1776:K1787" si="1186">IFERROR(IF(VLOOKUP($A1776,$A$1830:$P$1891,11,FALSE)=0,"",VLOOKUP($A1776,$A$1830:$P$1891,11,FALSE)),"")</f>
        <v>4</v>
      </c>
      <c r="L1776" s="146">
        <f t="shared" ref="L1776:L1787" si="1187">IFERROR(IF(VLOOKUP($A1776,$A$1830:$P$1891,12,FALSE)=0,"",VLOOKUP($A1776,$A$1830:$P$1891,12,FALSE)),"")</f>
        <v>3</v>
      </c>
      <c r="M1776" s="146">
        <f t="shared" ref="M1776:M1787" si="1188">IFERROR(IF(VLOOKUP($A1776,$A$1830:$P$1891,13,FALSE)=0,"",VLOOKUP($A1776,$A$1830:$P$1891,13,FALSE)),"")</f>
        <v>5</v>
      </c>
      <c r="N1776" s="147">
        <f t="shared" ref="N1776:N1786" si="1189">SUM(E1776:M1776)</f>
        <v>39</v>
      </c>
      <c r="O1776" s="148">
        <f>SUM(COUNTIF(E1776,E1775),COUNTIF(F1776,F1775),COUNTIF(G1776,G1775),COUNTIF(H1776,H1775),COUNTIF(I1776,I1775),COUNTIF(J1776,J1775),COUNTIF(K1776,K1775),COUNTIF(L1776,L1775),COUNTIF(M1776,M1775))</f>
        <v>0</v>
      </c>
      <c r="P1776" s="149">
        <f>IF(O1776=0,0,IF(SUM(O1776:O1787)=O1776,VLOOKUP(1,$AC$107:$AD$116,2,FALSE),O1776*P1788))</f>
        <v>0</v>
      </c>
      <c r="Q1776" s="146">
        <f t="shared" ref="Q1776:Q1787" si="1190">IFERROR((VLOOKUP($A1776,$A$1830:$P$1891,16,FALSE)),"DNP")</f>
        <v>1</v>
      </c>
      <c r="R1776" t="s">
        <v>179</v>
      </c>
      <c r="S1776" t="str">
        <f>CONCATENATE(T1776,U1776,V1776,W1776,X1776,Y1776,Z1776,AA1776,AB1776)</f>
        <v/>
      </c>
      <c r="T1776" t="str">
        <f t="shared" ref="T1776:AB1776" si="1191">IF(E1776=E1775,CONCATENATE(VLOOKUP((E1776-E1773),$AC$122:$AD$127,2,FALSE),E1774),"")</f>
        <v/>
      </c>
      <c r="U1776" t="str">
        <f t="shared" si="1191"/>
        <v/>
      </c>
      <c r="V1776" t="str">
        <f t="shared" si="1191"/>
        <v/>
      </c>
      <c r="W1776" t="str">
        <f t="shared" si="1191"/>
        <v/>
      </c>
      <c r="X1776" t="str">
        <f t="shared" si="1191"/>
        <v/>
      </c>
      <c r="Y1776" t="str">
        <f t="shared" si="1191"/>
        <v/>
      </c>
      <c r="Z1776" t="str">
        <f t="shared" si="1191"/>
        <v/>
      </c>
      <c r="AA1776" t="str">
        <f t="shared" si="1191"/>
        <v/>
      </c>
      <c r="AB1776" t="str">
        <f t="shared" si="1191"/>
        <v/>
      </c>
      <c r="AC1776" s="1" t="s">
        <v>194</v>
      </c>
      <c r="AD1776" s="1" t="s">
        <v>195</v>
      </c>
      <c r="AG1776" t="str">
        <f t="shared" ref="AG1776:AO1787" si="1192">CONCATENATE("F1",T1776)</f>
        <v>F1</v>
      </c>
      <c r="AH1776" t="str">
        <f t="shared" si="1192"/>
        <v>F1</v>
      </c>
      <c r="AI1776" t="str">
        <f t="shared" si="1192"/>
        <v>F1</v>
      </c>
      <c r="AJ1776" t="str">
        <f t="shared" si="1192"/>
        <v>F1</v>
      </c>
      <c r="AK1776" t="str">
        <f t="shared" si="1192"/>
        <v>F1</v>
      </c>
      <c r="AL1776" t="str">
        <f t="shared" si="1192"/>
        <v>F1</v>
      </c>
      <c r="AM1776" t="str">
        <f t="shared" si="1192"/>
        <v>F1</v>
      </c>
      <c r="AN1776" t="str">
        <f t="shared" si="1192"/>
        <v>F1</v>
      </c>
      <c r="AO1776" t="str">
        <f t="shared" si="1192"/>
        <v>F1</v>
      </c>
    </row>
    <row r="1777" spans="1:41" x14ac:dyDescent="0.25">
      <c r="A1777" s="139" t="str">
        <f t="shared" si="1178"/>
        <v>2015Wk 11P68</v>
      </c>
      <c r="B1777" s="48">
        <v>68</v>
      </c>
      <c r="C1777" s="144" t="str">
        <f t="shared" si="1179"/>
        <v>Nick Wight</v>
      </c>
      <c r="D1777" s="145"/>
      <c r="E1777" s="146">
        <f t="shared" si="1180"/>
        <v>5</v>
      </c>
      <c r="F1777" s="146">
        <f t="shared" si="1181"/>
        <v>4</v>
      </c>
      <c r="G1777" s="146">
        <f t="shared" si="1182"/>
        <v>5</v>
      </c>
      <c r="H1777" s="146">
        <f t="shared" si="1183"/>
        <v>6</v>
      </c>
      <c r="I1777" s="146">
        <f t="shared" si="1184"/>
        <v>4</v>
      </c>
      <c r="J1777" s="146">
        <f t="shared" si="1185"/>
        <v>4</v>
      </c>
      <c r="K1777" s="146">
        <f t="shared" si="1186"/>
        <v>3</v>
      </c>
      <c r="L1777" s="146">
        <f t="shared" si="1187"/>
        <v>4</v>
      </c>
      <c r="M1777" s="146">
        <f t="shared" si="1188"/>
        <v>5</v>
      </c>
      <c r="N1777" s="147">
        <f t="shared" si="1189"/>
        <v>40</v>
      </c>
      <c r="O1777" s="148">
        <f>SUM(COUNTIF(E1777,E1775),COUNTIF(F1777,F1775),COUNTIF(G1777,G1775),COUNTIF(H1777,H1775),COUNTIF(I1777,I1775),COUNTIF(J1777,J1775),COUNTIF(K1777,K1775),COUNTIF(L1777,L1775),COUNTIF(M1777,M1775))</f>
        <v>0</v>
      </c>
      <c r="P1777" s="149">
        <f>IF(O1777=0,0,IF(SUM(O1776:O1787)=O1777,VLOOKUP(1,$AC$107:$AD$116,2,FALSE),O1777*P1788))</f>
        <v>0</v>
      </c>
      <c r="Q1777" s="146">
        <f t="shared" si="1190"/>
        <v>2</v>
      </c>
      <c r="R1777" t="s">
        <v>179</v>
      </c>
      <c r="S1777" t="str">
        <f t="shared" ref="S1777:S1784" si="1193">CONCATENATE(T1777,U1777,V1777,W1777,X1777,Y1777,Z1777,AA1777,AB1777)</f>
        <v/>
      </c>
      <c r="T1777" t="str">
        <f t="shared" ref="T1777:AB1777" si="1194">IF(E1777=E1775,CONCATENATE(VLOOKUP((E1777-E1773),$AC$122:$AD$127,2,FALSE),E1774),"")</f>
        <v/>
      </c>
      <c r="U1777" t="str">
        <f t="shared" si="1194"/>
        <v/>
      </c>
      <c r="V1777" t="str">
        <f t="shared" si="1194"/>
        <v/>
      </c>
      <c r="W1777" t="str">
        <f t="shared" si="1194"/>
        <v/>
      </c>
      <c r="X1777" t="str">
        <f t="shared" si="1194"/>
        <v/>
      </c>
      <c r="Y1777" t="str">
        <f t="shared" si="1194"/>
        <v/>
      </c>
      <c r="Z1777" t="str">
        <f t="shared" si="1194"/>
        <v/>
      </c>
      <c r="AA1777" t="str">
        <f t="shared" si="1194"/>
        <v/>
      </c>
      <c r="AB1777" t="str">
        <f t="shared" si="1194"/>
        <v/>
      </c>
      <c r="AC1777" s="1">
        <v>0</v>
      </c>
      <c r="AD1777" s="1">
        <v>0</v>
      </c>
      <c r="AG1777" t="str">
        <f t="shared" si="1192"/>
        <v>F1</v>
      </c>
      <c r="AH1777" t="str">
        <f t="shared" si="1192"/>
        <v>F1</v>
      </c>
      <c r="AI1777" t="str">
        <f t="shared" si="1192"/>
        <v>F1</v>
      </c>
      <c r="AJ1777" t="str">
        <f t="shared" si="1192"/>
        <v>F1</v>
      </c>
      <c r="AK1777" t="str">
        <f t="shared" si="1192"/>
        <v>F1</v>
      </c>
      <c r="AL1777" t="str">
        <f t="shared" si="1192"/>
        <v>F1</v>
      </c>
      <c r="AM1777" t="str">
        <f t="shared" si="1192"/>
        <v>F1</v>
      </c>
      <c r="AN1777" t="str">
        <f t="shared" si="1192"/>
        <v>F1</v>
      </c>
      <c r="AO1777" t="str">
        <f t="shared" si="1192"/>
        <v>F1</v>
      </c>
    </row>
    <row r="1778" spans="1:41" x14ac:dyDescent="0.25">
      <c r="A1778" s="139" t="str">
        <f t="shared" si="1178"/>
        <v>2015Wk 11P4</v>
      </c>
      <c r="B1778" s="48">
        <v>4</v>
      </c>
      <c r="C1778" s="144" t="str">
        <f t="shared" si="1179"/>
        <v>Pat Donahue</v>
      </c>
      <c r="D1778" s="145"/>
      <c r="E1778" s="146">
        <f t="shared" si="1180"/>
        <v>5</v>
      </c>
      <c r="F1778" s="146">
        <f t="shared" si="1181"/>
        <v>5</v>
      </c>
      <c r="G1778" s="146">
        <f t="shared" si="1182"/>
        <v>7</v>
      </c>
      <c r="H1778" s="146">
        <f t="shared" si="1183"/>
        <v>5</v>
      </c>
      <c r="I1778" s="146">
        <f t="shared" si="1184"/>
        <v>4</v>
      </c>
      <c r="J1778" s="146">
        <f t="shared" si="1185"/>
        <v>3</v>
      </c>
      <c r="K1778" s="146">
        <f t="shared" si="1186"/>
        <v>3</v>
      </c>
      <c r="L1778" s="146">
        <f t="shared" si="1187"/>
        <v>3</v>
      </c>
      <c r="M1778" s="146">
        <f t="shared" si="1188"/>
        <v>4</v>
      </c>
      <c r="N1778" s="147">
        <f t="shared" si="1189"/>
        <v>39</v>
      </c>
      <c r="O1778" s="148">
        <f>SUM(COUNTIF(E1778,E1775),COUNTIF(F1778,F1775),COUNTIF(G1778,G1775),COUNTIF(H1778,H1775),COUNTIF(I1778,I1775),COUNTIF(J1778,J1775),COUNTIF(K1778,K1775),COUNTIF(L1778,L1775),COUNTIF(M1778,M1775))</f>
        <v>0</v>
      </c>
      <c r="P1778" s="149">
        <f>IF(O1778=0,0,IF(SUM(O1776:O1787)=O1778,VLOOKUP(1,$AC$107:$AD$116,2,FALSE),O1778*P1788))</f>
        <v>0</v>
      </c>
      <c r="Q1778" s="146">
        <f t="shared" si="1190"/>
        <v>2</v>
      </c>
      <c r="R1778" t="s">
        <v>179</v>
      </c>
      <c r="S1778" t="str">
        <f t="shared" si="1193"/>
        <v/>
      </c>
      <c r="T1778" t="str">
        <f t="shared" ref="T1778:AB1778" si="1195">IF(E1778=E1775,CONCATENATE(VLOOKUP((E1778-E1773),$AC$122:$AD$127,2,FALSE),E1774),"")</f>
        <v/>
      </c>
      <c r="U1778" t="str">
        <f t="shared" si="1195"/>
        <v/>
      </c>
      <c r="V1778" t="str">
        <f t="shared" si="1195"/>
        <v/>
      </c>
      <c r="W1778" t="str">
        <f t="shared" si="1195"/>
        <v/>
      </c>
      <c r="X1778" t="str">
        <f t="shared" si="1195"/>
        <v/>
      </c>
      <c r="Y1778" t="str">
        <f t="shared" si="1195"/>
        <v/>
      </c>
      <c r="Z1778" t="str">
        <f t="shared" si="1195"/>
        <v/>
      </c>
      <c r="AA1778" t="str">
        <f t="shared" si="1195"/>
        <v/>
      </c>
      <c r="AB1778" t="str">
        <f t="shared" si="1195"/>
        <v/>
      </c>
      <c r="AC1778" s="1">
        <v>1</v>
      </c>
      <c r="AD1778" s="1">
        <v>24</v>
      </c>
      <c r="AG1778" t="str">
        <f t="shared" si="1192"/>
        <v>F1</v>
      </c>
      <c r="AH1778" t="str">
        <f t="shared" si="1192"/>
        <v>F1</v>
      </c>
      <c r="AI1778" t="str">
        <f t="shared" si="1192"/>
        <v>F1</v>
      </c>
      <c r="AJ1778" t="str">
        <f t="shared" si="1192"/>
        <v>F1</v>
      </c>
      <c r="AK1778" t="str">
        <f t="shared" si="1192"/>
        <v>F1</v>
      </c>
      <c r="AL1778" t="str">
        <f t="shared" si="1192"/>
        <v>F1</v>
      </c>
      <c r="AM1778" t="str">
        <f t="shared" si="1192"/>
        <v>F1</v>
      </c>
      <c r="AN1778" t="str">
        <f t="shared" si="1192"/>
        <v>F1</v>
      </c>
      <c r="AO1778" t="str">
        <f t="shared" si="1192"/>
        <v>F1</v>
      </c>
    </row>
    <row r="1779" spans="1:41" x14ac:dyDescent="0.25">
      <c r="A1779" s="139" t="str">
        <f t="shared" si="1178"/>
        <v>2015Wk 11P79</v>
      </c>
      <c r="B1779" s="48">
        <v>79</v>
      </c>
      <c r="C1779" s="144" t="str">
        <f t="shared" si="1179"/>
        <v>Connor Brown</v>
      </c>
      <c r="D1779" s="145"/>
      <c r="E1779" s="146">
        <f t="shared" si="1180"/>
        <v>5</v>
      </c>
      <c r="F1779" s="146">
        <f t="shared" si="1181"/>
        <v>6</v>
      </c>
      <c r="G1779" s="146">
        <f t="shared" si="1182"/>
        <v>5</v>
      </c>
      <c r="H1779" s="146">
        <f t="shared" si="1183"/>
        <v>6</v>
      </c>
      <c r="I1779" s="146">
        <f t="shared" si="1184"/>
        <v>6</v>
      </c>
      <c r="J1779" s="146">
        <f t="shared" si="1185"/>
        <v>4</v>
      </c>
      <c r="K1779" s="146">
        <f t="shared" si="1186"/>
        <v>6</v>
      </c>
      <c r="L1779" s="146">
        <f t="shared" si="1187"/>
        <v>3</v>
      </c>
      <c r="M1779" s="146">
        <f t="shared" si="1188"/>
        <v>4</v>
      </c>
      <c r="N1779" s="147">
        <f t="shared" si="1189"/>
        <v>45</v>
      </c>
      <c r="O1779" s="148">
        <f>SUM(COUNTIF(E1779,E1775),COUNTIF(F1779,F1775),COUNTIF(G1779,G1775),COUNTIF(H1779,H1775),COUNTIF(I1779,I1775),COUNTIF(J1779,J1775),COUNTIF(K1779,K1775),COUNTIF(L1779,L1775),COUNTIF(M1779,M1775))</f>
        <v>0</v>
      </c>
      <c r="P1779" s="149">
        <f>IF(O1779=0,0,IF(SUM(O1776:O1787)=O1779,VLOOKUP(1,$AC$107:$AD$116,2,FALSE),O1779*P1788))</f>
        <v>0</v>
      </c>
      <c r="Q1779" s="146">
        <f t="shared" si="1190"/>
        <v>0</v>
      </c>
      <c r="R1779" t="s">
        <v>179</v>
      </c>
      <c r="S1779" t="str">
        <f t="shared" si="1193"/>
        <v/>
      </c>
      <c r="T1779" t="str">
        <f t="shared" ref="T1779:AB1779" si="1196">IF(E1779=E1775,CONCATENATE(VLOOKUP((E1779-E1773),$AC$122:$AD$127,2,FALSE),E1774),"")</f>
        <v/>
      </c>
      <c r="U1779" t="str">
        <f t="shared" si="1196"/>
        <v/>
      </c>
      <c r="V1779" t="str">
        <f t="shared" si="1196"/>
        <v/>
      </c>
      <c r="W1779" t="str">
        <f t="shared" si="1196"/>
        <v/>
      </c>
      <c r="X1779" t="str">
        <f t="shared" si="1196"/>
        <v/>
      </c>
      <c r="Y1779" t="str">
        <f t="shared" si="1196"/>
        <v/>
      </c>
      <c r="Z1779" t="str">
        <f t="shared" si="1196"/>
        <v/>
      </c>
      <c r="AA1779" t="str">
        <f t="shared" si="1196"/>
        <v/>
      </c>
      <c r="AB1779" t="str">
        <f t="shared" si="1196"/>
        <v/>
      </c>
      <c r="AC1779" s="1">
        <v>2</v>
      </c>
      <c r="AD1779" s="1">
        <v>12</v>
      </c>
      <c r="AG1779" t="str">
        <f t="shared" si="1192"/>
        <v>F1</v>
      </c>
      <c r="AH1779" t="str">
        <f t="shared" si="1192"/>
        <v>F1</v>
      </c>
      <c r="AI1779" t="str">
        <f t="shared" si="1192"/>
        <v>F1</v>
      </c>
      <c r="AJ1779" t="str">
        <f t="shared" si="1192"/>
        <v>F1</v>
      </c>
      <c r="AK1779" t="str">
        <f t="shared" si="1192"/>
        <v>F1</v>
      </c>
      <c r="AL1779" t="str">
        <f t="shared" si="1192"/>
        <v>F1</v>
      </c>
      <c r="AM1779" t="str">
        <f t="shared" si="1192"/>
        <v>F1</v>
      </c>
      <c r="AN1779" t="str">
        <f t="shared" si="1192"/>
        <v>F1</v>
      </c>
      <c r="AO1779" t="str">
        <f t="shared" si="1192"/>
        <v>F1</v>
      </c>
    </row>
    <row r="1780" spans="1:41" x14ac:dyDescent="0.25">
      <c r="A1780" s="139" t="str">
        <f t="shared" si="1178"/>
        <v>2015Wk 11P9</v>
      </c>
      <c r="B1780" s="48">
        <v>9</v>
      </c>
      <c r="C1780" s="144" t="str">
        <f t="shared" si="1179"/>
        <v>Dick Donegan</v>
      </c>
      <c r="D1780" s="145"/>
      <c r="E1780" s="146">
        <f t="shared" si="1180"/>
        <v>5</v>
      </c>
      <c r="F1780" s="146">
        <f t="shared" si="1181"/>
        <v>5</v>
      </c>
      <c r="G1780" s="146">
        <f t="shared" si="1182"/>
        <v>5</v>
      </c>
      <c r="H1780" s="146">
        <f t="shared" si="1183"/>
        <v>6</v>
      </c>
      <c r="I1780" s="146">
        <f t="shared" si="1184"/>
        <v>5</v>
      </c>
      <c r="J1780" s="146">
        <f t="shared" si="1185"/>
        <v>4</v>
      </c>
      <c r="K1780" s="146">
        <f t="shared" si="1186"/>
        <v>4</v>
      </c>
      <c r="L1780" s="146">
        <f t="shared" si="1187"/>
        <v>3</v>
      </c>
      <c r="M1780" s="146">
        <f t="shared" si="1188"/>
        <v>5</v>
      </c>
      <c r="N1780" s="147">
        <f t="shared" si="1189"/>
        <v>42</v>
      </c>
      <c r="O1780" s="148">
        <f>SUM(COUNTIF(E1780,E1775),COUNTIF(F1780,F1775),COUNTIF(G1780,G1775),COUNTIF(H1780,H1775),COUNTIF(I1780,I1775),COUNTIF(J1780,J1775),COUNTIF(K1780,K1775),COUNTIF(L1780,L1775),COUNTIF(M1780,M1775))</f>
        <v>0</v>
      </c>
      <c r="P1780" s="149">
        <f>IF(O1780=0,0,IF(SUM(O1776:O1787)=O1780,VLOOKUP(1,$AC$107:$AD$116,2,FALSE),O1780*P1788))</f>
        <v>0</v>
      </c>
      <c r="Q1780" s="146">
        <f t="shared" si="1190"/>
        <v>0</v>
      </c>
      <c r="R1780" t="s">
        <v>179</v>
      </c>
      <c r="S1780" t="str">
        <f t="shared" si="1193"/>
        <v/>
      </c>
      <c r="T1780" t="str">
        <f t="shared" ref="T1780:AB1780" si="1197">IF(E1780=E1775,CONCATENATE(VLOOKUP((E1780-E1773),$AC$122:$AD$127,2,FALSE),E1774),"")</f>
        <v/>
      </c>
      <c r="U1780" t="str">
        <f t="shared" si="1197"/>
        <v/>
      </c>
      <c r="V1780" t="str">
        <f t="shared" si="1197"/>
        <v/>
      </c>
      <c r="W1780" t="str">
        <f t="shared" si="1197"/>
        <v/>
      </c>
      <c r="X1780" t="str">
        <f t="shared" si="1197"/>
        <v/>
      </c>
      <c r="Y1780" t="str">
        <f t="shared" si="1197"/>
        <v/>
      </c>
      <c r="Z1780" t="str">
        <f t="shared" si="1197"/>
        <v/>
      </c>
      <c r="AA1780" t="str">
        <f t="shared" si="1197"/>
        <v/>
      </c>
      <c r="AB1780" t="str">
        <f t="shared" si="1197"/>
        <v/>
      </c>
      <c r="AC1780" s="1">
        <v>3</v>
      </c>
      <c r="AD1780" s="1">
        <v>8</v>
      </c>
      <c r="AG1780" t="str">
        <f t="shared" si="1192"/>
        <v>F1</v>
      </c>
      <c r="AH1780" t="str">
        <f t="shared" si="1192"/>
        <v>F1</v>
      </c>
      <c r="AI1780" t="str">
        <f t="shared" si="1192"/>
        <v>F1</v>
      </c>
      <c r="AJ1780" t="str">
        <f t="shared" si="1192"/>
        <v>F1</v>
      </c>
      <c r="AK1780" t="str">
        <f t="shared" si="1192"/>
        <v>F1</v>
      </c>
      <c r="AL1780" t="str">
        <f t="shared" si="1192"/>
        <v>F1</v>
      </c>
      <c r="AM1780" t="str">
        <f t="shared" si="1192"/>
        <v>F1</v>
      </c>
      <c r="AN1780" t="str">
        <f t="shared" si="1192"/>
        <v>F1</v>
      </c>
      <c r="AO1780" t="str">
        <f t="shared" si="1192"/>
        <v>F1</v>
      </c>
    </row>
    <row r="1781" spans="1:41" x14ac:dyDescent="0.25">
      <c r="A1781" s="139" t="str">
        <f t="shared" si="1178"/>
        <v>2015Wk 11P3</v>
      </c>
      <c r="B1781" s="48">
        <v>3</v>
      </c>
      <c r="C1781" s="144" t="str">
        <f t="shared" si="1179"/>
        <v>TJ Donegan</v>
      </c>
      <c r="D1781" s="145"/>
      <c r="E1781" s="146">
        <f t="shared" si="1180"/>
        <v>5</v>
      </c>
      <c r="F1781" s="146">
        <f t="shared" si="1181"/>
        <v>5</v>
      </c>
      <c r="G1781" s="146">
        <f t="shared" si="1182"/>
        <v>6</v>
      </c>
      <c r="H1781" s="146">
        <f t="shared" si="1183"/>
        <v>5</v>
      </c>
      <c r="I1781" s="146">
        <f t="shared" si="1184"/>
        <v>5</v>
      </c>
      <c r="J1781" s="146">
        <f t="shared" si="1185"/>
        <v>2</v>
      </c>
      <c r="K1781" s="146">
        <f t="shared" si="1186"/>
        <v>5</v>
      </c>
      <c r="L1781" s="146">
        <f t="shared" si="1187"/>
        <v>3</v>
      </c>
      <c r="M1781" s="146">
        <f t="shared" si="1188"/>
        <v>5</v>
      </c>
      <c r="N1781" s="147">
        <f t="shared" si="1189"/>
        <v>41</v>
      </c>
      <c r="O1781" s="148">
        <f>SUM(COUNTIF(E1781,E1775),COUNTIF(F1781,F1775),COUNTIF(G1781,G1775),COUNTIF(H1781,H1775),COUNTIF(I1781,I1775),COUNTIF(J1781,J1775),COUNTIF(K1781,K1775),COUNTIF(L1781,L1775),COUNTIF(M1781,M1775))</f>
        <v>1</v>
      </c>
      <c r="P1781" s="149">
        <f>IF(O1781=0,0,IF(SUM(O1776:O1787)=O1781,VLOOKUP(1,$AC$107:$AD$116,2,FALSE),O1781*P1788))</f>
        <v>18</v>
      </c>
      <c r="Q1781" s="146">
        <f t="shared" si="1190"/>
        <v>0</v>
      </c>
      <c r="R1781" t="s">
        <v>179</v>
      </c>
      <c r="S1781" t="str">
        <f t="shared" si="1193"/>
        <v>BIR#6</v>
      </c>
      <c r="T1781" t="str">
        <f t="shared" ref="T1781:AB1781" si="1198">IF(E1781=E1775,CONCATENATE(VLOOKUP((E1781-E1773),$AC$122:$AD$127,2,FALSE),E1774),"")</f>
        <v/>
      </c>
      <c r="U1781" t="str">
        <f t="shared" si="1198"/>
        <v/>
      </c>
      <c r="V1781" t="str">
        <f t="shared" si="1198"/>
        <v/>
      </c>
      <c r="W1781" t="str">
        <f t="shared" si="1198"/>
        <v/>
      </c>
      <c r="X1781" t="str">
        <f t="shared" si="1198"/>
        <v/>
      </c>
      <c r="Y1781" t="str">
        <f t="shared" si="1198"/>
        <v>BIR#6</v>
      </c>
      <c r="Z1781" t="str">
        <f t="shared" si="1198"/>
        <v/>
      </c>
      <c r="AA1781" t="str">
        <f t="shared" si="1198"/>
        <v/>
      </c>
      <c r="AB1781" t="str">
        <f t="shared" si="1198"/>
        <v/>
      </c>
      <c r="AC1781" s="1">
        <v>4</v>
      </c>
      <c r="AD1781" s="1">
        <v>6</v>
      </c>
      <c r="AG1781" t="str">
        <f t="shared" si="1192"/>
        <v>F1</v>
      </c>
      <c r="AH1781" t="str">
        <f t="shared" si="1192"/>
        <v>F1</v>
      </c>
      <c r="AI1781" t="str">
        <f t="shared" si="1192"/>
        <v>F1</v>
      </c>
      <c r="AJ1781" t="str">
        <f t="shared" si="1192"/>
        <v>F1</v>
      </c>
      <c r="AK1781" t="str">
        <f t="shared" si="1192"/>
        <v>F1</v>
      </c>
      <c r="AL1781" t="str">
        <f t="shared" si="1192"/>
        <v>F1BIR#6</v>
      </c>
      <c r="AM1781" t="str">
        <f t="shared" si="1192"/>
        <v>F1</v>
      </c>
      <c r="AN1781" t="str">
        <f t="shared" si="1192"/>
        <v>F1</v>
      </c>
      <c r="AO1781" t="str">
        <f t="shared" si="1192"/>
        <v>F1</v>
      </c>
    </row>
    <row r="1782" spans="1:41" x14ac:dyDescent="0.25">
      <c r="A1782" s="139" t="str">
        <f t="shared" si="1178"/>
        <v>2015Wk 11P6</v>
      </c>
      <c r="B1782" s="48">
        <v>6</v>
      </c>
      <c r="C1782" s="144" t="str">
        <f t="shared" si="1179"/>
        <v>Jack Donegan</v>
      </c>
      <c r="D1782" s="145"/>
      <c r="E1782" s="146">
        <f t="shared" si="1180"/>
        <v>5</v>
      </c>
      <c r="F1782" s="146">
        <f t="shared" si="1181"/>
        <v>4</v>
      </c>
      <c r="G1782" s="146">
        <f t="shared" si="1182"/>
        <v>6</v>
      </c>
      <c r="H1782" s="146">
        <f t="shared" si="1183"/>
        <v>4</v>
      </c>
      <c r="I1782" s="146">
        <f t="shared" si="1184"/>
        <v>5</v>
      </c>
      <c r="J1782" s="146">
        <f t="shared" si="1185"/>
        <v>4</v>
      </c>
      <c r="K1782" s="146">
        <f t="shared" si="1186"/>
        <v>5</v>
      </c>
      <c r="L1782" s="146">
        <f t="shared" si="1187"/>
        <v>4</v>
      </c>
      <c r="M1782" s="146">
        <f t="shared" si="1188"/>
        <v>5</v>
      </c>
      <c r="N1782" s="147">
        <f t="shared" si="1189"/>
        <v>42</v>
      </c>
      <c r="O1782" s="148">
        <f>SUM(COUNTIF(E1782,E1775),COUNTIF(F1782,F1775),COUNTIF(G1782,G1775),COUNTIF(H1782,H1775),COUNTIF(I1782,I1775),COUNTIF(J1782,J1775),COUNTIF(K1782,K1775),COUNTIF(L1782,L1775),COUNTIF(M1782,M1775))</f>
        <v>0</v>
      </c>
      <c r="P1782" s="149">
        <f>IF(O1782=0,0,IF(SUM(O1776:O1787)=O1782,VLOOKUP(1,$AC$107:$AD$116,2,FALSE),O1782*P1788))</f>
        <v>0</v>
      </c>
      <c r="Q1782" s="146">
        <f t="shared" si="1190"/>
        <v>2</v>
      </c>
      <c r="R1782" t="s">
        <v>179</v>
      </c>
      <c r="S1782" t="str">
        <f t="shared" si="1193"/>
        <v/>
      </c>
      <c r="T1782" t="str">
        <f t="shared" ref="T1782:AB1782" si="1199">IF(E1782=E1775,CONCATENATE(VLOOKUP((E1782-E1773),$AC$122:$AD$127,2,FALSE),E1774),"")</f>
        <v/>
      </c>
      <c r="U1782" t="str">
        <f t="shared" si="1199"/>
        <v/>
      </c>
      <c r="V1782" t="str">
        <f t="shared" si="1199"/>
        <v/>
      </c>
      <c r="W1782" t="str">
        <f t="shared" si="1199"/>
        <v/>
      </c>
      <c r="X1782" t="str">
        <f t="shared" si="1199"/>
        <v/>
      </c>
      <c r="Y1782" t="str">
        <f t="shared" si="1199"/>
        <v/>
      </c>
      <c r="Z1782" t="str">
        <f t="shared" si="1199"/>
        <v/>
      </c>
      <c r="AA1782" t="str">
        <f t="shared" si="1199"/>
        <v/>
      </c>
      <c r="AB1782" t="str">
        <f t="shared" si="1199"/>
        <v/>
      </c>
      <c r="AC1782" s="1">
        <v>5</v>
      </c>
      <c r="AD1782" s="1">
        <v>4</v>
      </c>
      <c r="AG1782" t="str">
        <f t="shared" si="1192"/>
        <v>F1</v>
      </c>
      <c r="AH1782" t="str">
        <f t="shared" si="1192"/>
        <v>F1</v>
      </c>
      <c r="AI1782" t="str">
        <f t="shared" si="1192"/>
        <v>F1</v>
      </c>
      <c r="AJ1782" t="str">
        <f t="shared" si="1192"/>
        <v>F1</v>
      </c>
      <c r="AK1782" t="str">
        <f t="shared" si="1192"/>
        <v>F1</v>
      </c>
      <c r="AL1782" t="str">
        <f t="shared" si="1192"/>
        <v>F1</v>
      </c>
      <c r="AM1782" t="str">
        <f t="shared" si="1192"/>
        <v>F1</v>
      </c>
      <c r="AN1782" t="str">
        <f t="shared" si="1192"/>
        <v>F1</v>
      </c>
      <c r="AO1782" t="str">
        <f t="shared" si="1192"/>
        <v>F1</v>
      </c>
    </row>
    <row r="1783" spans="1:41" x14ac:dyDescent="0.25">
      <c r="A1783" s="139" t="str">
        <f t="shared" si="1178"/>
        <v>2015Wk 11P8</v>
      </c>
      <c r="B1783" s="48">
        <v>8</v>
      </c>
      <c r="C1783" s="144" t="str">
        <f t="shared" si="1179"/>
        <v>Craig Hawkinson</v>
      </c>
      <c r="D1783" s="145"/>
      <c r="E1783" s="146">
        <f t="shared" si="1180"/>
        <v>6</v>
      </c>
      <c r="F1783" s="146">
        <f t="shared" si="1181"/>
        <v>4</v>
      </c>
      <c r="G1783" s="146">
        <f t="shared" si="1182"/>
        <v>6</v>
      </c>
      <c r="H1783" s="146">
        <f t="shared" si="1183"/>
        <v>5</v>
      </c>
      <c r="I1783" s="146">
        <f t="shared" si="1184"/>
        <v>5</v>
      </c>
      <c r="J1783" s="146">
        <f t="shared" si="1185"/>
        <v>4</v>
      </c>
      <c r="K1783" s="146">
        <f t="shared" si="1186"/>
        <v>5</v>
      </c>
      <c r="L1783" s="146">
        <f t="shared" si="1187"/>
        <v>4</v>
      </c>
      <c r="M1783" s="146">
        <f t="shared" si="1188"/>
        <v>4</v>
      </c>
      <c r="N1783" s="147">
        <f t="shared" si="1189"/>
        <v>43</v>
      </c>
      <c r="O1783" s="148">
        <f>SUM(COUNTIF(E1783,E1775),COUNTIF(F1783,F1775),COUNTIF(G1783,G1775),COUNTIF(H1783,H1775),COUNTIF(I1783,I1775),COUNTIF(J1783,J1775),COUNTIF(K1783,K1775),COUNTIF(L1783,L1775),COUNTIF(M1783,M1775))</f>
        <v>0</v>
      </c>
      <c r="P1783" s="149">
        <f>IF(O1783=0,0,IF(SUM(O1776:O1787)=O1783,VLOOKUP(1,$AC$107:$AD$116,2,FALSE),O1783*P1788))</f>
        <v>0</v>
      </c>
      <c r="Q1783" s="146">
        <f t="shared" si="1190"/>
        <v>2</v>
      </c>
      <c r="R1783" t="s">
        <v>179</v>
      </c>
      <c r="S1783" t="str">
        <f t="shared" si="1193"/>
        <v/>
      </c>
      <c r="T1783" t="str">
        <f t="shared" ref="T1783:Y1783" si="1200">IF(E1783=E1775,CONCATENATE(VLOOKUP((E1783-E1773),$AC$122:$AD$127,2,FALSE),E1774),"")</f>
        <v/>
      </c>
      <c r="U1783" t="str">
        <f t="shared" si="1200"/>
        <v/>
      </c>
      <c r="V1783" t="str">
        <f t="shared" si="1200"/>
        <v/>
      </c>
      <c r="W1783" t="str">
        <f t="shared" si="1200"/>
        <v/>
      </c>
      <c r="X1783" t="str">
        <f t="shared" si="1200"/>
        <v/>
      </c>
      <c r="Y1783" t="str">
        <f t="shared" si="1200"/>
        <v/>
      </c>
      <c r="Z1783" t="str">
        <f>IF(K1783=K1775,CONCATENATE(VLOOKUP((K1783-K1773),$AC$122:$AD$127,2,FALSE),K1774),"")</f>
        <v/>
      </c>
      <c r="AA1783" t="str">
        <f t="shared" ref="AA1783:AB1783" si="1201">IF(L1783=L1775,CONCATENATE(VLOOKUP((L1783-L1773),$AC$122:$AD$127,2,FALSE),L1774),"")</f>
        <v/>
      </c>
      <c r="AB1783" t="str">
        <f t="shared" si="1201"/>
        <v/>
      </c>
      <c r="AC1783" s="1">
        <v>6</v>
      </c>
      <c r="AD1783" s="1">
        <v>4</v>
      </c>
      <c r="AG1783" t="str">
        <f t="shared" si="1192"/>
        <v>F1</v>
      </c>
      <c r="AH1783" t="str">
        <f t="shared" si="1192"/>
        <v>F1</v>
      </c>
      <c r="AI1783" t="str">
        <f t="shared" si="1192"/>
        <v>F1</v>
      </c>
      <c r="AJ1783" t="str">
        <f t="shared" si="1192"/>
        <v>F1</v>
      </c>
      <c r="AK1783" t="str">
        <f t="shared" si="1192"/>
        <v>F1</v>
      </c>
      <c r="AL1783" t="str">
        <f t="shared" si="1192"/>
        <v>F1</v>
      </c>
      <c r="AM1783" t="str">
        <f t="shared" si="1192"/>
        <v>F1</v>
      </c>
      <c r="AN1783" t="str">
        <f t="shared" si="1192"/>
        <v>F1</v>
      </c>
      <c r="AO1783" t="str">
        <f t="shared" si="1192"/>
        <v>F1</v>
      </c>
    </row>
    <row r="1784" spans="1:41" x14ac:dyDescent="0.25">
      <c r="A1784" s="139" t="str">
        <f t="shared" si="1178"/>
        <v>2015Wk 11P23</v>
      </c>
      <c r="B1784" s="48">
        <v>23</v>
      </c>
      <c r="C1784" s="144" t="str">
        <f t="shared" si="1179"/>
        <v>Steve Donegan</v>
      </c>
      <c r="D1784" s="145"/>
      <c r="E1784" s="146">
        <f t="shared" si="1180"/>
        <v>5</v>
      </c>
      <c r="F1784" s="146">
        <f t="shared" si="1181"/>
        <v>4</v>
      </c>
      <c r="G1784" s="146">
        <f t="shared" si="1182"/>
        <v>9</v>
      </c>
      <c r="H1784" s="146">
        <f t="shared" si="1183"/>
        <v>5</v>
      </c>
      <c r="I1784" s="146">
        <f t="shared" si="1184"/>
        <v>4</v>
      </c>
      <c r="J1784" s="146">
        <f t="shared" si="1185"/>
        <v>3</v>
      </c>
      <c r="K1784" s="146">
        <f t="shared" si="1186"/>
        <v>5</v>
      </c>
      <c r="L1784" s="146">
        <f t="shared" si="1187"/>
        <v>4</v>
      </c>
      <c r="M1784" s="146">
        <f t="shared" si="1188"/>
        <v>4</v>
      </c>
      <c r="N1784" s="147">
        <f t="shared" si="1189"/>
        <v>43</v>
      </c>
      <c r="O1784" s="148">
        <f>SUM(COUNTIF(E1784,E1775),COUNTIF(F1784,F1775),COUNTIF(G1784,G1775),COUNTIF(H1784,H1775),COUNTIF(I1784,I1775),COUNTIF(J1784,J1775),COUNTIF(K1784,K1775),COUNTIF(L1784,L1775),COUNTIF(M1784,M1775))</f>
        <v>0</v>
      </c>
      <c r="P1784" s="149">
        <f>IF(O1784=0,0,IF(SUM(O1776:O1787)=O1784,VLOOKUP(1,$AC$107:$AD$116,2,FALSE),O1784*P1788))</f>
        <v>0</v>
      </c>
      <c r="Q1784" s="146">
        <f t="shared" si="1190"/>
        <v>1</v>
      </c>
      <c r="R1784" t="s">
        <v>179</v>
      </c>
      <c r="S1784" t="str">
        <f t="shared" si="1193"/>
        <v/>
      </c>
      <c r="T1784" t="str">
        <f>IF(E1784=E1775,CONCATENATE(VLOOKUP((E1784-E1773),$AC$122:$AD$127,2,FALSE),E1774),"")</f>
        <v/>
      </c>
      <c r="U1784" t="str">
        <f t="shared" ref="U1784:AB1784" si="1202">IF(F1784=F1775,CONCATENATE(VLOOKUP((F1784-F1773),$AC$122:$AD$127,2,FALSE),F1774),"")</f>
        <v/>
      </c>
      <c r="V1784" t="str">
        <f t="shared" si="1202"/>
        <v/>
      </c>
      <c r="W1784" t="str">
        <f t="shared" si="1202"/>
        <v/>
      </c>
      <c r="X1784" t="str">
        <f t="shared" si="1202"/>
        <v/>
      </c>
      <c r="Y1784" t="str">
        <f t="shared" si="1202"/>
        <v/>
      </c>
      <c r="Z1784" t="str">
        <f t="shared" si="1202"/>
        <v/>
      </c>
      <c r="AA1784" t="str">
        <f t="shared" si="1202"/>
        <v/>
      </c>
      <c r="AB1784" t="str">
        <f t="shared" si="1202"/>
        <v/>
      </c>
      <c r="AC1784" s="1">
        <v>7</v>
      </c>
      <c r="AD1784" s="1">
        <v>3</v>
      </c>
      <c r="AG1784" t="str">
        <f t="shared" si="1192"/>
        <v>F1</v>
      </c>
      <c r="AH1784" t="str">
        <f t="shared" si="1192"/>
        <v>F1</v>
      </c>
      <c r="AI1784" t="str">
        <f t="shared" si="1192"/>
        <v>F1</v>
      </c>
      <c r="AJ1784" t="str">
        <f t="shared" si="1192"/>
        <v>F1</v>
      </c>
      <c r="AK1784" t="str">
        <f t="shared" si="1192"/>
        <v>F1</v>
      </c>
      <c r="AL1784" t="str">
        <f t="shared" si="1192"/>
        <v>F1</v>
      </c>
      <c r="AM1784" t="str">
        <f t="shared" si="1192"/>
        <v>F1</v>
      </c>
      <c r="AN1784" t="str">
        <f t="shared" si="1192"/>
        <v>F1</v>
      </c>
      <c r="AO1784" t="str">
        <f t="shared" si="1192"/>
        <v>F1</v>
      </c>
    </row>
    <row r="1785" spans="1:41" x14ac:dyDescent="0.25">
      <c r="A1785" s="139" t="str">
        <f t="shared" si="1178"/>
        <v>2015Wk 11P81</v>
      </c>
      <c r="B1785" s="48">
        <v>81</v>
      </c>
      <c r="C1785" s="144" t="str">
        <f t="shared" si="1179"/>
        <v>Bill John</v>
      </c>
      <c r="D1785" s="150"/>
      <c r="E1785" s="146">
        <f t="shared" si="1180"/>
        <v>6</v>
      </c>
      <c r="F1785" s="146">
        <f t="shared" si="1181"/>
        <v>6</v>
      </c>
      <c r="G1785" s="146">
        <f t="shared" si="1182"/>
        <v>7</v>
      </c>
      <c r="H1785" s="146">
        <f t="shared" si="1183"/>
        <v>5</v>
      </c>
      <c r="I1785" s="146">
        <f t="shared" si="1184"/>
        <v>5</v>
      </c>
      <c r="J1785" s="146">
        <f t="shared" si="1185"/>
        <v>3</v>
      </c>
      <c r="K1785" s="146">
        <f t="shared" si="1186"/>
        <v>6</v>
      </c>
      <c r="L1785" s="146">
        <f t="shared" si="1187"/>
        <v>3</v>
      </c>
      <c r="M1785" s="146">
        <f t="shared" si="1188"/>
        <v>5</v>
      </c>
      <c r="N1785" s="147">
        <f t="shared" si="1189"/>
        <v>46</v>
      </c>
      <c r="O1785" s="148">
        <f>SUM(COUNTIF(E1785,E1775),COUNTIF(F1785,F1775),COUNTIF(G1785,G1775),COUNTIF(H1785,H1775),COUNTIF(I1785,I1775),COUNTIF(J1785,J1775),COUNTIF(K1785,K1775),COUNTIF(L1785,L1775),COUNTIF(M1785,M1775))</f>
        <v>0</v>
      </c>
      <c r="P1785" s="149">
        <f>IF(O1785=0,0,IF(SUM(O1776:O1787)=O1785,VLOOKUP(1,$AC$107:$AD$116,2,FALSE),O1785*P1788))</f>
        <v>0</v>
      </c>
      <c r="Q1785" s="146">
        <f t="shared" si="1190"/>
        <v>0</v>
      </c>
      <c r="R1785" t="s">
        <v>179</v>
      </c>
      <c r="S1785" t="str">
        <f>CONCATENATE(T1785,U1785,V1785,W1785,X1785,Y1785,Z1785,AA1785,AB1785)</f>
        <v/>
      </c>
      <c r="T1785" t="str">
        <f>IF(E1785=E1775,CONCATENATE(VLOOKUP((E1785-E1773),$AC$122:$AD$127,2,FALSE),E1774),"")</f>
        <v/>
      </c>
      <c r="U1785" t="str">
        <f t="shared" ref="U1785:W1785" si="1203">IF(F1785=F1775,CONCATENATE(VLOOKUP((F1785-F1773),$AC$122:$AD$127,2,FALSE),F1774),"")</f>
        <v/>
      </c>
      <c r="V1785" t="str">
        <f t="shared" si="1203"/>
        <v/>
      </c>
      <c r="W1785" t="str">
        <f t="shared" si="1203"/>
        <v/>
      </c>
      <c r="X1785" t="str">
        <f>IF(I1785=I1775,CONCATENATE(VLOOKUP((I1785-I1773),$AC$122:$AD$127,2,FALSE),I1774),"")</f>
        <v/>
      </c>
      <c r="Y1785" t="str">
        <f t="shared" ref="Y1785:AB1785" si="1204">IF(J1785=J1775,CONCATENATE(VLOOKUP((J1785-J1773),$AC$122:$AD$127,2,FALSE),J1774),"")</f>
        <v/>
      </c>
      <c r="Z1785" t="str">
        <f t="shared" si="1204"/>
        <v/>
      </c>
      <c r="AA1785" t="str">
        <f t="shared" si="1204"/>
        <v/>
      </c>
      <c r="AB1785" t="str">
        <f t="shared" si="1204"/>
        <v/>
      </c>
      <c r="AC1785" s="1">
        <v>8</v>
      </c>
      <c r="AD1785" s="1">
        <v>3</v>
      </c>
      <c r="AG1785" t="str">
        <f>CONCATENATE("F1",T1785)</f>
        <v>F1</v>
      </c>
      <c r="AH1785" t="str">
        <f t="shared" si="1192"/>
        <v>F1</v>
      </c>
      <c r="AI1785" t="str">
        <f t="shared" si="1192"/>
        <v>F1</v>
      </c>
      <c r="AJ1785" t="str">
        <f t="shared" si="1192"/>
        <v>F1</v>
      </c>
      <c r="AK1785" t="str">
        <f t="shared" si="1192"/>
        <v>F1</v>
      </c>
      <c r="AL1785" t="str">
        <f t="shared" si="1192"/>
        <v>F1</v>
      </c>
      <c r="AM1785" t="str">
        <f t="shared" si="1192"/>
        <v>F1</v>
      </c>
      <c r="AN1785" t="str">
        <f t="shared" si="1192"/>
        <v>F1</v>
      </c>
      <c r="AO1785" t="str">
        <f t="shared" si="1192"/>
        <v>F1</v>
      </c>
    </row>
    <row r="1786" spans="1:41" x14ac:dyDescent="0.25">
      <c r="A1786" s="139" t="str">
        <f t="shared" si="1178"/>
        <v>2015Wk 11P19</v>
      </c>
      <c r="B1786" s="48">
        <v>19</v>
      </c>
      <c r="C1786" s="144" t="str">
        <f t="shared" si="1179"/>
        <v>DJ Mahar</v>
      </c>
      <c r="D1786" s="150"/>
      <c r="E1786" s="146">
        <f t="shared" si="1180"/>
        <v>6</v>
      </c>
      <c r="F1786" s="146">
        <f t="shared" si="1181"/>
        <v>4</v>
      </c>
      <c r="G1786" s="146">
        <f t="shared" si="1182"/>
        <v>6</v>
      </c>
      <c r="H1786" s="146">
        <f t="shared" si="1183"/>
        <v>7</v>
      </c>
      <c r="I1786" s="146">
        <f t="shared" si="1184"/>
        <v>4</v>
      </c>
      <c r="J1786" s="146">
        <f t="shared" si="1185"/>
        <v>5</v>
      </c>
      <c r="K1786" s="146">
        <f t="shared" si="1186"/>
        <v>6</v>
      </c>
      <c r="L1786" s="146">
        <f t="shared" si="1187"/>
        <v>3</v>
      </c>
      <c r="M1786" s="146">
        <f t="shared" si="1188"/>
        <v>5</v>
      </c>
      <c r="N1786" s="147">
        <f t="shared" si="1189"/>
        <v>46</v>
      </c>
      <c r="O1786" s="148">
        <f>SUM(COUNTIF(E1786,E1775),COUNTIF(F1786,F1775),COUNTIF(G1786,G1775),COUNTIF(H1786,H1775),COUNTIF(I1786,I1775),COUNTIF(J1786,J1775),COUNTIF(K1786,K1775),COUNTIF(L1786,L1775),COUNTIF(M1786,M1775))</f>
        <v>0</v>
      </c>
      <c r="P1786" s="149">
        <f>IF(O1786=0,0,IF(SUM(O1776:O1787)=O1786,VLOOKUP(1,$AC$107:$AD$116,2,FALSE),O1786*P1788))</f>
        <v>0</v>
      </c>
      <c r="Q1786" s="146">
        <f t="shared" si="1190"/>
        <v>0</v>
      </c>
      <c r="R1786" t="s">
        <v>179</v>
      </c>
      <c r="S1786" t="str">
        <f>CONCATENATE(T1786,U1786,V1786,W1786,X1786,Y1786,Z1786,AA1786,AB1786)</f>
        <v/>
      </c>
      <c r="T1786" t="str">
        <f>IF(E1786=E1775,CONCATENATE(VLOOKUP((E1786-E1773),$AC$122:$AD$127,2,FALSE),E1774),"")</f>
        <v/>
      </c>
      <c r="U1786" t="str">
        <f t="shared" ref="U1786:AB1786" si="1205">IF(F1786=F1775,CONCATENATE(VLOOKUP((F1786-F1773),$AC$122:$AD$127,2,FALSE),F1774),"")</f>
        <v/>
      </c>
      <c r="V1786" t="str">
        <f t="shared" si="1205"/>
        <v/>
      </c>
      <c r="W1786" t="str">
        <f t="shared" si="1205"/>
        <v/>
      </c>
      <c r="X1786" t="str">
        <f t="shared" si="1205"/>
        <v/>
      </c>
      <c r="Y1786" t="str">
        <f t="shared" si="1205"/>
        <v/>
      </c>
      <c r="Z1786" t="str">
        <f t="shared" si="1205"/>
        <v/>
      </c>
      <c r="AA1786" t="str">
        <f t="shared" si="1205"/>
        <v/>
      </c>
      <c r="AB1786" t="str">
        <f t="shared" si="1205"/>
        <v/>
      </c>
      <c r="AC1786" s="1">
        <v>9</v>
      </c>
      <c r="AD1786" s="1">
        <v>3</v>
      </c>
      <c r="AG1786" t="str">
        <f t="shared" ref="AG1786:AG1787" si="1206">CONCATENATE("F1",T1786)</f>
        <v>F1</v>
      </c>
      <c r="AH1786" t="str">
        <f t="shared" si="1192"/>
        <v>F1</v>
      </c>
      <c r="AI1786" t="str">
        <f t="shared" si="1192"/>
        <v>F1</v>
      </c>
      <c r="AJ1786" t="str">
        <f t="shared" si="1192"/>
        <v>F1</v>
      </c>
      <c r="AK1786" t="str">
        <f t="shared" si="1192"/>
        <v>F1</v>
      </c>
      <c r="AL1786" t="str">
        <f t="shared" si="1192"/>
        <v>F1</v>
      </c>
      <c r="AM1786" t="str">
        <f t="shared" si="1192"/>
        <v>F1</v>
      </c>
      <c r="AN1786" t="str">
        <f t="shared" si="1192"/>
        <v>F1</v>
      </c>
      <c r="AO1786" t="str">
        <f t="shared" si="1192"/>
        <v>F1</v>
      </c>
    </row>
    <row r="1787" spans="1:41" x14ac:dyDescent="0.25">
      <c r="A1787" s="139" t="str">
        <f t="shared" si="1178"/>
        <v>2015Wk 11P82</v>
      </c>
      <c r="B1787" s="48">
        <v>82</v>
      </c>
      <c r="C1787" s="144" t="str">
        <f t="shared" si="1179"/>
        <v>Vinny Procopio</v>
      </c>
      <c r="D1787" s="150"/>
      <c r="E1787" s="146">
        <f t="shared" si="1180"/>
        <v>4</v>
      </c>
      <c r="F1787" s="146">
        <f t="shared" si="1181"/>
        <v>4</v>
      </c>
      <c r="G1787" s="146">
        <f t="shared" si="1182"/>
        <v>6</v>
      </c>
      <c r="H1787" s="146">
        <f t="shared" si="1183"/>
        <v>4</v>
      </c>
      <c r="I1787" s="146">
        <f t="shared" si="1184"/>
        <v>3</v>
      </c>
      <c r="J1787" s="146">
        <f t="shared" si="1185"/>
        <v>4</v>
      </c>
      <c r="K1787" s="146">
        <f t="shared" si="1186"/>
        <v>4</v>
      </c>
      <c r="L1787" s="146">
        <f t="shared" si="1187"/>
        <v>5</v>
      </c>
      <c r="M1787" s="146">
        <f t="shared" si="1188"/>
        <v>6</v>
      </c>
      <c r="N1787" s="147">
        <f>SUM(E1787:M1787)</f>
        <v>40</v>
      </c>
      <c r="O1787" s="148">
        <f>SUM(COUNTIF(E1787,E1775),COUNTIF(F1787,F1775),COUNTIF(G1787,G1775),COUNTIF(H1787,H1775),COUNTIF(I1787,I1775),COUNTIF(J1787,J1775),COUNTIF(K1787,K1775),COUNTIF(L1787,L1775),COUNTIF(M1787,M1775))</f>
        <v>1</v>
      </c>
      <c r="P1787" s="149">
        <f>IF(O1787=0,0,IF(SUM(O1776:O1787)=O1787,VLOOKUP(1,$AC$107:$AD$116,2,FALSE),O1787*P1788))</f>
        <v>18</v>
      </c>
      <c r="Q1787" s="146">
        <f t="shared" si="1190"/>
        <v>2</v>
      </c>
      <c r="R1787" t="s">
        <v>179</v>
      </c>
      <c r="S1787" t="str">
        <f>CONCATENATE(T1787,U1787,V1787,W1787,X1787,Y1787,Z1787,AA1787,AB1787)</f>
        <v>BIR#5</v>
      </c>
      <c r="T1787" t="str">
        <f>IF(E1787=E1775,CONCATENATE(VLOOKUP((E1787-E1773),$AC$122:$AD$127,2,FALSE),E1774),"")</f>
        <v/>
      </c>
      <c r="U1787" t="str">
        <f t="shared" ref="U1787" si="1207">IF(F1787=F1775,CONCATENATE(VLOOKUP((F1787-F1773),$AC$122:$AD$127,2,FALSE),F1774),"")</f>
        <v/>
      </c>
      <c r="V1787" t="str">
        <f>IF(G1787=G1775,CONCATENATE(VLOOKUP((G1787-G1773),$AC$122:$AD$127,2,FALSE),G1774),"")</f>
        <v/>
      </c>
      <c r="W1787" t="str">
        <f t="shared" ref="W1787:AB1787" si="1208">IF(H1787=H1775,CONCATENATE(VLOOKUP((H1787-H1773),$AC$122:$AD$127,2,FALSE),H1774),"")</f>
        <v/>
      </c>
      <c r="X1787" t="str">
        <f t="shared" si="1208"/>
        <v>BIR#5</v>
      </c>
      <c r="Y1787" t="str">
        <f t="shared" si="1208"/>
        <v/>
      </c>
      <c r="Z1787" t="str">
        <f t="shared" si="1208"/>
        <v/>
      </c>
      <c r="AA1787" t="str">
        <f t="shared" si="1208"/>
        <v/>
      </c>
      <c r="AB1787" t="str">
        <f t="shared" si="1208"/>
        <v/>
      </c>
      <c r="AC1787" s="1"/>
      <c r="AD1787" s="1"/>
      <c r="AG1787" t="str">
        <f t="shared" si="1206"/>
        <v>F1</v>
      </c>
      <c r="AH1787" t="str">
        <f t="shared" si="1192"/>
        <v>F1</v>
      </c>
      <c r="AI1787" t="str">
        <f t="shared" si="1192"/>
        <v>F1</v>
      </c>
      <c r="AJ1787" t="str">
        <f t="shared" si="1192"/>
        <v>F1</v>
      </c>
      <c r="AK1787" t="str">
        <f t="shared" si="1192"/>
        <v>F1BIR#5</v>
      </c>
      <c r="AL1787" t="str">
        <f t="shared" si="1192"/>
        <v>F1</v>
      </c>
      <c r="AM1787" t="str">
        <f t="shared" si="1192"/>
        <v>F1</v>
      </c>
      <c r="AN1787" t="str">
        <f t="shared" si="1192"/>
        <v>F1</v>
      </c>
      <c r="AO1787" t="str">
        <f t="shared" si="1192"/>
        <v>F1</v>
      </c>
    </row>
    <row r="1788" spans="1:41" x14ac:dyDescent="0.25">
      <c r="B1788" s="48"/>
      <c r="C1788" s="151" t="s">
        <v>196</v>
      </c>
      <c r="D1788" s="150"/>
      <c r="E1788" s="152">
        <f>AVERAGE(E1776:E1787)</f>
        <v>5.083333333333333</v>
      </c>
      <c r="F1788" s="152">
        <f t="shared" ref="F1788:N1788" si="1209">AVERAGE(F1776:F1787)</f>
        <v>4.583333333333333</v>
      </c>
      <c r="G1788" s="152">
        <f t="shared" si="1209"/>
        <v>6.083333333333333</v>
      </c>
      <c r="H1788" s="152">
        <f t="shared" si="1209"/>
        <v>5.333333333333333</v>
      </c>
      <c r="I1788" s="152">
        <f t="shared" si="1209"/>
        <v>4.5</v>
      </c>
      <c r="J1788" s="152">
        <f t="shared" si="1209"/>
        <v>3.6666666666666665</v>
      </c>
      <c r="K1788" s="152">
        <f t="shared" si="1209"/>
        <v>4.666666666666667</v>
      </c>
      <c r="L1788" s="152">
        <f t="shared" si="1209"/>
        <v>3.5</v>
      </c>
      <c r="M1788" s="152">
        <f t="shared" si="1209"/>
        <v>4.75</v>
      </c>
      <c r="N1788" s="152">
        <f t="shared" si="1209"/>
        <v>42.166666666666664</v>
      </c>
      <c r="O1788" s="153"/>
      <c r="P1788" s="9">
        <f>VLOOKUP(SUM(O1776:O1787),$AC$107:$AD$117,2,FALSE)</f>
        <v>18</v>
      </c>
    </row>
    <row r="1789" spans="1:41" x14ac:dyDescent="0.25">
      <c r="A1789" s="139" t="str">
        <f>CONCATENATE($C$10,C1773,C1789)</f>
        <v>2015Wk 11Flight 2</v>
      </c>
      <c r="B1789" s="48"/>
      <c r="C1789" s="302" t="s">
        <v>57</v>
      </c>
      <c r="D1789" s="303"/>
      <c r="E1789" s="140">
        <f>IF(COUNTIF(E1790:E1801,MIN(E1790:E1801))=1,MIN(E1790:E1801),0)</f>
        <v>4</v>
      </c>
      <c r="F1789" s="140">
        <f t="shared" ref="F1789:L1789" si="1210">IF(COUNTIF(F1790:F1801,MIN(F1790:F1801))=1,MIN(F1790:F1801),0)</f>
        <v>3</v>
      </c>
      <c r="G1789" s="140">
        <f t="shared" si="1210"/>
        <v>5</v>
      </c>
      <c r="H1789" s="140">
        <f t="shared" si="1210"/>
        <v>4</v>
      </c>
      <c r="I1789" s="140">
        <f t="shared" si="1210"/>
        <v>3</v>
      </c>
      <c r="J1789" s="140">
        <f t="shared" si="1210"/>
        <v>0</v>
      </c>
      <c r="K1789" s="140">
        <f t="shared" si="1210"/>
        <v>0</v>
      </c>
      <c r="L1789" s="140">
        <f t="shared" si="1210"/>
        <v>0</v>
      </c>
      <c r="M1789" s="140">
        <f>IF(COUNTIF(M1790:M1801,MIN(M1790:M1801))=1,MIN(M1790:M1801),0)</f>
        <v>0</v>
      </c>
      <c r="N1789" s="154"/>
      <c r="O1789" s="9" t="s">
        <v>190</v>
      </c>
      <c r="P1789" s="9" t="s">
        <v>191</v>
      </c>
      <c r="Q1789" s="52"/>
    </row>
    <row r="1790" spans="1:41" x14ac:dyDescent="0.25">
      <c r="A1790" s="139" t="str">
        <f t="shared" ref="A1790:A1801" si="1211">CONCATENATE($C$10,$C$1830,"P",B1790)</f>
        <v>2015Wk 11P14</v>
      </c>
      <c r="B1790" s="48">
        <v>14</v>
      </c>
      <c r="C1790" s="144" t="str">
        <f t="shared" ref="C1790:C1801" si="1212">VLOOKUP(B1790,$A$3108:$D$8319,3,FALSE)</f>
        <v>Drew Prucha</v>
      </c>
      <c r="D1790" s="145"/>
      <c r="E1790" s="146">
        <f t="shared" ref="E1790:E1801" si="1213">IFERROR(IF(VLOOKUP($A1790,$A$1830:$P$1891,5,FALSE)=0,"",VLOOKUP($A1790,$A$1830:$P$1891,5,FALSE)),"")</f>
        <v>5</v>
      </c>
      <c r="F1790" s="146">
        <f t="shared" ref="F1790:F1801" si="1214">IFERROR(IF(VLOOKUP($A1790,$A$1830:$P$1891,6,FALSE)=0,"",VLOOKUP($A1790,$A$1830:$P$1891,6,FALSE)),"")</f>
        <v>5</v>
      </c>
      <c r="G1790" s="146">
        <f t="shared" ref="G1790:G1801" si="1215">IFERROR(IF(VLOOKUP($A1790,$A$1830:$P$1891,7,FALSE)=0,"",VLOOKUP($A1790,$A$1830:$P$1891,7,FALSE)),"")</f>
        <v>6</v>
      </c>
      <c r="H1790" s="146">
        <f t="shared" ref="H1790:H1801" si="1216">IFERROR(IF(VLOOKUP($A1790,$A$1830:$P$1891,8,FALSE)=0,"",VLOOKUP($A1790,$A$1830:$P$1891,8,FALSE)),"")</f>
        <v>6</v>
      </c>
      <c r="I1790" s="146">
        <f t="shared" ref="I1790:I1801" si="1217">IFERROR(IF(VLOOKUP($A1790,$A$1830:$P$1891,9,FALSE)=0,"",VLOOKUP($A1790,$A$1830:$P$1891,9,FALSE)),"")</f>
        <v>5</v>
      </c>
      <c r="J1790" s="146">
        <f t="shared" ref="J1790:J1801" si="1218">IFERROR(IF(VLOOKUP($A1790,$A$1830:$P$1891,10,FALSE)=0,"",VLOOKUP($A1790,$A$1830:$P$1891,10,FALSE)),"")</f>
        <v>4</v>
      </c>
      <c r="K1790" s="146">
        <f t="shared" ref="K1790:K1801" si="1219">IFERROR(IF(VLOOKUP($A1790,$A$1830:$P$1891,11,FALSE)=0,"",VLOOKUP($A1790,$A$1830:$P$1891,11,FALSE)),"")</f>
        <v>5</v>
      </c>
      <c r="L1790" s="146">
        <f t="shared" ref="L1790:L1801" si="1220">IFERROR(IF(VLOOKUP($A1790,$A$1830:$P$1891,12,FALSE)=0,"",VLOOKUP($A1790,$A$1830:$P$1891,12,FALSE)),"")</f>
        <v>4</v>
      </c>
      <c r="M1790" s="146">
        <f t="shared" ref="M1790:M1801" si="1221">IFERROR(IF(VLOOKUP($A1790,$A$1830:$P$1891,13,FALSE)=0,"",VLOOKUP($A1790,$A$1830:$P$1891,13,FALSE)),"")</f>
        <v>6</v>
      </c>
      <c r="N1790" s="147">
        <f t="shared" ref="N1790:N1797" si="1222">SUM(E1790:M1790)</f>
        <v>46</v>
      </c>
      <c r="O1790" s="148">
        <f>SUM(COUNTIF(E1790,E1789),COUNTIF(F1790,F1789),COUNTIF(G1790,G1789),COUNTIF(H1790,H1789),COUNTIF(I1790,I1789),COUNTIF(J1790,J1789),COUNTIF(K1790,K1789),COUNTIF(L1790,L1789),COUNTIF(M1790,M1789))</f>
        <v>0</v>
      </c>
      <c r="P1790" s="149">
        <f>IF(O1790=0,0,IF(SUM(O1790:O1801)=O1790,VLOOKUP(1,$AC$107:$AD$116,2,FALSE),O1790*P1802))</f>
        <v>0</v>
      </c>
      <c r="Q1790" s="146">
        <f t="shared" ref="Q1790:Q1801" si="1223">IFERROR((VLOOKUP($A1790,$A$1830:$P$1891,16,FALSE)),"DNP")</f>
        <v>1</v>
      </c>
      <c r="R1790" t="s">
        <v>179</v>
      </c>
      <c r="S1790" t="str">
        <f t="shared" ref="S1790:S1801" si="1224">CONCATENATE(T1790,U1790,V1790,W1790,X1790,Y1790,Z1790,AA1790,AB1790)</f>
        <v/>
      </c>
      <c r="T1790" t="str">
        <f t="shared" ref="T1790:AB1790" si="1225">IF(E1790=E1789,CONCATENATE(VLOOKUP((E1790-E1773),$AC$122:$AD$127,2,FALSE),E1774),"")</f>
        <v/>
      </c>
      <c r="U1790" t="str">
        <f t="shared" si="1225"/>
        <v/>
      </c>
      <c r="V1790" t="str">
        <f t="shared" si="1225"/>
        <v/>
      </c>
      <c r="W1790" t="str">
        <f t="shared" si="1225"/>
        <v/>
      </c>
      <c r="X1790" t="str">
        <f t="shared" si="1225"/>
        <v/>
      </c>
      <c r="Y1790" t="str">
        <f t="shared" si="1225"/>
        <v/>
      </c>
      <c r="Z1790" t="str">
        <f t="shared" si="1225"/>
        <v/>
      </c>
      <c r="AA1790" t="str">
        <f t="shared" si="1225"/>
        <v/>
      </c>
      <c r="AB1790" t="str">
        <f t="shared" si="1225"/>
        <v/>
      </c>
      <c r="AG1790" t="str">
        <f>CONCATENATE("F2",T1790)</f>
        <v>F2</v>
      </c>
      <c r="AH1790" t="str">
        <f t="shared" ref="AH1790:AO1801" si="1226">CONCATENATE("F2",U1790)</f>
        <v>F2</v>
      </c>
      <c r="AI1790" t="str">
        <f t="shared" si="1226"/>
        <v>F2</v>
      </c>
      <c r="AJ1790" t="str">
        <f t="shared" si="1226"/>
        <v>F2</v>
      </c>
      <c r="AK1790" t="str">
        <f t="shared" si="1226"/>
        <v>F2</v>
      </c>
      <c r="AL1790" t="str">
        <f t="shared" si="1226"/>
        <v>F2</v>
      </c>
      <c r="AM1790" t="str">
        <f t="shared" si="1226"/>
        <v>F2</v>
      </c>
      <c r="AN1790" t="str">
        <f t="shared" si="1226"/>
        <v>F2</v>
      </c>
      <c r="AO1790" t="str">
        <f t="shared" si="1226"/>
        <v>F2</v>
      </c>
    </row>
    <row r="1791" spans="1:41" x14ac:dyDescent="0.25">
      <c r="A1791" s="139" t="str">
        <f t="shared" si="1211"/>
        <v>2015Wk 11P30</v>
      </c>
      <c r="B1791" s="48">
        <v>30</v>
      </c>
      <c r="C1791" s="144" t="str">
        <f t="shared" si="1212"/>
        <v>Matt Lochner</v>
      </c>
      <c r="D1791" s="145"/>
      <c r="E1791" s="146">
        <f t="shared" si="1213"/>
        <v>5</v>
      </c>
      <c r="F1791" s="146">
        <f t="shared" si="1214"/>
        <v>5</v>
      </c>
      <c r="G1791" s="146">
        <f t="shared" si="1215"/>
        <v>7</v>
      </c>
      <c r="H1791" s="146">
        <f t="shared" si="1216"/>
        <v>5</v>
      </c>
      <c r="I1791" s="146">
        <f t="shared" si="1217"/>
        <v>5</v>
      </c>
      <c r="J1791" s="146">
        <f t="shared" si="1218"/>
        <v>5</v>
      </c>
      <c r="K1791" s="146">
        <f t="shared" si="1219"/>
        <v>4</v>
      </c>
      <c r="L1791" s="146">
        <f t="shared" si="1220"/>
        <v>4</v>
      </c>
      <c r="M1791" s="146">
        <f t="shared" si="1221"/>
        <v>7</v>
      </c>
      <c r="N1791" s="147">
        <f t="shared" si="1222"/>
        <v>47</v>
      </c>
      <c r="O1791" s="148">
        <f>SUM(COUNTIF(E1791,E1789),COUNTIF(F1791,F1789),COUNTIF(G1791,G1789),COUNTIF(H1791,H1789),COUNTIF(I1791,I1789),COUNTIF(J1791,J1789),COUNTIF(K1791,K1789),COUNTIF(L1791,L1789),COUNTIF(M1791,M1789))</f>
        <v>0</v>
      </c>
      <c r="P1791" s="149">
        <f>IF(O1791=0,0,IF(SUM(O1790:O1801)=O1791,VLOOKUP(1,$AC$107:$AD$116,2,FALSE),O1791*P1802))</f>
        <v>0</v>
      </c>
      <c r="Q1791" s="146">
        <f t="shared" si="1223"/>
        <v>1</v>
      </c>
      <c r="R1791" t="s">
        <v>179</v>
      </c>
      <c r="S1791" t="str">
        <f t="shared" si="1224"/>
        <v/>
      </c>
      <c r="T1791" t="str">
        <f t="shared" ref="T1791:AB1791" si="1227">IF(E1791=E1789,CONCATENATE(VLOOKUP((E1791-E1773),$AC$122:$AD$127,2,FALSE),E1774),"")</f>
        <v/>
      </c>
      <c r="U1791" t="str">
        <f t="shared" si="1227"/>
        <v/>
      </c>
      <c r="V1791" t="str">
        <f t="shared" si="1227"/>
        <v/>
      </c>
      <c r="W1791" t="str">
        <f t="shared" si="1227"/>
        <v/>
      </c>
      <c r="X1791" t="str">
        <f t="shared" si="1227"/>
        <v/>
      </c>
      <c r="Y1791" t="str">
        <f t="shared" si="1227"/>
        <v/>
      </c>
      <c r="Z1791" t="str">
        <f t="shared" si="1227"/>
        <v/>
      </c>
      <c r="AA1791" t="str">
        <f t="shared" si="1227"/>
        <v/>
      </c>
      <c r="AB1791" t="str">
        <f t="shared" si="1227"/>
        <v/>
      </c>
      <c r="AC1791" s="1" t="s">
        <v>197</v>
      </c>
      <c r="AG1791" t="str">
        <f t="shared" ref="AG1791:AG1801" si="1228">CONCATENATE("F2",T1791)</f>
        <v>F2</v>
      </c>
      <c r="AH1791" t="str">
        <f t="shared" si="1226"/>
        <v>F2</v>
      </c>
      <c r="AI1791" t="str">
        <f t="shared" si="1226"/>
        <v>F2</v>
      </c>
      <c r="AJ1791" t="str">
        <f t="shared" si="1226"/>
        <v>F2</v>
      </c>
      <c r="AK1791" t="str">
        <f t="shared" si="1226"/>
        <v>F2</v>
      </c>
      <c r="AL1791" t="str">
        <f t="shared" si="1226"/>
        <v>F2</v>
      </c>
      <c r="AM1791" t="str">
        <f t="shared" si="1226"/>
        <v>F2</v>
      </c>
      <c r="AN1791" t="str">
        <f t="shared" si="1226"/>
        <v>F2</v>
      </c>
      <c r="AO1791" t="str">
        <f t="shared" si="1226"/>
        <v>F2</v>
      </c>
    </row>
    <row r="1792" spans="1:41" x14ac:dyDescent="0.25">
      <c r="A1792" s="139" t="str">
        <f t="shared" si="1211"/>
        <v>2015Wk 11P22</v>
      </c>
      <c r="B1792" s="48">
        <v>22</v>
      </c>
      <c r="C1792" s="144" t="str">
        <f t="shared" si="1212"/>
        <v>Mike Carroll</v>
      </c>
      <c r="D1792" s="145"/>
      <c r="E1792" s="146">
        <f t="shared" si="1213"/>
        <v>4</v>
      </c>
      <c r="F1792" s="146">
        <f t="shared" si="1214"/>
        <v>4</v>
      </c>
      <c r="G1792" s="146">
        <f t="shared" si="1215"/>
        <v>5</v>
      </c>
      <c r="H1792" s="146">
        <f t="shared" si="1216"/>
        <v>5</v>
      </c>
      <c r="I1792" s="146">
        <f t="shared" si="1217"/>
        <v>5</v>
      </c>
      <c r="J1792" s="146">
        <f t="shared" si="1218"/>
        <v>4</v>
      </c>
      <c r="K1792" s="146">
        <f t="shared" si="1219"/>
        <v>4</v>
      </c>
      <c r="L1792" s="146">
        <f t="shared" si="1220"/>
        <v>3</v>
      </c>
      <c r="M1792" s="146">
        <f t="shared" si="1221"/>
        <v>6</v>
      </c>
      <c r="N1792" s="147">
        <f t="shared" si="1222"/>
        <v>40</v>
      </c>
      <c r="O1792" s="148">
        <f>SUM(COUNTIF(E1792,E1789),COUNTIF(F1792,F1789),COUNTIF(G1792,G1789),COUNTIF(H1792,H1789),COUNTIF(I1792,I1789),COUNTIF(J1792,J1789),COUNTIF(K1792,K1789),COUNTIF(L1792,L1789),COUNTIF(M1792,M1789))</f>
        <v>2</v>
      </c>
      <c r="P1792" s="149">
        <f>IF(O1792=0,0,IF(SUM(O1790:O1801)=O1792,VLOOKUP(1,$AC$107:$AD$116,2,FALSE),O1792*P1802))</f>
        <v>14</v>
      </c>
      <c r="Q1792" s="146">
        <f t="shared" si="1223"/>
        <v>2</v>
      </c>
      <c r="R1792" t="s">
        <v>179</v>
      </c>
      <c r="S1792" t="str">
        <f t="shared" si="1224"/>
        <v>BIR#1PAR#3</v>
      </c>
      <c r="T1792" t="str">
        <f t="shared" ref="T1792:AB1792" si="1229">IF(E1792=E1789,CONCATENATE(VLOOKUP((E1792-E1773),$AC$122:$AD$127,2,FALSE),E1774),"")</f>
        <v>BIR#1</v>
      </c>
      <c r="U1792" t="str">
        <f t="shared" si="1229"/>
        <v/>
      </c>
      <c r="V1792" t="str">
        <f t="shared" si="1229"/>
        <v>PAR#3</v>
      </c>
      <c r="W1792" t="str">
        <f t="shared" si="1229"/>
        <v/>
      </c>
      <c r="X1792" t="str">
        <f t="shared" si="1229"/>
        <v/>
      </c>
      <c r="Y1792" t="str">
        <f t="shared" si="1229"/>
        <v/>
      </c>
      <c r="Z1792" t="str">
        <f t="shared" si="1229"/>
        <v/>
      </c>
      <c r="AA1792" t="str">
        <f t="shared" si="1229"/>
        <v/>
      </c>
      <c r="AB1792" t="str">
        <f t="shared" si="1229"/>
        <v/>
      </c>
      <c r="AC1792" s="1">
        <v>-3</v>
      </c>
      <c r="AD1792" s="1" t="s">
        <v>198</v>
      </c>
      <c r="AG1792" t="str">
        <f t="shared" si="1228"/>
        <v>F2BIR#1</v>
      </c>
      <c r="AH1792" t="str">
        <f t="shared" si="1226"/>
        <v>F2</v>
      </c>
      <c r="AI1792" t="str">
        <f t="shared" si="1226"/>
        <v>F2PAR#3</v>
      </c>
      <c r="AJ1792" t="str">
        <f t="shared" si="1226"/>
        <v>F2</v>
      </c>
      <c r="AK1792" t="str">
        <f t="shared" si="1226"/>
        <v>F2</v>
      </c>
      <c r="AL1792" t="str">
        <f t="shared" si="1226"/>
        <v>F2</v>
      </c>
      <c r="AM1792" t="str">
        <f t="shared" si="1226"/>
        <v>F2</v>
      </c>
      <c r="AN1792" t="str">
        <f t="shared" si="1226"/>
        <v>F2</v>
      </c>
      <c r="AO1792" t="str">
        <f t="shared" si="1226"/>
        <v>F2</v>
      </c>
    </row>
    <row r="1793" spans="1:41" x14ac:dyDescent="0.25">
      <c r="A1793" s="139" t="str">
        <f t="shared" si="1211"/>
        <v>2015Wk 11P37</v>
      </c>
      <c r="B1793" s="48">
        <v>37</v>
      </c>
      <c r="C1793" s="144" t="str">
        <f t="shared" si="1212"/>
        <v>Brian Thompson</v>
      </c>
      <c r="D1793" s="145"/>
      <c r="E1793" s="146">
        <f t="shared" si="1213"/>
        <v>5</v>
      </c>
      <c r="F1793" s="146">
        <f t="shared" si="1214"/>
        <v>4</v>
      </c>
      <c r="G1793" s="146">
        <f t="shared" si="1215"/>
        <v>7</v>
      </c>
      <c r="H1793" s="146">
        <f t="shared" si="1216"/>
        <v>5</v>
      </c>
      <c r="I1793" s="146">
        <f t="shared" si="1217"/>
        <v>3</v>
      </c>
      <c r="J1793" s="146">
        <f t="shared" si="1218"/>
        <v>4</v>
      </c>
      <c r="K1793" s="146">
        <f t="shared" si="1219"/>
        <v>4</v>
      </c>
      <c r="L1793" s="146">
        <f t="shared" si="1220"/>
        <v>3</v>
      </c>
      <c r="M1793" s="146">
        <f t="shared" si="1221"/>
        <v>6</v>
      </c>
      <c r="N1793" s="147">
        <f t="shared" si="1222"/>
        <v>41</v>
      </c>
      <c r="O1793" s="148">
        <f>SUM(COUNTIF(E1793,E1789),COUNTIF(F1793,F1789),COUNTIF(G1793,G1789),COUNTIF(H1793,H1789),COUNTIF(I1793,I1789),COUNTIF(J1793,J1789),COUNTIF(K1793,K1789),COUNTIF(L1793,L1789),COUNTIF(M1793,M1789))</f>
        <v>1</v>
      </c>
      <c r="P1793" s="149">
        <f>IF(O1793=0,0,IF(SUM(O1790:O1801)=O1793,VLOOKUP(1,$AC$107:$AD$116,2,FALSE),O1793*P1802))</f>
        <v>7</v>
      </c>
      <c r="Q1793" s="146">
        <f t="shared" si="1223"/>
        <v>2</v>
      </c>
      <c r="R1793" t="s">
        <v>179</v>
      </c>
      <c r="S1793" t="str">
        <f t="shared" si="1224"/>
        <v>BIR#5</v>
      </c>
      <c r="T1793" t="str">
        <f t="shared" ref="T1793:AB1793" si="1230">IF(E1793=E1789,CONCATENATE(VLOOKUP((E1793-E1773),$AC$122:$AD$127,2,FALSE),E1774),"")</f>
        <v/>
      </c>
      <c r="U1793" t="str">
        <f t="shared" si="1230"/>
        <v/>
      </c>
      <c r="V1793" t="str">
        <f t="shared" si="1230"/>
        <v/>
      </c>
      <c r="W1793" t="str">
        <f t="shared" si="1230"/>
        <v/>
      </c>
      <c r="X1793" t="str">
        <f t="shared" si="1230"/>
        <v>BIR#5</v>
      </c>
      <c r="Y1793" t="str">
        <f t="shared" si="1230"/>
        <v/>
      </c>
      <c r="Z1793" t="str">
        <f t="shared" si="1230"/>
        <v/>
      </c>
      <c r="AA1793" t="str">
        <f t="shared" si="1230"/>
        <v/>
      </c>
      <c r="AB1793" t="str">
        <f t="shared" si="1230"/>
        <v/>
      </c>
      <c r="AC1793" s="1">
        <v>-2</v>
      </c>
      <c r="AD1793" s="1" t="s">
        <v>199</v>
      </c>
      <c r="AG1793" t="str">
        <f t="shared" si="1228"/>
        <v>F2</v>
      </c>
      <c r="AH1793" t="str">
        <f t="shared" si="1226"/>
        <v>F2</v>
      </c>
      <c r="AI1793" t="str">
        <f t="shared" si="1226"/>
        <v>F2</v>
      </c>
      <c r="AJ1793" t="str">
        <f t="shared" si="1226"/>
        <v>F2</v>
      </c>
      <c r="AK1793" t="str">
        <f t="shared" si="1226"/>
        <v>F2BIR#5</v>
      </c>
      <c r="AL1793" t="str">
        <f t="shared" si="1226"/>
        <v>F2</v>
      </c>
      <c r="AM1793" t="str">
        <f t="shared" si="1226"/>
        <v>F2</v>
      </c>
      <c r="AN1793" t="str">
        <f t="shared" si="1226"/>
        <v>F2</v>
      </c>
      <c r="AO1793" t="str">
        <f t="shared" si="1226"/>
        <v>F2</v>
      </c>
    </row>
    <row r="1794" spans="1:41" x14ac:dyDescent="0.25">
      <c r="A1794" s="139" t="str">
        <f t="shared" si="1211"/>
        <v>2015Wk 11P12</v>
      </c>
      <c r="B1794" s="48">
        <v>12</v>
      </c>
      <c r="C1794" s="144" t="str">
        <f t="shared" si="1212"/>
        <v>Dale Russell</v>
      </c>
      <c r="D1794" s="145"/>
      <c r="E1794" s="146">
        <f t="shared" si="1213"/>
        <v>5</v>
      </c>
      <c r="F1794" s="146">
        <f t="shared" si="1214"/>
        <v>4</v>
      </c>
      <c r="G1794" s="146">
        <f t="shared" si="1215"/>
        <v>7</v>
      </c>
      <c r="H1794" s="146">
        <f t="shared" si="1216"/>
        <v>4</v>
      </c>
      <c r="I1794" s="146">
        <f t="shared" si="1217"/>
        <v>5</v>
      </c>
      <c r="J1794" s="146">
        <f t="shared" si="1218"/>
        <v>4</v>
      </c>
      <c r="K1794" s="146">
        <f t="shared" si="1219"/>
        <v>5</v>
      </c>
      <c r="L1794" s="146">
        <f t="shared" si="1220"/>
        <v>3</v>
      </c>
      <c r="M1794" s="146">
        <f t="shared" si="1221"/>
        <v>6</v>
      </c>
      <c r="N1794" s="147">
        <f t="shared" si="1222"/>
        <v>43</v>
      </c>
      <c r="O1794" s="148">
        <f>SUM(COUNTIF(E1794,E1789),COUNTIF(F1794,F1789),COUNTIF(G1794,G1789),COUNTIF(H1794,H1789),COUNTIF(I1794,I1789),COUNTIF(J1794,J1789),COUNTIF(K1794,K1789),COUNTIF(L1794,L1789),COUNTIF(M1794,M1789))</f>
        <v>1</v>
      </c>
      <c r="P1794" s="149">
        <f>IF(O1794=0,0,IF(SUM(O1790:O1801)=O1794,VLOOKUP(1,$AC$107:$AD$116,2,FALSE),O1794*P1802))</f>
        <v>7</v>
      </c>
      <c r="Q1794" s="146">
        <f t="shared" si="1223"/>
        <v>1</v>
      </c>
      <c r="R1794" t="s">
        <v>179</v>
      </c>
      <c r="S1794" t="str">
        <f t="shared" si="1224"/>
        <v>PAR#4</v>
      </c>
      <c r="T1794" t="str">
        <f t="shared" ref="T1794:AB1794" si="1231">IF(E1794=E1789,CONCATENATE(VLOOKUP((E1794-E1773),$AC$122:$AD$127,2,FALSE),E1774),"")</f>
        <v/>
      </c>
      <c r="U1794" t="str">
        <f t="shared" si="1231"/>
        <v/>
      </c>
      <c r="V1794" t="str">
        <f t="shared" si="1231"/>
        <v/>
      </c>
      <c r="W1794" t="str">
        <f t="shared" si="1231"/>
        <v>PAR#4</v>
      </c>
      <c r="X1794" t="str">
        <f t="shared" si="1231"/>
        <v/>
      </c>
      <c r="Y1794" t="str">
        <f t="shared" si="1231"/>
        <v/>
      </c>
      <c r="Z1794" t="str">
        <f t="shared" si="1231"/>
        <v/>
      </c>
      <c r="AA1794" t="str">
        <f t="shared" si="1231"/>
        <v/>
      </c>
      <c r="AB1794" t="str">
        <f t="shared" si="1231"/>
        <v/>
      </c>
      <c r="AC1794" s="1">
        <v>-1</v>
      </c>
      <c r="AD1794" s="1" t="s">
        <v>200</v>
      </c>
      <c r="AG1794" t="str">
        <f t="shared" si="1228"/>
        <v>F2</v>
      </c>
      <c r="AH1794" t="str">
        <f t="shared" si="1226"/>
        <v>F2</v>
      </c>
      <c r="AI1794" t="str">
        <f t="shared" si="1226"/>
        <v>F2</v>
      </c>
      <c r="AJ1794" t="str">
        <f t="shared" si="1226"/>
        <v>F2PAR#4</v>
      </c>
      <c r="AK1794" t="str">
        <f t="shared" si="1226"/>
        <v>F2</v>
      </c>
      <c r="AL1794" t="str">
        <f t="shared" si="1226"/>
        <v>F2</v>
      </c>
      <c r="AM1794" t="str">
        <f t="shared" si="1226"/>
        <v>F2</v>
      </c>
      <c r="AN1794" t="str">
        <f t="shared" si="1226"/>
        <v>F2</v>
      </c>
      <c r="AO1794" t="str">
        <f t="shared" si="1226"/>
        <v>F2</v>
      </c>
    </row>
    <row r="1795" spans="1:41" x14ac:dyDescent="0.25">
      <c r="A1795" s="139" t="str">
        <f t="shared" si="1211"/>
        <v>2015Wk 11P31</v>
      </c>
      <c r="B1795" s="48">
        <v>31</v>
      </c>
      <c r="C1795" s="144" t="str">
        <f t="shared" si="1212"/>
        <v>Marty Donegan</v>
      </c>
      <c r="D1795" s="145"/>
      <c r="E1795" s="146">
        <f t="shared" si="1213"/>
        <v>5</v>
      </c>
      <c r="F1795" s="146">
        <f t="shared" si="1214"/>
        <v>4</v>
      </c>
      <c r="G1795" s="146">
        <f t="shared" si="1215"/>
        <v>6</v>
      </c>
      <c r="H1795" s="146">
        <f t="shared" si="1216"/>
        <v>8</v>
      </c>
      <c r="I1795" s="146">
        <f t="shared" si="1217"/>
        <v>4</v>
      </c>
      <c r="J1795" s="146">
        <f t="shared" si="1218"/>
        <v>4</v>
      </c>
      <c r="K1795" s="146">
        <f t="shared" si="1219"/>
        <v>5</v>
      </c>
      <c r="L1795" s="146">
        <f t="shared" si="1220"/>
        <v>3</v>
      </c>
      <c r="M1795" s="146">
        <f t="shared" si="1221"/>
        <v>4</v>
      </c>
      <c r="N1795" s="147">
        <f t="shared" si="1222"/>
        <v>43</v>
      </c>
      <c r="O1795" s="148">
        <f>SUM(COUNTIF(E1795,E1789),COUNTIF(F1795,F1789),COUNTIF(G1795,G1789),COUNTIF(H1795,H1789),COUNTIF(I1795,I1789),COUNTIF(J1795,J1789),COUNTIF(K1795,K1789),COUNTIF(L1795,L1789),COUNTIF(M1795,M1789))</f>
        <v>0</v>
      </c>
      <c r="P1795" s="149">
        <f>IF(O1795=0,0,IF(SUM(O1790:O1801)=O1795,VLOOKUP(1,$AC$107:$AD$116,2,FALSE),O1795*P1802))</f>
        <v>0</v>
      </c>
      <c r="Q1795" s="146">
        <f t="shared" si="1223"/>
        <v>1</v>
      </c>
      <c r="R1795" t="s">
        <v>179</v>
      </c>
      <c r="S1795" t="str">
        <f t="shared" si="1224"/>
        <v/>
      </c>
      <c r="T1795" t="str">
        <f t="shared" ref="T1795:AB1795" si="1232">IF(E1795=E1789,CONCATENATE(VLOOKUP((E1795-E1773),$AC$122:$AD$127,2,FALSE),E1774),"")</f>
        <v/>
      </c>
      <c r="U1795" t="str">
        <f t="shared" si="1232"/>
        <v/>
      </c>
      <c r="V1795" t="str">
        <f t="shared" si="1232"/>
        <v/>
      </c>
      <c r="W1795" t="str">
        <f t="shared" si="1232"/>
        <v/>
      </c>
      <c r="X1795" t="str">
        <f t="shared" si="1232"/>
        <v/>
      </c>
      <c r="Y1795" t="str">
        <f t="shared" si="1232"/>
        <v/>
      </c>
      <c r="Z1795" t="str">
        <f t="shared" si="1232"/>
        <v/>
      </c>
      <c r="AA1795" t="str">
        <f t="shared" si="1232"/>
        <v/>
      </c>
      <c r="AB1795" t="str">
        <f t="shared" si="1232"/>
        <v/>
      </c>
      <c r="AC1795" s="1">
        <v>0</v>
      </c>
      <c r="AD1795" s="1" t="s">
        <v>201</v>
      </c>
      <c r="AG1795" t="str">
        <f t="shared" si="1228"/>
        <v>F2</v>
      </c>
      <c r="AH1795" t="str">
        <f t="shared" si="1226"/>
        <v>F2</v>
      </c>
      <c r="AI1795" t="str">
        <f t="shared" si="1226"/>
        <v>F2</v>
      </c>
      <c r="AJ1795" t="str">
        <f t="shared" si="1226"/>
        <v>F2</v>
      </c>
      <c r="AK1795" t="str">
        <f t="shared" si="1226"/>
        <v>F2</v>
      </c>
      <c r="AL1795" t="str">
        <f t="shared" si="1226"/>
        <v>F2</v>
      </c>
      <c r="AM1795" t="str">
        <f t="shared" si="1226"/>
        <v>F2</v>
      </c>
      <c r="AN1795" t="str">
        <f t="shared" si="1226"/>
        <v>F2</v>
      </c>
      <c r="AO1795" t="str">
        <f t="shared" si="1226"/>
        <v>F2</v>
      </c>
    </row>
    <row r="1796" spans="1:41" x14ac:dyDescent="0.25">
      <c r="A1796" s="139" t="str">
        <f t="shared" si="1211"/>
        <v>2015Wk 11P21</v>
      </c>
      <c r="B1796" s="48">
        <v>21</v>
      </c>
      <c r="C1796" s="144" t="str">
        <f t="shared" si="1212"/>
        <v>Sean Mott</v>
      </c>
      <c r="D1796" s="145"/>
      <c r="E1796" s="146">
        <f t="shared" si="1213"/>
        <v>6</v>
      </c>
      <c r="F1796" s="146">
        <f t="shared" si="1214"/>
        <v>6</v>
      </c>
      <c r="G1796" s="146">
        <f t="shared" si="1215"/>
        <v>6</v>
      </c>
      <c r="H1796" s="146">
        <f t="shared" si="1216"/>
        <v>5</v>
      </c>
      <c r="I1796" s="146">
        <f t="shared" si="1217"/>
        <v>5</v>
      </c>
      <c r="J1796" s="146">
        <f t="shared" si="1218"/>
        <v>5</v>
      </c>
      <c r="K1796" s="146">
        <f t="shared" si="1219"/>
        <v>5</v>
      </c>
      <c r="L1796" s="146">
        <f t="shared" si="1220"/>
        <v>3</v>
      </c>
      <c r="M1796" s="146">
        <f t="shared" si="1221"/>
        <v>7</v>
      </c>
      <c r="N1796" s="147">
        <f t="shared" si="1222"/>
        <v>48</v>
      </c>
      <c r="O1796" s="148">
        <f>SUM(COUNTIF(E1796,E1789),COUNTIF(F1796,F1789),COUNTIF(G1796,G1789),COUNTIF(H1796,H1789),COUNTIF(I1796,I1789),COUNTIF(J1796,J1789),COUNTIF(K1796,K1789),COUNTIF(L1796,L1789),COUNTIF(M1796,M1789))</f>
        <v>0</v>
      </c>
      <c r="P1796" s="149">
        <f>IF(O1796=0,0,IF(SUM(O1790:O1801)=O1796,VLOOKUP(1,$AC$107:$AD$116,2,FALSE),O1796*P1802))</f>
        <v>0</v>
      </c>
      <c r="Q1796" s="146">
        <f t="shared" si="1223"/>
        <v>1</v>
      </c>
      <c r="R1796" t="s">
        <v>179</v>
      </c>
      <c r="S1796" t="str">
        <f t="shared" si="1224"/>
        <v/>
      </c>
      <c r="T1796" t="str">
        <f t="shared" ref="T1796:AB1796" si="1233">IF(E1796=E1789,CONCATENATE(VLOOKUP((E1796-E1773),$AC$122:$AD$127,2,FALSE),E1774),"")</f>
        <v/>
      </c>
      <c r="U1796" t="str">
        <f t="shared" si="1233"/>
        <v/>
      </c>
      <c r="V1796" t="str">
        <f t="shared" si="1233"/>
        <v/>
      </c>
      <c r="W1796" t="str">
        <f t="shared" si="1233"/>
        <v/>
      </c>
      <c r="X1796" t="str">
        <f t="shared" si="1233"/>
        <v/>
      </c>
      <c r="Y1796" t="str">
        <f t="shared" si="1233"/>
        <v/>
      </c>
      <c r="Z1796" t="str">
        <f t="shared" si="1233"/>
        <v/>
      </c>
      <c r="AA1796" t="str">
        <f t="shared" si="1233"/>
        <v/>
      </c>
      <c r="AB1796" t="str">
        <f t="shared" si="1233"/>
        <v/>
      </c>
      <c r="AC1796" s="1">
        <v>1</v>
      </c>
      <c r="AD1796" s="1" t="s">
        <v>202</v>
      </c>
      <c r="AG1796" t="str">
        <f t="shared" si="1228"/>
        <v>F2</v>
      </c>
      <c r="AH1796" t="str">
        <f t="shared" si="1226"/>
        <v>F2</v>
      </c>
      <c r="AI1796" t="str">
        <f t="shared" si="1226"/>
        <v>F2</v>
      </c>
      <c r="AJ1796" t="str">
        <f t="shared" si="1226"/>
        <v>F2</v>
      </c>
      <c r="AK1796" t="str">
        <f t="shared" si="1226"/>
        <v>F2</v>
      </c>
      <c r="AL1796" t="str">
        <f t="shared" si="1226"/>
        <v>F2</v>
      </c>
      <c r="AM1796" t="str">
        <f t="shared" si="1226"/>
        <v>F2</v>
      </c>
      <c r="AN1796" t="str">
        <f t="shared" si="1226"/>
        <v>F2</v>
      </c>
      <c r="AO1796" t="str">
        <f t="shared" si="1226"/>
        <v>F2</v>
      </c>
    </row>
    <row r="1797" spans="1:41" x14ac:dyDescent="0.25">
      <c r="A1797" s="139" t="str">
        <f t="shared" si="1211"/>
        <v>2015Wk 11P43</v>
      </c>
      <c r="B1797" s="48">
        <v>43</v>
      </c>
      <c r="C1797" s="144" t="str">
        <f t="shared" si="1212"/>
        <v>Tony Massa</v>
      </c>
      <c r="D1797" s="145"/>
      <c r="E1797" s="146">
        <f t="shared" si="1213"/>
        <v>7</v>
      </c>
      <c r="F1797" s="146">
        <f t="shared" si="1214"/>
        <v>5</v>
      </c>
      <c r="G1797" s="146">
        <f t="shared" si="1215"/>
        <v>6</v>
      </c>
      <c r="H1797" s="146">
        <f t="shared" si="1216"/>
        <v>5</v>
      </c>
      <c r="I1797" s="146">
        <f t="shared" si="1217"/>
        <v>4</v>
      </c>
      <c r="J1797" s="146">
        <f t="shared" si="1218"/>
        <v>4</v>
      </c>
      <c r="K1797" s="146">
        <f t="shared" si="1219"/>
        <v>4</v>
      </c>
      <c r="L1797" s="146">
        <f t="shared" si="1220"/>
        <v>4</v>
      </c>
      <c r="M1797" s="146">
        <f t="shared" si="1221"/>
        <v>5</v>
      </c>
      <c r="N1797" s="147">
        <f t="shared" si="1222"/>
        <v>44</v>
      </c>
      <c r="O1797" s="148">
        <f>SUM(COUNTIF(E1797,E1789),COUNTIF(F1797,F1789),COUNTIF(G1797,G1789),COUNTIF(H1797,H1789),COUNTIF(I1797,I1789),COUNTIF(J1797,J1789),COUNTIF(K1797,K1789),COUNTIF(L1797,L1789),COUNTIF(M1797,M1789))</f>
        <v>0</v>
      </c>
      <c r="P1797" s="149">
        <f>IF(O1797=0,0,IF(SUM(O1790:O1801)=O1797,VLOOKUP(1,$AC$107:$AD$116,2,FALSE),O1797*P1802))</f>
        <v>0</v>
      </c>
      <c r="Q1797" s="146">
        <f t="shared" si="1223"/>
        <v>0</v>
      </c>
      <c r="R1797" t="s">
        <v>179</v>
      </c>
      <c r="S1797" t="str">
        <f t="shared" si="1224"/>
        <v/>
      </c>
      <c r="T1797" t="str">
        <f t="shared" ref="T1797:AB1797" si="1234">IF(E1797=E1789,CONCATENATE(VLOOKUP((E1797-E1773),$AC$122:$AD$127,2,FALSE),E1774),"")</f>
        <v/>
      </c>
      <c r="U1797" t="str">
        <f t="shared" si="1234"/>
        <v/>
      </c>
      <c r="V1797" t="str">
        <f t="shared" si="1234"/>
        <v/>
      </c>
      <c r="W1797" t="str">
        <f t="shared" si="1234"/>
        <v/>
      </c>
      <c r="X1797" t="str">
        <f t="shared" si="1234"/>
        <v/>
      </c>
      <c r="Y1797" t="str">
        <f t="shared" si="1234"/>
        <v/>
      </c>
      <c r="Z1797" t="str">
        <f t="shared" si="1234"/>
        <v/>
      </c>
      <c r="AA1797" t="str">
        <f t="shared" si="1234"/>
        <v/>
      </c>
      <c r="AB1797" t="str">
        <f t="shared" si="1234"/>
        <v/>
      </c>
      <c r="AC1797" s="1">
        <v>2</v>
      </c>
      <c r="AD1797" s="1" t="s">
        <v>203</v>
      </c>
      <c r="AG1797" t="str">
        <f t="shared" si="1228"/>
        <v>F2</v>
      </c>
      <c r="AH1797" t="str">
        <f t="shared" si="1226"/>
        <v>F2</v>
      </c>
      <c r="AI1797" t="str">
        <f t="shared" si="1226"/>
        <v>F2</v>
      </c>
      <c r="AJ1797" t="str">
        <f t="shared" si="1226"/>
        <v>F2</v>
      </c>
      <c r="AK1797" t="str">
        <f t="shared" si="1226"/>
        <v>F2</v>
      </c>
      <c r="AL1797" t="str">
        <f t="shared" si="1226"/>
        <v>F2</v>
      </c>
      <c r="AM1797" t="str">
        <f t="shared" si="1226"/>
        <v>F2</v>
      </c>
      <c r="AN1797" t="str">
        <f t="shared" si="1226"/>
        <v>F2</v>
      </c>
      <c r="AO1797" t="str">
        <f t="shared" si="1226"/>
        <v>F2</v>
      </c>
    </row>
    <row r="1798" spans="1:41" x14ac:dyDescent="0.25">
      <c r="A1798" s="139" t="str">
        <f t="shared" si="1211"/>
        <v>2015Wk 11P24</v>
      </c>
      <c r="B1798" s="48">
        <v>24</v>
      </c>
      <c r="C1798" s="144" t="str">
        <f t="shared" si="1212"/>
        <v>Rick Fanto</v>
      </c>
      <c r="D1798" s="145"/>
      <c r="E1798" s="146">
        <f t="shared" si="1213"/>
        <v>6</v>
      </c>
      <c r="F1798" s="146">
        <f t="shared" si="1214"/>
        <v>5</v>
      </c>
      <c r="G1798" s="146">
        <f t="shared" si="1215"/>
        <v>6</v>
      </c>
      <c r="H1798" s="146">
        <f t="shared" si="1216"/>
        <v>6</v>
      </c>
      <c r="I1798" s="146">
        <f t="shared" si="1217"/>
        <v>4</v>
      </c>
      <c r="J1798" s="146">
        <f t="shared" si="1218"/>
        <v>4</v>
      </c>
      <c r="K1798" s="146">
        <f t="shared" si="1219"/>
        <v>6</v>
      </c>
      <c r="L1798" s="146">
        <f t="shared" si="1220"/>
        <v>3</v>
      </c>
      <c r="M1798" s="146">
        <f t="shared" si="1221"/>
        <v>6</v>
      </c>
      <c r="N1798" s="147">
        <f>SUM(E1798:M1798)</f>
        <v>46</v>
      </c>
      <c r="O1798" s="148">
        <f>SUM(COUNTIF(E1798,E1789),COUNTIF(F1798,F1789),COUNTIF(G1798,G1789),COUNTIF(H1798,H1789),COUNTIF(I1798,I1789),COUNTIF(J1798,J1789),COUNTIF(K1798,K1789),COUNTIF(L1798,L1789),COUNTIF(M1798,M1789))</f>
        <v>0</v>
      </c>
      <c r="P1798" s="149">
        <f>IF(O1798=0,0,IF(SUM(O1790:O1801)=O1798,VLOOKUP(1,$AC$107:$AD$116,2,FALSE),O1798*P1802))</f>
        <v>0</v>
      </c>
      <c r="Q1798" s="146">
        <f t="shared" si="1223"/>
        <v>1</v>
      </c>
      <c r="R1798" t="s">
        <v>179</v>
      </c>
      <c r="S1798" t="str">
        <f t="shared" si="1224"/>
        <v/>
      </c>
      <c r="T1798" t="str">
        <f t="shared" ref="T1798:AB1798" si="1235">IF(E1798=E1789,CONCATENATE(VLOOKUP((E1798-E1773),$AC$122:$AD$127,2,FALSE),E1774),"")</f>
        <v/>
      </c>
      <c r="U1798" t="str">
        <f t="shared" si="1235"/>
        <v/>
      </c>
      <c r="V1798" t="str">
        <f t="shared" si="1235"/>
        <v/>
      </c>
      <c r="W1798" t="str">
        <f t="shared" si="1235"/>
        <v/>
      </c>
      <c r="X1798" t="str">
        <f t="shared" si="1235"/>
        <v/>
      </c>
      <c r="Y1798" t="str">
        <f t="shared" si="1235"/>
        <v/>
      </c>
      <c r="Z1798" t="str">
        <f t="shared" si="1235"/>
        <v/>
      </c>
      <c r="AA1798" t="str">
        <f t="shared" si="1235"/>
        <v/>
      </c>
      <c r="AB1798" t="str">
        <f t="shared" si="1235"/>
        <v/>
      </c>
      <c r="AG1798" t="str">
        <f t="shared" si="1228"/>
        <v>F2</v>
      </c>
      <c r="AH1798" t="str">
        <f t="shared" si="1226"/>
        <v>F2</v>
      </c>
      <c r="AI1798" t="str">
        <f t="shared" si="1226"/>
        <v>F2</v>
      </c>
      <c r="AJ1798" t="str">
        <f t="shared" si="1226"/>
        <v>F2</v>
      </c>
      <c r="AK1798" t="str">
        <f t="shared" si="1226"/>
        <v>F2</v>
      </c>
      <c r="AL1798" t="str">
        <f t="shared" si="1226"/>
        <v>F2</v>
      </c>
      <c r="AM1798" t="str">
        <f t="shared" si="1226"/>
        <v>F2</v>
      </c>
      <c r="AN1798" t="str">
        <f t="shared" si="1226"/>
        <v>F2</v>
      </c>
      <c r="AO1798" t="str">
        <f t="shared" si="1226"/>
        <v>F2</v>
      </c>
    </row>
    <row r="1799" spans="1:41" x14ac:dyDescent="0.25">
      <c r="A1799" s="139" t="str">
        <f t="shared" si="1211"/>
        <v>2015Wk 11P15</v>
      </c>
      <c r="B1799" s="48">
        <v>15</v>
      </c>
      <c r="C1799" s="144" t="str">
        <f t="shared" si="1212"/>
        <v>Chris Donegan</v>
      </c>
      <c r="D1799" s="150"/>
      <c r="E1799" s="146">
        <f t="shared" si="1213"/>
        <v>6</v>
      </c>
      <c r="F1799" s="146">
        <f t="shared" si="1214"/>
        <v>6</v>
      </c>
      <c r="G1799" s="146">
        <f t="shared" si="1215"/>
        <v>6</v>
      </c>
      <c r="H1799" s="146">
        <f t="shared" si="1216"/>
        <v>6</v>
      </c>
      <c r="I1799" s="146">
        <f t="shared" si="1217"/>
        <v>5</v>
      </c>
      <c r="J1799" s="146">
        <f t="shared" si="1218"/>
        <v>4</v>
      </c>
      <c r="K1799" s="146">
        <f t="shared" si="1219"/>
        <v>5</v>
      </c>
      <c r="L1799" s="146">
        <f t="shared" si="1220"/>
        <v>3</v>
      </c>
      <c r="M1799" s="146">
        <f t="shared" si="1221"/>
        <v>7</v>
      </c>
      <c r="N1799" s="147">
        <f t="shared" ref="N1799:N1801" si="1236">SUM(E1799:M1799)</f>
        <v>48</v>
      </c>
      <c r="O1799" s="148">
        <f>SUM(COUNTIF(E1799,E1789),COUNTIF(F1799,F1789),COUNTIF(G1799,G1789),COUNTIF(H1799,H1789),COUNTIF(I1799,I1789),COUNTIF(J1799,J1789),COUNTIF(K1799,K1789),COUNTIF(L1799,L1789),COUNTIF(M1799,M1789))</f>
        <v>0</v>
      </c>
      <c r="P1799" s="149">
        <f>IF(O1799=0,0,IF(SUM(O1790:O1801)=O1799,VLOOKUP(1,$AC$107:$AD$116,2,FALSE),O1799*P1802))</f>
        <v>0</v>
      </c>
      <c r="Q1799" s="146">
        <f t="shared" si="1223"/>
        <v>0</v>
      </c>
      <c r="R1799" t="s">
        <v>179</v>
      </c>
      <c r="S1799" t="str">
        <f t="shared" si="1224"/>
        <v/>
      </c>
      <c r="T1799" t="str">
        <f>IF(E1799=E1789,CONCATENATE(VLOOKUP((E1799-E1773),$AC$122:$AD$127,2,FALSE),E1774),"")</f>
        <v/>
      </c>
      <c r="U1799" t="str">
        <f>IF(F1799=F1789,CONCATENATE(VLOOKUP((F1799-F1773),$AC$122:$AD$127,2,FALSE),F1774),"")</f>
        <v/>
      </c>
      <c r="V1799" t="str">
        <f>IF(G1799=G1789,CONCATENATE(VLOOKUP((G1799-G1773),$AC$122:$AD$127,2,FALSE),G1774),"")</f>
        <v/>
      </c>
      <c r="W1799" t="str">
        <f t="shared" ref="W1799:AB1799" si="1237">IF(H1799=H1789,CONCATENATE(VLOOKUP((H1799-H1773),$AC$122:$AD$127,2,FALSE),H1774),"")</f>
        <v/>
      </c>
      <c r="X1799" t="str">
        <f t="shared" si="1237"/>
        <v/>
      </c>
      <c r="Y1799" t="str">
        <f t="shared" si="1237"/>
        <v/>
      </c>
      <c r="Z1799" t="str">
        <f t="shared" si="1237"/>
        <v/>
      </c>
      <c r="AA1799" t="str">
        <f t="shared" si="1237"/>
        <v/>
      </c>
      <c r="AB1799" t="str">
        <f t="shared" si="1237"/>
        <v/>
      </c>
      <c r="AG1799" t="str">
        <f t="shared" si="1228"/>
        <v>F2</v>
      </c>
      <c r="AH1799" t="str">
        <f t="shared" si="1226"/>
        <v>F2</v>
      </c>
      <c r="AI1799" t="str">
        <f t="shared" si="1226"/>
        <v>F2</v>
      </c>
      <c r="AJ1799" t="str">
        <f t="shared" si="1226"/>
        <v>F2</v>
      </c>
      <c r="AK1799" t="str">
        <f t="shared" si="1226"/>
        <v>F2</v>
      </c>
      <c r="AL1799" t="str">
        <f t="shared" si="1226"/>
        <v>F2</v>
      </c>
      <c r="AM1799" t="str">
        <f t="shared" si="1226"/>
        <v>F2</v>
      </c>
      <c r="AN1799" t="str">
        <f t="shared" si="1226"/>
        <v>F2</v>
      </c>
      <c r="AO1799" t="str">
        <f t="shared" si="1226"/>
        <v>F2</v>
      </c>
    </row>
    <row r="1800" spans="1:41" x14ac:dyDescent="0.25">
      <c r="A1800" s="139" t="str">
        <f t="shared" si="1211"/>
        <v>2015Wk 11P25</v>
      </c>
      <c r="B1800" s="48">
        <v>25</v>
      </c>
      <c r="C1800" s="144" t="str">
        <f t="shared" si="1212"/>
        <v>Jon Carroll</v>
      </c>
      <c r="D1800" s="150"/>
      <c r="E1800" s="146">
        <f t="shared" si="1213"/>
        <v>5</v>
      </c>
      <c r="F1800" s="146">
        <f t="shared" si="1214"/>
        <v>5</v>
      </c>
      <c r="G1800" s="146">
        <f t="shared" si="1215"/>
        <v>6</v>
      </c>
      <c r="H1800" s="146">
        <f t="shared" si="1216"/>
        <v>6</v>
      </c>
      <c r="I1800" s="146">
        <f t="shared" si="1217"/>
        <v>5</v>
      </c>
      <c r="J1800" s="146">
        <f t="shared" si="1218"/>
        <v>5</v>
      </c>
      <c r="K1800" s="146">
        <f t="shared" si="1219"/>
        <v>5</v>
      </c>
      <c r="L1800" s="146">
        <f t="shared" si="1220"/>
        <v>4</v>
      </c>
      <c r="M1800" s="146">
        <f t="shared" si="1221"/>
        <v>4</v>
      </c>
      <c r="N1800" s="147">
        <f t="shared" si="1236"/>
        <v>45</v>
      </c>
      <c r="O1800" s="148">
        <f>SUM(COUNTIF(E1800,E1789),COUNTIF(F1800,F1789),COUNTIF(G1800,G1789),COUNTIF(H1800,H1789),COUNTIF(I1800,I1789),COUNTIF(J1800,J1789),COUNTIF(K1800,K1789),COUNTIF(L1800,L1789),COUNTIF(M1800,M1789))</f>
        <v>0</v>
      </c>
      <c r="P1800" s="149">
        <f>IF(O1800=0,0,IF(SUM(O1790:O1801)=O1800,VLOOKUP(1,$AC$107:$AD$116,2,FALSE),O1800*P1802))</f>
        <v>0</v>
      </c>
      <c r="Q1800" s="146">
        <f t="shared" si="1223"/>
        <v>1</v>
      </c>
      <c r="R1800" t="s">
        <v>179</v>
      </c>
      <c r="S1800" t="str">
        <f t="shared" si="1224"/>
        <v/>
      </c>
      <c r="T1800" t="str">
        <f>IF(E1800=E1789,CONCATENATE(VLOOKUP((E1800-E1773),$AC$122:$AD$127,2,FALSE),E1774),"")</f>
        <v/>
      </c>
      <c r="U1800" t="str">
        <f t="shared" ref="U1800:AB1800" si="1238">IF(F1800=F1789,CONCATENATE(VLOOKUP((F1800-F1773),$AC$122:$AD$127,2,FALSE),F1774),"")</f>
        <v/>
      </c>
      <c r="V1800" t="str">
        <f t="shared" si="1238"/>
        <v/>
      </c>
      <c r="W1800" t="str">
        <f t="shared" si="1238"/>
        <v/>
      </c>
      <c r="X1800" t="str">
        <f t="shared" si="1238"/>
        <v/>
      </c>
      <c r="Y1800" t="str">
        <f t="shared" si="1238"/>
        <v/>
      </c>
      <c r="Z1800" t="str">
        <f t="shared" si="1238"/>
        <v/>
      </c>
      <c r="AA1800" t="str">
        <f t="shared" si="1238"/>
        <v/>
      </c>
      <c r="AB1800" t="str">
        <f t="shared" si="1238"/>
        <v/>
      </c>
      <c r="AG1800" t="str">
        <f t="shared" si="1228"/>
        <v>F2</v>
      </c>
      <c r="AH1800" t="str">
        <f t="shared" si="1226"/>
        <v>F2</v>
      </c>
      <c r="AI1800" t="str">
        <f t="shared" si="1226"/>
        <v>F2</v>
      </c>
      <c r="AJ1800" t="str">
        <f t="shared" si="1226"/>
        <v>F2</v>
      </c>
      <c r="AK1800" t="str">
        <f t="shared" si="1226"/>
        <v>F2</v>
      </c>
      <c r="AL1800" t="str">
        <f t="shared" si="1226"/>
        <v>F2</v>
      </c>
      <c r="AM1800" t="str">
        <f t="shared" si="1226"/>
        <v>F2</v>
      </c>
      <c r="AN1800" t="str">
        <f t="shared" si="1226"/>
        <v>F2</v>
      </c>
      <c r="AO1800" t="str">
        <f t="shared" si="1226"/>
        <v>F2</v>
      </c>
    </row>
    <row r="1801" spans="1:41" x14ac:dyDescent="0.25">
      <c r="A1801" s="139" t="str">
        <f t="shared" si="1211"/>
        <v>2015Wk 11P11</v>
      </c>
      <c r="B1801" s="48">
        <v>11</v>
      </c>
      <c r="C1801" s="144" t="str">
        <f t="shared" si="1212"/>
        <v>Tom Phillips</v>
      </c>
      <c r="D1801" s="150"/>
      <c r="E1801" s="146">
        <f t="shared" si="1213"/>
        <v>5</v>
      </c>
      <c r="F1801" s="146">
        <f t="shared" si="1214"/>
        <v>3</v>
      </c>
      <c r="G1801" s="146">
        <f t="shared" si="1215"/>
        <v>6</v>
      </c>
      <c r="H1801" s="146">
        <f t="shared" si="1216"/>
        <v>5</v>
      </c>
      <c r="I1801" s="146">
        <f t="shared" si="1217"/>
        <v>5</v>
      </c>
      <c r="J1801" s="146">
        <f t="shared" si="1218"/>
        <v>4</v>
      </c>
      <c r="K1801" s="146">
        <f t="shared" si="1219"/>
        <v>5</v>
      </c>
      <c r="L1801" s="146">
        <f t="shared" si="1220"/>
        <v>3</v>
      </c>
      <c r="M1801" s="146">
        <f t="shared" si="1221"/>
        <v>5</v>
      </c>
      <c r="N1801" s="147">
        <f t="shared" si="1236"/>
        <v>41</v>
      </c>
      <c r="O1801" s="148">
        <f>SUM(COUNTIF(E1801,E1789),COUNTIF(F1801,F1789),COUNTIF(G1801,G1789),COUNTIF(H1801,H1789),COUNTIF(I1801,I1789),COUNTIF(J1801,J1789),COUNTIF(K1801,K1789),COUNTIF(L1801,L1789),COUNTIF(M1801,M1789))</f>
        <v>1</v>
      </c>
      <c r="P1801" s="149">
        <f>IF(O1801=0,0,IF(SUM(O1790:O1801)=O1801,VLOOKUP(1,$AC$107:$AD$116,2,FALSE),O1801*P1802))</f>
        <v>7</v>
      </c>
      <c r="Q1801" s="146">
        <f t="shared" si="1223"/>
        <v>1</v>
      </c>
      <c r="R1801" t="s">
        <v>179</v>
      </c>
      <c r="S1801" t="str">
        <f t="shared" si="1224"/>
        <v>BIR#2</v>
      </c>
      <c r="T1801" t="str">
        <f>IF(E1801=E1789,CONCATENATE(VLOOKUP((E1801-E1773),$AC$122:$AD$127,2,FALSE),E1774),"")</f>
        <v/>
      </c>
      <c r="U1801" t="str">
        <f t="shared" ref="U1801:AB1801" si="1239">IF(F1801=F1789,CONCATENATE(VLOOKUP((F1801-F1773),$AC$122:$AD$127,2,FALSE),F1774),"")</f>
        <v>BIR#2</v>
      </c>
      <c r="V1801" t="str">
        <f t="shared" si="1239"/>
        <v/>
      </c>
      <c r="W1801" t="str">
        <f t="shared" si="1239"/>
        <v/>
      </c>
      <c r="X1801" t="str">
        <f t="shared" si="1239"/>
        <v/>
      </c>
      <c r="Y1801" t="str">
        <f t="shared" si="1239"/>
        <v/>
      </c>
      <c r="Z1801" t="str">
        <f t="shared" si="1239"/>
        <v/>
      </c>
      <c r="AA1801" t="str">
        <f t="shared" si="1239"/>
        <v/>
      </c>
      <c r="AB1801" t="str">
        <f t="shared" si="1239"/>
        <v/>
      </c>
      <c r="AG1801" t="str">
        <f t="shared" si="1228"/>
        <v>F2</v>
      </c>
      <c r="AH1801" t="str">
        <f t="shared" si="1226"/>
        <v>F2BIR#2</v>
      </c>
      <c r="AI1801" t="str">
        <f t="shared" si="1226"/>
        <v>F2</v>
      </c>
      <c r="AJ1801" t="str">
        <f t="shared" si="1226"/>
        <v>F2</v>
      </c>
      <c r="AK1801" t="str">
        <f t="shared" si="1226"/>
        <v>F2</v>
      </c>
      <c r="AL1801" t="str">
        <f t="shared" si="1226"/>
        <v>F2</v>
      </c>
      <c r="AM1801" t="str">
        <f t="shared" si="1226"/>
        <v>F2</v>
      </c>
      <c r="AN1801" t="str">
        <f t="shared" si="1226"/>
        <v>F2</v>
      </c>
      <c r="AO1801" t="str">
        <f t="shared" si="1226"/>
        <v>F2</v>
      </c>
    </row>
    <row r="1802" spans="1:41" x14ac:dyDescent="0.25">
      <c r="A1802" s="139"/>
      <c r="B1802" s="48"/>
      <c r="C1802" s="151" t="s">
        <v>204</v>
      </c>
      <c r="D1802" s="150"/>
      <c r="E1802" s="152">
        <f>AVERAGE(E1790:E1801)</f>
        <v>5.333333333333333</v>
      </c>
      <c r="F1802" s="152">
        <f t="shared" ref="F1802:N1802" si="1240">AVERAGE(F1790:F1801)</f>
        <v>4.666666666666667</v>
      </c>
      <c r="G1802" s="152">
        <f t="shared" si="1240"/>
        <v>6.166666666666667</v>
      </c>
      <c r="H1802" s="152">
        <f t="shared" si="1240"/>
        <v>5.5</v>
      </c>
      <c r="I1802" s="152">
        <f t="shared" si="1240"/>
        <v>4.583333333333333</v>
      </c>
      <c r="J1802" s="152">
        <f t="shared" si="1240"/>
        <v>4.25</v>
      </c>
      <c r="K1802" s="152">
        <f t="shared" si="1240"/>
        <v>4.75</v>
      </c>
      <c r="L1802" s="152">
        <f t="shared" si="1240"/>
        <v>3.3333333333333335</v>
      </c>
      <c r="M1802" s="152">
        <f t="shared" si="1240"/>
        <v>5.75</v>
      </c>
      <c r="N1802" s="152">
        <f t="shared" si="1240"/>
        <v>44.333333333333336</v>
      </c>
      <c r="O1802" s="153"/>
      <c r="P1802" s="9">
        <f>VLOOKUP(SUM(O1790:O1801),$AC$107:$AD$117,2,FALSE)</f>
        <v>7</v>
      </c>
    </row>
    <row r="1803" spans="1:41" x14ac:dyDescent="0.25">
      <c r="A1803" s="139" t="str">
        <f>CONCATENATE($C$10,C1773,C1803)</f>
        <v>2015Wk 11Flight 3</v>
      </c>
      <c r="B1803" s="48"/>
      <c r="C1803" s="304" t="s">
        <v>60</v>
      </c>
      <c r="D1803" s="305"/>
      <c r="E1803" s="140">
        <f>IF(COUNTIF(E1804:E1815,MIN(E1804:E1815))=1,MIN(E1804:E1815),0)</f>
        <v>5</v>
      </c>
      <c r="F1803" s="140">
        <f t="shared" ref="F1803:L1803" si="1241">IF(COUNTIF(F1804:F1815,MIN(F1804:F1815))=1,MIN(F1804:F1815),0)</f>
        <v>0</v>
      </c>
      <c r="G1803" s="140">
        <f t="shared" si="1241"/>
        <v>0</v>
      </c>
      <c r="H1803" s="140">
        <f t="shared" si="1241"/>
        <v>0</v>
      </c>
      <c r="I1803" s="140">
        <f t="shared" si="1241"/>
        <v>0</v>
      </c>
      <c r="J1803" s="140">
        <f t="shared" si="1241"/>
        <v>0</v>
      </c>
      <c r="K1803" s="140">
        <f t="shared" si="1241"/>
        <v>0</v>
      </c>
      <c r="L1803" s="140">
        <f t="shared" si="1241"/>
        <v>0</v>
      </c>
      <c r="M1803" s="140">
        <f>IF(COUNTIF(M1804:M1815,MIN(M1804:M1815))=1,MIN(M1804:M1815),0)</f>
        <v>4</v>
      </c>
      <c r="N1803" s="154"/>
      <c r="O1803" s="9" t="s">
        <v>190</v>
      </c>
      <c r="P1803" s="9" t="s">
        <v>191</v>
      </c>
      <c r="Q1803" s="52"/>
    </row>
    <row r="1804" spans="1:41" x14ac:dyDescent="0.25">
      <c r="A1804" s="139" t="str">
        <f t="shared" ref="A1804:A1815" si="1242">CONCATENATE($C$10,$C$1830,"P",B1804)</f>
        <v>2015Wk 11P57</v>
      </c>
      <c r="B1804" s="48">
        <v>57</v>
      </c>
      <c r="C1804" s="144" t="str">
        <f t="shared" ref="C1804:C1815" si="1243">VLOOKUP(B1804,$A$3108:$D$8319,3,FALSE)</f>
        <v>Bill Kirkby</v>
      </c>
      <c r="D1804" s="145"/>
      <c r="E1804" s="146">
        <f t="shared" ref="E1804:E1815" si="1244">IFERROR(IF(VLOOKUP($A1804,$A$1830:$P$1891,5,FALSE)=0,"",VLOOKUP($A1804,$A$1830:$P$1891,5,FALSE)),"")</f>
        <v>7</v>
      </c>
      <c r="F1804" s="146">
        <f t="shared" ref="F1804:F1815" si="1245">IFERROR(IF(VLOOKUP($A1804,$A$1830:$P$1891,6,FALSE)=0,"",VLOOKUP($A1804,$A$1830:$P$1891,6,FALSE)),"")</f>
        <v>6</v>
      </c>
      <c r="G1804" s="146">
        <f t="shared" ref="G1804:G1815" si="1246">IFERROR(IF(VLOOKUP($A1804,$A$1830:$P$1891,7,FALSE)=0,"",VLOOKUP($A1804,$A$1830:$P$1891,7,FALSE)),"")</f>
        <v>6</v>
      </c>
      <c r="H1804" s="146">
        <f t="shared" ref="H1804:H1815" si="1247">IFERROR(IF(VLOOKUP($A1804,$A$1830:$P$1891,8,FALSE)=0,"",VLOOKUP($A1804,$A$1830:$P$1891,8,FALSE)),"")</f>
        <v>7</v>
      </c>
      <c r="I1804" s="146">
        <f t="shared" ref="I1804:I1815" si="1248">IFERROR(IF(VLOOKUP($A1804,$A$1830:$P$1891,9,FALSE)=0,"",VLOOKUP($A1804,$A$1830:$P$1891,9,FALSE)),"")</f>
        <v>5</v>
      </c>
      <c r="J1804" s="146">
        <f t="shared" ref="J1804:J1815" si="1249">IFERROR(IF(VLOOKUP($A1804,$A$1830:$P$1891,10,FALSE)=0,"",VLOOKUP($A1804,$A$1830:$P$1891,10,FALSE)),"")</f>
        <v>5</v>
      </c>
      <c r="K1804" s="146">
        <f t="shared" ref="K1804:K1815" si="1250">IFERROR(IF(VLOOKUP($A1804,$A$1830:$P$1891,11,FALSE)=0,"",VLOOKUP($A1804,$A$1830:$P$1891,11,FALSE)),"")</f>
        <v>5</v>
      </c>
      <c r="L1804" s="146">
        <f t="shared" ref="L1804:L1815" si="1251">IFERROR(IF(VLOOKUP($A1804,$A$1830:$P$1891,12,FALSE)=0,"",VLOOKUP($A1804,$A$1830:$P$1891,12,FALSE)),"")</f>
        <v>3</v>
      </c>
      <c r="M1804" s="146">
        <f t="shared" ref="M1804:M1815" si="1252">IFERROR(IF(VLOOKUP($A1804,$A$1830:$P$1891,13,FALSE)=0,"",VLOOKUP($A1804,$A$1830:$P$1891,13,FALSE)),"")</f>
        <v>5</v>
      </c>
      <c r="N1804" s="147">
        <f t="shared" ref="N1804:N1815" si="1253">SUM(E1804:M1804)</f>
        <v>49</v>
      </c>
      <c r="O1804" s="148">
        <f>SUM(COUNTIF(E1804,E1803),COUNTIF(F1804,F1803),COUNTIF(G1804,G1803),COUNTIF(H1804,H1803),COUNTIF(I1804,I1803),COUNTIF(J1804,J1803),COUNTIF(K1804,K1803),COUNTIF(L1804,L1803),COUNTIF(M1804,M1803))</f>
        <v>0</v>
      </c>
      <c r="P1804" s="149">
        <f>IF(O1804=0,0,IF(SUM(O1804:O1815)=O1804,VLOOKUP(1,$AC$107:$AD$116,2,FALSE),O1804*P1816))</f>
        <v>0</v>
      </c>
      <c r="Q1804" s="146">
        <f t="shared" ref="Q1804:Q1815" si="1254">IFERROR((VLOOKUP($A1804,$A$1830:$P$1891,16,FALSE)),"DNP")</f>
        <v>2</v>
      </c>
      <c r="R1804" t="s">
        <v>179</v>
      </c>
      <c r="S1804" t="str">
        <f t="shared" ref="S1804:S1815" si="1255">CONCATENATE(T1804,U1804,V1804,W1804,X1804,Y1804,Z1804,AA1804,AB1804)</f>
        <v/>
      </c>
      <c r="T1804" t="str">
        <f t="shared" ref="T1804:AB1804" si="1256">IF(E1804=E1803,CONCATENATE(VLOOKUP((E1804-E1773),$AC$122:$AD$127,2,FALSE),E1774),"")</f>
        <v/>
      </c>
      <c r="U1804" t="str">
        <f t="shared" si="1256"/>
        <v/>
      </c>
      <c r="V1804" t="str">
        <f t="shared" si="1256"/>
        <v/>
      </c>
      <c r="W1804" t="str">
        <f t="shared" si="1256"/>
        <v/>
      </c>
      <c r="X1804" t="str">
        <f t="shared" si="1256"/>
        <v/>
      </c>
      <c r="Y1804" t="str">
        <f t="shared" si="1256"/>
        <v/>
      </c>
      <c r="Z1804" t="str">
        <f t="shared" si="1256"/>
        <v/>
      </c>
      <c r="AA1804" t="str">
        <f t="shared" si="1256"/>
        <v/>
      </c>
      <c r="AB1804" t="str">
        <f t="shared" si="1256"/>
        <v/>
      </c>
      <c r="AG1804" t="str">
        <f>CONCATENATE("F3",T1804)</f>
        <v>F3</v>
      </c>
      <c r="AH1804" t="str">
        <f t="shared" ref="AH1804:AO1815" si="1257">CONCATENATE("F3",U1804)</f>
        <v>F3</v>
      </c>
      <c r="AI1804" t="str">
        <f t="shared" si="1257"/>
        <v>F3</v>
      </c>
      <c r="AJ1804" t="str">
        <f t="shared" si="1257"/>
        <v>F3</v>
      </c>
      <c r="AK1804" t="str">
        <f t="shared" si="1257"/>
        <v>F3</v>
      </c>
      <c r="AL1804" t="str">
        <f t="shared" si="1257"/>
        <v>F3</v>
      </c>
      <c r="AM1804" t="str">
        <f t="shared" si="1257"/>
        <v>F3</v>
      </c>
      <c r="AN1804" t="str">
        <f t="shared" si="1257"/>
        <v>F3</v>
      </c>
      <c r="AO1804" t="str">
        <f t="shared" si="1257"/>
        <v>F3</v>
      </c>
    </row>
    <row r="1805" spans="1:41" x14ac:dyDescent="0.25">
      <c r="A1805" s="139" t="str">
        <f t="shared" si="1242"/>
        <v>2015Wk 11P44</v>
      </c>
      <c r="B1805" s="48">
        <v>44</v>
      </c>
      <c r="C1805" s="144" t="str">
        <f t="shared" si="1243"/>
        <v>Bob Zaleski</v>
      </c>
      <c r="D1805" s="145"/>
      <c r="E1805" s="146">
        <f t="shared" si="1244"/>
        <v>7</v>
      </c>
      <c r="F1805" s="146">
        <f t="shared" si="1245"/>
        <v>6</v>
      </c>
      <c r="G1805" s="146">
        <f t="shared" si="1246"/>
        <v>7</v>
      </c>
      <c r="H1805" s="146">
        <f t="shared" si="1247"/>
        <v>6</v>
      </c>
      <c r="I1805" s="146">
        <f t="shared" si="1248"/>
        <v>5</v>
      </c>
      <c r="J1805" s="146">
        <f t="shared" si="1249"/>
        <v>4</v>
      </c>
      <c r="K1805" s="146">
        <f t="shared" si="1250"/>
        <v>5</v>
      </c>
      <c r="L1805" s="146">
        <f t="shared" si="1251"/>
        <v>5</v>
      </c>
      <c r="M1805" s="146">
        <f t="shared" si="1252"/>
        <v>8</v>
      </c>
      <c r="N1805" s="147">
        <f t="shared" si="1253"/>
        <v>53</v>
      </c>
      <c r="O1805" s="148">
        <f>SUM(COUNTIF(E1805,E1803),COUNTIF(F1805,F1803),COUNTIF(G1805,G1803),COUNTIF(H1805,H1803),COUNTIF(I1805,I1803),COUNTIF(J1805,J1803),COUNTIF(K1805,K1803),COUNTIF(L1805,L1803),COUNTIF(M1805,M1803))</f>
        <v>0</v>
      </c>
      <c r="P1805" s="149">
        <f>IF(O1805=0,0,IF(SUM(O1804:O1815)=O1805,VLOOKUP(1,$AC$107:$AD$116,2,FALSE),O1805*P1816))</f>
        <v>0</v>
      </c>
      <c r="Q1805" s="146">
        <f t="shared" si="1254"/>
        <v>1</v>
      </c>
      <c r="R1805" t="s">
        <v>179</v>
      </c>
      <c r="S1805" t="str">
        <f t="shared" si="1255"/>
        <v/>
      </c>
      <c r="T1805" t="str">
        <f t="shared" ref="T1805:AB1805" si="1258">IF(E1805=E1803,CONCATENATE(VLOOKUP((E1805-E1773),$AC$122:$AD$127,2,FALSE),E1774),"")</f>
        <v/>
      </c>
      <c r="U1805" t="str">
        <f t="shared" si="1258"/>
        <v/>
      </c>
      <c r="V1805" t="str">
        <f t="shared" si="1258"/>
        <v/>
      </c>
      <c r="W1805" t="str">
        <f t="shared" si="1258"/>
        <v/>
      </c>
      <c r="X1805" t="str">
        <f t="shared" si="1258"/>
        <v/>
      </c>
      <c r="Y1805" t="str">
        <f t="shared" si="1258"/>
        <v/>
      </c>
      <c r="Z1805" t="str">
        <f t="shared" si="1258"/>
        <v/>
      </c>
      <c r="AA1805" t="str">
        <f t="shared" si="1258"/>
        <v/>
      </c>
      <c r="AB1805" t="str">
        <f t="shared" si="1258"/>
        <v/>
      </c>
      <c r="AG1805" t="str">
        <f t="shared" ref="AG1805:AG1815" si="1259">CONCATENATE("F3",T1805)</f>
        <v>F3</v>
      </c>
      <c r="AH1805" t="str">
        <f t="shared" si="1257"/>
        <v>F3</v>
      </c>
      <c r="AI1805" t="str">
        <f t="shared" si="1257"/>
        <v>F3</v>
      </c>
      <c r="AJ1805" t="str">
        <f t="shared" si="1257"/>
        <v>F3</v>
      </c>
      <c r="AK1805" t="str">
        <f t="shared" si="1257"/>
        <v>F3</v>
      </c>
      <c r="AL1805" t="str">
        <f t="shared" si="1257"/>
        <v>F3</v>
      </c>
      <c r="AM1805" t="str">
        <f t="shared" si="1257"/>
        <v>F3</v>
      </c>
      <c r="AN1805" t="str">
        <f t="shared" si="1257"/>
        <v>F3</v>
      </c>
      <c r="AO1805" t="str">
        <f t="shared" si="1257"/>
        <v>F3</v>
      </c>
    </row>
    <row r="1806" spans="1:41" x14ac:dyDescent="0.25">
      <c r="A1806" s="139" t="str">
        <f t="shared" si="1242"/>
        <v>2015Wk 11P35</v>
      </c>
      <c r="B1806" s="48">
        <v>35</v>
      </c>
      <c r="C1806" s="144" t="str">
        <f t="shared" si="1243"/>
        <v>Bob Moran</v>
      </c>
      <c r="D1806" s="145"/>
      <c r="E1806" s="146">
        <f t="shared" si="1244"/>
        <v>6</v>
      </c>
      <c r="F1806" s="146">
        <f t="shared" si="1245"/>
        <v>5</v>
      </c>
      <c r="G1806" s="146">
        <f t="shared" si="1246"/>
        <v>8</v>
      </c>
      <c r="H1806" s="146">
        <f t="shared" si="1247"/>
        <v>5</v>
      </c>
      <c r="I1806" s="146">
        <f t="shared" si="1248"/>
        <v>4</v>
      </c>
      <c r="J1806" s="146">
        <f t="shared" si="1249"/>
        <v>4</v>
      </c>
      <c r="K1806" s="146">
        <f t="shared" si="1250"/>
        <v>6</v>
      </c>
      <c r="L1806" s="146">
        <f t="shared" si="1251"/>
        <v>4</v>
      </c>
      <c r="M1806" s="146">
        <f t="shared" si="1252"/>
        <v>6</v>
      </c>
      <c r="N1806" s="147">
        <f t="shared" si="1253"/>
        <v>48</v>
      </c>
      <c r="O1806" s="148">
        <f>SUM(COUNTIF(E1806,E1803),COUNTIF(F1806,F1803),COUNTIF(G1806,G1803),COUNTIF(H1806,H1803),COUNTIF(I1806,I1803),COUNTIF(J1806,J1803),COUNTIF(K1806,K1803),COUNTIF(L1806,L1803),COUNTIF(M1806,M1803))</f>
        <v>0</v>
      </c>
      <c r="P1806" s="149">
        <f>IF(O1806=0,0,IF(SUM(O1804:O1815)=O1806,VLOOKUP(1,$AC$107:$AD$116,2,FALSE),O1806*P1816))</f>
        <v>0</v>
      </c>
      <c r="Q1806" s="146">
        <f t="shared" si="1254"/>
        <v>2</v>
      </c>
      <c r="R1806" t="s">
        <v>179</v>
      </c>
      <c r="S1806" t="str">
        <f t="shared" si="1255"/>
        <v/>
      </c>
      <c r="T1806" t="str">
        <f t="shared" ref="T1806:AB1806" si="1260">IF(E1806=E1803,CONCATENATE(VLOOKUP((E1806-E1773),$AC$122:$AD$127,2,FALSE),E1774),"")</f>
        <v/>
      </c>
      <c r="U1806" t="str">
        <f t="shared" si="1260"/>
        <v/>
      </c>
      <c r="V1806" t="str">
        <f t="shared" si="1260"/>
        <v/>
      </c>
      <c r="W1806" t="str">
        <f t="shared" si="1260"/>
        <v/>
      </c>
      <c r="X1806" t="str">
        <f t="shared" si="1260"/>
        <v/>
      </c>
      <c r="Y1806" t="str">
        <f t="shared" si="1260"/>
        <v/>
      </c>
      <c r="Z1806" t="str">
        <f t="shared" si="1260"/>
        <v/>
      </c>
      <c r="AA1806" t="str">
        <f t="shared" si="1260"/>
        <v/>
      </c>
      <c r="AB1806" t="str">
        <f t="shared" si="1260"/>
        <v/>
      </c>
      <c r="AG1806" t="str">
        <f t="shared" si="1259"/>
        <v>F3</v>
      </c>
      <c r="AH1806" t="str">
        <f t="shared" si="1257"/>
        <v>F3</v>
      </c>
      <c r="AI1806" t="str">
        <f t="shared" si="1257"/>
        <v>F3</v>
      </c>
      <c r="AJ1806" t="str">
        <f t="shared" si="1257"/>
        <v>F3</v>
      </c>
      <c r="AK1806" t="str">
        <f t="shared" si="1257"/>
        <v>F3</v>
      </c>
      <c r="AL1806" t="str">
        <f t="shared" si="1257"/>
        <v>F3</v>
      </c>
      <c r="AM1806" t="str">
        <f t="shared" si="1257"/>
        <v>F3</v>
      </c>
      <c r="AN1806" t="str">
        <f t="shared" si="1257"/>
        <v>F3</v>
      </c>
      <c r="AO1806" t="str">
        <f t="shared" si="1257"/>
        <v>F3</v>
      </c>
    </row>
    <row r="1807" spans="1:41" x14ac:dyDescent="0.25">
      <c r="A1807" s="139" t="str">
        <f t="shared" si="1242"/>
        <v>2015Wk 11P73</v>
      </c>
      <c r="B1807" s="48">
        <v>73</v>
      </c>
      <c r="C1807" s="144" t="str">
        <f t="shared" si="1243"/>
        <v>Art Brillanti</v>
      </c>
      <c r="D1807" s="145"/>
      <c r="E1807" s="146">
        <f t="shared" si="1244"/>
        <v>6</v>
      </c>
      <c r="F1807" s="146">
        <f t="shared" si="1245"/>
        <v>7</v>
      </c>
      <c r="G1807" s="146">
        <f t="shared" si="1246"/>
        <v>8</v>
      </c>
      <c r="H1807" s="146">
        <f t="shared" si="1247"/>
        <v>5</v>
      </c>
      <c r="I1807" s="146">
        <f t="shared" si="1248"/>
        <v>5</v>
      </c>
      <c r="J1807" s="146">
        <f t="shared" si="1249"/>
        <v>4</v>
      </c>
      <c r="K1807" s="146">
        <f t="shared" si="1250"/>
        <v>4</v>
      </c>
      <c r="L1807" s="146">
        <f t="shared" si="1251"/>
        <v>4</v>
      </c>
      <c r="M1807" s="146">
        <f t="shared" si="1252"/>
        <v>5</v>
      </c>
      <c r="N1807" s="147">
        <f t="shared" si="1253"/>
        <v>48</v>
      </c>
      <c r="O1807" s="148">
        <f>SUM(COUNTIF(E1807,E1803),COUNTIF(F1807,F1803),COUNTIF(G1807,G1803),COUNTIF(H1807,H1803),COUNTIF(I1807,I1803),COUNTIF(J1807,J1803),COUNTIF(K1807,K1803),COUNTIF(L1807,L1803),COUNTIF(M1807,M1803))</f>
        <v>0</v>
      </c>
      <c r="P1807" s="149">
        <f>IF(O1807=0,0,IF(SUM(O1804:O1815)=O1807,VLOOKUP(1,$AC$107:$AD$116,2,FALSE),O1807*P1816))</f>
        <v>0</v>
      </c>
      <c r="Q1807" s="146">
        <f t="shared" si="1254"/>
        <v>2</v>
      </c>
      <c r="R1807" t="s">
        <v>179</v>
      </c>
      <c r="S1807" t="str">
        <f t="shared" si="1255"/>
        <v/>
      </c>
      <c r="T1807" t="str">
        <f t="shared" ref="T1807:AB1807" si="1261">IF(E1807=E1803,CONCATENATE(VLOOKUP((E1807-E1773),$AC$122:$AD$127,2,FALSE),E1774),"")</f>
        <v/>
      </c>
      <c r="U1807" t="str">
        <f t="shared" si="1261"/>
        <v/>
      </c>
      <c r="V1807" t="str">
        <f t="shared" si="1261"/>
        <v/>
      </c>
      <c r="W1807" t="str">
        <f t="shared" si="1261"/>
        <v/>
      </c>
      <c r="X1807" t="str">
        <f t="shared" si="1261"/>
        <v/>
      </c>
      <c r="Y1807" t="str">
        <f t="shared" si="1261"/>
        <v/>
      </c>
      <c r="Z1807" t="str">
        <f t="shared" si="1261"/>
        <v/>
      </c>
      <c r="AA1807" t="str">
        <f t="shared" si="1261"/>
        <v/>
      </c>
      <c r="AB1807" t="str">
        <f t="shared" si="1261"/>
        <v/>
      </c>
      <c r="AG1807" t="str">
        <f t="shared" si="1259"/>
        <v>F3</v>
      </c>
      <c r="AH1807" t="str">
        <f t="shared" si="1257"/>
        <v>F3</v>
      </c>
      <c r="AI1807" t="str">
        <f t="shared" si="1257"/>
        <v>F3</v>
      </c>
      <c r="AJ1807" t="str">
        <f t="shared" si="1257"/>
        <v>F3</v>
      </c>
      <c r="AK1807" t="str">
        <f t="shared" si="1257"/>
        <v>F3</v>
      </c>
      <c r="AL1807" t="str">
        <f t="shared" si="1257"/>
        <v>F3</v>
      </c>
      <c r="AM1807" t="str">
        <f t="shared" si="1257"/>
        <v>F3</v>
      </c>
      <c r="AN1807" t="str">
        <f t="shared" si="1257"/>
        <v>F3</v>
      </c>
      <c r="AO1807" t="str">
        <f t="shared" si="1257"/>
        <v>F3</v>
      </c>
    </row>
    <row r="1808" spans="1:41" x14ac:dyDescent="0.25">
      <c r="A1808" s="139" t="str">
        <f t="shared" si="1242"/>
        <v>2015Wk 11P72</v>
      </c>
      <c r="B1808" s="48">
        <v>72</v>
      </c>
      <c r="C1808" s="144" t="str">
        <f t="shared" si="1243"/>
        <v>Jim Morgan</v>
      </c>
      <c r="D1808" s="145"/>
      <c r="E1808" s="146">
        <f t="shared" si="1244"/>
        <v>6</v>
      </c>
      <c r="F1808" s="146">
        <f t="shared" si="1245"/>
        <v>7</v>
      </c>
      <c r="G1808" s="146">
        <f t="shared" si="1246"/>
        <v>7</v>
      </c>
      <c r="H1808" s="146">
        <f t="shared" si="1247"/>
        <v>6</v>
      </c>
      <c r="I1808" s="146">
        <f t="shared" si="1248"/>
        <v>4</v>
      </c>
      <c r="J1808" s="146">
        <f t="shared" si="1249"/>
        <v>5</v>
      </c>
      <c r="K1808" s="146">
        <f t="shared" si="1250"/>
        <v>5</v>
      </c>
      <c r="L1808" s="146">
        <f t="shared" si="1251"/>
        <v>5</v>
      </c>
      <c r="M1808" s="146">
        <f t="shared" si="1252"/>
        <v>6</v>
      </c>
      <c r="N1808" s="147">
        <f t="shared" si="1253"/>
        <v>51</v>
      </c>
      <c r="O1808" s="148">
        <f>SUM(COUNTIF(E1808,E1803),COUNTIF(F1808,F1803),COUNTIF(G1808,G1803),COUNTIF(H1808,H1803),COUNTIF(I1808,I1803),COUNTIF(J1808,J1803),COUNTIF(K1808,K1803),COUNTIF(L1808,L1803),COUNTIF(M1808,M1803))</f>
        <v>0</v>
      </c>
      <c r="P1808" s="149">
        <f>IF(O1808=0,0,IF(SUM(O1804:O1815)=O1808,VLOOKUP(1,$AC$107:$AD$116,2,FALSE),O1808*P1816))</f>
        <v>0</v>
      </c>
      <c r="Q1808" s="146">
        <f t="shared" si="1254"/>
        <v>1</v>
      </c>
      <c r="R1808" t="s">
        <v>179</v>
      </c>
      <c r="S1808" t="str">
        <f t="shared" si="1255"/>
        <v/>
      </c>
      <c r="T1808" t="str">
        <f t="shared" ref="T1808:AB1808" si="1262">IF(E1808=E1803,CONCATENATE(VLOOKUP((E1808-E1773),$AC$122:$AD$127,2,FALSE),E1774),"")</f>
        <v/>
      </c>
      <c r="U1808" t="str">
        <f t="shared" si="1262"/>
        <v/>
      </c>
      <c r="V1808" t="str">
        <f t="shared" si="1262"/>
        <v/>
      </c>
      <c r="W1808" t="str">
        <f t="shared" si="1262"/>
        <v/>
      </c>
      <c r="X1808" t="str">
        <f t="shared" si="1262"/>
        <v/>
      </c>
      <c r="Y1808" t="str">
        <f t="shared" si="1262"/>
        <v/>
      </c>
      <c r="Z1808" t="str">
        <f t="shared" si="1262"/>
        <v/>
      </c>
      <c r="AA1808" t="str">
        <f t="shared" si="1262"/>
        <v/>
      </c>
      <c r="AB1808" t="str">
        <f t="shared" si="1262"/>
        <v/>
      </c>
      <c r="AG1808" t="str">
        <f t="shared" si="1259"/>
        <v>F3</v>
      </c>
      <c r="AH1808" t="str">
        <f t="shared" si="1257"/>
        <v>F3</v>
      </c>
      <c r="AI1808" t="str">
        <f t="shared" si="1257"/>
        <v>F3</v>
      </c>
      <c r="AJ1808" t="str">
        <f t="shared" si="1257"/>
        <v>F3</v>
      </c>
      <c r="AK1808" t="str">
        <f t="shared" si="1257"/>
        <v>F3</v>
      </c>
      <c r="AL1808" t="str">
        <f t="shared" si="1257"/>
        <v>F3</v>
      </c>
      <c r="AM1808" t="str">
        <f t="shared" si="1257"/>
        <v>F3</v>
      </c>
      <c r="AN1808" t="str">
        <f t="shared" si="1257"/>
        <v>F3</v>
      </c>
      <c r="AO1808" t="str">
        <f t="shared" si="1257"/>
        <v>F3</v>
      </c>
    </row>
    <row r="1809" spans="1:41" x14ac:dyDescent="0.25">
      <c r="A1809" s="139" t="str">
        <f t="shared" si="1242"/>
        <v>2015Wk 11P32</v>
      </c>
      <c r="B1809" s="48">
        <v>32</v>
      </c>
      <c r="C1809" s="144" t="str">
        <f t="shared" si="1243"/>
        <v>Pat Cregg</v>
      </c>
      <c r="D1809" s="145"/>
      <c r="E1809" s="146">
        <f t="shared" si="1244"/>
        <v>6</v>
      </c>
      <c r="F1809" s="146">
        <f t="shared" si="1245"/>
        <v>5</v>
      </c>
      <c r="G1809" s="146">
        <f t="shared" si="1246"/>
        <v>7</v>
      </c>
      <c r="H1809" s="146">
        <f t="shared" si="1247"/>
        <v>6</v>
      </c>
      <c r="I1809" s="146">
        <f t="shared" si="1248"/>
        <v>4</v>
      </c>
      <c r="J1809" s="146">
        <f t="shared" si="1249"/>
        <v>4</v>
      </c>
      <c r="K1809" s="146">
        <f t="shared" si="1250"/>
        <v>5</v>
      </c>
      <c r="L1809" s="146">
        <f t="shared" si="1251"/>
        <v>4</v>
      </c>
      <c r="M1809" s="146">
        <f t="shared" si="1252"/>
        <v>4</v>
      </c>
      <c r="N1809" s="147">
        <f t="shared" si="1253"/>
        <v>45</v>
      </c>
      <c r="O1809" s="148">
        <f>SUM(COUNTIF(E1809,E1803),COUNTIF(F1809,F1803),COUNTIF(G1809,G1803),COUNTIF(H1809,H1803),COUNTIF(I1809,I1803),COUNTIF(J1809,J1803),COUNTIF(K1809,K1803),COUNTIF(L1809,L1803),COUNTIF(M1809,M1803))</f>
        <v>1</v>
      </c>
      <c r="P1809" s="149">
        <f>IF(O1809=0,0,IF(SUM(O1804:O1815)=O1809,VLOOKUP(1,$AC$107:$AD$116,2,FALSE),O1809*P1816))</f>
        <v>18</v>
      </c>
      <c r="Q1809" s="146">
        <f t="shared" si="1254"/>
        <v>2</v>
      </c>
      <c r="R1809" t="s">
        <v>179</v>
      </c>
      <c r="S1809" t="str">
        <f t="shared" si="1255"/>
        <v>PAR#9</v>
      </c>
      <c r="T1809" t="str">
        <f t="shared" ref="T1809:AB1809" si="1263">IF(E1809=E1803,CONCATENATE(VLOOKUP((E1809-E1773),$AC$122:$AD$127,2,FALSE),E1774),"")</f>
        <v/>
      </c>
      <c r="U1809" t="str">
        <f t="shared" si="1263"/>
        <v/>
      </c>
      <c r="V1809" t="str">
        <f t="shared" si="1263"/>
        <v/>
      </c>
      <c r="W1809" t="str">
        <f t="shared" si="1263"/>
        <v/>
      </c>
      <c r="X1809" t="str">
        <f t="shared" si="1263"/>
        <v/>
      </c>
      <c r="Y1809" t="str">
        <f t="shared" si="1263"/>
        <v/>
      </c>
      <c r="Z1809" t="str">
        <f t="shared" si="1263"/>
        <v/>
      </c>
      <c r="AA1809" t="str">
        <f t="shared" si="1263"/>
        <v/>
      </c>
      <c r="AB1809" t="str">
        <f t="shared" si="1263"/>
        <v>PAR#9</v>
      </c>
      <c r="AG1809" t="str">
        <f t="shared" si="1259"/>
        <v>F3</v>
      </c>
      <c r="AH1809" t="str">
        <f t="shared" si="1257"/>
        <v>F3</v>
      </c>
      <c r="AI1809" t="str">
        <f t="shared" si="1257"/>
        <v>F3</v>
      </c>
      <c r="AJ1809" t="str">
        <f t="shared" si="1257"/>
        <v>F3</v>
      </c>
      <c r="AK1809" t="str">
        <f t="shared" si="1257"/>
        <v>F3</v>
      </c>
      <c r="AL1809" t="str">
        <f t="shared" si="1257"/>
        <v>F3</v>
      </c>
      <c r="AM1809" t="str">
        <f t="shared" si="1257"/>
        <v>F3</v>
      </c>
      <c r="AN1809" t="str">
        <f t="shared" si="1257"/>
        <v>F3</v>
      </c>
      <c r="AO1809" t="str">
        <f t="shared" si="1257"/>
        <v>F3PAR#9</v>
      </c>
    </row>
    <row r="1810" spans="1:41" x14ac:dyDescent="0.25">
      <c r="A1810" s="139" t="str">
        <f t="shared" si="1242"/>
        <v>2015Wk 11P29</v>
      </c>
      <c r="B1810" s="48">
        <v>29</v>
      </c>
      <c r="C1810" s="144" t="str">
        <f t="shared" si="1243"/>
        <v>Joe Donegan</v>
      </c>
      <c r="D1810" s="145"/>
      <c r="E1810" s="146">
        <f t="shared" si="1244"/>
        <v>6</v>
      </c>
      <c r="F1810" s="146">
        <f t="shared" si="1245"/>
        <v>6</v>
      </c>
      <c r="G1810" s="146">
        <f t="shared" si="1246"/>
        <v>7</v>
      </c>
      <c r="H1810" s="146">
        <f t="shared" si="1247"/>
        <v>6</v>
      </c>
      <c r="I1810" s="146">
        <f t="shared" si="1248"/>
        <v>5</v>
      </c>
      <c r="J1810" s="146">
        <f t="shared" si="1249"/>
        <v>4</v>
      </c>
      <c r="K1810" s="146">
        <f t="shared" si="1250"/>
        <v>4</v>
      </c>
      <c r="L1810" s="146">
        <f t="shared" si="1251"/>
        <v>4</v>
      </c>
      <c r="M1810" s="146">
        <f t="shared" si="1252"/>
        <v>5</v>
      </c>
      <c r="N1810" s="147">
        <f t="shared" si="1253"/>
        <v>47</v>
      </c>
      <c r="O1810" s="148">
        <f>SUM(COUNTIF(E1810,E1803),COUNTIF(F1810,F1803),COUNTIF(G1810,G1803),COUNTIF(H1810,H1803),COUNTIF(I1810,I1803),COUNTIF(J1810,J1803),COUNTIF(K1810,K1803),COUNTIF(L1810,L1803),COUNTIF(M1810,M1803))</f>
        <v>0</v>
      </c>
      <c r="P1810" s="149">
        <f>IF(O1810=0,0,IF(SUM(O1804:O1815)=O1810,VLOOKUP(1,$AC$107:$AD$116,2,FALSE),O1810*P1816))</f>
        <v>0</v>
      </c>
      <c r="Q1810" s="146">
        <f t="shared" si="1254"/>
        <v>0</v>
      </c>
      <c r="R1810" t="s">
        <v>179</v>
      </c>
      <c r="S1810" t="str">
        <f t="shared" si="1255"/>
        <v/>
      </c>
      <c r="T1810" t="str">
        <f t="shared" ref="T1810:AB1810" si="1264">IF(E1810=E1803,CONCATENATE(VLOOKUP((E1810-E1773),$AC$122:$AD$127,2,FALSE),E1774),"")</f>
        <v/>
      </c>
      <c r="U1810" t="str">
        <f t="shared" si="1264"/>
        <v/>
      </c>
      <c r="V1810" t="str">
        <f t="shared" si="1264"/>
        <v/>
      </c>
      <c r="W1810" t="str">
        <f t="shared" si="1264"/>
        <v/>
      </c>
      <c r="X1810" t="str">
        <f t="shared" si="1264"/>
        <v/>
      </c>
      <c r="Y1810" t="str">
        <f t="shared" si="1264"/>
        <v/>
      </c>
      <c r="Z1810" t="str">
        <f t="shared" si="1264"/>
        <v/>
      </c>
      <c r="AA1810" t="str">
        <f t="shared" si="1264"/>
        <v/>
      </c>
      <c r="AB1810" t="str">
        <f t="shared" si="1264"/>
        <v/>
      </c>
      <c r="AG1810" t="str">
        <f t="shared" si="1259"/>
        <v>F3</v>
      </c>
      <c r="AH1810" t="str">
        <f t="shared" si="1257"/>
        <v>F3</v>
      </c>
      <c r="AI1810" t="str">
        <f t="shared" si="1257"/>
        <v>F3</v>
      </c>
      <c r="AJ1810" t="str">
        <f t="shared" si="1257"/>
        <v>F3</v>
      </c>
      <c r="AK1810" t="str">
        <f t="shared" si="1257"/>
        <v>F3</v>
      </c>
      <c r="AL1810" t="str">
        <f t="shared" si="1257"/>
        <v>F3</v>
      </c>
      <c r="AM1810" t="str">
        <f t="shared" si="1257"/>
        <v>F3</v>
      </c>
      <c r="AN1810" t="str">
        <f t="shared" si="1257"/>
        <v>F3</v>
      </c>
      <c r="AO1810" t="str">
        <f t="shared" si="1257"/>
        <v>F3</v>
      </c>
    </row>
    <row r="1811" spans="1:41" x14ac:dyDescent="0.25">
      <c r="A1811" s="139" t="str">
        <f t="shared" si="1242"/>
        <v>2015Wk 11P28</v>
      </c>
      <c r="B1811" s="48">
        <v>28</v>
      </c>
      <c r="C1811" s="144" t="str">
        <f t="shared" si="1243"/>
        <v>Dan Mahar</v>
      </c>
      <c r="D1811" s="145"/>
      <c r="E1811" s="146">
        <f t="shared" si="1244"/>
        <v>7</v>
      </c>
      <c r="F1811" s="146">
        <f t="shared" si="1245"/>
        <v>5</v>
      </c>
      <c r="G1811" s="146">
        <f t="shared" si="1246"/>
        <v>6</v>
      </c>
      <c r="H1811" s="146">
        <f t="shared" si="1247"/>
        <v>6</v>
      </c>
      <c r="I1811" s="146">
        <f t="shared" si="1248"/>
        <v>5</v>
      </c>
      <c r="J1811" s="146">
        <f t="shared" si="1249"/>
        <v>5</v>
      </c>
      <c r="K1811" s="146">
        <f t="shared" si="1250"/>
        <v>5</v>
      </c>
      <c r="L1811" s="146">
        <f t="shared" si="1251"/>
        <v>5</v>
      </c>
      <c r="M1811" s="146">
        <f t="shared" si="1252"/>
        <v>5</v>
      </c>
      <c r="N1811" s="147">
        <f t="shared" si="1253"/>
        <v>49</v>
      </c>
      <c r="O1811" s="148">
        <f>SUM(COUNTIF(E1811,E1803),COUNTIF(F1811,F1803),COUNTIF(G1811,G1803),COUNTIF(H1811,H1803),COUNTIF(I1811,I1803),COUNTIF(J1811,J1803),COUNTIF(K1811,K1803),COUNTIF(L1811,L1803),COUNTIF(M1811,M1803))</f>
        <v>0</v>
      </c>
      <c r="P1811" s="149">
        <f>IF(O1811=0,0,IF(SUM(O1804:O1815)=O1811,VLOOKUP(1,$AC$107:$AD$116,2,FALSE),O1811*P1816))</f>
        <v>0</v>
      </c>
      <c r="Q1811" s="146">
        <f t="shared" si="1254"/>
        <v>0</v>
      </c>
      <c r="R1811" t="s">
        <v>179</v>
      </c>
      <c r="S1811" t="str">
        <f t="shared" si="1255"/>
        <v/>
      </c>
      <c r="T1811" t="str">
        <f t="shared" ref="T1811:AB1811" si="1265">IF(E1811=E1803,CONCATENATE(VLOOKUP((E1811-E1773),$AC$122:$AD$127,2,FALSE),E1774),"")</f>
        <v/>
      </c>
      <c r="U1811" t="str">
        <f t="shared" si="1265"/>
        <v/>
      </c>
      <c r="V1811" t="str">
        <f t="shared" si="1265"/>
        <v/>
      </c>
      <c r="W1811" t="str">
        <f t="shared" si="1265"/>
        <v/>
      </c>
      <c r="X1811" t="str">
        <f t="shared" si="1265"/>
        <v/>
      </c>
      <c r="Y1811" t="str">
        <f t="shared" si="1265"/>
        <v/>
      </c>
      <c r="Z1811" t="str">
        <f t="shared" si="1265"/>
        <v/>
      </c>
      <c r="AA1811" t="str">
        <f t="shared" si="1265"/>
        <v/>
      </c>
      <c r="AB1811" t="str">
        <f t="shared" si="1265"/>
        <v/>
      </c>
      <c r="AG1811" t="str">
        <f t="shared" si="1259"/>
        <v>F3</v>
      </c>
      <c r="AH1811" t="str">
        <f t="shared" si="1257"/>
        <v>F3</v>
      </c>
      <c r="AI1811" t="str">
        <f t="shared" si="1257"/>
        <v>F3</v>
      </c>
      <c r="AJ1811" t="str">
        <f t="shared" si="1257"/>
        <v>F3</v>
      </c>
      <c r="AK1811" t="str">
        <f t="shared" si="1257"/>
        <v>F3</v>
      </c>
      <c r="AL1811" t="str">
        <f t="shared" si="1257"/>
        <v>F3</v>
      </c>
      <c r="AM1811" t="str">
        <f t="shared" si="1257"/>
        <v>F3</v>
      </c>
      <c r="AN1811" t="str">
        <f t="shared" si="1257"/>
        <v>F3</v>
      </c>
      <c r="AO1811" t="str">
        <f t="shared" si="1257"/>
        <v>F3</v>
      </c>
    </row>
    <row r="1812" spans="1:41" x14ac:dyDescent="0.25">
      <c r="A1812" s="139" t="str">
        <f t="shared" si="1242"/>
        <v>2015Wk 11P80</v>
      </c>
      <c r="B1812" s="48">
        <v>80</v>
      </c>
      <c r="C1812" s="144" t="str">
        <f t="shared" si="1243"/>
        <v>Denny Welch</v>
      </c>
      <c r="D1812" s="155"/>
      <c r="E1812" s="146">
        <f t="shared" si="1244"/>
        <v>6</v>
      </c>
      <c r="F1812" s="146">
        <f t="shared" si="1245"/>
        <v>6</v>
      </c>
      <c r="G1812" s="146">
        <f t="shared" si="1246"/>
        <v>6</v>
      </c>
      <c r="H1812" s="146">
        <f t="shared" si="1247"/>
        <v>5</v>
      </c>
      <c r="I1812" s="146">
        <f t="shared" si="1248"/>
        <v>4</v>
      </c>
      <c r="J1812" s="146">
        <f t="shared" si="1249"/>
        <v>4</v>
      </c>
      <c r="K1812" s="146">
        <f t="shared" si="1250"/>
        <v>5</v>
      </c>
      <c r="L1812" s="146">
        <f t="shared" si="1251"/>
        <v>5</v>
      </c>
      <c r="M1812" s="146">
        <f t="shared" si="1252"/>
        <v>6</v>
      </c>
      <c r="N1812" s="147">
        <f t="shared" si="1253"/>
        <v>47</v>
      </c>
      <c r="O1812" s="148">
        <f>SUM(COUNTIF(E1812,E1803),COUNTIF(F1812,F1803),COUNTIF(G1812,G1803),COUNTIF(H1812,H1803),COUNTIF(I1812,I1803),COUNTIF(J1812,J1803),COUNTIF(K1812,K1803),COUNTIF(L1812,L1803),COUNTIF(M1812,M1803))</f>
        <v>0</v>
      </c>
      <c r="P1812" s="149">
        <f>IF(O1812=0,0,IF(SUM(O1804:O1815)=O1812,VLOOKUP(1,$AC$107:$AD$116,2,FALSE),O1812*P1816))</f>
        <v>0</v>
      </c>
      <c r="Q1812" s="146">
        <f t="shared" si="1254"/>
        <v>0</v>
      </c>
      <c r="R1812" t="s">
        <v>179</v>
      </c>
      <c r="S1812" t="str">
        <f t="shared" si="1255"/>
        <v/>
      </c>
      <c r="T1812" t="str">
        <f t="shared" ref="T1812:AB1812" si="1266">IF(E1812=E1803,CONCATENATE(VLOOKUP((E1812-E1773),$AC$122:$AD$127,2,FALSE),E1774),"")</f>
        <v/>
      </c>
      <c r="U1812" t="str">
        <f t="shared" si="1266"/>
        <v/>
      </c>
      <c r="V1812" t="str">
        <f t="shared" si="1266"/>
        <v/>
      </c>
      <c r="W1812" t="str">
        <f t="shared" si="1266"/>
        <v/>
      </c>
      <c r="X1812" t="str">
        <f t="shared" si="1266"/>
        <v/>
      </c>
      <c r="Y1812" t="str">
        <f t="shared" si="1266"/>
        <v/>
      </c>
      <c r="Z1812" t="str">
        <f t="shared" si="1266"/>
        <v/>
      </c>
      <c r="AA1812" t="str">
        <f t="shared" si="1266"/>
        <v/>
      </c>
      <c r="AB1812" t="str">
        <f t="shared" si="1266"/>
        <v/>
      </c>
      <c r="AG1812" t="str">
        <f t="shared" si="1259"/>
        <v>F3</v>
      </c>
      <c r="AH1812" t="str">
        <f t="shared" si="1257"/>
        <v>F3</v>
      </c>
      <c r="AI1812" t="str">
        <f t="shared" si="1257"/>
        <v>F3</v>
      </c>
      <c r="AJ1812" t="str">
        <f t="shared" si="1257"/>
        <v>F3</v>
      </c>
      <c r="AK1812" t="str">
        <f t="shared" si="1257"/>
        <v>F3</v>
      </c>
      <c r="AL1812" t="str">
        <f t="shared" si="1257"/>
        <v>F3</v>
      </c>
      <c r="AM1812" t="str">
        <f t="shared" si="1257"/>
        <v>F3</v>
      </c>
      <c r="AN1812" t="str">
        <f t="shared" si="1257"/>
        <v>F3</v>
      </c>
      <c r="AO1812" t="str">
        <f t="shared" si="1257"/>
        <v>F3</v>
      </c>
    </row>
    <row r="1813" spans="1:41" x14ac:dyDescent="0.25">
      <c r="A1813" s="139" t="str">
        <f t="shared" si="1242"/>
        <v>2015Wk 11P17</v>
      </c>
      <c r="B1813" s="48">
        <v>17</v>
      </c>
      <c r="C1813" s="144" t="str">
        <f t="shared" si="1243"/>
        <v>Tom Donegan</v>
      </c>
      <c r="D1813" s="155"/>
      <c r="E1813" s="146">
        <f t="shared" si="1244"/>
        <v>6</v>
      </c>
      <c r="F1813" s="146">
        <f t="shared" si="1245"/>
        <v>7</v>
      </c>
      <c r="G1813" s="146">
        <f t="shared" si="1246"/>
        <v>6</v>
      </c>
      <c r="H1813" s="146">
        <f t="shared" si="1247"/>
        <v>5</v>
      </c>
      <c r="I1813" s="146">
        <f t="shared" si="1248"/>
        <v>4</v>
      </c>
      <c r="J1813" s="146">
        <f t="shared" si="1249"/>
        <v>4</v>
      </c>
      <c r="K1813" s="146">
        <f t="shared" si="1250"/>
        <v>5</v>
      </c>
      <c r="L1813" s="146">
        <f t="shared" si="1251"/>
        <v>4</v>
      </c>
      <c r="M1813" s="146">
        <f t="shared" si="1252"/>
        <v>6</v>
      </c>
      <c r="N1813" s="147">
        <f t="shared" si="1253"/>
        <v>47</v>
      </c>
      <c r="O1813" s="148">
        <f>SUM(COUNTIF(E1813,E1803),COUNTIF(F1813,F1803),COUNTIF(G1813,G1803),COUNTIF(H1813,H1803),COUNTIF(I1813,I1803),COUNTIF(J1813,J1803),COUNTIF(K1813,K1803),COUNTIF(L1813,L1803),COUNTIF(M1813,M1803))</f>
        <v>0</v>
      </c>
      <c r="P1813" s="149">
        <f>IF(O1813=0,0,IF(SUM(O1804:O1815)=O1813,VLOOKUP(1,$AC$107:$AD$116,2,FALSE),O1813*P1816))</f>
        <v>0</v>
      </c>
      <c r="Q1813" s="146">
        <f t="shared" si="1254"/>
        <v>0</v>
      </c>
      <c r="R1813" t="s">
        <v>179</v>
      </c>
      <c r="S1813" t="str">
        <f t="shared" si="1255"/>
        <v/>
      </c>
      <c r="T1813" t="str">
        <f>IF(E1813=E1803,CONCATENATE(VLOOKUP((E1813-E1773),$AC$122:$AD$127,2,FALSE),E1774),"")</f>
        <v/>
      </c>
      <c r="U1813" t="str">
        <f t="shared" ref="U1813:AA1813" si="1267">IF(F1813=F1803,CONCATENATE(VLOOKUP((F1813-F1773),$AC$122:$AD$127,2,FALSE),F1774),"")</f>
        <v/>
      </c>
      <c r="V1813" t="str">
        <f t="shared" si="1267"/>
        <v/>
      </c>
      <c r="W1813" t="str">
        <f t="shared" si="1267"/>
        <v/>
      </c>
      <c r="X1813" t="str">
        <f t="shared" si="1267"/>
        <v/>
      </c>
      <c r="Y1813" t="str">
        <f t="shared" si="1267"/>
        <v/>
      </c>
      <c r="Z1813" t="str">
        <f t="shared" si="1267"/>
        <v/>
      </c>
      <c r="AA1813" t="str">
        <f t="shared" si="1267"/>
        <v/>
      </c>
      <c r="AB1813" t="str">
        <f>IF(M1813=M1803,CONCATENATE(VLOOKUP((M1813-M1773),$AC$122:$AD$127,2,FALSE),M1774),"")</f>
        <v/>
      </c>
      <c r="AG1813" t="str">
        <f t="shared" si="1259"/>
        <v>F3</v>
      </c>
      <c r="AH1813" t="str">
        <f t="shared" si="1257"/>
        <v>F3</v>
      </c>
      <c r="AI1813" t="str">
        <f t="shared" si="1257"/>
        <v>F3</v>
      </c>
      <c r="AJ1813" t="str">
        <f t="shared" si="1257"/>
        <v>F3</v>
      </c>
      <c r="AK1813" t="str">
        <f t="shared" si="1257"/>
        <v>F3</v>
      </c>
      <c r="AL1813" t="str">
        <f t="shared" si="1257"/>
        <v>F3</v>
      </c>
      <c r="AM1813" t="str">
        <f t="shared" si="1257"/>
        <v>F3</v>
      </c>
      <c r="AN1813" t="str">
        <f t="shared" si="1257"/>
        <v>F3</v>
      </c>
      <c r="AO1813" t="str">
        <f t="shared" si="1257"/>
        <v>F3</v>
      </c>
    </row>
    <row r="1814" spans="1:41" x14ac:dyDescent="0.25">
      <c r="A1814" s="139" t="str">
        <f t="shared" si="1242"/>
        <v>2015Wk 11P16</v>
      </c>
      <c r="B1814" s="48">
        <v>16</v>
      </c>
      <c r="C1814" s="144" t="str">
        <f t="shared" si="1243"/>
        <v>Gary Antos</v>
      </c>
      <c r="D1814" s="155"/>
      <c r="E1814" s="146">
        <f t="shared" si="1244"/>
        <v>5</v>
      </c>
      <c r="F1814" s="146">
        <f t="shared" si="1245"/>
        <v>5</v>
      </c>
      <c r="G1814" s="146">
        <f t="shared" si="1246"/>
        <v>6</v>
      </c>
      <c r="H1814" s="146">
        <f t="shared" si="1247"/>
        <v>7</v>
      </c>
      <c r="I1814" s="146">
        <f t="shared" si="1248"/>
        <v>5</v>
      </c>
      <c r="J1814" s="146">
        <f t="shared" si="1249"/>
        <v>4</v>
      </c>
      <c r="K1814" s="146">
        <f t="shared" si="1250"/>
        <v>4</v>
      </c>
      <c r="L1814" s="146">
        <f t="shared" si="1251"/>
        <v>3</v>
      </c>
      <c r="M1814" s="146">
        <f t="shared" si="1252"/>
        <v>6</v>
      </c>
      <c r="N1814" s="147">
        <f t="shared" si="1253"/>
        <v>45</v>
      </c>
      <c r="O1814" s="148">
        <f>SUM(COUNTIF(E1814,E1803),COUNTIF(F1814,F1803),COUNTIF(G1814,G1803),COUNTIF(H1814,H1803),COUNTIF(I1814,I1803),COUNTIF(J1814,J1803),COUNTIF(K1814,K1803),COUNTIF(L1814,L1803),COUNTIF(M1814,M1803))</f>
        <v>1</v>
      </c>
      <c r="P1814" s="149">
        <f>IF(O1814=0,0,IF(SUM(O1804:O1815)=O1814,VLOOKUP(1,$AC$107:$AD$116,2,FALSE),O1814*P1816))</f>
        <v>18</v>
      </c>
      <c r="Q1814" s="146">
        <f t="shared" si="1254"/>
        <v>2</v>
      </c>
      <c r="R1814" t="s">
        <v>179</v>
      </c>
      <c r="S1814" t="str">
        <f t="shared" si="1255"/>
        <v>PAR#1</v>
      </c>
      <c r="T1814" t="str">
        <f>IF(E1814=E1803,CONCATENATE(VLOOKUP((E1814-E1773),$AC$122:$AD$127,2,FALSE),E1774),"")</f>
        <v>PAR#1</v>
      </c>
      <c r="U1814" t="str">
        <f t="shared" ref="U1814:AB1814" si="1268">IF(F1814=F1803,CONCATENATE(VLOOKUP((F1814-F1773),$AC$122:$AD$127,2,FALSE),F1774),"")</f>
        <v/>
      </c>
      <c r="V1814" t="str">
        <f t="shared" si="1268"/>
        <v/>
      </c>
      <c r="W1814" t="str">
        <f t="shared" si="1268"/>
        <v/>
      </c>
      <c r="X1814" t="str">
        <f t="shared" si="1268"/>
        <v/>
      </c>
      <c r="Y1814" t="str">
        <f t="shared" si="1268"/>
        <v/>
      </c>
      <c r="Z1814" t="str">
        <f t="shared" si="1268"/>
        <v/>
      </c>
      <c r="AA1814" t="str">
        <f t="shared" si="1268"/>
        <v/>
      </c>
      <c r="AB1814" t="str">
        <f t="shared" si="1268"/>
        <v/>
      </c>
      <c r="AG1814" t="str">
        <f t="shared" si="1259"/>
        <v>F3PAR#1</v>
      </c>
      <c r="AH1814" t="str">
        <f t="shared" si="1257"/>
        <v>F3</v>
      </c>
      <c r="AI1814" t="str">
        <f t="shared" si="1257"/>
        <v>F3</v>
      </c>
      <c r="AJ1814" t="str">
        <f t="shared" si="1257"/>
        <v>F3</v>
      </c>
      <c r="AK1814" t="str">
        <f t="shared" si="1257"/>
        <v>F3</v>
      </c>
      <c r="AL1814" t="str">
        <f t="shared" si="1257"/>
        <v>F3</v>
      </c>
      <c r="AM1814" t="str">
        <f t="shared" si="1257"/>
        <v>F3</v>
      </c>
      <c r="AN1814" t="str">
        <f t="shared" si="1257"/>
        <v>F3</v>
      </c>
      <c r="AO1814" t="str">
        <f t="shared" si="1257"/>
        <v>F3</v>
      </c>
    </row>
    <row r="1815" spans="1:41" x14ac:dyDescent="0.25">
      <c r="A1815" s="139" t="str">
        <f t="shared" si="1242"/>
        <v>2015Wk 11P20</v>
      </c>
      <c r="B1815" s="48">
        <v>20</v>
      </c>
      <c r="C1815" s="144" t="str">
        <f t="shared" si="1243"/>
        <v>Gary Thompson</v>
      </c>
      <c r="D1815" s="155"/>
      <c r="E1815" s="146">
        <f t="shared" si="1244"/>
        <v>6</v>
      </c>
      <c r="F1815" s="146">
        <f t="shared" si="1245"/>
        <v>5</v>
      </c>
      <c r="G1815" s="146">
        <f t="shared" si="1246"/>
        <v>6</v>
      </c>
      <c r="H1815" s="146">
        <f t="shared" si="1247"/>
        <v>6</v>
      </c>
      <c r="I1815" s="146">
        <f t="shared" si="1248"/>
        <v>4</v>
      </c>
      <c r="J1815" s="146">
        <f t="shared" si="1249"/>
        <v>5</v>
      </c>
      <c r="K1815" s="146">
        <f t="shared" si="1250"/>
        <v>6</v>
      </c>
      <c r="L1815" s="146">
        <f t="shared" si="1251"/>
        <v>4</v>
      </c>
      <c r="M1815" s="146">
        <f t="shared" si="1252"/>
        <v>6</v>
      </c>
      <c r="N1815" s="147">
        <f t="shared" si="1253"/>
        <v>48</v>
      </c>
      <c r="O1815" s="148">
        <f>SUM(COUNTIF(E1815,E1803),COUNTIF(F1815,F1803),COUNTIF(G1815,G1803),COUNTIF(H1815,H1803),COUNTIF(I1815,I1803),COUNTIF(J1815,J1803),COUNTIF(K1815,K1803),COUNTIF(L1815,L1803),COUNTIF(M1815,M1803))</f>
        <v>0</v>
      </c>
      <c r="P1815" s="149">
        <f>IF(O1815=0,0,IF(SUM(O1804:O1815)=O1815,VLOOKUP(1,$AC$107:$AD$116,2,FALSE),O1815*P1816))</f>
        <v>0</v>
      </c>
      <c r="Q1815" s="146">
        <f t="shared" si="1254"/>
        <v>0</v>
      </c>
      <c r="R1815" t="s">
        <v>179</v>
      </c>
      <c r="S1815" t="str">
        <f t="shared" si="1255"/>
        <v/>
      </c>
      <c r="T1815" t="str">
        <f>IF(E1815=E1803,CONCATENATE(VLOOKUP((E1815-E1773),$AC$122:$AD$127,2,FALSE),E1774),"")</f>
        <v/>
      </c>
      <c r="U1815" t="str">
        <f t="shared" ref="U1815:AB1815" si="1269">IF(F1815=F1803,CONCATENATE(VLOOKUP((F1815-F1773),$AC$122:$AD$127,2,FALSE),F1774),"")</f>
        <v/>
      </c>
      <c r="V1815" t="str">
        <f t="shared" si="1269"/>
        <v/>
      </c>
      <c r="W1815" t="str">
        <f t="shared" si="1269"/>
        <v/>
      </c>
      <c r="X1815" t="str">
        <f t="shared" si="1269"/>
        <v/>
      </c>
      <c r="Y1815" t="str">
        <f t="shared" si="1269"/>
        <v/>
      </c>
      <c r="Z1815" t="str">
        <f t="shared" si="1269"/>
        <v/>
      </c>
      <c r="AA1815" t="str">
        <f t="shared" si="1269"/>
        <v/>
      </c>
      <c r="AB1815" t="str">
        <f t="shared" si="1269"/>
        <v/>
      </c>
      <c r="AG1815" t="str">
        <f t="shared" si="1259"/>
        <v>F3</v>
      </c>
      <c r="AH1815" t="str">
        <f t="shared" si="1257"/>
        <v>F3</v>
      </c>
      <c r="AI1815" t="str">
        <f t="shared" si="1257"/>
        <v>F3</v>
      </c>
      <c r="AJ1815" t="str">
        <f t="shared" si="1257"/>
        <v>F3</v>
      </c>
      <c r="AK1815" t="str">
        <f t="shared" si="1257"/>
        <v>F3</v>
      </c>
      <c r="AL1815" t="str">
        <f t="shared" si="1257"/>
        <v>F3</v>
      </c>
      <c r="AM1815" t="str">
        <f t="shared" si="1257"/>
        <v>F3</v>
      </c>
      <c r="AN1815" t="str">
        <f t="shared" si="1257"/>
        <v>F3</v>
      </c>
      <c r="AO1815" t="str">
        <f t="shared" si="1257"/>
        <v>F3</v>
      </c>
    </row>
    <row r="1816" spans="1:41" x14ac:dyDescent="0.25">
      <c r="B1816" s="48"/>
      <c r="C1816" s="151" t="s">
        <v>205</v>
      </c>
      <c r="D1816" s="150"/>
      <c r="E1816" s="152">
        <f>AVERAGE(E1804:E1815)</f>
        <v>6.166666666666667</v>
      </c>
      <c r="F1816" s="152">
        <f t="shared" ref="F1816:N1816" si="1270">AVERAGE(F1804:F1815)</f>
        <v>5.833333333333333</v>
      </c>
      <c r="G1816" s="152">
        <f t="shared" si="1270"/>
        <v>6.666666666666667</v>
      </c>
      <c r="H1816" s="152">
        <f t="shared" si="1270"/>
        <v>5.833333333333333</v>
      </c>
      <c r="I1816" s="152">
        <f t="shared" si="1270"/>
        <v>4.5</v>
      </c>
      <c r="J1816" s="152">
        <f t="shared" si="1270"/>
        <v>4.333333333333333</v>
      </c>
      <c r="K1816" s="152">
        <f t="shared" si="1270"/>
        <v>4.916666666666667</v>
      </c>
      <c r="L1816" s="152">
        <f t="shared" si="1270"/>
        <v>4.166666666666667</v>
      </c>
      <c r="M1816" s="152">
        <f t="shared" si="1270"/>
        <v>5.666666666666667</v>
      </c>
      <c r="N1816" s="152">
        <f t="shared" si="1270"/>
        <v>48.083333333333336</v>
      </c>
      <c r="O1816" s="153"/>
      <c r="P1816" s="9">
        <f>VLOOKUP(SUM(O1804:O1815),$AC$107:$AD$117,2,FALSE)</f>
        <v>18</v>
      </c>
    </row>
    <row r="1817" spans="1:41" x14ac:dyDescent="0.25">
      <c r="B1817" s="48"/>
      <c r="C1817" s="156" t="s">
        <v>206</v>
      </c>
      <c r="D1817" s="157"/>
      <c r="E1817" s="11"/>
      <c r="F1817" s="11"/>
      <c r="G1817" s="11"/>
      <c r="H1817" s="11"/>
      <c r="I1817" s="11"/>
      <c r="J1817" s="11"/>
      <c r="K1817" s="11"/>
      <c r="L1817" s="11"/>
      <c r="M1817" s="11"/>
      <c r="N1817" s="158"/>
      <c r="O1817" s="52"/>
      <c r="S1817" s="134"/>
    </row>
    <row r="1818" spans="1:41" x14ac:dyDescent="0.25">
      <c r="A1818" s="139" t="str">
        <f t="shared" ref="A1818:A1827" si="1271">CONCATENATE($C$10,$C$1830,"P",B1818)</f>
        <v>2015Wk 11P</v>
      </c>
      <c r="B1818" s="48" t="str">
        <f>IFERROR(VLOOKUP("S1",R1893:S1932,2,FALSE),"")</f>
        <v/>
      </c>
      <c r="C1818" s="144" t="e">
        <f t="shared" ref="C1818:C1827" si="1272">VLOOKUP(B1818,$A$3108:$D$8319,3,FALSE)</f>
        <v>#N/A</v>
      </c>
      <c r="D1818" s="117"/>
      <c r="E1818" s="146" t="str">
        <f t="shared" ref="E1818:E1827" si="1273">IFERROR(IF(VLOOKUP($A1818,$A$1830:$P$1891,5,FALSE)=0,"",VLOOKUP($A1818,$A$1830:$P$1891,5,FALSE)),"")</f>
        <v/>
      </c>
      <c r="F1818" s="146" t="str">
        <f t="shared" ref="F1818:F1827" si="1274">IFERROR(IF(VLOOKUP($A1818,$A$1830:$P$1891,6,FALSE)=0,"",VLOOKUP($A1818,$A$1830:$P$1891,6,FALSE)),"")</f>
        <v/>
      </c>
      <c r="G1818" s="146" t="str">
        <f t="shared" ref="G1818:G1827" si="1275">IFERROR(IF(VLOOKUP($A1818,$A$1830:$P$1891,7,FALSE)=0,"",VLOOKUP($A1818,$A$1830:$P$1891,7,FALSE)),"")</f>
        <v/>
      </c>
      <c r="H1818" s="146" t="str">
        <f t="shared" ref="H1818:H1827" si="1276">IFERROR(IF(VLOOKUP($A1818,$A$1830:$P$1891,8,FALSE)=0,"",VLOOKUP($A1818,$A$1830:$P$1891,8,FALSE)),"")</f>
        <v/>
      </c>
      <c r="I1818" s="146" t="str">
        <f t="shared" ref="I1818:I1827" si="1277">IFERROR(IF(VLOOKUP($A1818,$A$1830:$P$1891,9,FALSE)=0,"",VLOOKUP($A1818,$A$1830:$P$1891,9,FALSE)),"")</f>
        <v/>
      </c>
      <c r="J1818" s="146" t="str">
        <f t="shared" ref="J1818:J1827" si="1278">IFERROR(IF(VLOOKUP($A1818,$A$1830:$P$1891,10,FALSE)=0,"",VLOOKUP($A1818,$A$1830:$P$1891,10,FALSE)),"")</f>
        <v/>
      </c>
      <c r="K1818" s="146" t="str">
        <f t="shared" ref="K1818:K1827" si="1279">IFERROR(IF(VLOOKUP($A1818,$A$1830:$P$1891,11,FALSE)=0,"",VLOOKUP($A1818,$A$1830:$P$1891,11,FALSE)),"")</f>
        <v/>
      </c>
      <c r="L1818" s="146" t="str">
        <f t="shared" ref="L1818:L1827" si="1280">IFERROR(IF(VLOOKUP($A1818,$A$1830:$P$1891,12,FALSE)=0,"",VLOOKUP($A1818,$A$1830:$P$1891,12,FALSE)),"")</f>
        <v/>
      </c>
      <c r="M1818" s="146" t="str">
        <f t="shared" ref="M1818:M1827" si="1281">IFERROR(IF(VLOOKUP($A1818,$A$1830:$P$1891,13,FALSE)=0,"",VLOOKUP($A1818,$A$1830:$P$1891,13,FALSE)),"")</f>
        <v/>
      </c>
      <c r="N1818" s="147">
        <f t="shared" ref="N1818:N1827" si="1282">SUM(E1818:M1818)</f>
        <v>0</v>
      </c>
      <c r="O1818" s="52"/>
      <c r="Q1818" s="146" t="str">
        <f t="shared" ref="Q1818:Q1827" si="1283">IFERROR((VLOOKUP($A1818,$A$1830:$P$1891,16,FALSE)),"DNP")</f>
        <v>DNP</v>
      </c>
      <c r="R1818" t="s">
        <v>207</v>
      </c>
      <c r="S1818" s="134"/>
    </row>
    <row r="1819" spans="1:41" x14ac:dyDescent="0.25">
      <c r="A1819" s="139" t="str">
        <f t="shared" si="1271"/>
        <v>2015Wk 11P</v>
      </c>
      <c r="B1819" s="48" t="str">
        <f>IFERROR(VLOOKUP("S2",R1893:S1932,2,FALSE),"")</f>
        <v/>
      </c>
      <c r="C1819" s="144" t="e">
        <f t="shared" si="1272"/>
        <v>#N/A</v>
      </c>
      <c r="D1819" s="117"/>
      <c r="E1819" s="146" t="str">
        <f t="shared" si="1273"/>
        <v/>
      </c>
      <c r="F1819" s="146" t="str">
        <f t="shared" si="1274"/>
        <v/>
      </c>
      <c r="G1819" s="146" t="str">
        <f t="shared" si="1275"/>
        <v/>
      </c>
      <c r="H1819" s="146" t="str">
        <f t="shared" si="1276"/>
        <v/>
      </c>
      <c r="I1819" s="146" t="str">
        <f t="shared" si="1277"/>
        <v/>
      </c>
      <c r="J1819" s="146" t="str">
        <f t="shared" si="1278"/>
        <v/>
      </c>
      <c r="K1819" s="146" t="str">
        <f t="shared" si="1279"/>
        <v/>
      </c>
      <c r="L1819" s="146" t="str">
        <f t="shared" si="1280"/>
        <v/>
      </c>
      <c r="M1819" s="146" t="str">
        <f t="shared" si="1281"/>
        <v/>
      </c>
      <c r="N1819" s="147">
        <f t="shared" si="1282"/>
        <v>0</v>
      </c>
      <c r="O1819" s="52"/>
      <c r="Q1819" s="146" t="str">
        <f t="shared" si="1283"/>
        <v>DNP</v>
      </c>
      <c r="R1819" t="s">
        <v>207</v>
      </c>
      <c r="S1819" s="134"/>
    </row>
    <row r="1820" spans="1:41" x14ac:dyDescent="0.25">
      <c r="A1820" s="139" t="str">
        <f t="shared" si="1271"/>
        <v>2015Wk 11P</v>
      </c>
      <c r="B1820" s="48" t="str">
        <f>IFERROR(VLOOKUP("S3",R1893:S1932,2,FALSE),"")</f>
        <v/>
      </c>
      <c r="C1820" s="144" t="e">
        <f t="shared" si="1272"/>
        <v>#N/A</v>
      </c>
      <c r="D1820" s="117"/>
      <c r="E1820" s="146" t="str">
        <f t="shared" si="1273"/>
        <v/>
      </c>
      <c r="F1820" s="146" t="str">
        <f t="shared" si="1274"/>
        <v/>
      </c>
      <c r="G1820" s="146" t="str">
        <f t="shared" si="1275"/>
        <v/>
      </c>
      <c r="H1820" s="146" t="str">
        <f t="shared" si="1276"/>
        <v/>
      </c>
      <c r="I1820" s="146" t="str">
        <f t="shared" si="1277"/>
        <v/>
      </c>
      <c r="J1820" s="146" t="str">
        <f t="shared" si="1278"/>
        <v/>
      </c>
      <c r="K1820" s="146" t="str">
        <f t="shared" si="1279"/>
        <v/>
      </c>
      <c r="L1820" s="146" t="str">
        <f t="shared" si="1280"/>
        <v/>
      </c>
      <c r="M1820" s="146" t="str">
        <f t="shared" si="1281"/>
        <v/>
      </c>
      <c r="N1820" s="147">
        <f t="shared" si="1282"/>
        <v>0</v>
      </c>
      <c r="O1820" s="52"/>
      <c r="Q1820" s="146" t="str">
        <f t="shared" si="1283"/>
        <v>DNP</v>
      </c>
      <c r="R1820" t="s">
        <v>207</v>
      </c>
      <c r="S1820" s="134"/>
    </row>
    <row r="1821" spans="1:41" x14ac:dyDescent="0.25">
      <c r="A1821" s="139" t="str">
        <f t="shared" si="1271"/>
        <v>2015Wk 11P</v>
      </c>
      <c r="B1821" s="48" t="str">
        <f>IFERROR(VLOOKUP("S4",R1893:S1932,2,FALSE),"")</f>
        <v/>
      </c>
      <c r="C1821" s="144" t="e">
        <f t="shared" si="1272"/>
        <v>#N/A</v>
      </c>
      <c r="D1821" s="117"/>
      <c r="E1821" s="146" t="str">
        <f t="shared" si="1273"/>
        <v/>
      </c>
      <c r="F1821" s="146" t="str">
        <f t="shared" si="1274"/>
        <v/>
      </c>
      <c r="G1821" s="146" t="str">
        <f t="shared" si="1275"/>
        <v/>
      </c>
      <c r="H1821" s="146" t="str">
        <f t="shared" si="1276"/>
        <v/>
      </c>
      <c r="I1821" s="146" t="str">
        <f t="shared" si="1277"/>
        <v/>
      </c>
      <c r="J1821" s="146" t="str">
        <f t="shared" si="1278"/>
        <v/>
      </c>
      <c r="K1821" s="146" t="str">
        <f t="shared" si="1279"/>
        <v/>
      </c>
      <c r="L1821" s="146" t="str">
        <f t="shared" si="1280"/>
        <v/>
      </c>
      <c r="M1821" s="146" t="str">
        <f t="shared" si="1281"/>
        <v/>
      </c>
      <c r="N1821" s="147">
        <f t="shared" si="1282"/>
        <v>0</v>
      </c>
      <c r="O1821" s="52"/>
      <c r="Q1821" s="146" t="str">
        <f t="shared" si="1283"/>
        <v>DNP</v>
      </c>
      <c r="R1821" t="s">
        <v>207</v>
      </c>
      <c r="S1821" s="134"/>
    </row>
    <row r="1822" spans="1:41" x14ac:dyDescent="0.25">
      <c r="A1822" s="139" t="str">
        <f t="shared" si="1271"/>
        <v>2015Wk 11P</v>
      </c>
      <c r="B1822" s="48" t="str">
        <f>IFERROR(VLOOKUP("S5",R1893:S1932,2,FALSE),"")</f>
        <v/>
      </c>
      <c r="C1822" s="144" t="e">
        <f t="shared" si="1272"/>
        <v>#N/A</v>
      </c>
      <c r="D1822" s="117"/>
      <c r="E1822" s="146" t="str">
        <f t="shared" si="1273"/>
        <v/>
      </c>
      <c r="F1822" s="146" t="str">
        <f t="shared" si="1274"/>
        <v/>
      </c>
      <c r="G1822" s="146" t="str">
        <f t="shared" si="1275"/>
        <v/>
      </c>
      <c r="H1822" s="146" t="str">
        <f t="shared" si="1276"/>
        <v/>
      </c>
      <c r="I1822" s="146" t="str">
        <f t="shared" si="1277"/>
        <v/>
      </c>
      <c r="J1822" s="146" t="str">
        <f t="shared" si="1278"/>
        <v/>
      </c>
      <c r="K1822" s="146" t="str">
        <f t="shared" si="1279"/>
        <v/>
      </c>
      <c r="L1822" s="146" t="str">
        <f t="shared" si="1280"/>
        <v/>
      </c>
      <c r="M1822" s="146" t="str">
        <f t="shared" si="1281"/>
        <v/>
      </c>
      <c r="N1822" s="147">
        <f t="shared" si="1282"/>
        <v>0</v>
      </c>
      <c r="O1822" s="52"/>
      <c r="Q1822" s="146" t="str">
        <f t="shared" si="1283"/>
        <v>DNP</v>
      </c>
      <c r="R1822" t="s">
        <v>207</v>
      </c>
      <c r="S1822" s="134"/>
    </row>
    <row r="1823" spans="1:41" x14ac:dyDescent="0.25">
      <c r="A1823" s="139" t="str">
        <f t="shared" si="1271"/>
        <v>2015Wk 11P</v>
      </c>
      <c r="B1823" s="48" t="str">
        <f>IFERROR(VLOOKUP("S6",R1893:S1932,2,FALSE),"")</f>
        <v/>
      </c>
      <c r="C1823" s="144" t="e">
        <f t="shared" si="1272"/>
        <v>#N/A</v>
      </c>
      <c r="D1823" s="117"/>
      <c r="E1823" s="146" t="str">
        <f t="shared" si="1273"/>
        <v/>
      </c>
      <c r="F1823" s="146" t="str">
        <f t="shared" si="1274"/>
        <v/>
      </c>
      <c r="G1823" s="146" t="str">
        <f t="shared" si="1275"/>
        <v/>
      </c>
      <c r="H1823" s="146" t="str">
        <f t="shared" si="1276"/>
        <v/>
      </c>
      <c r="I1823" s="146" t="str">
        <f t="shared" si="1277"/>
        <v/>
      </c>
      <c r="J1823" s="146" t="str">
        <f t="shared" si="1278"/>
        <v/>
      </c>
      <c r="K1823" s="146" t="str">
        <f t="shared" si="1279"/>
        <v/>
      </c>
      <c r="L1823" s="146" t="str">
        <f t="shared" si="1280"/>
        <v/>
      </c>
      <c r="M1823" s="146" t="str">
        <f t="shared" si="1281"/>
        <v/>
      </c>
      <c r="N1823" s="147">
        <f t="shared" si="1282"/>
        <v>0</v>
      </c>
      <c r="O1823" s="52"/>
      <c r="Q1823" s="146" t="str">
        <f t="shared" si="1283"/>
        <v>DNP</v>
      </c>
      <c r="R1823" t="s">
        <v>207</v>
      </c>
      <c r="S1823" s="134"/>
    </row>
    <row r="1824" spans="1:41" x14ac:dyDescent="0.25">
      <c r="A1824" s="139" t="str">
        <f t="shared" si="1271"/>
        <v>2015Wk 11P</v>
      </c>
      <c r="B1824" s="48" t="str">
        <f>IFERROR(VLOOKUP("S7",R1893:S1932,2,FALSE),"")</f>
        <v/>
      </c>
      <c r="C1824" s="144" t="e">
        <f t="shared" si="1272"/>
        <v>#N/A</v>
      </c>
      <c r="D1824" s="117"/>
      <c r="E1824" s="146" t="str">
        <f t="shared" si="1273"/>
        <v/>
      </c>
      <c r="F1824" s="146" t="str">
        <f t="shared" si="1274"/>
        <v/>
      </c>
      <c r="G1824" s="146" t="str">
        <f t="shared" si="1275"/>
        <v/>
      </c>
      <c r="H1824" s="146" t="str">
        <f t="shared" si="1276"/>
        <v/>
      </c>
      <c r="I1824" s="146" t="str">
        <f t="shared" si="1277"/>
        <v/>
      </c>
      <c r="J1824" s="146" t="str">
        <f t="shared" si="1278"/>
        <v/>
      </c>
      <c r="K1824" s="146" t="str">
        <f t="shared" si="1279"/>
        <v/>
      </c>
      <c r="L1824" s="146" t="str">
        <f t="shared" si="1280"/>
        <v/>
      </c>
      <c r="M1824" s="146" t="str">
        <f t="shared" si="1281"/>
        <v/>
      </c>
      <c r="N1824" s="147">
        <f t="shared" si="1282"/>
        <v>0</v>
      </c>
      <c r="O1824" s="52"/>
      <c r="Q1824" s="146" t="str">
        <f t="shared" si="1283"/>
        <v>DNP</v>
      </c>
      <c r="R1824" t="s">
        <v>207</v>
      </c>
      <c r="S1824" s="134"/>
    </row>
    <row r="1825" spans="1:20" x14ac:dyDescent="0.25">
      <c r="A1825" s="139" t="str">
        <f t="shared" si="1271"/>
        <v>2015Wk 11P</v>
      </c>
      <c r="B1825" s="48" t="str">
        <f>IFERROR(VLOOKUP("S8",R1893:S1932,2,FALSE),"")</f>
        <v/>
      </c>
      <c r="C1825" s="144" t="e">
        <f t="shared" si="1272"/>
        <v>#N/A</v>
      </c>
      <c r="D1825" s="117"/>
      <c r="E1825" s="146" t="str">
        <f t="shared" si="1273"/>
        <v/>
      </c>
      <c r="F1825" s="146" t="str">
        <f t="shared" si="1274"/>
        <v/>
      </c>
      <c r="G1825" s="146" t="str">
        <f t="shared" si="1275"/>
        <v/>
      </c>
      <c r="H1825" s="146" t="str">
        <f t="shared" si="1276"/>
        <v/>
      </c>
      <c r="I1825" s="146" t="str">
        <f t="shared" si="1277"/>
        <v/>
      </c>
      <c r="J1825" s="146" t="str">
        <f t="shared" si="1278"/>
        <v/>
      </c>
      <c r="K1825" s="146" t="str">
        <f t="shared" si="1279"/>
        <v/>
      </c>
      <c r="L1825" s="146" t="str">
        <f t="shared" si="1280"/>
        <v/>
      </c>
      <c r="M1825" s="146" t="str">
        <f t="shared" si="1281"/>
        <v/>
      </c>
      <c r="N1825" s="147">
        <f t="shared" si="1282"/>
        <v>0</v>
      </c>
      <c r="O1825" s="52"/>
      <c r="Q1825" s="146" t="str">
        <f t="shared" si="1283"/>
        <v>DNP</v>
      </c>
      <c r="R1825" t="s">
        <v>207</v>
      </c>
      <c r="S1825" s="134"/>
    </row>
    <row r="1826" spans="1:20" x14ac:dyDescent="0.25">
      <c r="A1826" s="139" t="str">
        <f t="shared" si="1271"/>
        <v>2015Wk 11P</v>
      </c>
      <c r="B1826" s="48" t="str">
        <f>IFERROR(VLOOKUP("S9",R1893:S1932,2,FALSE),"")</f>
        <v/>
      </c>
      <c r="C1826" s="144" t="e">
        <f t="shared" si="1272"/>
        <v>#N/A</v>
      </c>
      <c r="D1826" s="117"/>
      <c r="E1826" s="146" t="str">
        <f t="shared" si="1273"/>
        <v/>
      </c>
      <c r="F1826" s="146" t="str">
        <f t="shared" si="1274"/>
        <v/>
      </c>
      <c r="G1826" s="146" t="str">
        <f t="shared" si="1275"/>
        <v/>
      </c>
      <c r="H1826" s="146" t="str">
        <f t="shared" si="1276"/>
        <v/>
      </c>
      <c r="I1826" s="146" t="str">
        <f t="shared" si="1277"/>
        <v/>
      </c>
      <c r="J1826" s="146" t="str">
        <f t="shared" si="1278"/>
        <v/>
      </c>
      <c r="K1826" s="146" t="str">
        <f t="shared" si="1279"/>
        <v/>
      </c>
      <c r="L1826" s="146" t="str">
        <f t="shared" si="1280"/>
        <v/>
      </c>
      <c r="M1826" s="146" t="str">
        <f t="shared" si="1281"/>
        <v/>
      </c>
      <c r="N1826" s="147">
        <f t="shared" si="1282"/>
        <v>0</v>
      </c>
      <c r="O1826" s="52"/>
      <c r="Q1826" s="146" t="str">
        <f t="shared" si="1283"/>
        <v>DNP</v>
      </c>
      <c r="R1826" t="s">
        <v>207</v>
      </c>
      <c r="S1826" s="134"/>
    </row>
    <row r="1827" spans="1:20" x14ac:dyDescent="0.25">
      <c r="A1827" s="139" t="str">
        <f t="shared" si="1271"/>
        <v>2015Wk 11P</v>
      </c>
      <c r="B1827" s="48" t="str">
        <f>IFERROR(VLOOKUP("S10",R1893:S1932,2,FALSE),"")</f>
        <v/>
      </c>
      <c r="C1827" s="144" t="e">
        <f t="shared" si="1272"/>
        <v>#N/A</v>
      </c>
      <c r="D1827" s="117"/>
      <c r="E1827" s="146" t="str">
        <f t="shared" si="1273"/>
        <v/>
      </c>
      <c r="F1827" s="146" t="str">
        <f t="shared" si="1274"/>
        <v/>
      </c>
      <c r="G1827" s="146" t="str">
        <f t="shared" si="1275"/>
        <v/>
      </c>
      <c r="H1827" s="146" t="str">
        <f t="shared" si="1276"/>
        <v/>
      </c>
      <c r="I1827" s="146" t="str">
        <f t="shared" si="1277"/>
        <v/>
      </c>
      <c r="J1827" s="146" t="str">
        <f t="shared" si="1278"/>
        <v/>
      </c>
      <c r="K1827" s="146" t="str">
        <f t="shared" si="1279"/>
        <v/>
      </c>
      <c r="L1827" s="146" t="str">
        <f t="shared" si="1280"/>
        <v/>
      </c>
      <c r="M1827" s="146" t="str">
        <f t="shared" si="1281"/>
        <v/>
      </c>
      <c r="N1827" s="147">
        <f t="shared" si="1282"/>
        <v>0</v>
      </c>
      <c r="O1827" s="52"/>
      <c r="Q1827" s="146" t="str">
        <f t="shared" si="1283"/>
        <v>DNP</v>
      </c>
      <c r="R1827" t="s">
        <v>207</v>
      </c>
      <c r="S1827" s="134"/>
    </row>
    <row r="1828" spans="1:20" x14ac:dyDescent="0.25">
      <c r="D1828" s="52"/>
      <c r="N1828" s="52"/>
      <c r="O1828" s="52"/>
      <c r="S1828" s="134"/>
    </row>
    <row r="1829" spans="1:20" x14ac:dyDescent="0.25">
      <c r="A1829">
        <v>1</v>
      </c>
      <c r="B1829">
        <v>1</v>
      </c>
      <c r="C1829">
        <v>2</v>
      </c>
      <c r="D1829">
        <v>3</v>
      </c>
      <c r="E1829" s="52">
        <v>4</v>
      </c>
      <c r="F1829">
        <v>5</v>
      </c>
      <c r="G1829">
        <v>6</v>
      </c>
      <c r="H1829">
        <v>7</v>
      </c>
      <c r="I1829">
        <v>8</v>
      </c>
      <c r="J1829">
        <v>9</v>
      </c>
      <c r="K1829">
        <v>10</v>
      </c>
      <c r="L1829">
        <v>11</v>
      </c>
      <c r="M1829">
        <v>12</v>
      </c>
      <c r="N1829">
        <v>13</v>
      </c>
      <c r="O1829" s="52">
        <v>14</v>
      </c>
      <c r="P1829" s="52">
        <v>15</v>
      </c>
      <c r="Q1829">
        <v>16</v>
      </c>
      <c r="S1829" s="134"/>
    </row>
    <row r="1830" spans="1:20" x14ac:dyDescent="0.25">
      <c r="A1830" t="str">
        <f>CONCATENATE($C$10,C1830)</f>
        <v>2015Wk 11</v>
      </c>
      <c r="B1830" t="s">
        <v>288</v>
      </c>
      <c r="C1830" s="159" t="s">
        <v>176</v>
      </c>
      <c r="D1830" s="160" t="s">
        <v>10</v>
      </c>
      <c r="E1830" s="161">
        <v>1</v>
      </c>
      <c r="F1830" s="161">
        <v>2</v>
      </c>
      <c r="G1830" s="161">
        <v>3</v>
      </c>
      <c r="H1830" s="161">
        <v>4</v>
      </c>
      <c r="I1830" s="161">
        <v>5</v>
      </c>
      <c r="J1830" s="161">
        <v>6</v>
      </c>
      <c r="K1830" s="161">
        <v>7</v>
      </c>
      <c r="L1830" s="161">
        <v>8</v>
      </c>
      <c r="M1830" s="161">
        <v>9</v>
      </c>
      <c r="N1830" s="162" t="s">
        <v>209</v>
      </c>
      <c r="O1830" s="163" t="s">
        <v>210</v>
      </c>
      <c r="P1830" s="164" t="s">
        <v>8</v>
      </c>
      <c r="Q1830" s="165" t="str">
        <f>IF(E1865="","Not Played","Played")</f>
        <v>Played</v>
      </c>
      <c r="R1830" s="166" t="str">
        <f>CONCATENATE($C$10,C1830)</f>
        <v>2015Wk 11</v>
      </c>
      <c r="S1830" s="162"/>
    </row>
    <row r="1831" spans="1:20" ht="16.5" thickBot="1" x14ac:dyDescent="0.3">
      <c r="C1831" s="167" t="s">
        <v>189</v>
      </c>
      <c r="D1831" s="168"/>
      <c r="E1831" s="168">
        <v>5</v>
      </c>
      <c r="F1831" s="168">
        <v>4</v>
      </c>
      <c r="G1831" s="168">
        <v>5</v>
      </c>
      <c r="H1831" s="168">
        <v>4</v>
      </c>
      <c r="I1831" s="168">
        <v>4</v>
      </c>
      <c r="J1831" s="168">
        <v>3</v>
      </c>
      <c r="K1831" s="168">
        <v>4</v>
      </c>
      <c r="L1831" s="168">
        <v>3</v>
      </c>
      <c r="M1831" s="168">
        <v>4</v>
      </c>
      <c r="N1831" s="169"/>
      <c r="O1831" s="169"/>
      <c r="R1831" s="166" t="s">
        <v>211</v>
      </c>
      <c r="S1831" s="170" t="s">
        <v>212</v>
      </c>
      <c r="T1831" t="s">
        <v>2</v>
      </c>
    </row>
    <row r="1832" spans="1:20" ht="16.5" thickBot="1" x14ac:dyDescent="0.3">
      <c r="A1832" s="139" t="str">
        <f t="shared" ref="A1832:A1891" si="1284">CONCATENATE($C$10,$C$1830,"P",B1832)</f>
        <v>2015Wk 11P23</v>
      </c>
      <c r="B1832">
        <v>23</v>
      </c>
      <c r="C1832" s="144" t="s">
        <v>246</v>
      </c>
      <c r="D1832" s="171">
        <v>5</v>
      </c>
      <c r="E1832" s="172">
        <v>5</v>
      </c>
      <c r="F1832" s="172">
        <v>4</v>
      </c>
      <c r="G1832" s="172">
        <v>9</v>
      </c>
      <c r="H1832" s="172">
        <v>5</v>
      </c>
      <c r="I1832" s="172">
        <v>4</v>
      </c>
      <c r="J1832" s="172">
        <v>3</v>
      </c>
      <c r="K1832" s="172">
        <v>5</v>
      </c>
      <c r="L1832" s="172">
        <v>4</v>
      </c>
      <c r="M1832" s="173">
        <v>4</v>
      </c>
      <c r="N1832" s="174">
        <v>43</v>
      </c>
      <c r="O1832" s="175">
        <v>1</v>
      </c>
      <c r="P1832" s="176">
        <v>1</v>
      </c>
      <c r="R1832" s="177" t="str">
        <f>CONCATENATE(B1832+100,P1832+100)</f>
        <v>123101</v>
      </c>
      <c r="S1832" s="170">
        <f>B1833</f>
        <v>83</v>
      </c>
      <c r="T1832" t="e">
        <f>VLOOKUP(B1832,$D$223:$H$264,5,FALSE)</f>
        <v>#N/A</v>
      </c>
    </row>
    <row r="1833" spans="1:20" ht="16.5" thickBot="1" x14ac:dyDescent="0.3">
      <c r="A1833" s="139" t="str">
        <f t="shared" si="1284"/>
        <v>2015Wk 11P83</v>
      </c>
      <c r="B1833">
        <v>83</v>
      </c>
      <c r="C1833" s="144" t="s">
        <v>213</v>
      </c>
      <c r="D1833" s="171">
        <v>2</v>
      </c>
      <c r="E1833" s="172">
        <v>4</v>
      </c>
      <c r="F1833" s="172">
        <v>4</v>
      </c>
      <c r="G1833" s="172">
        <v>5</v>
      </c>
      <c r="H1833" s="172">
        <v>6</v>
      </c>
      <c r="I1833" s="172">
        <v>4</v>
      </c>
      <c r="J1833" s="172">
        <v>4</v>
      </c>
      <c r="K1833" s="172">
        <v>4</v>
      </c>
      <c r="L1833" s="172">
        <v>3</v>
      </c>
      <c r="M1833" s="173">
        <v>5</v>
      </c>
      <c r="N1833" s="174">
        <v>39</v>
      </c>
      <c r="O1833" s="175">
        <v>1</v>
      </c>
      <c r="P1833" s="176">
        <v>1</v>
      </c>
      <c r="Q1833" s="52"/>
      <c r="R1833" s="177" t="str">
        <f>CONCATENATE(B1833+100,P1833+100)</f>
        <v>183101</v>
      </c>
      <c r="S1833" s="170">
        <f>B1832</f>
        <v>23</v>
      </c>
      <c r="T1833" t="e">
        <f>VLOOKUP(B1833,$D$223:$H$264,5,FALSE)</f>
        <v>#N/A</v>
      </c>
    </row>
    <row r="1834" spans="1:20" ht="16.5" thickBot="1" x14ac:dyDescent="0.3">
      <c r="A1834" s="139" t="str">
        <f t="shared" si="1284"/>
        <v>2015Wk 11PM1</v>
      </c>
      <c r="B1834" t="s">
        <v>173</v>
      </c>
      <c r="C1834" s="96"/>
      <c r="D1834" s="98"/>
      <c r="E1834" s="178"/>
      <c r="F1834" s="178"/>
      <c r="G1834" s="178"/>
      <c r="H1834" s="178"/>
      <c r="I1834" s="178"/>
      <c r="J1834" s="178"/>
      <c r="K1834" s="178"/>
      <c r="L1834" s="178"/>
      <c r="M1834" s="178"/>
      <c r="N1834" s="126"/>
      <c r="O1834" s="126"/>
      <c r="P1834" s="90"/>
      <c r="Q1834" s="52"/>
      <c r="R1834" s="177" t="str">
        <f>IF(R1832="","",CONCATENATE(R1832,"v",R1833))</f>
        <v>123101v183101</v>
      </c>
      <c r="S1834" s="170"/>
    </row>
    <row r="1835" spans="1:20" ht="16.5" thickBot="1" x14ac:dyDescent="0.3">
      <c r="A1835" s="139" t="str">
        <f t="shared" si="1284"/>
        <v>2015Wk 11P24</v>
      </c>
      <c r="B1835">
        <v>24</v>
      </c>
      <c r="C1835" s="144" t="s">
        <v>249</v>
      </c>
      <c r="D1835" s="171">
        <v>8</v>
      </c>
      <c r="E1835" s="172">
        <v>6</v>
      </c>
      <c r="F1835" s="172">
        <v>5</v>
      </c>
      <c r="G1835" s="172">
        <v>6</v>
      </c>
      <c r="H1835" s="172">
        <v>6</v>
      </c>
      <c r="I1835" s="172">
        <v>4</v>
      </c>
      <c r="J1835" s="172">
        <v>4</v>
      </c>
      <c r="K1835" s="172">
        <v>6</v>
      </c>
      <c r="L1835" s="172">
        <v>3</v>
      </c>
      <c r="M1835" s="173">
        <v>6</v>
      </c>
      <c r="N1835" s="174">
        <v>46</v>
      </c>
      <c r="O1835" s="175">
        <v>-1</v>
      </c>
      <c r="P1835" s="176">
        <v>1</v>
      </c>
      <c r="Q1835" s="52"/>
      <c r="R1835" s="177" t="str">
        <f>CONCATENATE(B1835+100,P1835+100)</f>
        <v>124101</v>
      </c>
      <c r="S1835" s="170">
        <f>B1836</f>
        <v>14</v>
      </c>
      <c r="T1835" t="e">
        <f>VLOOKUP(B1835,$D$223:$H$264,5,FALSE)</f>
        <v>#N/A</v>
      </c>
    </row>
    <row r="1836" spans="1:20" ht="16.5" thickBot="1" x14ac:dyDescent="0.3">
      <c r="A1836" s="139" t="str">
        <f t="shared" si="1284"/>
        <v>2015Wk 11P14</v>
      </c>
      <c r="B1836">
        <v>14</v>
      </c>
      <c r="C1836" s="144" t="s">
        <v>215</v>
      </c>
      <c r="D1836" s="171">
        <v>8</v>
      </c>
      <c r="E1836" s="172">
        <v>5</v>
      </c>
      <c r="F1836" s="172">
        <v>5</v>
      </c>
      <c r="G1836" s="172">
        <v>6</v>
      </c>
      <c r="H1836" s="172">
        <v>6</v>
      </c>
      <c r="I1836" s="172">
        <v>5</v>
      </c>
      <c r="J1836" s="172">
        <v>4</v>
      </c>
      <c r="K1836" s="172">
        <v>5</v>
      </c>
      <c r="L1836" s="172">
        <v>4</v>
      </c>
      <c r="M1836" s="173">
        <v>6</v>
      </c>
      <c r="N1836" s="174">
        <v>46</v>
      </c>
      <c r="O1836" s="175">
        <v>-1</v>
      </c>
      <c r="P1836" s="176">
        <v>1</v>
      </c>
      <c r="Q1836" s="52"/>
      <c r="R1836" s="177" t="str">
        <f>CONCATENATE(B1836+100,P1836+100)</f>
        <v>114101</v>
      </c>
      <c r="S1836" s="170">
        <f>B1835</f>
        <v>24</v>
      </c>
      <c r="T1836" t="e">
        <f>VLOOKUP(B1836,$D$223:$H$264,5,FALSE)</f>
        <v>#N/A</v>
      </c>
    </row>
    <row r="1837" spans="1:20" ht="16.5" thickBot="1" x14ac:dyDescent="0.3">
      <c r="A1837" s="139" t="str">
        <f t="shared" si="1284"/>
        <v>2015Wk 11PM2</v>
      </c>
      <c r="B1837" t="s">
        <v>174</v>
      </c>
      <c r="C1837" s="96"/>
      <c r="D1837" s="98"/>
      <c r="E1837" s="178"/>
      <c r="F1837" s="178"/>
      <c r="G1837" s="178"/>
      <c r="H1837" s="178"/>
      <c r="I1837" s="178"/>
      <c r="J1837" s="178"/>
      <c r="K1837" s="178"/>
      <c r="L1837" s="178"/>
      <c r="M1837" s="178"/>
      <c r="N1837" s="126"/>
      <c r="O1837" s="126"/>
      <c r="P1837" s="90"/>
      <c r="Q1837" s="52"/>
      <c r="R1837" s="177" t="str">
        <f>IF(R1835="","",CONCATENATE(R1835,"v",R1836))</f>
        <v>124101v114101</v>
      </c>
      <c r="S1837" s="170"/>
    </row>
    <row r="1838" spans="1:20" ht="16.5" thickBot="1" x14ac:dyDescent="0.3">
      <c r="A1838" s="139" t="str">
        <f t="shared" si="1284"/>
        <v>2015Wk 11P80</v>
      </c>
      <c r="B1838">
        <v>80</v>
      </c>
      <c r="C1838" s="144" t="s">
        <v>252</v>
      </c>
      <c r="D1838" s="171">
        <v>9</v>
      </c>
      <c r="E1838" s="172">
        <v>6</v>
      </c>
      <c r="F1838" s="172">
        <v>6</v>
      </c>
      <c r="G1838" s="172">
        <v>6</v>
      </c>
      <c r="H1838" s="172">
        <v>5</v>
      </c>
      <c r="I1838" s="172">
        <v>4</v>
      </c>
      <c r="J1838" s="172">
        <v>4</v>
      </c>
      <c r="K1838" s="172">
        <v>5</v>
      </c>
      <c r="L1838" s="172">
        <v>5</v>
      </c>
      <c r="M1838" s="173">
        <v>6</v>
      </c>
      <c r="N1838" s="174">
        <v>47</v>
      </c>
      <c r="O1838" s="175">
        <v>-1</v>
      </c>
      <c r="P1838" s="176">
        <v>0</v>
      </c>
      <c r="Q1838" s="52"/>
      <c r="R1838" s="177" t="str">
        <f>CONCATENATE(B1838+100,P1838+100)</f>
        <v>180100</v>
      </c>
      <c r="S1838" s="170">
        <f>B1839</f>
        <v>57</v>
      </c>
      <c r="T1838" t="e">
        <f>VLOOKUP(B1838,$D$223:$H$264,5,FALSE)</f>
        <v>#N/A</v>
      </c>
    </row>
    <row r="1839" spans="1:20" ht="16.5" thickBot="1" x14ac:dyDescent="0.3">
      <c r="A1839" s="139" t="str">
        <f t="shared" si="1284"/>
        <v>2015Wk 11P57</v>
      </c>
      <c r="B1839">
        <v>57</v>
      </c>
      <c r="C1839" s="144" t="s">
        <v>217</v>
      </c>
      <c r="D1839" s="171">
        <v>13</v>
      </c>
      <c r="E1839" s="172">
        <v>7</v>
      </c>
      <c r="F1839" s="172">
        <v>6</v>
      </c>
      <c r="G1839" s="172">
        <v>6</v>
      </c>
      <c r="H1839" s="172">
        <v>7</v>
      </c>
      <c r="I1839" s="172">
        <v>5</v>
      </c>
      <c r="J1839" s="172">
        <v>5</v>
      </c>
      <c r="K1839" s="172">
        <v>5</v>
      </c>
      <c r="L1839" s="172">
        <v>3</v>
      </c>
      <c r="M1839" s="173">
        <v>5</v>
      </c>
      <c r="N1839" s="174">
        <v>49</v>
      </c>
      <c r="O1839" s="175">
        <v>2</v>
      </c>
      <c r="P1839" s="176">
        <v>2</v>
      </c>
      <c r="Q1839" s="52"/>
      <c r="R1839" s="177" t="str">
        <f>CONCATENATE(B1839+100,P1839+100)</f>
        <v>157102</v>
      </c>
      <c r="S1839" s="170">
        <f>B1838</f>
        <v>80</v>
      </c>
      <c r="T1839" t="e">
        <f>VLOOKUP(B1839,$D$223:$H$264,5,FALSE)</f>
        <v>#N/A</v>
      </c>
    </row>
    <row r="1840" spans="1:20" ht="16.5" thickBot="1" x14ac:dyDescent="0.3">
      <c r="A1840" s="139" t="str">
        <f t="shared" si="1284"/>
        <v>2015Wk 11PM3</v>
      </c>
      <c r="B1840" t="s">
        <v>175</v>
      </c>
      <c r="C1840" s="96"/>
      <c r="D1840" s="98"/>
      <c r="E1840" s="178"/>
      <c r="F1840" s="178"/>
      <c r="G1840" s="178"/>
      <c r="H1840" s="178"/>
      <c r="I1840" s="178"/>
      <c r="J1840" s="178"/>
      <c r="K1840" s="178"/>
      <c r="L1840" s="178"/>
      <c r="M1840" s="178"/>
      <c r="N1840" s="126"/>
      <c r="O1840" s="126"/>
      <c r="P1840" s="90"/>
      <c r="Q1840" s="52"/>
      <c r="R1840" s="177" t="str">
        <f>IF(R1838="","",CONCATENATE(R1838,"v",R1839))</f>
        <v>180100v157102</v>
      </c>
      <c r="S1840" s="170"/>
    </row>
    <row r="1841" spans="1:20" ht="16.5" thickBot="1" x14ac:dyDescent="0.3">
      <c r="A1841" s="139" t="str">
        <f t="shared" si="1284"/>
        <v>2015Wk 11P6</v>
      </c>
      <c r="B1841">
        <v>6</v>
      </c>
      <c r="C1841" s="144" t="s">
        <v>237</v>
      </c>
      <c r="D1841" s="171">
        <v>5</v>
      </c>
      <c r="E1841" s="172">
        <v>5</v>
      </c>
      <c r="F1841" s="172">
        <v>4</v>
      </c>
      <c r="G1841" s="172">
        <v>6</v>
      </c>
      <c r="H1841" s="172">
        <v>4</v>
      </c>
      <c r="I1841" s="172">
        <v>5</v>
      </c>
      <c r="J1841" s="172">
        <v>4</v>
      </c>
      <c r="K1841" s="172">
        <v>5</v>
      </c>
      <c r="L1841" s="172">
        <v>4</v>
      </c>
      <c r="M1841" s="173">
        <v>5</v>
      </c>
      <c r="N1841" s="174">
        <v>42</v>
      </c>
      <c r="O1841" s="175">
        <v>0</v>
      </c>
      <c r="P1841" s="176">
        <v>2</v>
      </c>
      <c r="Q1841" s="52"/>
      <c r="R1841" s="177" t="str">
        <f>CONCATENATE(B1841+100,P1841+100)</f>
        <v>106102</v>
      </c>
      <c r="S1841" s="170">
        <f>B1842</f>
        <v>19</v>
      </c>
      <c r="T1841" t="e">
        <f>VLOOKUP(B1841,$D$223:$H$264,5,FALSE)</f>
        <v>#N/A</v>
      </c>
    </row>
    <row r="1842" spans="1:20" ht="16.5" thickBot="1" x14ac:dyDescent="0.3">
      <c r="A1842" s="139" t="str">
        <f t="shared" si="1284"/>
        <v>2015Wk 11P19</v>
      </c>
      <c r="B1842">
        <v>19</v>
      </c>
      <c r="C1842" s="144" t="s">
        <v>255</v>
      </c>
      <c r="D1842" s="171">
        <v>5</v>
      </c>
      <c r="E1842" s="172">
        <v>6</v>
      </c>
      <c r="F1842" s="172">
        <v>4</v>
      </c>
      <c r="G1842" s="172">
        <v>6</v>
      </c>
      <c r="H1842" s="172">
        <v>7</v>
      </c>
      <c r="I1842" s="172">
        <v>4</v>
      </c>
      <c r="J1842" s="172">
        <v>5</v>
      </c>
      <c r="K1842" s="172">
        <v>6</v>
      </c>
      <c r="L1842" s="172">
        <v>3</v>
      </c>
      <c r="M1842" s="173">
        <v>5</v>
      </c>
      <c r="N1842" s="174">
        <v>46</v>
      </c>
      <c r="O1842" s="175">
        <v>-3</v>
      </c>
      <c r="P1842" s="176">
        <v>0</v>
      </c>
      <c r="Q1842" s="52"/>
      <c r="R1842" s="177" t="str">
        <f>CONCATENATE(B1842+100,P1842+100)</f>
        <v>119100</v>
      </c>
      <c r="S1842" s="170">
        <f>B1841</f>
        <v>6</v>
      </c>
      <c r="T1842" t="e">
        <f>VLOOKUP(B1842,$D$223:$H$264,5,FALSE)</f>
        <v>#N/A</v>
      </c>
    </row>
    <row r="1843" spans="1:20" ht="16.5" thickBot="1" x14ac:dyDescent="0.3">
      <c r="A1843" s="139" t="str">
        <f t="shared" si="1284"/>
        <v>2015Wk 11PM4</v>
      </c>
      <c r="B1843" t="s">
        <v>221</v>
      </c>
      <c r="C1843" s="96"/>
      <c r="D1843" s="98"/>
      <c r="E1843" s="178"/>
      <c r="F1843" s="178"/>
      <c r="G1843" s="178"/>
      <c r="H1843" s="178"/>
      <c r="I1843" s="178"/>
      <c r="J1843" s="178"/>
      <c r="K1843" s="178"/>
      <c r="L1843" s="178"/>
      <c r="M1843" s="178"/>
      <c r="N1843" s="126"/>
      <c r="O1843" s="126"/>
      <c r="P1843" s="90"/>
      <c r="Q1843" s="52"/>
      <c r="R1843" s="177" t="str">
        <f>IF(R1841="","",CONCATENATE(R1841,"v",R1842))</f>
        <v>106102v119100</v>
      </c>
      <c r="S1843" s="170"/>
    </row>
    <row r="1844" spans="1:20" ht="16.5" thickBot="1" x14ac:dyDescent="0.3">
      <c r="A1844" s="139" t="str">
        <f t="shared" si="1284"/>
        <v>2015Wk 11P21</v>
      </c>
      <c r="B1844">
        <v>21</v>
      </c>
      <c r="C1844" s="144" t="s">
        <v>240</v>
      </c>
      <c r="D1844" s="171">
        <v>7</v>
      </c>
      <c r="E1844" s="172">
        <v>6</v>
      </c>
      <c r="F1844" s="172">
        <v>6</v>
      </c>
      <c r="G1844" s="172">
        <v>6</v>
      </c>
      <c r="H1844" s="172">
        <v>5</v>
      </c>
      <c r="I1844" s="172">
        <v>5</v>
      </c>
      <c r="J1844" s="172">
        <v>5</v>
      </c>
      <c r="K1844" s="172">
        <v>5</v>
      </c>
      <c r="L1844" s="172">
        <v>3</v>
      </c>
      <c r="M1844" s="173">
        <v>7</v>
      </c>
      <c r="N1844" s="174">
        <v>48</v>
      </c>
      <c r="O1844" s="175">
        <v>-3</v>
      </c>
      <c r="P1844" s="176">
        <v>1</v>
      </c>
      <c r="Q1844" s="52"/>
      <c r="R1844" s="177" t="str">
        <f>CONCATENATE(B1844+100,P1844+100)</f>
        <v>121101</v>
      </c>
      <c r="S1844" s="170">
        <f>B1845</f>
        <v>25</v>
      </c>
      <c r="T1844" t="e">
        <f>VLOOKUP(B1844,$D$223:$H$264,5,FALSE)</f>
        <v>#N/A</v>
      </c>
    </row>
    <row r="1845" spans="1:20" ht="16.5" thickBot="1" x14ac:dyDescent="0.3">
      <c r="A1845" s="139" t="str">
        <f t="shared" si="1284"/>
        <v>2015Wk 11P25</v>
      </c>
      <c r="B1845">
        <v>25</v>
      </c>
      <c r="C1845" s="144" t="s">
        <v>258</v>
      </c>
      <c r="D1845" s="171">
        <v>5</v>
      </c>
      <c r="E1845" s="172">
        <v>5</v>
      </c>
      <c r="F1845" s="172">
        <v>5</v>
      </c>
      <c r="G1845" s="172">
        <v>6</v>
      </c>
      <c r="H1845" s="172">
        <v>6</v>
      </c>
      <c r="I1845" s="172">
        <v>5</v>
      </c>
      <c r="J1845" s="172">
        <v>5</v>
      </c>
      <c r="K1845" s="172">
        <v>5</v>
      </c>
      <c r="L1845" s="172">
        <v>4</v>
      </c>
      <c r="M1845" s="173">
        <v>4</v>
      </c>
      <c r="N1845" s="174">
        <v>45</v>
      </c>
      <c r="O1845" s="175">
        <v>-3</v>
      </c>
      <c r="P1845" s="176">
        <v>1</v>
      </c>
      <c r="Q1845" s="52"/>
      <c r="R1845" s="177" t="str">
        <f>CONCATENATE(B1845+100,P1845+100)</f>
        <v>125101</v>
      </c>
      <c r="S1845" s="170">
        <f>B1844</f>
        <v>21</v>
      </c>
      <c r="T1845" t="e">
        <f>VLOOKUP(B1845,$D$223:$H$264,5,FALSE)</f>
        <v>#N/A</v>
      </c>
    </row>
    <row r="1846" spans="1:20" ht="16.5" thickBot="1" x14ac:dyDescent="0.3">
      <c r="A1846" s="139" t="str">
        <f t="shared" si="1284"/>
        <v>2015Wk 11PM5</v>
      </c>
      <c r="B1846" t="s">
        <v>224</v>
      </c>
      <c r="C1846" s="96"/>
      <c r="D1846" s="98"/>
      <c r="E1846" s="178"/>
      <c r="F1846" s="178"/>
      <c r="G1846" s="178"/>
      <c r="H1846" s="178"/>
      <c r="I1846" s="178"/>
      <c r="J1846" s="178"/>
      <c r="K1846" s="178"/>
      <c r="L1846" s="178"/>
      <c r="M1846" s="178"/>
      <c r="N1846" s="126"/>
      <c r="O1846" s="126"/>
      <c r="P1846" s="90"/>
      <c r="Q1846" s="52"/>
      <c r="R1846" s="177" t="str">
        <f>IF(R1844="","",CONCATENATE(R1844,"v",R1845))</f>
        <v>121101v125101</v>
      </c>
      <c r="S1846" s="170"/>
    </row>
    <row r="1847" spans="1:20" ht="16.5" thickBot="1" x14ac:dyDescent="0.3">
      <c r="A1847" s="139" t="str">
        <f t="shared" si="1284"/>
        <v>2015Wk 11P29</v>
      </c>
      <c r="B1847">
        <v>29</v>
      </c>
      <c r="C1847" s="144" t="s">
        <v>243</v>
      </c>
      <c r="D1847" s="171">
        <v>10</v>
      </c>
      <c r="E1847" s="172">
        <v>6</v>
      </c>
      <c r="F1847" s="172">
        <v>6</v>
      </c>
      <c r="G1847" s="172">
        <v>7</v>
      </c>
      <c r="H1847" s="172">
        <v>6</v>
      </c>
      <c r="I1847" s="172">
        <v>5</v>
      </c>
      <c r="J1847" s="172">
        <v>4</v>
      </c>
      <c r="K1847" s="172">
        <v>4</v>
      </c>
      <c r="L1847" s="172">
        <v>4</v>
      </c>
      <c r="M1847" s="173">
        <v>5</v>
      </c>
      <c r="N1847" s="174">
        <v>47</v>
      </c>
      <c r="O1847" s="175">
        <v>0</v>
      </c>
      <c r="P1847" s="176">
        <v>0</v>
      </c>
      <c r="Q1847" s="52"/>
      <c r="R1847" s="177" t="str">
        <f>CONCATENATE(B1847+100,P1847+100)</f>
        <v>129100</v>
      </c>
      <c r="S1847" s="170">
        <f>B1848</f>
        <v>16</v>
      </c>
      <c r="T1847" t="e">
        <f>VLOOKUP(B1847,$D$223:$H$264,5,FALSE)</f>
        <v>#N/A</v>
      </c>
    </row>
    <row r="1848" spans="1:20" ht="16.5" thickBot="1" x14ac:dyDescent="0.3">
      <c r="A1848" s="139" t="str">
        <f t="shared" si="1284"/>
        <v>2015Wk 11P16</v>
      </c>
      <c r="B1848">
        <v>16</v>
      </c>
      <c r="C1848" s="144" t="s">
        <v>261</v>
      </c>
      <c r="D1848" s="171">
        <v>9</v>
      </c>
      <c r="E1848" s="172">
        <v>5</v>
      </c>
      <c r="F1848" s="172">
        <v>5</v>
      </c>
      <c r="G1848" s="172">
        <v>6</v>
      </c>
      <c r="H1848" s="172">
        <v>7</v>
      </c>
      <c r="I1848" s="172">
        <v>5</v>
      </c>
      <c r="J1848" s="172">
        <v>4</v>
      </c>
      <c r="K1848" s="172">
        <v>4</v>
      </c>
      <c r="L1848" s="172">
        <v>3</v>
      </c>
      <c r="M1848" s="173">
        <v>6</v>
      </c>
      <c r="N1848" s="174">
        <v>45</v>
      </c>
      <c r="O1848" s="175">
        <v>2</v>
      </c>
      <c r="P1848" s="176">
        <v>2</v>
      </c>
      <c r="Q1848" s="52"/>
      <c r="R1848" s="177" t="str">
        <f>CONCATENATE(B1848+100,P1848+100)</f>
        <v>116102</v>
      </c>
      <c r="S1848" s="170">
        <f>B1847</f>
        <v>29</v>
      </c>
      <c r="T1848" t="e">
        <f>VLOOKUP(B1848,$D$223:$H$264,5,FALSE)</f>
        <v>#N/A</v>
      </c>
    </row>
    <row r="1849" spans="1:20" ht="16.5" thickBot="1" x14ac:dyDescent="0.3">
      <c r="A1849" s="139" t="str">
        <f t="shared" si="1284"/>
        <v>2015Wk 11PM6</v>
      </c>
      <c r="B1849" t="s">
        <v>227</v>
      </c>
      <c r="C1849" s="96"/>
      <c r="D1849" s="98"/>
      <c r="E1849" s="178"/>
      <c r="F1849" s="178"/>
      <c r="G1849" s="178"/>
      <c r="H1849" s="178"/>
      <c r="I1849" s="178"/>
      <c r="J1849" s="178"/>
      <c r="K1849" s="178"/>
      <c r="L1849" s="178"/>
      <c r="M1849" s="178"/>
      <c r="N1849" s="126"/>
      <c r="O1849" s="126"/>
      <c r="P1849" s="90"/>
      <c r="Q1849" s="52"/>
      <c r="R1849" s="177" t="str">
        <f>IF(R1847="","",CONCATENATE(R1847,"v",R1848))</f>
        <v>129100v116102</v>
      </c>
      <c r="S1849" s="170"/>
    </row>
    <row r="1850" spans="1:20" ht="16.5" thickBot="1" x14ac:dyDescent="0.3">
      <c r="A1850" s="139" t="str">
        <f t="shared" si="1284"/>
        <v>2015Wk 11P4</v>
      </c>
      <c r="B1850">
        <v>4</v>
      </c>
      <c r="C1850" s="144" t="s">
        <v>219</v>
      </c>
      <c r="D1850" s="171">
        <v>3</v>
      </c>
      <c r="E1850" s="172">
        <v>5</v>
      </c>
      <c r="F1850" s="172">
        <v>5</v>
      </c>
      <c r="G1850" s="172">
        <v>7</v>
      </c>
      <c r="H1850" s="172">
        <v>5</v>
      </c>
      <c r="I1850" s="172">
        <v>4</v>
      </c>
      <c r="J1850" s="172">
        <v>3</v>
      </c>
      <c r="K1850" s="172">
        <v>3</v>
      </c>
      <c r="L1850" s="172">
        <v>3</v>
      </c>
      <c r="M1850" s="173">
        <v>4</v>
      </c>
      <c r="N1850" s="174">
        <v>39</v>
      </c>
      <c r="O1850" s="175">
        <v>2</v>
      </c>
      <c r="P1850" s="176">
        <v>2</v>
      </c>
      <c r="Q1850" s="52"/>
      <c r="R1850" s="177" t="str">
        <f>CONCATENATE(B1850+100,P1850+100)</f>
        <v>104102</v>
      </c>
      <c r="S1850" s="170">
        <f>B1851</f>
        <v>81</v>
      </c>
      <c r="T1850">
        <f>VLOOKUP(B1850,$D$223:$H$264,5,FALSE)</f>
        <v>0</v>
      </c>
    </row>
    <row r="1851" spans="1:20" ht="16.5" thickBot="1" x14ac:dyDescent="0.3">
      <c r="A1851" s="139" t="str">
        <f t="shared" si="1284"/>
        <v>2015Wk 11P81</v>
      </c>
      <c r="B1851">
        <v>81</v>
      </c>
      <c r="C1851" s="144" t="s">
        <v>247</v>
      </c>
      <c r="D1851" s="171">
        <v>5</v>
      </c>
      <c r="E1851" s="172">
        <v>6</v>
      </c>
      <c r="F1851" s="172">
        <v>6</v>
      </c>
      <c r="G1851" s="172">
        <v>7</v>
      </c>
      <c r="H1851" s="172">
        <v>5</v>
      </c>
      <c r="I1851" s="172">
        <v>5</v>
      </c>
      <c r="J1851" s="172">
        <v>3</v>
      </c>
      <c r="K1851" s="172">
        <v>6</v>
      </c>
      <c r="L1851" s="172">
        <v>3</v>
      </c>
      <c r="M1851" s="173">
        <v>5</v>
      </c>
      <c r="N1851" s="174">
        <v>46</v>
      </c>
      <c r="O1851" s="175">
        <v>-4</v>
      </c>
      <c r="P1851" s="176">
        <v>0</v>
      </c>
      <c r="Q1851" s="52"/>
      <c r="R1851" s="177" t="str">
        <f>CONCATENATE(B1851+100,P1851+100)</f>
        <v>181100</v>
      </c>
      <c r="S1851" s="170">
        <f>B1850</f>
        <v>4</v>
      </c>
      <c r="T1851" t="e">
        <f>VLOOKUP(B1851,$D$223:$H$264,5,FALSE)</f>
        <v>#N/A</v>
      </c>
    </row>
    <row r="1852" spans="1:20" ht="16.5" thickBot="1" x14ac:dyDescent="0.3">
      <c r="A1852" s="139" t="str">
        <f t="shared" si="1284"/>
        <v>2015Wk 11PM7</v>
      </c>
      <c r="B1852" t="s">
        <v>230</v>
      </c>
      <c r="C1852" s="96"/>
      <c r="D1852" s="98"/>
      <c r="E1852" s="178"/>
      <c r="F1852" s="178"/>
      <c r="G1852" s="178"/>
      <c r="H1852" s="178"/>
      <c r="I1852" s="178"/>
      <c r="J1852" s="178"/>
      <c r="K1852" s="178"/>
      <c r="L1852" s="178"/>
      <c r="M1852" s="178"/>
      <c r="N1852" s="126"/>
      <c r="O1852" s="126"/>
      <c r="P1852" s="90"/>
      <c r="Q1852" s="52"/>
      <c r="R1852" s="177" t="str">
        <f>IF(R1850="","",CONCATENATE(R1850,"v",R1851))</f>
        <v>104102v181100</v>
      </c>
      <c r="S1852" s="170"/>
    </row>
    <row r="1853" spans="1:20" ht="16.5" thickBot="1" x14ac:dyDescent="0.3">
      <c r="A1853" s="139" t="str">
        <f t="shared" si="1284"/>
        <v>2015Wk 11P22</v>
      </c>
      <c r="B1853">
        <v>22</v>
      </c>
      <c r="C1853" s="144" t="s">
        <v>222</v>
      </c>
      <c r="D1853" s="171">
        <v>6</v>
      </c>
      <c r="E1853" s="172">
        <v>4</v>
      </c>
      <c r="F1853" s="172">
        <v>4</v>
      </c>
      <c r="G1853" s="172">
        <v>5</v>
      </c>
      <c r="H1853" s="172">
        <v>5</v>
      </c>
      <c r="I1853" s="172">
        <v>5</v>
      </c>
      <c r="J1853" s="172">
        <v>4</v>
      </c>
      <c r="K1853" s="172">
        <v>4</v>
      </c>
      <c r="L1853" s="172">
        <v>3</v>
      </c>
      <c r="M1853" s="173">
        <v>6</v>
      </c>
      <c r="N1853" s="174">
        <v>40</v>
      </c>
      <c r="O1853" s="175">
        <v>4</v>
      </c>
      <c r="P1853" s="176">
        <v>2</v>
      </c>
      <c r="Q1853" s="52"/>
      <c r="R1853" s="177" t="str">
        <f>CONCATENATE(B1853+100,P1853+100)</f>
        <v>122102</v>
      </c>
      <c r="S1853" s="170">
        <f>B1854</f>
        <v>15</v>
      </c>
      <c r="T1853" t="e">
        <f>VLOOKUP(B1853,$D$223:$H$264,5,FALSE)</f>
        <v>#N/A</v>
      </c>
    </row>
    <row r="1854" spans="1:20" ht="16.5" thickBot="1" x14ac:dyDescent="0.3">
      <c r="A1854" s="139" t="str">
        <f t="shared" si="1284"/>
        <v>2015Wk 11P15</v>
      </c>
      <c r="B1854">
        <v>15</v>
      </c>
      <c r="C1854" s="144" t="s">
        <v>250</v>
      </c>
      <c r="D1854" s="171">
        <v>7</v>
      </c>
      <c r="E1854" s="172">
        <v>6</v>
      </c>
      <c r="F1854" s="172">
        <v>6</v>
      </c>
      <c r="G1854" s="172">
        <v>6</v>
      </c>
      <c r="H1854" s="172">
        <v>6</v>
      </c>
      <c r="I1854" s="172">
        <v>5</v>
      </c>
      <c r="J1854" s="172">
        <v>4</v>
      </c>
      <c r="K1854" s="172">
        <v>5</v>
      </c>
      <c r="L1854" s="172">
        <v>3</v>
      </c>
      <c r="M1854" s="173">
        <v>7</v>
      </c>
      <c r="N1854" s="174">
        <v>48</v>
      </c>
      <c r="O1854" s="175">
        <v>-3</v>
      </c>
      <c r="P1854" s="176">
        <v>0</v>
      </c>
      <c r="Q1854" s="52"/>
      <c r="R1854" s="177" t="str">
        <f>CONCATENATE(B1854+100,P1854+100)</f>
        <v>115100</v>
      </c>
      <c r="S1854" s="170">
        <f>B1853</f>
        <v>22</v>
      </c>
      <c r="T1854" t="e">
        <f>VLOOKUP(B1854,$D$223:$H$264,5,FALSE)</f>
        <v>#N/A</v>
      </c>
    </row>
    <row r="1855" spans="1:20" ht="16.5" thickBot="1" x14ac:dyDescent="0.3">
      <c r="A1855" s="139" t="str">
        <f t="shared" si="1284"/>
        <v>2015Wk 11PM8</v>
      </c>
      <c r="B1855" t="s">
        <v>233</v>
      </c>
      <c r="C1855" s="96"/>
      <c r="D1855" s="98"/>
      <c r="E1855" s="178"/>
      <c r="F1855" s="178"/>
      <c r="G1855" s="178"/>
      <c r="H1855" s="178"/>
      <c r="I1855" s="178"/>
      <c r="J1855" s="178"/>
      <c r="K1855" s="178"/>
      <c r="L1855" s="178"/>
      <c r="M1855" s="178"/>
      <c r="N1855" s="126"/>
      <c r="O1855" s="126"/>
      <c r="P1855" s="90"/>
      <c r="Q1855" s="52"/>
      <c r="R1855" s="177" t="str">
        <f>IF(R1853="","",CONCATENATE(R1853,"v",R1854))</f>
        <v>122102v115100</v>
      </c>
      <c r="S1855" s="170"/>
    </row>
    <row r="1856" spans="1:20" ht="16.5" thickBot="1" x14ac:dyDescent="0.3">
      <c r="A1856" s="139" t="str">
        <f t="shared" si="1284"/>
        <v>2015Wk 11P35</v>
      </c>
      <c r="B1856">
        <v>35</v>
      </c>
      <c r="C1856" s="144" t="s">
        <v>225</v>
      </c>
      <c r="D1856" s="171">
        <v>11</v>
      </c>
      <c r="E1856" s="172">
        <v>6</v>
      </c>
      <c r="F1856" s="172">
        <v>5</v>
      </c>
      <c r="G1856" s="172">
        <v>8</v>
      </c>
      <c r="H1856" s="172">
        <v>5</v>
      </c>
      <c r="I1856" s="172">
        <v>4</v>
      </c>
      <c r="J1856" s="172">
        <v>4</v>
      </c>
      <c r="K1856" s="172">
        <v>6</v>
      </c>
      <c r="L1856" s="172">
        <v>4</v>
      </c>
      <c r="M1856" s="173">
        <v>6</v>
      </c>
      <c r="N1856" s="174">
        <v>48</v>
      </c>
      <c r="O1856" s="175">
        <v>1</v>
      </c>
      <c r="P1856" s="176">
        <v>2</v>
      </c>
      <c r="Q1856" s="52"/>
      <c r="R1856" s="177" t="str">
        <f>CONCATENATE(B1856+100,P1856+100)</f>
        <v>135102</v>
      </c>
      <c r="S1856" s="170">
        <f>B1857</f>
        <v>17</v>
      </c>
      <c r="T1856" t="e">
        <f>VLOOKUP(B1856,$D$223:$H$264,5,FALSE)</f>
        <v>#N/A</v>
      </c>
    </row>
    <row r="1857" spans="1:20" ht="16.5" thickBot="1" x14ac:dyDescent="0.3">
      <c r="A1857" s="139" t="str">
        <f t="shared" si="1284"/>
        <v>2015Wk 11P17</v>
      </c>
      <c r="B1857">
        <v>17</v>
      </c>
      <c r="C1857" s="144" t="s">
        <v>253</v>
      </c>
      <c r="D1857" s="171">
        <v>9</v>
      </c>
      <c r="E1857" s="172">
        <v>6</v>
      </c>
      <c r="F1857" s="172">
        <v>7</v>
      </c>
      <c r="G1857" s="172">
        <v>6</v>
      </c>
      <c r="H1857" s="172">
        <v>5</v>
      </c>
      <c r="I1857" s="172">
        <v>4</v>
      </c>
      <c r="J1857" s="172">
        <v>4</v>
      </c>
      <c r="K1857" s="172">
        <v>5</v>
      </c>
      <c r="L1857" s="172">
        <v>4</v>
      </c>
      <c r="M1857" s="173">
        <v>6</v>
      </c>
      <c r="N1857" s="174">
        <v>47</v>
      </c>
      <c r="O1857" s="175">
        <v>0</v>
      </c>
      <c r="P1857" s="176">
        <v>0</v>
      </c>
      <c r="Q1857" s="52"/>
      <c r="R1857" s="177" t="str">
        <f>CONCATENATE(B1857+100,P1857+100)</f>
        <v>117100</v>
      </c>
      <c r="S1857" s="170">
        <f>B1856</f>
        <v>35</v>
      </c>
      <c r="T1857" t="e">
        <f>VLOOKUP(B1857,$D$223:$H$264,5,FALSE)</f>
        <v>#N/A</v>
      </c>
    </row>
    <row r="1858" spans="1:20" ht="16.5" thickBot="1" x14ac:dyDescent="0.3">
      <c r="A1858" s="139" t="str">
        <f t="shared" si="1284"/>
        <v>2015Wk 11PM9</v>
      </c>
      <c r="B1858" t="s">
        <v>236</v>
      </c>
      <c r="C1858" s="96"/>
      <c r="D1858" s="98"/>
      <c r="E1858" s="178"/>
      <c r="F1858" s="178"/>
      <c r="G1858" s="178"/>
      <c r="H1858" s="178"/>
      <c r="I1858" s="178"/>
      <c r="J1858" s="178"/>
      <c r="K1858" s="178"/>
      <c r="L1858" s="178"/>
      <c r="M1858" s="178"/>
      <c r="N1858" s="126"/>
      <c r="O1858" s="126"/>
      <c r="P1858" s="90"/>
      <c r="Q1858" s="52"/>
      <c r="R1858" s="177" t="str">
        <f>IF(R1856="","",CONCATENATE(R1856,"v",R1857))</f>
        <v>135102v117100</v>
      </c>
      <c r="S1858" s="170"/>
    </row>
    <row r="1859" spans="1:20" ht="16.5" thickBot="1" x14ac:dyDescent="0.3">
      <c r="A1859" s="139" t="str">
        <f t="shared" si="1284"/>
        <v>2015Wk 11P3</v>
      </c>
      <c r="B1859">
        <v>3</v>
      </c>
      <c r="C1859" s="144" t="s">
        <v>229</v>
      </c>
      <c r="D1859" s="171">
        <v>4</v>
      </c>
      <c r="E1859" s="172">
        <v>5</v>
      </c>
      <c r="F1859" s="172">
        <v>5</v>
      </c>
      <c r="G1859" s="172">
        <v>6</v>
      </c>
      <c r="H1859" s="172">
        <v>5</v>
      </c>
      <c r="I1859" s="172">
        <v>5</v>
      </c>
      <c r="J1859" s="172">
        <v>2</v>
      </c>
      <c r="K1859" s="172">
        <v>5</v>
      </c>
      <c r="L1859" s="172">
        <v>3</v>
      </c>
      <c r="M1859" s="173">
        <v>5</v>
      </c>
      <c r="N1859" s="174">
        <v>41</v>
      </c>
      <c r="O1859" s="175">
        <v>1</v>
      </c>
      <c r="P1859" s="176">
        <v>0</v>
      </c>
      <c r="Q1859" s="52"/>
      <c r="R1859" s="177" t="str">
        <f>CONCATENATE(B1859+100,P1859+100)</f>
        <v>103100</v>
      </c>
      <c r="S1859" s="170">
        <f>B1860</f>
        <v>82</v>
      </c>
      <c r="T1859" t="e">
        <f>VLOOKUP(B1859,$D$223:$H$264,5,FALSE)</f>
        <v>#N/A</v>
      </c>
    </row>
    <row r="1860" spans="1:20" ht="16.5" thickBot="1" x14ac:dyDescent="0.3">
      <c r="A1860" s="139" t="str">
        <f t="shared" si="1284"/>
        <v>2015Wk 11P82</v>
      </c>
      <c r="B1860">
        <v>82</v>
      </c>
      <c r="C1860" s="144" t="s">
        <v>256</v>
      </c>
      <c r="D1860" s="171">
        <v>5</v>
      </c>
      <c r="E1860" s="172">
        <v>4</v>
      </c>
      <c r="F1860" s="172">
        <v>4</v>
      </c>
      <c r="G1860" s="172">
        <v>6</v>
      </c>
      <c r="H1860" s="172">
        <v>4</v>
      </c>
      <c r="I1860" s="172">
        <v>3</v>
      </c>
      <c r="J1860" s="172">
        <v>4</v>
      </c>
      <c r="K1860" s="172">
        <v>4</v>
      </c>
      <c r="L1860" s="172">
        <v>5</v>
      </c>
      <c r="M1860" s="173">
        <v>6</v>
      </c>
      <c r="N1860" s="174">
        <v>40</v>
      </c>
      <c r="O1860" s="175">
        <v>4</v>
      </c>
      <c r="P1860" s="176">
        <v>2</v>
      </c>
      <c r="Q1860" s="52"/>
      <c r="R1860" s="177" t="str">
        <f>CONCATENATE(B1860+100,P1860+100)</f>
        <v>182102</v>
      </c>
      <c r="S1860" s="170">
        <f>B1859</f>
        <v>3</v>
      </c>
      <c r="T1860" t="e">
        <f>VLOOKUP(B1860,$D$223:$H$264,5,FALSE)</f>
        <v>#N/A</v>
      </c>
    </row>
    <row r="1861" spans="1:20" ht="16.5" thickBot="1" x14ac:dyDescent="0.3">
      <c r="A1861" s="139" t="str">
        <f t="shared" si="1284"/>
        <v>2015Wk 11PM10</v>
      </c>
      <c r="B1861" t="s">
        <v>239</v>
      </c>
      <c r="C1861" s="96"/>
      <c r="D1861" s="98"/>
      <c r="E1861" s="178"/>
      <c r="F1861" s="178"/>
      <c r="G1861" s="178"/>
      <c r="H1861" s="178"/>
      <c r="I1861" s="178"/>
      <c r="J1861" s="178"/>
      <c r="K1861" s="178"/>
      <c r="L1861" s="178"/>
      <c r="M1861" s="178"/>
      <c r="N1861" s="126"/>
      <c r="O1861" s="126"/>
      <c r="P1861" s="90"/>
      <c r="Q1861" s="52"/>
      <c r="R1861" s="177" t="str">
        <f>IF(R1859="","",CONCATENATE(R1859,"v",R1860))</f>
        <v>103100v182102</v>
      </c>
      <c r="S1861" s="170"/>
    </row>
    <row r="1862" spans="1:20" ht="16.5" thickBot="1" x14ac:dyDescent="0.3">
      <c r="A1862" s="139" t="str">
        <f t="shared" si="1284"/>
        <v>2015Wk 11P31</v>
      </c>
      <c r="B1862">
        <v>31</v>
      </c>
      <c r="C1862" s="144" t="s">
        <v>232</v>
      </c>
      <c r="D1862" s="171">
        <v>8</v>
      </c>
      <c r="E1862" s="172">
        <v>5</v>
      </c>
      <c r="F1862" s="172">
        <v>4</v>
      </c>
      <c r="G1862" s="172">
        <v>6</v>
      </c>
      <c r="H1862" s="172">
        <v>8</v>
      </c>
      <c r="I1862" s="172">
        <v>4</v>
      </c>
      <c r="J1862" s="172">
        <v>4</v>
      </c>
      <c r="K1862" s="172">
        <v>5</v>
      </c>
      <c r="L1862" s="172">
        <v>3</v>
      </c>
      <c r="M1862" s="173">
        <v>4</v>
      </c>
      <c r="N1862" s="174">
        <v>43</v>
      </c>
      <c r="O1862" s="175">
        <v>3</v>
      </c>
      <c r="P1862" s="176">
        <v>1</v>
      </c>
      <c r="Q1862" s="52"/>
      <c r="R1862" s="177" t="str">
        <f>CONCATENATE(B1862+100,P1862+100)</f>
        <v>131101</v>
      </c>
      <c r="S1862" s="170">
        <f>B1863</f>
        <v>11</v>
      </c>
      <c r="T1862" t="e">
        <f>VLOOKUP(B1862,$D$223:$H$264,5,FALSE)</f>
        <v>#N/A</v>
      </c>
    </row>
    <row r="1863" spans="1:20" ht="16.5" thickBot="1" x14ac:dyDescent="0.3">
      <c r="A1863" s="139" t="str">
        <f t="shared" si="1284"/>
        <v>2015Wk 11P11</v>
      </c>
      <c r="B1863">
        <v>11</v>
      </c>
      <c r="C1863" s="144" t="s">
        <v>259</v>
      </c>
      <c r="D1863" s="171">
        <v>6</v>
      </c>
      <c r="E1863" s="172">
        <v>5</v>
      </c>
      <c r="F1863" s="172">
        <v>3</v>
      </c>
      <c r="G1863" s="172">
        <v>6</v>
      </c>
      <c r="H1863" s="172">
        <v>5</v>
      </c>
      <c r="I1863" s="172">
        <v>5</v>
      </c>
      <c r="J1863" s="172">
        <v>4</v>
      </c>
      <c r="K1863" s="172">
        <v>5</v>
      </c>
      <c r="L1863" s="172">
        <v>3</v>
      </c>
      <c r="M1863" s="173">
        <v>5</v>
      </c>
      <c r="N1863" s="174">
        <v>41</v>
      </c>
      <c r="O1863" s="175">
        <v>3</v>
      </c>
      <c r="P1863" s="176">
        <v>1</v>
      </c>
      <c r="Q1863" s="52"/>
      <c r="R1863" s="177" t="str">
        <f>CONCATENATE(B1863+100,P1863+100)</f>
        <v>111101</v>
      </c>
      <c r="S1863" s="170">
        <f>B1862</f>
        <v>31</v>
      </c>
      <c r="T1863" t="e">
        <f>VLOOKUP(B1863,$D$223:$H$264,5,FALSE)</f>
        <v>#N/A</v>
      </c>
    </row>
    <row r="1864" spans="1:20" ht="16.5" thickBot="1" x14ac:dyDescent="0.3">
      <c r="A1864" s="139" t="str">
        <f t="shared" si="1284"/>
        <v>2015Wk 11PM11</v>
      </c>
      <c r="B1864" t="s">
        <v>242</v>
      </c>
      <c r="C1864" s="96"/>
      <c r="D1864" s="98"/>
      <c r="E1864" s="178"/>
      <c r="F1864" s="178"/>
      <c r="G1864" s="178"/>
      <c r="H1864" s="178"/>
      <c r="I1864" s="178"/>
      <c r="J1864" s="178"/>
      <c r="K1864" s="178"/>
      <c r="L1864" s="178"/>
      <c r="M1864" s="178"/>
      <c r="N1864" s="126"/>
      <c r="O1864" s="126"/>
      <c r="P1864" s="90"/>
      <c r="Q1864" s="52"/>
      <c r="R1864" s="177" t="str">
        <f>IF(R1862="","",CONCATENATE(R1862,"v",R1863))</f>
        <v>131101v111101</v>
      </c>
      <c r="S1864" s="170"/>
    </row>
    <row r="1865" spans="1:20" ht="16.5" thickBot="1" x14ac:dyDescent="0.3">
      <c r="A1865" s="139" t="str">
        <f t="shared" si="1284"/>
        <v>2015Wk 11P32</v>
      </c>
      <c r="B1865">
        <v>32</v>
      </c>
      <c r="C1865" s="144" t="s">
        <v>235</v>
      </c>
      <c r="D1865" s="171">
        <v>10</v>
      </c>
      <c r="E1865" s="172">
        <v>6</v>
      </c>
      <c r="F1865" s="172">
        <v>5</v>
      </c>
      <c r="G1865" s="172">
        <v>7</v>
      </c>
      <c r="H1865" s="172">
        <v>6</v>
      </c>
      <c r="I1865" s="172">
        <v>4</v>
      </c>
      <c r="J1865" s="172">
        <v>4</v>
      </c>
      <c r="K1865" s="172">
        <v>5</v>
      </c>
      <c r="L1865" s="172">
        <v>4</v>
      </c>
      <c r="M1865" s="173">
        <v>4</v>
      </c>
      <c r="N1865" s="174">
        <v>45</v>
      </c>
      <c r="O1865" s="175">
        <v>2</v>
      </c>
      <c r="P1865" s="176">
        <v>2</v>
      </c>
      <c r="Q1865" s="52"/>
      <c r="R1865" s="177" t="str">
        <f>CONCATENATE(B1865+100,P1865+100)</f>
        <v>132102</v>
      </c>
      <c r="S1865" s="170">
        <f>B1866</f>
        <v>20</v>
      </c>
      <c r="T1865" t="e">
        <f>VLOOKUP(B1865,$D$223:$H$264,5,FALSE)</f>
        <v>#N/A</v>
      </c>
    </row>
    <row r="1866" spans="1:20" ht="16.5" thickBot="1" x14ac:dyDescent="0.3">
      <c r="A1866" s="139" t="str">
        <f t="shared" si="1284"/>
        <v>2015Wk 11P20</v>
      </c>
      <c r="B1866">
        <v>20</v>
      </c>
      <c r="C1866" s="144" t="s">
        <v>262</v>
      </c>
      <c r="D1866" s="171">
        <v>8</v>
      </c>
      <c r="E1866" s="172">
        <v>6</v>
      </c>
      <c r="F1866" s="172">
        <v>5</v>
      </c>
      <c r="G1866" s="172">
        <v>6</v>
      </c>
      <c r="H1866" s="172">
        <v>6</v>
      </c>
      <c r="I1866" s="172">
        <v>4</v>
      </c>
      <c r="J1866" s="172">
        <v>5</v>
      </c>
      <c r="K1866" s="172">
        <v>6</v>
      </c>
      <c r="L1866" s="172">
        <v>4</v>
      </c>
      <c r="M1866" s="173">
        <v>6</v>
      </c>
      <c r="N1866" s="174">
        <v>48</v>
      </c>
      <c r="O1866" s="175">
        <v>-3</v>
      </c>
      <c r="P1866" s="176">
        <v>0</v>
      </c>
      <c r="Q1866" s="52"/>
      <c r="R1866" s="177" t="str">
        <f>CONCATENATE(B1866+100,P1866+100)</f>
        <v>120100</v>
      </c>
      <c r="S1866" s="170">
        <f>B1865</f>
        <v>32</v>
      </c>
      <c r="T1866" t="e">
        <f>VLOOKUP(B1866,$D$223:$H$264,5,FALSE)</f>
        <v>#N/A</v>
      </c>
    </row>
    <row r="1867" spans="1:20" ht="16.5" thickBot="1" x14ac:dyDescent="0.3">
      <c r="A1867" s="139" t="str">
        <f t="shared" si="1284"/>
        <v>2015Wk 11PM12</v>
      </c>
      <c r="B1867" t="s">
        <v>245</v>
      </c>
      <c r="C1867" s="96"/>
      <c r="D1867" s="98"/>
      <c r="E1867" s="178"/>
      <c r="F1867" s="178"/>
      <c r="G1867" s="178"/>
      <c r="H1867" s="178"/>
      <c r="I1867" s="178"/>
      <c r="J1867" s="178"/>
      <c r="K1867" s="178"/>
      <c r="L1867" s="178"/>
      <c r="M1867" s="178"/>
      <c r="N1867" s="126"/>
      <c r="O1867" s="126"/>
      <c r="P1867" s="90"/>
      <c r="Q1867" s="52"/>
      <c r="R1867" s="177" t="str">
        <f>IF(R1865="","",CONCATENATE(R1865,"v",R1866))</f>
        <v>132102v120100</v>
      </c>
      <c r="S1867" s="170"/>
    </row>
    <row r="1868" spans="1:20" ht="16.5" thickBot="1" x14ac:dyDescent="0.3">
      <c r="A1868" s="139" t="str">
        <f t="shared" si="1284"/>
        <v>2015Wk 11P9</v>
      </c>
      <c r="B1868">
        <v>9</v>
      </c>
      <c r="C1868" s="144" t="s">
        <v>228</v>
      </c>
      <c r="D1868" s="171">
        <v>4</v>
      </c>
      <c r="E1868" s="172">
        <v>5</v>
      </c>
      <c r="F1868" s="172">
        <v>5</v>
      </c>
      <c r="G1868" s="172">
        <v>5</v>
      </c>
      <c r="H1868" s="172">
        <v>6</v>
      </c>
      <c r="I1868" s="172">
        <v>5</v>
      </c>
      <c r="J1868" s="172">
        <v>4</v>
      </c>
      <c r="K1868" s="172">
        <v>4</v>
      </c>
      <c r="L1868" s="172">
        <v>3</v>
      </c>
      <c r="M1868" s="173">
        <v>5</v>
      </c>
      <c r="N1868" s="174">
        <v>42</v>
      </c>
      <c r="O1868" s="175">
        <v>-1</v>
      </c>
      <c r="P1868" s="176">
        <v>0</v>
      </c>
      <c r="Q1868" s="52"/>
      <c r="R1868" s="177" t="str">
        <f>CONCATENATE(B1868+100,P1868+100)</f>
        <v>109100</v>
      </c>
      <c r="S1868" s="170">
        <f>B1869</f>
        <v>68</v>
      </c>
      <c r="T1868" t="e">
        <f>VLOOKUP(B1868,$D$223:$H$264,5,FALSE)</f>
        <v>#N/A</v>
      </c>
    </row>
    <row r="1869" spans="1:20" ht="16.5" thickBot="1" x14ac:dyDescent="0.3">
      <c r="A1869" s="139" t="str">
        <f t="shared" si="1284"/>
        <v>2015Wk 11P68</v>
      </c>
      <c r="B1869">
        <v>68</v>
      </c>
      <c r="C1869" s="144" t="s">
        <v>214</v>
      </c>
      <c r="D1869" s="171">
        <v>2</v>
      </c>
      <c r="E1869" s="172">
        <v>5</v>
      </c>
      <c r="F1869" s="172">
        <v>4</v>
      </c>
      <c r="G1869" s="172">
        <v>5</v>
      </c>
      <c r="H1869" s="172">
        <v>6</v>
      </c>
      <c r="I1869" s="172">
        <v>4</v>
      </c>
      <c r="J1869" s="172">
        <v>4</v>
      </c>
      <c r="K1869" s="172">
        <v>3</v>
      </c>
      <c r="L1869" s="172">
        <v>4</v>
      </c>
      <c r="M1869" s="173">
        <v>5</v>
      </c>
      <c r="N1869" s="174">
        <v>40</v>
      </c>
      <c r="O1869" s="175">
        <v>0</v>
      </c>
      <c r="P1869" s="176">
        <v>2</v>
      </c>
      <c r="Q1869" s="52"/>
      <c r="R1869" s="177" t="str">
        <f>CONCATENATE(B1869+100,P1869+100)</f>
        <v>168102</v>
      </c>
      <c r="S1869" s="170">
        <f>B1868</f>
        <v>9</v>
      </c>
      <c r="T1869" t="e">
        <f>VLOOKUP(B1869,$D$223:$H$264,5,FALSE)</f>
        <v>#N/A</v>
      </c>
    </row>
    <row r="1870" spans="1:20" ht="16.5" thickBot="1" x14ac:dyDescent="0.3">
      <c r="A1870" s="139" t="str">
        <f t="shared" si="1284"/>
        <v>2015Wk 11PM13</v>
      </c>
      <c r="B1870" t="s">
        <v>248</v>
      </c>
      <c r="C1870" s="96"/>
      <c r="D1870" s="98"/>
      <c r="E1870" s="178"/>
      <c r="F1870" s="178"/>
      <c r="G1870" s="178"/>
      <c r="H1870" s="178"/>
      <c r="I1870" s="178"/>
      <c r="J1870" s="178"/>
      <c r="K1870" s="178"/>
      <c r="L1870" s="178"/>
      <c r="M1870" s="178"/>
      <c r="N1870" s="126"/>
      <c r="O1870" s="126"/>
      <c r="P1870" s="90"/>
      <c r="Q1870" s="52"/>
      <c r="R1870" s="177" t="str">
        <f>IF(R1868="","",CONCATENATE(R1868,"v",R1869))</f>
        <v>109100v168102</v>
      </c>
      <c r="S1870" s="170"/>
    </row>
    <row r="1871" spans="1:20" ht="16.5" thickBot="1" x14ac:dyDescent="0.3">
      <c r="A1871" s="139" t="str">
        <f t="shared" si="1284"/>
        <v>2015Wk 11P12</v>
      </c>
      <c r="B1871">
        <v>12</v>
      </c>
      <c r="C1871" s="144" t="s">
        <v>231</v>
      </c>
      <c r="D1871" s="171">
        <v>5</v>
      </c>
      <c r="E1871" s="172">
        <v>5</v>
      </c>
      <c r="F1871" s="172">
        <v>4</v>
      </c>
      <c r="G1871" s="172">
        <v>7</v>
      </c>
      <c r="H1871" s="172">
        <v>4</v>
      </c>
      <c r="I1871" s="172">
        <v>5</v>
      </c>
      <c r="J1871" s="172">
        <v>4</v>
      </c>
      <c r="K1871" s="172">
        <v>5</v>
      </c>
      <c r="L1871" s="172">
        <v>3</v>
      </c>
      <c r="M1871" s="173">
        <v>6</v>
      </c>
      <c r="N1871" s="174">
        <v>43</v>
      </c>
      <c r="O1871" s="175">
        <v>-1</v>
      </c>
      <c r="P1871" s="176">
        <v>1</v>
      </c>
      <c r="Q1871" s="52"/>
      <c r="R1871" s="177" t="str">
        <f>CONCATENATE(B1871+100,P1871+100)</f>
        <v>112101</v>
      </c>
      <c r="S1871" s="170">
        <f>B1872</f>
        <v>30</v>
      </c>
      <c r="T1871" t="e">
        <f>VLOOKUP(B1871,$D$223:$H$264,5,FALSE)</f>
        <v>#N/A</v>
      </c>
    </row>
    <row r="1872" spans="1:20" ht="16.5" thickBot="1" x14ac:dyDescent="0.3">
      <c r="A1872" s="139" t="str">
        <f t="shared" si="1284"/>
        <v>2015Wk 11P30</v>
      </c>
      <c r="B1872">
        <v>30</v>
      </c>
      <c r="C1872" s="144" t="s">
        <v>216</v>
      </c>
      <c r="D1872" s="171">
        <v>8</v>
      </c>
      <c r="E1872" s="172">
        <v>5</v>
      </c>
      <c r="F1872" s="172">
        <v>5</v>
      </c>
      <c r="G1872" s="172">
        <v>7</v>
      </c>
      <c r="H1872" s="172">
        <v>5</v>
      </c>
      <c r="I1872" s="172">
        <v>5</v>
      </c>
      <c r="J1872" s="172">
        <v>5</v>
      </c>
      <c r="K1872" s="172">
        <v>4</v>
      </c>
      <c r="L1872" s="172">
        <v>4</v>
      </c>
      <c r="M1872" s="173">
        <v>7</v>
      </c>
      <c r="N1872" s="174">
        <v>47</v>
      </c>
      <c r="O1872" s="175">
        <v>-1</v>
      </c>
      <c r="P1872" s="176">
        <v>1</v>
      </c>
      <c r="Q1872" s="52"/>
      <c r="R1872" s="177" t="str">
        <f>CONCATENATE(B1872+100,P1872+100)</f>
        <v>130101</v>
      </c>
      <c r="S1872" s="170">
        <f>B1871</f>
        <v>12</v>
      </c>
      <c r="T1872" t="e">
        <f>VLOOKUP(B1872,$D$223:$H$264,5,FALSE)</f>
        <v>#N/A</v>
      </c>
    </row>
    <row r="1873" spans="1:20" ht="16.5" thickBot="1" x14ac:dyDescent="0.3">
      <c r="A1873" s="139" t="str">
        <f t="shared" si="1284"/>
        <v>2015Wk 11PM14</v>
      </c>
      <c r="B1873" t="s">
        <v>251</v>
      </c>
      <c r="C1873" s="96"/>
      <c r="D1873" s="98"/>
      <c r="E1873" s="178"/>
      <c r="F1873" s="178"/>
      <c r="G1873" s="178"/>
      <c r="H1873" s="178"/>
      <c r="I1873" s="178"/>
      <c r="J1873" s="178"/>
      <c r="K1873" s="178"/>
      <c r="L1873" s="178"/>
      <c r="M1873" s="178"/>
      <c r="N1873" s="126"/>
      <c r="O1873" s="126"/>
      <c r="P1873" s="90"/>
      <c r="Q1873" s="52"/>
      <c r="R1873" s="177" t="str">
        <f>IF(R1871="","",CONCATENATE(R1871,"v",R1872))</f>
        <v>112101v130101</v>
      </c>
      <c r="S1873" s="170"/>
    </row>
    <row r="1874" spans="1:20" ht="16.5" thickBot="1" x14ac:dyDescent="0.3">
      <c r="A1874" s="139" t="str">
        <f t="shared" si="1284"/>
        <v>2015Wk 11P72</v>
      </c>
      <c r="B1874">
        <v>72</v>
      </c>
      <c r="C1874" s="144" t="s">
        <v>234</v>
      </c>
      <c r="D1874" s="171">
        <v>11</v>
      </c>
      <c r="E1874" s="172">
        <v>6</v>
      </c>
      <c r="F1874" s="172">
        <v>7</v>
      </c>
      <c r="G1874" s="172">
        <v>7</v>
      </c>
      <c r="H1874" s="172">
        <v>6</v>
      </c>
      <c r="I1874" s="172">
        <v>4</v>
      </c>
      <c r="J1874" s="172">
        <v>5</v>
      </c>
      <c r="K1874" s="172">
        <v>5</v>
      </c>
      <c r="L1874" s="172">
        <v>5</v>
      </c>
      <c r="M1874" s="173">
        <v>6</v>
      </c>
      <c r="N1874" s="174">
        <v>51</v>
      </c>
      <c r="O1874" s="175">
        <v>-2</v>
      </c>
      <c r="P1874" s="176">
        <v>1</v>
      </c>
      <c r="Q1874" s="52"/>
      <c r="R1874" s="177" t="str">
        <f>CONCATENATE(B1874+100,P1874+100)</f>
        <v>172101</v>
      </c>
      <c r="S1874" s="170">
        <f>B1875</f>
        <v>44</v>
      </c>
      <c r="T1874" t="e">
        <f>VLOOKUP(B1874,$D$223:$H$264,5,FALSE)</f>
        <v>#N/A</v>
      </c>
    </row>
    <row r="1875" spans="1:20" ht="16.5" thickBot="1" x14ac:dyDescent="0.3">
      <c r="A1875" s="139" t="str">
        <f t="shared" si="1284"/>
        <v>2015Wk 11P44</v>
      </c>
      <c r="B1875">
        <v>44</v>
      </c>
      <c r="C1875" s="144" t="s">
        <v>218</v>
      </c>
      <c r="D1875" s="171">
        <v>13</v>
      </c>
      <c r="E1875" s="172">
        <v>7</v>
      </c>
      <c r="F1875" s="172">
        <v>6</v>
      </c>
      <c r="G1875" s="172">
        <v>7</v>
      </c>
      <c r="H1875" s="172">
        <v>6</v>
      </c>
      <c r="I1875" s="172">
        <v>5</v>
      </c>
      <c r="J1875" s="172">
        <v>4</v>
      </c>
      <c r="K1875" s="172">
        <v>5</v>
      </c>
      <c r="L1875" s="172">
        <v>5</v>
      </c>
      <c r="M1875" s="173">
        <v>8</v>
      </c>
      <c r="N1875" s="174">
        <v>53</v>
      </c>
      <c r="O1875" s="175">
        <v>-2</v>
      </c>
      <c r="P1875" s="176">
        <v>1</v>
      </c>
      <c r="Q1875" s="52"/>
      <c r="R1875" s="177" t="str">
        <f>CONCATENATE(B1875+100,P1875+100)</f>
        <v>144101</v>
      </c>
      <c r="S1875" s="170">
        <f>B1874</f>
        <v>72</v>
      </c>
      <c r="T1875" t="e">
        <f>VLOOKUP(B1875,$D$223:$H$264,5,FALSE)</f>
        <v>#N/A</v>
      </c>
    </row>
    <row r="1876" spans="1:20" ht="16.5" thickBot="1" x14ac:dyDescent="0.3">
      <c r="A1876" s="139" t="str">
        <f t="shared" si="1284"/>
        <v>2015Wk 11PM15</v>
      </c>
      <c r="B1876" t="s">
        <v>254</v>
      </c>
      <c r="C1876" s="96"/>
      <c r="D1876" s="98"/>
      <c r="E1876" s="178"/>
      <c r="F1876" s="178"/>
      <c r="G1876" s="178"/>
      <c r="H1876" s="178"/>
      <c r="I1876" s="178"/>
      <c r="J1876" s="178"/>
      <c r="K1876" s="178"/>
      <c r="L1876" s="178"/>
      <c r="M1876" s="178"/>
      <c r="N1876" s="126"/>
      <c r="O1876" s="126"/>
      <c r="P1876" s="90"/>
      <c r="Q1876" s="52"/>
      <c r="R1876" s="177" t="str">
        <f>IF(R1874="","",CONCATENATE(R1874,"v",R1875))</f>
        <v>172101v144101</v>
      </c>
      <c r="S1876" s="170"/>
    </row>
    <row r="1877" spans="1:20" ht="16.5" thickBot="1" x14ac:dyDescent="0.3">
      <c r="A1877" s="139" t="str">
        <f t="shared" si="1284"/>
        <v>2015Wk 11P79</v>
      </c>
      <c r="B1877">
        <v>79</v>
      </c>
      <c r="C1877" s="144" t="s">
        <v>220</v>
      </c>
      <c r="D1877" s="171">
        <v>3</v>
      </c>
      <c r="E1877" s="172">
        <v>5</v>
      </c>
      <c r="F1877" s="172">
        <v>6</v>
      </c>
      <c r="G1877" s="172">
        <v>5</v>
      </c>
      <c r="H1877" s="172">
        <v>6</v>
      </c>
      <c r="I1877" s="172">
        <v>6</v>
      </c>
      <c r="J1877" s="172">
        <v>4</v>
      </c>
      <c r="K1877" s="172">
        <v>6</v>
      </c>
      <c r="L1877" s="172">
        <v>3</v>
      </c>
      <c r="M1877" s="173">
        <v>4</v>
      </c>
      <c r="N1877" s="174">
        <v>45</v>
      </c>
      <c r="O1877" s="175">
        <v>-5</v>
      </c>
      <c r="P1877" s="176">
        <v>0</v>
      </c>
      <c r="Q1877" s="52"/>
      <c r="R1877" s="177" t="str">
        <f>CONCATENATE(B1877+100,P1877+100)</f>
        <v>179100</v>
      </c>
      <c r="S1877" s="170">
        <f>B1878</f>
        <v>8</v>
      </c>
      <c r="T1877" t="e">
        <f>VLOOKUP(B1877,$D$223:$H$264,5,FALSE)</f>
        <v>#N/A</v>
      </c>
    </row>
    <row r="1878" spans="1:20" ht="16.5" thickBot="1" x14ac:dyDescent="0.3">
      <c r="A1878" s="139" t="str">
        <f t="shared" si="1284"/>
        <v>2015Wk 11P8</v>
      </c>
      <c r="B1878">
        <v>8</v>
      </c>
      <c r="C1878" s="144" t="s">
        <v>238</v>
      </c>
      <c r="D1878" s="171">
        <v>5</v>
      </c>
      <c r="E1878" s="172">
        <v>6</v>
      </c>
      <c r="F1878" s="172">
        <v>4</v>
      </c>
      <c r="G1878" s="172">
        <v>6</v>
      </c>
      <c r="H1878" s="172">
        <v>5</v>
      </c>
      <c r="I1878" s="172">
        <v>5</v>
      </c>
      <c r="J1878" s="172">
        <v>4</v>
      </c>
      <c r="K1878" s="172">
        <v>5</v>
      </c>
      <c r="L1878" s="172">
        <v>4</v>
      </c>
      <c r="M1878" s="173">
        <v>4</v>
      </c>
      <c r="N1878" s="174">
        <v>43</v>
      </c>
      <c r="O1878" s="175">
        <v>-1</v>
      </c>
      <c r="P1878" s="176">
        <v>2</v>
      </c>
      <c r="Q1878" s="52"/>
      <c r="R1878" s="177" t="str">
        <f>CONCATENATE(B1878+100,P1878+100)</f>
        <v>108102</v>
      </c>
      <c r="S1878" s="170">
        <f>B1877</f>
        <v>79</v>
      </c>
      <c r="T1878" t="e">
        <f>VLOOKUP(B1878,$D$223:$H$264,5,FALSE)</f>
        <v>#N/A</v>
      </c>
    </row>
    <row r="1879" spans="1:20" ht="16.5" thickBot="1" x14ac:dyDescent="0.3">
      <c r="A1879" s="139" t="str">
        <f t="shared" si="1284"/>
        <v>2015Wk 11PM16</v>
      </c>
      <c r="B1879" t="s">
        <v>257</v>
      </c>
      <c r="C1879" s="96"/>
      <c r="D1879" s="98"/>
      <c r="E1879" s="178"/>
      <c r="F1879" s="178"/>
      <c r="G1879" s="178"/>
      <c r="H1879" s="178"/>
      <c r="I1879" s="178"/>
      <c r="J1879" s="178"/>
      <c r="K1879" s="178"/>
      <c r="L1879" s="178"/>
      <c r="M1879" s="178"/>
      <c r="N1879" s="126"/>
      <c r="O1879" s="126"/>
      <c r="P1879" s="90"/>
      <c r="Q1879" s="52"/>
      <c r="R1879" s="177" t="str">
        <f>IF(R1877="","",CONCATENATE(R1877,"v",R1878))</f>
        <v>179100v108102</v>
      </c>
      <c r="S1879" s="170"/>
    </row>
    <row r="1880" spans="1:20" ht="16.5" thickBot="1" x14ac:dyDescent="0.3">
      <c r="A1880" s="139" t="str">
        <f t="shared" si="1284"/>
        <v>2015Wk 11P37</v>
      </c>
      <c r="B1880">
        <v>37</v>
      </c>
      <c r="C1880" s="144" t="s">
        <v>223</v>
      </c>
      <c r="D1880" s="171">
        <v>5</v>
      </c>
      <c r="E1880" s="172">
        <v>5</v>
      </c>
      <c r="F1880" s="172">
        <v>4</v>
      </c>
      <c r="G1880" s="172">
        <v>7</v>
      </c>
      <c r="H1880" s="172">
        <v>5</v>
      </c>
      <c r="I1880" s="172">
        <v>3</v>
      </c>
      <c r="J1880" s="172">
        <v>4</v>
      </c>
      <c r="K1880" s="172">
        <v>4</v>
      </c>
      <c r="L1880" s="172">
        <v>3</v>
      </c>
      <c r="M1880" s="173">
        <v>6</v>
      </c>
      <c r="N1880" s="174">
        <v>41</v>
      </c>
      <c r="O1880" s="175">
        <v>2</v>
      </c>
      <c r="P1880" s="176">
        <v>2</v>
      </c>
      <c r="Q1880" s="52"/>
      <c r="R1880" s="177" t="str">
        <f>CONCATENATE(B1880+100,P1880+100)</f>
        <v>137102</v>
      </c>
      <c r="S1880" s="170">
        <f t="shared" ref="S1880" si="1285">B1881</f>
        <v>43</v>
      </c>
    </row>
    <row r="1881" spans="1:20" ht="16.5" thickBot="1" x14ac:dyDescent="0.3">
      <c r="A1881" s="139" t="str">
        <f t="shared" si="1284"/>
        <v>2015Wk 11P43</v>
      </c>
      <c r="B1881">
        <v>43</v>
      </c>
      <c r="C1881" s="144" t="s">
        <v>241</v>
      </c>
      <c r="D1881" s="171">
        <v>8</v>
      </c>
      <c r="E1881" s="172">
        <v>7</v>
      </c>
      <c r="F1881" s="172">
        <v>5</v>
      </c>
      <c r="G1881" s="172">
        <v>6</v>
      </c>
      <c r="H1881" s="172">
        <v>5</v>
      </c>
      <c r="I1881" s="172">
        <v>4</v>
      </c>
      <c r="J1881" s="172">
        <v>4</v>
      </c>
      <c r="K1881" s="172">
        <v>4</v>
      </c>
      <c r="L1881" s="172">
        <v>4</v>
      </c>
      <c r="M1881" s="173">
        <v>5</v>
      </c>
      <c r="N1881" s="174">
        <v>44</v>
      </c>
      <c r="O1881" s="175">
        <v>1</v>
      </c>
      <c r="P1881" s="176">
        <v>0</v>
      </c>
      <c r="Q1881" s="52"/>
      <c r="R1881" s="177" t="str">
        <f>CONCATENATE(B1881+100,P1881+100)</f>
        <v>143100</v>
      </c>
      <c r="S1881" s="170">
        <f t="shared" ref="S1881" si="1286">B1880</f>
        <v>37</v>
      </c>
    </row>
    <row r="1882" spans="1:20" ht="16.5" thickBot="1" x14ac:dyDescent="0.3">
      <c r="A1882" s="139" t="str">
        <f t="shared" si="1284"/>
        <v>2015Wk 11PM17</v>
      </c>
      <c r="B1882" t="s">
        <v>260</v>
      </c>
      <c r="C1882" s="96"/>
      <c r="D1882" s="98"/>
      <c r="E1882" s="178"/>
      <c r="F1882" s="178"/>
      <c r="G1882" s="178"/>
      <c r="H1882" s="178"/>
      <c r="I1882" s="178"/>
      <c r="J1882" s="178"/>
      <c r="K1882" s="178"/>
      <c r="L1882" s="178"/>
      <c r="M1882" s="178"/>
      <c r="N1882" s="126"/>
      <c r="O1882" s="126"/>
      <c r="P1882" s="90"/>
      <c r="Q1882" s="52"/>
      <c r="R1882" s="177" t="str">
        <f>IF(R1880="","",CONCATENATE(R1880,"v",R1881))</f>
        <v>137102v143100</v>
      </c>
      <c r="S1882" s="170"/>
    </row>
    <row r="1883" spans="1:20" ht="16.5" thickBot="1" x14ac:dyDescent="0.3">
      <c r="A1883" s="139" t="str">
        <f t="shared" si="1284"/>
        <v>2015Wk 11P73</v>
      </c>
      <c r="B1883">
        <v>73</v>
      </c>
      <c r="C1883" s="144" t="s">
        <v>226</v>
      </c>
      <c r="D1883" s="171">
        <v>11</v>
      </c>
      <c r="E1883" s="172">
        <v>6</v>
      </c>
      <c r="F1883" s="172">
        <v>7</v>
      </c>
      <c r="G1883" s="172">
        <v>8</v>
      </c>
      <c r="H1883" s="172">
        <v>5</v>
      </c>
      <c r="I1883" s="172">
        <v>5</v>
      </c>
      <c r="J1883" s="172">
        <v>4</v>
      </c>
      <c r="K1883" s="172">
        <v>4</v>
      </c>
      <c r="L1883" s="172">
        <v>4</v>
      </c>
      <c r="M1883" s="173">
        <v>5</v>
      </c>
      <c r="N1883" s="174">
        <v>48</v>
      </c>
      <c r="O1883" s="175">
        <v>2</v>
      </c>
      <c r="P1883" s="176">
        <v>2</v>
      </c>
      <c r="Q1883" s="52"/>
      <c r="R1883" s="177" t="str">
        <f>CONCATENATE(B1883+100,P1883+100)</f>
        <v>173102</v>
      </c>
      <c r="S1883" s="170">
        <f t="shared" ref="S1883" si="1287">B1884</f>
        <v>28</v>
      </c>
    </row>
    <row r="1884" spans="1:20" ht="16.5" thickBot="1" x14ac:dyDescent="0.3">
      <c r="A1884" s="139" t="str">
        <f t="shared" si="1284"/>
        <v>2015Wk 11P28</v>
      </c>
      <c r="B1884">
        <v>28</v>
      </c>
      <c r="C1884" s="144" t="s">
        <v>244</v>
      </c>
      <c r="D1884" s="171">
        <v>9</v>
      </c>
      <c r="E1884" s="172">
        <v>7</v>
      </c>
      <c r="F1884" s="172">
        <v>5</v>
      </c>
      <c r="G1884" s="172">
        <v>6</v>
      </c>
      <c r="H1884" s="172">
        <v>6</v>
      </c>
      <c r="I1884" s="172">
        <v>5</v>
      </c>
      <c r="J1884" s="172">
        <v>5</v>
      </c>
      <c r="K1884" s="172">
        <v>5</v>
      </c>
      <c r="L1884" s="172">
        <v>5</v>
      </c>
      <c r="M1884" s="173">
        <v>5</v>
      </c>
      <c r="N1884" s="174">
        <v>49</v>
      </c>
      <c r="O1884" s="175">
        <v>-3</v>
      </c>
      <c r="P1884" s="176">
        <v>0</v>
      </c>
      <c r="Q1884" s="52"/>
      <c r="R1884" s="177" t="str">
        <f>CONCATENATE(B1884+100,P1884+100)</f>
        <v>128100</v>
      </c>
      <c r="S1884" s="170">
        <f t="shared" ref="S1884" si="1288">B1883</f>
        <v>73</v>
      </c>
    </row>
    <row r="1885" spans="1:20" ht="16.5" thickBot="1" x14ac:dyDescent="0.3">
      <c r="A1885" s="139" t="str">
        <f t="shared" si="1284"/>
        <v>2015Wk 11PM18</v>
      </c>
      <c r="B1885" t="s">
        <v>263</v>
      </c>
      <c r="C1885" s="96"/>
      <c r="D1885" s="98"/>
      <c r="E1885" s="178"/>
      <c r="F1885" s="178"/>
      <c r="G1885" s="178"/>
      <c r="H1885" s="178"/>
      <c r="I1885" s="178"/>
      <c r="J1885" s="178"/>
      <c r="K1885" s="178"/>
      <c r="L1885" s="178"/>
      <c r="M1885" s="178"/>
      <c r="N1885" s="126"/>
      <c r="O1885" s="126"/>
      <c r="P1885" s="90"/>
      <c r="Q1885" s="52"/>
      <c r="R1885" s="177" t="str">
        <f>IF(R1883="","",CONCATENATE(R1883,"v",R1884))</f>
        <v>173102v128100</v>
      </c>
      <c r="S1885" s="170"/>
    </row>
    <row r="1886" spans="1:20" ht="16.5" thickBot="1" x14ac:dyDescent="0.3">
      <c r="A1886" s="139" t="str">
        <f t="shared" si="1284"/>
        <v>2015Wk 11P</v>
      </c>
      <c r="B1886" t="s">
        <v>264</v>
      </c>
      <c r="C1886" s="144"/>
      <c r="D1886" s="171" t="s">
        <v>264</v>
      </c>
      <c r="E1886" s="172"/>
      <c r="F1886" s="172"/>
      <c r="G1886" s="172"/>
      <c r="H1886" s="172"/>
      <c r="I1886" s="172"/>
      <c r="J1886" s="172"/>
      <c r="K1886" s="172"/>
      <c r="L1886" s="172"/>
      <c r="M1886" s="173"/>
      <c r="N1886" s="174">
        <v>0</v>
      </c>
      <c r="O1886" s="175" t="e">
        <v>#VALUE!</v>
      </c>
      <c r="P1886" s="176" t="e">
        <v>#VALUE!</v>
      </c>
      <c r="Q1886" s="52"/>
      <c r="R1886" s="177" t="e">
        <f>CONCATENATE(B1886+100,P1886+100)</f>
        <v>#VALUE!</v>
      </c>
      <c r="S1886" s="170"/>
    </row>
    <row r="1887" spans="1:20" ht="16.5" thickBot="1" x14ac:dyDescent="0.3">
      <c r="A1887" s="139" t="str">
        <f t="shared" si="1284"/>
        <v>2015Wk 11P</v>
      </c>
      <c r="B1887" t="s">
        <v>264</v>
      </c>
      <c r="C1887" s="144"/>
      <c r="D1887" s="171" t="s">
        <v>264</v>
      </c>
      <c r="E1887" s="172"/>
      <c r="F1887" s="172"/>
      <c r="G1887" s="172"/>
      <c r="H1887" s="172"/>
      <c r="I1887" s="172"/>
      <c r="J1887" s="172"/>
      <c r="K1887" s="172"/>
      <c r="L1887" s="172"/>
      <c r="M1887" s="173"/>
      <c r="N1887" s="174">
        <v>0</v>
      </c>
      <c r="O1887" s="175" t="e">
        <v>#VALUE!</v>
      </c>
      <c r="P1887" s="176" t="e">
        <v>#VALUE!</v>
      </c>
      <c r="Q1887" s="52"/>
      <c r="R1887" s="177" t="e">
        <f>CONCATENATE(B1887+100,P1887+100)</f>
        <v>#VALUE!</v>
      </c>
      <c r="S1887" s="170"/>
    </row>
    <row r="1888" spans="1:20" ht="16.5" thickBot="1" x14ac:dyDescent="0.3">
      <c r="A1888" s="139" t="str">
        <f t="shared" si="1284"/>
        <v>2015Wk 11PM19</v>
      </c>
      <c r="B1888" t="s">
        <v>265</v>
      </c>
      <c r="C1888" s="96"/>
      <c r="D1888" s="98"/>
      <c r="E1888" s="178"/>
      <c r="F1888" s="178"/>
      <c r="G1888" s="178"/>
      <c r="H1888" s="178"/>
      <c r="I1888" s="178"/>
      <c r="J1888" s="178"/>
      <c r="K1888" s="178"/>
      <c r="L1888" s="178"/>
      <c r="M1888" s="178"/>
      <c r="N1888" s="126"/>
      <c r="O1888" s="126"/>
      <c r="P1888" s="90"/>
      <c r="Q1888" s="52"/>
      <c r="R1888" s="177" t="e">
        <f>IF(R1886="","",CONCATENATE(R1886,"v",R1887))</f>
        <v>#VALUE!</v>
      </c>
      <c r="S1888" s="170"/>
    </row>
    <row r="1889" spans="1:19" ht="16.5" thickBot="1" x14ac:dyDescent="0.3">
      <c r="A1889" s="139" t="str">
        <f t="shared" si="1284"/>
        <v>2015Wk 11P</v>
      </c>
      <c r="B1889" t="s">
        <v>264</v>
      </c>
      <c r="C1889" s="144"/>
      <c r="D1889" s="171" t="s">
        <v>264</v>
      </c>
      <c r="E1889" s="172"/>
      <c r="F1889" s="172"/>
      <c r="G1889" s="172"/>
      <c r="H1889" s="172"/>
      <c r="I1889" s="172"/>
      <c r="J1889" s="172"/>
      <c r="K1889" s="172"/>
      <c r="L1889" s="172"/>
      <c r="M1889" s="173"/>
      <c r="N1889" s="174">
        <v>0</v>
      </c>
      <c r="O1889" s="175" t="e">
        <v>#VALUE!</v>
      </c>
      <c r="P1889" s="176" t="e">
        <v>#VALUE!</v>
      </c>
      <c r="Q1889" s="52"/>
      <c r="R1889" s="177" t="e">
        <f>CONCATENATE(B1889+100,P1889+100)</f>
        <v>#VALUE!</v>
      </c>
      <c r="S1889" s="170"/>
    </row>
    <row r="1890" spans="1:19" ht="16.5" thickBot="1" x14ac:dyDescent="0.3">
      <c r="A1890" s="139" t="str">
        <f t="shared" si="1284"/>
        <v>2015Wk 11P</v>
      </c>
      <c r="B1890" t="s">
        <v>264</v>
      </c>
      <c r="C1890" s="144"/>
      <c r="D1890" s="171" t="s">
        <v>264</v>
      </c>
      <c r="E1890" s="172"/>
      <c r="F1890" s="172"/>
      <c r="G1890" s="172"/>
      <c r="H1890" s="172"/>
      <c r="I1890" s="172"/>
      <c r="J1890" s="172"/>
      <c r="K1890" s="172"/>
      <c r="L1890" s="172"/>
      <c r="M1890" s="173"/>
      <c r="N1890" s="174">
        <v>0</v>
      </c>
      <c r="O1890" s="175" t="e">
        <v>#VALUE!</v>
      </c>
      <c r="P1890" s="176" t="e">
        <v>#VALUE!</v>
      </c>
      <c r="Q1890" s="52"/>
      <c r="R1890" s="177" t="e">
        <f>CONCATENATE(B1890+100,P1890+100)</f>
        <v>#VALUE!</v>
      </c>
      <c r="S1890" s="170"/>
    </row>
    <row r="1891" spans="1:19" ht="16.5" thickBot="1" x14ac:dyDescent="0.3">
      <c r="A1891" s="139" t="str">
        <f t="shared" si="1284"/>
        <v>2015Wk 11PM20</v>
      </c>
      <c r="B1891" t="s">
        <v>266</v>
      </c>
      <c r="C1891" s="96"/>
      <c r="D1891" s="98"/>
      <c r="E1891" s="178"/>
      <c r="F1891" s="178"/>
      <c r="G1891" s="178"/>
      <c r="H1891" s="178"/>
      <c r="I1891" s="178"/>
      <c r="J1891" s="178"/>
      <c r="K1891" s="178"/>
      <c r="L1891" s="178"/>
      <c r="M1891" s="178"/>
      <c r="N1891" s="126"/>
      <c r="O1891" s="126"/>
      <c r="P1891" s="90"/>
      <c r="Q1891" s="52"/>
      <c r="R1891" s="177" t="e">
        <f>IF(R1889="","",CONCATENATE(R1889,"v",R1890))</f>
        <v>#VALUE!</v>
      </c>
      <c r="S1891" s="170"/>
    </row>
    <row r="1892" spans="1:19" ht="16.5" thickBot="1" x14ac:dyDescent="0.3">
      <c r="B1892" s="179" t="s">
        <v>2</v>
      </c>
      <c r="C1892" s="180" t="s">
        <v>17</v>
      </c>
      <c r="D1892" s="181" t="s">
        <v>267</v>
      </c>
      <c r="E1892" s="182" t="s">
        <v>8</v>
      </c>
      <c r="F1892" s="183" t="s">
        <v>5</v>
      </c>
      <c r="G1892" s="184" t="s">
        <v>268</v>
      </c>
      <c r="K1892" s="52"/>
      <c r="L1892" s="52"/>
      <c r="P1892" s="134"/>
    </row>
    <row r="1893" spans="1:19" x14ac:dyDescent="0.25">
      <c r="A1893" s="139" t="str">
        <f>CONCATENATE($C$10,$C$1830,"T",B1893)</f>
        <v>2015Wk 11T1</v>
      </c>
      <c r="B1893" s="186">
        <v>1</v>
      </c>
      <c r="C1893" s="187" t="s">
        <v>213</v>
      </c>
      <c r="D1893" s="188">
        <v>1</v>
      </c>
      <c r="E1893" s="189">
        <v>1</v>
      </c>
      <c r="F1893" s="190">
        <v>5</v>
      </c>
      <c r="G1893" s="189"/>
      <c r="K1893" s="52"/>
      <c r="L1893" s="52"/>
      <c r="P1893" s="134"/>
      <c r="Q1893" s="1">
        <f>COUNTIF(G1893:G1893,"=X")</f>
        <v>0</v>
      </c>
      <c r="R1893" s="1" t="str">
        <f t="shared" ref="R1893:R1934" si="1289">IF(G1893="X",CONCATENATE("S",Q1893),"")</f>
        <v/>
      </c>
      <c r="S1893" s="1" t="str">
        <f>IF(R1893="","",VLOOKUP(C1893,'[1]Admin Tools'!C:D,2,FALSE))</f>
        <v/>
      </c>
    </row>
    <row r="1894" spans="1:19" x14ac:dyDescent="0.25">
      <c r="A1894" s="139" t="str">
        <f>CONCATENATE($C$10,$C$1830,"T",B1893)</f>
        <v>2015Wk 11T1</v>
      </c>
      <c r="B1894" s="191"/>
      <c r="C1894" s="192" t="s">
        <v>215</v>
      </c>
      <c r="D1894" s="193">
        <v>-1</v>
      </c>
      <c r="E1894" s="194">
        <v>1</v>
      </c>
      <c r="F1894" s="195"/>
      <c r="G1894" s="194"/>
      <c r="K1894" s="52"/>
      <c r="L1894" s="52"/>
      <c r="P1894" s="134"/>
      <c r="Q1894" s="1">
        <f>COUNTIF(G1893:G1894,"=X")</f>
        <v>0</v>
      </c>
      <c r="R1894" s="1" t="str">
        <f t="shared" si="1289"/>
        <v/>
      </c>
      <c r="S1894" s="1" t="str">
        <f>IF(R1894="","",VLOOKUP(C1894,'[1]Admin Tools'!C:D,2,FALSE))</f>
        <v/>
      </c>
    </row>
    <row r="1895" spans="1:19" ht="16.5" thickBot="1" x14ac:dyDescent="0.3">
      <c r="A1895" s="139" t="str">
        <f>CONCATENATE($C$10,$C$1830,"T",B1893)</f>
        <v>2015Wk 11T1</v>
      </c>
      <c r="B1895" s="196"/>
      <c r="C1895" s="197" t="s">
        <v>217</v>
      </c>
      <c r="D1895" s="198">
        <v>2</v>
      </c>
      <c r="E1895" s="199">
        <v>2</v>
      </c>
      <c r="F1895" s="200"/>
      <c r="G1895" s="199"/>
      <c r="K1895" s="52"/>
      <c r="L1895" s="52"/>
      <c r="P1895" s="134"/>
      <c r="Q1895" s="1">
        <f>COUNTIF(G1893:G1895,"=X")</f>
        <v>0</v>
      </c>
      <c r="R1895" s="1" t="str">
        <f t="shared" si="1289"/>
        <v/>
      </c>
      <c r="S1895" s="1" t="str">
        <f>IF(R1895="","",VLOOKUP(C1895,'[1]Admin Tools'!C:D,2,FALSE))</f>
        <v/>
      </c>
    </row>
    <row r="1896" spans="1:19" x14ac:dyDescent="0.25">
      <c r="A1896" s="139" t="str">
        <f>CONCATENATE($C$10,$C$1830,"T",B1896)</f>
        <v>2015Wk 11T2</v>
      </c>
      <c r="B1896" s="201">
        <v>2</v>
      </c>
      <c r="C1896" s="187" t="s">
        <v>214</v>
      </c>
      <c r="D1896" s="202">
        <v>0</v>
      </c>
      <c r="E1896" s="189">
        <v>2</v>
      </c>
      <c r="F1896" s="203">
        <v>5</v>
      </c>
      <c r="G1896" s="204"/>
      <c r="K1896" s="52"/>
      <c r="L1896" s="52"/>
      <c r="P1896" s="134"/>
      <c r="Q1896" s="1">
        <f>COUNTIF(G1893:G1896,"=X")</f>
        <v>0</v>
      </c>
      <c r="R1896" s="1" t="str">
        <f t="shared" si="1289"/>
        <v/>
      </c>
      <c r="S1896" s="1" t="str">
        <f>IF(R1896="","",VLOOKUP(C1896,'[1]Admin Tools'!C:D,2,FALSE))</f>
        <v/>
      </c>
    </row>
    <row r="1897" spans="1:19" x14ac:dyDescent="0.25">
      <c r="A1897" s="139" t="str">
        <f>CONCATENATE($C$10,$C$1830,"T",B1896)</f>
        <v>2015Wk 11T2</v>
      </c>
      <c r="B1897" s="205"/>
      <c r="C1897" s="192" t="s">
        <v>216</v>
      </c>
      <c r="D1897" s="206">
        <v>-1</v>
      </c>
      <c r="E1897" s="194">
        <v>1</v>
      </c>
      <c r="F1897" s="203"/>
      <c r="G1897" s="207"/>
      <c r="K1897" s="52"/>
      <c r="L1897" s="52"/>
      <c r="P1897" s="134"/>
      <c r="Q1897" s="1">
        <f>COUNTIF(G1893:G1897,"=X")</f>
        <v>0</v>
      </c>
      <c r="R1897" s="1" t="str">
        <f t="shared" si="1289"/>
        <v/>
      </c>
      <c r="S1897" s="1" t="str">
        <f>IF(R1897="","",VLOOKUP(C1897,'[1]Admin Tools'!C:D,2,FALSE))</f>
        <v/>
      </c>
    </row>
    <row r="1898" spans="1:19" ht="16.5" thickBot="1" x14ac:dyDescent="0.3">
      <c r="A1898" s="139" t="str">
        <f>CONCATENATE($C$10,$C$1830,"T",B1896)</f>
        <v>2015Wk 11T2</v>
      </c>
      <c r="B1898" s="208"/>
      <c r="C1898" s="197" t="s">
        <v>218</v>
      </c>
      <c r="D1898" s="209">
        <v>-2</v>
      </c>
      <c r="E1898" s="199">
        <v>1</v>
      </c>
      <c r="F1898" s="210"/>
      <c r="G1898" s="211"/>
      <c r="K1898" s="52"/>
      <c r="L1898" s="52"/>
      <c r="P1898" s="134"/>
      <c r="Q1898" s="1">
        <f>COUNTIF(G1893:G1898,"=X")</f>
        <v>0</v>
      </c>
      <c r="R1898" s="1" t="str">
        <f t="shared" si="1289"/>
        <v/>
      </c>
      <c r="S1898" s="1" t="str">
        <f>IF(R1898="","",VLOOKUP(C1898,'[1]Admin Tools'!C:D,2,FALSE))</f>
        <v/>
      </c>
    </row>
    <row r="1899" spans="1:19" x14ac:dyDescent="0.25">
      <c r="A1899" s="139" t="str">
        <f>CONCATENATE($C$10,$C$1830,"T",B1899)</f>
        <v>2015Wk 11T3</v>
      </c>
      <c r="B1899" s="186">
        <v>3</v>
      </c>
      <c r="C1899" s="187" t="s">
        <v>219</v>
      </c>
      <c r="D1899" s="188">
        <v>2</v>
      </c>
      <c r="E1899" s="189">
        <v>2</v>
      </c>
      <c r="F1899" s="190">
        <v>7</v>
      </c>
      <c r="G1899" s="189"/>
      <c r="K1899" s="52"/>
      <c r="L1899" s="52"/>
      <c r="P1899" s="134"/>
      <c r="Q1899" s="1">
        <f>COUNTIF(G1893:G1899,"=X")</f>
        <v>0</v>
      </c>
      <c r="R1899" s="1" t="str">
        <f t="shared" si="1289"/>
        <v/>
      </c>
      <c r="S1899" s="1" t="str">
        <f>IF(R1899="","",VLOOKUP(C1899,'[1]Admin Tools'!C:D,2,FALSE))</f>
        <v/>
      </c>
    </row>
    <row r="1900" spans="1:19" x14ac:dyDescent="0.25">
      <c r="A1900" s="139" t="str">
        <f>CONCATENATE($C$10,$C$1830,"T",B1899)</f>
        <v>2015Wk 11T3</v>
      </c>
      <c r="B1900" s="191"/>
      <c r="C1900" s="192" t="s">
        <v>222</v>
      </c>
      <c r="D1900" s="193">
        <v>4</v>
      </c>
      <c r="E1900" s="194">
        <v>2</v>
      </c>
      <c r="F1900" s="195"/>
      <c r="G1900" s="194"/>
      <c r="K1900" s="52"/>
      <c r="L1900" s="52"/>
      <c r="P1900" s="134"/>
      <c r="Q1900" s="1">
        <f>COUNTIF(G1893:G1900,"=X")</f>
        <v>0</v>
      </c>
      <c r="R1900" s="1" t="str">
        <f t="shared" si="1289"/>
        <v/>
      </c>
      <c r="S1900" s="1" t="str">
        <f>IF(R1900="","",VLOOKUP(C1900,'[1]Admin Tools'!C:D,2,FALSE))</f>
        <v/>
      </c>
    </row>
    <row r="1901" spans="1:19" ht="16.5" thickBot="1" x14ac:dyDescent="0.3">
      <c r="A1901" s="139" t="str">
        <f>CONCATENATE($C$10,$C$1830,"T",B1899)</f>
        <v>2015Wk 11T3</v>
      </c>
      <c r="B1901" s="196"/>
      <c r="C1901" s="197" t="s">
        <v>225</v>
      </c>
      <c r="D1901" s="198">
        <v>1</v>
      </c>
      <c r="E1901" s="199">
        <v>2</v>
      </c>
      <c r="F1901" s="200"/>
      <c r="G1901" s="199"/>
      <c r="K1901" s="52"/>
      <c r="L1901" s="52"/>
      <c r="P1901" s="134"/>
      <c r="Q1901" s="1">
        <f>COUNTIF(G1893:G1901,"=X")</f>
        <v>0</v>
      </c>
      <c r="R1901" s="1" t="str">
        <f t="shared" si="1289"/>
        <v/>
      </c>
      <c r="S1901" s="1" t="str">
        <f>IF(R1901="","",VLOOKUP(C1901,'[1]Admin Tools'!C:D,2,FALSE))</f>
        <v/>
      </c>
    </row>
    <row r="1902" spans="1:19" x14ac:dyDescent="0.25">
      <c r="A1902" s="139" t="str">
        <f>CONCATENATE($C$10,$C$1830,"T",B1902)</f>
        <v>2015Wk 11T4</v>
      </c>
      <c r="B1902" s="201">
        <v>4</v>
      </c>
      <c r="C1902" s="187" t="s">
        <v>220</v>
      </c>
      <c r="D1902" s="202">
        <v>-5</v>
      </c>
      <c r="E1902" s="212">
        <v>0</v>
      </c>
      <c r="F1902" s="203">
        <v>5</v>
      </c>
      <c r="G1902" s="204"/>
      <c r="K1902" s="52"/>
      <c r="L1902" s="52"/>
      <c r="P1902" s="134"/>
      <c r="Q1902" s="1">
        <f>COUNTIF(G1893:G1902,"=X")</f>
        <v>0</v>
      </c>
      <c r="R1902" s="1" t="str">
        <f t="shared" si="1289"/>
        <v/>
      </c>
      <c r="S1902" s="1" t="str">
        <f>IF(R1902="","",VLOOKUP(C1902,'[1]Admin Tools'!C:D,2,FALSE))</f>
        <v/>
      </c>
    </row>
    <row r="1903" spans="1:19" x14ac:dyDescent="0.25">
      <c r="A1903" s="139" t="str">
        <f>CONCATENATE($C$10,$C$1830,"T",B1902)</f>
        <v>2015Wk 11T4</v>
      </c>
      <c r="B1903" s="205"/>
      <c r="C1903" s="192" t="s">
        <v>223</v>
      </c>
      <c r="D1903" s="206">
        <v>2</v>
      </c>
      <c r="E1903" s="213">
        <v>2</v>
      </c>
      <c r="F1903" s="203"/>
      <c r="G1903" s="207"/>
      <c r="K1903" s="52"/>
      <c r="L1903" s="52"/>
      <c r="P1903" s="134"/>
      <c r="Q1903" s="1">
        <f>COUNTIF(G1893:G1903,"=X")</f>
        <v>0</v>
      </c>
      <c r="R1903" s="1" t="str">
        <f t="shared" si="1289"/>
        <v/>
      </c>
      <c r="S1903" s="1" t="str">
        <f>IF(R1903="","",VLOOKUP(C1903,'[1]Admin Tools'!C:D,2,FALSE))</f>
        <v/>
      </c>
    </row>
    <row r="1904" spans="1:19" ht="16.5" thickBot="1" x14ac:dyDescent="0.3">
      <c r="A1904" s="139" t="str">
        <f>CONCATENATE($C$10,$C$1830,"T",B1902)</f>
        <v>2015Wk 11T4</v>
      </c>
      <c r="B1904" s="208"/>
      <c r="C1904" s="197" t="s">
        <v>226</v>
      </c>
      <c r="D1904" s="209">
        <v>2</v>
      </c>
      <c r="E1904" s="214">
        <v>2</v>
      </c>
      <c r="F1904" s="210"/>
      <c r="G1904" s="211"/>
      <c r="K1904" s="52"/>
      <c r="L1904" s="52"/>
      <c r="P1904" s="134"/>
      <c r="Q1904" s="1">
        <f>COUNTIF(G1893:G1904,"=X")</f>
        <v>0</v>
      </c>
      <c r="R1904" s="1" t="str">
        <f t="shared" si="1289"/>
        <v/>
      </c>
      <c r="S1904" s="1" t="str">
        <f>IF(R1904="","",VLOOKUP(C1904,'[1]Admin Tools'!C:D,2,FALSE))</f>
        <v/>
      </c>
    </row>
    <row r="1905" spans="1:19" x14ac:dyDescent="0.25">
      <c r="A1905" s="139" t="str">
        <f>CONCATENATE($C$10,$C$1830,"T",B1905)</f>
        <v>2015Wk 11T5</v>
      </c>
      <c r="B1905" s="186">
        <v>5</v>
      </c>
      <c r="C1905" s="187" t="s">
        <v>228</v>
      </c>
      <c r="D1905" s="188">
        <v>-1</v>
      </c>
      <c r="E1905" s="189">
        <v>0</v>
      </c>
      <c r="F1905" s="190">
        <v>2</v>
      </c>
      <c r="G1905" s="189"/>
      <c r="K1905" s="52"/>
      <c r="L1905" s="52"/>
      <c r="P1905" s="134"/>
      <c r="Q1905" s="1">
        <f>COUNTIF(G1893:G1905,"=X")</f>
        <v>0</v>
      </c>
      <c r="R1905" s="1" t="str">
        <f t="shared" si="1289"/>
        <v/>
      </c>
      <c r="S1905" s="1" t="str">
        <f>IF(R1905="","",VLOOKUP(C1905,'[1]Admin Tools'!C:D,2,FALSE))</f>
        <v/>
      </c>
    </row>
    <row r="1906" spans="1:19" x14ac:dyDescent="0.25">
      <c r="A1906" s="139" t="str">
        <f>CONCATENATE($C$10,$C$1830,"T",B1905)</f>
        <v>2015Wk 11T5</v>
      </c>
      <c r="B1906" s="191"/>
      <c r="C1906" s="192" t="s">
        <v>231</v>
      </c>
      <c r="D1906" s="193">
        <v>-1</v>
      </c>
      <c r="E1906" s="194">
        <v>1</v>
      </c>
      <c r="F1906" s="195"/>
      <c r="G1906" s="194"/>
      <c r="K1906" s="52"/>
      <c r="L1906" s="52"/>
      <c r="P1906" s="134"/>
      <c r="Q1906" s="1">
        <f>COUNTIF(G1893:G1906,"=X")</f>
        <v>0</v>
      </c>
      <c r="R1906" s="1" t="str">
        <f t="shared" si="1289"/>
        <v/>
      </c>
      <c r="S1906" s="1" t="str">
        <f>IF(R1906="","",VLOOKUP(C1906,'[1]Admin Tools'!C:D,2,FALSE))</f>
        <v/>
      </c>
    </row>
    <row r="1907" spans="1:19" ht="16.5" thickBot="1" x14ac:dyDescent="0.3">
      <c r="A1907" s="139" t="str">
        <f>CONCATENATE($C$10,$C$1830,"T",B1905)</f>
        <v>2015Wk 11T5</v>
      </c>
      <c r="B1907" s="196"/>
      <c r="C1907" s="197" t="s">
        <v>234</v>
      </c>
      <c r="D1907" s="198">
        <v>-2</v>
      </c>
      <c r="E1907" s="199">
        <v>1</v>
      </c>
      <c r="F1907" s="200"/>
      <c r="G1907" s="199"/>
      <c r="K1907" s="52"/>
      <c r="L1907" s="52"/>
      <c r="P1907" s="134"/>
      <c r="Q1907" s="1">
        <f>COUNTIF(G1893:G1907,"=X")</f>
        <v>0</v>
      </c>
      <c r="R1907" s="1" t="str">
        <f t="shared" si="1289"/>
        <v/>
      </c>
      <c r="S1907" s="1" t="str">
        <f>IF(R1907="","",VLOOKUP(C1907,'[1]Admin Tools'!C:D,2,FALSE))</f>
        <v/>
      </c>
    </row>
    <row r="1908" spans="1:19" x14ac:dyDescent="0.25">
      <c r="A1908" s="139" t="str">
        <f>CONCATENATE($C$10,$C$1830,"T",B1908)</f>
        <v>2015Wk 11T6</v>
      </c>
      <c r="B1908" s="201">
        <v>6</v>
      </c>
      <c r="C1908" s="187" t="s">
        <v>229</v>
      </c>
      <c r="D1908" s="202">
        <v>1</v>
      </c>
      <c r="E1908" s="212">
        <v>0</v>
      </c>
      <c r="F1908" s="203">
        <v>4</v>
      </c>
      <c r="G1908" s="204"/>
      <c r="K1908" s="52"/>
      <c r="L1908" s="52"/>
      <c r="P1908" s="134"/>
      <c r="Q1908" s="1">
        <f>COUNTIF(G1893:G1908,"=X")</f>
        <v>0</v>
      </c>
      <c r="R1908" s="1" t="str">
        <f t="shared" si="1289"/>
        <v/>
      </c>
      <c r="S1908" s="1" t="str">
        <f>IF(R1908="","",VLOOKUP(C1908,'[1]Admin Tools'!C:D,2,FALSE))</f>
        <v/>
      </c>
    </row>
    <row r="1909" spans="1:19" x14ac:dyDescent="0.25">
      <c r="A1909" s="139" t="str">
        <f>CONCATENATE($C$10,$C$1830,"T",B1908)</f>
        <v>2015Wk 11T6</v>
      </c>
      <c r="B1909" s="205"/>
      <c r="C1909" s="192" t="s">
        <v>232</v>
      </c>
      <c r="D1909" s="206">
        <v>3</v>
      </c>
      <c r="E1909" s="213">
        <v>1</v>
      </c>
      <c r="F1909" s="203"/>
      <c r="G1909" s="207"/>
      <c r="K1909" s="52"/>
      <c r="L1909" s="52"/>
      <c r="P1909" s="134"/>
      <c r="Q1909" s="1">
        <f>COUNTIF(G1893:G1909,"=X")</f>
        <v>0</v>
      </c>
      <c r="R1909" s="1" t="str">
        <f t="shared" si="1289"/>
        <v/>
      </c>
      <c r="S1909" s="1" t="str">
        <f>IF(R1909="","",VLOOKUP(C1909,'[1]Admin Tools'!C:D,2,FALSE))</f>
        <v/>
      </c>
    </row>
    <row r="1910" spans="1:19" ht="16.5" thickBot="1" x14ac:dyDescent="0.3">
      <c r="A1910" s="139" t="str">
        <f>CONCATENATE($C$10,$C$1830,"T",B1908)</f>
        <v>2015Wk 11T6</v>
      </c>
      <c r="B1910" s="208"/>
      <c r="C1910" s="197" t="s">
        <v>235</v>
      </c>
      <c r="D1910" s="209">
        <v>2</v>
      </c>
      <c r="E1910" s="214">
        <v>2</v>
      </c>
      <c r="F1910" s="210"/>
      <c r="G1910" s="211"/>
      <c r="K1910" s="52"/>
      <c r="L1910" s="52"/>
      <c r="P1910" s="134"/>
      <c r="Q1910" s="1">
        <f>COUNTIF(G1893:G1910,"=X")</f>
        <v>0</v>
      </c>
      <c r="R1910" s="1" t="str">
        <f t="shared" si="1289"/>
        <v/>
      </c>
      <c r="S1910" s="1" t="str">
        <f>IF(R1910="","",VLOOKUP(C1910,'[1]Admin Tools'!C:D,2,FALSE))</f>
        <v/>
      </c>
    </row>
    <row r="1911" spans="1:19" x14ac:dyDescent="0.25">
      <c r="A1911" s="139" t="str">
        <f>CONCATENATE($C$10,$C$1830,"T",B1911)</f>
        <v>2015Wk 11T7</v>
      </c>
      <c r="B1911" s="186">
        <v>7</v>
      </c>
      <c r="C1911" s="187" t="s">
        <v>237</v>
      </c>
      <c r="D1911" s="188">
        <v>0</v>
      </c>
      <c r="E1911" s="189">
        <v>2</v>
      </c>
      <c r="F1911" s="190">
        <v>4</v>
      </c>
      <c r="G1911" s="189"/>
      <c r="K1911" s="52"/>
      <c r="L1911" s="52"/>
      <c r="P1911" s="134"/>
      <c r="Q1911" s="1">
        <f>COUNTIF(G1893:G1911,"=X")</f>
        <v>0</v>
      </c>
      <c r="R1911" s="1" t="str">
        <f t="shared" si="1289"/>
        <v/>
      </c>
      <c r="S1911" s="1" t="str">
        <f>IF(R1911="","",VLOOKUP(C1911,'[1]Admin Tools'!C:D,2,FALSE))</f>
        <v/>
      </c>
    </row>
    <row r="1912" spans="1:19" x14ac:dyDescent="0.25">
      <c r="A1912" s="139" t="str">
        <f>CONCATENATE($C$10,$C$1830,"T",B1911)</f>
        <v>2015Wk 11T7</v>
      </c>
      <c r="B1912" s="191"/>
      <c r="C1912" s="192" t="s">
        <v>240</v>
      </c>
      <c r="D1912" s="193">
        <v>-3</v>
      </c>
      <c r="E1912" s="194">
        <v>1</v>
      </c>
      <c r="F1912" s="195"/>
      <c r="G1912" s="194"/>
      <c r="K1912" s="52"/>
      <c r="L1912" s="52"/>
      <c r="P1912" s="134"/>
      <c r="Q1912" s="1">
        <f>COUNTIF(G1893:G1912,"=X")</f>
        <v>0</v>
      </c>
      <c r="R1912" s="1" t="str">
        <f t="shared" si="1289"/>
        <v/>
      </c>
      <c r="S1912" s="1" t="str">
        <f>IF(R1912="","",VLOOKUP(C1912,'[1]Admin Tools'!C:D,2,FALSE))</f>
        <v/>
      </c>
    </row>
    <row r="1913" spans="1:19" ht="16.5" thickBot="1" x14ac:dyDescent="0.3">
      <c r="A1913" s="139" t="str">
        <f>CONCATENATE($C$10,$C$1830,"T",B1911)</f>
        <v>2015Wk 11T7</v>
      </c>
      <c r="B1913" s="196"/>
      <c r="C1913" s="197" t="s">
        <v>243</v>
      </c>
      <c r="D1913" s="198">
        <v>0</v>
      </c>
      <c r="E1913" s="199">
        <v>0</v>
      </c>
      <c r="F1913" s="200"/>
      <c r="G1913" s="199"/>
      <c r="K1913" s="52"/>
      <c r="L1913" s="52"/>
      <c r="P1913" s="134"/>
      <c r="Q1913" s="1">
        <f>COUNTIF(G1893:G1913,"=X")</f>
        <v>0</v>
      </c>
      <c r="R1913" s="1" t="str">
        <f t="shared" si="1289"/>
        <v/>
      </c>
      <c r="S1913" s="1" t="str">
        <f>IF(R1913="","",VLOOKUP(C1913,'[1]Admin Tools'!C:D,2,FALSE))</f>
        <v/>
      </c>
    </row>
    <row r="1914" spans="1:19" x14ac:dyDescent="0.25">
      <c r="A1914" s="139" t="str">
        <f>CONCATENATE($C$10,$C$1830,"T",B1914)</f>
        <v>2015Wk 11T8</v>
      </c>
      <c r="B1914" s="201">
        <v>8</v>
      </c>
      <c r="C1914" s="187" t="s">
        <v>238</v>
      </c>
      <c r="D1914" s="202">
        <v>-1</v>
      </c>
      <c r="E1914" s="212">
        <v>2</v>
      </c>
      <c r="F1914" s="203">
        <v>2</v>
      </c>
      <c r="G1914" s="204"/>
      <c r="K1914" s="52"/>
      <c r="L1914" s="52"/>
      <c r="P1914" s="134"/>
      <c r="Q1914" s="1">
        <f>COUNTIF(G1893:G1914,"=X")</f>
        <v>0</v>
      </c>
      <c r="R1914" s="1" t="str">
        <f t="shared" si="1289"/>
        <v/>
      </c>
      <c r="S1914" s="1" t="str">
        <f>IF(R1914="","",VLOOKUP(C1914,'[1]Admin Tools'!C:D,2,FALSE))</f>
        <v/>
      </c>
    </row>
    <row r="1915" spans="1:19" x14ac:dyDescent="0.25">
      <c r="A1915" s="139" t="str">
        <f>CONCATENATE($C$10,$C$1830,"T",B1914)</f>
        <v>2015Wk 11T8</v>
      </c>
      <c r="B1915" s="205"/>
      <c r="C1915" s="192" t="s">
        <v>241</v>
      </c>
      <c r="D1915" s="206">
        <v>1</v>
      </c>
      <c r="E1915" s="213">
        <v>0</v>
      </c>
      <c r="F1915" s="203"/>
      <c r="G1915" s="207"/>
      <c r="K1915" s="52"/>
      <c r="L1915" s="52"/>
      <c r="P1915" s="134"/>
      <c r="Q1915" s="1">
        <f>COUNTIF(G1893:G1915,"=X")</f>
        <v>0</v>
      </c>
      <c r="R1915" s="1" t="str">
        <f t="shared" si="1289"/>
        <v/>
      </c>
      <c r="S1915" s="1" t="str">
        <f>IF(R1915="","",VLOOKUP(C1915,'[1]Admin Tools'!C:D,2,FALSE))</f>
        <v/>
      </c>
    </row>
    <row r="1916" spans="1:19" ht="16.5" thickBot="1" x14ac:dyDescent="0.3">
      <c r="A1916" s="139" t="str">
        <f>CONCATENATE($C$10,$C$1830,"T",B1914)</f>
        <v>2015Wk 11T8</v>
      </c>
      <c r="B1916" s="208"/>
      <c r="C1916" s="197" t="s">
        <v>244</v>
      </c>
      <c r="D1916" s="209">
        <v>-3</v>
      </c>
      <c r="E1916" s="214">
        <v>0</v>
      </c>
      <c r="F1916" s="210"/>
      <c r="G1916" s="211"/>
      <c r="K1916" s="52"/>
      <c r="L1916" s="52"/>
      <c r="P1916" s="134"/>
      <c r="Q1916" s="1">
        <f>COUNTIF(G1893:G1916,"=X")</f>
        <v>0</v>
      </c>
      <c r="R1916" s="1" t="str">
        <f t="shared" si="1289"/>
        <v/>
      </c>
      <c r="S1916" s="1" t="str">
        <f>IF(R1916="","",VLOOKUP(C1916,'[1]Admin Tools'!C:D,2,FALSE))</f>
        <v/>
      </c>
    </row>
    <row r="1917" spans="1:19" x14ac:dyDescent="0.25">
      <c r="A1917" s="139" t="str">
        <f>CONCATENATE($C$10,$C$1830,"T",B1917)</f>
        <v>2015Wk 11T9</v>
      </c>
      <c r="B1917" s="186">
        <v>9</v>
      </c>
      <c r="C1917" s="187" t="s">
        <v>246</v>
      </c>
      <c r="D1917" s="188">
        <v>1</v>
      </c>
      <c r="E1917" s="189">
        <v>1</v>
      </c>
      <c r="F1917" s="190">
        <v>2</v>
      </c>
      <c r="G1917" s="189"/>
      <c r="K1917" s="52"/>
      <c r="L1917" s="52"/>
      <c r="P1917" s="134"/>
      <c r="Q1917" s="1">
        <f>COUNTIF(G1893:G1917,"=X")</f>
        <v>0</v>
      </c>
      <c r="R1917" s="1" t="str">
        <f t="shared" si="1289"/>
        <v/>
      </c>
      <c r="S1917" s="1" t="str">
        <f>IF(R1917="","",VLOOKUP(C1917,'[1]Admin Tools'!C:D,2,FALSE))</f>
        <v/>
      </c>
    </row>
    <row r="1918" spans="1:19" x14ac:dyDescent="0.25">
      <c r="A1918" s="139" t="str">
        <f>CONCATENATE($C$10,$C$1830,"T",B1917)</f>
        <v>2015Wk 11T9</v>
      </c>
      <c r="B1918" s="191"/>
      <c r="C1918" s="192" t="s">
        <v>249</v>
      </c>
      <c r="D1918" s="193">
        <v>-1</v>
      </c>
      <c r="E1918" s="194">
        <v>1</v>
      </c>
      <c r="F1918" s="195"/>
      <c r="G1918" s="194"/>
      <c r="K1918" s="52"/>
      <c r="L1918" s="52"/>
      <c r="P1918" s="134"/>
      <c r="Q1918" s="1">
        <f>COUNTIF(G1893:G1918,"=X")</f>
        <v>0</v>
      </c>
      <c r="R1918" s="1" t="str">
        <f t="shared" si="1289"/>
        <v/>
      </c>
      <c r="S1918" s="1" t="str">
        <f>IF(R1918="","",VLOOKUP(C1918,'[1]Admin Tools'!C:D,2,FALSE))</f>
        <v/>
      </c>
    </row>
    <row r="1919" spans="1:19" ht="16.5" thickBot="1" x14ac:dyDescent="0.3">
      <c r="A1919" s="139" t="str">
        <f>CONCATENATE($C$10,$C$1830,"T",B1917)</f>
        <v>2015Wk 11T9</v>
      </c>
      <c r="B1919" s="196"/>
      <c r="C1919" s="197" t="s">
        <v>252</v>
      </c>
      <c r="D1919" s="198">
        <v>-1</v>
      </c>
      <c r="E1919" s="199">
        <v>0</v>
      </c>
      <c r="F1919" s="200"/>
      <c r="G1919" s="199"/>
      <c r="K1919" s="52"/>
      <c r="L1919" s="52"/>
      <c r="P1919" s="134"/>
      <c r="Q1919" s="1">
        <f>COUNTIF(G1893:G1919,"=X")</f>
        <v>0</v>
      </c>
      <c r="R1919" s="1" t="str">
        <f t="shared" si="1289"/>
        <v/>
      </c>
      <c r="S1919" s="1" t="str">
        <f>IF(R1919="","",VLOOKUP(C1919,'[1]Admin Tools'!C:D,2,FALSE))</f>
        <v/>
      </c>
    </row>
    <row r="1920" spans="1:19" x14ac:dyDescent="0.25">
      <c r="A1920" s="139" t="str">
        <f>CONCATENATE($C$10,$C$1830,"T",B1920)</f>
        <v>2015Wk 11T10</v>
      </c>
      <c r="B1920" s="201">
        <v>10</v>
      </c>
      <c r="C1920" s="187" t="s">
        <v>247</v>
      </c>
      <c r="D1920" s="202">
        <v>-4</v>
      </c>
      <c r="E1920" s="212">
        <v>0</v>
      </c>
      <c r="F1920" s="203">
        <v>0</v>
      </c>
      <c r="G1920" s="204"/>
      <c r="K1920" s="52"/>
      <c r="L1920" s="52"/>
      <c r="P1920" s="134"/>
      <c r="Q1920" s="1">
        <f>COUNTIF(G1893:G1920,"=X")</f>
        <v>0</v>
      </c>
      <c r="R1920" s="1" t="str">
        <f t="shared" si="1289"/>
        <v/>
      </c>
      <c r="S1920" s="1" t="str">
        <f>IF(R1920="","",VLOOKUP(C1920,'[1]Admin Tools'!C:D,2,FALSE))</f>
        <v/>
      </c>
    </row>
    <row r="1921" spans="1:19" x14ac:dyDescent="0.25">
      <c r="A1921" s="139" t="str">
        <f>CONCATENATE($C$10,$C$1830,"T",B1920)</f>
        <v>2015Wk 11T10</v>
      </c>
      <c r="B1921" s="205"/>
      <c r="C1921" s="192" t="s">
        <v>250</v>
      </c>
      <c r="D1921" s="206">
        <v>-3</v>
      </c>
      <c r="E1921" s="213">
        <v>0</v>
      </c>
      <c r="F1921" s="203"/>
      <c r="G1921" s="207"/>
      <c r="K1921" s="52"/>
      <c r="L1921" s="52"/>
      <c r="P1921" s="134"/>
      <c r="Q1921" s="1">
        <f>COUNTIF(G1893:G1921,"=X")</f>
        <v>0</v>
      </c>
      <c r="R1921" s="1" t="str">
        <f t="shared" si="1289"/>
        <v/>
      </c>
      <c r="S1921" s="1" t="str">
        <f>IF(R1921="","",VLOOKUP(C1921,'[1]Admin Tools'!C:D,2,FALSE))</f>
        <v/>
      </c>
    </row>
    <row r="1922" spans="1:19" ht="16.5" thickBot="1" x14ac:dyDescent="0.3">
      <c r="A1922" s="139" t="str">
        <f>CONCATENATE($C$10,$C$1830,"T",B1920)</f>
        <v>2015Wk 11T10</v>
      </c>
      <c r="B1922" s="208"/>
      <c r="C1922" s="197" t="s">
        <v>253</v>
      </c>
      <c r="D1922" s="209">
        <v>0</v>
      </c>
      <c r="E1922" s="214">
        <v>0</v>
      </c>
      <c r="F1922" s="210"/>
      <c r="G1922" s="211"/>
      <c r="K1922" s="52"/>
      <c r="L1922" s="52"/>
      <c r="P1922" s="134"/>
      <c r="Q1922" s="1">
        <f>COUNTIF(G1893:G1922,"=X")</f>
        <v>0</v>
      </c>
      <c r="R1922" s="1" t="str">
        <f t="shared" si="1289"/>
        <v/>
      </c>
      <c r="S1922" s="1" t="str">
        <f>IF(R1922="","",VLOOKUP(C1922,'[1]Admin Tools'!C:D,2,FALSE))</f>
        <v/>
      </c>
    </row>
    <row r="1923" spans="1:19" x14ac:dyDescent="0.25">
      <c r="A1923" s="139" t="str">
        <f>CONCATENATE($C$10,$C$1830,"T",B1923)</f>
        <v>2015Wk 11T11</v>
      </c>
      <c r="B1923" s="186">
        <v>11</v>
      </c>
      <c r="C1923" s="187" t="s">
        <v>255</v>
      </c>
      <c r="D1923" s="188">
        <v>-3</v>
      </c>
      <c r="E1923" s="189">
        <v>0</v>
      </c>
      <c r="F1923" s="190">
        <v>3</v>
      </c>
      <c r="G1923" s="189"/>
      <c r="K1923" s="52"/>
      <c r="L1923" s="52"/>
      <c r="P1923" s="134"/>
      <c r="Q1923" s="1">
        <f>COUNTIF(G1893:G1923,"=X")</f>
        <v>0</v>
      </c>
      <c r="R1923" s="1" t="str">
        <f t="shared" si="1289"/>
        <v/>
      </c>
      <c r="S1923" s="1" t="str">
        <f>IF(R1923="","",VLOOKUP(C1923,'[1]Admin Tools'!C:D,2,FALSE))</f>
        <v/>
      </c>
    </row>
    <row r="1924" spans="1:19" x14ac:dyDescent="0.25">
      <c r="A1924" s="139" t="str">
        <f>CONCATENATE($C$10,$C$1830,"T",B1923)</f>
        <v>2015Wk 11T11</v>
      </c>
      <c r="B1924" s="191"/>
      <c r="C1924" s="192" t="s">
        <v>258</v>
      </c>
      <c r="D1924" s="193">
        <v>-3</v>
      </c>
      <c r="E1924" s="194">
        <v>1</v>
      </c>
      <c r="F1924" s="195"/>
      <c r="G1924" s="194"/>
      <c r="K1924" s="52"/>
      <c r="L1924" s="52"/>
      <c r="P1924" s="134"/>
      <c r="Q1924" s="1">
        <f>COUNTIF(G1893:G1924,"=X")</f>
        <v>0</v>
      </c>
      <c r="R1924" s="1" t="str">
        <f t="shared" si="1289"/>
        <v/>
      </c>
      <c r="S1924" s="1" t="str">
        <f>IF(R1924="","",VLOOKUP(C1924,'[1]Admin Tools'!C:D,2,FALSE))</f>
        <v/>
      </c>
    </row>
    <row r="1925" spans="1:19" ht="16.5" thickBot="1" x14ac:dyDescent="0.3">
      <c r="A1925" s="139" t="str">
        <f>CONCATENATE($C$10,$C$1830,"T",B1923)</f>
        <v>2015Wk 11T11</v>
      </c>
      <c r="B1925" s="196"/>
      <c r="C1925" s="197" t="s">
        <v>261</v>
      </c>
      <c r="D1925" s="198">
        <v>2</v>
      </c>
      <c r="E1925" s="199">
        <v>2</v>
      </c>
      <c r="F1925" s="200"/>
      <c r="G1925" s="199"/>
      <c r="K1925" s="52"/>
      <c r="L1925" s="52"/>
      <c r="P1925" s="134"/>
      <c r="Q1925" s="1">
        <f>COUNTIF(G1893:G1925,"=X")</f>
        <v>0</v>
      </c>
      <c r="R1925" s="1" t="str">
        <f t="shared" si="1289"/>
        <v/>
      </c>
      <c r="S1925" s="1" t="str">
        <f>IF(R1925="","",VLOOKUP(C1925,'[1]Admin Tools'!C:D,2,FALSE))</f>
        <v/>
      </c>
    </row>
    <row r="1926" spans="1:19" x14ac:dyDescent="0.25">
      <c r="A1926" s="139" t="str">
        <f>CONCATENATE($C$10,$C$1830,"T",B1926)</f>
        <v>2015Wk 11T12</v>
      </c>
      <c r="B1926" s="201">
        <v>12</v>
      </c>
      <c r="C1926" s="187" t="s">
        <v>256</v>
      </c>
      <c r="D1926" s="202">
        <v>4</v>
      </c>
      <c r="E1926" s="212">
        <v>2</v>
      </c>
      <c r="F1926" s="203">
        <v>3</v>
      </c>
      <c r="G1926" s="204"/>
      <c r="K1926" s="52"/>
      <c r="L1926" s="52"/>
      <c r="P1926" s="134"/>
      <c r="Q1926" s="1">
        <f>COUNTIF(G1893:G1926,"=X")</f>
        <v>0</v>
      </c>
      <c r="R1926" s="1" t="str">
        <f t="shared" si="1289"/>
        <v/>
      </c>
      <c r="S1926" s="1" t="str">
        <f>IF(R1926="","",VLOOKUP(C1926,'[1]Admin Tools'!C:D,2,FALSE))</f>
        <v/>
      </c>
    </row>
    <row r="1927" spans="1:19" x14ac:dyDescent="0.25">
      <c r="A1927" s="139" t="str">
        <f>CONCATENATE($C$10,$C$1830,"T",B1926)</f>
        <v>2015Wk 11T12</v>
      </c>
      <c r="B1927" s="205"/>
      <c r="C1927" s="192" t="s">
        <v>259</v>
      </c>
      <c r="D1927" s="206">
        <v>3</v>
      </c>
      <c r="E1927" s="213">
        <v>1</v>
      </c>
      <c r="F1927" s="203"/>
      <c r="G1927" s="207"/>
      <c r="K1927" s="52"/>
      <c r="L1927" s="52"/>
      <c r="P1927" s="134"/>
      <c r="Q1927" s="1">
        <f>COUNTIF(G1893:G1927,"=X")</f>
        <v>0</v>
      </c>
      <c r="R1927" s="1" t="str">
        <f t="shared" si="1289"/>
        <v/>
      </c>
      <c r="S1927" s="1" t="str">
        <f>IF(R1927="","",VLOOKUP(C1927,'[1]Admin Tools'!C:D,2,FALSE))</f>
        <v/>
      </c>
    </row>
    <row r="1928" spans="1:19" ht="16.5" thickBot="1" x14ac:dyDescent="0.3">
      <c r="A1928" s="139" t="str">
        <f>CONCATENATE($C$10,$C$1830,"T",B1926)</f>
        <v>2015Wk 11T12</v>
      </c>
      <c r="B1928" s="208"/>
      <c r="C1928" s="197" t="s">
        <v>262</v>
      </c>
      <c r="D1928" s="209">
        <v>-3</v>
      </c>
      <c r="E1928" s="214">
        <v>0</v>
      </c>
      <c r="F1928" s="210"/>
      <c r="G1928" s="211"/>
      <c r="K1928" s="52"/>
      <c r="L1928" s="52"/>
      <c r="P1928" s="134"/>
      <c r="Q1928" s="1">
        <f>COUNTIF(G1893:G1928,"=X")</f>
        <v>0</v>
      </c>
      <c r="R1928" s="1" t="str">
        <f t="shared" si="1289"/>
        <v/>
      </c>
      <c r="S1928" s="1" t="str">
        <f>IF(R1928="","",VLOOKUP(C1928,'[1]Admin Tools'!C:D,2,FALSE))</f>
        <v/>
      </c>
    </row>
    <row r="1929" spans="1:19" x14ac:dyDescent="0.25">
      <c r="A1929" s="139" t="str">
        <f t="shared" ref="A1929:A1934" si="1290">CONCATENATE($C$10,$C$1830,"T",B1929)</f>
        <v>2015Wk 11T</v>
      </c>
      <c r="B1929" s="186"/>
      <c r="C1929" s="187"/>
      <c r="D1929" s="188"/>
      <c r="E1929" s="189"/>
      <c r="F1929" s="190"/>
      <c r="G1929" s="189"/>
      <c r="K1929" s="52"/>
      <c r="L1929" s="52"/>
      <c r="P1929" s="134"/>
      <c r="Q1929" s="1">
        <f>COUNTIF(G1893:G1929,"=X")</f>
        <v>0</v>
      </c>
      <c r="R1929" s="1" t="str">
        <f t="shared" si="1289"/>
        <v/>
      </c>
      <c r="S1929" s="1" t="str">
        <f>IF(R1929="","",VLOOKUP(C1929,'[1]Admin Tools'!C:D,2,FALSE))</f>
        <v/>
      </c>
    </row>
    <row r="1930" spans="1:19" ht="16.5" thickBot="1" x14ac:dyDescent="0.3">
      <c r="A1930" s="139" t="str">
        <f t="shared" si="1290"/>
        <v>2015Wk 11T</v>
      </c>
      <c r="B1930" s="196"/>
      <c r="C1930" s="197"/>
      <c r="D1930" s="198"/>
      <c r="E1930" s="199"/>
      <c r="F1930" s="200"/>
      <c r="G1930" s="199"/>
      <c r="K1930" s="52"/>
      <c r="L1930" s="52"/>
      <c r="P1930" s="134"/>
      <c r="Q1930" s="1">
        <f>COUNTIF(G1893:G1930,"=X")</f>
        <v>0</v>
      </c>
      <c r="R1930" s="1" t="str">
        <f t="shared" si="1289"/>
        <v/>
      </c>
      <c r="S1930" s="1" t="str">
        <f>IF(R1930="","",VLOOKUP(C1930,'[1]Admin Tools'!C:D,2,FALSE))</f>
        <v/>
      </c>
    </row>
    <row r="1931" spans="1:19" x14ac:dyDescent="0.25">
      <c r="A1931" s="139" t="str">
        <f t="shared" si="1290"/>
        <v>2015Wk 11T</v>
      </c>
      <c r="B1931" s="201"/>
      <c r="C1931" s="187"/>
      <c r="D1931" s="202"/>
      <c r="E1931" s="212"/>
      <c r="F1931" s="203"/>
      <c r="G1931" s="204"/>
      <c r="K1931" s="52"/>
      <c r="L1931" s="52"/>
      <c r="P1931" s="134"/>
      <c r="Q1931" s="1">
        <f>COUNTIF(G1893:G1931,"=X")</f>
        <v>0</v>
      </c>
      <c r="R1931" s="1" t="str">
        <f t="shared" si="1289"/>
        <v/>
      </c>
      <c r="S1931" s="1" t="str">
        <f>IF(R1931="","",VLOOKUP(C1931,'[1]Admin Tools'!C:D,2,FALSE))</f>
        <v/>
      </c>
    </row>
    <row r="1932" spans="1:19" ht="16.5" thickBot="1" x14ac:dyDescent="0.3">
      <c r="A1932" s="139" t="str">
        <f t="shared" si="1290"/>
        <v>2015Wk 11T</v>
      </c>
      <c r="B1932" s="208"/>
      <c r="C1932" s="197"/>
      <c r="D1932" s="209"/>
      <c r="E1932" s="214"/>
      <c r="F1932" s="210"/>
      <c r="G1932" s="211"/>
      <c r="K1932" s="52"/>
      <c r="L1932" s="52"/>
      <c r="P1932" s="134"/>
      <c r="Q1932" s="1">
        <f>COUNTIF(G1893:G1932,"=X")</f>
        <v>0</v>
      </c>
      <c r="R1932" s="1" t="str">
        <f t="shared" si="1289"/>
        <v/>
      </c>
      <c r="S1932" s="1" t="str">
        <f>IF(R1932="","",VLOOKUP(C1932,'[1]Admin Tools'!C:D,2,FALSE))</f>
        <v/>
      </c>
    </row>
    <row r="1933" spans="1:19" ht="16.5" thickBot="1" x14ac:dyDescent="0.3">
      <c r="A1933" s="139" t="str">
        <f t="shared" si="1290"/>
        <v>2015Wk 11T</v>
      </c>
      <c r="B1933" s="217"/>
      <c r="C1933" s="218"/>
      <c r="D1933" s="219"/>
      <c r="E1933" s="189"/>
      <c r="F1933" s="190"/>
      <c r="G1933" s="204"/>
      <c r="K1933" s="52"/>
      <c r="L1933" s="52"/>
      <c r="P1933" s="134"/>
      <c r="Q1933" s="1">
        <f>COUNTIF(G1895:G1933,"=X")</f>
        <v>0</v>
      </c>
      <c r="R1933" s="1" t="str">
        <f t="shared" si="1289"/>
        <v/>
      </c>
      <c r="S1933" s="1" t="str">
        <f>IF(R1933="","",VLOOKUP(C1933,'[1]Admin Tools'!C:D,2,FALSE))</f>
        <v/>
      </c>
    </row>
    <row r="1934" spans="1:19" ht="16.5" thickBot="1" x14ac:dyDescent="0.3">
      <c r="A1934" s="139" t="str">
        <f t="shared" si="1290"/>
        <v>2015Wk 11T</v>
      </c>
      <c r="B1934" s="220"/>
      <c r="C1934" s="218"/>
      <c r="D1934" s="221"/>
      <c r="E1934" s="199"/>
      <c r="F1934" s="200"/>
      <c r="G1934" s="211"/>
      <c r="K1934" s="52"/>
      <c r="L1934" s="52"/>
      <c r="P1934" s="134"/>
      <c r="Q1934" s="1">
        <f>COUNTIF(G1895:G1934,"=X")</f>
        <v>0</v>
      </c>
      <c r="R1934" s="1" t="str">
        <f t="shared" si="1289"/>
        <v/>
      </c>
      <c r="S1934" s="1" t="str">
        <f>IF(R1934="","",VLOOKUP(C1934,'[1]Admin Tools'!C:D,2,FALSE))</f>
        <v/>
      </c>
    </row>
    <row r="1936" spans="1:19" ht="16.5" thickBot="1" x14ac:dyDescent="0.3"/>
    <row r="1937" spans="1:41" ht="36.75" thickBot="1" x14ac:dyDescent="0.6">
      <c r="B1937" s="306" t="s">
        <v>289</v>
      </c>
      <c r="C1937" s="307"/>
      <c r="D1937" s="307"/>
      <c r="E1937" s="307"/>
      <c r="F1937" s="307"/>
      <c r="G1937" s="307"/>
      <c r="H1937" s="307"/>
      <c r="I1937" s="307"/>
      <c r="J1937" s="307"/>
      <c r="K1937" s="307"/>
      <c r="L1937" s="307"/>
      <c r="M1937" s="307"/>
      <c r="N1937" s="307"/>
      <c r="O1937" s="307"/>
      <c r="P1937" s="307"/>
      <c r="Q1937" s="307"/>
      <c r="R1937" s="307"/>
      <c r="S1937" s="307"/>
      <c r="T1937" s="307"/>
      <c r="U1937" s="308"/>
      <c r="V1937" s="133"/>
      <c r="W1937" s="133"/>
      <c r="X1937" s="133"/>
      <c r="Y1937" s="133"/>
      <c r="Z1937" s="133"/>
    </row>
    <row r="1939" spans="1:41" x14ac:dyDescent="0.25">
      <c r="C1939" s="309" t="str">
        <f>HLOOKUP(CONCATENATE($C$10,C1940),$G$9:$X$10,2,FALSE)</f>
        <v>Back</v>
      </c>
      <c r="D1939" s="310"/>
      <c r="E1939" s="310"/>
      <c r="F1939" s="310"/>
      <c r="G1939" s="310"/>
      <c r="H1939" s="310"/>
      <c r="I1939" s="310"/>
      <c r="J1939" s="310"/>
      <c r="K1939" s="310"/>
      <c r="L1939" s="310"/>
      <c r="M1939" s="310"/>
      <c r="N1939" s="310"/>
      <c r="O1939" s="52"/>
      <c r="S1939" s="134"/>
    </row>
    <row r="1940" spans="1:41" x14ac:dyDescent="0.25">
      <c r="C1940" s="135" t="str">
        <f>C1997</f>
        <v>Wk 12</v>
      </c>
      <c r="D1940" s="33" t="s">
        <v>189</v>
      </c>
      <c r="E1940" s="34">
        <f>HLOOKUP(CONCATENATE($C1939,$D1940),'[1]Admin Tools'!$D$4:$G$13,2,FALSE)</f>
        <v>4</v>
      </c>
      <c r="F1940" s="34">
        <f>HLOOKUP(CONCATENATE($C1939,$D1940),'[1]Admin Tools'!$D$4:$G$13,3,FALSE)</f>
        <v>4</v>
      </c>
      <c r="G1940" s="34">
        <f>HLOOKUP(CONCATENATE($C1939,$D1940),'[1]Admin Tools'!$D$4:$G$13,4,FALSE)</f>
        <v>5</v>
      </c>
      <c r="H1940" s="34">
        <f>HLOOKUP(CONCATENATE($C1939,$D1940),'[1]Admin Tools'!$D$4:$G$13,5,FALSE)</f>
        <v>4</v>
      </c>
      <c r="I1940" s="34">
        <f>HLOOKUP(CONCATENATE($C1939,$D1940),'[1]Admin Tools'!$D$4:$G$13,6,FALSE)</f>
        <v>3</v>
      </c>
      <c r="J1940" s="34">
        <f>HLOOKUP(CONCATENATE($C1939,$D1940),'[1]Admin Tools'!$D$4:$G$13,7,FALSE)</f>
        <v>4</v>
      </c>
      <c r="K1940" s="34">
        <f>HLOOKUP(CONCATENATE($C1939,$D1940),'[1]Admin Tools'!$D$4:$G$13,8,FALSE)</f>
        <v>3</v>
      </c>
      <c r="L1940" s="34">
        <f>HLOOKUP(CONCATENATE($C1939,$D1940),'[1]Admin Tools'!$D$4:$G$13,9,FALSE)</f>
        <v>4</v>
      </c>
      <c r="M1940" s="34">
        <f>HLOOKUP(CONCATENATE($C1939,$D1940),'[1]Admin Tools'!$D$4:$G$13,10,FALSE)</f>
        <v>5</v>
      </c>
      <c r="N1940" s="136">
        <f>SUM(E1940:M1940)</f>
        <v>36</v>
      </c>
      <c r="O1940" s="52"/>
      <c r="S1940" s="134"/>
    </row>
    <row r="1941" spans="1:41" x14ac:dyDescent="0.25">
      <c r="D1941" s="9" t="s">
        <v>10</v>
      </c>
      <c r="E1941" s="137" t="str">
        <f>CONCATENATE("#",HLOOKUP($C1939,'[1]Admin Tools'!$D$4:$G$13,2,FALSE))</f>
        <v>#10</v>
      </c>
      <c r="F1941" s="137" t="str">
        <f>CONCATENATE("#",HLOOKUP($C1939,'[1]Admin Tools'!$D$4:$G$13,3,FALSE))</f>
        <v>#11</v>
      </c>
      <c r="G1941" s="137" t="str">
        <f>CONCATENATE("#",HLOOKUP($C1939,'[1]Admin Tools'!$D$4:$G$13,4,FALSE))</f>
        <v>#12</v>
      </c>
      <c r="H1941" s="137" t="str">
        <f>CONCATENATE("#",HLOOKUP($C1939,'[1]Admin Tools'!$D$4:$G$13,5,FALSE))</f>
        <v>#13</v>
      </c>
      <c r="I1941" s="137" t="str">
        <f>CONCATENATE("#",HLOOKUP($C1939,'[1]Admin Tools'!$D$4:$G$13,6,FALSE))</f>
        <v>#14</v>
      </c>
      <c r="J1941" s="137" t="str">
        <f>CONCATENATE("#",HLOOKUP($C1939,'[1]Admin Tools'!$D$4:$G$13,7,FALSE))</f>
        <v>#15</v>
      </c>
      <c r="K1941" s="137" t="str">
        <f>CONCATENATE("#",HLOOKUP($C1939,'[1]Admin Tools'!$D$4:$G$13,8,FALSE))</f>
        <v>#16</v>
      </c>
      <c r="L1941" s="137" t="str">
        <f>CONCATENATE("#",HLOOKUP($C1939,'[1]Admin Tools'!$D$4:$G$13,9,FALSE))</f>
        <v>#17</v>
      </c>
      <c r="M1941" s="137" t="str">
        <f>CONCATENATE("#",HLOOKUP($C1939,'[1]Admin Tools'!$D$4:$G$13,10,FALSE))</f>
        <v>#18</v>
      </c>
      <c r="N1941" s="138"/>
      <c r="O1941" s="52"/>
    </row>
    <row r="1942" spans="1:41" x14ac:dyDescent="0.25">
      <c r="A1942" s="139" t="str">
        <f>CONCATENATE($C$10,C1940,C1942)</f>
        <v>2015Wk 12Flight 1</v>
      </c>
      <c r="C1942" s="300" t="s">
        <v>12</v>
      </c>
      <c r="D1942" s="301"/>
      <c r="E1942" s="140">
        <f>IF(COUNTIF(E1943:E1954,MIN(E1943:E1954))=1,MIN(E1943:E1954),0)</f>
        <v>0</v>
      </c>
      <c r="F1942" s="140">
        <f t="shared" ref="F1942:L1942" si="1291">IF(COUNTIF(F1943:F1954,MIN(F1943:F1954))=1,MIN(F1943:F1954),0)</f>
        <v>0</v>
      </c>
      <c r="G1942" s="140">
        <f t="shared" si="1291"/>
        <v>0</v>
      </c>
      <c r="H1942" s="140">
        <f t="shared" si="1291"/>
        <v>0</v>
      </c>
      <c r="I1942" s="140">
        <f t="shared" si="1291"/>
        <v>0</v>
      </c>
      <c r="J1942" s="140">
        <f t="shared" si="1291"/>
        <v>0</v>
      </c>
      <c r="K1942" s="140">
        <f t="shared" si="1291"/>
        <v>2</v>
      </c>
      <c r="L1942" s="140">
        <f t="shared" si="1291"/>
        <v>0</v>
      </c>
      <c r="M1942" s="140">
        <f>IF(COUNTIF(M1943:M1954,MIN(M1943:M1954))=1,MIN(M1943:M1954),0)</f>
        <v>0</v>
      </c>
      <c r="N1942" s="141"/>
      <c r="O1942" s="9" t="s">
        <v>190</v>
      </c>
      <c r="P1942" s="9" t="s">
        <v>191</v>
      </c>
      <c r="Q1942" s="9" t="s">
        <v>8</v>
      </c>
      <c r="R1942" s="9" t="s">
        <v>192</v>
      </c>
      <c r="S1942" s="9" t="s">
        <v>24</v>
      </c>
      <c r="T1942" s="142">
        <v>1</v>
      </c>
      <c r="U1942" s="142">
        <v>2</v>
      </c>
      <c r="V1942" s="142">
        <v>3</v>
      </c>
      <c r="W1942" s="142">
        <v>4</v>
      </c>
      <c r="X1942" s="142">
        <v>5</v>
      </c>
      <c r="Y1942" s="142">
        <v>6</v>
      </c>
      <c r="Z1942" s="142">
        <v>7</v>
      </c>
      <c r="AA1942" s="142">
        <v>8</v>
      </c>
      <c r="AB1942" s="142">
        <v>9</v>
      </c>
      <c r="AC1942" s="143" t="s">
        <v>193</v>
      </c>
      <c r="AD1942" s="1"/>
      <c r="AG1942" s="142">
        <v>1</v>
      </c>
      <c r="AH1942" s="142">
        <v>2</v>
      </c>
      <c r="AI1942" s="142">
        <v>3</v>
      </c>
      <c r="AJ1942" s="142">
        <v>4</v>
      </c>
      <c r="AK1942" s="142">
        <v>5</v>
      </c>
      <c r="AL1942" s="142">
        <v>6</v>
      </c>
      <c r="AM1942" s="142">
        <v>7</v>
      </c>
      <c r="AN1942" s="142">
        <v>8</v>
      </c>
      <c r="AO1942" s="142">
        <v>9</v>
      </c>
    </row>
    <row r="1943" spans="1:41" x14ac:dyDescent="0.25">
      <c r="A1943" s="139" t="str">
        <f t="shared" ref="A1943:A1954" si="1292">CONCATENATE($C$10,$C$1997,"P",B1943)</f>
        <v>2015Wk 12P83</v>
      </c>
      <c r="B1943" s="48">
        <v>83</v>
      </c>
      <c r="C1943" s="144" t="str">
        <f t="shared" ref="C1943:C1954" si="1293">VLOOKUP(B1943,$A$3108:$D$8319,3,FALSE)</f>
        <v>Devin Carrigan</v>
      </c>
      <c r="D1943" s="145"/>
      <c r="E1943" s="146">
        <f t="shared" ref="E1943:E1954" si="1294">IFERROR(IF(VLOOKUP($A1943,$A$1997:$P$2058,5,FALSE)=0,"",VLOOKUP($A1943,$A$1997:$P$2058,5,FALSE)),"")</f>
        <v>5</v>
      </c>
      <c r="F1943" s="146">
        <f t="shared" ref="F1943:F1954" si="1295">IFERROR(IF(VLOOKUP($A1943,$A$1997:$P$2058,6,FALSE)=0,"",VLOOKUP($A1943,$A$1997:$P$2058,6,FALSE)),"")</f>
        <v>5</v>
      </c>
      <c r="G1943" s="146">
        <f t="shared" ref="G1943:G1954" si="1296">IFERROR(IF(VLOOKUP($A1943,$A$1997:$P$2058,7,FALSE)=0,"",VLOOKUP($A1943,$A$1997:$P$2058,7,FALSE)),"")</f>
        <v>7</v>
      </c>
      <c r="H1943" s="146">
        <f t="shared" ref="H1943:H1954" si="1297">IFERROR(IF(VLOOKUP($A1943,$A$1997:$P$2058,8,FALSE)=0,"",VLOOKUP($A1943,$A$1997:$P$2058,8,FALSE)),"")</f>
        <v>4</v>
      </c>
      <c r="I1943" s="146">
        <f t="shared" ref="I1943:I1954" si="1298">IFERROR(IF(VLOOKUP($A1943,$A$1997:$P$2058,9,FALSE)=0,"",VLOOKUP($A1943,$A$1997:$P$2058,9,FALSE)),"")</f>
        <v>4</v>
      </c>
      <c r="J1943" s="146">
        <f t="shared" ref="J1943:J1954" si="1299">IFERROR(IF(VLOOKUP($A1943,$A$1997:$P$2058,10,FALSE)=0,"",VLOOKUP($A1943,$A$1997:$P$2058,10,FALSE)),"")</f>
        <v>4</v>
      </c>
      <c r="K1943" s="146">
        <f t="shared" ref="K1943:K1954" si="1300">IFERROR(IF(VLOOKUP($A1943,$A$1997:$P$2058,11,FALSE)=0,"",VLOOKUP($A1943,$A$1997:$P$2058,11,FALSE)),"")</f>
        <v>4</v>
      </c>
      <c r="L1943" s="146">
        <f t="shared" ref="L1943:L1954" si="1301">IFERROR(IF(VLOOKUP($A1943,$A$1997:$P$2058,12,FALSE)=0,"",VLOOKUP($A1943,$A$1997:$P$2058,12,FALSE)),"")</f>
        <v>4</v>
      </c>
      <c r="M1943" s="146">
        <f t="shared" ref="M1943:M1954" si="1302">IFERROR(IF(VLOOKUP($A1943,$A$1997:$P$2058,13,FALSE)=0,"",VLOOKUP($A1943,$A$1997:$P$2058,13,FALSE)),"")</f>
        <v>5</v>
      </c>
      <c r="N1943" s="147">
        <f t="shared" ref="N1943:N1953" si="1303">SUM(E1943:M1943)</f>
        <v>42</v>
      </c>
      <c r="O1943" s="148">
        <f>SUM(COUNTIF(E1943,E1942),COUNTIF(F1943,F1942),COUNTIF(G1943,G1942),COUNTIF(H1943,H1942),COUNTIF(I1943,I1942),COUNTIF(J1943,J1942),COUNTIF(K1943,K1942),COUNTIF(L1943,L1942),COUNTIF(M1943,M1942))</f>
        <v>0</v>
      </c>
      <c r="P1943" s="149">
        <f>IF(O1943=0,0,IF(SUM(O1943:O1954)=O1943,VLOOKUP(1,$AC$107:$AD$116,2,FALSE),O1943*P1955))</f>
        <v>0</v>
      </c>
      <c r="Q1943" s="146">
        <f t="shared" ref="Q1943:Q1954" si="1304">IFERROR((VLOOKUP($A1943,$A$1997:$P$2058,16,FALSE)),"DNP")</f>
        <v>0</v>
      </c>
      <c r="R1943" t="s">
        <v>179</v>
      </c>
      <c r="S1943" t="str">
        <f>CONCATENATE(T1943,U1943,V1943,W1943,X1943,Y1943,Z1943,AA1943,AB1943)</f>
        <v/>
      </c>
      <c r="T1943" t="str">
        <f t="shared" ref="T1943:AB1943" si="1305">IF(E1943=E1942,CONCATENATE(VLOOKUP((E1943-E1940),$AC$122:$AD$127,2,FALSE),E1941),"")</f>
        <v/>
      </c>
      <c r="U1943" t="str">
        <f t="shared" si="1305"/>
        <v/>
      </c>
      <c r="V1943" t="str">
        <f t="shared" si="1305"/>
        <v/>
      </c>
      <c r="W1943" t="str">
        <f t="shared" si="1305"/>
        <v/>
      </c>
      <c r="X1943" t="str">
        <f t="shared" si="1305"/>
        <v/>
      </c>
      <c r="Y1943" t="str">
        <f t="shared" si="1305"/>
        <v/>
      </c>
      <c r="Z1943" t="str">
        <f t="shared" si="1305"/>
        <v/>
      </c>
      <c r="AA1943" t="str">
        <f t="shared" si="1305"/>
        <v/>
      </c>
      <c r="AB1943" t="str">
        <f t="shared" si="1305"/>
        <v/>
      </c>
      <c r="AC1943" s="1" t="s">
        <v>194</v>
      </c>
      <c r="AD1943" s="1" t="s">
        <v>195</v>
      </c>
      <c r="AG1943" t="str">
        <f t="shared" ref="AG1943:AO1954" si="1306">CONCATENATE("F1",T1943)</f>
        <v>F1</v>
      </c>
      <c r="AH1943" t="str">
        <f t="shared" si="1306"/>
        <v>F1</v>
      </c>
      <c r="AI1943" t="str">
        <f t="shared" si="1306"/>
        <v>F1</v>
      </c>
      <c r="AJ1943" t="str">
        <f t="shared" si="1306"/>
        <v>F1</v>
      </c>
      <c r="AK1943" t="str">
        <f t="shared" si="1306"/>
        <v>F1</v>
      </c>
      <c r="AL1943" t="str">
        <f t="shared" si="1306"/>
        <v>F1</v>
      </c>
      <c r="AM1943" t="str">
        <f t="shared" si="1306"/>
        <v>F1</v>
      </c>
      <c r="AN1943" t="str">
        <f t="shared" si="1306"/>
        <v>F1</v>
      </c>
      <c r="AO1943" t="str">
        <f t="shared" si="1306"/>
        <v>F1</v>
      </c>
    </row>
    <row r="1944" spans="1:41" x14ac:dyDescent="0.25">
      <c r="A1944" s="139" t="str">
        <f t="shared" si="1292"/>
        <v>2015Wk 12P68</v>
      </c>
      <c r="B1944" s="48">
        <v>68</v>
      </c>
      <c r="C1944" s="144" t="str">
        <f t="shared" si="1293"/>
        <v>Nick Wight</v>
      </c>
      <c r="D1944" s="145"/>
      <c r="E1944" s="146">
        <f t="shared" si="1294"/>
        <v>5</v>
      </c>
      <c r="F1944" s="146">
        <f t="shared" si="1295"/>
        <v>5</v>
      </c>
      <c r="G1944" s="146">
        <f t="shared" si="1296"/>
        <v>5</v>
      </c>
      <c r="H1944" s="146">
        <f t="shared" si="1297"/>
        <v>4</v>
      </c>
      <c r="I1944" s="146">
        <f t="shared" si="1298"/>
        <v>3</v>
      </c>
      <c r="J1944" s="146">
        <f t="shared" si="1299"/>
        <v>5</v>
      </c>
      <c r="K1944" s="146">
        <f t="shared" si="1300"/>
        <v>4</v>
      </c>
      <c r="L1944" s="146">
        <f t="shared" si="1301"/>
        <v>5</v>
      </c>
      <c r="M1944" s="146">
        <f t="shared" si="1302"/>
        <v>6</v>
      </c>
      <c r="N1944" s="147">
        <f t="shared" si="1303"/>
        <v>42</v>
      </c>
      <c r="O1944" s="148">
        <f>SUM(COUNTIF(E1944,E1942),COUNTIF(F1944,F1942),COUNTIF(G1944,G1942),COUNTIF(H1944,H1942),COUNTIF(I1944,I1942),COUNTIF(J1944,J1942),COUNTIF(K1944,K1942),COUNTIF(L1944,L1942),COUNTIF(M1944,M1942))</f>
        <v>0</v>
      </c>
      <c r="P1944" s="149">
        <f>IF(O1944=0,0,IF(SUM(O1943:O1954)=O1944,VLOOKUP(1,$AC$107:$AD$116,2,FALSE),O1944*P1955))</f>
        <v>0</v>
      </c>
      <c r="Q1944" s="146">
        <f t="shared" si="1304"/>
        <v>0</v>
      </c>
      <c r="R1944" t="s">
        <v>179</v>
      </c>
      <c r="S1944" t="str">
        <f t="shared" ref="S1944:S1951" si="1307">CONCATENATE(T1944,U1944,V1944,W1944,X1944,Y1944,Z1944,AA1944,AB1944)</f>
        <v/>
      </c>
      <c r="T1944" t="str">
        <f t="shared" ref="T1944:AB1944" si="1308">IF(E1944=E1942,CONCATENATE(VLOOKUP((E1944-E1940),$AC$122:$AD$127,2,FALSE),E1941),"")</f>
        <v/>
      </c>
      <c r="U1944" t="str">
        <f t="shared" si="1308"/>
        <v/>
      </c>
      <c r="V1944" t="str">
        <f t="shared" si="1308"/>
        <v/>
      </c>
      <c r="W1944" t="str">
        <f t="shared" si="1308"/>
        <v/>
      </c>
      <c r="X1944" t="str">
        <f t="shared" si="1308"/>
        <v/>
      </c>
      <c r="Y1944" t="str">
        <f t="shared" si="1308"/>
        <v/>
      </c>
      <c r="Z1944" t="str">
        <f t="shared" si="1308"/>
        <v/>
      </c>
      <c r="AA1944" t="str">
        <f t="shared" si="1308"/>
        <v/>
      </c>
      <c r="AB1944" t="str">
        <f t="shared" si="1308"/>
        <v/>
      </c>
      <c r="AC1944" s="1">
        <v>0</v>
      </c>
      <c r="AD1944" s="1">
        <v>0</v>
      </c>
      <c r="AG1944" t="str">
        <f t="shared" si="1306"/>
        <v>F1</v>
      </c>
      <c r="AH1944" t="str">
        <f t="shared" si="1306"/>
        <v>F1</v>
      </c>
      <c r="AI1944" t="str">
        <f t="shared" si="1306"/>
        <v>F1</v>
      </c>
      <c r="AJ1944" t="str">
        <f t="shared" si="1306"/>
        <v>F1</v>
      </c>
      <c r="AK1944" t="str">
        <f t="shared" si="1306"/>
        <v>F1</v>
      </c>
      <c r="AL1944" t="str">
        <f t="shared" si="1306"/>
        <v>F1</v>
      </c>
      <c r="AM1944" t="str">
        <f t="shared" si="1306"/>
        <v>F1</v>
      </c>
      <c r="AN1944" t="str">
        <f t="shared" si="1306"/>
        <v>F1</v>
      </c>
      <c r="AO1944" t="str">
        <f t="shared" si="1306"/>
        <v>F1</v>
      </c>
    </row>
    <row r="1945" spans="1:41" x14ac:dyDescent="0.25">
      <c r="A1945" s="139" t="str">
        <f t="shared" si="1292"/>
        <v>2015Wk 12P4</v>
      </c>
      <c r="B1945" s="48">
        <v>4</v>
      </c>
      <c r="C1945" s="144" t="str">
        <f t="shared" si="1293"/>
        <v>Pat Donahue</v>
      </c>
      <c r="D1945" s="145"/>
      <c r="E1945" s="146">
        <f t="shared" si="1294"/>
        <v>4</v>
      </c>
      <c r="F1945" s="146">
        <f t="shared" si="1295"/>
        <v>4</v>
      </c>
      <c r="G1945" s="146">
        <f t="shared" si="1296"/>
        <v>5</v>
      </c>
      <c r="H1945" s="146">
        <f t="shared" si="1297"/>
        <v>4</v>
      </c>
      <c r="I1945" s="146">
        <f t="shared" si="1298"/>
        <v>3</v>
      </c>
      <c r="J1945" s="146">
        <f t="shared" si="1299"/>
        <v>4</v>
      </c>
      <c r="K1945" s="146">
        <f t="shared" si="1300"/>
        <v>3</v>
      </c>
      <c r="L1945" s="146">
        <f t="shared" si="1301"/>
        <v>5</v>
      </c>
      <c r="M1945" s="146">
        <f t="shared" si="1302"/>
        <v>5</v>
      </c>
      <c r="N1945" s="147">
        <f t="shared" si="1303"/>
        <v>37</v>
      </c>
      <c r="O1945" s="148">
        <f>SUM(COUNTIF(E1945,E1942),COUNTIF(F1945,F1942),COUNTIF(G1945,G1942),COUNTIF(H1945,H1942),COUNTIF(I1945,I1942),COUNTIF(J1945,J1942),COUNTIF(K1945,K1942),COUNTIF(L1945,L1942),COUNTIF(M1945,M1942))</f>
        <v>0</v>
      </c>
      <c r="P1945" s="149">
        <f>IF(O1945=0,0,IF(SUM(O1943:O1954)=O1945,VLOOKUP(1,$AC$107:$AD$116,2,FALSE),O1945*P1955))</f>
        <v>0</v>
      </c>
      <c r="Q1945" s="146">
        <f t="shared" si="1304"/>
        <v>2</v>
      </c>
      <c r="R1945" t="s">
        <v>179</v>
      </c>
      <c r="S1945" t="str">
        <f t="shared" si="1307"/>
        <v/>
      </c>
      <c r="T1945" t="str">
        <f t="shared" ref="T1945:AB1945" si="1309">IF(E1945=E1942,CONCATENATE(VLOOKUP((E1945-E1940),$AC$122:$AD$127,2,FALSE),E1941),"")</f>
        <v/>
      </c>
      <c r="U1945" t="str">
        <f t="shared" si="1309"/>
        <v/>
      </c>
      <c r="V1945" t="str">
        <f t="shared" si="1309"/>
        <v/>
      </c>
      <c r="W1945" t="str">
        <f t="shared" si="1309"/>
        <v/>
      </c>
      <c r="X1945" t="str">
        <f t="shared" si="1309"/>
        <v/>
      </c>
      <c r="Y1945" t="str">
        <f t="shared" si="1309"/>
        <v/>
      </c>
      <c r="Z1945" t="str">
        <f t="shared" si="1309"/>
        <v/>
      </c>
      <c r="AA1945" t="str">
        <f t="shared" si="1309"/>
        <v/>
      </c>
      <c r="AB1945" t="str">
        <f t="shared" si="1309"/>
        <v/>
      </c>
      <c r="AC1945" s="1">
        <v>1</v>
      </c>
      <c r="AD1945" s="1">
        <v>24</v>
      </c>
      <c r="AG1945" t="str">
        <f t="shared" si="1306"/>
        <v>F1</v>
      </c>
      <c r="AH1945" t="str">
        <f t="shared" si="1306"/>
        <v>F1</v>
      </c>
      <c r="AI1945" t="str">
        <f t="shared" si="1306"/>
        <v>F1</v>
      </c>
      <c r="AJ1945" t="str">
        <f t="shared" si="1306"/>
        <v>F1</v>
      </c>
      <c r="AK1945" t="str">
        <f t="shared" si="1306"/>
        <v>F1</v>
      </c>
      <c r="AL1945" t="str">
        <f t="shared" si="1306"/>
        <v>F1</v>
      </c>
      <c r="AM1945" t="str">
        <f t="shared" si="1306"/>
        <v>F1</v>
      </c>
      <c r="AN1945" t="str">
        <f t="shared" si="1306"/>
        <v>F1</v>
      </c>
      <c r="AO1945" t="str">
        <f t="shared" si="1306"/>
        <v>F1</v>
      </c>
    </row>
    <row r="1946" spans="1:41" x14ac:dyDescent="0.25">
      <c r="A1946" s="139" t="str">
        <f t="shared" si="1292"/>
        <v>2015Wk 12P79</v>
      </c>
      <c r="B1946" s="48">
        <v>79</v>
      </c>
      <c r="C1946" s="144" t="str">
        <f t="shared" si="1293"/>
        <v>Connor Brown</v>
      </c>
      <c r="D1946" s="145"/>
      <c r="E1946" s="146">
        <f t="shared" si="1294"/>
        <v>4</v>
      </c>
      <c r="F1946" s="146">
        <f t="shared" si="1295"/>
        <v>5</v>
      </c>
      <c r="G1946" s="146">
        <f t="shared" si="1296"/>
        <v>5</v>
      </c>
      <c r="H1946" s="146">
        <f t="shared" si="1297"/>
        <v>5</v>
      </c>
      <c r="I1946" s="146">
        <f t="shared" si="1298"/>
        <v>4</v>
      </c>
      <c r="J1946" s="146">
        <f t="shared" si="1299"/>
        <v>5</v>
      </c>
      <c r="K1946" s="146">
        <f t="shared" si="1300"/>
        <v>3</v>
      </c>
      <c r="L1946" s="146">
        <f t="shared" si="1301"/>
        <v>4</v>
      </c>
      <c r="M1946" s="146">
        <f t="shared" si="1302"/>
        <v>5</v>
      </c>
      <c r="N1946" s="147">
        <f t="shared" si="1303"/>
        <v>40</v>
      </c>
      <c r="O1946" s="148">
        <f>SUM(COUNTIF(E1946,E1942),COUNTIF(F1946,F1942),COUNTIF(G1946,G1942),COUNTIF(H1946,H1942),COUNTIF(I1946,I1942),COUNTIF(J1946,J1942),COUNTIF(K1946,K1942),COUNTIF(L1946,L1942),COUNTIF(M1946,M1942))</f>
        <v>0</v>
      </c>
      <c r="P1946" s="149">
        <f>IF(O1946=0,0,IF(SUM(O1943:O1954)=O1946,VLOOKUP(1,$AC$107:$AD$116,2,FALSE),O1946*P1955))</f>
        <v>0</v>
      </c>
      <c r="Q1946" s="146">
        <f t="shared" si="1304"/>
        <v>0</v>
      </c>
      <c r="R1946" t="s">
        <v>179</v>
      </c>
      <c r="S1946" t="str">
        <f t="shared" si="1307"/>
        <v/>
      </c>
      <c r="T1946" t="str">
        <f t="shared" ref="T1946:AB1946" si="1310">IF(E1946=E1942,CONCATENATE(VLOOKUP((E1946-E1940),$AC$122:$AD$127,2,FALSE),E1941),"")</f>
        <v/>
      </c>
      <c r="U1946" t="str">
        <f t="shared" si="1310"/>
        <v/>
      </c>
      <c r="V1946" t="str">
        <f t="shared" si="1310"/>
        <v/>
      </c>
      <c r="W1946" t="str">
        <f t="shared" si="1310"/>
        <v/>
      </c>
      <c r="X1946" t="str">
        <f t="shared" si="1310"/>
        <v/>
      </c>
      <c r="Y1946" t="str">
        <f t="shared" si="1310"/>
        <v/>
      </c>
      <c r="Z1946" t="str">
        <f t="shared" si="1310"/>
        <v/>
      </c>
      <c r="AA1946" t="str">
        <f t="shared" si="1310"/>
        <v/>
      </c>
      <c r="AB1946" t="str">
        <f t="shared" si="1310"/>
        <v/>
      </c>
      <c r="AC1946" s="1">
        <v>2</v>
      </c>
      <c r="AD1946" s="1">
        <v>12</v>
      </c>
      <c r="AG1946" t="str">
        <f t="shared" si="1306"/>
        <v>F1</v>
      </c>
      <c r="AH1946" t="str">
        <f t="shared" si="1306"/>
        <v>F1</v>
      </c>
      <c r="AI1946" t="str">
        <f t="shared" si="1306"/>
        <v>F1</v>
      </c>
      <c r="AJ1946" t="str">
        <f t="shared" si="1306"/>
        <v>F1</v>
      </c>
      <c r="AK1946" t="str">
        <f t="shared" si="1306"/>
        <v>F1</v>
      </c>
      <c r="AL1946" t="str">
        <f t="shared" si="1306"/>
        <v>F1</v>
      </c>
      <c r="AM1946" t="str">
        <f t="shared" si="1306"/>
        <v>F1</v>
      </c>
      <c r="AN1946" t="str">
        <f t="shared" si="1306"/>
        <v>F1</v>
      </c>
      <c r="AO1946" t="str">
        <f t="shared" si="1306"/>
        <v>F1</v>
      </c>
    </row>
    <row r="1947" spans="1:41" x14ac:dyDescent="0.25">
      <c r="A1947" s="139" t="str">
        <f t="shared" si="1292"/>
        <v>2015Wk 12P9</v>
      </c>
      <c r="B1947" s="48">
        <v>9</v>
      </c>
      <c r="C1947" s="144" t="str">
        <f t="shared" si="1293"/>
        <v>Dick Donegan</v>
      </c>
      <c r="D1947" s="145"/>
      <c r="E1947" s="146">
        <f t="shared" si="1294"/>
        <v>4</v>
      </c>
      <c r="F1947" s="146">
        <f t="shared" si="1295"/>
        <v>5</v>
      </c>
      <c r="G1947" s="146">
        <f t="shared" si="1296"/>
        <v>5</v>
      </c>
      <c r="H1947" s="146">
        <f t="shared" si="1297"/>
        <v>4</v>
      </c>
      <c r="I1947" s="146">
        <f t="shared" si="1298"/>
        <v>3</v>
      </c>
      <c r="J1947" s="146">
        <f t="shared" si="1299"/>
        <v>5</v>
      </c>
      <c r="K1947" s="146">
        <f t="shared" si="1300"/>
        <v>3</v>
      </c>
      <c r="L1947" s="146">
        <f t="shared" si="1301"/>
        <v>5</v>
      </c>
      <c r="M1947" s="146">
        <f t="shared" si="1302"/>
        <v>5</v>
      </c>
      <c r="N1947" s="147">
        <f t="shared" si="1303"/>
        <v>39</v>
      </c>
      <c r="O1947" s="148">
        <f>SUM(COUNTIF(E1947,E1942),COUNTIF(F1947,F1942),COUNTIF(G1947,G1942),COUNTIF(H1947,H1942),COUNTIF(I1947,I1942),COUNTIF(J1947,J1942),COUNTIF(K1947,K1942),COUNTIF(L1947,L1942),COUNTIF(M1947,M1942))</f>
        <v>0</v>
      </c>
      <c r="P1947" s="149">
        <f>IF(O1947=0,0,IF(SUM(O1943:O1954)=O1947,VLOOKUP(1,$AC$107:$AD$116,2,FALSE),O1947*P1955))</f>
        <v>0</v>
      </c>
      <c r="Q1947" s="146">
        <f t="shared" si="1304"/>
        <v>2</v>
      </c>
      <c r="R1947" t="s">
        <v>179</v>
      </c>
      <c r="S1947" t="str">
        <f t="shared" si="1307"/>
        <v/>
      </c>
      <c r="T1947" t="str">
        <f t="shared" ref="T1947:AB1947" si="1311">IF(E1947=E1942,CONCATENATE(VLOOKUP((E1947-E1940),$AC$122:$AD$127,2,FALSE),E1941),"")</f>
        <v/>
      </c>
      <c r="U1947" t="str">
        <f t="shared" si="1311"/>
        <v/>
      </c>
      <c r="V1947" t="str">
        <f t="shared" si="1311"/>
        <v/>
      </c>
      <c r="W1947" t="str">
        <f t="shared" si="1311"/>
        <v/>
      </c>
      <c r="X1947" t="str">
        <f t="shared" si="1311"/>
        <v/>
      </c>
      <c r="Y1947" t="str">
        <f t="shared" si="1311"/>
        <v/>
      </c>
      <c r="Z1947" t="str">
        <f t="shared" si="1311"/>
        <v/>
      </c>
      <c r="AA1947" t="str">
        <f t="shared" si="1311"/>
        <v/>
      </c>
      <c r="AB1947" t="str">
        <f t="shared" si="1311"/>
        <v/>
      </c>
      <c r="AC1947" s="1">
        <v>3</v>
      </c>
      <c r="AD1947" s="1">
        <v>8</v>
      </c>
      <c r="AG1947" t="str">
        <f t="shared" si="1306"/>
        <v>F1</v>
      </c>
      <c r="AH1947" t="str">
        <f t="shared" si="1306"/>
        <v>F1</v>
      </c>
      <c r="AI1947" t="str">
        <f t="shared" si="1306"/>
        <v>F1</v>
      </c>
      <c r="AJ1947" t="str">
        <f t="shared" si="1306"/>
        <v>F1</v>
      </c>
      <c r="AK1947" t="str">
        <f t="shared" si="1306"/>
        <v>F1</v>
      </c>
      <c r="AL1947" t="str">
        <f t="shared" si="1306"/>
        <v>F1</v>
      </c>
      <c r="AM1947" t="str">
        <f t="shared" si="1306"/>
        <v>F1</v>
      </c>
      <c r="AN1947" t="str">
        <f t="shared" si="1306"/>
        <v>F1</v>
      </c>
      <c r="AO1947" t="str">
        <f t="shared" si="1306"/>
        <v>F1</v>
      </c>
    </row>
    <row r="1948" spans="1:41" x14ac:dyDescent="0.25">
      <c r="A1948" s="139" t="str">
        <f t="shared" si="1292"/>
        <v>2015Wk 12P3</v>
      </c>
      <c r="B1948" s="48">
        <v>3</v>
      </c>
      <c r="C1948" s="144" t="str">
        <f t="shared" si="1293"/>
        <v>TJ Donegan</v>
      </c>
      <c r="D1948" s="145"/>
      <c r="E1948" s="146">
        <f t="shared" si="1294"/>
        <v>5</v>
      </c>
      <c r="F1948" s="146">
        <f t="shared" si="1295"/>
        <v>5</v>
      </c>
      <c r="G1948" s="146">
        <f t="shared" si="1296"/>
        <v>6</v>
      </c>
      <c r="H1948" s="146">
        <f t="shared" si="1297"/>
        <v>5</v>
      </c>
      <c r="I1948" s="146">
        <f t="shared" si="1298"/>
        <v>3</v>
      </c>
      <c r="J1948" s="146">
        <f t="shared" si="1299"/>
        <v>6</v>
      </c>
      <c r="K1948" s="146">
        <f t="shared" si="1300"/>
        <v>4</v>
      </c>
      <c r="L1948" s="146">
        <f t="shared" si="1301"/>
        <v>5</v>
      </c>
      <c r="M1948" s="146">
        <f t="shared" si="1302"/>
        <v>8</v>
      </c>
      <c r="N1948" s="147">
        <f t="shared" si="1303"/>
        <v>47</v>
      </c>
      <c r="O1948" s="148">
        <f>SUM(COUNTIF(E1948,E1942),COUNTIF(F1948,F1942),COUNTIF(G1948,G1942),COUNTIF(H1948,H1942),COUNTIF(I1948,I1942),COUNTIF(J1948,J1942),COUNTIF(K1948,K1942),COUNTIF(L1948,L1942),COUNTIF(M1948,M1942))</f>
        <v>0</v>
      </c>
      <c r="P1948" s="149">
        <f>IF(O1948=0,0,IF(SUM(O1943:O1954)=O1948,VLOOKUP(1,$AC$107:$AD$116,2,FALSE),O1948*P1955))</f>
        <v>0</v>
      </c>
      <c r="Q1948" s="146">
        <f t="shared" si="1304"/>
        <v>0</v>
      </c>
      <c r="R1948" t="s">
        <v>179</v>
      </c>
      <c r="S1948" t="str">
        <f t="shared" si="1307"/>
        <v/>
      </c>
      <c r="T1948" t="str">
        <f t="shared" ref="T1948:AB1948" si="1312">IF(E1948=E1942,CONCATENATE(VLOOKUP((E1948-E1940),$AC$122:$AD$127,2,FALSE),E1941),"")</f>
        <v/>
      </c>
      <c r="U1948" t="str">
        <f t="shared" si="1312"/>
        <v/>
      </c>
      <c r="V1948" t="str">
        <f t="shared" si="1312"/>
        <v/>
      </c>
      <c r="W1948" t="str">
        <f t="shared" si="1312"/>
        <v/>
      </c>
      <c r="X1948" t="str">
        <f t="shared" si="1312"/>
        <v/>
      </c>
      <c r="Y1948" t="str">
        <f t="shared" si="1312"/>
        <v/>
      </c>
      <c r="Z1948" t="str">
        <f t="shared" si="1312"/>
        <v/>
      </c>
      <c r="AA1948" t="str">
        <f t="shared" si="1312"/>
        <v/>
      </c>
      <c r="AB1948" t="str">
        <f t="shared" si="1312"/>
        <v/>
      </c>
      <c r="AC1948" s="1">
        <v>4</v>
      </c>
      <c r="AD1948" s="1">
        <v>6</v>
      </c>
      <c r="AG1948" t="str">
        <f t="shared" si="1306"/>
        <v>F1</v>
      </c>
      <c r="AH1948" t="str">
        <f t="shared" si="1306"/>
        <v>F1</v>
      </c>
      <c r="AI1948" t="str">
        <f t="shared" si="1306"/>
        <v>F1</v>
      </c>
      <c r="AJ1948" t="str">
        <f t="shared" si="1306"/>
        <v>F1</v>
      </c>
      <c r="AK1948" t="str">
        <f t="shared" si="1306"/>
        <v>F1</v>
      </c>
      <c r="AL1948" t="str">
        <f t="shared" si="1306"/>
        <v>F1</v>
      </c>
      <c r="AM1948" t="str">
        <f t="shared" si="1306"/>
        <v>F1</v>
      </c>
      <c r="AN1948" t="str">
        <f t="shared" si="1306"/>
        <v>F1</v>
      </c>
      <c r="AO1948" t="str">
        <f t="shared" si="1306"/>
        <v>F1</v>
      </c>
    </row>
    <row r="1949" spans="1:41" x14ac:dyDescent="0.25">
      <c r="A1949" s="139" t="str">
        <f t="shared" si="1292"/>
        <v>2015Wk 12P6</v>
      </c>
      <c r="B1949" s="48">
        <v>6</v>
      </c>
      <c r="C1949" s="144" t="str">
        <f t="shared" si="1293"/>
        <v>Jack Donegan</v>
      </c>
      <c r="D1949" s="145"/>
      <c r="E1949" s="146">
        <f t="shared" si="1294"/>
        <v>4</v>
      </c>
      <c r="F1949" s="146">
        <f t="shared" si="1295"/>
        <v>5</v>
      </c>
      <c r="G1949" s="146">
        <f t="shared" si="1296"/>
        <v>5</v>
      </c>
      <c r="H1949" s="146">
        <f t="shared" si="1297"/>
        <v>5</v>
      </c>
      <c r="I1949" s="146">
        <f t="shared" si="1298"/>
        <v>3</v>
      </c>
      <c r="J1949" s="146">
        <f t="shared" si="1299"/>
        <v>6</v>
      </c>
      <c r="K1949" s="146">
        <f t="shared" si="1300"/>
        <v>2</v>
      </c>
      <c r="L1949" s="146">
        <f t="shared" si="1301"/>
        <v>5</v>
      </c>
      <c r="M1949" s="146">
        <f t="shared" si="1302"/>
        <v>6</v>
      </c>
      <c r="N1949" s="147">
        <f t="shared" si="1303"/>
        <v>41</v>
      </c>
      <c r="O1949" s="148">
        <f>SUM(COUNTIF(E1949,E1942),COUNTIF(F1949,F1942),COUNTIF(G1949,G1942),COUNTIF(H1949,H1942),COUNTIF(I1949,I1942),COUNTIF(J1949,J1942),COUNTIF(K1949,K1942),COUNTIF(L1949,L1942),COUNTIF(M1949,M1942))</f>
        <v>1</v>
      </c>
      <c r="P1949" s="149">
        <f>IF(O1949=0,0,IF(SUM(O1943:O1954)=O1949,VLOOKUP(1,$AC$107:$AD$116,2,FALSE),O1949*P1955))</f>
        <v>36</v>
      </c>
      <c r="Q1949" s="146">
        <f t="shared" si="1304"/>
        <v>1</v>
      </c>
      <c r="R1949" t="s">
        <v>179</v>
      </c>
      <c r="S1949" t="str">
        <f t="shared" si="1307"/>
        <v>BIR#16</v>
      </c>
      <c r="T1949" t="str">
        <f t="shared" ref="T1949:AB1949" si="1313">IF(E1949=E1942,CONCATENATE(VLOOKUP((E1949-E1940),$AC$122:$AD$127,2,FALSE),E1941),"")</f>
        <v/>
      </c>
      <c r="U1949" t="str">
        <f t="shared" si="1313"/>
        <v/>
      </c>
      <c r="V1949" t="str">
        <f t="shared" si="1313"/>
        <v/>
      </c>
      <c r="W1949" t="str">
        <f t="shared" si="1313"/>
        <v/>
      </c>
      <c r="X1949" t="str">
        <f t="shared" si="1313"/>
        <v/>
      </c>
      <c r="Y1949" t="str">
        <f t="shared" si="1313"/>
        <v/>
      </c>
      <c r="Z1949" t="str">
        <f t="shared" si="1313"/>
        <v>BIR#16</v>
      </c>
      <c r="AA1949" t="str">
        <f t="shared" si="1313"/>
        <v/>
      </c>
      <c r="AB1949" t="str">
        <f t="shared" si="1313"/>
        <v/>
      </c>
      <c r="AC1949" s="1">
        <v>5</v>
      </c>
      <c r="AD1949" s="1">
        <v>4</v>
      </c>
      <c r="AG1949" t="str">
        <f t="shared" si="1306"/>
        <v>F1</v>
      </c>
      <c r="AH1949" t="str">
        <f t="shared" si="1306"/>
        <v>F1</v>
      </c>
      <c r="AI1949" t="str">
        <f t="shared" si="1306"/>
        <v>F1</v>
      </c>
      <c r="AJ1949" t="str">
        <f t="shared" si="1306"/>
        <v>F1</v>
      </c>
      <c r="AK1949" t="str">
        <f t="shared" si="1306"/>
        <v>F1</v>
      </c>
      <c r="AL1949" t="str">
        <f t="shared" si="1306"/>
        <v>F1</v>
      </c>
      <c r="AM1949" t="str">
        <f t="shared" si="1306"/>
        <v>F1BIR#16</v>
      </c>
      <c r="AN1949" t="str">
        <f t="shared" si="1306"/>
        <v>F1</v>
      </c>
      <c r="AO1949" t="str">
        <f t="shared" si="1306"/>
        <v>F1</v>
      </c>
    </row>
    <row r="1950" spans="1:41" x14ac:dyDescent="0.25">
      <c r="A1950" s="139" t="str">
        <f t="shared" si="1292"/>
        <v>2015Wk 12P8</v>
      </c>
      <c r="B1950" s="48">
        <v>8</v>
      </c>
      <c r="C1950" s="144" t="str">
        <f t="shared" si="1293"/>
        <v>Craig Hawkinson</v>
      </c>
      <c r="D1950" s="145"/>
      <c r="E1950" s="146">
        <f t="shared" si="1294"/>
        <v>6</v>
      </c>
      <c r="F1950" s="146">
        <f t="shared" si="1295"/>
        <v>5</v>
      </c>
      <c r="G1950" s="146">
        <f t="shared" si="1296"/>
        <v>6</v>
      </c>
      <c r="H1950" s="146">
        <f t="shared" si="1297"/>
        <v>4</v>
      </c>
      <c r="I1950" s="146">
        <f t="shared" si="1298"/>
        <v>3</v>
      </c>
      <c r="J1950" s="146">
        <f t="shared" si="1299"/>
        <v>5</v>
      </c>
      <c r="K1950" s="146">
        <f t="shared" si="1300"/>
        <v>3</v>
      </c>
      <c r="L1950" s="146">
        <f t="shared" si="1301"/>
        <v>4</v>
      </c>
      <c r="M1950" s="146">
        <f t="shared" si="1302"/>
        <v>6</v>
      </c>
      <c r="N1950" s="147">
        <f t="shared" si="1303"/>
        <v>42</v>
      </c>
      <c r="O1950" s="148">
        <f>SUM(COUNTIF(E1950,E1942),COUNTIF(F1950,F1942),COUNTIF(G1950,G1942),COUNTIF(H1950,H1942),COUNTIF(I1950,I1942),COUNTIF(J1950,J1942),COUNTIF(K1950,K1942),COUNTIF(L1950,L1942),COUNTIF(M1950,M1942))</f>
        <v>0</v>
      </c>
      <c r="P1950" s="149">
        <f>IF(O1950=0,0,IF(SUM(O1943:O1954)=O1950,VLOOKUP(1,$AC$107:$AD$116,2,FALSE),O1950*P1955))</f>
        <v>0</v>
      </c>
      <c r="Q1950" s="146">
        <f t="shared" si="1304"/>
        <v>0</v>
      </c>
      <c r="R1950" t="s">
        <v>179</v>
      </c>
      <c r="S1950" t="str">
        <f t="shared" si="1307"/>
        <v/>
      </c>
      <c r="T1950" t="str">
        <f t="shared" ref="T1950:Y1950" si="1314">IF(E1950=E1942,CONCATENATE(VLOOKUP((E1950-E1940),$AC$122:$AD$127,2,FALSE),E1941),"")</f>
        <v/>
      </c>
      <c r="U1950" t="str">
        <f t="shared" si="1314"/>
        <v/>
      </c>
      <c r="V1950" t="str">
        <f t="shared" si="1314"/>
        <v/>
      </c>
      <c r="W1950" t="str">
        <f t="shared" si="1314"/>
        <v/>
      </c>
      <c r="X1950" t="str">
        <f t="shared" si="1314"/>
        <v/>
      </c>
      <c r="Y1950" t="str">
        <f t="shared" si="1314"/>
        <v/>
      </c>
      <c r="Z1950" t="str">
        <f>IF(K1950=K1942,CONCATENATE(VLOOKUP((K1950-K1940),$AC$122:$AD$127,2,FALSE),K1941),"")</f>
        <v/>
      </c>
      <c r="AA1950" t="str">
        <f t="shared" ref="AA1950:AB1950" si="1315">IF(L1950=L1942,CONCATENATE(VLOOKUP((L1950-L1940),$AC$122:$AD$127,2,FALSE),L1941),"")</f>
        <v/>
      </c>
      <c r="AB1950" t="str">
        <f t="shared" si="1315"/>
        <v/>
      </c>
      <c r="AC1950" s="1">
        <v>6</v>
      </c>
      <c r="AD1950" s="1">
        <v>4</v>
      </c>
      <c r="AG1950" t="str">
        <f t="shared" si="1306"/>
        <v>F1</v>
      </c>
      <c r="AH1950" t="str">
        <f t="shared" si="1306"/>
        <v>F1</v>
      </c>
      <c r="AI1950" t="str">
        <f t="shared" si="1306"/>
        <v>F1</v>
      </c>
      <c r="AJ1950" t="str">
        <f t="shared" si="1306"/>
        <v>F1</v>
      </c>
      <c r="AK1950" t="str">
        <f t="shared" si="1306"/>
        <v>F1</v>
      </c>
      <c r="AL1950" t="str">
        <f t="shared" si="1306"/>
        <v>F1</v>
      </c>
      <c r="AM1950" t="str">
        <f t="shared" si="1306"/>
        <v>F1</v>
      </c>
      <c r="AN1950" t="str">
        <f t="shared" si="1306"/>
        <v>F1</v>
      </c>
      <c r="AO1950" t="str">
        <f t="shared" si="1306"/>
        <v>F1</v>
      </c>
    </row>
    <row r="1951" spans="1:41" x14ac:dyDescent="0.25">
      <c r="A1951" s="139" t="str">
        <f t="shared" si="1292"/>
        <v>2015Wk 12P23</v>
      </c>
      <c r="B1951" s="48">
        <v>23</v>
      </c>
      <c r="C1951" s="144" t="str">
        <f t="shared" si="1293"/>
        <v>Steve Donegan</v>
      </c>
      <c r="D1951" s="145"/>
      <c r="E1951" s="146">
        <f t="shared" si="1294"/>
        <v>6</v>
      </c>
      <c r="F1951" s="146">
        <f t="shared" si="1295"/>
        <v>6</v>
      </c>
      <c r="G1951" s="146">
        <f t="shared" si="1296"/>
        <v>5</v>
      </c>
      <c r="H1951" s="146">
        <f t="shared" si="1297"/>
        <v>4</v>
      </c>
      <c r="I1951" s="146">
        <f t="shared" si="1298"/>
        <v>3</v>
      </c>
      <c r="J1951" s="146">
        <f t="shared" si="1299"/>
        <v>5</v>
      </c>
      <c r="K1951" s="146">
        <f t="shared" si="1300"/>
        <v>3</v>
      </c>
      <c r="L1951" s="146">
        <f t="shared" si="1301"/>
        <v>5</v>
      </c>
      <c r="M1951" s="146">
        <f t="shared" si="1302"/>
        <v>5</v>
      </c>
      <c r="N1951" s="147">
        <f t="shared" si="1303"/>
        <v>42</v>
      </c>
      <c r="O1951" s="148">
        <f>SUM(COUNTIF(E1951,E1942),COUNTIF(F1951,F1942),COUNTIF(G1951,G1942),COUNTIF(H1951,H1942),COUNTIF(I1951,I1942),COUNTIF(J1951,J1942),COUNTIF(K1951,K1942),COUNTIF(L1951,L1942),COUNTIF(M1951,M1942))</f>
        <v>0</v>
      </c>
      <c r="P1951" s="149">
        <f>IF(O1951=0,0,IF(SUM(O1943:O1954)=O1951,VLOOKUP(1,$AC$107:$AD$116,2,FALSE),O1951*P1955))</f>
        <v>0</v>
      </c>
      <c r="Q1951" s="146">
        <f t="shared" si="1304"/>
        <v>1</v>
      </c>
      <c r="R1951" t="s">
        <v>179</v>
      </c>
      <c r="S1951" t="str">
        <f t="shared" si="1307"/>
        <v/>
      </c>
      <c r="T1951" t="str">
        <f>IF(E1951=E1942,CONCATENATE(VLOOKUP((E1951-E1940),$AC$122:$AD$127,2,FALSE),E1941),"")</f>
        <v/>
      </c>
      <c r="U1951" t="str">
        <f t="shared" ref="U1951:AB1951" si="1316">IF(F1951=F1942,CONCATENATE(VLOOKUP((F1951-F1940),$AC$122:$AD$127,2,FALSE),F1941),"")</f>
        <v/>
      </c>
      <c r="V1951" t="str">
        <f t="shared" si="1316"/>
        <v/>
      </c>
      <c r="W1951" t="str">
        <f t="shared" si="1316"/>
        <v/>
      </c>
      <c r="X1951" t="str">
        <f t="shared" si="1316"/>
        <v/>
      </c>
      <c r="Y1951" t="str">
        <f t="shared" si="1316"/>
        <v/>
      </c>
      <c r="Z1951" t="str">
        <f t="shared" si="1316"/>
        <v/>
      </c>
      <c r="AA1951" t="str">
        <f t="shared" si="1316"/>
        <v/>
      </c>
      <c r="AB1951" t="str">
        <f t="shared" si="1316"/>
        <v/>
      </c>
      <c r="AC1951" s="1">
        <v>7</v>
      </c>
      <c r="AD1951" s="1">
        <v>3</v>
      </c>
      <c r="AG1951" t="str">
        <f t="shared" si="1306"/>
        <v>F1</v>
      </c>
      <c r="AH1951" t="str">
        <f t="shared" si="1306"/>
        <v>F1</v>
      </c>
      <c r="AI1951" t="str">
        <f t="shared" si="1306"/>
        <v>F1</v>
      </c>
      <c r="AJ1951" t="str">
        <f t="shared" si="1306"/>
        <v>F1</v>
      </c>
      <c r="AK1951" t="str">
        <f t="shared" si="1306"/>
        <v>F1</v>
      </c>
      <c r="AL1951" t="str">
        <f t="shared" si="1306"/>
        <v>F1</v>
      </c>
      <c r="AM1951" t="str">
        <f t="shared" si="1306"/>
        <v>F1</v>
      </c>
      <c r="AN1951" t="str">
        <f t="shared" si="1306"/>
        <v>F1</v>
      </c>
      <c r="AO1951" t="str">
        <f t="shared" si="1306"/>
        <v>F1</v>
      </c>
    </row>
    <row r="1952" spans="1:41" x14ac:dyDescent="0.25">
      <c r="A1952" s="139" t="str">
        <f t="shared" si="1292"/>
        <v>2015Wk 12P81</v>
      </c>
      <c r="B1952" s="48">
        <v>81</v>
      </c>
      <c r="C1952" s="144" t="str">
        <f t="shared" si="1293"/>
        <v>Bill John</v>
      </c>
      <c r="D1952" s="150"/>
      <c r="E1952" s="146">
        <f t="shared" si="1294"/>
        <v>5</v>
      </c>
      <c r="F1952" s="146">
        <f t="shared" si="1295"/>
        <v>4</v>
      </c>
      <c r="G1952" s="146">
        <f t="shared" si="1296"/>
        <v>7</v>
      </c>
      <c r="H1952" s="146">
        <f t="shared" si="1297"/>
        <v>4</v>
      </c>
      <c r="I1952" s="146">
        <f t="shared" si="1298"/>
        <v>4</v>
      </c>
      <c r="J1952" s="146">
        <f t="shared" si="1299"/>
        <v>6</v>
      </c>
      <c r="K1952" s="146">
        <f t="shared" si="1300"/>
        <v>5</v>
      </c>
      <c r="L1952" s="146">
        <f t="shared" si="1301"/>
        <v>5</v>
      </c>
      <c r="M1952" s="146">
        <f t="shared" si="1302"/>
        <v>6</v>
      </c>
      <c r="N1952" s="147">
        <f t="shared" si="1303"/>
        <v>46</v>
      </c>
      <c r="O1952" s="148">
        <f>SUM(COUNTIF(E1952,E1942),COUNTIF(F1952,F1942),COUNTIF(G1952,G1942),COUNTIF(H1952,H1942),COUNTIF(I1952,I1942),COUNTIF(J1952,J1942),COUNTIF(K1952,K1942),COUNTIF(L1952,L1942),COUNTIF(M1952,M1942))</f>
        <v>0</v>
      </c>
      <c r="P1952" s="149">
        <f>IF(O1952=0,0,IF(SUM(O1943:O1954)=O1952,VLOOKUP(1,$AC$107:$AD$116,2,FALSE),O1952*P1955))</f>
        <v>0</v>
      </c>
      <c r="Q1952" s="146">
        <f t="shared" si="1304"/>
        <v>0</v>
      </c>
      <c r="R1952" t="s">
        <v>179</v>
      </c>
      <c r="S1952" t="str">
        <f>CONCATENATE(T1952,U1952,V1952,W1952,X1952,Y1952,Z1952,AA1952,AB1952)</f>
        <v/>
      </c>
      <c r="T1952" t="str">
        <f>IF(E1952=E1942,CONCATENATE(VLOOKUP((E1952-E1940),$AC$122:$AD$127,2,FALSE),E1941),"")</f>
        <v/>
      </c>
      <c r="U1952" t="str">
        <f t="shared" ref="U1952:W1952" si="1317">IF(F1952=F1942,CONCATENATE(VLOOKUP((F1952-F1940),$AC$122:$AD$127,2,FALSE),F1941),"")</f>
        <v/>
      </c>
      <c r="V1952" t="str">
        <f t="shared" si="1317"/>
        <v/>
      </c>
      <c r="W1952" t="str">
        <f t="shared" si="1317"/>
        <v/>
      </c>
      <c r="X1952" t="str">
        <f>IF(I1952=I1942,CONCATENATE(VLOOKUP((I1952-I1940),$AC$122:$AD$127,2,FALSE),I1941),"")</f>
        <v/>
      </c>
      <c r="Y1952" t="str">
        <f t="shared" ref="Y1952:AB1952" si="1318">IF(J1952=J1942,CONCATENATE(VLOOKUP((J1952-J1940),$AC$122:$AD$127,2,FALSE),J1941),"")</f>
        <v/>
      </c>
      <c r="Z1952" t="str">
        <f t="shared" si="1318"/>
        <v/>
      </c>
      <c r="AA1952" t="str">
        <f t="shared" si="1318"/>
        <v/>
      </c>
      <c r="AB1952" t="str">
        <f t="shared" si="1318"/>
        <v/>
      </c>
      <c r="AC1952" s="1">
        <v>8</v>
      </c>
      <c r="AD1952" s="1">
        <v>3</v>
      </c>
      <c r="AG1952" t="str">
        <f>CONCATENATE("F1",T1952)</f>
        <v>F1</v>
      </c>
      <c r="AH1952" t="str">
        <f t="shared" si="1306"/>
        <v>F1</v>
      </c>
      <c r="AI1952" t="str">
        <f t="shared" si="1306"/>
        <v>F1</v>
      </c>
      <c r="AJ1952" t="str">
        <f t="shared" si="1306"/>
        <v>F1</v>
      </c>
      <c r="AK1952" t="str">
        <f t="shared" si="1306"/>
        <v>F1</v>
      </c>
      <c r="AL1952" t="str">
        <f t="shared" si="1306"/>
        <v>F1</v>
      </c>
      <c r="AM1952" t="str">
        <f t="shared" si="1306"/>
        <v>F1</v>
      </c>
      <c r="AN1952" t="str">
        <f t="shared" si="1306"/>
        <v>F1</v>
      </c>
      <c r="AO1952" t="str">
        <f t="shared" si="1306"/>
        <v>F1</v>
      </c>
    </row>
    <row r="1953" spans="1:41" x14ac:dyDescent="0.25">
      <c r="A1953" s="139" t="str">
        <f t="shared" si="1292"/>
        <v>2015Wk 12P19</v>
      </c>
      <c r="B1953" s="48">
        <v>19</v>
      </c>
      <c r="C1953" s="144" t="str">
        <f t="shared" si="1293"/>
        <v>DJ Mahar</v>
      </c>
      <c r="D1953" s="150"/>
      <c r="E1953" s="146">
        <f t="shared" si="1294"/>
        <v>4</v>
      </c>
      <c r="F1953" s="146">
        <f t="shared" si="1295"/>
        <v>7</v>
      </c>
      <c r="G1953" s="146">
        <f t="shared" si="1296"/>
        <v>6</v>
      </c>
      <c r="H1953" s="146">
        <f t="shared" si="1297"/>
        <v>5</v>
      </c>
      <c r="I1953" s="146">
        <f t="shared" si="1298"/>
        <v>3</v>
      </c>
      <c r="J1953" s="146">
        <f t="shared" si="1299"/>
        <v>5</v>
      </c>
      <c r="K1953" s="146">
        <f t="shared" si="1300"/>
        <v>4</v>
      </c>
      <c r="L1953" s="146">
        <f t="shared" si="1301"/>
        <v>5</v>
      </c>
      <c r="M1953" s="146">
        <f t="shared" si="1302"/>
        <v>7</v>
      </c>
      <c r="N1953" s="147">
        <f t="shared" si="1303"/>
        <v>46</v>
      </c>
      <c r="O1953" s="148">
        <f>SUM(COUNTIF(E1953,E1942),COUNTIF(F1953,F1942),COUNTIF(G1953,G1942),COUNTIF(H1953,H1942),COUNTIF(I1953,I1942),COUNTIF(J1953,J1942),COUNTIF(K1953,K1942),COUNTIF(L1953,L1942),COUNTIF(M1953,M1942))</f>
        <v>0</v>
      </c>
      <c r="P1953" s="149">
        <f>IF(O1953=0,0,IF(SUM(O1943:O1954)=O1953,VLOOKUP(1,$AC$107:$AD$116,2,FALSE),O1953*P1955))</f>
        <v>0</v>
      </c>
      <c r="Q1953" s="146">
        <f t="shared" si="1304"/>
        <v>2</v>
      </c>
      <c r="R1953" t="s">
        <v>179</v>
      </c>
      <c r="S1953" t="str">
        <f>CONCATENATE(T1953,U1953,V1953,W1953,X1953,Y1953,Z1953,AA1953,AB1953)</f>
        <v/>
      </c>
      <c r="T1953" t="str">
        <f>IF(E1953=E1942,CONCATENATE(VLOOKUP((E1953-E1940),$AC$122:$AD$127,2,FALSE),E1941),"")</f>
        <v/>
      </c>
      <c r="U1953" t="str">
        <f t="shared" ref="U1953:AB1953" si="1319">IF(F1953=F1942,CONCATENATE(VLOOKUP((F1953-F1940),$AC$122:$AD$127,2,FALSE),F1941),"")</f>
        <v/>
      </c>
      <c r="V1953" t="str">
        <f t="shared" si="1319"/>
        <v/>
      </c>
      <c r="W1953" t="str">
        <f t="shared" si="1319"/>
        <v/>
      </c>
      <c r="X1953" t="str">
        <f t="shared" si="1319"/>
        <v/>
      </c>
      <c r="Y1953" t="str">
        <f t="shared" si="1319"/>
        <v/>
      </c>
      <c r="Z1953" t="str">
        <f t="shared" si="1319"/>
        <v/>
      </c>
      <c r="AA1953" t="str">
        <f t="shared" si="1319"/>
        <v/>
      </c>
      <c r="AB1953" t="str">
        <f t="shared" si="1319"/>
        <v/>
      </c>
      <c r="AC1953" s="1">
        <v>9</v>
      </c>
      <c r="AD1953" s="1">
        <v>3</v>
      </c>
      <c r="AG1953" t="str">
        <f t="shared" ref="AG1953:AG1954" si="1320">CONCATENATE("F1",T1953)</f>
        <v>F1</v>
      </c>
      <c r="AH1953" t="str">
        <f t="shared" si="1306"/>
        <v>F1</v>
      </c>
      <c r="AI1953" t="str">
        <f t="shared" si="1306"/>
        <v>F1</v>
      </c>
      <c r="AJ1953" t="str">
        <f t="shared" si="1306"/>
        <v>F1</v>
      </c>
      <c r="AK1953" t="str">
        <f t="shared" si="1306"/>
        <v>F1</v>
      </c>
      <c r="AL1953" t="str">
        <f t="shared" si="1306"/>
        <v>F1</v>
      </c>
      <c r="AM1953" t="str">
        <f t="shared" si="1306"/>
        <v>F1</v>
      </c>
      <c r="AN1953" t="str">
        <f t="shared" si="1306"/>
        <v>F1</v>
      </c>
      <c r="AO1953" t="str">
        <f t="shared" si="1306"/>
        <v>F1</v>
      </c>
    </row>
    <row r="1954" spans="1:41" x14ac:dyDescent="0.25">
      <c r="A1954" s="139" t="str">
        <f t="shared" si="1292"/>
        <v>2015Wk 12P82</v>
      </c>
      <c r="B1954" s="48">
        <v>82</v>
      </c>
      <c r="C1954" s="144" t="str">
        <f t="shared" si="1293"/>
        <v>Vinny Procopio</v>
      </c>
      <c r="D1954" s="150"/>
      <c r="E1954" s="146">
        <f t="shared" si="1294"/>
        <v>5</v>
      </c>
      <c r="F1954" s="146">
        <f t="shared" si="1295"/>
        <v>5</v>
      </c>
      <c r="G1954" s="146">
        <f t="shared" si="1296"/>
        <v>6</v>
      </c>
      <c r="H1954" s="146">
        <f t="shared" si="1297"/>
        <v>5</v>
      </c>
      <c r="I1954" s="146">
        <f t="shared" si="1298"/>
        <v>3</v>
      </c>
      <c r="J1954" s="146">
        <f t="shared" si="1299"/>
        <v>5</v>
      </c>
      <c r="K1954" s="146">
        <f t="shared" si="1300"/>
        <v>3</v>
      </c>
      <c r="L1954" s="146">
        <f t="shared" si="1301"/>
        <v>4</v>
      </c>
      <c r="M1954" s="146">
        <f t="shared" si="1302"/>
        <v>6</v>
      </c>
      <c r="N1954" s="147">
        <f>SUM(E1954:M1954)</f>
        <v>42</v>
      </c>
      <c r="O1954" s="148">
        <f>SUM(COUNTIF(E1954,E1942),COUNTIF(F1954,F1942),COUNTIF(G1954,G1942),COUNTIF(H1954,H1942),COUNTIF(I1954,I1942),COUNTIF(J1954,J1942),COUNTIF(K1954,K1942),COUNTIF(L1954,L1942),COUNTIF(M1954,M1942))</f>
        <v>0</v>
      </c>
      <c r="P1954" s="149">
        <f>IF(O1954=0,0,IF(SUM(O1943:O1954)=O1954,VLOOKUP(1,$AC$107:$AD$116,2,FALSE),O1954*P1955))</f>
        <v>0</v>
      </c>
      <c r="Q1954" s="146">
        <f t="shared" si="1304"/>
        <v>1</v>
      </c>
      <c r="R1954" t="s">
        <v>179</v>
      </c>
      <c r="S1954" t="str">
        <f>CONCATENATE(T1954,U1954,V1954,W1954,X1954,Y1954,Z1954,AA1954,AB1954)</f>
        <v/>
      </c>
      <c r="T1954" t="str">
        <f>IF(E1954=E1942,CONCATENATE(VLOOKUP((E1954-E1940),$AC$122:$AD$127,2,FALSE),E1941),"")</f>
        <v/>
      </c>
      <c r="U1954" t="str">
        <f t="shared" ref="U1954" si="1321">IF(F1954=F1942,CONCATENATE(VLOOKUP((F1954-F1940),$AC$122:$AD$127,2,FALSE),F1941),"")</f>
        <v/>
      </c>
      <c r="V1954" t="str">
        <f>IF(G1954=G1942,CONCATENATE(VLOOKUP((G1954-G1940),$AC$122:$AD$127,2,FALSE),G1941),"")</f>
        <v/>
      </c>
      <c r="W1954" t="str">
        <f t="shared" ref="W1954:AB1954" si="1322">IF(H1954=H1942,CONCATENATE(VLOOKUP((H1954-H1940),$AC$122:$AD$127,2,FALSE),H1941),"")</f>
        <v/>
      </c>
      <c r="X1954" t="str">
        <f t="shared" si="1322"/>
        <v/>
      </c>
      <c r="Y1954" t="str">
        <f t="shared" si="1322"/>
        <v/>
      </c>
      <c r="Z1954" t="str">
        <f t="shared" si="1322"/>
        <v/>
      </c>
      <c r="AA1954" t="str">
        <f t="shared" si="1322"/>
        <v/>
      </c>
      <c r="AB1954" t="str">
        <f t="shared" si="1322"/>
        <v/>
      </c>
      <c r="AC1954" s="1"/>
      <c r="AD1954" s="1"/>
      <c r="AG1954" t="str">
        <f t="shared" si="1320"/>
        <v>F1</v>
      </c>
      <c r="AH1954" t="str">
        <f t="shared" si="1306"/>
        <v>F1</v>
      </c>
      <c r="AI1954" t="str">
        <f t="shared" si="1306"/>
        <v>F1</v>
      </c>
      <c r="AJ1954" t="str">
        <f t="shared" si="1306"/>
        <v>F1</v>
      </c>
      <c r="AK1954" t="str">
        <f t="shared" si="1306"/>
        <v>F1</v>
      </c>
      <c r="AL1954" t="str">
        <f t="shared" si="1306"/>
        <v>F1</v>
      </c>
      <c r="AM1954" t="str">
        <f t="shared" si="1306"/>
        <v>F1</v>
      </c>
      <c r="AN1954" t="str">
        <f t="shared" si="1306"/>
        <v>F1</v>
      </c>
      <c r="AO1954" t="str">
        <f t="shared" si="1306"/>
        <v>F1</v>
      </c>
    </row>
    <row r="1955" spans="1:41" x14ac:dyDescent="0.25">
      <c r="B1955" s="48"/>
      <c r="C1955" s="151" t="s">
        <v>196</v>
      </c>
      <c r="D1955" s="150"/>
      <c r="E1955" s="152">
        <f>AVERAGE(E1943:E1954)</f>
        <v>4.75</v>
      </c>
      <c r="F1955" s="152">
        <f t="shared" ref="F1955:N1955" si="1323">AVERAGE(F1943:F1954)</f>
        <v>5.083333333333333</v>
      </c>
      <c r="G1955" s="152">
        <f t="shared" si="1323"/>
        <v>5.666666666666667</v>
      </c>
      <c r="H1955" s="152">
        <f t="shared" si="1323"/>
        <v>4.416666666666667</v>
      </c>
      <c r="I1955" s="152">
        <f t="shared" si="1323"/>
        <v>3.25</v>
      </c>
      <c r="J1955" s="152">
        <f t="shared" si="1323"/>
        <v>5.083333333333333</v>
      </c>
      <c r="K1955" s="152">
        <f t="shared" si="1323"/>
        <v>3.4166666666666665</v>
      </c>
      <c r="L1955" s="152">
        <f t="shared" si="1323"/>
        <v>4.666666666666667</v>
      </c>
      <c r="M1955" s="152">
        <f t="shared" si="1323"/>
        <v>5.833333333333333</v>
      </c>
      <c r="N1955" s="152">
        <f t="shared" si="1323"/>
        <v>42.166666666666664</v>
      </c>
      <c r="O1955" s="153"/>
      <c r="P1955" s="9">
        <f>VLOOKUP(SUM(O1943:O1954),$AC$107:$AD$117,2,FALSE)</f>
        <v>36</v>
      </c>
    </row>
    <row r="1956" spans="1:41" x14ac:dyDescent="0.25">
      <c r="A1956" s="139" t="str">
        <f>CONCATENATE($C$10,C1940,C1956)</f>
        <v>2015Wk 12Flight 2</v>
      </c>
      <c r="B1956" s="48"/>
      <c r="C1956" s="302" t="s">
        <v>57</v>
      </c>
      <c r="D1956" s="303"/>
      <c r="E1956" s="140">
        <f>IF(COUNTIF(E1957:E1968,MIN(E1957:E1968))=1,MIN(E1957:E1968),0)</f>
        <v>0</v>
      </c>
      <c r="F1956" s="140">
        <f t="shared" ref="F1956:L1956" si="1324">IF(COUNTIF(F1957:F1968,MIN(F1957:F1968))=1,MIN(F1957:F1968),0)</f>
        <v>0</v>
      </c>
      <c r="G1956" s="140">
        <f t="shared" si="1324"/>
        <v>0</v>
      </c>
      <c r="H1956" s="140">
        <f t="shared" si="1324"/>
        <v>0</v>
      </c>
      <c r="I1956" s="140">
        <f t="shared" si="1324"/>
        <v>0</v>
      </c>
      <c r="J1956" s="140">
        <f t="shared" si="1324"/>
        <v>0</v>
      </c>
      <c r="K1956" s="140">
        <f t="shared" si="1324"/>
        <v>0</v>
      </c>
      <c r="L1956" s="140">
        <f t="shared" si="1324"/>
        <v>0</v>
      </c>
      <c r="M1956" s="140">
        <f>IF(COUNTIF(M1957:M1968,MIN(M1957:M1968))=1,MIN(M1957:M1968),0)</f>
        <v>5</v>
      </c>
      <c r="N1956" s="154"/>
      <c r="O1956" s="9" t="s">
        <v>190</v>
      </c>
      <c r="P1956" s="9" t="s">
        <v>191</v>
      </c>
      <c r="Q1956" s="52"/>
    </row>
    <row r="1957" spans="1:41" x14ac:dyDescent="0.25">
      <c r="A1957" s="139" t="str">
        <f t="shared" ref="A1957:A1968" si="1325">CONCATENATE($C$10,$C$1997,"P",B1957)</f>
        <v>2015Wk 12P14</v>
      </c>
      <c r="B1957" s="48">
        <v>14</v>
      </c>
      <c r="C1957" s="144" t="str">
        <f t="shared" ref="C1957:C1968" si="1326">VLOOKUP(B1957,$A$3108:$D$8319,3,FALSE)</f>
        <v>Drew Prucha</v>
      </c>
      <c r="D1957" s="145"/>
      <c r="E1957" s="146">
        <f t="shared" ref="E1957:E1968" si="1327">IFERROR(IF(VLOOKUP($A1957,$A$1997:$P$2058,5,FALSE)=0,"",VLOOKUP($A1957,$A$1997:$P$2058,5,FALSE)),"")</f>
        <v>5</v>
      </c>
      <c r="F1957" s="146">
        <f t="shared" ref="F1957:F1968" si="1328">IFERROR(IF(VLOOKUP($A1957,$A$1997:$P$2058,6,FALSE)=0,"",VLOOKUP($A1957,$A$1997:$P$2058,6,FALSE)),"")</f>
        <v>6</v>
      </c>
      <c r="G1957" s="146">
        <f t="shared" ref="G1957:G1968" si="1329">IFERROR(IF(VLOOKUP($A1957,$A$1997:$P$2058,7,FALSE)=0,"",VLOOKUP($A1957,$A$1997:$P$2058,7,FALSE)),"")</f>
        <v>5</v>
      </c>
      <c r="H1957" s="146">
        <f t="shared" ref="H1957:H1968" si="1330">IFERROR(IF(VLOOKUP($A1957,$A$1997:$P$2058,8,FALSE)=0,"",VLOOKUP($A1957,$A$1997:$P$2058,8,FALSE)),"")</f>
        <v>4</v>
      </c>
      <c r="I1957" s="146">
        <f t="shared" ref="I1957:I1968" si="1331">IFERROR(IF(VLOOKUP($A1957,$A$1997:$P$2058,9,FALSE)=0,"",VLOOKUP($A1957,$A$1997:$P$2058,9,FALSE)),"")</f>
        <v>4</v>
      </c>
      <c r="J1957" s="146">
        <f t="shared" ref="J1957:J1968" si="1332">IFERROR(IF(VLOOKUP($A1957,$A$1997:$P$2058,10,FALSE)=0,"",VLOOKUP($A1957,$A$1997:$P$2058,10,FALSE)),"")</f>
        <v>4</v>
      </c>
      <c r="K1957" s="146">
        <f t="shared" ref="K1957:K1968" si="1333">IFERROR(IF(VLOOKUP($A1957,$A$1997:$P$2058,11,FALSE)=0,"",VLOOKUP($A1957,$A$1997:$P$2058,11,FALSE)),"")</f>
        <v>3</v>
      </c>
      <c r="L1957" s="146">
        <f t="shared" ref="L1957:L1968" si="1334">IFERROR(IF(VLOOKUP($A1957,$A$1997:$P$2058,12,FALSE)=0,"",VLOOKUP($A1957,$A$1997:$P$2058,12,FALSE)),"")</f>
        <v>4</v>
      </c>
      <c r="M1957" s="146">
        <f t="shared" ref="M1957:M1968" si="1335">IFERROR(IF(VLOOKUP($A1957,$A$1997:$P$2058,13,FALSE)=0,"",VLOOKUP($A1957,$A$1997:$P$2058,13,FALSE)),"")</f>
        <v>6</v>
      </c>
      <c r="N1957" s="147">
        <f t="shared" ref="N1957:N1964" si="1336">SUM(E1957:M1957)</f>
        <v>41</v>
      </c>
      <c r="O1957" s="148">
        <f>SUM(COUNTIF(E1957,E1956),COUNTIF(F1957,F1956),COUNTIF(G1957,G1956),COUNTIF(H1957,H1956),COUNTIF(I1957,I1956),COUNTIF(J1957,J1956),COUNTIF(K1957,K1956),COUNTIF(L1957,L1956),COUNTIF(M1957,M1956))</f>
        <v>0</v>
      </c>
      <c r="P1957" s="149">
        <f>IF(O1957=0,0,IF(SUM(O1957:O1968)=O1957,VLOOKUP(1,$AC$107:$AD$116,2,FALSE),O1957*P1969))</f>
        <v>0</v>
      </c>
      <c r="Q1957" s="146">
        <f t="shared" ref="Q1957:Q1968" si="1337">IFERROR((VLOOKUP($A1957,$A$1997:$P$2058,16,FALSE)),"DNP")</f>
        <v>2</v>
      </c>
      <c r="R1957" t="s">
        <v>179</v>
      </c>
      <c r="S1957" t="str">
        <f t="shared" ref="S1957:S1968" si="1338">CONCATENATE(T1957,U1957,V1957,W1957,X1957,Y1957,Z1957,AA1957,AB1957)</f>
        <v/>
      </c>
      <c r="T1957" t="str">
        <f t="shared" ref="T1957:AB1957" si="1339">IF(E1957=E1956,CONCATENATE(VLOOKUP((E1957-E1940),$AC$122:$AD$127,2,FALSE),E1941),"")</f>
        <v/>
      </c>
      <c r="U1957" t="str">
        <f t="shared" si="1339"/>
        <v/>
      </c>
      <c r="V1957" t="str">
        <f t="shared" si="1339"/>
        <v/>
      </c>
      <c r="W1957" t="str">
        <f t="shared" si="1339"/>
        <v/>
      </c>
      <c r="X1957" t="str">
        <f t="shared" si="1339"/>
        <v/>
      </c>
      <c r="Y1957" t="str">
        <f t="shared" si="1339"/>
        <v/>
      </c>
      <c r="Z1957" t="str">
        <f t="shared" si="1339"/>
        <v/>
      </c>
      <c r="AA1957" t="str">
        <f t="shared" si="1339"/>
        <v/>
      </c>
      <c r="AB1957" t="str">
        <f t="shared" si="1339"/>
        <v/>
      </c>
      <c r="AG1957" t="str">
        <f>CONCATENATE("F2",T1957)</f>
        <v>F2</v>
      </c>
      <c r="AH1957" t="str">
        <f t="shared" ref="AH1957:AO1968" si="1340">CONCATENATE("F2",U1957)</f>
        <v>F2</v>
      </c>
      <c r="AI1957" t="str">
        <f t="shared" si="1340"/>
        <v>F2</v>
      </c>
      <c r="AJ1957" t="str">
        <f t="shared" si="1340"/>
        <v>F2</v>
      </c>
      <c r="AK1957" t="str">
        <f t="shared" si="1340"/>
        <v>F2</v>
      </c>
      <c r="AL1957" t="str">
        <f t="shared" si="1340"/>
        <v>F2</v>
      </c>
      <c r="AM1957" t="str">
        <f t="shared" si="1340"/>
        <v>F2</v>
      </c>
      <c r="AN1957" t="str">
        <f t="shared" si="1340"/>
        <v>F2</v>
      </c>
      <c r="AO1957" t="str">
        <f t="shared" si="1340"/>
        <v>F2</v>
      </c>
    </row>
    <row r="1958" spans="1:41" x14ac:dyDescent="0.25">
      <c r="A1958" s="139" t="str">
        <f t="shared" si="1325"/>
        <v>2015Wk 12P30</v>
      </c>
      <c r="B1958" s="48">
        <v>30</v>
      </c>
      <c r="C1958" s="144" t="str">
        <f t="shared" si="1326"/>
        <v>Matt Lochner</v>
      </c>
      <c r="D1958" s="145"/>
      <c r="E1958" s="146">
        <f t="shared" si="1327"/>
        <v>5</v>
      </c>
      <c r="F1958" s="146">
        <f t="shared" si="1328"/>
        <v>6</v>
      </c>
      <c r="G1958" s="146">
        <f t="shared" si="1329"/>
        <v>5</v>
      </c>
      <c r="H1958" s="146">
        <f t="shared" si="1330"/>
        <v>5</v>
      </c>
      <c r="I1958" s="146">
        <f t="shared" si="1331"/>
        <v>4</v>
      </c>
      <c r="J1958" s="146">
        <f t="shared" si="1332"/>
        <v>6</v>
      </c>
      <c r="K1958" s="146">
        <f t="shared" si="1333"/>
        <v>5</v>
      </c>
      <c r="L1958" s="146">
        <f t="shared" si="1334"/>
        <v>5</v>
      </c>
      <c r="M1958" s="146">
        <f t="shared" si="1335"/>
        <v>7</v>
      </c>
      <c r="N1958" s="147">
        <f t="shared" si="1336"/>
        <v>48</v>
      </c>
      <c r="O1958" s="148">
        <f>SUM(COUNTIF(E1958,E1956),COUNTIF(F1958,F1956),COUNTIF(G1958,G1956),COUNTIF(H1958,H1956),COUNTIF(I1958,I1956),COUNTIF(J1958,J1956),COUNTIF(K1958,K1956),COUNTIF(L1958,L1956),COUNTIF(M1958,M1956))</f>
        <v>0</v>
      </c>
      <c r="P1958" s="149">
        <f>IF(O1958=0,0,IF(SUM(O1957:O1968)=O1958,VLOOKUP(1,$AC$107:$AD$116,2,FALSE),O1958*P1969))</f>
        <v>0</v>
      </c>
      <c r="Q1958" s="146">
        <f t="shared" si="1337"/>
        <v>0</v>
      </c>
      <c r="R1958" t="s">
        <v>179</v>
      </c>
      <c r="S1958" t="str">
        <f t="shared" si="1338"/>
        <v/>
      </c>
      <c r="T1958" t="str">
        <f t="shared" ref="T1958:AB1958" si="1341">IF(E1958=E1956,CONCATENATE(VLOOKUP((E1958-E1940),$AC$122:$AD$127,2,FALSE),E1941),"")</f>
        <v/>
      </c>
      <c r="U1958" t="str">
        <f t="shared" si="1341"/>
        <v/>
      </c>
      <c r="V1958" t="str">
        <f t="shared" si="1341"/>
        <v/>
      </c>
      <c r="W1958" t="str">
        <f t="shared" si="1341"/>
        <v/>
      </c>
      <c r="X1958" t="str">
        <f t="shared" si="1341"/>
        <v/>
      </c>
      <c r="Y1958" t="str">
        <f t="shared" si="1341"/>
        <v/>
      </c>
      <c r="Z1958" t="str">
        <f t="shared" si="1341"/>
        <v/>
      </c>
      <c r="AA1958" t="str">
        <f t="shared" si="1341"/>
        <v/>
      </c>
      <c r="AB1958" t="str">
        <f t="shared" si="1341"/>
        <v/>
      </c>
      <c r="AC1958" s="1" t="s">
        <v>197</v>
      </c>
      <c r="AG1958" t="str">
        <f t="shared" ref="AG1958:AG1968" si="1342">CONCATENATE("F2",T1958)</f>
        <v>F2</v>
      </c>
      <c r="AH1958" t="str">
        <f t="shared" si="1340"/>
        <v>F2</v>
      </c>
      <c r="AI1958" t="str">
        <f t="shared" si="1340"/>
        <v>F2</v>
      </c>
      <c r="AJ1958" t="str">
        <f t="shared" si="1340"/>
        <v>F2</v>
      </c>
      <c r="AK1958" t="str">
        <f t="shared" si="1340"/>
        <v>F2</v>
      </c>
      <c r="AL1958" t="str">
        <f t="shared" si="1340"/>
        <v>F2</v>
      </c>
      <c r="AM1958" t="str">
        <f t="shared" si="1340"/>
        <v>F2</v>
      </c>
      <c r="AN1958" t="str">
        <f t="shared" si="1340"/>
        <v>F2</v>
      </c>
      <c r="AO1958" t="str">
        <f t="shared" si="1340"/>
        <v>F2</v>
      </c>
    </row>
    <row r="1959" spans="1:41" x14ac:dyDescent="0.25">
      <c r="A1959" s="139" t="str">
        <f t="shared" si="1325"/>
        <v>2015Wk 12P22</v>
      </c>
      <c r="B1959" s="48">
        <v>22</v>
      </c>
      <c r="C1959" s="144" t="str">
        <f t="shared" si="1326"/>
        <v>Mike Carroll</v>
      </c>
      <c r="D1959" s="145"/>
      <c r="E1959" s="146">
        <f t="shared" si="1327"/>
        <v>5</v>
      </c>
      <c r="F1959" s="146">
        <f t="shared" si="1328"/>
        <v>6</v>
      </c>
      <c r="G1959" s="146">
        <f t="shared" si="1329"/>
        <v>5</v>
      </c>
      <c r="H1959" s="146">
        <f t="shared" si="1330"/>
        <v>5</v>
      </c>
      <c r="I1959" s="146">
        <f t="shared" si="1331"/>
        <v>4</v>
      </c>
      <c r="J1959" s="146">
        <f t="shared" si="1332"/>
        <v>5</v>
      </c>
      <c r="K1959" s="146">
        <f t="shared" si="1333"/>
        <v>4</v>
      </c>
      <c r="L1959" s="146">
        <f t="shared" si="1334"/>
        <v>6</v>
      </c>
      <c r="M1959" s="146">
        <f t="shared" si="1335"/>
        <v>7</v>
      </c>
      <c r="N1959" s="147">
        <f t="shared" si="1336"/>
        <v>47</v>
      </c>
      <c r="O1959" s="148">
        <f>SUM(COUNTIF(E1959,E1956),COUNTIF(F1959,F1956),COUNTIF(G1959,G1956),COUNTIF(H1959,H1956),COUNTIF(I1959,I1956),COUNTIF(J1959,J1956),COUNTIF(K1959,K1956),COUNTIF(L1959,L1956),COUNTIF(M1959,M1956))</f>
        <v>0</v>
      </c>
      <c r="P1959" s="149">
        <f>IF(O1959=0,0,IF(SUM(O1957:O1968)=O1959,VLOOKUP(1,$AC$107:$AD$116,2,FALSE),O1959*P1969))</f>
        <v>0</v>
      </c>
      <c r="Q1959" s="146">
        <f t="shared" si="1337"/>
        <v>0</v>
      </c>
      <c r="R1959" t="s">
        <v>179</v>
      </c>
      <c r="S1959" t="str">
        <f t="shared" si="1338"/>
        <v/>
      </c>
      <c r="T1959" t="str">
        <f t="shared" ref="T1959:AB1959" si="1343">IF(E1959=E1956,CONCATENATE(VLOOKUP((E1959-E1940),$AC$122:$AD$127,2,FALSE),E1941),"")</f>
        <v/>
      </c>
      <c r="U1959" t="str">
        <f t="shared" si="1343"/>
        <v/>
      </c>
      <c r="V1959" t="str">
        <f t="shared" si="1343"/>
        <v/>
      </c>
      <c r="W1959" t="str">
        <f t="shared" si="1343"/>
        <v/>
      </c>
      <c r="X1959" t="str">
        <f t="shared" si="1343"/>
        <v/>
      </c>
      <c r="Y1959" t="str">
        <f t="shared" si="1343"/>
        <v/>
      </c>
      <c r="Z1959" t="str">
        <f t="shared" si="1343"/>
        <v/>
      </c>
      <c r="AA1959" t="str">
        <f t="shared" si="1343"/>
        <v/>
      </c>
      <c r="AB1959" t="str">
        <f t="shared" si="1343"/>
        <v/>
      </c>
      <c r="AC1959" s="1">
        <v>-3</v>
      </c>
      <c r="AD1959" s="1" t="s">
        <v>198</v>
      </c>
      <c r="AG1959" t="str">
        <f t="shared" si="1342"/>
        <v>F2</v>
      </c>
      <c r="AH1959" t="str">
        <f t="shared" si="1340"/>
        <v>F2</v>
      </c>
      <c r="AI1959" t="str">
        <f t="shared" si="1340"/>
        <v>F2</v>
      </c>
      <c r="AJ1959" t="str">
        <f t="shared" si="1340"/>
        <v>F2</v>
      </c>
      <c r="AK1959" t="str">
        <f t="shared" si="1340"/>
        <v>F2</v>
      </c>
      <c r="AL1959" t="str">
        <f t="shared" si="1340"/>
        <v>F2</v>
      </c>
      <c r="AM1959" t="str">
        <f t="shared" si="1340"/>
        <v>F2</v>
      </c>
      <c r="AN1959" t="str">
        <f t="shared" si="1340"/>
        <v>F2</v>
      </c>
      <c r="AO1959" t="str">
        <f t="shared" si="1340"/>
        <v>F2</v>
      </c>
    </row>
    <row r="1960" spans="1:41" x14ac:dyDescent="0.25">
      <c r="A1960" s="139" t="str">
        <f t="shared" si="1325"/>
        <v>2015Wk 12P37</v>
      </c>
      <c r="B1960" s="48">
        <v>37</v>
      </c>
      <c r="C1960" s="144" t="str">
        <f t="shared" si="1326"/>
        <v>Brian Thompson</v>
      </c>
      <c r="D1960" s="145"/>
      <c r="E1960" s="146">
        <f t="shared" si="1327"/>
        <v>4</v>
      </c>
      <c r="F1960" s="146">
        <f t="shared" si="1328"/>
        <v>4</v>
      </c>
      <c r="G1960" s="146">
        <f t="shared" si="1329"/>
        <v>5</v>
      </c>
      <c r="H1960" s="146">
        <f t="shared" si="1330"/>
        <v>4</v>
      </c>
      <c r="I1960" s="146">
        <f t="shared" si="1331"/>
        <v>3</v>
      </c>
      <c r="J1960" s="146">
        <f t="shared" si="1332"/>
        <v>4</v>
      </c>
      <c r="K1960" s="146">
        <f t="shared" si="1333"/>
        <v>3</v>
      </c>
      <c r="L1960" s="146">
        <f t="shared" si="1334"/>
        <v>5</v>
      </c>
      <c r="M1960" s="146">
        <f t="shared" si="1335"/>
        <v>6</v>
      </c>
      <c r="N1960" s="147">
        <f t="shared" si="1336"/>
        <v>38</v>
      </c>
      <c r="O1960" s="148">
        <f>SUM(COUNTIF(E1960,E1956),COUNTIF(F1960,F1956),COUNTIF(G1960,G1956),COUNTIF(H1960,H1956),COUNTIF(I1960,I1956),COUNTIF(J1960,J1956),COUNTIF(K1960,K1956),COUNTIF(L1960,L1956),COUNTIF(M1960,M1956))</f>
        <v>0</v>
      </c>
      <c r="P1960" s="149">
        <f>IF(O1960=0,0,IF(SUM(O1957:O1968)=O1960,VLOOKUP(1,$AC$107:$AD$116,2,FALSE),O1960*P1969))</f>
        <v>0</v>
      </c>
      <c r="Q1960" s="146">
        <f t="shared" si="1337"/>
        <v>2</v>
      </c>
      <c r="R1960" t="s">
        <v>179</v>
      </c>
      <c r="S1960" t="str">
        <f t="shared" si="1338"/>
        <v/>
      </c>
      <c r="T1960" t="str">
        <f t="shared" ref="T1960:AB1960" si="1344">IF(E1960=E1956,CONCATENATE(VLOOKUP((E1960-E1940),$AC$122:$AD$127,2,FALSE),E1941),"")</f>
        <v/>
      </c>
      <c r="U1960" t="str">
        <f t="shared" si="1344"/>
        <v/>
      </c>
      <c r="V1960" t="str">
        <f t="shared" si="1344"/>
        <v/>
      </c>
      <c r="W1960" t="str">
        <f t="shared" si="1344"/>
        <v/>
      </c>
      <c r="X1960" t="str">
        <f t="shared" si="1344"/>
        <v/>
      </c>
      <c r="Y1960" t="str">
        <f t="shared" si="1344"/>
        <v/>
      </c>
      <c r="Z1960" t="str">
        <f t="shared" si="1344"/>
        <v/>
      </c>
      <c r="AA1960" t="str">
        <f t="shared" si="1344"/>
        <v/>
      </c>
      <c r="AB1960" t="str">
        <f t="shared" si="1344"/>
        <v/>
      </c>
      <c r="AC1960" s="1">
        <v>-2</v>
      </c>
      <c r="AD1960" s="1" t="s">
        <v>199</v>
      </c>
      <c r="AG1960" t="str">
        <f t="shared" si="1342"/>
        <v>F2</v>
      </c>
      <c r="AH1960" t="str">
        <f t="shared" si="1340"/>
        <v>F2</v>
      </c>
      <c r="AI1960" t="str">
        <f t="shared" si="1340"/>
        <v>F2</v>
      </c>
      <c r="AJ1960" t="str">
        <f t="shared" si="1340"/>
        <v>F2</v>
      </c>
      <c r="AK1960" t="str">
        <f t="shared" si="1340"/>
        <v>F2</v>
      </c>
      <c r="AL1960" t="str">
        <f t="shared" si="1340"/>
        <v>F2</v>
      </c>
      <c r="AM1960" t="str">
        <f t="shared" si="1340"/>
        <v>F2</v>
      </c>
      <c r="AN1960" t="str">
        <f t="shared" si="1340"/>
        <v>F2</v>
      </c>
      <c r="AO1960" t="str">
        <f t="shared" si="1340"/>
        <v>F2</v>
      </c>
    </row>
    <row r="1961" spans="1:41" x14ac:dyDescent="0.25">
      <c r="A1961" s="139" t="str">
        <f t="shared" si="1325"/>
        <v>2015Wk 12P12</v>
      </c>
      <c r="B1961" s="48">
        <v>12</v>
      </c>
      <c r="C1961" s="144" t="str">
        <f t="shared" si="1326"/>
        <v>Dale Russell</v>
      </c>
      <c r="D1961" s="145"/>
      <c r="E1961" s="146">
        <f t="shared" si="1327"/>
        <v>5</v>
      </c>
      <c r="F1961" s="146">
        <f t="shared" si="1328"/>
        <v>5</v>
      </c>
      <c r="G1961" s="146">
        <f t="shared" si="1329"/>
        <v>6</v>
      </c>
      <c r="H1961" s="146">
        <f t="shared" si="1330"/>
        <v>5</v>
      </c>
      <c r="I1961" s="146">
        <f t="shared" si="1331"/>
        <v>3</v>
      </c>
      <c r="J1961" s="146">
        <f t="shared" si="1332"/>
        <v>5</v>
      </c>
      <c r="K1961" s="146">
        <f t="shared" si="1333"/>
        <v>4</v>
      </c>
      <c r="L1961" s="146">
        <f t="shared" si="1334"/>
        <v>6</v>
      </c>
      <c r="M1961" s="146">
        <f t="shared" si="1335"/>
        <v>7</v>
      </c>
      <c r="N1961" s="147">
        <f t="shared" si="1336"/>
        <v>46</v>
      </c>
      <c r="O1961" s="148">
        <f>SUM(COUNTIF(E1961,E1956),COUNTIF(F1961,F1956),COUNTIF(G1961,G1956),COUNTIF(H1961,H1956),COUNTIF(I1961,I1956),COUNTIF(J1961,J1956),COUNTIF(K1961,K1956),COUNTIF(L1961,L1956),COUNTIF(M1961,M1956))</f>
        <v>0</v>
      </c>
      <c r="P1961" s="149">
        <f>IF(O1961=0,0,IF(SUM(O1957:O1968)=O1961,VLOOKUP(1,$AC$107:$AD$116,2,FALSE),O1961*P1969))</f>
        <v>0</v>
      </c>
      <c r="Q1961" s="146">
        <f t="shared" si="1337"/>
        <v>0</v>
      </c>
      <c r="R1961" t="s">
        <v>179</v>
      </c>
      <c r="S1961" t="str">
        <f t="shared" si="1338"/>
        <v/>
      </c>
      <c r="T1961" t="str">
        <f t="shared" ref="T1961:AB1961" si="1345">IF(E1961=E1956,CONCATENATE(VLOOKUP((E1961-E1940),$AC$122:$AD$127,2,FALSE),E1941),"")</f>
        <v/>
      </c>
      <c r="U1961" t="str">
        <f t="shared" si="1345"/>
        <v/>
      </c>
      <c r="V1961" t="str">
        <f t="shared" si="1345"/>
        <v/>
      </c>
      <c r="W1961" t="str">
        <f t="shared" si="1345"/>
        <v/>
      </c>
      <c r="X1961" t="str">
        <f t="shared" si="1345"/>
        <v/>
      </c>
      <c r="Y1961" t="str">
        <f t="shared" si="1345"/>
        <v/>
      </c>
      <c r="Z1961" t="str">
        <f t="shared" si="1345"/>
        <v/>
      </c>
      <c r="AA1961" t="str">
        <f t="shared" si="1345"/>
        <v/>
      </c>
      <c r="AB1961" t="str">
        <f t="shared" si="1345"/>
        <v/>
      </c>
      <c r="AC1961" s="1">
        <v>-1</v>
      </c>
      <c r="AD1961" s="1" t="s">
        <v>200</v>
      </c>
      <c r="AG1961" t="str">
        <f t="shared" si="1342"/>
        <v>F2</v>
      </c>
      <c r="AH1961" t="str">
        <f t="shared" si="1340"/>
        <v>F2</v>
      </c>
      <c r="AI1961" t="str">
        <f t="shared" si="1340"/>
        <v>F2</v>
      </c>
      <c r="AJ1961" t="str">
        <f t="shared" si="1340"/>
        <v>F2</v>
      </c>
      <c r="AK1961" t="str">
        <f t="shared" si="1340"/>
        <v>F2</v>
      </c>
      <c r="AL1961" t="str">
        <f t="shared" si="1340"/>
        <v>F2</v>
      </c>
      <c r="AM1961" t="str">
        <f t="shared" si="1340"/>
        <v>F2</v>
      </c>
      <c r="AN1961" t="str">
        <f t="shared" si="1340"/>
        <v>F2</v>
      </c>
      <c r="AO1961" t="str">
        <f t="shared" si="1340"/>
        <v>F2</v>
      </c>
    </row>
    <row r="1962" spans="1:41" x14ac:dyDescent="0.25">
      <c r="A1962" s="139" t="str">
        <f t="shared" si="1325"/>
        <v>2015Wk 12P31</v>
      </c>
      <c r="B1962" s="48">
        <v>31</v>
      </c>
      <c r="C1962" s="144" t="str">
        <f t="shared" si="1326"/>
        <v>Marty Donegan</v>
      </c>
      <c r="D1962" s="145"/>
      <c r="E1962" s="146">
        <f t="shared" si="1327"/>
        <v>5</v>
      </c>
      <c r="F1962" s="146">
        <f t="shared" si="1328"/>
        <v>6</v>
      </c>
      <c r="G1962" s="146">
        <f t="shared" si="1329"/>
        <v>6</v>
      </c>
      <c r="H1962" s="146">
        <f t="shared" si="1330"/>
        <v>4</v>
      </c>
      <c r="I1962" s="146">
        <f t="shared" si="1331"/>
        <v>3</v>
      </c>
      <c r="J1962" s="146">
        <f t="shared" si="1332"/>
        <v>5</v>
      </c>
      <c r="K1962" s="146">
        <f t="shared" si="1333"/>
        <v>3</v>
      </c>
      <c r="L1962" s="146">
        <f t="shared" si="1334"/>
        <v>6</v>
      </c>
      <c r="M1962" s="146">
        <f t="shared" si="1335"/>
        <v>7</v>
      </c>
      <c r="N1962" s="147">
        <f t="shared" si="1336"/>
        <v>45</v>
      </c>
      <c r="O1962" s="148">
        <f>SUM(COUNTIF(E1962,E1956),COUNTIF(F1962,F1956),COUNTIF(G1962,G1956),COUNTIF(H1962,H1956),COUNTIF(I1962,I1956),COUNTIF(J1962,J1956),COUNTIF(K1962,K1956),COUNTIF(L1962,L1956),COUNTIF(M1962,M1956))</f>
        <v>0</v>
      </c>
      <c r="P1962" s="149">
        <f>IF(O1962=0,0,IF(SUM(O1957:O1968)=O1962,VLOOKUP(1,$AC$107:$AD$116,2,FALSE),O1962*P1969))</f>
        <v>0</v>
      </c>
      <c r="Q1962" s="146">
        <f t="shared" si="1337"/>
        <v>1</v>
      </c>
      <c r="R1962" t="s">
        <v>179</v>
      </c>
      <c r="S1962" t="str">
        <f t="shared" si="1338"/>
        <v/>
      </c>
      <c r="T1962" t="str">
        <f t="shared" ref="T1962:AB1962" si="1346">IF(E1962=E1956,CONCATENATE(VLOOKUP((E1962-E1940),$AC$122:$AD$127,2,FALSE),E1941),"")</f>
        <v/>
      </c>
      <c r="U1962" t="str">
        <f t="shared" si="1346"/>
        <v/>
      </c>
      <c r="V1962" t="str">
        <f t="shared" si="1346"/>
        <v/>
      </c>
      <c r="W1962" t="str">
        <f t="shared" si="1346"/>
        <v/>
      </c>
      <c r="X1962" t="str">
        <f t="shared" si="1346"/>
        <v/>
      </c>
      <c r="Y1962" t="str">
        <f t="shared" si="1346"/>
        <v/>
      </c>
      <c r="Z1962" t="str">
        <f t="shared" si="1346"/>
        <v/>
      </c>
      <c r="AA1962" t="str">
        <f t="shared" si="1346"/>
        <v/>
      </c>
      <c r="AB1962" t="str">
        <f t="shared" si="1346"/>
        <v/>
      </c>
      <c r="AC1962" s="1">
        <v>0</v>
      </c>
      <c r="AD1962" s="1" t="s">
        <v>201</v>
      </c>
      <c r="AG1962" t="str">
        <f t="shared" si="1342"/>
        <v>F2</v>
      </c>
      <c r="AH1962" t="str">
        <f t="shared" si="1340"/>
        <v>F2</v>
      </c>
      <c r="AI1962" t="str">
        <f t="shared" si="1340"/>
        <v>F2</v>
      </c>
      <c r="AJ1962" t="str">
        <f t="shared" si="1340"/>
        <v>F2</v>
      </c>
      <c r="AK1962" t="str">
        <f t="shared" si="1340"/>
        <v>F2</v>
      </c>
      <c r="AL1962" t="str">
        <f t="shared" si="1340"/>
        <v>F2</v>
      </c>
      <c r="AM1962" t="str">
        <f t="shared" si="1340"/>
        <v>F2</v>
      </c>
      <c r="AN1962" t="str">
        <f t="shared" si="1340"/>
        <v>F2</v>
      </c>
      <c r="AO1962" t="str">
        <f t="shared" si="1340"/>
        <v>F2</v>
      </c>
    </row>
    <row r="1963" spans="1:41" x14ac:dyDescent="0.25">
      <c r="A1963" s="139" t="str">
        <f t="shared" si="1325"/>
        <v>2015Wk 12P21</v>
      </c>
      <c r="B1963" s="48">
        <v>21</v>
      </c>
      <c r="C1963" s="144" t="str">
        <f t="shared" si="1326"/>
        <v>Sean Mott</v>
      </c>
      <c r="D1963" s="145"/>
      <c r="E1963" s="146">
        <f t="shared" si="1327"/>
        <v>5</v>
      </c>
      <c r="F1963" s="146">
        <f t="shared" si="1328"/>
        <v>5</v>
      </c>
      <c r="G1963" s="146">
        <f t="shared" si="1329"/>
        <v>5</v>
      </c>
      <c r="H1963" s="146">
        <f t="shared" si="1330"/>
        <v>5</v>
      </c>
      <c r="I1963" s="146">
        <f t="shared" si="1331"/>
        <v>3</v>
      </c>
      <c r="J1963" s="146">
        <f t="shared" si="1332"/>
        <v>5</v>
      </c>
      <c r="K1963" s="146">
        <f t="shared" si="1333"/>
        <v>3</v>
      </c>
      <c r="L1963" s="146">
        <f t="shared" si="1334"/>
        <v>5</v>
      </c>
      <c r="M1963" s="146">
        <f t="shared" si="1335"/>
        <v>6</v>
      </c>
      <c r="N1963" s="147">
        <f t="shared" si="1336"/>
        <v>42</v>
      </c>
      <c r="O1963" s="148">
        <f>SUM(COUNTIF(E1963,E1956),COUNTIF(F1963,F1956),COUNTIF(G1963,G1956),COUNTIF(H1963,H1956),COUNTIF(I1963,I1956),COUNTIF(J1963,J1956),COUNTIF(K1963,K1956),COUNTIF(L1963,L1956),COUNTIF(M1963,M1956))</f>
        <v>0</v>
      </c>
      <c r="P1963" s="149">
        <f>IF(O1963=0,0,IF(SUM(O1957:O1968)=O1963,VLOOKUP(1,$AC$107:$AD$116,2,FALSE),O1963*P1969))</f>
        <v>0</v>
      </c>
      <c r="Q1963" s="146">
        <f t="shared" si="1337"/>
        <v>0</v>
      </c>
      <c r="R1963" t="s">
        <v>179</v>
      </c>
      <c r="S1963" t="str">
        <f t="shared" si="1338"/>
        <v/>
      </c>
      <c r="T1963" t="str">
        <f t="shared" ref="T1963:AB1963" si="1347">IF(E1963=E1956,CONCATENATE(VLOOKUP((E1963-E1940),$AC$122:$AD$127,2,FALSE),E1941),"")</f>
        <v/>
      </c>
      <c r="U1963" t="str">
        <f t="shared" si="1347"/>
        <v/>
      </c>
      <c r="V1963" t="str">
        <f t="shared" si="1347"/>
        <v/>
      </c>
      <c r="W1963" t="str">
        <f t="shared" si="1347"/>
        <v/>
      </c>
      <c r="X1963" t="str">
        <f t="shared" si="1347"/>
        <v/>
      </c>
      <c r="Y1963" t="str">
        <f t="shared" si="1347"/>
        <v/>
      </c>
      <c r="Z1963" t="str">
        <f t="shared" si="1347"/>
        <v/>
      </c>
      <c r="AA1963" t="str">
        <f t="shared" si="1347"/>
        <v/>
      </c>
      <c r="AB1963" t="str">
        <f t="shared" si="1347"/>
        <v/>
      </c>
      <c r="AC1963" s="1">
        <v>1</v>
      </c>
      <c r="AD1963" s="1" t="s">
        <v>202</v>
      </c>
      <c r="AG1963" t="str">
        <f t="shared" si="1342"/>
        <v>F2</v>
      </c>
      <c r="AH1963" t="str">
        <f t="shared" si="1340"/>
        <v>F2</v>
      </c>
      <c r="AI1963" t="str">
        <f t="shared" si="1340"/>
        <v>F2</v>
      </c>
      <c r="AJ1963" t="str">
        <f t="shared" si="1340"/>
        <v>F2</v>
      </c>
      <c r="AK1963" t="str">
        <f t="shared" si="1340"/>
        <v>F2</v>
      </c>
      <c r="AL1963" t="str">
        <f t="shared" si="1340"/>
        <v>F2</v>
      </c>
      <c r="AM1963" t="str">
        <f t="shared" si="1340"/>
        <v>F2</v>
      </c>
      <c r="AN1963" t="str">
        <f t="shared" si="1340"/>
        <v>F2</v>
      </c>
      <c r="AO1963" t="str">
        <f t="shared" si="1340"/>
        <v>F2</v>
      </c>
    </row>
    <row r="1964" spans="1:41" x14ac:dyDescent="0.25">
      <c r="A1964" s="139" t="str">
        <f t="shared" si="1325"/>
        <v>2015Wk 12P43</v>
      </c>
      <c r="B1964" s="48">
        <v>43</v>
      </c>
      <c r="C1964" s="144" t="str">
        <f t="shared" si="1326"/>
        <v>Tony Massa</v>
      </c>
      <c r="D1964" s="145"/>
      <c r="E1964" s="146">
        <f t="shared" si="1327"/>
        <v>5</v>
      </c>
      <c r="F1964" s="146">
        <f t="shared" si="1328"/>
        <v>5</v>
      </c>
      <c r="G1964" s="146">
        <f t="shared" si="1329"/>
        <v>5</v>
      </c>
      <c r="H1964" s="146">
        <f t="shared" si="1330"/>
        <v>4</v>
      </c>
      <c r="I1964" s="146">
        <f t="shared" si="1331"/>
        <v>3</v>
      </c>
      <c r="J1964" s="146">
        <f t="shared" si="1332"/>
        <v>6</v>
      </c>
      <c r="K1964" s="146">
        <f t="shared" si="1333"/>
        <v>4</v>
      </c>
      <c r="L1964" s="146">
        <f t="shared" si="1334"/>
        <v>4</v>
      </c>
      <c r="M1964" s="146">
        <f t="shared" si="1335"/>
        <v>6</v>
      </c>
      <c r="N1964" s="147">
        <f t="shared" si="1336"/>
        <v>42</v>
      </c>
      <c r="O1964" s="148">
        <f>SUM(COUNTIF(E1964,E1956),COUNTIF(F1964,F1956),COUNTIF(G1964,G1956),COUNTIF(H1964,H1956),COUNTIF(I1964,I1956),COUNTIF(J1964,J1956),COUNTIF(K1964,K1956),COUNTIF(L1964,L1956),COUNTIF(M1964,M1956))</f>
        <v>0</v>
      </c>
      <c r="P1964" s="149">
        <f>IF(O1964=0,0,IF(SUM(O1957:O1968)=O1964,VLOOKUP(1,$AC$107:$AD$116,2,FALSE),O1964*P1969))</f>
        <v>0</v>
      </c>
      <c r="Q1964" s="146">
        <f t="shared" si="1337"/>
        <v>2</v>
      </c>
      <c r="R1964" t="s">
        <v>179</v>
      </c>
      <c r="S1964" t="str">
        <f t="shared" si="1338"/>
        <v/>
      </c>
      <c r="T1964" t="str">
        <f t="shared" ref="T1964:AB1964" si="1348">IF(E1964=E1956,CONCATENATE(VLOOKUP((E1964-E1940),$AC$122:$AD$127,2,FALSE),E1941),"")</f>
        <v/>
      </c>
      <c r="U1964" t="str">
        <f t="shared" si="1348"/>
        <v/>
      </c>
      <c r="V1964" t="str">
        <f t="shared" si="1348"/>
        <v/>
      </c>
      <c r="W1964" t="str">
        <f t="shared" si="1348"/>
        <v/>
      </c>
      <c r="X1964" t="str">
        <f t="shared" si="1348"/>
        <v/>
      </c>
      <c r="Y1964" t="str">
        <f t="shared" si="1348"/>
        <v/>
      </c>
      <c r="Z1964" t="str">
        <f t="shared" si="1348"/>
        <v/>
      </c>
      <c r="AA1964" t="str">
        <f t="shared" si="1348"/>
        <v/>
      </c>
      <c r="AB1964" t="str">
        <f t="shared" si="1348"/>
        <v/>
      </c>
      <c r="AC1964" s="1">
        <v>2</v>
      </c>
      <c r="AD1964" s="1" t="s">
        <v>203</v>
      </c>
      <c r="AG1964" t="str">
        <f t="shared" si="1342"/>
        <v>F2</v>
      </c>
      <c r="AH1964" t="str">
        <f t="shared" si="1340"/>
        <v>F2</v>
      </c>
      <c r="AI1964" t="str">
        <f t="shared" si="1340"/>
        <v>F2</v>
      </c>
      <c r="AJ1964" t="str">
        <f t="shared" si="1340"/>
        <v>F2</v>
      </c>
      <c r="AK1964" t="str">
        <f t="shared" si="1340"/>
        <v>F2</v>
      </c>
      <c r="AL1964" t="str">
        <f t="shared" si="1340"/>
        <v>F2</v>
      </c>
      <c r="AM1964" t="str">
        <f t="shared" si="1340"/>
        <v>F2</v>
      </c>
      <c r="AN1964" t="str">
        <f t="shared" si="1340"/>
        <v>F2</v>
      </c>
      <c r="AO1964" t="str">
        <f t="shared" si="1340"/>
        <v>F2</v>
      </c>
    </row>
    <row r="1965" spans="1:41" x14ac:dyDescent="0.25">
      <c r="A1965" s="139" t="str">
        <f t="shared" si="1325"/>
        <v>2015Wk 12P24</v>
      </c>
      <c r="B1965" s="48">
        <v>24</v>
      </c>
      <c r="C1965" s="144" t="str">
        <f t="shared" si="1326"/>
        <v>Rick Fanto</v>
      </c>
      <c r="D1965" s="145"/>
      <c r="E1965" s="146">
        <f t="shared" si="1327"/>
        <v>4</v>
      </c>
      <c r="F1965" s="146">
        <f t="shared" si="1328"/>
        <v>6</v>
      </c>
      <c r="G1965" s="146">
        <f t="shared" si="1329"/>
        <v>5</v>
      </c>
      <c r="H1965" s="146">
        <f t="shared" si="1330"/>
        <v>5</v>
      </c>
      <c r="I1965" s="146">
        <f t="shared" si="1331"/>
        <v>3</v>
      </c>
      <c r="J1965" s="146">
        <f t="shared" si="1332"/>
        <v>5</v>
      </c>
      <c r="K1965" s="146">
        <f t="shared" si="1333"/>
        <v>3</v>
      </c>
      <c r="L1965" s="146">
        <f t="shared" si="1334"/>
        <v>5</v>
      </c>
      <c r="M1965" s="146">
        <f t="shared" si="1335"/>
        <v>7</v>
      </c>
      <c r="N1965" s="147">
        <f>SUM(E1965:M1965)</f>
        <v>43</v>
      </c>
      <c r="O1965" s="148">
        <f>SUM(COUNTIF(E1965,E1956),COUNTIF(F1965,F1956),COUNTIF(G1965,G1956),COUNTIF(H1965,H1956),COUNTIF(I1965,I1956),COUNTIF(J1965,J1956),COUNTIF(K1965,K1956),COUNTIF(L1965,L1956),COUNTIF(M1965,M1956))</f>
        <v>0</v>
      </c>
      <c r="P1965" s="149">
        <f>IF(O1965=0,0,IF(SUM(O1957:O1968)=O1965,VLOOKUP(1,$AC$107:$AD$116,2,FALSE),O1965*P1969))</f>
        <v>0</v>
      </c>
      <c r="Q1965" s="146">
        <f t="shared" si="1337"/>
        <v>2</v>
      </c>
      <c r="R1965" t="s">
        <v>179</v>
      </c>
      <c r="S1965" t="str">
        <f t="shared" si="1338"/>
        <v/>
      </c>
      <c r="T1965" t="str">
        <f t="shared" ref="T1965:AB1965" si="1349">IF(E1965=E1956,CONCATENATE(VLOOKUP((E1965-E1940),$AC$122:$AD$127,2,FALSE),E1941),"")</f>
        <v/>
      </c>
      <c r="U1965" t="str">
        <f t="shared" si="1349"/>
        <v/>
      </c>
      <c r="V1965" t="str">
        <f t="shared" si="1349"/>
        <v/>
      </c>
      <c r="W1965" t="str">
        <f t="shared" si="1349"/>
        <v/>
      </c>
      <c r="X1965" t="str">
        <f t="shared" si="1349"/>
        <v/>
      </c>
      <c r="Y1965" t="str">
        <f t="shared" si="1349"/>
        <v/>
      </c>
      <c r="Z1965" t="str">
        <f t="shared" si="1349"/>
        <v/>
      </c>
      <c r="AA1965" t="str">
        <f t="shared" si="1349"/>
        <v/>
      </c>
      <c r="AB1965" t="str">
        <f t="shared" si="1349"/>
        <v/>
      </c>
      <c r="AG1965" t="str">
        <f t="shared" si="1342"/>
        <v>F2</v>
      </c>
      <c r="AH1965" t="str">
        <f t="shared" si="1340"/>
        <v>F2</v>
      </c>
      <c r="AI1965" t="str">
        <f t="shared" si="1340"/>
        <v>F2</v>
      </c>
      <c r="AJ1965" t="str">
        <f t="shared" si="1340"/>
        <v>F2</v>
      </c>
      <c r="AK1965" t="str">
        <f t="shared" si="1340"/>
        <v>F2</v>
      </c>
      <c r="AL1965" t="str">
        <f t="shared" si="1340"/>
        <v>F2</v>
      </c>
      <c r="AM1965" t="str">
        <f t="shared" si="1340"/>
        <v>F2</v>
      </c>
      <c r="AN1965" t="str">
        <f t="shared" si="1340"/>
        <v>F2</v>
      </c>
      <c r="AO1965" t="str">
        <f t="shared" si="1340"/>
        <v>F2</v>
      </c>
    </row>
    <row r="1966" spans="1:41" x14ac:dyDescent="0.25">
      <c r="A1966" s="139" t="str">
        <f t="shared" si="1325"/>
        <v>2015Wk 12P15</v>
      </c>
      <c r="B1966" s="48">
        <v>15</v>
      </c>
      <c r="C1966" s="144" t="str">
        <f t="shared" si="1326"/>
        <v>Chris Donegan</v>
      </c>
      <c r="D1966" s="150"/>
      <c r="E1966" s="146">
        <f t="shared" si="1327"/>
        <v>5</v>
      </c>
      <c r="F1966" s="146">
        <f t="shared" si="1328"/>
        <v>5</v>
      </c>
      <c r="G1966" s="146">
        <f t="shared" si="1329"/>
        <v>5</v>
      </c>
      <c r="H1966" s="146">
        <f t="shared" si="1330"/>
        <v>4</v>
      </c>
      <c r="I1966" s="146">
        <f t="shared" si="1331"/>
        <v>4</v>
      </c>
      <c r="J1966" s="146">
        <f t="shared" si="1332"/>
        <v>5</v>
      </c>
      <c r="K1966" s="146">
        <f t="shared" si="1333"/>
        <v>3</v>
      </c>
      <c r="L1966" s="146">
        <f t="shared" si="1334"/>
        <v>5</v>
      </c>
      <c r="M1966" s="146">
        <f t="shared" si="1335"/>
        <v>6</v>
      </c>
      <c r="N1966" s="147">
        <f t="shared" ref="N1966:N1968" si="1350">SUM(E1966:M1966)</f>
        <v>42</v>
      </c>
      <c r="O1966" s="148">
        <f>SUM(COUNTIF(E1966,E1956),COUNTIF(F1966,F1956),COUNTIF(G1966,G1956),COUNTIF(H1966,H1956),COUNTIF(I1966,I1956),COUNTIF(J1966,J1956),COUNTIF(K1966,K1956),COUNTIF(L1966,L1956),COUNTIF(M1966,M1956))</f>
        <v>0</v>
      </c>
      <c r="P1966" s="149">
        <f>IF(O1966=0,0,IF(SUM(O1957:O1968)=O1966,VLOOKUP(1,$AC$107:$AD$116,2,FALSE),O1966*P1969))</f>
        <v>0</v>
      </c>
      <c r="Q1966" s="146">
        <f t="shared" si="1337"/>
        <v>2</v>
      </c>
      <c r="R1966" t="s">
        <v>179</v>
      </c>
      <c r="S1966" t="str">
        <f t="shared" si="1338"/>
        <v/>
      </c>
      <c r="T1966" t="str">
        <f>IF(E1966=E1956,CONCATENATE(VLOOKUP((E1966-E1940),$AC$122:$AD$127,2,FALSE),E1941),"")</f>
        <v/>
      </c>
      <c r="U1966" t="str">
        <f>IF(F1966=F1956,CONCATENATE(VLOOKUP((F1966-F1940),$AC$122:$AD$127,2,FALSE),F1941),"")</f>
        <v/>
      </c>
      <c r="V1966" t="str">
        <f>IF(G1966=G1956,CONCATENATE(VLOOKUP((G1966-G1940),$AC$122:$AD$127,2,FALSE),G1941),"")</f>
        <v/>
      </c>
      <c r="W1966" t="str">
        <f t="shared" ref="W1966:AB1966" si="1351">IF(H1966=H1956,CONCATENATE(VLOOKUP((H1966-H1940),$AC$122:$AD$127,2,FALSE),H1941),"")</f>
        <v/>
      </c>
      <c r="X1966" t="str">
        <f t="shared" si="1351"/>
        <v/>
      </c>
      <c r="Y1966" t="str">
        <f t="shared" si="1351"/>
        <v/>
      </c>
      <c r="Z1966" t="str">
        <f t="shared" si="1351"/>
        <v/>
      </c>
      <c r="AA1966" t="str">
        <f t="shared" si="1351"/>
        <v/>
      </c>
      <c r="AB1966" t="str">
        <f t="shared" si="1351"/>
        <v/>
      </c>
      <c r="AG1966" t="str">
        <f t="shared" si="1342"/>
        <v>F2</v>
      </c>
      <c r="AH1966" t="str">
        <f t="shared" si="1340"/>
        <v>F2</v>
      </c>
      <c r="AI1966" t="str">
        <f t="shared" si="1340"/>
        <v>F2</v>
      </c>
      <c r="AJ1966" t="str">
        <f t="shared" si="1340"/>
        <v>F2</v>
      </c>
      <c r="AK1966" t="str">
        <f t="shared" si="1340"/>
        <v>F2</v>
      </c>
      <c r="AL1966" t="str">
        <f t="shared" si="1340"/>
        <v>F2</v>
      </c>
      <c r="AM1966" t="str">
        <f t="shared" si="1340"/>
        <v>F2</v>
      </c>
      <c r="AN1966" t="str">
        <f t="shared" si="1340"/>
        <v>F2</v>
      </c>
      <c r="AO1966" t="str">
        <f t="shared" si="1340"/>
        <v>F2</v>
      </c>
    </row>
    <row r="1967" spans="1:41" x14ac:dyDescent="0.25">
      <c r="A1967" s="139" t="str">
        <f t="shared" si="1325"/>
        <v>2015Wk 12P25</v>
      </c>
      <c r="B1967" s="48">
        <v>25</v>
      </c>
      <c r="C1967" s="144" t="str">
        <f t="shared" si="1326"/>
        <v>Jon Carroll</v>
      </c>
      <c r="D1967" s="150"/>
      <c r="E1967" s="146">
        <f t="shared" si="1327"/>
        <v>4</v>
      </c>
      <c r="F1967" s="146">
        <f t="shared" si="1328"/>
        <v>7</v>
      </c>
      <c r="G1967" s="146">
        <f t="shared" si="1329"/>
        <v>5</v>
      </c>
      <c r="H1967" s="146">
        <f t="shared" si="1330"/>
        <v>4</v>
      </c>
      <c r="I1967" s="146">
        <f t="shared" si="1331"/>
        <v>4</v>
      </c>
      <c r="J1967" s="146">
        <f t="shared" si="1332"/>
        <v>5</v>
      </c>
      <c r="K1967" s="146">
        <f t="shared" si="1333"/>
        <v>4</v>
      </c>
      <c r="L1967" s="146">
        <f t="shared" si="1334"/>
        <v>5</v>
      </c>
      <c r="M1967" s="146">
        <f t="shared" si="1335"/>
        <v>5</v>
      </c>
      <c r="N1967" s="147">
        <f t="shared" si="1350"/>
        <v>43</v>
      </c>
      <c r="O1967" s="148">
        <f>SUM(COUNTIF(E1967,E1956),COUNTIF(F1967,F1956),COUNTIF(G1967,G1956),COUNTIF(H1967,H1956),COUNTIF(I1967,I1956),COUNTIF(J1967,J1956),COUNTIF(K1967,K1956),COUNTIF(L1967,L1956),COUNTIF(M1967,M1956))</f>
        <v>1</v>
      </c>
      <c r="P1967" s="149">
        <f>IF(O1967=0,0,IF(SUM(O1957:O1968)=O1967,VLOOKUP(1,$AC$107:$AD$116,2,FALSE),O1967*P1969))</f>
        <v>36</v>
      </c>
      <c r="Q1967" s="146">
        <f t="shared" si="1337"/>
        <v>0</v>
      </c>
      <c r="R1967" t="s">
        <v>179</v>
      </c>
      <c r="S1967" t="str">
        <f t="shared" si="1338"/>
        <v>PAR#18</v>
      </c>
      <c r="T1967" t="str">
        <f>IF(E1967=E1956,CONCATENATE(VLOOKUP((E1967-E1940),$AC$122:$AD$127,2,FALSE),E1941),"")</f>
        <v/>
      </c>
      <c r="U1967" t="str">
        <f t="shared" ref="U1967:AB1967" si="1352">IF(F1967=F1956,CONCATENATE(VLOOKUP((F1967-F1940),$AC$122:$AD$127,2,FALSE),F1941),"")</f>
        <v/>
      </c>
      <c r="V1967" t="str">
        <f t="shared" si="1352"/>
        <v/>
      </c>
      <c r="W1967" t="str">
        <f t="shared" si="1352"/>
        <v/>
      </c>
      <c r="X1967" t="str">
        <f t="shared" si="1352"/>
        <v/>
      </c>
      <c r="Y1967" t="str">
        <f t="shared" si="1352"/>
        <v/>
      </c>
      <c r="Z1967" t="str">
        <f t="shared" si="1352"/>
        <v/>
      </c>
      <c r="AA1967" t="str">
        <f t="shared" si="1352"/>
        <v/>
      </c>
      <c r="AB1967" t="str">
        <f t="shared" si="1352"/>
        <v>PAR#18</v>
      </c>
      <c r="AG1967" t="str">
        <f t="shared" si="1342"/>
        <v>F2</v>
      </c>
      <c r="AH1967" t="str">
        <f t="shared" si="1340"/>
        <v>F2</v>
      </c>
      <c r="AI1967" t="str">
        <f t="shared" si="1340"/>
        <v>F2</v>
      </c>
      <c r="AJ1967" t="str">
        <f t="shared" si="1340"/>
        <v>F2</v>
      </c>
      <c r="AK1967" t="str">
        <f t="shared" si="1340"/>
        <v>F2</v>
      </c>
      <c r="AL1967" t="str">
        <f t="shared" si="1340"/>
        <v>F2</v>
      </c>
      <c r="AM1967" t="str">
        <f t="shared" si="1340"/>
        <v>F2</v>
      </c>
      <c r="AN1967" t="str">
        <f t="shared" si="1340"/>
        <v>F2</v>
      </c>
      <c r="AO1967" t="str">
        <f t="shared" si="1340"/>
        <v>F2PAR#18</v>
      </c>
    </row>
    <row r="1968" spans="1:41" x14ac:dyDescent="0.25">
      <c r="A1968" s="139" t="str">
        <f t="shared" si="1325"/>
        <v>2015Wk 12P11</v>
      </c>
      <c r="B1968" s="48">
        <v>11</v>
      </c>
      <c r="C1968" s="144" t="str">
        <f t="shared" si="1326"/>
        <v>Tom Phillips</v>
      </c>
      <c r="D1968" s="150"/>
      <c r="E1968" s="146">
        <f t="shared" si="1327"/>
        <v>4</v>
      </c>
      <c r="F1968" s="146">
        <f t="shared" si="1328"/>
        <v>4</v>
      </c>
      <c r="G1968" s="146">
        <f t="shared" si="1329"/>
        <v>6</v>
      </c>
      <c r="H1968" s="146">
        <f t="shared" si="1330"/>
        <v>5</v>
      </c>
      <c r="I1968" s="146">
        <f t="shared" si="1331"/>
        <v>5</v>
      </c>
      <c r="J1968" s="146">
        <f t="shared" si="1332"/>
        <v>4</v>
      </c>
      <c r="K1968" s="146">
        <f t="shared" si="1333"/>
        <v>3</v>
      </c>
      <c r="L1968" s="146">
        <f t="shared" si="1334"/>
        <v>4</v>
      </c>
      <c r="M1968" s="146">
        <f t="shared" si="1335"/>
        <v>7</v>
      </c>
      <c r="N1968" s="147">
        <f t="shared" si="1350"/>
        <v>42</v>
      </c>
      <c r="O1968" s="148">
        <f>SUM(COUNTIF(E1968,E1956),COUNTIF(F1968,F1956),COUNTIF(G1968,G1956),COUNTIF(H1968,H1956),COUNTIF(I1968,I1956),COUNTIF(J1968,J1956),COUNTIF(K1968,K1956),COUNTIF(L1968,L1956),COUNTIF(M1968,M1956))</f>
        <v>0</v>
      </c>
      <c r="P1968" s="149">
        <f>IF(O1968=0,0,IF(SUM(O1957:O1968)=O1968,VLOOKUP(1,$AC$107:$AD$116,2,FALSE),O1968*P1969))</f>
        <v>0</v>
      </c>
      <c r="Q1968" s="146">
        <f t="shared" si="1337"/>
        <v>0</v>
      </c>
      <c r="R1968" t="s">
        <v>179</v>
      </c>
      <c r="S1968" t="str">
        <f t="shared" si="1338"/>
        <v/>
      </c>
      <c r="T1968" t="str">
        <f>IF(E1968=E1956,CONCATENATE(VLOOKUP((E1968-E1940),$AC$122:$AD$127,2,FALSE),E1941),"")</f>
        <v/>
      </c>
      <c r="U1968" t="str">
        <f t="shared" ref="U1968:AB1968" si="1353">IF(F1968=F1956,CONCATENATE(VLOOKUP((F1968-F1940),$AC$122:$AD$127,2,FALSE),F1941),"")</f>
        <v/>
      </c>
      <c r="V1968" t="str">
        <f t="shared" si="1353"/>
        <v/>
      </c>
      <c r="W1968" t="str">
        <f t="shared" si="1353"/>
        <v/>
      </c>
      <c r="X1968" t="str">
        <f t="shared" si="1353"/>
        <v/>
      </c>
      <c r="Y1968" t="str">
        <f t="shared" si="1353"/>
        <v/>
      </c>
      <c r="Z1968" t="str">
        <f t="shared" si="1353"/>
        <v/>
      </c>
      <c r="AA1968" t="str">
        <f t="shared" si="1353"/>
        <v/>
      </c>
      <c r="AB1968" t="str">
        <f t="shared" si="1353"/>
        <v/>
      </c>
      <c r="AG1968" t="str">
        <f t="shared" si="1342"/>
        <v>F2</v>
      </c>
      <c r="AH1968" t="str">
        <f t="shared" si="1340"/>
        <v>F2</v>
      </c>
      <c r="AI1968" t="str">
        <f t="shared" si="1340"/>
        <v>F2</v>
      </c>
      <c r="AJ1968" t="str">
        <f t="shared" si="1340"/>
        <v>F2</v>
      </c>
      <c r="AK1968" t="str">
        <f t="shared" si="1340"/>
        <v>F2</v>
      </c>
      <c r="AL1968" t="str">
        <f t="shared" si="1340"/>
        <v>F2</v>
      </c>
      <c r="AM1968" t="str">
        <f t="shared" si="1340"/>
        <v>F2</v>
      </c>
      <c r="AN1968" t="str">
        <f t="shared" si="1340"/>
        <v>F2</v>
      </c>
      <c r="AO1968" t="str">
        <f t="shared" si="1340"/>
        <v>F2</v>
      </c>
    </row>
    <row r="1969" spans="1:41" x14ac:dyDescent="0.25">
      <c r="A1969" s="139"/>
      <c r="B1969" s="48"/>
      <c r="C1969" s="151" t="s">
        <v>204</v>
      </c>
      <c r="D1969" s="150"/>
      <c r="E1969" s="152">
        <f>AVERAGE(E1957:E1968)</f>
        <v>4.666666666666667</v>
      </c>
      <c r="F1969" s="152">
        <f t="shared" ref="F1969:N1969" si="1354">AVERAGE(F1957:F1968)</f>
        <v>5.416666666666667</v>
      </c>
      <c r="G1969" s="152">
        <f t="shared" si="1354"/>
        <v>5.25</v>
      </c>
      <c r="H1969" s="152">
        <f t="shared" si="1354"/>
        <v>4.5</v>
      </c>
      <c r="I1969" s="152">
        <f t="shared" si="1354"/>
        <v>3.5833333333333335</v>
      </c>
      <c r="J1969" s="152">
        <f t="shared" si="1354"/>
        <v>4.916666666666667</v>
      </c>
      <c r="K1969" s="152">
        <f t="shared" si="1354"/>
        <v>3.5</v>
      </c>
      <c r="L1969" s="152">
        <f t="shared" si="1354"/>
        <v>5</v>
      </c>
      <c r="M1969" s="152">
        <f t="shared" si="1354"/>
        <v>6.416666666666667</v>
      </c>
      <c r="N1969" s="152">
        <f t="shared" si="1354"/>
        <v>43.25</v>
      </c>
      <c r="O1969" s="153"/>
      <c r="P1969" s="9">
        <f>VLOOKUP(SUM(O1957:O1968),$AC$107:$AD$117,2,FALSE)</f>
        <v>36</v>
      </c>
    </row>
    <row r="1970" spans="1:41" x14ac:dyDescent="0.25">
      <c r="A1970" s="139" t="str">
        <f>CONCATENATE($C$10,C1940,C1970)</f>
        <v>2015Wk 12Flight 3</v>
      </c>
      <c r="B1970" s="48"/>
      <c r="C1970" s="304" t="s">
        <v>60</v>
      </c>
      <c r="D1970" s="305"/>
      <c r="E1970" s="140">
        <f>IF(COUNTIF(E1971:E1982,MIN(E1971:E1982))=1,MIN(E1971:E1982),0)</f>
        <v>4</v>
      </c>
      <c r="F1970" s="140">
        <f t="shared" ref="F1970:L1970" si="1355">IF(COUNTIF(F1971:F1982,MIN(F1971:F1982))=1,MIN(F1971:F1982),0)</f>
        <v>0</v>
      </c>
      <c r="G1970" s="140">
        <f t="shared" si="1355"/>
        <v>0</v>
      </c>
      <c r="H1970" s="140">
        <f t="shared" si="1355"/>
        <v>0</v>
      </c>
      <c r="I1970" s="140">
        <f t="shared" si="1355"/>
        <v>3</v>
      </c>
      <c r="J1970" s="140">
        <f t="shared" si="1355"/>
        <v>4</v>
      </c>
      <c r="K1970" s="140">
        <f t="shared" si="1355"/>
        <v>0</v>
      </c>
      <c r="L1970" s="140">
        <f t="shared" si="1355"/>
        <v>0</v>
      </c>
      <c r="M1970" s="140">
        <f>IF(COUNTIF(M1971:M1982,MIN(M1971:M1982))=1,MIN(M1971:M1982),0)</f>
        <v>0</v>
      </c>
      <c r="N1970" s="154"/>
      <c r="O1970" s="9" t="s">
        <v>190</v>
      </c>
      <c r="P1970" s="9" t="s">
        <v>191</v>
      </c>
      <c r="Q1970" s="52"/>
    </row>
    <row r="1971" spans="1:41" x14ac:dyDescent="0.25">
      <c r="A1971" s="139" t="str">
        <f t="shared" ref="A1971:A1982" si="1356">CONCATENATE($C$10,$C$1997,"P",B1971)</f>
        <v>2015Wk 12P57</v>
      </c>
      <c r="B1971" s="48">
        <v>57</v>
      </c>
      <c r="C1971" s="144" t="str">
        <f t="shared" ref="C1971:C1982" si="1357">VLOOKUP(B1971,$A$3108:$D$8319,3,FALSE)</f>
        <v>Bill Kirkby</v>
      </c>
      <c r="D1971" s="145"/>
      <c r="E1971" s="146">
        <f t="shared" ref="E1971:E1982" si="1358">IFERROR(IF(VLOOKUP($A1971,$A$1997:$P$2058,5,FALSE)=0,"",VLOOKUP($A1971,$A$1997:$P$2058,5,FALSE)),"")</f>
        <v>6</v>
      </c>
      <c r="F1971" s="146">
        <f t="shared" ref="F1971:F1982" si="1359">IFERROR(IF(VLOOKUP($A1971,$A$1997:$P$2058,6,FALSE)=0,"",VLOOKUP($A1971,$A$1997:$P$2058,6,FALSE)),"")</f>
        <v>6</v>
      </c>
      <c r="G1971" s="146">
        <f t="shared" ref="G1971:G1982" si="1360">IFERROR(IF(VLOOKUP($A1971,$A$1997:$P$2058,7,FALSE)=0,"",VLOOKUP($A1971,$A$1997:$P$2058,7,FALSE)),"")</f>
        <v>6</v>
      </c>
      <c r="H1971" s="146">
        <f t="shared" ref="H1971:H1982" si="1361">IFERROR(IF(VLOOKUP($A1971,$A$1997:$P$2058,8,FALSE)=0,"",VLOOKUP($A1971,$A$1997:$P$2058,8,FALSE)),"")</f>
        <v>5</v>
      </c>
      <c r="I1971" s="146">
        <f t="shared" ref="I1971:I1982" si="1362">IFERROR(IF(VLOOKUP($A1971,$A$1997:$P$2058,9,FALSE)=0,"",VLOOKUP($A1971,$A$1997:$P$2058,9,FALSE)),"")</f>
        <v>4</v>
      </c>
      <c r="J1971" s="146">
        <f t="shared" ref="J1971:J1982" si="1363">IFERROR(IF(VLOOKUP($A1971,$A$1997:$P$2058,10,FALSE)=0,"",VLOOKUP($A1971,$A$1997:$P$2058,10,FALSE)),"")</f>
        <v>7</v>
      </c>
      <c r="K1971" s="146">
        <f t="shared" ref="K1971:K1982" si="1364">IFERROR(IF(VLOOKUP($A1971,$A$1997:$P$2058,11,FALSE)=0,"",VLOOKUP($A1971,$A$1997:$P$2058,11,FALSE)),"")</f>
        <v>3</v>
      </c>
      <c r="L1971" s="146">
        <f t="shared" ref="L1971:L1982" si="1365">IFERROR(IF(VLOOKUP($A1971,$A$1997:$P$2058,12,FALSE)=0,"",VLOOKUP($A1971,$A$1997:$P$2058,12,FALSE)),"")</f>
        <v>5</v>
      </c>
      <c r="M1971" s="146">
        <f t="shared" ref="M1971:M1982" si="1366">IFERROR(IF(VLOOKUP($A1971,$A$1997:$P$2058,13,FALSE)=0,"",VLOOKUP($A1971,$A$1997:$P$2058,13,FALSE)),"")</f>
        <v>7</v>
      </c>
      <c r="N1971" s="147">
        <f t="shared" ref="N1971:N1982" si="1367">SUM(E1971:M1971)</f>
        <v>49</v>
      </c>
      <c r="O1971" s="148">
        <f>SUM(COUNTIF(E1971,E1970),COUNTIF(F1971,F1970),COUNTIF(G1971,G1970),COUNTIF(H1971,H1970),COUNTIF(I1971,I1970),COUNTIF(J1971,J1970),COUNTIF(K1971,K1970),COUNTIF(L1971,L1970),COUNTIF(M1971,M1970))</f>
        <v>0</v>
      </c>
      <c r="P1971" s="149">
        <f>IF(O1971=0,0,IF(SUM(O1971:O1982)=O1971,VLOOKUP(1,$AC$107:$AD$116,2,FALSE),O1971*P1983))</f>
        <v>0</v>
      </c>
      <c r="Q1971" s="146">
        <f t="shared" ref="Q1971:Q1982" si="1368">IFERROR((VLOOKUP($A1971,$A$1997:$P$2058,16,FALSE)),"DNP")</f>
        <v>2</v>
      </c>
      <c r="R1971" t="s">
        <v>179</v>
      </c>
      <c r="S1971" t="str">
        <f t="shared" ref="S1971:S1982" si="1369">CONCATENATE(T1971,U1971,V1971,W1971,X1971,Y1971,Z1971,AA1971,AB1971)</f>
        <v/>
      </c>
      <c r="T1971" t="str">
        <f t="shared" ref="T1971:AB1971" si="1370">IF(E1971=E1970,CONCATENATE(VLOOKUP((E1971-E1940),$AC$122:$AD$127,2,FALSE),E1941),"")</f>
        <v/>
      </c>
      <c r="U1971" t="str">
        <f t="shared" si="1370"/>
        <v/>
      </c>
      <c r="V1971" t="str">
        <f t="shared" si="1370"/>
        <v/>
      </c>
      <c r="W1971" t="str">
        <f t="shared" si="1370"/>
        <v/>
      </c>
      <c r="X1971" t="str">
        <f t="shared" si="1370"/>
        <v/>
      </c>
      <c r="Y1971" t="str">
        <f t="shared" si="1370"/>
        <v/>
      </c>
      <c r="Z1971" t="str">
        <f t="shared" si="1370"/>
        <v/>
      </c>
      <c r="AA1971" t="str">
        <f t="shared" si="1370"/>
        <v/>
      </c>
      <c r="AB1971" t="str">
        <f t="shared" si="1370"/>
        <v/>
      </c>
      <c r="AG1971" t="str">
        <f>CONCATENATE("F3",T1971)</f>
        <v>F3</v>
      </c>
      <c r="AH1971" t="str">
        <f t="shared" ref="AH1971:AO1982" si="1371">CONCATENATE("F3",U1971)</f>
        <v>F3</v>
      </c>
      <c r="AI1971" t="str">
        <f t="shared" si="1371"/>
        <v>F3</v>
      </c>
      <c r="AJ1971" t="str">
        <f t="shared" si="1371"/>
        <v>F3</v>
      </c>
      <c r="AK1971" t="str">
        <f t="shared" si="1371"/>
        <v>F3</v>
      </c>
      <c r="AL1971" t="str">
        <f t="shared" si="1371"/>
        <v>F3</v>
      </c>
      <c r="AM1971" t="str">
        <f t="shared" si="1371"/>
        <v>F3</v>
      </c>
      <c r="AN1971" t="str">
        <f t="shared" si="1371"/>
        <v>F3</v>
      </c>
      <c r="AO1971" t="str">
        <f t="shared" si="1371"/>
        <v>F3</v>
      </c>
    </row>
    <row r="1972" spans="1:41" x14ac:dyDescent="0.25">
      <c r="A1972" s="139" t="str">
        <f t="shared" si="1356"/>
        <v>2015Wk 12P44</v>
      </c>
      <c r="B1972" s="48">
        <v>44</v>
      </c>
      <c r="C1972" s="144" t="str">
        <f t="shared" si="1357"/>
        <v>Bob Zaleski</v>
      </c>
      <c r="D1972" s="145"/>
      <c r="E1972" s="146">
        <f t="shared" si="1358"/>
        <v>7</v>
      </c>
      <c r="F1972" s="146">
        <f t="shared" si="1359"/>
        <v>7</v>
      </c>
      <c r="G1972" s="146">
        <f t="shared" si="1360"/>
        <v>7</v>
      </c>
      <c r="H1972" s="146">
        <f t="shared" si="1361"/>
        <v>4</v>
      </c>
      <c r="I1972" s="146">
        <f t="shared" si="1362"/>
        <v>4</v>
      </c>
      <c r="J1972" s="146">
        <f t="shared" si="1363"/>
        <v>5</v>
      </c>
      <c r="K1972" s="146">
        <f t="shared" si="1364"/>
        <v>5</v>
      </c>
      <c r="L1972" s="146">
        <f t="shared" si="1365"/>
        <v>6</v>
      </c>
      <c r="M1972" s="146">
        <f t="shared" si="1366"/>
        <v>8</v>
      </c>
      <c r="N1972" s="147">
        <f t="shared" si="1367"/>
        <v>53</v>
      </c>
      <c r="O1972" s="148">
        <f>SUM(COUNTIF(E1972,E1970),COUNTIF(F1972,F1970),COUNTIF(G1972,G1970),COUNTIF(H1972,H1970),COUNTIF(I1972,I1970),COUNTIF(J1972,J1970),COUNTIF(K1972,K1970),COUNTIF(L1972,L1970),COUNTIF(M1972,M1970))</f>
        <v>0</v>
      </c>
      <c r="P1972" s="149">
        <f>IF(O1972=0,0,IF(SUM(O1971:O1982)=O1972,VLOOKUP(1,$AC$107:$AD$116,2,FALSE),O1972*P1983))</f>
        <v>0</v>
      </c>
      <c r="Q1972" s="146">
        <f t="shared" si="1368"/>
        <v>1</v>
      </c>
      <c r="R1972" t="s">
        <v>179</v>
      </c>
      <c r="S1972" t="str">
        <f t="shared" si="1369"/>
        <v/>
      </c>
      <c r="T1972" t="str">
        <f t="shared" ref="T1972:AB1972" si="1372">IF(E1972=E1970,CONCATENATE(VLOOKUP((E1972-E1940),$AC$122:$AD$127,2,FALSE),E1941),"")</f>
        <v/>
      </c>
      <c r="U1972" t="str">
        <f t="shared" si="1372"/>
        <v/>
      </c>
      <c r="V1972" t="str">
        <f t="shared" si="1372"/>
        <v/>
      </c>
      <c r="W1972" t="str">
        <f t="shared" si="1372"/>
        <v/>
      </c>
      <c r="X1972" t="str">
        <f t="shared" si="1372"/>
        <v/>
      </c>
      <c r="Y1972" t="str">
        <f t="shared" si="1372"/>
        <v/>
      </c>
      <c r="Z1972" t="str">
        <f t="shared" si="1372"/>
        <v/>
      </c>
      <c r="AA1972" t="str">
        <f t="shared" si="1372"/>
        <v/>
      </c>
      <c r="AB1972" t="str">
        <f t="shared" si="1372"/>
        <v/>
      </c>
      <c r="AG1972" t="str">
        <f t="shared" ref="AG1972:AG1982" si="1373">CONCATENATE("F3",T1972)</f>
        <v>F3</v>
      </c>
      <c r="AH1972" t="str">
        <f t="shared" si="1371"/>
        <v>F3</v>
      </c>
      <c r="AI1972" t="str">
        <f t="shared" si="1371"/>
        <v>F3</v>
      </c>
      <c r="AJ1972" t="str">
        <f t="shared" si="1371"/>
        <v>F3</v>
      </c>
      <c r="AK1972" t="str">
        <f t="shared" si="1371"/>
        <v>F3</v>
      </c>
      <c r="AL1972" t="str">
        <f t="shared" si="1371"/>
        <v>F3</v>
      </c>
      <c r="AM1972" t="str">
        <f t="shared" si="1371"/>
        <v>F3</v>
      </c>
      <c r="AN1972" t="str">
        <f t="shared" si="1371"/>
        <v>F3</v>
      </c>
      <c r="AO1972" t="str">
        <f t="shared" si="1371"/>
        <v>F3</v>
      </c>
    </row>
    <row r="1973" spans="1:41" x14ac:dyDescent="0.25">
      <c r="A1973" s="139" t="str">
        <f t="shared" si="1356"/>
        <v>2015Wk 12P35</v>
      </c>
      <c r="B1973" s="48">
        <v>35</v>
      </c>
      <c r="C1973" s="144" t="str">
        <f t="shared" si="1357"/>
        <v>Bob Moran</v>
      </c>
      <c r="D1973" s="145"/>
      <c r="E1973" s="146">
        <f t="shared" si="1358"/>
        <v>5</v>
      </c>
      <c r="F1973" s="146">
        <f t="shared" si="1359"/>
        <v>5</v>
      </c>
      <c r="G1973" s="146">
        <f t="shared" si="1360"/>
        <v>6</v>
      </c>
      <c r="H1973" s="146">
        <f t="shared" si="1361"/>
        <v>5</v>
      </c>
      <c r="I1973" s="146">
        <f t="shared" si="1362"/>
        <v>4</v>
      </c>
      <c r="J1973" s="146">
        <f t="shared" si="1363"/>
        <v>5</v>
      </c>
      <c r="K1973" s="146">
        <f t="shared" si="1364"/>
        <v>4</v>
      </c>
      <c r="L1973" s="146">
        <f t="shared" si="1365"/>
        <v>6</v>
      </c>
      <c r="M1973" s="146">
        <f t="shared" si="1366"/>
        <v>6</v>
      </c>
      <c r="N1973" s="147">
        <f t="shared" si="1367"/>
        <v>46</v>
      </c>
      <c r="O1973" s="148">
        <f>SUM(COUNTIF(E1973,E1970),COUNTIF(F1973,F1970),COUNTIF(G1973,G1970),COUNTIF(H1973,H1970),COUNTIF(I1973,I1970),COUNTIF(J1973,J1970),COUNTIF(K1973,K1970),COUNTIF(L1973,L1970),COUNTIF(M1973,M1970))</f>
        <v>0</v>
      </c>
      <c r="P1973" s="149">
        <f>IF(O1973=0,0,IF(SUM(O1971:O1982)=O1973,VLOOKUP(1,$AC$107:$AD$116,2,FALSE),O1973*P1983))</f>
        <v>0</v>
      </c>
      <c r="Q1973" s="146">
        <f t="shared" si="1368"/>
        <v>1</v>
      </c>
      <c r="R1973" t="s">
        <v>179</v>
      </c>
      <c r="S1973" t="str">
        <f t="shared" si="1369"/>
        <v/>
      </c>
      <c r="T1973" t="str">
        <f t="shared" ref="T1973:AB1973" si="1374">IF(E1973=E1970,CONCATENATE(VLOOKUP((E1973-E1940),$AC$122:$AD$127,2,FALSE),E1941),"")</f>
        <v/>
      </c>
      <c r="U1973" t="str">
        <f t="shared" si="1374"/>
        <v/>
      </c>
      <c r="V1973" t="str">
        <f t="shared" si="1374"/>
        <v/>
      </c>
      <c r="W1973" t="str">
        <f t="shared" si="1374"/>
        <v/>
      </c>
      <c r="X1973" t="str">
        <f t="shared" si="1374"/>
        <v/>
      </c>
      <c r="Y1973" t="str">
        <f t="shared" si="1374"/>
        <v/>
      </c>
      <c r="Z1973" t="str">
        <f t="shared" si="1374"/>
        <v/>
      </c>
      <c r="AA1973" t="str">
        <f t="shared" si="1374"/>
        <v/>
      </c>
      <c r="AB1973" t="str">
        <f t="shared" si="1374"/>
        <v/>
      </c>
      <c r="AG1973" t="str">
        <f t="shared" si="1373"/>
        <v>F3</v>
      </c>
      <c r="AH1973" t="str">
        <f t="shared" si="1371"/>
        <v>F3</v>
      </c>
      <c r="AI1973" t="str">
        <f t="shared" si="1371"/>
        <v>F3</v>
      </c>
      <c r="AJ1973" t="str">
        <f t="shared" si="1371"/>
        <v>F3</v>
      </c>
      <c r="AK1973" t="str">
        <f t="shared" si="1371"/>
        <v>F3</v>
      </c>
      <c r="AL1973" t="str">
        <f t="shared" si="1371"/>
        <v>F3</v>
      </c>
      <c r="AM1973" t="str">
        <f t="shared" si="1371"/>
        <v>F3</v>
      </c>
      <c r="AN1973" t="str">
        <f t="shared" si="1371"/>
        <v>F3</v>
      </c>
      <c r="AO1973" t="str">
        <f t="shared" si="1371"/>
        <v>F3</v>
      </c>
    </row>
    <row r="1974" spans="1:41" x14ac:dyDescent="0.25">
      <c r="A1974" s="139" t="str">
        <f t="shared" si="1356"/>
        <v>2015Wk 12P73</v>
      </c>
      <c r="B1974" s="48">
        <v>73</v>
      </c>
      <c r="C1974" s="144" t="str">
        <f t="shared" si="1357"/>
        <v>Art Brillanti</v>
      </c>
      <c r="D1974" s="145"/>
      <c r="E1974" s="146">
        <f t="shared" si="1358"/>
        <v>6</v>
      </c>
      <c r="F1974" s="146">
        <f t="shared" si="1359"/>
        <v>6</v>
      </c>
      <c r="G1974" s="146">
        <f t="shared" si="1360"/>
        <v>7</v>
      </c>
      <c r="H1974" s="146">
        <f t="shared" si="1361"/>
        <v>4</v>
      </c>
      <c r="I1974" s="146">
        <f t="shared" si="1362"/>
        <v>4</v>
      </c>
      <c r="J1974" s="146">
        <f t="shared" si="1363"/>
        <v>7</v>
      </c>
      <c r="K1974" s="146">
        <f t="shared" si="1364"/>
        <v>4</v>
      </c>
      <c r="L1974" s="146">
        <f t="shared" si="1365"/>
        <v>6</v>
      </c>
      <c r="M1974" s="146">
        <f t="shared" si="1366"/>
        <v>8</v>
      </c>
      <c r="N1974" s="147">
        <f t="shared" si="1367"/>
        <v>52</v>
      </c>
      <c r="O1974" s="148">
        <f>SUM(COUNTIF(E1974,E1970),COUNTIF(F1974,F1970),COUNTIF(G1974,G1970),COUNTIF(H1974,H1970),COUNTIF(I1974,I1970),COUNTIF(J1974,J1970),COUNTIF(K1974,K1970),COUNTIF(L1974,L1970),COUNTIF(M1974,M1970))</f>
        <v>0</v>
      </c>
      <c r="P1974" s="149">
        <f>IF(O1974=0,0,IF(SUM(O1971:O1982)=O1974,VLOOKUP(1,$AC$107:$AD$116,2,FALSE),O1974*P1983))</f>
        <v>0</v>
      </c>
      <c r="Q1974" s="146">
        <f t="shared" si="1368"/>
        <v>2</v>
      </c>
      <c r="R1974" t="s">
        <v>179</v>
      </c>
      <c r="S1974" t="str">
        <f t="shared" si="1369"/>
        <v/>
      </c>
      <c r="T1974" t="str">
        <f t="shared" ref="T1974:AB1974" si="1375">IF(E1974=E1970,CONCATENATE(VLOOKUP((E1974-E1940),$AC$122:$AD$127,2,FALSE),E1941),"")</f>
        <v/>
      </c>
      <c r="U1974" t="str">
        <f t="shared" si="1375"/>
        <v/>
      </c>
      <c r="V1974" t="str">
        <f t="shared" si="1375"/>
        <v/>
      </c>
      <c r="W1974" t="str">
        <f t="shared" si="1375"/>
        <v/>
      </c>
      <c r="X1974" t="str">
        <f t="shared" si="1375"/>
        <v/>
      </c>
      <c r="Y1974" t="str">
        <f t="shared" si="1375"/>
        <v/>
      </c>
      <c r="Z1974" t="str">
        <f t="shared" si="1375"/>
        <v/>
      </c>
      <c r="AA1974" t="str">
        <f t="shared" si="1375"/>
        <v/>
      </c>
      <c r="AB1974" t="str">
        <f t="shared" si="1375"/>
        <v/>
      </c>
      <c r="AG1974" t="str">
        <f t="shared" si="1373"/>
        <v>F3</v>
      </c>
      <c r="AH1974" t="str">
        <f t="shared" si="1371"/>
        <v>F3</v>
      </c>
      <c r="AI1974" t="str">
        <f t="shared" si="1371"/>
        <v>F3</v>
      </c>
      <c r="AJ1974" t="str">
        <f t="shared" si="1371"/>
        <v>F3</v>
      </c>
      <c r="AK1974" t="str">
        <f t="shared" si="1371"/>
        <v>F3</v>
      </c>
      <c r="AL1974" t="str">
        <f t="shared" si="1371"/>
        <v>F3</v>
      </c>
      <c r="AM1974" t="str">
        <f t="shared" si="1371"/>
        <v>F3</v>
      </c>
      <c r="AN1974" t="str">
        <f t="shared" si="1371"/>
        <v>F3</v>
      </c>
      <c r="AO1974" t="str">
        <f t="shared" si="1371"/>
        <v>F3</v>
      </c>
    </row>
    <row r="1975" spans="1:41" x14ac:dyDescent="0.25">
      <c r="A1975" s="139" t="str">
        <f t="shared" si="1356"/>
        <v>2015Wk 12P72</v>
      </c>
      <c r="B1975" s="48">
        <v>72</v>
      </c>
      <c r="C1975" s="144" t="str">
        <f t="shared" si="1357"/>
        <v>Jim Morgan</v>
      </c>
      <c r="D1975" s="145"/>
      <c r="E1975" s="146">
        <f t="shared" si="1358"/>
        <v>5</v>
      </c>
      <c r="F1975" s="146">
        <f t="shared" si="1359"/>
        <v>5</v>
      </c>
      <c r="G1975" s="146">
        <f t="shared" si="1360"/>
        <v>7</v>
      </c>
      <c r="H1975" s="146">
        <f t="shared" si="1361"/>
        <v>5</v>
      </c>
      <c r="I1975" s="146">
        <f t="shared" si="1362"/>
        <v>4</v>
      </c>
      <c r="J1975" s="146">
        <f t="shared" si="1363"/>
        <v>5</v>
      </c>
      <c r="K1975" s="146">
        <f t="shared" si="1364"/>
        <v>3</v>
      </c>
      <c r="L1975" s="146">
        <f t="shared" si="1365"/>
        <v>6</v>
      </c>
      <c r="M1975" s="146">
        <f t="shared" si="1366"/>
        <v>6</v>
      </c>
      <c r="N1975" s="147">
        <f t="shared" si="1367"/>
        <v>46</v>
      </c>
      <c r="O1975" s="148">
        <f>SUM(COUNTIF(E1975,E1970),COUNTIF(F1975,F1970),COUNTIF(G1975,G1970),COUNTIF(H1975,H1970),COUNTIF(I1975,I1970),COUNTIF(J1975,J1970),COUNTIF(K1975,K1970),COUNTIF(L1975,L1970),COUNTIF(M1975,M1970))</f>
        <v>0</v>
      </c>
      <c r="P1975" s="149">
        <f>IF(O1975=0,0,IF(SUM(O1971:O1982)=O1975,VLOOKUP(1,$AC$107:$AD$116,2,FALSE),O1975*P1983))</f>
        <v>0</v>
      </c>
      <c r="Q1975" s="146">
        <f t="shared" si="1368"/>
        <v>2</v>
      </c>
      <c r="R1975" t="s">
        <v>179</v>
      </c>
      <c r="S1975" t="str">
        <f t="shared" si="1369"/>
        <v/>
      </c>
      <c r="T1975" t="str">
        <f t="shared" ref="T1975:AB1975" si="1376">IF(E1975=E1970,CONCATENATE(VLOOKUP((E1975-E1940),$AC$122:$AD$127,2,FALSE),E1941),"")</f>
        <v/>
      </c>
      <c r="U1975" t="str">
        <f t="shared" si="1376"/>
        <v/>
      </c>
      <c r="V1975" t="str">
        <f t="shared" si="1376"/>
        <v/>
      </c>
      <c r="W1975" t="str">
        <f t="shared" si="1376"/>
        <v/>
      </c>
      <c r="X1975" t="str">
        <f t="shared" si="1376"/>
        <v/>
      </c>
      <c r="Y1975" t="str">
        <f t="shared" si="1376"/>
        <v/>
      </c>
      <c r="Z1975" t="str">
        <f t="shared" si="1376"/>
        <v/>
      </c>
      <c r="AA1975" t="str">
        <f t="shared" si="1376"/>
        <v/>
      </c>
      <c r="AB1975" t="str">
        <f t="shared" si="1376"/>
        <v/>
      </c>
      <c r="AG1975" t="str">
        <f t="shared" si="1373"/>
        <v>F3</v>
      </c>
      <c r="AH1975" t="str">
        <f t="shared" si="1371"/>
        <v>F3</v>
      </c>
      <c r="AI1975" t="str">
        <f t="shared" si="1371"/>
        <v>F3</v>
      </c>
      <c r="AJ1975" t="str">
        <f t="shared" si="1371"/>
        <v>F3</v>
      </c>
      <c r="AK1975" t="str">
        <f t="shared" si="1371"/>
        <v>F3</v>
      </c>
      <c r="AL1975" t="str">
        <f t="shared" si="1371"/>
        <v>F3</v>
      </c>
      <c r="AM1975" t="str">
        <f t="shared" si="1371"/>
        <v>F3</v>
      </c>
      <c r="AN1975" t="str">
        <f t="shared" si="1371"/>
        <v>F3</v>
      </c>
      <c r="AO1975" t="str">
        <f t="shared" si="1371"/>
        <v>F3</v>
      </c>
    </row>
    <row r="1976" spans="1:41" x14ac:dyDescent="0.25">
      <c r="A1976" s="139" t="str">
        <f t="shared" si="1356"/>
        <v>2015Wk 12P32</v>
      </c>
      <c r="B1976" s="48">
        <v>32</v>
      </c>
      <c r="C1976" s="144" t="str">
        <f t="shared" si="1357"/>
        <v>Pat Cregg</v>
      </c>
      <c r="D1976" s="145"/>
      <c r="E1976" s="146">
        <f t="shared" si="1358"/>
        <v>5</v>
      </c>
      <c r="F1976" s="146">
        <f t="shared" si="1359"/>
        <v>5</v>
      </c>
      <c r="G1976" s="146">
        <f t="shared" si="1360"/>
        <v>6</v>
      </c>
      <c r="H1976" s="146">
        <f t="shared" si="1361"/>
        <v>5</v>
      </c>
      <c r="I1976" s="146">
        <f t="shared" si="1362"/>
        <v>3</v>
      </c>
      <c r="J1976" s="146">
        <f t="shared" si="1363"/>
        <v>6</v>
      </c>
      <c r="K1976" s="146">
        <f t="shared" si="1364"/>
        <v>3</v>
      </c>
      <c r="L1976" s="146">
        <f t="shared" si="1365"/>
        <v>6</v>
      </c>
      <c r="M1976" s="146">
        <f t="shared" si="1366"/>
        <v>6</v>
      </c>
      <c r="N1976" s="147">
        <f t="shared" si="1367"/>
        <v>45</v>
      </c>
      <c r="O1976" s="148">
        <f>SUM(COUNTIF(E1976,E1970),COUNTIF(F1976,F1970),COUNTIF(G1976,G1970),COUNTIF(H1976,H1970),COUNTIF(I1976,I1970),COUNTIF(J1976,J1970),COUNTIF(K1976,K1970),COUNTIF(L1976,L1970),COUNTIF(M1976,M1970))</f>
        <v>1</v>
      </c>
      <c r="P1976" s="149">
        <f>IF(O1976=0,0,IF(SUM(O1971:O1982)=O1976,VLOOKUP(1,$AC$107:$AD$116,2,FALSE),O1976*P1983))</f>
        <v>12</v>
      </c>
      <c r="Q1976" s="146">
        <f t="shared" si="1368"/>
        <v>2</v>
      </c>
      <c r="R1976" t="s">
        <v>179</v>
      </c>
      <c r="S1976" t="str">
        <f t="shared" si="1369"/>
        <v>PAR#14</v>
      </c>
      <c r="T1976" t="str">
        <f t="shared" ref="T1976:AB1976" si="1377">IF(E1976=E1970,CONCATENATE(VLOOKUP((E1976-E1940),$AC$122:$AD$127,2,FALSE),E1941),"")</f>
        <v/>
      </c>
      <c r="U1976" t="str">
        <f t="shared" si="1377"/>
        <v/>
      </c>
      <c r="V1976" t="str">
        <f t="shared" si="1377"/>
        <v/>
      </c>
      <c r="W1976" t="str">
        <f t="shared" si="1377"/>
        <v/>
      </c>
      <c r="X1976" t="str">
        <f t="shared" si="1377"/>
        <v>PAR#14</v>
      </c>
      <c r="Y1976" t="str">
        <f t="shared" si="1377"/>
        <v/>
      </c>
      <c r="Z1976" t="str">
        <f t="shared" si="1377"/>
        <v/>
      </c>
      <c r="AA1976" t="str">
        <f t="shared" si="1377"/>
        <v/>
      </c>
      <c r="AB1976" t="str">
        <f t="shared" si="1377"/>
        <v/>
      </c>
      <c r="AG1976" t="str">
        <f t="shared" si="1373"/>
        <v>F3</v>
      </c>
      <c r="AH1976" t="str">
        <f t="shared" si="1371"/>
        <v>F3</v>
      </c>
      <c r="AI1976" t="str">
        <f t="shared" si="1371"/>
        <v>F3</v>
      </c>
      <c r="AJ1976" t="str">
        <f t="shared" si="1371"/>
        <v>F3</v>
      </c>
      <c r="AK1976" t="str">
        <f t="shared" si="1371"/>
        <v>F3PAR#14</v>
      </c>
      <c r="AL1976" t="str">
        <f t="shared" si="1371"/>
        <v>F3</v>
      </c>
      <c r="AM1976" t="str">
        <f t="shared" si="1371"/>
        <v>F3</v>
      </c>
      <c r="AN1976" t="str">
        <f t="shared" si="1371"/>
        <v>F3</v>
      </c>
      <c r="AO1976" t="str">
        <f t="shared" si="1371"/>
        <v>F3</v>
      </c>
    </row>
    <row r="1977" spans="1:41" x14ac:dyDescent="0.25">
      <c r="A1977" s="139" t="str">
        <f t="shared" si="1356"/>
        <v>2015Wk 12P29</v>
      </c>
      <c r="B1977" s="48">
        <v>29</v>
      </c>
      <c r="C1977" s="144" t="str">
        <f t="shared" si="1357"/>
        <v>Joe Donegan</v>
      </c>
      <c r="D1977" s="145"/>
      <c r="E1977" s="146">
        <f t="shared" si="1358"/>
        <v>5</v>
      </c>
      <c r="F1977" s="146">
        <f t="shared" si="1359"/>
        <v>7</v>
      </c>
      <c r="G1977" s="146">
        <f t="shared" si="1360"/>
        <v>6</v>
      </c>
      <c r="H1977" s="146">
        <f t="shared" si="1361"/>
        <v>6</v>
      </c>
      <c r="I1977" s="146">
        <f t="shared" si="1362"/>
        <v>4</v>
      </c>
      <c r="J1977" s="146">
        <f t="shared" si="1363"/>
        <v>6</v>
      </c>
      <c r="K1977" s="146">
        <f t="shared" si="1364"/>
        <v>3</v>
      </c>
      <c r="L1977" s="146">
        <f t="shared" si="1365"/>
        <v>6</v>
      </c>
      <c r="M1977" s="146">
        <f t="shared" si="1366"/>
        <v>6</v>
      </c>
      <c r="N1977" s="147">
        <f t="shared" si="1367"/>
        <v>49</v>
      </c>
      <c r="O1977" s="148">
        <f>SUM(COUNTIF(E1977,E1970),COUNTIF(F1977,F1970),COUNTIF(G1977,G1970),COUNTIF(H1977,H1970),COUNTIF(I1977,I1970),COUNTIF(J1977,J1970),COUNTIF(K1977,K1970),COUNTIF(L1977,L1970),COUNTIF(M1977,M1970))</f>
        <v>0</v>
      </c>
      <c r="P1977" s="149">
        <f>IF(O1977=0,0,IF(SUM(O1971:O1982)=O1977,VLOOKUP(1,$AC$107:$AD$116,2,FALSE),O1977*P1983))</f>
        <v>0</v>
      </c>
      <c r="Q1977" s="146">
        <f t="shared" si="1368"/>
        <v>2</v>
      </c>
      <c r="R1977" t="s">
        <v>179</v>
      </c>
      <c r="S1977" t="str">
        <f t="shared" si="1369"/>
        <v/>
      </c>
      <c r="T1977" t="str">
        <f t="shared" ref="T1977:AB1977" si="1378">IF(E1977=E1970,CONCATENATE(VLOOKUP((E1977-E1940),$AC$122:$AD$127,2,FALSE),E1941),"")</f>
        <v/>
      </c>
      <c r="U1977" t="str">
        <f t="shared" si="1378"/>
        <v/>
      </c>
      <c r="V1977" t="str">
        <f t="shared" si="1378"/>
        <v/>
      </c>
      <c r="W1977" t="str">
        <f t="shared" si="1378"/>
        <v/>
      </c>
      <c r="X1977" t="str">
        <f t="shared" si="1378"/>
        <v/>
      </c>
      <c r="Y1977" t="str">
        <f t="shared" si="1378"/>
        <v/>
      </c>
      <c r="Z1977" t="str">
        <f t="shared" si="1378"/>
        <v/>
      </c>
      <c r="AA1977" t="str">
        <f t="shared" si="1378"/>
        <v/>
      </c>
      <c r="AB1977" t="str">
        <f t="shared" si="1378"/>
        <v/>
      </c>
      <c r="AG1977" t="str">
        <f t="shared" si="1373"/>
        <v>F3</v>
      </c>
      <c r="AH1977" t="str">
        <f t="shared" si="1371"/>
        <v>F3</v>
      </c>
      <c r="AI1977" t="str">
        <f t="shared" si="1371"/>
        <v>F3</v>
      </c>
      <c r="AJ1977" t="str">
        <f t="shared" si="1371"/>
        <v>F3</v>
      </c>
      <c r="AK1977" t="str">
        <f t="shared" si="1371"/>
        <v>F3</v>
      </c>
      <c r="AL1977" t="str">
        <f t="shared" si="1371"/>
        <v>F3</v>
      </c>
      <c r="AM1977" t="str">
        <f t="shared" si="1371"/>
        <v>F3</v>
      </c>
      <c r="AN1977" t="str">
        <f t="shared" si="1371"/>
        <v>F3</v>
      </c>
      <c r="AO1977" t="str">
        <f t="shared" si="1371"/>
        <v>F3</v>
      </c>
    </row>
    <row r="1978" spans="1:41" x14ac:dyDescent="0.25">
      <c r="A1978" s="139" t="str">
        <f t="shared" si="1356"/>
        <v>2015Wk 12P28</v>
      </c>
      <c r="B1978" s="48">
        <v>28</v>
      </c>
      <c r="C1978" s="144" t="str">
        <f t="shared" si="1357"/>
        <v>Dan Mahar</v>
      </c>
      <c r="D1978" s="145"/>
      <c r="E1978" s="146">
        <f t="shared" si="1358"/>
        <v>6</v>
      </c>
      <c r="F1978" s="146">
        <f t="shared" si="1359"/>
        <v>7</v>
      </c>
      <c r="G1978" s="146">
        <f t="shared" si="1360"/>
        <v>7</v>
      </c>
      <c r="H1978" s="146">
        <f t="shared" si="1361"/>
        <v>4</v>
      </c>
      <c r="I1978" s="146">
        <f t="shared" si="1362"/>
        <v>4</v>
      </c>
      <c r="J1978" s="146">
        <f t="shared" si="1363"/>
        <v>5</v>
      </c>
      <c r="K1978" s="146">
        <f t="shared" si="1364"/>
        <v>4</v>
      </c>
      <c r="L1978" s="146">
        <f t="shared" si="1365"/>
        <v>5</v>
      </c>
      <c r="M1978" s="146">
        <f t="shared" si="1366"/>
        <v>6</v>
      </c>
      <c r="N1978" s="147">
        <f t="shared" si="1367"/>
        <v>48</v>
      </c>
      <c r="O1978" s="148">
        <f>SUM(COUNTIF(E1978,E1970),COUNTIF(F1978,F1970),COUNTIF(G1978,G1970),COUNTIF(H1978,H1970),COUNTIF(I1978,I1970),COUNTIF(J1978,J1970),COUNTIF(K1978,K1970),COUNTIF(L1978,L1970),COUNTIF(M1978,M1970))</f>
        <v>0</v>
      </c>
      <c r="P1978" s="149">
        <f>IF(O1978=0,0,IF(SUM(O1971:O1982)=O1978,VLOOKUP(1,$AC$107:$AD$116,2,FALSE),O1978*P1983))</f>
        <v>0</v>
      </c>
      <c r="Q1978" s="146">
        <f t="shared" si="1368"/>
        <v>0</v>
      </c>
      <c r="R1978" t="s">
        <v>179</v>
      </c>
      <c r="S1978" t="str">
        <f t="shared" si="1369"/>
        <v/>
      </c>
      <c r="T1978" t="str">
        <f t="shared" ref="T1978:AB1978" si="1379">IF(E1978=E1970,CONCATENATE(VLOOKUP((E1978-E1940),$AC$122:$AD$127,2,FALSE),E1941),"")</f>
        <v/>
      </c>
      <c r="U1978" t="str">
        <f t="shared" si="1379"/>
        <v/>
      </c>
      <c r="V1978" t="str">
        <f t="shared" si="1379"/>
        <v/>
      </c>
      <c r="W1978" t="str">
        <f t="shared" si="1379"/>
        <v/>
      </c>
      <c r="X1978" t="str">
        <f t="shared" si="1379"/>
        <v/>
      </c>
      <c r="Y1978" t="str">
        <f t="shared" si="1379"/>
        <v/>
      </c>
      <c r="Z1978" t="str">
        <f t="shared" si="1379"/>
        <v/>
      </c>
      <c r="AA1978" t="str">
        <f t="shared" si="1379"/>
        <v/>
      </c>
      <c r="AB1978" t="str">
        <f t="shared" si="1379"/>
        <v/>
      </c>
      <c r="AG1978" t="str">
        <f t="shared" si="1373"/>
        <v>F3</v>
      </c>
      <c r="AH1978" t="str">
        <f t="shared" si="1371"/>
        <v>F3</v>
      </c>
      <c r="AI1978" t="str">
        <f t="shared" si="1371"/>
        <v>F3</v>
      </c>
      <c r="AJ1978" t="str">
        <f t="shared" si="1371"/>
        <v>F3</v>
      </c>
      <c r="AK1978" t="str">
        <f t="shared" si="1371"/>
        <v>F3</v>
      </c>
      <c r="AL1978" t="str">
        <f t="shared" si="1371"/>
        <v>F3</v>
      </c>
      <c r="AM1978" t="str">
        <f t="shared" si="1371"/>
        <v>F3</v>
      </c>
      <c r="AN1978" t="str">
        <f t="shared" si="1371"/>
        <v>F3</v>
      </c>
      <c r="AO1978" t="str">
        <f t="shared" si="1371"/>
        <v>F3</v>
      </c>
    </row>
    <row r="1979" spans="1:41" x14ac:dyDescent="0.25">
      <c r="A1979" s="139" t="str">
        <f t="shared" si="1356"/>
        <v>2015Wk 12P80</v>
      </c>
      <c r="B1979" s="48">
        <v>80</v>
      </c>
      <c r="C1979" s="144" t="str">
        <f t="shared" si="1357"/>
        <v>Denny Welch</v>
      </c>
      <c r="D1979" s="155"/>
      <c r="E1979" s="146">
        <f t="shared" si="1358"/>
        <v>5</v>
      </c>
      <c r="F1979" s="146">
        <f t="shared" si="1359"/>
        <v>6</v>
      </c>
      <c r="G1979" s="146">
        <f t="shared" si="1360"/>
        <v>7</v>
      </c>
      <c r="H1979" s="146">
        <f t="shared" si="1361"/>
        <v>5</v>
      </c>
      <c r="I1979" s="146">
        <f t="shared" si="1362"/>
        <v>4</v>
      </c>
      <c r="J1979" s="146">
        <f t="shared" si="1363"/>
        <v>5</v>
      </c>
      <c r="K1979" s="146">
        <f t="shared" si="1364"/>
        <v>4</v>
      </c>
      <c r="L1979" s="146">
        <f t="shared" si="1365"/>
        <v>5</v>
      </c>
      <c r="M1979" s="146">
        <f t="shared" si="1366"/>
        <v>7</v>
      </c>
      <c r="N1979" s="147">
        <f t="shared" si="1367"/>
        <v>48</v>
      </c>
      <c r="O1979" s="148">
        <f>SUM(COUNTIF(E1979,E1970),COUNTIF(F1979,F1970),COUNTIF(G1979,G1970),COUNTIF(H1979,H1970),COUNTIF(I1979,I1970),COUNTIF(J1979,J1970),COUNTIF(K1979,K1970),COUNTIF(L1979,L1970),COUNTIF(M1979,M1970))</f>
        <v>0</v>
      </c>
      <c r="P1979" s="149">
        <f>IF(O1979=0,0,IF(SUM(O1971:O1982)=O1979,VLOOKUP(1,$AC$107:$AD$116,2,FALSE),O1979*P1983))</f>
        <v>0</v>
      </c>
      <c r="Q1979" s="146">
        <f t="shared" si="1368"/>
        <v>2</v>
      </c>
      <c r="R1979" t="s">
        <v>179</v>
      </c>
      <c r="S1979" t="str">
        <f t="shared" si="1369"/>
        <v/>
      </c>
      <c r="T1979" t="str">
        <f t="shared" ref="T1979:AB1979" si="1380">IF(E1979=E1970,CONCATENATE(VLOOKUP((E1979-E1940),$AC$122:$AD$127,2,FALSE),E1941),"")</f>
        <v/>
      </c>
      <c r="U1979" t="str">
        <f t="shared" si="1380"/>
        <v/>
      </c>
      <c r="V1979" t="str">
        <f t="shared" si="1380"/>
        <v/>
      </c>
      <c r="W1979" t="str">
        <f t="shared" si="1380"/>
        <v/>
      </c>
      <c r="X1979" t="str">
        <f t="shared" si="1380"/>
        <v/>
      </c>
      <c r="Y1979" t="str">
        <f t="shared" si="1380"/>
        <v/>
      </c>
      <c r="Z1979" t="str">
        <f t="shared" si="1380"/>
        <v/>
      </c>
      <c r="AA1979" t="str">
        <f t="shared" si="1380"/>
        <v/>
      </c>
      <c r="AB1979" t="str">
        <f t="shared" si="1380"/>
        <v/>
      </c>
      <c r="AG1979" t="str">
        <f t="shared" si="1373"/>
        <v>F3</v>
      </c>
      <c r="AH1979" t="str">
        <f t="shared" si="1371"/>
        <v>F3</v>
      </c>
      <c r="AI1979" t="str">
        <f t="shared" si="1371"/>
        <v>F3</v>
      </c>
      <c r="AJ1979" t="str">
        <f t="shared" si="1371"/>
        <v>F3</v>
      </c>
      <c r="AK1979" t="str">
        <f t="shared" si="1371"/>
        <v>F3</v>
      </c>
      <c r="AL1979" t="str">
        <f t="shared" si="1371"/>
        <v>F3</v>
      </c>
      <c r="AM1979" t="str">
        <f t="shared" si="1371"/>
        <v>F3</v>
      </c>
      <c r="AN1979" t="str">
        <f t="shared" si="1371"/>
        <v>F3</v>
      </c>
      <c r="AO1979" t="str">
        <f t="shared" si="1371"/>
        <v>F3</v>
      </c>
    </row>
    <row r="1980" spans="1:41" x14ac:dyDescent="0.25">
      <c r="A1980" s="139" t="str">
        <f t="shared" si="1356"/>
        <v>2015Wk 12P17</v>
      </c>
      <c r="B1980" s="48">
        <v>17</v>
      </c>
      <c r="C1980" s="144" t="str">
        <f t="shared" si="1357"/>
        <v>Tom Donegan</v>
      </c>
      <c r="D1980" s="155"/>
      <c r="E1980" s="146">
        <f t="shared" si="1358"/>
        <v>5</v>
      </c>
      <c r="F1980" s="146">
        <f t="shared" si="1359"/>
        <v>6</v>
      </c>
      <c r="G1980" s="146">
        <f t="shared" si="1360"/>
        <v>6</v>
      </c>
      <c r="H1980" s="146">
        <f t="shared" si="1361"/>
        <v>5</v>
      </c>
      <c r="I1980" s="146">
        <f t="shared" si="1362"/>
        <v>5</v>
      </c>
      <c r="J1980" s="146">
        <f t="shared" si="1363"/>
        <v>6</v>
      </c>
      <c r="K1980" s="146">
        <f t="shared" si="1364"/>
        <v>3</v>
      </c>
      <c r="L1980" s="146">
        <f t="shared" si="1365"/>
        <v>4</v>
      </c>
      <c r="M1980" s="146">
        <f t="shared" si="1366"/>
        <v>6</v>
      </c>
      <c r="N1980" s="147">
        <f t="shared" si="1367"/>
        <v>46</v>
      </c>
      <c r="O1980" s="148">
        <f>SUM(COUNTIF(E1980,E1970),COUNTIF(F1980,F1970),COUNTIF(G1980,G1970),COUNTIF(H1980,H1970),COUNTIF(I1980,I1970),COUNTIF(J1980,J1970),COUNTIF(K1980,K1970),COUNTIF(L1980,L1970),COUNTIF(M1980,M1970))</f>
        <v>0</v>
      </c>
      <c r="P1980" s="149">
        <f>IF(O1980=0,0,IF(SUM(O1971:O1982)=O1980,VLOOKUP(1,$AC$107:$AD$116,2,FALSE),O1980*P1983))</f>
        <v>0</v>
      </c>
      <c r="Q1980" s="146">
        <f t="shared" si="1368"/>
        <v>0</v>
      </c>
      <c r="R1980" t="s">
        <v>179</v>
      </c>
      <c r="S1980" t="str">
        <f t="shared" si="1369"/>
        <v/>
      </c>
      <c r="T1980" t="str">
        <f>IF(E1980=E1970,CONCATENATE(VLOOKUP((E1980-E1940),$AC$122:$AD$127,2,FALSE),E1941),"")</f>
        <v/>
      </c>
      <c r="U1980" t="str">
        <f t="shared" ref="U1980:AA1980" si="1381">IF(F1980=F1970,CONCATENATE(VLOOKUP((F1980-F1940),$AC$122:$AD$127,2,FALSE),F1941),"")</f>
        <v/>
      </c>
      <c r="V1980" t="str">
        <f t="shared" si="1381"/>
        <v/>
      </c>
      <c r="W1980" t="str">
        <f t="shared" si="1381"/>
        <v/>
      </c>
      <c r="X1980" t="str">
        <f t="shared" si="1381"/>
        <v/>
      </c>
      <c r="Y1980" t="str">
        <f t="shared" si="1381"/>
        <v/>
      </c>
      <c r="Z1980" t="str">
        <f t="shared" si="1381"/>
        <v/>
      </c>
      <c r="AA1980" t="str">
        <f t="shared" si="1381"/>
        <v/>
      </c>
      <c r="AB1980" t="str">
        <f>IF(M1980=M1970,CONCATENATE(VLOOKUP((M1980-M1940),$AC$122:$AD$127,2,FALSE),M1941),"")</f>
        <v/>
      </c>
      <c r="AG1980" t="str">
        <f t="shared" si="1373"/>
        <v>F3</v>
      </c>
      <c r="AH1980" t="str">
        <f t="shared" si="1371"/>
        <v>F3</v>
      </c>
      <c r="AI1980" t="str">
        <f t="shared" si="1371"/>
        <v>F3</v>
      </c>
      <c r="AJ1980" t="str">
        <f t="shared" si="1371"/>
        <v>F3</v>
      </c>
      <c r="AK1980" t="str">
        <f t="shared" si="1371"/>
        <v>F3</v>
      </c>
      <c r="AL1980" t="str">
        <f t="shared" si="1371"/>
        <v>F3</v>
      </c>
      <c r="AM1980" t="str">
        <f t="shared" si="1371"/>
        <v>F3</v>
      </c>
      <c r="AN1980" t="str">
        <f t="shared" si="1371"/>
        <v>F3</v>
      </c>
      <c r="AO1980" t="str">
        <f t="shared" si="1371"/>
        <v>F3</v>
      </c>
    </row>
    <row r="1981" spans="1:41" x14ac:dyDescent="0.25">
      <c r="A1981" s="139" t="str">
        <f t="shared" si="1356"/>
        <v>2015Wk 12P16</v>
      </c>
      <c r="B1981" s="48">
        <v>16</v>
      </c>
      <c r="C1981" s="144" t="str">
        <f t="shared" si="1357"/>
        <v>Gary Antos</v>
      </c>
      <c r="D1981" s="155"/>
      <c r="E1981" s="146">
        <f t="shared" si="1358"/>
        <v>4</v>
      </c>
      <c r="F1981" s="146">
        <f t="shared" si="1359"/>
        <v>7</v>
      </c>
      <c r="G1981" s="146">
        <f t="shared" si="1360"/>
        <v>8</v>
      </c>
      <c r="H1981" s="146">
        <f t="shared" si="1361"/>
        <v>5</v>
      </c>
      <c r="I1981" s="146">
        <f t="shared" si="1362"/>
        <v>4</v>
      </c>
      <c r="J1981" s="146">
        <f t="shared" si="1363"/>
        <v>5</v>
      </c>
      <c r="K1981" s="146">
        <f t="shared" si="1364"/>
        <v>3</v>
      </c>
      <c r="L1981" s="146">
        <f t="shared" si="1365"/>
        <v>4</v>
      </c>
      <c r="M1981" s="146">
        <f t="shared" si="1366"/>
        <v>8</v>
      </c>
      <c r="N1981" s="147">
        <f t="shared" si="1367"/>
        <v>48</v>
      </c>
      <c r="O1981" s="148">
        <f>SUM(COUNTIF(E1981,E1970),COUNTIF(F1981,F1970),COUNTIF(G1981,G1970),COUNTIF(H1981,H1970),COUNTIF(I1981,I1970),COUNTIF(J1981,J1970),COUNTIF(K1981,K1970),COUNTIF(L1981,L1970),COUNTIF(M1981,M1970))</f>
        <v>1</v>
      </c>
      <c r="P1981" s="149">
        <f>IF(O1981=0,0,IF(SUM(O1971:O1982)=O1981,VLOOKUP(1,$AC$107:$AD$116,2,FALSE),O1981*P1983))</f>
        <v>12</v>
      </c>
      <c r="Q1981" s="146">
        <f t="shared" si="1368"/>
        <v>0</v>
      </c>
      <c r="R1981" t="s">
        <v>179</v>
      </c>
      <c r="S1981" t="str">
        <f t="shared" si="1369"/>
        <v>PAR#10</v>
      </c>
      <c r="T1981" t="str">
        <f>IF(E1981=E1970,CONCATENATE(VLOOKUP((E1981-E1940),$AC$122:$AD$127,2,FALSE),E1941),"")</f>
        <v>PAR#10</v>
      </c>
      <c r="U1981" t="str">
        <f t="shared" ref="U1981:AB1981" si="1382">IF(F1981=F1970,CONCATENATE(VLOOKUP((F1981-F1940),$AC$122:$AD$127,2,FALSE),F1941),"")</f>
        <v/>
      </c>
      <c r="V1981" t="str">
        <f t="shared" si="1382"/>
        <v/>
      </c>
      <c r="W1981" t="str">
        <f t="shared" si="1382"/>
        <v/>
      </c>
      <c r="X1981" t="str">
        <f t="shared" si="1382"/>
        <v/>
      </c>
      <c r="Y1981" t="str">
        <f t="shared" si="1382"/>
        <v/>
      </c>
      <c r="Z1981" t="str">
        <f t="shared" si="1382"/>
        <v/>
      </c>
      <c r="AA1981" t="str">
        <f t="shared" si="1382"/>
        <v/>
      </c>
      <c r="AB1981" t="str">
        <f t="shared" si="1382"/>
        <v/>
      </c>
      <c r="AG1981" t="str">
        <f t="shared" si="1373"/>
        <v>F3PAR#10</v>
      </c>
      <c r="AH1981" t="str">
        <f t="shared" si="1371"/>
        <v>F3</v>
      </c>
      <c r="AI1981" t="str">
        <f t="shared" si="1371"/>
        <v>F3</v>
      </c>
      <c r="AJ1981" t="str">
        <f t="shared" si="1371"/>
        <v>F3</v>
      </c>
      <c r="AK1981" t="str">
        <f t="shared" si="1371"/>
        <v>F3</v>
      </c>
      <c r="AL1981" t="str">
        <f t="shared" si="1371"/>
        <v>F3</v>
      </c>
      <c r="AM1981" t="str">
        <f t="shared" si="1371"/>
        <v>F3</v>
      </c>
      <c r="AN1981" t="str">
        <f t="shared" si="1371"/>
        <v>F3</v>
      </c>
      <c r="AO1981" t="str">
        <f t="shared" si="1371"/>
        <v>F3</v>
      </c>
    </row>
    <row r="1982" spans="1:41" x14ac:dyDescent="0.25">
      <c r="A1982" s="139" t="str">
        <f t="shared" si="1356"/>
        <v>2015Wk 12P20</v>
      </c>
      <c r="B1982" s="48">
        <v>20</v>
      </c>
      <c r="C1982" s="144" t="str">
        <f t="shared" si="1357"/>
        <v>Gary Thompson</v>
      </c>
      <c r="D1982" s="155"/>
      <c r="E1982" s="146">
        <f t="shared" si="1358"/>
        <v>6</v>
      </c>
      <c r="F1982" s="146">
        <f t="shared" si="1359"/>
        <v>5</v>
      </c>
      <c r="G1982" s="146">
        <f t="shared" si="1360"/>
        <v>6</v>
      </c>
      <c r="H1982" s="146">
        <f t="shared" si="1361"/>
        <v>5</v>
      </c>
      <c r="I1982" s="146">
        <f t="shared" si="1362"/>
        <v>5</v>
      </c>
      <c r="J1982" s="146">
        <f t="shared" si="1363"/>
        <v>4</v>
      </c>
      <c r="K1982" s="146">
        <f t="shared" si="1364"/>
        <v>5</v>
      </c>
      <c r="L1982" s="146">
        <f t="shared" si="1365"/>
        <v>5</v>
      </c>
      <c r="M1982" s="146">
        <f t="shared" si="1366"/>
        <v>7</v>
      </c>
      <c r="N1982" s="147">
        <f t="shared" si="1367"/>
        <v>48</v>
      </c>
      <c r="O1982" s="148">
        <f>SUM(COUNTIF(E1982,E1970),COUNTIF(F1982,F1970),COUNTIF(G1982,G1970),COUNTIF(H1982,H1970),COUNTIF(I1982,I1970),COUNTIF(J1982,J1970),COUNTIF(K1982,K1970),COUNTIF(L1982,L1970),COUNTIF(M1982,M1970))</f>
        <v>1</v>
      </c>
      <c r="P1982" s="149">
        <f>IF(O1982=0,0,IF(SUM(O1971:O1982)=O1982,VLOOKUP(1,$AC$107:$AD$116,2,FALSE),O1982*P1983))</f>
        <v>12</v>
      </c>
      <c r="Q1982" s="146">
        <f t="shared" si="1368"/>
        <v>2</v>
      </c>
      <c r="R1982" t="s">
        <v>179</v>
      </c>
      <c r="S1982" t="str">
        <f t="shared" si="1369"/>
        <v>PAR#15</v>
      </c>
      <c r="T1982" t="str">
        <f>IF(E1982=E1970,CONCATENATE(VLOOKUP((E1982-E1940),$AC$122:$AD$127,2,FALSE),E1941),"")</f>
        <v/>
      </c>
      <c r="U1982" t="str">
        <f t="shared" ref="U1982:AB1982" si="1383">IF(F1982=F1970,CONCATENATE(VLOOKUP((F1982-F1940),$AC$122:$AD$127,2,FALSE),F1941),"")</f>
        <v/>
      </c>
      <c r="V1982" t="str">
        <f t="shared" si="1383"/>
        <v/>
      </c>
      <c r="W1982" t="str">
        <f t="shared" si="1383"/>
        <v/>
      </c>
      <c r="X1982" t="str">
        <f t="shared" si="1383"/>
        <v/>
      </c>
      <c r="Y1982" t="str">
        <f t="shared" si="1383"/>
        <v>PAR#15</v>
      </c>
      <c r="Z1982" t="str">
        <f t="shared" si="1383"/>
        <v/>
      </c>
      <c r="AA1982" t="str">
        <f t="shared" si="1383"/>
        <v/>
      </c>
      <c r="AB1982" t="str">
        <f t="shared" si="1383"/>
        <v/>
      </c>
      <c r="AG1982" t="str">
        <f t="shared" si="1373"/>
        <v>F3</v>
      </c>
      <c r="AH1982" t="str">
        <f t="shared" si="1371"/>
        <v>F3</v>
      </c>
      <c r="AI1982" t="str">
        <f t="shared" si="1371"/>
        <v>F3</v>
      </c>
      <c r="AJ1982" t="str">
        <f t="shared" si="1371"/>
        <v>F3</v>
      </c>
      <c r="AK1982" t="str">
        <f t="shared" si="1371"/>
        <v>F3</v>
      </c>
      <c r="AL1982" t="str">
        <f t="shared" si="1371"/>
        <v>F3PAR#15</v>
      </c>
      <c r="AM1982" t="str">
        <f t="shared" si="1371"/>
        <v>F3</v>
      </c>
      <c r="AN1982" t="str">
        <f t="shared" si="1371"/>
        <v>F3</v>
      </c>
      <c r="AO1982" t="str">
        <f t="shared" si="1371"/>
        <v>F3</v>
      </c>
    </row>
    <row r="1983" spans="1:41" x14ac:dyDescent="0.25">
      <c r="B1983" s="48"/>
      <c r="C1983" s="151" t="s">
        <v>205</v>
      </c>
      <c r="D1983" s="150"/>
      <c r="E1983" s="152">
        <f>AVERAGE(E1971:E1982)</f>
        <v>5.416666666666667</v>
      </c>
      <c r="F1983" s="152">
        <f t="shared" ref="F1983:N1983" si="1384">AVERAGE(F1971:F1982)</f>
        <v>6</v>
      </c>
      <c r="G1983" s="152">
        <f t="shared" si="1384"/>
        <v>6.583333333333333</v>
      </c>
      <c r="H1983" s="152">
        <f t="shared" si="1384"/>
        <v>4.833333333333333</v>
      </c>
      <c r="I1983" s="152">
        <f t="shared" si="1384"/>
        <v>4.083333333333333</v>
      </c>
      <c r="J1983" s="152">
        <f t="shared" si="1384"/>
        <v>5.5</v>
      </c>
      <c r="K1983" s="152">
        <f t="shared" si="1384"/>
        <v>3.6666666666666665</v>
      </c>
      <c r="L1983" s="152">
        <f t="shared" si="1384"/>
        <v>5.333333333333333</v>
      </c>
      <c r="M1983" s="152">
        <f t="shared" si="1384"/>
        <v>6.75</v>
      </c>
      <c r="N1983" s="152">
        <f t="shared" si="1384"/>
        <v>48.166666666666664</v>
      </c>
      <c r="O1983" s="153"/>
      <c r="P1983" s="9">
        <f>VLOOKUP(SUM(O1971:O1982),$AC$107:$AD$117,2,FALSE)</f>
        <v>12</v>
      </c>
    </row>
    <row r="1984" spans="1:41" x14ac:dyDescent="0.25">
      <c r="B1984" s="48"/>
      <c r="C1984" s="156" t="s">
        <v>206</v>
      </c>
      <c r="D1984" s="157"/>
      <c r="E1984" s="11"/>
      <c r="F1984" s="11"/>
      <c r="G1984" s="11"/>
      <c r="H1984" s="11"/>
      <c r="I1984" s="11"/>
      <c r="J1984" s="11"/>
      <c r="K1984" s="11"/>
      <c r="L1984" s="11"/>
      <c r="M1984" s="11"/>
      <c r="N1984" s="158"/>
      <c r="O1984" s="52"/>
      <c r="S1984" s="134"/>
    </row>
    <row r="1985" spans="1:20" x14ac:dyDescent="0.25">
      <c r="A1985" s="139" t="str">
        <f t="shared" ref="A1985:A1994" si="1385">CONCATENATE($C$10,$C$1997,"P",B1985)</f>
        <v>2015Wk 12P</v>
      </c>
      <c r="B1985" s="48" t="str">
        <f>IFERROR(VLOOKUP("S1",R2060:S2099,2,FALSE),"")</f>
        <v/>
      </c>
      <c r="C1985" s="144" t="e">
        <f t="shared" ref="C1985:C1994" si="1386">VLOOKUP(B1985,$A$3108:$D$8319,3,FALSE)</f>
        <v>#N/A</v>
      </c>
      <c r="D1985" s="117"/>
      <c r="E1985" s="146" t="str">
        <f t="shared" ref="E1985:E1994" si="1387">IFERROR(IF(VLOOKUP($A1985,$A$1997:$P$2058,5,FALSE)=0,"",VLOOKUP($A1985,$A$1997:$P$2058,5,FALSE)),"")</f>
        <v/>
      </c>
      <c r="F1985" s="146" t="str">
        <f t="shared" ref="F1985:F1994" si="1388">IFERROR(IF(VLOOKUP($A1985,$A$1997:$P$2058,6,FALSE)=0,"",VLOOKUP($A1985,$A$1997:$P$2058,6,FALSE)),"")</f>
        <v/>
      </c>
      <c r="G1985" s="146" t="str">
        <f t="shared" ref="G1985:G1994" si="1389">IFERROR(IF(VLOOKUP($A1985,$A$1997:$P$2058,7,FALSE)=0,"",VLOOKUP($A1985,$A$1997:$P$2058,7,FALSE)),"")</f>
        <v/>
      </c>
      <c r="H1985" s="146" t="str">
        <f t="shared" ref="H1985:H1994" si="1390">IFERROR(IF(VLOOKUP($A1985,$A$1997:$P$2058,8,FALSE)=0,"",VLOOKUP($A1985,$A$1997:$P$2058,8,FALSE)),"")</f>
        <v/>
      </c>
      <c r="I1985" s="146" t="str">
        <f t="shared" ref="I1985:I1994" si="1391">IFERROR(IF(VLOOKUP($A1985,$A$1997:$P$2058,9,FALSE)=0,"",VLOOKUP($A1985,$A$1997:$P$2058,9,FALSE)),"")</f>
        <v/>
      </c>
      <c r="J1985" s="146" t="str">
        <f t="shared" ref="J1985:J1994" si="1392">IFERROR(IF(VLOOKUP($A1985,$A$1997:$P$2058,10,FALSE)=0,"",VLOOKUP($A1985,$A$1997:$P$2058,10,FALSE)),"")</f>
        <v/>
      </c>
      <c r="K1985" s="146" t="str">
        <f t="shared" ref="K1985:K1994" si="1393">IFERROR(IF(VLOOKUP($A1985,$A$1997:$P$2058,11,FALSE)=0,"",VLOOKUP($A1985,$A$1997:$P$2058,11,FALSE)),"")</f>
        <v/>
      </c>
      <c r="L1985" s="146" t="str">
        <f t="shared" ref="L1985:L1994" si="1394">IFERROR(IF(VLOOKUP($A1985,$A$1997:$P$2058,12,FALSE)=0,"",VLOOKUP($A1985,$A$1997:$P$2058,12,FALSE)),"")</f>
        <v/>
      </c>
      <c r="M1985" s="146" t="str">
        <f t="shared" ref="M1985:M1994" si="1395">IFERROR(IF(VLOOKUP($A1985,$A$1997:$P$2058,13,FALSE)=0,"",VLOOKUP($A1985,$A$1997:$P$2058,13,FALSE)),"")</f>
        <v/>
      </c>
      <c r="N1985" s="147">
        <f t="shared" ref="N1985:N1994" si="1396">SUM(E1985:M1985)</f>
        <v>0</v>
      </c>
      <c r="O1985" s="52"/>
      <c r="Q1985" s="146" t="str">
        <f t="shared" ref="Q1985:Q1994" si="1397">IFERROR((VLOOKUP($A1985,$A$1997:$P$2058,16,FALSE)),"DNP")</f>
        <v>DNP</v>
      </c>
      <c r="R1985" t="s">
        <v>207</v>
      </c>
      <c r="S1985" s="134"/>
    </row>
    <row r="1986" spans="1:20" x14ac:dyDescent="0.25">
      <c r="A1986" s="139" t="str">
        <f t="shared" si="1385"/>
        <v>2015Wk 12P</v>
      </c>
      <c r="B1986" s="48" t="str">
        <f>IFERROR(VLOOKUP("S2",R2060:S2099,2,FALSE),"")</f>
        <v/>
      </c>
      <c r="C1986" s="144" t="e">
        <f t="shared" si="1386"/>
        <v>#N/A</v>
      </c>
      <c r="D1986" s="117"/>
      <c r="E1986" s="146" t="str">
        <f t="shared" si="1387"/>
        <v/>
      </c>
      <c r="F1986" s="146" t="str">
        <f t="shared" si="1388"/>
        <v/>
      </c>
      <c r="G1986" s="146" t="str">
        <f t="shared" si="1389"/>
        <v/>
      </c>
      <c r="H1986" s="146" t="str">
        <f t="shared" si="1390"/>
        <v/>
      </c>
      <c r="I1986" s="146" t="str">
        <f t="shared" si="1391"/>
        <v/>
      </c>
      <c r="J1986" s="146" t="str">
        <f t="shared" si="1392"/>
        <v/>
      </c>
      <c r="K1986" s="146" t="str">
        <f t="shared" si="1393"/>
        <v/>
      </c>
      <c r="L1986" s="146" t="str">
        <f t="shared" si="1394"/>
        <v/>
      </c>
      <c r="M1986" s="146" t="str">
        <f t="shared" si="1395"/>
        <v/>
      </c>
      <c r="N1986" s="147">
        <f t="shared" si="1396"/>
        <v>0</v>
      </c>
      <c r="O1986" s="52"/>
      <c r="Q1986" s="146" t="str">
        <f t="shared" si="1397"/>
        <v>DNP</v>
      </c>
      <c r="R1986" t="s">
        <v>207</v>
      </c>
      <c r="S1986" s="134"/>
    </row>
    <row r="1987" spans="1:20" x14ac:dyDescent="0.25">
      <c r="A1987" s="139" t="str">
        <f t="shared" si="1385"/>
        <v>2015Wk 12P</v>
      </c>
      <c r="B1987" s="48" t="str">
        <f>IFERROR(VLOOKUP("S3",R2060:S2099,2,FALSE),"")</f>
        <v/>
      </c>
      <c r="C1987" s="144" t="e">
        <f t="shared" si="1386"/>
        <v>#N/A</v>
      </c>
      <c r="D1987" s="117"/>
      <c r="E1987" s="146" t="str">
        <f t="shared" si="1387"/>
        <v/>
      </c>
      <c r="F1987" s="146" t="str">
        <f t="shared" si="1388"/>
        <v/>
      </c>
      <c r="G1987" s="146" t="str">
        <f t="shared" si="1389"/>
        <v/>
      </c>
      <c r="H1987" s="146" t="str">
        <f t="shared" si="1390"/>
        <v/>
      </c>
      <c r="I1987" s="146" t="str">
        <f t="shared" si="1391"/>
        <v/>
      </c>
      <c r="J1987" s="146" t="str">
        <f t="shared" si="1392"/>
        <v/>
      </c>
      <c r="K1987" s="146" t="str">
        <f t="shared" si="1393"/>
        <v/>
      </c>
      <c r="L1987" s="146" t="str">
        <f t="shared" si="1394"/>
        <v/>
      </c>
      <c r="M1987" s="146" t="str">
        <f t="shared" si="1395"/>
        <v/>
      </c>
      <c r="N1987" s="147">
        <f t="shared" si="1396"/>
        <v>0</v>
      </c>
      <c r="O1987" s="52"/>
      <c r="Q1987" s="146" t="str">
        <f t="shared" si="1397"/>
        <v>DNP</v>
      </c>
      <c r="R1987" t="s">
        <v>207</v>
      </c>
      <c r="S1987" s="134"/>
    </row>
    <row r="1988" spans="1:20" x14ac:dyDescent="0.25">
      <c r="A1988" s="139" t="str">
        <f t="shared" si="1385"/>
        <v>2015Wk 12P</v>
      </c>
      <c r="B1988" s="48" t="str">
        <f>IFERROR(VLOOKUP("S4",R2060:S2099,2,FALSE),"")</f>
        <v/>
      </c>
      <c r="C1988" s="144" t="e">
        <f t="shared" si="1386"/>
        <v>#N/A</v>
      </c>
      <c r="D1988" s="117"/>
      <c r="E1988" s="146" t="str">
        <f t="shared" si="1387"/>
        <v/>
      </c>
      <c r="F1988" s="146" t="str">
        <f t="shared" si="1388"/>
        <v/>
      </c>
      <c r="G1988" s="146" t="str">
        <f t="shared" si="1389"/>
        <v/>
      </c>
      <c r="H1988" s="146" t="str">
        <f t="shared" si="1390"/>
        <v/>
      </c>
      <c r="I1988" s="146" t="str">
        <f t="shared" si="1391"/>
        <v/>
      </c>
      <c r="J1988" s="146" t="str">
        <f t="shared" si="1392"/>
        <v/>
      </c>
      <c r="K1988" s="146" t="str">
        <f t="shared" si="1393"/>
        <v/>
      </c>
      <c r="L1988" s="146" t="str">
        <f t="shared" si="1394"/>
        <v/>
      </c>
      <c r="M1988" s="146" t="str">
        <f t="shared" si="1395"/>
        <v/>
      </c>
      <c r="N1988" s="147">
        <f t="shared" si="1396"/>
        <v>0</v>
      </c>
      <c r="O1988" s="52"/>
      <c r="Q1988" s="146" t="str">
        <f t="shared" si="1397"/>
        <v>DNP</v>
      </c>
      <c r="R1988" t="s">
        <v>207</v>
      </c>
      <c r="S1988" s="134"/>
    </row>
    <row r="1989" spans="1:20" x14ac:dyDescent="0.25">
      <c r="A1989" s="139" t="str">
        <f t="shared" si="1385"/>
        <v>2015Wk 12P</v>
      </c>
      <c r="B1989" s="48" t="str">
        <f>IFERROR(VLOOKUP("S5",R2060:S2099,2,FALSE),"")</f>
        <v/>
      </c>
      <c r="C1989" s="144" t="e">
        <f t="shared" si="1386"/>
        <v>#N/A</v>
      </c>
      <c r="D1989" s="117"/>
      <c r="E1989" s="146" t="str">
        <f t="shared" si="1387"/>
        <v/>
      </c>
      <c r="F1989" s="146" t="str">
        <f t="shared" si="1388"/>
        <v/>
      </c>
      <c r="G1989" s="146" t="str">
        <f t="shared" si="1389"/>
        <v/>
      </c>
      <c r="H1989" s="146" t="str">
        <f t="shared" si="1390"/>
        <v/>
      </c>
      <c r="I1989" s="146" t="str">
        <f t="shared" si="1391"/>
        <v/>
      </c>
      <c r="J1989" s="146" t="str">
        <f t="shared" si="1392"/>
        <v/>
      </c>
      <c r="K1989" s="146" t="str">
        <f t="shared" si="1393"/>
        <v/>
      </c>
      <c r="L1989" s="146" t="str">
        <f t="shared" si="1394"/>
        <v/>
      </c>
      <c r="M1989" s="146" t="str">
        <f t="shared" si="1395"/>
        <v/>
      </c>
      <c r="N1989" s="147">
        <f t="shared" si="1396"/>
        <v>0</v>
      </c>
      <c r="O1989" s="52"/>
      <c r="Q1989" s="146" t="str">
        <f t="shared" si="1397"/>
        <v>DNP</v>
      </c>
      <c r="R1989" t="s">
        <v>207</v>
      </c>
      <c r="S1989" s="134"/>
    </row>
    <row r="1990" spans="1:20" x14ac:dyDescent="0.25">
      <c r="A1990" s="139" t="str">
        <f t="shared" si="1385"/>
        <v>2015Wk 12P</v>
      </c>
      <c r="B1990" s="48" t="str">
        <f>IFERROR(VLOOKUP("S6",R2060:S2099,2,FALSE),"")</f>
        <v/>
      </c>
      <c r="C1990" s="144" t="e">
        <f t="shared" si="1386"/>
        <v>#N/A</v>
      </c>
      <c r="D1990" s="117"/>
      <c r="E1990" s="146" t="str">
        <f t="shared" si="1387"/>
        <v/>
      </c>
      <c r="F1990" s="146" t="str">
        <f t="shared" si="1388"/>
        <v/>
      </c>
      <c r="G1990" s="146" t="str">
        <f t="shared" si="1389"/>
        <v/>
      </c>
      <c r="H1990" s="146" t="str">
        <f t="shared" si="1390"/>
        <v/>
      </c>
      <c r="I1990" s="146" t="str">
        <f t="shared" si="1391"/>
        <v/>
      </c>
      <c r="J1990" s="146" t="str">
        <f t="shared" si="1392"/>
        <v/>
      </c>
      <c r="K1990" s="146" t="str">
        <f t="shared" si="1393"/>
        <v/>
      </c>
      <c r="L1990" s="146" t="str">
        <f t="shared" si="1394"/>
        <v/>
      </c>
      <c r="M1990" s="146" t="str">
        <f t="shared" si="1395"/>
        <v/>
      </c>
      <c r="N1990" s="147">
        <f t="shared" si="1396"/>
        <v>0</v>
      </c>
      <c r="O1990" s="52"/>
      <c r="Q1990" s="146" t="str">
        <f t="shared" si="1397"/>
        <v>DNP</v>
      </c>
      <c r="R1990" t="s">
        <v>207</v>
      </c>
      <c r="S1990" s="134"/>
    </row>
    <row r="1991" spans="1:20" x14ac:dyDescent="0.25">
      <c r="A1991" s="139" t="str">
        <f t="shared" si="1385"/>
        <v>2015Wk 12P</v>
      </c>
      <c r="B1991" s="48" t="str">
        <f>IFERROR(VLOOKUP("S7",R2060:S2099,2,FALSE),"")</f>
        <v/>
      </c>
      <c r="C1991" s="144" t="e">
        <f t="shared" si="1386"/>
        <v>#N/A</v>
      </c>
      <c r="D1991" s="117"/>
      <c r="E1991" s="146" t="str">
        <f t="shared" si="1387"/>
        <v/>
      </c>
      <c r="F1991" s="146" t="str">
        <f t="shared" si="1388"/>
        <v/>
      </c>
      <c r="G1991" s="146" t="str">
        <f t="shared" si="1389"/>
        <v/>
      </c>
      <c r="H1991" s="146" t="str">
        <f t="shared" si="1390"/>
        <v/>
      </c>
      <c r="I1991" s="146" t="str">
        <f t="shared" si="1391"/>
        <v/>
      </c>
      <c r="J1991" s="146" t="str">
        <f t="shared" si="1392"/>
        <v/>
      </c>
      <c r="K1991" s="146" t="str">
        <f t="shared" si="1393"/>
        <v/>
      </c>
      <c r="L1991" s="146" t="str">
        <f t="shared" si="1394"/>
        <v/>
      </c>
      <c r="M1991" s="146" t="str">
        <f t="shared" si="1395"/>
        <v/>
      </c>
      <c r="N1991" s="147">
        <f t="shared" si="1396"/>
        <v>0</v>
      </c>
      <c r="O1991" s="52"/>
      <c r="Q1991" s="146" t="str">
        <f t="shared" si="1397"/>
        <v>DNP</v>
      </c>
      <c r="R1991" t="s">
        <v>207</v>
      </c>
      <c r="S1991" s="134"/>
    </row>
    <row r="1992" spans="1:20" x14ac:dyDescent="0.25">
      <c r="A1992" s="139" t="str">
        <f t="shared" si="1385"/>
        <v>2015Wk 12P</v>
      </c>
      <c r="B1992" s="48" t="str">
        <f>IFERROR(VLOOKUP("S8",R2060:S2099,2,FALSE),"")</f>
        <v/>
      </c>
      <c r="C1992" s="144" t="e">
        <f t="shared" si="1386"/>
        <v>#N/A</v>
      </c>
      <c r="D1992" s="117"/>
      <c r="E1992" s="146" t="str">
        <f t="shared" si="1387"/>
        <v/>
      </c>
      <c r="F1992" s="146" t="str">
        <f t="shared" si="1388"/>
        <v/>
      </c>
      <c r="G1992" s="146" t="str">
        <f t="shared" si="1389"/>
        <v/>
      </c>
      <c r="H1992" s="146" t="str">
        <f t="shared" si="1390"/>
        <v/>
      </c>
      <c r="I1992" s="146" t="str">
        <f t="shared" si="1391"/>
        <v/>
      </c>
      <c r="J1992" s="146" t="str">
        <f t="shared" si="1392"/>
        <v/>
      </c>
      <c r="K1992" s="146" t="str">
        <f t="shared" si="1393"/>
        <v/>
      </c>
      <c r="L1992" s="146" t="str">
        <f t="shared" si="1394"/>
        <v/>
      </c>
      <c r="M1992" s="146" t="str">
        <f t="shared" si="1395"/>
        <v/>
      </c>
      <c r="N1992" s="147">
        <f t="shared" si="1396"/>
        <v>0</v>
      </c>
      <c r="O1992" s="52"/>
      <c r="Q1992" s="146" t="str">
        <f t="shared" si="1397"/>
        <v>DNP</v>
      </c>
      <c r="R1992" t="s">
        <v>207</v>
      </c>
      <c r="S1992" s="134"/>
    </row>
    <row r="1993" spans="1:20" x14ac:dyDescent="0.25">
      <c r="A1993" s="139" t="str">
        <f t="shared" si="1385"/>
        <v>2015Wk 12P</v>
      </c>
      <c r="B1993" s="48" t="str">
        <f>IFERROR(VLOOKUP("S9",R2060:S2099,2,FALSE),"")</f>
        <v/>
      </c>
      <c r="C1993" s="144" t="e">
        <f t="shared" si="1386"/>
        <v>#N/A</v>
      </c>
      <c r="D1993" s="117"/>
      <c r="E1993" s="146" t="str">
        <f t="shared" si="1387"/>
        <v/>
      </c>
      <c r="F1993" s="146" t="str">
        <f t="shared" si="1388"/>
        <v/>
      </c>
      <c r="G1993" s="146" t="str">
        <f t="shared" si="1389"/>
        <v/>
      </c>
      <c r="H1993" s="146" t="str">
        <f t="shared" si="1390"/>
        <v/>
      </c>
      <c r="I1993" s="146" t="str">
        <f t="shared" si="1391"/>
        <v/>
      </c>
      <c r="J1993" s="146" t="str">
        <f t="shared" si="1392"/>
        <v/>
      </c>
      <c r="K1993" s="146" t="str">
        <f t="shared" si="1393"/>
        <v/>
      </c>
      <c r="L1993" s="146" t="str">
        <f t="shared" si="1394"/>
        <v/>
      </c>
      <c r="M1993" s="146" t="str">
        <f t="shared" si="1395"/>
        <v/>
      </c>
      <c r="N1993" s="147">
        <f t="shared" si="1396"/>
        <v>0</v>
      </c>
      <c r="O1993" s="52"/>
      <c r="Q1993" s="146" t="str">
        <f t="shared" si="1397"/>
        <v>DNP</v>
      </c>
      <c r="R1993" t="s">
        <v>207</v>
      </c>
      <c r="S1993" s="134"/>
    </row>
    <row r="1994" spans="1:20" x14ac:dyDescent="0.25">
      <c r="A1994" s="139" t="str">
        <f t="shared" si="1385"/>
        <v>2015Wk 12P</v>
      </c>
      <c r="B1994" s="48" t="str">
        <f>IFERROR(VLOOKUP("S10",R2060:S2099,2,FALSE),"")</f>
        <v/>
      </c>
      <c r="C1994" s="144" t="e">
        <f t="shared" si="1386"/>
        <v>#N/A</v>
      </c>
      <c r="D1994" s="117"/>
      <c r="E1994" s="146" t="str">
        <f t="shared" si="1387"/>
        <v/>
      </c>
      <c r="F1994" s="146" t="str">
        <f t="shared" si="1388"/>
        <v/>
      </c>
      <c r="G1994" s="146" t="str">
        <f t="shared" si="1389"/>
        <v/>
      </c>
      <c r="H1994" s="146" t="str">
        <f t="shared" si="1390"/>
        <v/>
      </c>
      <c r="I1994" s="146" t="str">
        <f t="shared" si="1391"/>
        <v/>
      </c>
      <c r="J1994" s="146" t="str">
        <f t="shared" si="1392"/>
        <v/>
      </c>
      <c r="K1994" s="146" t="str">
        <f t="shared" si="1393"/>
        <v/>
      </c>
      <c r="L1994" s="146" t="str">
        <f t="shared" si="1394"/>
        <v/>
      </c>
      <c r="M1994" s="146" t="str">
        <f t="shared" si="1395"/>
        <v/>
      </c>
      <c r="N1994" s="147">
        <f t="shared" si="1396"/>
        <v>0</v>
      </c>
      <c r="O1994" s="52"/>
      <c r="Q1994" s="146" t="str">
        <f t="shared" si="1397"/>
        <v>DNP</v>
      </c>
      <c r="R1994" t="s">
        <v>207</v>
      </c>
      <c r="S1994" s="134"/>
    </row>
    <row r="1995" spans="1:20" x14ac:dyDescent="0.25">
      <c r="D1995" s="52"/>
      <c r="N1995" s="52"/>
      <c r="O1995" s="52"/>
      <c r="S1995" s="134"/>
    </row>
    <row r="1996" spans="1:20" x14ac:dyDescent="0.25">
      <c r="A1996">
        <v>1</v>
      </c>
      <c r="B1996">
        <v>1</v>
      </c>
      <c r="C1996">
        <v>2</v>
      </c>
      <c r="D1996">
        <v>3</v>
      </c>
      <c r="E1996" s="52">
        <v>4</v>
      </c>
      <c r="F1996">
        <v>5</v>
      </c>
      <c r="G1996">
        <v>6</v>
      </c>
      <c r="H1996">
        <v>7</v>
      </c>
      <c r="I1996">
        <v>8</v>
      </c>
      <c r="J1996">
        <v>9</v>
      </c>
      <c r="K1996">
        <v>10</v>
      </c>
      <c r="L1996">
        <v>11</v>
      </c>
      <c r="M1996">
        <v>12</v>
      </c>
      <c r="N1996">
        <v>13</v>
      </c>
      <c r="O1996" s="52">
        <v>14</v>
      </c>
      <c r="P1996" s="52">
        <v>15</v>
      </c>
      <c r="Q1996">
        <v>16</v>
      </c>
      <c r="S1996" s="134"/>
    </row>
    <row r="1997" spans="1:20" x14ac:dyDescent="0.25">
      <c r="A1997" t="str">
        <f>CONCATENATE($C$10,C1997)</f>
        <v>2015Wk 12</v>
      </c>
      <c r="B1997" t="s">
        <v>290</v>
      </c>
      <c r="C1997" s="159" t="s">
        <v>178</v>
      </c>
      <c r="D1997" s="160" t="s">
        <v>10</v>
      </c>
      <c r="E1997" s="161">
        <v>10</v>
      </c>
      <c r="F1997" s="161">
        <v>11</v>
      </c>
      <c r="G1997" s="161">
        <v>12</v>
      </c>
      <c r="H1997" s="161">
        <v>13</v>
      </c>
      <c r="I1997" s="161">
        <v>14</v>
      </c>
      <c r="J1997" s="161">
        <v>15</v>
      </c>
      <c r="K1997" s="161">
        <v>16</v>
      </c>
      <c r="L1997" s="161">
        <v>17</v>
      </c>
      <c r="M1997" s="161">
        <v>18</v>
      </c>
      <c r="N1997" s="162" t="s">
        <v>209</v>
      </c>
      <c r="O1997" s="163" t="s">
        <v>210</v>
      </c>
      <c r="P1997" s="164" t="s">
        <v>8</v>
      </c>
      <c r="Q1997" s="165" t="str">
        <f>IF(E2032="","Not Played","Played")</f>
        <v>Played</v>
      </c>
      <c r="R1997" s="166" t="str">
        <f>CONCATENATE($C$10,C1997)</f>
        <v>2015Wk 12</v>
      </c>
      <c r="S1997" s="162"/>
    </row>
    <row r="1998" spans="1:20" ht="16.5" thickBot="1" x14ac:dyDescent="0.3">
      <c r="C1998" s="167" t="s">
        <v>189</v>
      </c>
      <c r="D1998" s="168"/>
      <c r="E1998" s="168">
        <v>4</v>
      </c>
      <c r="F1998" s="168">
        <v>4</v>
      </c>
      <c r="G1998" s="168">
        <v>5</v>
      </c>
      <c r="H1998" s="168">
        <v>4</v>
      </c>
      <c r="I1998" s="168">
        <v>3</v>
      </c>
      <c r="J1998" s="168">
        <v>4</v>
      </c>
      <c r="K1998" s="168">
        <v>3</v>
      </c>
      <c r="L1998" s="168">
        <v>4</v>
      </c>
      <c r="M1998" s="168">
        <v>5</v>
      </c>
      <c r="N1998" s="169"/>
      <c r="O1998" s="169"/>
      <c r="R1998" s="166" t="s">
        <v>211</v>
      </c>
      <c r="S1998" s="170" t="s">
        <v>212</v>
      </c>
      <c r="T1998" t="s">
        <v>2</v>
      </c>
    </row>
    <row r="1999" spans="1:20" ht="16.5" thickBot="1" x14ac:dyDescent="0.3">
      <c r="A1999" s="139" t="str">
        <f t="shared" ref="A1999:A2058" si="1398">CONCATENATE($C$10,$C$1997,"P",B1999)</f>
        <v>2015Wk 12P37</v>
      </c>
      <c r="B1999">
        <v>37</v>
      </c>
      <c r="C1999" s="144" t="s">
        <v>223</v>
      </c>
      <c r="D1999" s="171">
        <v>5</v>
      </c>
      <c r="E1999" s="172">
        <v>4</v>
      </c>
      <c r="F1999" s="172">
        <v>4</v>
      </c>
      <c r="G1999" s="172">
        <v>5</v>
      </c>
      <c r="H1999" s="172">
        <v>4</v>
      </c>
      <c r="I1999" s="172">
        <v>3</v>
      </c>
      <c r="J1999" s="172">
        <v>4</v>
      </c>
      <c r="K1999" s="172">
        <v>3</v>
      </c>
      <c r="L1999" s="172">
        <v>5</v>
      </c>
      <c r="M1999" s="173">
        <v>6</v>
      </c>
      <c r="N1999" s="174">
        <v>38</v>
      </c>
      <c r="O1999" s="175">
        <v>4</v>
      </c>
      <c r="P1999" s="176">
        <v>2</v>
      </c>
      <c r="R1999" s="177" t="str">
        <f>CONCATENATE(B1999+100,P1999+100)</f>
        <v>137102</v>
      </c>
      <c r="S1999" s="170">
        <f>B2000</f>
        <v>17</v>
      </c>
      <c r="T1999" t="e">
        <f>VLOOKUP(B1999,$D$223:$H$264,5,FALSE)</f>
        <v>#N/A</v>
      </c>
    </row>
    <row r="2000" spans="1:20" ht="16.5" thickBot="1" x14ac:dyDescent="0.3">
      <c r="A2000" s="139" t="str">
        <f t="shared" si="1398"/>
        <v>2015Wk 12P17</v>
      </c>
      <c r="B2000">
        <v>17</v>
      </c>
      <c r="C2000" s="144" t="s">
        <v>253</v>
      </c>
      <c r="D2000" s="171">
        <v>9</v>
      </c>
      <c r="E2000" s="172">
        <v>5</v>
      </c>
      <c r="F2000" s="172">
        <v>6</v>
      </c>
      <c r="G2000" s="172">
        <v>6</v>
      </c>
      <c r="H2000" s="172">
        <v>5</v>
      </c>
      <c r="I2000" s="172">
        <v>5</v>
      </c>
      <c r="J2000" s="172">
        <v>6</v>
      </c>
      <c r="K2000" s="172">
        <v>3</v>
      </c>
      <c r="L2000" s="172">
        <v>4</v>
      </c>
      <c r="M2000" s="173">
        <v>6</v>
      </c>
      <c r="N2000" s="174">
        <v>46</v>
      </c>
      <c r="O2000" s="175">
        <v>0</v>
      </c>
      <c r="P2000" s="176">
        <v>0</v>
      </c>
      <c r="Q2000" s="52"/>
      <c r="R2000" s="177" t="str">
        <f>CONCATENATE(B2000+100,P2000+100)</f>
        <v>117100</v>
      </c>
      <c r="S2000" s="170">
        <f>B1999</f>
        <v>37</v>
      </c>
      <c r="T2000" t="e">
        <f>VLOOKUP(B2000,$D$223:$H$264,5,FALSE)</f>
        <v>#N/A</v>
      </c>
    </row>
    <row r="2001" spans="1:20" ht="16.5" thickBot="1" x14ac:dyDescent="0.3">
      <c r="A2001" s="139" t="str">
        <f t="shared" si="1398"/>
        <v>2015Wk 12PM1</v>
      </c>
      <c r="B2001" t="s">
        <v>173</v>
      </c>
      <c r="C2001" s="96"/>
      <c r="D2001" s="98"/>
      <c r="E2001" s="178"/>
      <c r="F2001" s="178"/>
      <c r="G2001" s="178"/>
      <c r="H2001" s="178"/>
      <c r="I2001" s="178"/>
      <c r="J2001" s="178"/>
      <c r="K2001" s="178"/>
      <c r="L2001" s="178"/>
      <c r="M2001" s="178"/>
      <c r="N2001" s="126"/>
      <c r="O2001" s="126"/>
      <c r="P2001" s="90"/>
      <c r="Q2001" s="52"/>
      <c r="R2001" s="177" t="str">
        <f>IF(R1999="","",CONCATENATE(R1999,"v",R2000))</f>
        <v>137102v117100</v>
      </c>
      <c r="S2001" s="170"/>
    </row>
    <row r="2002" spans="1:20" ht="16.5" thickBot="1" x14ac:dyDescent="0.3">
      <c r="A2002" s="139" t="str">
        <f t="shared" si="1398"/>
        <v>2015Wk 12P79</v>
      </c>
      <c r="B2002">
        <v>79</v>
      </c>
      <c r="C2002" s="144" t="s">
        <v>220</v>
      </c>
      <c r="D2002" s="171">
        <v>3</v>
      </c>
      <c r="E2002" s="172">
        <v>4</v>
      </c>
      <c r="F2002" s="172">
        <v>5</v>
      </c>
      <c r="G2002" s="172">
        <v>5</v>
      </c>
      <c r="H2002" s="172">
        <v>5</v>
      </c>
      <c r="I2002" s="172">
        <v>4</v>
      </c>
      <c r="J2002" s="172">
        <v>5</v>
      </c>
      <c r="K2002" s="172">
        <v>3</v>
      </c>
      <c r="L2002" s="172">
        <v>4</v>
      </c>
      <c r="M2002" s="173">
        <v>5</v>
      </c>
      <c r="N2002" s="174">
        <v>40</v>
      </c>
      <c r="O2002" s="175">
        <v>0</v>
      </c>
      <c r="P2002" s="176">
        <v>0</v>
      </c>
      <c r="Q2002" s="52"/>
      <c r="R2002" s="177" t="str">
        <f>CONCATENATE(B2002+100,P2002+100)</f>
        <v>179100</v>
      </c>
      <c r="S2002" s="170">
        <f>B2003</f>
        <v>15</v>
      </c>
      <c r="T2002" t="e">
        <f>VLOOKUP(B2002,$D$223:$H$264,5,FALSE)</f>
        <v>#N/A</v>
      </c>
    </row>
    <row r="2003" spans="1:20" ht="16.5" thickBot="1" x14ac:dyDescent="0.3">
      <c r="A2003" s="139" t="str">
        <f t="shared" si="1398"/>
        <v>2015Wk 12P15</v>
      </c>
      <c r="B2003">
        <v>15</v>
      </c>
      <c r="C2003" s="144" t="s">
        <v>250</v>
      </c>
      <c r="D2003" s="171">
        <v>7</v>
      </c>
      <c r="E2003" s="172">
        <v>5</v>
      </c>
      <c r="F2003" s="172">
        <v>5</v>
      </c>
      <c r="G2003" s="172">
        <v>5</v>
      </c>
      <c r="H2003" s="172">
        <v>4</v>
      </c>
      <c r="I2003" s="172">
        <v>4</v>
      </c>
      <c r="J2003" s="172">
        <v>5</v>
      </c>
      <c r="K2003" s="172">
        <v>3</v>
      </c>
      <c r="L2003" s="172">
        <v>5</v>
      </c>
      <c r="M2003" s="173">
        <v>6</v>
      </c>
      <c r="N2003" s="174">
        <v>42</v>
      </c>
      <c r="O2003" s="175">
        <v>2</v>
      </c>
      <c r="P2003" s="176">
        <v>2</v>
      </c>
      <c r="Q2003" s="52"/>
      <c r="R2003" s="177" t="str">
        <f>CONCATENATE(B2003+100,P2003+100)</f>
        <v>115102</v>
      </c>
      <c r="S2003" s="170">
        <f>B2002</f>
        <v>79</v>
      </c>
      <c r="T2003" t="e">
        <f>VLOOKUP(B2003,$D$223:$H$264,5,FALSE)</f>
        <v>#N/A</v>
      </c>
    </row>
    <row r="2004" spans="1:20" ht="16.5" thickBot="1" x14ac:dyDescent="0.3">
      <c r="A2004" s="139" t="str">
        <f t="shared" si="1398"/>
        <v>2015Wk 12PM2</v>
      </c>
      <c r="B2004" t="s">
        <v>174</v>
      </c>
      <c r="C2004" s="96"/>
      <c r="D2004" s="98"/>
      <c r="E2004" s="178"/>
      <c r="F2004" s="178"/>
      <c r="G2004" s="178"/>
      <c r="H2004" s="178"/>
      <c r="I2004" s="178"/>
      <c r="J2004" s="178"/>
      <c r="K2004" s="178"/>
      <c r="L2004" s="178"/>
      <c r="M2004" s="178"/>
      <c r="N2004" s="126"/>
      <c r="O2004" s="126"/>
      <c r="P2004" s="90"/>
      <c r="Q2004" s="52"/>
      <c r="R2004" s="177" t="str">
        <f>IF(R2002="","",CONCATENATE(R2002,"v",R2003))</f>
        <v>179100v115102</v>
      </c>
      <c r="S2004" s="170"/>
    </row>
    <row r="2005" spans="1:20" ht="16.5" thickBot="1" x14ac:dyDescent="0.3">
      <c r="A2005" s="139" t="str">
        <f t="shared" si="1398"/>
        <v>2015Wk 12P73</v>
      </c>
      <c r="B2005">
        <v>73</v>
      </c>
      <c r="C2005" s="144" t="s">
        <v>226</v>
      </c>
      <c r="D2005" s="171">
        <v>11</v>
      </c>
      <c r="E2005" s="172">
        <v>6</v>
      </c>
      <c r="F2005" s="172">
        <v>6</v>
      </c>
      <c r="G2005" s="172">
        <v>7</v>
      </c>
      <c r="H2005" s="172">
        <v>4</v>
      </c>
      <c r="I2005" s="172">
        <v>4</v>
      </c>
      <c r="J2005" s="172">
        <v>7</v>
      </c>
      <c r="K2005" s="172">
        <v>4</v>
      </c>
      <c r="L2005" s="172">
        <v>6</v>
      </c>
      <c r="M2005" s="173">
        <v>8</v>
      </c>
      <c r="N2005" s="174">
        <v>52</v>
      </c>
      <c r="O2005" s="175">
        <v>-2</v>
      </c>
      <c r="P2005" s="176">
        <v>2</v>
      </c>
      <c r="Q2005" s="52"/>
      <c r="R2005" s="177" t="str">
        <f>CONCATENATE(B2005+100,P2005+100)</f>
        <v>173102</v>
      </c>
      <c r="S2005" s="170">
        <f>B2006</f>
        <v>81</v>
      </c>
      <c r="T2005" t="e">
        <f>VLOOKUP(B2005,$D$223:$H$264,5,FALSE)</f>
        <v>#N/A</v>
      </c>
    </row>
    <row r="2006" spans="1:20" ht="16.5" thickBot="1" x14ac:dyDescent="0.3">
      <c r="A2006" s="139" t="str">
        <f t="shared" si="1398"/>
        <v>2015Wk 12P81</v>
      </c>
      <c r="B2006">
        <v>81</v>
      </c>
      <c r="C2006" s="144" t="s">
        <v>247</v>
      </c>
      <c r="D2006" s="171">
        <v>5</v>
      </c>
      <c r="E2006" s="172">
        <v>5</v>
      </c>
      <c r="F2006" s="172">
        <v>4</v>
      </c>
      <c r="G2006" s="172">
        <v>7</v>
      </c>
      <c r="H2006" s="172">
        <v>4</v>
      </c>
      <c r="I2006" s="172">
        <v>4</v>
      </c>
      <c r="J2006" s="172">
        <v>6</v>
      </c>
      <c r="K2006" s="172">
        <v>5</v>
      </c>
      <c r="L2006" s="172">
        <v>5</v>
      </c>
      <c r="M2006" s="173">
        <v>6</v>
      </c>
      <c r="N2006" s="174">
        <v>46</v>
      </c>
      <c r="O2006" s="175">
        <v>-4</v>
      </c>
      <c r="P2006" s="176">
        <v>0</v>
      </c>
      <c r="Q2006" s="52"/>
      <c r="R2006" s="177" t="str">
        <f>CONCATENATE(B2006+100,P2006+100)</f>
        <v>181100</v>
      </c>
      <c r="S2006" s="170">
        <f>B2005</f>
        <v>73</v>
      </c>
      <c r="T2006" t="e">
        <f>VLOOKUP(B2006,$D$223:$H$264,5,FALSE)</f>
        <v>#N/A</v>
      </c>
    </row>
    <row r="2007" spans="1:20" ht="16.5" thickBot="1" x14ac:dyDescent="0.3">
      <c r="A2007" s="139" t="str">
        <f t="shared" si="1398"/>
        <v>2015Wk 12PM3</v>
      </c>
      <c r="B2007" t="s">
        <v>175</v>
      </c>
      <c r="C2007" s="96"/>
      <c r="D2007" s="98"/>
      <c r="E2007" s="178"/>
      <c r="F2007" s="178"/>
      <c r="G2007" s="178"/>
      <c r="H2007" s="178"/>
      <c r="I2007" s="178"/>
      <c r="J2007" s="178"/>
      <c r="K2007" s="178"/>
      <c r="L2007" s="178"/>
      <c r="M2007" s="178"/>
      <c r="N2007" s="126"/>
      <c r="O2007" s="126"/>
      <c r="P2007" s="90"/>
      <c r="Q2007" s="52"/>
      <c r="R2007" s="177" t="str">
        <f>IF(R2005="","",CONCATENATE(R2005,"v",R2006))</f>
        <v>173102v181100</v>
      </c>
      <c r="S2007" s="170"/>
    </row>
    <row r="2008" spans="1:20" ht="16.5" thickBot="1" x14ac:dyDescent="0.3">
      <c r="A2008" s="139" t="str">
        <f t="shared" si="1398"/>
        <v>2015Wk 12P14</v>
      </c>
      <c r="B2008">
        <v>14</v>
      </c>
      <c r="C2008" s="144" t="s">
        <v>215</v>
      </c>
      <c r="D2008" s="171">
        <v>8</v>
      </c>
      <c r="E2008" s="172">
        <v>5</v>
      </c>
      <c r="F2008" s="172">
        <v>6</v>
      </c>
      <c r="G2008" s="172">
        <v>5</v>
      </c>
      <c r="H2008" s="172">
        <v>4</v>
      </c>
      <c r="I2008" s="172">
        <v>4</v>
      </c>
      <c r="J2008" s="172">
        <v>4</v>
      </c>
      <c r="K2008" s="172">
        <v>3</v>
      </c>
      <c r="L2008" s="172">
        <v>4</v>
      </c>
      <c r="M2008" s="173">
        <v>6</v>
      </c>
      <c r="N2008" s="174">
        <v>41</v>
      </c>
      <c r="O2008" s="175">
        <v>4</v>
      </c>
      <c r="P2008" s="176">
        <v>2</v>
      </c>
      <c r="Q2008" s="52"/>
      <c r="R2008" s="177" t="str">
        <f>CONCATENATE(B2008+100,P2008+100)</f>
        <v>114102</v>
      </c>
      <c r="S2008" s="170">
        <f>B2009</f>
        <v>28</v>
      </c>
      <c r="T2008" t="e">
        <f>VLOOKUP(B2008,$D$223:$H$264,5,FALSE)</f>
        <v>#N/A</v>
      </c>
    </row>
    <row r="2009" spans="1:20" ht="16.5" thickBot="1" x14ac:dyDescent="0.3">
      <c r="A2009" s="139" t="str">
        <f t="shared" si="1398"/>
        <v>2015Wk 12P28</v>
      </c>
      <c r="B2009">
        <v>28</v>
      </c>
      <c r="C2009" s="144" t="s">
        <v>244</v>
      </c>
      <c r="D2009" s="171">
        <v>9</v>
      </c>
      <c r="E2009" s="172">
        <v>6</v>
      </c>
      <c r="F2009" s="172">
        <v>7</v>
      </c>
      <c r="G2009" s="172">
        <v>7</v>
      </c>
      <c r="H2009" s="172">
        <v>4</v>
      </c>
      <c r="I2009" s="172">
        <v>4</v>
      </c>
      <c r="J2009" s="172">
        <v>5</v>
      </c>
      <c r="K2009" s="172">
        <v>4</v>
      </c>
      <c r="L2009" s="172">
        <v>5</v>
      </c>
      <c r="M2009" s="173">
        <v>6</v>
      </c>
      <c r="N2009" s="174">
        <v>48</v>
      </c>
      <c r="O2009" s="175">
        <v>-1</v>
      </c>
      <c r="P2009" s="176">
        <v>0</v>
      </c>
      <c r="Q2009" s="52"/>
      <c r="R2009" s="177" t="str">
        <f>CONCATENATE(B2009+100,P2009+100)</f>
        <v>128100</v>
      </c>
      <c r="S2009" s="170">
        <f>B2008</f>
        <v>14</v>
      </c>
      <c r="T2009" t="e">
        <f>VLOOKUP(B2009,$D$223:$H$264,5,FALSE)</f>
        <v>#N/A</v>
      </c>
    </row>
    <row r="2010" spans="1:20" ht="16.5" thickBot="1" x14ac:dyDescent="0.3">
      <c r="A2010" s="139" t="str">
        <f t="shared" si="1398"/>
        <v>2015Wk 12PM4</v>
      </c>
      <c r="B2010" t="s">
        <v>221</v>
      </c>
      <c r="C2010" s="96"/>
      <c r="D2010" s="98"/>
      <c r="E2010" s="178"/>
      <c r="F2010" s="178"/>
      <c r="G2010" s="178"/>
      <c r="H2010" s="178"/>
      <c r="I2010" s="178"/>
      <c r="J2010" s="178"/>
      <c r="K2010" s="178"/>
      <c r="L2010" s="178"/>
      <c r="M2010" s="178"/>
      <c r="N2010" s="126"/>
      <c r="O2010" s="126"/>
      <c r="P2010" s="90"/>
      <c r="Q2010" s="52"/>
      <c r="R2010" s="177" t="str">
        <f>IF(R2008="","",CONCATENATE(R2008,"v",R2009))</f>
        <v>114102v128100</v>
      </c>
      <c r="S2010" s="170"/>
    </row>
    <row r="2011" spans="1:20" ht="16.5" thickBot="1" x14ac:dyDescent="0.3">
      <c r="A2011" s="139" t="str">
        <f t="shared" si="1398"/>
        <v>2015Wk 12P83</v>
      </c>
      <c r="B2011">
        <v>83</v>
      </c>
      <c r="C2011" s="144" t="s">
        <v>213</v>
      </c>
      <c r="D2011" s="171">
        <v>2</v>
      </c>
      <c r="E2011" s="172">
        <v>5</v>
      </c>
      <c r="F2011" s="172">
        <v>5</v>
      </c>
      <c r="G2011" s="172">
        <v>7</v>
      </c>
      <c r="H2011" s="172">
        <v>4</v>
      </c>
      <c r="I2011" s="172">
        <v>4</v>
      </c>
      <c r="J2011" s="172">
        <v>4</v>
      </c>
      <c r="K2011" s="172">
        <v>4</v>
      </c>
      <c r="L2011" s="172">
        <v>4</v>
      </c>
      <c r="M2011" s="173">
        <v>5</v>
      </c>
      <c r="N2011" s="174">
        <v>42</v>
      </c>
      <c r="O2011" s="175">
        <v>-3</v>
      </c>
      <c r="P2011" s="176">
        <v>0</v>
      </c>
      <c r="Q2011" s="52"/>
      <c r="R2011" s="177" t="str">
        <f>CONCATENATE(B2011+100,P2011+100)</f>
        <v>183100</v>
      </c>
      <c r="S2011" s="170">
        <f>B2012</f>
        <v>43</v>
      </c>
      <c r="T2011" t="e">
        <f>VLOOKUP(B2011,$D$223:$H$264,5,FALSE)</f>
        <v>#N/A</v>
      </c>
    </row>
    <row r="2012" spans="1:20" ht="16.5" thickBot="1" x14ac:dyDescent="0.3">
      <c r="A2012" s="139" t="str">
        <f t="shared" si="1398"/>
        <v>2015Wk 12P43</v>
      </c>
      <c r="B2012">
        <v>43</v>
      </c>
      <c r="C2012" s="144" t="s">
        <v>241</v>
      </c>
      <c r="D2012" s="171">
        <v>8</v>
      </c>
      <c r="E2012" s="172">
        <v>5</v>
      </c>
      <c r="F2012" s="172">
        <v>5</v>
      </c>
      <c r="G2012" s="172">
        <v>5</v>
      </c>
      <c r="H2012" s="172">
        <v>4</v>
      </c>
      <c r="I2012" s="172">
        <v>3</v>
      </c>
      <c r="J2012" s="172">
        <v>6</v>
      </c>
      <c r="K2012" s="172">
        <v>4</v>
      </c>
      <c r="L2012" s="172">
        <v>4</v>
      </c>
      <c r="M2012" s="173">
        <v>6</v>
      </c>
      <c r="N2012" s="174">
        <v>42</v>
      </c>
      <c r="O2012" s="175">
        <v>3</v>
      </c>
      <c r="P2012" s="176">
        <v>2</v>
      </c>
      <c r="Q2012" s="52"/>
      <c r="R2012" s="177" t="str">
        <f>CONCATENATE(B2012+100,P2012+100)</f>
        <v>143102</v>
      </c>
      <c r="S2012" s="170">
        <f>B2011</f>
        <v>83</v>
      </c>
      <c r="T2012" t="e">
        <f>VLOOKUP(B2012,$D$223:$H$264,5,FALSE)</f>
        <v>#N/A</v>
      </c>
    </row>
    <row r="2013" spans="1:20" ht="16.5" thickBot="1" x14ac:dyDescent="0.3">
      <c r="A2013" s="139" t="str">
        <f t="shared" si="1398"/>
        <v>2015Wk 12PM5</v>
      </c>
      <c r="B2013" t="s">
        <v>224</v>
      </c>
      <c r="C2013" s="96"/>
      <c r="D2013" s="98"/>
      <c r="E2013" s="178"/>
      <c r="F2013" s="178"/>
      <c r="G2013" s="178"/>
      <c r="H2013" s="178"/>
      <c r="I2013" s="178"/>
      <c r="J2013" s="178"/>
      <c r="K2013" s="178"/>
      <c r="L2013" s="178"/>
      <c r="M2013" s="178"/>
      <c r="N2013" s="126"/>
      <c r="O2013" s="126"/>
      <c r="P2013" s="90"/>
      <c r="Q2013" s="52"/>
      <c r="R2013" s="177" t="str">
        <f>IF(R2011="","",CONCATENATE(R2011,"v",R2012))</f>
        <v>183100v143102</v>
      </c>
      <c r="S2013" s="170"/>
    </row>
    <row r="2014" spans="1:20" ht="16.5" thickBot="1" x14ac:dyDescent="0.3">
      <c r="A2014" s="139" t="str">
        <f t="shared" si="1398"/>
        <v>2015Wk 12P57</v>
      </c>
      <c r="B2014">
        <v>57</v>
      </c>
      <c r="C2014" s="144" t="s">
        <v>217</v>
      </c>
      <c r="D2014" s="171">
        <v>13</v>
      </c>
      <c r="E2014" s="172">
        <v>6</v>
      </c>
      <c r="F2014" s="172">
        <v>6</v>
      </c>
      <c r="G2014" s="172">
        <v>6</v>
      </c>
      <c r="H2014" s="172">
        <v>5</v>
      </c>
      <c r="I2014" s="172">
        <v>4</v>
      </c>
      <c r="J2014" s="172">
        <v>7</v>
      </c>
      <c r="K2014" s="172">
        <v>3</v>
      </c>
      <c r="L2014" s="172">
        <v>5</v>
      </c>
      <c r="M2014" s="173">
        <v>7</v>
      </c>
      <c r="N2014" s="174">
        <v>49</v>
      </c>
      <c r="O2014" s="175">
        <v>2</v>
      </c>
      <c r="P2014" s="176">
        <v>2</v>
      </c>
      <c r="Q2014" s="52"/>
      <c r="R2014" s="177" t="str">
        <f>CONCATENATE(B2014+100,P2014+100)</f>
        <v>157102</v>
      </c>
      <c r="S2014" s="170">
        <f>B2015</f>
        <v>8</v>
      </c>
      <c r="T2014" t="e">
        <f>VLOOKUP(B2014,$D$223:$H$264,5,FALSE)</f>
        <v>#N/A</v>
      </c>
    </row>
    <row r="2015" spans="1:20" ht="16.5" thickBot="1" x14ac:dyDescent="0.3">
      <c r="A2015" s="139" t="str">
        <f t="shared" si="1398"/>
        <v>2015Wk 12P8</v>
      </c>
      <c r="B2015">
        <v>8</v>
      </c>
      <c r="C2015" s="144" t="s">
        <v>238</v>
      </c>
      <c r="D2015" s="171">
        <v>5</v>
      </c>
      <c r="E2015" s="172">
        <v>6</v>
      </c>
      <c r="F2015" s="172">
        <v>5</v>
      </c>
      <c r="G2015" s="172">
        <v>6</v>
      </c>
      <c r="H2015" s="172">
        <v>4</v>
      </c>
      <c r="I2015" s="172">
        <v>3</v>
      </c>
      <c r="J2015" s="172">
        <v>5</v>
      </c>
      <c r="K2015" s="172">
        <v>3</v>
      </c>
      <c r="L2015" s="172">
        <v>4</v>
      </c>
      <c r="M2015" s="173">
        <v>6</v>
      </c>
      <c r="N2015" s="174">
        <v>42</v>
      </c>
      <c r="O2015" s="175">
        <v>0</v>
      </c>
      <c r="P2015" s="176">
        <v>0</v>
      </c>
      <c r="Q2015" s="52"/>
      <c r="R2015" s="177" t="str">
        <f>CONCATENATE(B2015+100,P2015+100)</f>
        <v>108100</v>
      </c>
      <c r="S2015" s="170">
        <f>B2014</f>
        <v>57</v>
      </c>
      <c r="T2015" t="e">
        <f>VLOOKUP(B2015,$D$223:$H$264,5,FALSE)</f>
        <v>#N/A</v>
      </c>
    </row>
    <row r="2016" spans="1:20" ht="16.5" thickBot="1" x14ac:dyDescent="0.3">
      <c r="A2016" s="139" t="str">
        <f t="shared" si="1398"/>
        <v>2015Wk 12PM6</v>
      </c>
      <c r="B2016" t="s">
        <v>227</v>
      </c>
      <c r="C2016" s="96"/>
      <c r="D2016" s="98"/>
      <c r="E2016" s="178"/>
      <c r="F2016" s="178"/>
      <c r="G2016" s="178"/>
      <c r="H2016" s="178"/>
      <c r="I2016" s="178"/>
      <c r="J2016" s="178"/>
      <c r="K2016" s="178"/>
      <c r="L2016" s="178"/>
      <c r="M2016" s="178"/>
      <c r="N2016" s="126"/>
      <c r="O2016" s="126"/>
      <c r="P2016" s="90"/>
      <c r="Q2016" s="52"/>
      <c r="R2016" s="177" t="str">
        <f>IF(R2014="","",CONCATENATE(R2014,"v",R2015))</f>
        <v>157102v108100</v>
      </c>
      <c r="S2016" s="170"/>
    </row>
    <row r="2017" spans="1:20" ht="16.5" thickBot="1" x14ac:dyDescent="0.3">
      <c r="A2017" s="139" t="str">
        <f t="shared" si="1398"/>
        <v>2015Wk 12P11</v>
      </c>
      <c r="B2017">
        <v>11</v>
      </c>
      <c r="C2017" s="144" t="s">
        <v>259</v>
      </c>
      <c r="D2017" s="171">
        <v>6</v>
      </c>
      <c r="E2017" s="172">
        <v>4</v>
      </c>
      <c r="F2017" s="172">
        <v>4</v>
      </c>
      <c r="G2017" s="172">
        <v>6</v>
      </c>
      <c r="H2017" s="172">
        <v>5</v>
      </c>
      <c r="I2017" s="172">
        <v>5</v>
      </c>
      <c r="J2017" s="172">
        <v>4</v>
      </c>
      <c r="K2017" s="172">
        <v>3</v>
      </c>
      <c r="L2017" s="172">
        <v>4</v>
      </c>
      <c r="M2017" s="173">
        <v>7</v>
      </c>
      <c r="N2017" s="174">
        <v>42</v>
      </c>
      <c r="O2017" s="175">
        <v>1</v>
      </c>
      <c r="P2017" s="176">
        <v>0</v>
      </c>
      <c r="Q2017" s="52"/>
      <c r="R2017" s="177" t="str">
        <f>CONCATENATE(B2017+100,P2017+100)</f>
        <v>111100</v>
      </c>
      <c r="S2017" s="170">
        <f>B2018</f>
        <v>32</v>
      </c>
      <c r="T2017" t="e">
        <f>VLOOKUP(B2017,$D$223:$H$264,5,FALSE)</f>
        <v>#N/A</v>
      </c>
    </row>
    <row r="2018" spans="1:20" ht="16.5" thickBot="1" x14ac:dyDescent="0.3">
      <c r="A2018" s="139" t="str">
        <f t="shared" si="1398"/>
        <v>2015Wk 12P32</v>
      </c>
      <c r="B2018">
        <v>32</v>
      </c>
      <c r="C2018" s="144" t="s">
        <v>235</v>
      </c>
      <c r="D2018" s="171">
        <v>10</v>
      </c>
      <c r="E2018" s="172">
        <v>5</v>
      </c>
      <c r="F2018" s="172">
        <v>5</v>
      </c>
      <c r="G2018" s="172">
        <v>6</v>
      </c>
      <c r="H2018" s="172">
        <v>5</v>
      </c>
      <c r="I2018" s="172">
        <v>3</v>
      </c>
      <c r="J2018" s="172">
        <v>6</v>
      </c>
      <c r="K2018" s="172">
        <v>3</v>
      </c>
      <c r="L2018" s="172">
        <v>6</v>
      </c>
      <c r="M2018" s="173">
        <v>6</v>
      </c>
      <c r="N2018" s="174">
        <v>45</v>
      </c>
      <c r="O2018" s="175">
        <v>2</v>
      </c>
      <c r="P2018" s="176">
        <v>2</v>
      </c>
      <c r="Q2018" s="52"/>
      <c r="R2018" s="177" t="str">
        <f>CONCATENATE(B2018+100,P2018+100)</f>
        <v>132102</v>
      </c>
      <c r="S2018" s="170">
        <f>B2017</f>
        <v>11</v>
      </c>
      <c r="T2018" t="e">
        <f>VLOOKUP(B2018,$D$223:$H$264,5,FALSE)</f>
        <v>#N/A</v>
      </c>
    </row>
    <row r="2019" spans="1:20" ht="16.5" thickBot="1" x14ac:dyDescent="0.3">
      <c r="A2019" s="139" t="str">
        <f t="shared" si="1398"/>
        <v>2015Wk 12PM7</v>
      </c>
      <c r="B2019" t="s">
        <v>230</v>
      </c>
      <c r="C2019" s="96"/>
      <c r="D2019" s="98"/>
      <c r="E2019" s="178"/>
      <c r="F2019" s="178"/>
      <c r="G2019" s="178"/>
      <c r="H2019" s="178"/>
      <c r="I2019" s="178"/>
      <c r="J2019" s="178"/>
      <c r="K2019" s="178"/>
      <c r="L2019" s="178"/>
      <c r="M2019" s="178"/>
      <c r="N2019" s="126"/>
      <c r="O2019" s="126"/>
      <c r="P2019" s="90"/>
      <c r="Q2019" s="52"/>
      <c r="R2019" s="177" t="str">
        <f>IF(R2017="","",CONCATENATE(R2017,"v",R2018))</f>
        <v>111100v132102</v>
      </c>
      <c r="S2019" s="170"/>
    </row>
    <row r="2020" spans="1:20" ht="16.5" thickBot="1" x14ac:dyDescent="0.3">
      <c r="A2020" s="139" t="str">
        <f t="shared" si="1398"/>
        <v>2015Wk 12P82</v>
      </c>
      <c r="B2020">
        <v>82</v>
      </c>
      <c r="C2020" s="144" t="s">
        <v>256</v>
      </c>
      <c r="D2020" s="171">
        <v>5</v>
      </c>
      <c r="E2020" s="172">
        <v>5</v>
      </c>
      <c r="F2020" s="172">
        <v>5</v>
      </c>
      <c r="G2020" s="172">
        <v>6</v>
      </c>
      <c r="H2020" s="172">
        <v>5</v>
      </c>
      <c r="I2020" s="172">
        <v>3</v>
      </c>
      <c r="J2020" s="172">
        <v>5</v>
      </c>
      <c r="K2020" s="172">
        <v>3</v>
      </c>
      <c r="L2020" s="172">
        <v>4</v>
      </c>
      <c r="M2020" s="173">
        <v>6</v>
      </c>
      <c r="N2020" s="174">
        <v>42</v>
      </c>
      <c r="O2020" s="175">
        <v>0</v>
      </c>
      <c r="P2020" s="176">
        <v>1</v>
      </c>
      <c r="Q2020" s="52"/>
      <c r="R2020" s="177" t="str">
        <f>CONCATENATE(B2020+100,P2020+100)</f>
        <v>182101</v>
      </c>
      <c r="S2020" s="170">
        <f>B2021</f>
        <v>31</v>
      </c>
      <c r="T2020" t="e">
        <f>VLOOKUP(B2020,$D$223:$H$264,5,FALSE)</f>
        <v>#N/A</v>
      </c>
    </row>
    <row r="2021" spans="1:20" ht="16.5" thickBot="1" x14ac:dyDescent="0.3">
      <c r="A2021" s="139" t="str">
        <f t="shared" si="1398"/>
        <v>2015Wk 12P31</v>
      </c>
      <c r="B2021">
        <v>31</v>
      </c>
      <c r="C2021" s="144" t="s">
        <v>232</v>
      </c>
      <c r="D2021" s="171">
        <v>8</v>
      </c>
      <c r="E2021" s="172">
        <v>5</v>
      </c>
      <c r="F2021" s="172">
        <v>6</v>
      </c>
      <c r="G2021" s="172">
        <v>6</v>
      </c>
      <c r="H2021" s="172">
        <v>4</v>
      </c>
      <c r="I2021" s="172">
        <v>3</v>
      </c>
      <c r="J2021" s="172">
        <v>5</v>
      </c>
      <c r="K2021" s="172">
        <v>3</v>
      </c>
      <c r="L2021" s="172">
        <v>6</v>
      </c>
      <c r="M2021" s="173">
        <v>7</v>
      </c>
      <c r="N2021" s="174">
        <v>45</v>
      </c>
      <c r="O2021" s="175">
        <v>0</v>
      </c>
      <c r="P2021" s="176">
        <v>1</v>
      </c>
      <c r="Q2021" s="52"/>
      <c r="R2021" s="177" t="str">
        <f>CONCATENATE(B2021+100,P2021+100)</f>
        <v>131101</v>
      </c>
      <c r="S2021" s="170">
        <f>B2020</f>
        <v>82</v>
      </c>
      <c r="T2021" t="e">
        <f>VLOOKUP(B2021,$D$223:$H$264,5,FALSE)</f>
        <v>#N/A</v>
      </c>
    </row>
    <row r="2022" spans="1:20" ht="16.5" thickBot="1" x14ac:dyDescent="0.3">
      <c r="A2022" s="139" t="str">
        <f t="shared" si="1398"/>
        <v>2015Wk 12PM8</v>
      </c>
      <c r="B2022" t="s">
        <v>233</v>
      </c>
      <c r="C2022" s="96"/>
      <c r="D2022" s="98"/>
      <c r="E2022" s="178"/>
      <c r="F2022" s="178"/>
      <c r="G2022" s="178"/>
      <c r="H2022" s="178"/>
      <c r="I2022" s="178"/>
      <c r="J2022" s="178"/>
      <c r="K2022" s="178"/>
      <c r="L2022" s="178"/>
      <c r="M2022" s="178"/>
      <c r="N2022" s="126"/>
      <c r="O2022" s="126"/>
      <c r="P2022" s="90"/>
      <c r="Q2022" s="52"/>
      <c r="R2022" s="177" t="str">
        <f>IF(R2020="","",CONCATENATE(R2020,"v",R2021))</f>
        <v>182101v131101</v>
      </c>
      <c r="S2022" s="170"/>
    </row>
    <row r="2023" spans="1:20" ht="16.5" thickBot="1" x14ac:dyDescent="0.3">
      <c r="A2023" s="139" t="str">
        <f t="shared" si="1398"/>
        <v>2015Wk 12P20</v>
      </c>
      <c r="B2023">
        <v>20</v>
      </c>
      <c r="C2023" s="144" t="s">
        <v>262</v>
      </c>
      <c r="D2023" s="171">
        <v>8</v>
      </c>
      <c r="E2023" s="172">
        <v>6</v>
      </c>
      <c r="F2023" s="172">
        <v>5</v>
      </c>
      <c r="G2023" s="172">
        <v>6</v>
      </c>
      <c r="H2023" s="172">
        <v>5</v>
      </c>
      <c r="I2023" s="172">
        <v>5</v>
      </c>
      <c r="J2023" s="172">
        <v>4</v>
      </c>
      <c r="K2023" s="172">
        <v>5</v>
      </c>
      <c r="L2023" s="172">
        <v>5</v>
      </c>
      <c r="M2023" s="173">
        <v>7</v>
      </c>
      <c r="N2023" s="174">
        <v>48</v>
      </c>
      <c r="O2023" s="175">
        <v>-3</v>
      </c>
      <c r="P2023" s="176">
        <v>2</v>
      </c>
      <c r="Q2023" s="52"/>
      <c r="R2023" s="177" t="str">
        <f>CONCATENATE(B2023+100,P2023+100)</f>
        <v>120102</v>
      </c>
      <c r="S2023" s="170">
        <f>B2024</f>
        <v>3</v>
      </c>
      <c r="T2023" t="e">
        <f>VLOOKUP(B2023,$D$223:$H$264,5,FALSE)</f>
        <v>#N/A</v>
      </c>
    </row>
    <row r="2024" spans="1:20" ht="16.5" thickBot="1" x14ac:dyDescent="0.3">
      <c r="A2024" s="139" t="str">
        <f t="shared" si="1398"/>
        <v>2015Wk 12P3</v>
      </c>
      <c r="B2024">
        <v>3</v>
      </c>
      <c r="C2024" s="144" t="s">
        <v>229</v>
      </c>
      <c r="D2024" s="171">
        <v>4</v>
      </c>
      <c r="E2024" s="172">
        <v>5</v>
      </c>
      <c r="F2024" s="172">
        <v>5</v>
      </c>
      <c r="G2024" s="172">
        <v>6</v>
      </c>
      <c r="H2024" s="172">
        <v>5</v>
      </c>
      <c r="I2024" s="172">
        <v>3</v>
      </c>
      <c r="J2024" s="172">
        <v>6</v>
      </c>
      <c r="K2024" s="172">
        <v>4</v>
      </c>
      <c r="L2024" s="172">
        <v>5</v>
      </c>
      <c r="M2024" s="173">
        <v>8</v>
      </c>
      <c r="N2024" s="174">
        <v>47</v>
      </c>
      <c r="O2024" s="175">
        <v>-5</v>
      </c>
      <c r="P2024" s="176">
        <v>0</v>
      </c>
      <c r="Q2024" s="52"/>
      <c r="R2024" s="177" t="str">
        <f>CONCATENATE(B2024+100,P2024+100)</f>
        <v>103100</v>
      </c>
      <c r="S2024" s="170">
        <f>B2023</f>
        <v>20</v>
      </c>
      <c r="T2024" t="e">
        <f>VLOOKUP(B2024,$D$223:$H$264,5,FALSE)</f>
        <v>#N/A</v>
      </c>
    </row>
    <row r="2025" spans="1:20" ht="16.5" thickBot="1" x14ac:dyDescent="0.3">
      <c r="A2025" s="139" t="str">
        <f t="shared" si="1398"/>
        <v>2015Wk 12PM9</v>
      </c>
      <c r="B2025" t="s">
        <v>236</v>
      </c>
      <c r="C2025" s="96"/>
      <c r="D2025" s="98"/>
      <c r="E2025" s="178"/>
      <c r="F2025" s="178"/>
      <c r="G2025" s="178"/>
      <c r="H2025" s="178"/>
      <c r="I2025" s="178"/>
      <c r="J2025" s="178"/>
      <c r="K2025" s="178"/>
      <c r="L2025" s="178"/>
      <c r="M2025" s="178"/>
      <c r="N2025" s="126"/>
      <c r="O2025" s="126"/>
      <c r="P2025" s="90"/>
      <c r="Q2025" s="52"/>
      <c r="R2025" s="177" t="str">
        <f>IF(R2023="","",CONCATENATE(R2023,"v",R2024))</f>
        <v>120102v103100</v>
      </c>
      <c r="S2025" s="170"/>
    </row>
    <row r="2026" spans="1:20" ht="16.5" thickBot="1" x14ac:dyDescent="0.3">
      <c r="A2026" s="139" t="str">
        <f t="shared" si="1398"/>
        <v>2015Wk 12P30</v>
      </c>
      <c r="B2026">
        <v>30</v>
      </c>
      <c r="C2026" s="144" t="s">
        <v>216</v>
      </c>
      <c r="D2026" s="171">
        <v>8</v>
      </c>
      <c r="E2026" s="172">
        <v>5</v>
      </c>
      <c r="F2026" s="172">
        <v>6</v>
      </c>
      <c r="G2026" s="172">
        <v>5</v>
      </c>
      <c r="H2026" s="172">
        <v>5</v>
      </c>
      <c r="I2026" s="172">
        <v>4</v>
      </c>
      <c r="J2026" s="172">
        <v>6</v>
      </c>
      <c r="K2026" s="172">
        <v>5</v>
      </c>
      <c r="L2026" s="172">
        <v>5</v>
      </c>
      <c r="M2026" s="173">
        <v>7</v>
      </c>
      <c r="N2026" s="174">
        <v>48</v>
      </c>
      <c r="O2026" s="175">
        <v>-3</v>
      </c>
      <c r="P2026" s="176">
        <v>0</v>
      </c>
      <c r="Q2026" s="52"/>
      <c r="R2026" s="177" t="str">
        <f>CONCATENATE(B2026+100,P2026+100)</f>
        <v>130100</v>
      </c>
      <c r="S2026" s="170">
        <f>B2027</f>
        <v>80</v>
      </c>
      <c r="T2026" t="e">
        <f>VLOOKUP(B2026,$D$223:$H$264,5,FALSE)</f>
        <v>#N/A</v>
      </c>
    </row>
    <row r="2027" spans="1:20" ht="16.5" thickBot="1" x14ac:dyDescent="0.3">
      <c r="A2027" s="139" t="str">
        <f t="shared" si="1398"/>
        <v>2015Wk 12P80</v>
      </c>
      <c r="B2027">
        <v>80</v>
      </c>
      <c r="C2027" s="144" t="s">
        <v>252</v>
      </c>
      <c r="D2027" s="171">
        <v>9</v>
      </c>
      <c r="E2027" s="172">
        <v>5</v>
      </c>
      <c r="F2027" s="172">
        <v>6</v>
      </c>
      <c r="G2027" s="172">
        <v>7</v>
      </c>
      <c r="H2027" s="172">
        <v>5</v>
      </c>
      <c r="I2027" s="172">
        <v>4</v>
      </c>
      <c r="J2027" s="172">
        <v>5</v>
      </c>
      <c r="K2027" s="172">
        <v>4</v>
      </c>
      <c r="L2027" s="172">
        <v>5</v>
      </c>
      <c r="M2027" s="173">
        <v>7</v>
      </c>
      <c r="N2027" s="174">
        <v>48</v>
      </c>
      <c r="O2027" s="175">
        <v>-2</v>
      </c>
      <c r="P2027" s="176">
        <v>2</v>
      </c>
      <c r="Q2027" s="52"/>
      <c r="R2027" s="177" t="str">
        <f>CONCATENATE(B2027+100,P2027+100)</f>
        <v>180102</v>
      </c>
      <c r="S2027" s="170">
        <f>B2026</f>
        <v>30</v>
      </c>
      <c r="T2027" t="e">
        <f>VLOOKUP(B2027,$D$223:$H$264,5,FALSE)</f>
        <v>#N/A</v>
      </c>
    </row>
    <row r="2028" spans="1:20" ht="16.5" thickBot="1" x14ac:dyDescent="0.3">
      <c r="A2028" s="139" t="str">
        <f t="shared" si="1398"/>
        <v>2015Wk 12PM10</v>
      </c>
      <c r="B2028" t="s">
        <v>239</v>
      </c>
      <c r="C2028" s="96"/>
      <c r="D2028" s="98"/>
      <c r="E2028" s="178"/>
      <c r="F2028" s="178"/>
      <c r="G2028" s="178"/>
      <c r="H2028" s="178"/>
      <c r="I2028" s="178"/>
      <c r="J2028" s="178"/>
      <c r="K2028" s="178"/>
      <c r="L2028" s="178"/>
      <c r="M2028" s="178"/>
      <c r="N2028" s="126"/>
      <c r="O2028" s="126"/>
      <c r="P2028" s="90"/>
      <c r="Q2028" s="52"/>
      <c r="R2028" s="177" t="str">
        <f>IF(R2026="","",CONCATENATE(R2026,"v",R2027))</f>
        <v>130100v180102</v>
      </c>
      <c r="S2028" s="170"/>
    </row>
    <row r="2029" spans="1:20" ht="16.5" thickBot="1" x14ac:dyDescent="0.3">
      <c r="A2029" s="139" t="str">
        <f t="shared" si="1398"/>
        <v>2015Wk 12P68</v>
      </c>
      <c r="B2029">
        <v>68</v>
      </c>
      <c r="C2029" s="144" t="s">
        <v>214</v>
      </c>
      <c r="D2029" s="171">
        <v>2</v>
      </c>
      <c r="E2029" s="172">
        <v>5</v>
      </c>
      <c r="F2029" s="172">
        <v>5</v>
      </c>
      <c r="G2029" s="172">
        <v>5</v>
      </c>
      <c r="H2029" s="172">
        <v>4</v>
      </c>
      <c r="I2029" s="172">
        <v>3</v>
      </c>
      <c r="J2029" s="172">
        <v>5</v>
      </c>
      <c r="K2029" s="172">
        <v>4</v>
      </c>
      <c r="L2029" s="172">
        <v>5</v>
      </c>
      <c r="M2029" s="173">
        <v>6</v>
      </c>
      <c r="N2029" s="174">
        <v>42</v>
      </c>
      <c r="O2029" s="175">
        <v>-3</v>
      </c>
      <c r="P2029" s="176">
        <v>0</v>
      </c>
      <c r="Q2029" s="52"/>
      <c r="R2029" s="177" t="str">
        <f>CONCATENATE(B2029+100,P2029+100)</f>
        <v>168100</v>
      </c>
      <c r="S2029" s="170">
        <f>B2030</f>
        <v>24</v>
      </c>
      <c r="T2029" t="e">
        <f>VLOOKUP(B2029,$D$223:$H$264,5,FALSE)</f>
        <v>#N/A</v>
      </c>
    </row>
    <row r="2030" spans="1:20" ht="16.5" thickBot="1" x14ac:dyDescent="0.3">
      <c r="A2030" s="139" t="str">
        <f t="shared" si="1398"/>
        <v>2015Wk 12P24</v>
      </c>
      <c r="B2030">
        <v>24</v>
      </c>
      <c r="C2030" s="144" t="s">
        <v>249</v>
      </c>
      <c r="D2030" s="171">
        <v>8</v>
      </c>
      <c r="E2030" s="172">
        <v>4</v>
      </c>
      <c r="F2030" s="172">
        <v>6</v>
      </c>
      <c r="G2030" s="172">
        <v>5</v>
      </c>
      <c r="H2030" s="172">
        <v>5</v>
      </c>
      <c r="I2030" s="172">
        <v>3</v>
      </c>
      <c r="J2030" s="172">
        <v>5</v>
      </c>
      <c r="K2030" s="172">
        <v>3</v>
      </c>
      <c r="L2030" s="172">
        <v>5</v>
      </c>
      <c r="M2030" s="173">
        <v>7</v>
      </c>
      <c r="N2030" s="174">
        <v>43</v>
      </c>
      <c r="O2030" s="175">
        <v>2</v>
      </c>
      <c r="P2030" s="176">
        <v>2</v>
      </c>
      <c r="Q2030" s="52"/>
      <c r="R2030" s="177" t="str">
        <f>CONCATENATE(B2030+100,P2030+100)</f>
        <v>124102</v>
      </c>
      <c r="S2030" s="170">
        <f>B2029</f>
        <v>68</v>
      </c>
      <c r="T2030" t="e">
        <f>VLOOKUP(B2030,$D$223:$H$264,5,FALSE)</f>
        <v>#N/A</v>
      </c>
    </row>
    <row r="2031" spans="1:20" ht="16.5" thickBot="1" x14ac:dyDescent="0.3">
      <c r="A2031" s="139" t="str">
        <f t="shared" si="1398"/>
        <v>2015Wk 12PM11</v>
      </c>
      <c r="B2031" t="s">
        <v>242</v>
      </c>
      <c r="C2031" s="96"/>
      <c r="D2031" s="98"/>
      <c r="E2031" s="178"/>
      <c r="F2031" s="178"/>
      <c r="G2031" s="178"/>
      <c r="H2031" s="178"/>
      <c r="I2031" s="178"/>
      <c r="J2031" s="178"/>
      <c r="K2031" s="178"/>
      <c r="L2031" s="178"/>
      <c r="M2031" s="178"/>
      <c r="N2031" s="126"/>
      <c r="O2031" s="126"/>
      <c r="P2031" s="90"/>
      <c r="Q2031" s="52"/>
      <c r="R2031" s="177" t="str">
        <f>IF(R2029="","",CONCATENATE(R2029,"v",R2030))</f>
        <v>168100v124102</v>
      </c>
      <c r="S2031" s="170"/>
    </row>
    <row r="2032" spans="1:20" ht="16.5" thickBot="1" x14ac:dyDescent="0.3">
      <c r="A2032" s="139" t="str">
        <f t="shared" si="1398"/>
        <v>2015Wk 12P44</v>
      </c>
      <c r="B2032">
        <v>44</v>
      </c>
      <c r="C2032" s="144" t="s">
        <v>218</v>
      </c>
      <c r="D2032" s="171">
        <v>13</v>
      </c>
      <c r="E2032" s="172">
        <v>7</v>
      </c>
      <c r="F2032" s="172">
        <v>7</v>
      </c>
      <c r="G2032" s="172">
        <v>7</v>
      </c>
      <c r="H2032" s="172">
        <v>4</v>
      </c>
      <c r="I2032" s="172">
        <v>4</v>
      </c>
      <c r="J2032" s="172">
        <v>5</v>
      </c>
      <c r="K2032" s="172">
        <v>5</v>
      </c>
      <c r="L2032" s="172">
        <v>6</v>
      </c>
      <c r="M2032" s="173">
        <v>8</v>
      </c>
      <c r="N2032" s="174">
        <v>53</v>
      </c>
      <c r="O2032" s="175">
        <v>0</v>
      </c>
      <c r="P2032" s="176">
        <v>1</v>
      </c>
      <c r="Q2032" s="52"/>
      <c r="R2032" s="177" t="str">
        <f>CONCATENATE(B2032+100,P2032+100)</f>
        <v>144101</v>
      </c>
      <c r="S2032" s="170">
        <f>B2033</f>
        <v>23</v>
      </c>
      <c r="T2032" t="e">
        <f>VLOOKUP(B2032,$D$223:$H$264,5,FALSE)</f>
        <v>#N/A</v>
      </c>
    </row>
    <row r="2033" spans="1:20" ht="16.5" thickBot="1" x14ac:dyDescent="0.3">
      <c r="A2033" s="139" t="str">
        <f t="shared" si="1398"/>
        <v>2015Wk 12P23</v>
      </c>
      <c r="B2033">
        <v>23</v>
      </c>
      <c r="C2033" s="144" t="s">
        <v>246</v>
      </c>
      <c r="D2033" s="171">
        <v>5</v>
      </c>
      <c r="E2033" s="172">
        <v>6</v>
      </c>
      <c r="F2033" s="172">
        <v>6</v>
      </c>
      <c r="G2033" s="172">
        <v>5</v>
      </c>
      <c r="H2033" s="172">
        <v>4</v>
      </c>
      <c r="I2033" s="172">
        <v>3</v>
      </c>
      <c r="J2033" s="172">
        <v>5</v>
      </c>
      <c r="K2033" s="172">
        <v>3</v>
      </c>
      <c r="L2033" s="172">
        <v>5</v>
      </c>
      <c r="M2033" s="173">
        <v>5</v>
      </c>
      <c r="N2033" s="174">
        <v>42</v>
      </c>
      <c r="O2033" s="175">
        <v>0</v>
      </c>
      <c r="P2033" s="176">
        <v>1</v>
      </c>
      <c r="Q2033" s="52"/>
      <c r="R2033" s="177" t="str">
        <f>CONCATENATE(B2033+100,P2033+100)</f>
        <v>123101</v>
      </c>
      <c r="S2033" s="170">
        <f>B2032</f>
        <v>44</v>
      </c>
      <c r="T2033" t="e">
        <f>VLOOKUP(B2033,$D$223:$H$264,5,FALSE)</f>
        <v>#N/A</v>
      </c>
    </row>
    <row r="2034" spans="1:20" ht="16.5" thickBot="1" x14ac:dyDescent="0.3">
      <c r="A2034" s="139" t="str">
        <f t="shared" si="1398"/>
        <v>2015Wk 12PM12</v>
      </c>
      <c r="B2034" t="s">
        <v>245</v>
      </c>
      <c r="C2034" s="96"/>
      <c r="D2034" s="98"/>
      <c r="E2034" s="178"/>
      <c r="F2034" s="178"/>
      <c r="G2034" s="178"/>
      <c r="H2034" s="178"/>
      <c r="I2034" s="178"/>
      <c r="J2034" s="178"/>
      <c r="K2034" s="178"/>
      <c r="L2034" s="178"/>
      <c r="M2034" s="178"/>
      <c r="N2034" s="126"/>
      <c r="O2034" s="126"/>
      <c r="P2034" s="90"/>
      <c r="Q2034" s="52"/>
      <c r="R2034" s="177" t="str">
        <f>IF(R2032="","",CONCATENATE(R2032,"v",R2033))</f>
        <v>144101v123101</v>
      </c>
      <c r="S2034" s="170"/>
    </row>
    <row r="2035" spans="1:20" ht="16.5" thickBot="1" x14ac:dyDescent="0.3">
      <c r="A2035" s="139" t="str">
        <f t="shared" si="1398"/>
        <v>2015Wk 12P22</v>
      </c>
      <c r="B2035">
        <v>22</v>
      </c>
      <c r="C2035" s="144" t="s">
        <v>222</v>
      </c>
      <c r="D2035" s="171">
        <v>6</v>
      </c>
      <c r="E2035" s="172">
        <v>5</v>
      </c>
      <c r="F2035" s="172">
        <v>6</v>
      </c>
      <c r="G2035" s="172">
        <v>5</v>
      </c>
      <c r="H2035" s="172">
        <v>5</v>
      </c>
      <c r="I2035" s="172">
        <v>4</v>
      </c>
      <c r="J2035" s="172">
        <v>5</v>
      </c>
      <c r="K2035" s="172">
        <v>4</v>
      </c>
      <c r="L2035" s="172">
        <v>6</v>
      </c>
      <c r="M2035" s="173">
        <v>7</v>
      </c>
      <c r="N2035" s="174">
        <v>47</v>
      </c>
      <c r="O2035" s="175">
        <v>-4</v>
      </c>
      <c r="P2035" s="176">
        <v>0</v>
      </c>
      <c r="Q2035" s="52"/>
      <c r="R2035" s="177" t="str">
        <f>CONCATENATE(B2035+100,P2035+100)</f>
        <v>122100</v>
      </c>
      <c r="S2035" s="170">
        <f>B2036</f>
        <v>29</v>
      </c>
      <c r="T2035" t="e">
        <f>VLOOKUP(B2035,$D$223:$H$264,5,FALSE)</f>
        <v>#N/A</v>
      </c>
    </row>
    <row r="2036" spans="1:20" ht="16.5" thickBot="1" x14ac:dyDescent="0.3">
      <c r="A2036" s="139" t="str">
        <f t="shared" si="1398"/>
        <v>2015Wk 12P29</v>
      </c>
      <c r="B2036">
        <v>29</v>
      </c>
      <c r="C2036" s="144" t="s">
        <v>243</v>
      </c>
      <c r="D2036" s="171">
        <v>10</v>
      </c>
      <c r="E2036" s="172">
        <v>5</v>
      </c>
      <c r="F2036" s="172">
        <v>7</v>
      </c>
      <c r="G2036" s="172">
        <v>6</v>
      </c>
      <c r="H2036" s="172">
        <v>6</v>
      </c>
      <c r="I2036" s="172">
        <v>4</v>
      </c>
      <c r="J2036" s="172">
        <v>6</v>
      </c>
      <c r="K2036" s="172">
        <v>3</v>
      </c>
      <c r="L2036" s="172">
        <v>6</v>
      </c>
      <c r="M2036" s="173">
        <v>6</v>
      </c>
      <c r="N2036" s="174">
        <v>49</v>
      </c>
      <c r="O2036" s="175">
        <v>-1</v>
      </c>
      <c r="P2036" s="176">
        <v>2</v>
      </c>
      <c r="Q2036" s="52"/>
      <c r="R2036" s="177" t="str">
        <f>CONCATENATE(B2036+100,P2036+100)</f>
        <v>129102</v>
      </c>
      <c r="S2036" s="170">
        <f>B2035</f>
        <v>22</v>
      </c>
      <c r="T2036" t="e">
        <f>VLOOKUP(B2036,$D$223:$H$264,5,FALSE)</f>
        <v>#N/A</v>
      </c>
    </row>
    <row r="2037" spans="1:20" ht="16.5" thickBot="1" x14ac:dyDescent="0.3">
      <c r="A2037" s="139" t="str">
        <f t="shared" si="1398"/>
        <v>2015Wk 12PM13</v>
      </c>
      <c r="B2037" t="s">
        <v>248</v>
      </c>
      <c r="C2037" s="96"/>
      <c r="D2037" s="98"/>
      <c r="E2037" s="178"/>
      <c r="F2037" s="178"/>
      <c r="G2037" s="178"/>
      <c r="H2037" s="178"/>
      <c r="I2037" s="178"/>
      <c r="J2037" s="178"/>
      <c r="K2037" s="178"/>
      <c r="L2037" s="178"/>
      <c r="M2037" s="178"/>
      <c r="N2037" s="126"/>
      <c r="O2037" s="126"/>
      <c r="P2037" s="90"/>
      <c r="Q2037" s="52"/>
      <c r="R2037" s="177" t="str">
        <f>IF(R2035="","",CONCATENATE(R2035,"v",R2036))</f>
        <v>122100v129102</v>
      </c>
      <c r="S2037" s="170"/>
    </row>
    <row r="2038" spans="1:20" ht="16.5" thickBot="1" x14ac:dyDescent="0.3">
      <c r="A2038" s="139" t="str">
        <f t="shared" si="1398"/>
        <v>2015Wk 12P4</v>
      </c>
      <c r="B2038">
        <v>4</v>
      </c>
      <c r="C2038" s="144" t="s">
        <v>219</v>
      </c>
      <c r="D2038" s="171">
        <v>3</v>
      </c>
      <c r="E2038" s="172">
        <v>4</v>
      </c>
      <c r="F2038" s="172">
        <v>4</v>
      </c>
      <c r="G2038" s="172">
        <v>5</v>
      </c>
      <c r="H2038" s="172">
        <v>4</v>
      </c>
      <c r="I2038" s="172">
        <v>3</v>
      </c>
      <c r="J2038" s="172">
        <v>4</v>
      </c>
      <c r="K2038" s="172">
        <v>3</v>
      </c>
      <c r="L2038" s="172">
        <v>5</v>
      </c>
      <c r="M2038" s="173">
        <v>5</v>
      </c>
      <c r="N2038" s="174">
        <v>37</v>
      </c>
      <c r="O2038" s="175">
        <v>3</v>
      </c>
      <c r="P2038" s="176">
        <v>2</v>
      </c>
      <c r="Q2038" s="52"/>
      <c r="R2038" s="177" t="str">
        <f>CONCATENATE(B2038+100,P2038+100)</f>
        <v>104102</v>
      </c>
      <c r="S2038" s="170">
        <f>B2039</f>
        <v>21</v>
      </c>
      <c r="T2038">
        <f>VLOOKUP(B2038,$D$223:$H$264,5,FALSE)</f>
        <v>0</v>
      </c>
    </row>
    <row r="2039" spans="1:20" ht="16.5" thickBot="1" x14ac:dyDescent="0.3">
      <c r="A2039" s="139" t="str">
        <f t="shared" si="1398"/>
        <v>2015Wk 12P21</v>
      </c>
      <c r="B2039">
        <v>21</v>
      </c>
      <c r="C2039" s="144" t="s">
        <v>240</v>
      </c>
      <c r="D2039" s="171">
        <v>7</v>
      </c>
      <c r="E2039" s="172">
        <v>5</v>
      </c>
      <c r="F2039" s="172">
        <v>5</v>
      </c>
      <c r="G2039" s="172">
        <v>5</v>
      </c>
      <c r="H2039" s="172">
        <v>5</v>
      </c>
      <c r="I2039" s="172">
        <v>3</v>
      </c>
      <c r="J2039" s="172">
        <v>5</v>
      </c>
      <c r="K2039" s="172">
        <v>3</v>
      </c>
      <c r="L2039" s="172">
        <v>5</v>
      </c>
      <c r="M2039" s="173">
        <v>6</v>
      </c>
      <c r="N2039" s="174">
        <v>42</v>
      </c>
      <c r="O2039" s="175">
        <v>2</v>
      </c>
      <c r="P2039" s="176">
        <v>0</v>
      </c>
      <c r="Q2039" s="52"/>
      <c r="R2039" s="177" t="str">
        <f>CONCATENATE(B2039+100,P2039+100)</f>
        <v>121100</v>
      </c>
      <c r="S2039" s="170">
        <f>B2038</f>
        <v>4</v>
      </c>
      <c r="T2039" t="e">
        <f>VLOOKUP(B2039,$D$223:$H$264,5,FALSE)</f>
        <v>#N/A</v>
      </c>
    </row>
    <row r="2040" spans="1:20" ht="16.5" thickBot="1" x14ac:dyDescent="0.3">
      <c r="A2040" s="139" t="str">
        <f t="shared" si="1398"/>
        <v>2015Wk 12PM14</v>
      </c>
      <c r="B2040" t="s">
        <v>251</v>
      </c>
      <c r="C2040" s="96"/>
      <c r="D2040" s="98"/>
      <c r="E2040" s="178"/>
      <c r="F2040" s="178"/>
      <c r="G2040" s="178"/>
      <c r="H2040" s="178"/>
      <c r="I2040" s="178"/>
      <c r="J2040" s="178"/>
      <c r="K2040" s="178"/>
      <c r="L2040" s="178"/>
      <c r="M2040" s="178"/>
      <c r="N2040" s="126"/>
      <c r="O2040" s="126"/>
      <c r="P2040" s="90"/>
      <c r="Q2040" s="52"/>
      <c r="R2040" s="177" t="str">
        <f>IF(R2038="","",CONCATENATE(R2038,"v",R2039))</f>
        <v>104102v121100</v>
      </c>
      <c r="S2040" s="170"/>
    </row>
    <row r="2041" spans="1:20" ht="16.5" thickBot="1" x14ac:dyDescent="0.3">
      <c r="A2041" s="139" t="str">
        <f t="shared" si="1398"/>
        <v>2015Wk 12P35</v>
      </c>
      <c r="B2041">
        <v>35</v>
      </c>
      <c r="C2041" s="144" t="s">
        <v>225</v>
      </c>
      <c r="D2041" s="171">
        <v>11</v>
      </c>
      <c r="E2041" s="172">
        <v>5</v>
      </c>
      <c r="F2041" s="172">
        <v>5</v>
      </c>
      <c r="G2041" s="172">
        <v>6</v>
      </c>
      <c r="H2041" s="172">
        <v>5</v>
      </c>
      <c r="I2041" s="172">
        <v>4</v>
      </c>
      <c r="J2041" s="172">
        <v>5</v>
      </c>
      <c r="K2041" s="172">
        <v>4</v>
      </c>
      <c r="L2041" s="172">
        <v>6</v>
      </c>
      <c r="M2041" s="173">
        <v>6</v>
      </c>
      <c r="N2041" s="174">
        <v>46</v>
      </c>
      <c r="O2041" s="175">
        <v>2</v>
      </c>
      <c r="P2041" s="176">
        <v>1</v>
      </c>
      <c r="Q2041" s="52"/>
      <c r="R2041" s="177" t="str">
        <f>CONCATENATE(B2041+100,P2041+100)</f>
        <v>135101</v>
      </c>
      <c r="S2041" s="170">
        <f>B2042</f>
        <v>6</v>
      </c>
      <c r="T2041" t="e">
        <f>VLOOKUP(B2041,$D$223:$H$264,5,FALSE)</f>
        <v>#N/A</v>
      </c>
    </row>
    <row r="2042" spans="1:20" ht="16.5" thickBot="1" x14ac:dyDescent="0.3">
      <c r="A2042" s="139" t="str">
        <f t="shared" si="1398"/>
        <v>2015Wk 12P6</v>
      </c>
      <c r="B2042">
        <v>6</v>
      </c>
      <c r="C2042" s="144" t="s">
        <v>237</v>
      </c>
      <c r="D2042" s="171">
        <v>5</v>
      </c>
      <c r="E2042" s="172">
        <v>4</v>
      </c>
      <c r="F2042" s="172">
        <v>5</v>
      </c>
      <c r="G2042" s="172">
        <v>5</v>
      </c>
      <c r="H2042" s="172">
        <v>5</v>
      </c>
      <c r="I2042" s="172">
        <v>3</v>
      </c>
      <c r="J2042" s="172">
        <v>6</v>
      </c>
      <c r="K2042" s="172">
        <v>2</v>
      </c>
      <c r="L2042" s="172">
        <v>5</v>
      </c>
      <c r="M2042" s="173">
        <v>6</v>
      </c>
      <c r="N2042" s="174">
        <v>41</v>
      </c>
      <c r="O2042" s="175">
        <v>2</v>
      </c>
      <c r="P2042" s="176">
        <v>1</v>
      </c>
      <c r="Q2042" s="52"/>
      <c r="R2042" s="177" t="str">
        <f>CONCATENATE(B2042+100,P2042+100)</f>
        <v>106101</v>
      </c>
      <c r="S2042" s="170">
        <f>B2041</f>
        <v>35</v>
      </c>
      <c r="T2042" t="e">
        <f>VLOOKUP(B2042,$D$223:$H$264,5,FALSE)</f>
        <v>#N/A</v>
      </c>
    </row>
    <row r="2043" spans="1:20" ht="16.5" thickBot="1" x14ac:dyDescent="0.3">
      <c r="A2043" s="139" t="str">
        <f t="shared" si="1398"/>
        <v>2015Wk 12PM15</v>
      </c>
      <c r="B2043" t="s">
        <v>254</v>
      </c>
      <c r="C2043" s="96"/>
      <c r="D2043" s="98"/>
      <c r="E2043" s="178"/>
      <c r="F2043" s="178"/>
      <c r="G2043" s="178"/>
      <c r="H2043" s="178"/>
      <c r="I2043" s="178"/>
      <c r="J2043" s="178"/>
      <c r="K2043" s="178"/>
      <c r="L2043" s="178"/>
      <c r="M2043" s="178"/>
      <c r="N2043" s="126"/>
      <c r="O2043" s="126"/>
      <c r="P2043" s="90"/>
      <c r="Q2043" s="52"/>
      <c r="R2043" s="177" t="str">
        <f>IF(R2041="","",CONCATENATE(R2041,"v",R2042))</f>
        <v>135101v106101</v>
      </c>
      <c r="S2043" s="170"/>
    </row>
    <row r="2044" spans="1:20" ht="16.5" thickBot="1" x14ac:dyDescent="0.3">
      <c r="A2044" s="139" t="str">
        <f t="shared" si="1398"/>
        <v>2015Wk 12P25</v>
      </c>
      <c r="B2044">
        <v>25</v>
      </c>
      <c r="C2044" s="144" t="s">
        <v>258</v>
      </c>
      <c r="D2044" s="171">
        <v>5</v>
      </c>
      <c r="E2044" s="172">
        <v>4</v>
      </c>
      <c r="F2044" s="172">
        <v>7</v>
      </c>
      <c r="G2044" s="172">
        <v>5</v>
      </c>
      <c r="H2044" s="172">
        <v>4</v>
      </c>
      <c r="I2044" s="172">
        <v>4</v>
      </c>
      <c r="J2044" s="172">
        <v>5</v>
      </c>
      <c r="K2044" s="172">
        <v>4</v>
      </c>
      <c r="L2044" s="172">
        <v>5</v>
      </c>
      <c r="M2044" s="173">
        <v>5</v>
      </c>
      <c r="N2044" s="174">
        <v>43</v>
      </c>
      <c r="O2044" s="175">
        <v>0</v>
      </c>
      <c r="P2044" s="176">
        <v>0</v>
      </c>
      <c r="Q2044" s="52"/>
      <c r="R2044" s="177" t="str">
        <f>CONCATENATE(B2044+100,P2044+100)</f>
        <v>125100</v>
      </c>
      <c r="S2044" s="170">
        <f>B2045</f>
        <v>72</v>
      </c>
      <c r="T2044" t="e">
        <f>VLOOKUP(B2044,$D$223:$H$264,5,FALSE)</f>
        <v>#N/A</v>
      </c>
    </row>
    <row r="2045" spans="1:20" ht="16.5" thickBot="1" x14ac:dyDescent="0.3">
      <c r="A2045" s="139" t="str">
        <f t="shared" si="1398"/>
        <v>2015Wk 12P72</v>
      </c>
      <c r="B2045">
        <v>72</v>
      </c>
      <c r="C2045" s="144" t="s">
        <v>234</v>
      </c>
      <c r="D2045" s="171">
        <v>11</v>
      </c>
      <c r="E2045" s="172">
        <v>5</v>
      </c>
      <c r="F2045" s="172">
        <v>5</v>
      </c>
      <c r="G2045" s="172">
        <v>7</v>
      </c>
      <c r="H2045" s="172">
        <v>5</v>
      </c>
      <c r="I2045" s="172">
        <v>4</v>
      </c>
      <c r="J2045" s="172">
        <v>5</v>
      </c>
      <c r="K2045" s="172">
        <v>3</v>
      </c>
      <c r="L2045" s="172">
        <v>6</v>
      </c>
      <c r="M2045" s="173">
        <v>6</v>
      </c>
      <c r="N2045" s="174">
        <v>46</v>
      </c>
      <c r="O2045" s="175">
        <v>2</v>
      </c>
      <c r="P2045" s="176">
        <v>2</v>
      </c>
      <c r="Q2045" s="52"/>
      <c r="R2045" s="177" t="str">
        <f>CONCATENATE(B2045+100,P2045+100)</f>
        <v>172102</v>
      </c>
      <c r="S2045" s="170">
        <f>B2044</f>
        <v>25</v>
      </c>
      <c r="T2045" t="e">
        <f>VLOOKUP(B2045,$D$223:$H$264,5,FALSE)</f>
        <v>#N/A</v>
      </c>
    </row>
    <row r="2046" spans="1:20" ht="16.5" thickBot="1" x14ac:dyDescent="0.3">
      <c r="A2046" s="139" t="str">
        <f t="shared" si="1398"/>
        <v>2015Wk 12PM16</v>
      </c>
      <c r="B2046" t="s">
        <v>257</v>
      </c>
      <c r="C2046" s="96"/>
      <c r="D2046" s="98"/>
      <c r="E2046" s="178"/>
      <c r="F2046" s="178"/>
      <c r="G2046" s="178"/>
      <c r="H2046" s="178"/>
      <c r="I2046" s="178"/>
      <c r="J2046" s="178"/>
      <c r="K2046" s="178"/>
      <c r="L2046" s="178"/>
      <c r="M2046" s="178"/>
      <c r="N2046" s="126"/>
      <c r="O2046" s="126"/>
      <c r="P2046" s="90"/>
      <c r="Q2046" s="52"/>
      <c r="R2046" s="177" t="str">
        <f>IF(R2044="","",CONCATENATE(R2044,"v",R2045))</f>
        <v>125100v172102</v>
      </c>
      <c r="S2046" s="170"/>
    </row>
    <row r="2047" spans="1:20" ht="16.5" thickBot="1" x14ac:dyDescent="0.3">
      <c r="A2047" s="139" t="str">
        <f t="shared" si="1398"/>
        <v>2015Wk 12P19</v>
      </c>
      <c r="B2047">
        <v>19</v>
      </c>
      <c r="C2047" s="144" t="s">
        <v>255</v>
      </c>
      <c r="D2047" s="171">
        <v>5</v>
      </c>
      <c r="E2047" s="172">
        <v>4</v>
      </c>
      <c r="F2047" s="172">
        <v>7</v>
      </c>
      <c r="G2047" s="172">
        <v>6</v>
      </c>
      <c r="H2047" s="172">
        <v>5</v>
      </c>
      <c r="I2047" s="172">
        <v>3</v>
      </c>
      <c r="J2047" s="172">
        <v>5</v>
      </c>
      <c r="K2047" s="172">
        <v>4</v>
      </c>
      <c r="L2047" s="172">
        <v>5</v>
      </c>
      <c r="M2047" s="173">
        <v>7</v>
      </c>
      <c r="N2047" s="174">
        <v>46</v>
      </c>
      <c r="O2047" s="175">
        <v>-3</v>
      </c>
      <c r="P2047" s="176">
        <v>2</v>
      </c>
      <c r="Q2047" s="52"/>
      <c r="R2047" s="177" t="str">
        <f>CONCATENATE(B2047+100,P2047+100)</f>
        <v>119102</v>
      </c>
      <c r="S2047" s="170">
        <f t="shared" ref="S2047" si="1399">B2048</f>
        <v>12</v>
      </c>
    </row>
    <row r="2048" spans="1:20" ht="16.5" thickBot="1" x14ac:dyDescent="0.3">
      <c r="A2048" s="139" t="str">
        <f t="shared" si="1398"/>
        <v>2015Wk 12P12</v>
      </c>
      <c r="B2048">
        <v>12</v>
      </c>
      <c r="C2048" s="144" t="s">
        <v>231</v>
      </c>
      <c r="D2048" s="171">
        <v>5</v>
      </c>
      <c r="E2048" s="172">
        <v>5</v>
      </c>
      <c r="F2048" s="172">
        <v>5</v>
      </c>
      <c r="G2048" s="172">
        <v>6</v>
      </c>
      <c r="H2048" s="172">
        <v>5</v>
      </c>
      <c r="I2048" s="172">
        <v>3</v>
      </c>
      <c r="J2048" s="172">
        <v>5</v>
      </c>
      <c r="K2048" s="172">
        <v>4</v>
      </c>
      <c r="L2048" s="172">
        <v>6</v>
      </c>
      <c r="M2048" s="173">
        <v>7</v>
      </c>
      <c r="N2048" s="174">
        <v>46</v>
      </c>
      <c r="O2048" s="175">
        <v>-4</v>
      </c>
      <c r="P2048" s="176">
        <v>0</v>
      </c>
      <c r="Q2048" s="52"/>
      <c r="R2048" s="177" t="str">
        <f>CONCATENATE(B2048+100,P2048+100)</f>
        <v>112100</v>
      </c>
      <c r="S2048" s="170">
        <f t="shared" ref="S2048" si="1400">B2047</f>
        <v>19</v>
      </c>
    </row>
    <row r="2049" spans="1:19" ht="16.5" thickBot="1" x14ac:dyDescent="0.3">
      <c r="A2049" s="139" t="str">
        <f t="shared" si="1398"/>
        <v>2015Wk 12PM17</v>
      </c>
      <c r="B2049" t="s">
        <v>260</v>
      </c>
      <c r="C2049" s="96"/>
      <c r="D2049" s="98"/>
      <c r="E2049" s="178"/>
      <c r="F2049" s="178"/>
      <c r="G2049" s="178"/>
      <c r="H2049" s="178"/>
      <c r="I2049" s="178"/>
      <c r="J2049" s="178"/>
      <c r="K2049" s="178"/>
      <c r="L2049" s="178"/>
      <c r="M2049" s="178"/>
      <c r="N2049" s="126"/>
      <c r="O2049" s="126"/>
      <c r="P2049" s="90"/>
      <c r="Q2049" s="52"/>
      <c r="R2049" s="177" t="str">
        <f>IF(R2047="","",CONCATENATE(R2047,"v",R2048))</f>
        <v>119102v112100</v>
      </c>
      <c r="S2049" s="170"/>
    </row>
    <row r="2050" spans="1:19" ht="16.5" thickBot="1" x14ac:dyDescent="0.3">
      <c r="A2050" s="139" t="str">
        <f t="shared" si="1398"/>
        <v>2015Wk 12P16</v>
      </c>
      <c r="B2050">
        <v>16</v>
      </c>
      <c r="C2050" s="144" t="s">
        <v>261</v>
      </c>
      <c r="D2050" s="171">
        <v>9</v>
      </c>
      <c r="E2050" s="172">
        <v>4</v>
      </c>
      <c r="F2050" s="172">
        <v>7</v>
      </c>
      <c r="G2050" s="172">
        <v>8</v>
      </c>
      <c r="H2050" s="172">
        <v>5</v>
      </c>
      <c r="I2050" s="172">
        <v>4</v>
      </c>
      <c r="J2050" s="172">
        <v>5</v>
      </c>
      <c r="K2050" s="172">
        <v>3</v>
      </c>
      <c r="L2050" s="172">
        <v>4</v>
      </c>
      <c r="M2050" s="173">
        <v>8</v>
      </c>
      <c r="N2050" s="174">
        <v>48</v>
      </c>
      <c r="O2050" s="175">
        <v>1</v>
      </c>
      <c r="P2050" s="176">
        <v>0</v>
      </c>
      <c r="Q2050" s="52"/>
      <c r="R2050" s="177" t="str">
        <f>CONCATENATE(B2050+100,P2050+100)</f>
        <v>116100</v>
      </c>
      <c r="S2050" s="170">
        <f t="shared" ref="S2050" si="1401">B2051</f>
        <v>9</v>
      </c>
    </row>
    <row r="2051" spans="1:19" ht="16.5" thickBot="1" x14ac:dyDescent="0.3">
      <c r="A2051" s="139" t="str">
        <f t="shared" si="1398"/>
        <v>2015Wk 12P9</v>
      </c>
      <c r="B2051">
        <v>9</v>
      </c>
      <c r="C2051" s="144" t="s">
        <v>228</v>
      </c>
      <c r="D2051" s="171">
        <v>4</v>
      </c>
      <c r="E2051" s="172">
        <v>4</v>
      </c>
      <c r="F2051" s="172">
        <v>5</v>
      </c>
      <c r="G2051" s="172">
        <v>5</v>
      </c>
      <c r="H2051" s="172">
        <v>4</v>
      </c>
      <c r="I2051" s="172">
        <v>3</v>
      </c>
      <c r="J2051" s="172">
        <v>5</v>
      </c>
      <c r="K2051" s="172">
        <v>3</v>
      </c>
      <c r="L2051" s="172">
        <v>5</v>
      </c>
      <c r="M2051" s="173">
        <v>5</v>
      </c>
      <c r="N2051" s="174">
        <v>39</v>
      </c>
      <c r="O2051" s="175">
        <v>2</v>
      </c>
      <c r="P2051" s="176">
        <v>2</v>
      </c>
      <c r="Q2051" s="52"/>
      <c r="R2051" s="177" t="str">
        <f>CONCATENATE(B2051+100,P2051+100)</f>
        <v>109102</v>
      </c>
      <c r="S2051" s="170">
        <f t="shared" ref="S2051" si="1402">B2050</f>
        <v>16</v>
      </c>
    </row>
    <row r="2052" spans="1:19" ht="16.5" thickBot="1" x14ac:dyDescent="0.3">
      <c r="A2052" s="139" t="str">
        <f t="shared" si="1398"/>
        <v>2015Wk 12PM18</v>
      </c>
      <c r="B2052" t="s">
        <v>263</v>
      </c>
      <c r="C2052" s="96"/>
      <c r="D2052" s="98"/>
      <c r="E2052" s="178"/>
      <c r="F2052" s="178"/>
      <c r="G2052" s="178"/>
      <c r="H2052" s="178"/>
      <c r="I2052" s="178"/>
      <c r="J2052" s="178"/>
      <c r="K2052" s="178"/>
      <c r="L2052" s="178"/>
      <c r="M2052" s="178"/>
      <c r="N2052" s="126"/>
      <c r="O2052" s="126"/>
      <c r="P2052" s="90"/>
      <c r="Q2052" s="52"/>
      <c r="R2052" s="177" t="str">
        <f>IF(R2050="","",CONCATENATE(R2050,"v",R2051))</f>
        <v>116100v109102</v>
      </c>
      <c r="S2052" s="170"/>
    </row>
    <row r="2053" spans="1:19" ht="16.5" thickBot="1" x14ac:dyDescent="0.3">
      <c r="A2053" s="139" t="str">
        <f t="shared" si="1398"/>
        <v>2015Wk 12P</v>
      </c>
      <c r="B2053" t="s">
        <v>264</v>
      </c>
      <c r="C2053" s="144"/>
      <c r="D2053" s="171" t="s">
        <v>264</v>
      </c>
      <c r="E2053" s="172"/>
      <c r="F2053" s="172"/>
      <c r="G2053" s="172"/>
      <c r="H2053" s="172"/>
      <c r="I2053" s="172"/>
      <c r="J2053" s="172"/>
      <c r="K2053" s="172"/>
      <c r="L2053" s="172"/>
      <c r="M2053" s="173"/>
      <c r="N2053" s="174">
        <v>0</v>
      </c>
      <c r="O2053" s="175" t="e">
        <v>#VALUE!</v>
      </c>
      <c r="P2053" s="176" t="e">
        <v>#VALUE!</v>
      </c>
      <c r="Q2053" s="52"/>
      <c r="R2053" s="177" t="e">
        <f>CONCATENATE(B2053+100,P2053+100)</f>
        <v>#VALUE!</v>
      </c>
      <c r="S2053" s="170"/>
    </row>
    <row r="2054" spans="1:19" ht="16.5" thickBot="1" x14ac:dyDescent="0.3">
      <c r="A2054" s="139" t="str">
        <f t="shared" si="1398"/>
        <v>2015Wk 12P</v>
      </c>
      <c r="B2054" t="s">
        <v>264</v>
      </c>
      <c r="C2054" s="144"/>
      <c r="D2054" s="171" t="s">
        <v>264</v>
      </c>
      <c r="E2054" s="172"/>
      <c r="F2054" s="172"/>
      <c r="G2054" s="172"/>
      <c r="H2054" s="172"/>
      <c r="I2054" s="172"/>
      <c r="J2054" s="172"/>
      <c r="K2054" s="172"/>
      <c r="L2054" s="172"/>
      <c r="M2054" s="173"/>
      <c r="N2054" s="174">
        <v>0</v>
      </c>
      <c r="O2054" s="175" t="e">
        <v>#VALUE!</v>
      </c>
      <c r="P2054" s="176" t="e">
        <v>#VALUE!</v>
      </c>
      <c r="Q2054" s="52"/>
      <c r="R2054" s="177" t="e">
        <f>CONCATENATE(B2054+100,P2054+100)</f>
        <v>#VALUE!</v>
      </c>
      <c r="S2054" s="170"/>
    </row>
    <row r="2055" spans="1:19" ht="16.5" thickBot="1" x14ac:dyDescent="0.3">
      <c r="A2055" s="139" t="str">
        <f t="shared" si="1398"/>
        <v>2015Wk 12PM19</v>
      </c>
      <c r="B2055" t="s">
        <v>265</v>
      </c>
      <c r="C2055" s="96"/>
      <c r="D2055" s="98"/>
      <c r="E2055" s="178"/>
      <c r="F2055" s="178"/>
      <c r="G2055" s="178"/>
      <c r="H2055" s="178"/>
      <c r="I2055" s="178"/>
      <c r="J2055" s="178"/>
      <c r="K2055" s="178"/>
      <c r="L2055" s="178"/>
      <c r="M2055" s="178"/>
      <c r="N2055" s="126"/>
      <c r="O2055" s="126"/>
      <c r="P2055" s="90"/>
      <c r="Q2055" s="52"/>
      <c r="R2055" s="177" t="e">
        <f>IF(R2053="","",CONCATENATE(R2053,"v",R2054))</f>
        <v>#VALUE!</v>
      </c>
      <c r="S2055" s="170"/>
    </row>
    <row r="2056" spans="1:19" ht="16.5" thickBot="1" x14ac:dyDescent="0.3">
      <c r="A2056" s="139" t="str">
        <f t="shared" si="1398"/>
        <v>2015Wk 12P</v>
      </c>
      <c r="B2056" t="s">
        <v>264</v>
      </c>
      <c r="C2056" s="144"/>
      <c r="D2056" s="171" t="s">
        <v>264</v>
      </c>
      <c r="E2056" s="172"/>
      <c r="F2056" s="172"/>
      <c r="G2056" s="172"/>
      <c r="H2056" s="172"/>
      <c r="I2056" s="172"/>
      <c r="J2056" s="172"/>
      <c r="K2056" s="172"/>
      <c r="L2056" s="172"/>
      <c r="M2056" s="173"/>
      <c r="N2056" s="174">
        <v>0</v>
      </c>
      <c r="O2056" s="175" t="e">
        <v>#VALUE!</v>
      </c>
      <c r="P2056" s="176" t="e">
        <v>#VALUE!</v>
      </c>
      <c r="Q2056" s="52"/>
      <c r="R2056" s="177" t="e">
        <f>CONCATENATE(B2056+100,P2056+100)</f>
        <v>#VALUE!</v>
      </c>
      <c r="S2056" s="170"/>
    </row>
    <row r="2057" spans="1:19" ht="16.5" thickBot="1" x14ac:dyDescent="0.3">
      <c r="A2057" s="139" t="str">
        <f t="shared" si="1398"/>
        <v>2015Wk 12P</v>
      </c>
      <c r="B2057" t="s">
        <v>264</v>
      </c>
      <c r="C2057" s="144"/>
      <c r="D2057" s="171" t="s">
        <v>264</v>
      </c>
      <c r="E2057" s="172"/>
      <c r="F2057" s="172"/>
      <c r="G2057" s="172"/>
      <c r="H2057" s="172"/>
      <c r="I2057" s="172"/>
      <c r="J2057" s="172"/>
      <c r="K2057" s="172"/>
      <c r="L2057" s="172"/>
      <c r="M2057" s="173"/>
      <c r="N2057" s="174">
        <v>0</v>
      </c>
      <c r="O2057" s="175" t="e">
        <v>#VALUE!</v>
      </c>
      <c r="P2057" s="176" t="e">
        <v>#VALUE!</v>
      </c>
      <c r="Q2057" s="52"/>
      <c r="R2057" s="177" t="e">
        <f>CONCATENATE(B2057+100,P2057+100)</f>
        <v>#VALUE!</v>
      </c>
      <c r="S2057" s="170"/>
    </row>
    <row r="2058" spans="1:19" ht="16.5" thickBot="1" x14ac:dyDescent="0.3">
      <c r="A2058" s="139" t="str">
        <f t="shared" si="1398"/>
        <v>2015Wk 12PM20</v>
      </c>
      <c r="B2058" t="s">
        <v>266</v>
      </c>
      <c r="C2058" s="96"/>
      <c r="D2058" s="98"/>
      <c r="E2058" s="178"/>
      <c r="F2058" s="178"/>
      <c r="G2058" s="178"/>
      <c r="H2058" s="178"/>
      <c r="I2058" s="178"/>
      <c r="J2058" s="178"/>
      <c r="K2058" s="178"/>
      <c r="L2058" s="178"/>
      <c r="M2058" s="178"/>
      <c r="N2058" s="126"/>
      <c r="O2058" s="126"/>
      <c r="P2058" s="90"/>
      <c r="Q2058" s="52"/>
      <c r="R2058" s="177" t="e">
        <f>IF(R2056="","",CONCATENATE(R2056,"v",R2057))</f>
        <v>#VALUE!</v>
      </c>
      <c r="S2058" s="170"/>
    </row>
    <row r="2059" spans="1:19" ht="16.5" thickBot="1" x14ac:dyDescent="0.3">
      <c r="B2059" s="179" t="s">
        <v>2</v>
      </c>
      <c r="C2059" s="180" t="s">
        <v>17</v>
      </c>
      <c r="D2059" s="181" t="s">
        <v>267</v>
      </c>
      <c r="E2059" s="182" t="s">
        <v>8</v>
      </c>
      <c r="F2059" s="183" t="s">
        <v>5</v>
      </c>
      <c r="G2059" s="184" t="s">
        <v>268</v>
      </c>
      <c r="K2059" s="52"/>
      <c r="L2059" s="52"/>
      <c r="P2059" s="134"/>
    </row>
    <row r="2060" spans="1:19" x14ac:dyDescent="0.25">
      <c r="A2060" s="139" t="str">
        <f>CONCATENATE($C$10,$C$1997,"T",B2060)</f>
        <v>2015Wk 12T1</v>
      </c>
      <c r="B2060" s="186">
        <v>1</v>
      </c>
      <c r="C2060" s="187" t="s">
        <v>213</v>
      </c>
      <c r="D2060" s="188">
        <v>-3</v>
      </c>
      <c r="E2060" s="189">
        <v>0</v>
      </c>
      <c r="F2060" s="190">
        <v>5</v>
      </c>
      <c r="G2060" s="189"/>
      <c r="K2060" s="52"/>
      <c r="L2060" s="52"/>
      <c r="P2060" s="134"/>
      <c r="Q2060" s="1">
        <f>COUNTIF(G2060:G2060,"=X")</f>
        <v>0</v>
      </c>
      <c r="R2060" s="1" t="str">
        <f t="shared" ref="R2060:R2101" si="1403">IF(G2060="X",CONCATENATE("S",Q2060),"")</f>
        <v/>
      </c>
      <c r="S2060" s="1" t="str">
        <f>IF(R2060="","",VLOOKUP(C2060,'[1]Admin Tools'!C:D,2,FALSE))</f>
        <v/>
      </c>
    </row>
    <row r="2061" spans="1:19" x14ac:dyDescent="0.25">
      <c r="A2061" s="139" t="str">
        <f>CONCATENATE($C$10,$C$1997,"T",B2060)</f>
        <v>2015Wk 12T1</v>
      </c>
      <c r="B2061" s="191"/>
      <c r="C2061" s="192" t="s">
        <v>215</v>
      </c>
      <c r="D2061" s="193">
        <v>4</v>
      </c>
      <c r="E2061" s="194">
        <v>2</v>
      </c>
      <c r="F2061" s="195"/>
      <c r="G2061" s="194"/>
      <c r="K2061" s="52"/>
      <c r="L2061" s="52"/>
      <c r="P2061" s="134"/>
      <c r="Q2061" s="1">
        <f>COUNTIF(G2060:G2061,"=X")</f>
        <v>0</v>
      </c>
      <c r="R2061" s="1" t="str">
        <f t="shared" si="1403"/>
        <v/>
      </c>
      <c r="S2061" s="1" t="str">
        <f>IF(R2061="","",VLOOKUP(C2061,'[1]Admin Tools'!C:D,2,FALSE))</f>
        <v/>
      </c>
    </row>
    <row r="2062" spans="1:19" ht="16.5" thickBot="1" x14ac:dyDescent="0.3">
      <c r="A2062" s="139" t="str">
        <f>CONCATENATE($C$10,$C$1997,"T",B2060)</f>
        <v>2015Wk 12T1</v>
      </c>
      <c r="B2062" s="196"/>
      <c r="C2062" s="197" t="s">
        <v>217</v>
      </c>
      <c r="D2062" s="198">
        <v>2</v>
      </c>
      <c r="E2062" s="199">
        <v>2</v>
      </c>
      <c r="F2062" s="200"/>
      <c r="G2062" s="199"/>
      <c r="K2062" s="52"/>
      <c r="L2062" s="52"/>
      <c r="P2062" s="134"/>
      <c r="Q2062" s="1">
        <f>COUNTIF(G2060:G2062,"=X")</f>
        <v>0</v>
      </c>
      <c r="R2062" s="1" t="str">
        <f t="shared" si="1403"/>
        <v/>
      </c>
      <c r="S2062" s="1" t="str">
        <f>IF(R2062="","",VLOOKUP(C2062,'[1]Admin Tools'!C:D,2,FALSE))</f>
        <v/>
      </c>
    </row>
    <row r="2063" spans="1:19" x14ac:dyDescent="0.25">
      <c r="A2063" s="139" t="str">
        <f>CONCATENATE($C$10,$C$1997,"T",B2063)</f>
        <v>2015Wk 12T2</v>
      </c>
      <c r="B2063" s="201">
        <v>2</v>
      </c>
      <c r="C2063" s="187" t="s">
        <v>214</v>
      </c>
      <c r="D2063" s="202">
        <v>-3</v>
      </c>
      <c r="E2063" s="189">
        <v>0</v>
      </c>
      <c r="F2063" s="203">
        <v>1</v>
      </c>
      <c r="G2063" s="204"/>
      <c r="K2063" s="52"/>
      <c r="L2063" s="52"/>
      <c r="P2063" s="134"/>
      <c r="Q2063" s="1">
        <f>COUNTIF(G2060:G2063,"=X")</f>
        <v>0</v>
      </c>
      <c r="R2063" s="1" t="str">
        <f t="shared" si="1403"/>
        <v/>
      </c>
      <c r="S2063" s="1" t="str">
        <f>IF(R2063="","",VLOOKUP(C2063,'[1]Admin Tools'!C:D,2,FALSE))</f>
        <v/>
      </c>
    </row>
    <row r="2064" spans="1:19" x14ac:dyDescent="0.25">
      <c r="A2064" s="139" t="str">
        <f>CONCATENATE($C$10,$C$1997,"T",B2063)</f>
        <v>2015Wk 12T2</v>
      </c>
      <c r="B2064" s="205"/>
      <c r="C2064" s="192" t="s">
        <v>216</v>
      </c>
      <c r="D2064" s="206">
        <v>-3</v>
      </c>
      <c r="E2064" s="194">
        <v>0</v>
      </c>
      <c r="F2064" s="203"/>
      <c r="G2064" s="207"/>
      <c r="K2064" s="52"/>
      <c r="L2064" s="52"/>
      <c r="P2064" s="134"/>
      <c r="Q2064" s="1">
        <f>COUNTIF(G2060:G2064,"=X")</f>
        <v>0</v>
      </c>
      <c r="R2064" s="1" t="str">
        <f t="shared" si="1403"/>
        <v/>
      </c>
      <c r="S2064" s="1" t="str">
        <f>IF(R2064="","",VLOOKUP(C2064,'[1]Admin Tools'!C:D,2,FALSE))</f>
        <v/>
      </c>
    </row>
    <row r="2065" spans="1:19" ht="16.5" thickBot="1" x14ac:dyDescent="0.3">
      <c r="A2065" s="139" t="str">
        <f>CONCATENATE($C$10,$C$1997,"T",B2063)</f>
        <v>2015Wk 12T2</v>
      </c>
      <c r="B2065" s="208"/>
      <c r="C2065" s="197" t="s">
        <v>218</v>
      </c>
      <c r="D2065" s="209">
        <v>0</v>
      </c>
      <c r="E2065" s="199">
        <v>1</v>
      </c>
      <c r="F2065" s="210"/>
      <c r="G2065" s="211"/>
      <c r="K2065" s="52"/>
      <c r="L2065" s="52"/>
      <c r="P2065" s="134"/>
      <c r="Q2065" s="1">
        <f>COUNTIF(G2060:G2065,"=X")</f>
        <v>0</v>
      </c>
      <c r="R2065" s="1" t="str">
        <f t="shared" si="1403"/>
        <v/>
      </c>
      <c r="S2065" s="1" t="str">
        <f>IF(R2065="","",VLOOKUP(C2065,'[1]Admin Tools'!C:D,2,FALSE))</f>
        <v/>
      </c>
    </row>
    <row r="2066" spans="1:19" x14ac:dyDescent="0.25">
      <c r="A2066" s="139" t="str">
        <f>CONCATENATE($C$10,$C$1997,"T",B2066)</f>
        <v>2015Wk 12T3</v>
      </c>
      <c r="B2066" s="186">
        <v>3</v>
      </c>
      <c r="C2066" s="187" t="s">
        <v>219</v>
      </c>
      <c r="D2066" s="188">
        <v>3</v>
      </c>
      <c r="E2066" s="189">
        <v>2</v>
      </c>
      <c r="F2066" s="190">
        <v>3</v>
      </c>
      <c r="G2066" s="189"/>
      <c r="K2066" s="52"/>
      <c r="L2066" s="52"/>
      <c r="P2066" s="134"/>
      <c r="Q2066" s="1">
        <f>COUNTIF(G2060:G2066,"=X")</f>
        <v>0</v>
      </c>
      <c r="R2066" s="1" t="str">
        <f t="shared" si="1403"/>
        <v/>
      </c>
      <c r="S2066" s="1" t="str">
        <f>IF(R2066="","",VLOOKUP(C2066,'[1]Admin Tools'!C:D,2,FALSE))</f>
        <v/>
      </c>
    </row>
    <row r="2067" spans="1:19" x14ac:dyDescent="0.25">
      <c r="A2067" s="139" t="str">
        <f>CONCATENATE($C$10,$C$1997,"T",B2066)</f>
        <v>2015Wk 12T3</v>
      </c>
      <c r="B2067" s="191"/>
      <c r="C2067" s="192" t="s">
        <v>222</v>
      </c>
      <c r="D2067" s="193">
        <v>-4</v>
      </c>
      <c r="E2067" s="194">
        <v>0</v>
      </c>
      <c r="F2067" s="195"/>
      <c r="G2067" s="194"/>
      <c r="K2067" s="52"/>
      <c r="L2067" s="52"/>
      <c r="P2067" s="134"/>
      <c r="Q2067" s="1">
        <f>COUNTIF(G2060:G2067,"=X")</f>
        <v>0</v>
      </c>
      <c r="R2067" s="1" t="str">
        <f t="shared" si="1403"/>
        <v/>
      </c>
      <c r="S2067" s="1" t="str">
        <f>IF(R2067="","",VLOOKUP(C2067,'[1]Admin Tools'!C:D,2,FALSE))</f>
        <v/>
      </c>
    </row>
    <row r="2068" spans="1:19" ht="16.5" thickBot="1" x14ac:dyDescent="0.3">
      <c r="A2068" s="139" t="str">
        <f>CONCATENATE($C$10,$C$1997,"T",B2066)</f>
        <v>2015Wk 12T3</v>
      </c>
      <c r="B2068" s="196"/>
      <c r="C2068" s="197" t="s">
        <v>225</v>
      </c>
      <c r="D2068" s="198">
        <v>2</v>
      </c>
      <c r="E2068" s="199">
        <v>1</v>
      </c>
      <c r="F2068" s="200"/>
      <c r="G2068" s="199"/>
      <c r="K2068" s="52"/>
      <c r="L2068" s="52"/>
      <c r="P2068" s="134"/>
      <c r="Q2068" s="1">
        <f>COUNTIF(G2060:G2068,"=X")</f>
        <v>0</v>
      </c>
      <c r="R2068" s="1" t="str">
        <f t="shared" si="1403"/>
        <v/>
      </c>
      <c r="S2068" s="1" t="str">
        <f>IF(R2068="","",VLOOKUP(C2068,'[1]Admin Tools'!C:D,2,FALSE))</f>
        <v/>
      </c>
    </row>
    <row r="2069" spans="1:19" x14ac:dyDescent="0.25">
      <c r="A2069" s="139" t="str">
        <f>CONCATENATE($C$10,$C$1997,"T",B2069)</f>
        <v>2015Wk 12T4</v>
      </c>
      <c r="B2069" s="201">
        <v>4</v>
      </c>
      <c r="C2069" s="187" t="s">
        <v>220</v>
      </c>
      <c r="D2069" s="202">
        <v>0</v>
      </c>
      <c r="E2069" s="212">
        <v>0</v>
      </c>
      <c r="F2069" s="203">
        <v>5</v>
      </c>
      <c r="G2069" s="204"/>
      <c r="K2069" s="52"/>
      <c r="L2069" s="52"/>
      <c r="P2069" s="134"/>
      <c r="Q2069" s="1">
        <f>COUNTIF(G2060:G2069,"=X")</f>
        <v>0</v>
      </c>
      <c r="R2069" s="1" t="str">
        <f t="shared" si="1403"/>
        <v/>
      </c>
      <c r="S2069" s="1" t="str">
        <f>IF(R2069="","",VLOOKUP(C2069,'[1]Admin Tools'!C:D,2,FALSE))</f>
        <v/>
      </c>
    </row>
    <row r="2070" spans="1:19" x14ac:dyDescent="0.25">
      <c r="A2070" s="139" t="str">
        <f>CONCATENATE($C$10,$C$1997,"T",B2069)</f>
        <v>2015Wk 12T4</v>
      </c>
      <c r="B2070" s="205"/>
      <c r="C2070" s="192" t="s">
        <v>223</v>
      </c>
      <c r="D2070" s="206">
        <v>4</v>
      </c>
      <c r="E2070" s="213">
        <v>2</v>
      </c>
      <c r="F2070" s="203"/>
      <c r="G2070" s="207"/>
      <c r="K2070" s="52"/>
      <c r="L2070" s="52"/>
      <c r="P2070" s="134"/>
      <c r="Q2070" s="1">
        <f>COUNTIF(G2060:G2070,"=X")</f>
        <v>0</v>
      </c>
      <c r="R2070" s="1" t="str">
        <f t="shared" si="1403"/>
        <v/>
      </c>
      <c r="S2070" s="1" t="str">
        <f>IF(R2070="","",VLOOKUP(C2070,'[1]Admin Tools'!C:D,2,FALSE))</f>
        <v/>
      </c>
    </row>
    <row r="2071" spans="1:19" ht="16.5" thickBot="1" x14ac:dyDescent="0.3">
      <c r="A2071" s="139" t="str">
        <f>CONCATENATE($C$10,$C$1997,"T",B2069)</f>
        <v>2015Wk 12T4</v>
      </c>
      <c r="B2071" s="208"/>
      <c r="C2071" s="197" t="s">
        <v>226</v>
      </c>
      <c r="D2071" s="209">
        <v>-2</v>
      </c>
      <c r="E2071" s="214">
        <v>2</v>
      </c>
      <c r="F2071" s="210"/>
      <c r="G2071" s="211"/>
      <c r="K2071" s="52"/>
      <c r="L2071" s="52"/>
      <c r="P2071" s="134"/>
      <c r="Q2071" s="1">
        <f>COUNTIF(G2060:G2071,"=X")</f>
        <v>0</v>
      </c>
      <c r="R2071" s="1" t="str">
        <f t="shared" si="1403"/>
        <v/>
      </c>
      <c r="S2071" s="1" t="str">
        <f>IF(R2071="","",VLOOKUP(C2071,'[1]Admin Tools'!C:D,2,FALSE))</f>
        <v/>
      </c>
    </row>
    <row r="2072" spans="1:19" x14ac:dyDescent="0.25">
      <c r="A2072" s="139" t="str">
        <f>CONCATENATE($C$10,$C$1997,"T",B2072)</f>
        <v>2015Wk 12T5</v>
      </c>
      <c r="B2072" s="186">
        <v>5</v>
      </c>
      <c r="C2072" s="187" t="s">
        <v>228</v>
      </c>
      <c r="D2072" s="188">
        <v>2</v>
      </c>
      <c r="E2072" s="189">
        <v>2</v>
      </c>
      <c r="F2072" s="190">
        <v>5</v>
      </c>
      <c r="G2072" s="189"/>
      <c r="K2072" s="52"/>
      <c r="L2072" s="52"/>
      <c r="P2072" s="134"/>
      <c r="Q2072" s="1">
        <f>COUNTIF(G2060:G2072,"=X")</f>
        <v>0</v>
      </c>
      <c r="R2072" s="1" t="str">
        <f t="shared" si="1403"/>
        <v/>
      </c>
      <c r="S2072" s="1" t="str">
        <f>IF(R2072="","",VLOOKUP(C2072,'[1]Admin Tools'!C:D,2,FALSE))</f>
        <v/>
      </c>
    </row>
    <row r="2073" spans="1:19" x14ac:dyDescent="0.25">
      <c r="A2073" s="139" t="str">
        <f>CONCATENATE($C$10,$C$1997,"T",B2072)</f>
        <v>2015Wk 12T5</v>
      </c>
      <c r="B2073" s="191"/>
      <c r="C2073" s="192" t="s">
        <v>231</v>
      </c>
      <c r="D2073" s="193">
        <v>-4</v>
      </c>
      <c r="E2073" s="194">
        <v>0</v>
      </c>
      <c r="F2073" s="195"/>
      <c r="G2073" s="194"/>
      <c r="K2073" s="52"/>
      <c r="L2073" s="52"/>
      <c r="P2073" s="134"/>
      <c r="Q2073" s="1">
        <f>COUNTIF(G2060:G2073,"=X")</f>
        <v>0</v>
      </c>
      <c r="R2073" s="1" t="str">
        <f t="shared" si="1403"/>
        <v/>
      </c>
      <c r="S2073" s="1" t="str">
        <f>IF(R2073="","",VLOOKUP(C2073,'[1]Admin Tools'!C:D,2,FALSE))</f>
        <v/>
      </c>
    </row>
    <row r="2074" spans="1:19" ht="16.5" thickBot="1" x14ac:dyDescent="0.3">
      <c r="A2074" s="139" t="str">
        <f>CONCATENATE($C$10,$C$1997,"T",B2072)</f>
        <v>2015Wk 12T5</v>
      </c>
      <c r="B2074" s="196"/>
      <c r="C2074" s="197" t="s">
        <v>234</v>
      </c>
      <c r="D2074" s="198">
        <v>2</v>
      </c>
      <c r="E2074" s="199">
        <v>2</v>
      </c>
      <c r="F2074" s="200"/>
      <c r="G2074" s="199"/>
      <c r="K2074" s="52"/>
      <c r="L2074" s="52"/>
      <c r="P2074" s="134"/>
      <c r="Q2074" s="1">
        <f>COUNTIF(G2060:G2074,"=X")</f>
        <v>0</v>
      </c>
      <c r="R2074" s="1" t="str">
        <f t="shared" si="1403"/>
        <v/>
      </c>
      <c r="S2074" s="1" t="str">
        <f>IF(R2074="","",VLOOKUP(C2074,'[1]Admin Tools'!C:D,2,FALSE))</f>
        <v/>
      </c>
    </row>
    <row r="2075" spans="1:19" x14ac:dyDescent="0.25">
      <c r="A2075" s="139" t="str">
        <f>CONCATENATE($C$10,$C$1997,"T",B2075)</f>
        <v>2015Wk 12T6</v>
      </c>
      <c r="B2075" s="201">
        <v>6</v>
      </c>
      <c r="C2075" s="187" t="s">
        <v>229</v>
      </c>
      <c r="D2075" s="202">
        <v>-5</v>
      </c>
      <c r="E2075" s="212">
        <v>0</v>
      </c>
      <c r="F2075" s="203">
        <v>3</v>
      </c>
      <c r="G2075" s="204"/>
      <c r="K2075" s="52"/>
      <c r="L2075" s="52"/>
      <c r="P2075" s="134"/>
      <c r="Q2075" s="1">
        <f>COUNTIF(G2060:G2075,"=X")</f>
        <v>0</v>
      </c>
      <c r="R2075" s="1" t="str">
        <f t="shared" si="1403"/>
        <v/>
      </c>
      <c r="S2075" s="1" t="str">
        <f>IF(R2075="","",VLOOKUP(C2075,'[1]Admin Tools'!C:D,2,FALSE))</f>
        <v/>
      </c>
    </row>
    <row r="2076" spans="1:19" x14ac:dyDescent="0.25">
      <c r="A2076" s="139" t="str">
        <f>CONCATENATE($C$10,$C$1997,"T",B2075)</f>
        <v>2015Wk 12T6</v>
      </c>
      <c r="B2076" s="205"/>
      <c r="C2076" s="192" t="s">
        <v>232</v>
      </c>
      <c r="D2076" s="206">
        <v>0</v>
      </c>
      <c r="E2076" s="213">
        <v>1</v>
      </c>
      <c r="F2076" s="203"/>
      <c r="G2076" s="207"/>
      <c r="K2076" s="52"/>
      <c r="L2076" s="52"/>
      <c r="P2076" s="134"/>
      <c r="Q2076" s="1">
        <f>COUNTIF(G2060:G2076,"=X")</f>
        <v>0</v>
      </c>
      <c r="R2076" s="1" t="str">
        <f t="shared" si="1403"/>
        <v/>
      </c>
      <c r="S2076" s="1" t="str">
        <f>IF(R2076="","",VLOOKUP(C2076,'[1]Admin Tools'!C:D,2,FALSE))</f>
        <v/>
      </c>
    </row>
    <row r="2077" spans="1:19" ht="16.5" thickBot="1" x14ac:dyDescent="0.3">
      <c r="A2077" s="139" t="str">
        <f>CONCATENATE($C$10,$C$1997,"T",B2075)</f>
        <v>2015Wk 12T6</v>
      </c>
      <c r="B2077" s="208"/>
      <c r="C2077" s="197" t="s">
        <v>235</v>
      </c>
      <c r="D2077" s="209">
        <v>2</v>
      </c>
      <c r="E2077" s="214">
        <v>2</v>
      </c>
      <c r="F2077" s="210"/>
      <c r="G2077" s="211"/>
      <c r="K2077" s="52"/>
      <c r="L2077" s="52"/>
      <c r="P2077" s="134"/>
      <c r="Q2077" s="1">
        <f>COUNTIF(G2060:G2077,"=X")</f>
        <v>0</v>
      </c>
      <c r="R2077" s="1" t="str">
        <f t="shared" si="1403"/>
        <v/>
      </c>
      <c r="S2077" s="1" t="str">
        <f>IF(R2077="","",VLOOKUP(C2077,'[1]Admin Tools'!C:D,2,FALSE))</f>
        <v/>
      </c>
    </row>
    <row r="2078" spans="1:19" x14ac:dyDescent="0.25">
      <c r="A2078" s="139" t="str">
        <f>CONCATENATE($C$10,$C$1997,"T",B2078)</f>
        <v>2015Wk 12T7</v>
      </c>
      <c r="B2078" s="186">
        <v>7</v>
      </c>
      <c r="C2078" s="187" t="s">
        <v>237</v>
      </c>
      <c r="D2078" s="188">
        <v>2</v>
      </c>
      <c r="E2078" s="189">
        <v>1</v>
      </c>
      <c r="F2078" s="190">
        <v>4</v>
      </c>
      <c r="G2078" s="189"/>
      <c r="K2078" s="52"/>
      <c r="L2078" s="52"/>
      <c r="P2078" s="134"/>
      <c r="Q2078" s="1">
        <f>COUNTIF(G2060:G2078,"=X")</f>
        <v>0</v>
      </c>
      <c r="R2078" s="1" t="str">
        <f t="shared" si="1403"/>
        <v/>
      </c>
      <c r="S2078" s="1" t="str">
        <f>IF(R2078="","",VLOOKUP(C2078,'[1]Admin Tools'!C:D,2,FALSE))</f>
        <v/>
      </c>
    </row>
    <row r="2079" spans="1:19" x14ac:dyDescent="0.25">
      <c r="A2079" s="139" t="str">
        <f>CONCATENATE($C$10,$C$1997,"T",B2078)</f>
        <v>2015Wk 12T7</v>
      </c>
      <c r="B2079" s="191"/>
      <c r="C2079" s="192" t="s">
        <v>240</v>
      </c>
      <c r="D2079" s="193">
        <v>2</v>
      </c>
      <c r="E2079" s="194">
        <v>0</v>
      </c>
      <c r="F2079" s="195"/>
      <c r="G2079" s="194"/>
      <c r="K2079" s="52"/>
      <c r="L2079" s="52"/>
      <c r="P2079" s="134"/>
      <c r="Q2079" s="1">
        <f>COUNTIF(G2060:G2079,"=X")</f>
        <v>0</v>
      </c>
      <c r="R2079" s="1" t="str">
        <f t="shared" si="1403"/>
        <v/>
      </c>
      <c r="S2079" s="1" t="str">
        <f>IF(R2079="","",VLOOKUP(C2079,'[1]Admin Tools'!C:D,2,FALSE))</f>
        <v/>
      </c>
    </row>
    <row r="2080" spans="1:19" ht="16.5" thickBot="1" x14ac:dyDescent="0.3">
      <c r="A2080" s="139" t="str">
        <f>CONCATENATE($C$10,$C$1997,"T",B2078)</f>
        <v>2015Wk 12T7</v>
      </c>
      <c r="B2080" s="196"/>
      <c r="C2080" s="197" t="s">
        <v>243</v>
      </c>
      <c r="D2080" s="198">
        <v>-1</v>
      </c>
      <c r="E2080" s="199">
        <v>2</v>
      </c>
      <c r="F2080" s="200"/>
      <c r="G2080" s="199"/>
      <c r="K2080" s="52"/>
      <c r="L2080" s="52"/>
      <c r="P2080" s="134"/>
      <c r="Q2080" s="1">
        <f>COUNTIF(G2060:G2080,"=X")</f>
        <v>0</v>
      </c>
      <c r="R2080" s="1" t="str">
        <f t="shared" si="1403"/>
        <v/>
      </c>
      <c r="S2080" s="1" t="str">
        <f>IF(R2080="","",VLOOKUP(C2080,'[1]Admin Tools'!C:D,2,FALSE))</f>
        <v/>
      </c>
    </row>
    <row r="2081" spans="1:19" x14ac:dyDescent="0.25">
      <c r="A2081" s="139" t="str">
        <f>CONCATENATE($C$10,$C$1997,"T",B2081)</f>
        <v>2015Wk 12T8</v>
      </c>
      <c r="B2081" s="201">
        <v>8</v>
      </c>
      <c r="C2081" s="187" t="s">
        <v>238</v>
      </c>
      <c r="D2081" s="202">
        <v>0</v>
      </c>
      <c r="E2081" s="212">
        <v>0</v>
      </c>
      <c r="F2081" s="203">
        <v>2</v>
      </c>
      <c r="G2081" s="204"/>
      <c r="K2081" s="52"/>
      <c r="L2081" s="52"/>
      <c r="P2081" s="134"/>
      <c r="Q2081" s="1">
        <f>COUNTIF(G2060:G2081,"=X")</f>
        <v>0</v>
      </c>
      <c r="R2081" s="1" t="str">
        <f t="shared" si="1403"/>
        <v/>
      </c>
      <c r="S2081" s="1" t="str">
        <f>IF(R2081="","",VLOOKUP(C2081,'[1]Admin Tools'!C:D,2,FALSE))</f>
        <v/>
      </c>
    </row>
    <row r="2082" spans="1:19" x14ac:dyDescent="0.25">
      <c r="A2082" s="139" t="str">
        <f>CONCATENATE($C$10,$C$1997,"T",B2081)</f>
        <v>2015Wk 12T8</v>
      </c>
      <c r="B2082" s="205"/>
      <c r="C2082" s="192" t="s">
        <v>241</v>
      </c>
      <c r="D2082" s="206">
        <v>3</v>
      </c>
      <c r="E2082" s="213">
        <v>2</v>
      </c>
      <c r="F2082" s="203"/>
      <c r="G2082" s="207"/>
      <c r="K2082" s="52"/>
      <c r="L2082" s="52"/>
      <c r="P2082" s="134"/>
      <c r="Q2082" s="1">
        <f>COUNTIF(G2060:G2082,"=X")</f>
        <v>0</v>
      </c>
      <c r="R2082" s="1" t="str">
        <f t="shared" si="1403"/>
        <v/>
      </c>
      <c r="S2082" s="1" t="str">
        <f>IF(R2082="","",VLOOKUP(C2082,'[1]Admin Tools'!C:D,2,FALSE))</f>
        <v/>
      </c>
    </row>
    <row r="2083" spans="1:19" ht="16.5" thickBot="1" x14ac:dyDescent="0.3">
      <c r="A2083" s="139" t="str">
        <f>CONCATENATE($C$10,$C$1997,"T",B2081)</f>
        <v>2015Wk 12T8</v>
      </c>
      <c r="B2083" s="208"/>
      <c r="C2083" s="197" t="s">
        <v>244</v>
      </c>
      <c r="D2083" s="209">
        <v>-1</v>
      </c>
      <c r="E2083" s="214">
        <v>0</v>
      </c>
      <c r="F2083" s="210"/>
      <c r="G2083" s="211"/>
      <c r="K2083" s="52"/>
      <c r="L2083" s="52"/>
      <c r="P2083" s="134"/>
      <c r="Q2083" s="1">
        <f>COUNTIF(G2060:G2083,"=X")</f>
        <v>0</v>
      </c>
      <c r="R2083" s="1" t="str">
        <f t="shared" si="1403"/>
        <v/>
      </c>
      <c r="S2083" s="1" t="str">
        <f>IF(R2083="","",VLOOKUP(C2083,'[1]Admin Tools'!C:D,2,FALSE))</f>
        <v/>
      </c>
    </row>
    <row r="2084" spans="1:19" x14ac:dyDescent="0.25">
      <c r="A2084" s="139" t="str">
        <f>CONCATENATE($C$10,$C$1997,"T",B2084)</f>
        <v>2015Wk 12T9</v>
      </c>
      <c r="B2084" s="186">
        <v>9</v>
      </c>
      <c r="C2084" s="187" t="s">
        <v>246</v>
      </c>
      <c r="D2084" s="188">
        <v>0</v>
      </c>
      <c r="E2084" s="189">
        <v>1</v>
      </c>
      <c r="F2084" s="190">
        <v>6</v>
      </c>
      <c r="G2084" s="189"/>
      <c r="K2084" s="52"/>
      <c r="L2084" s="52"/>
      <c r="P2084" s="134"/>
      <c r="Q2084" s="1">
        <f>COUNTIF(G2060:G2084,"=X")</f>
        <v>0</v>
      </c>
      <c r="R2084" s="1" t="str">
        <f t="shared" si="1403"/>
        <v/>
      </c>
      <c r="S2084" s="1" t="str">
        <f>IF(R2084="","",VLOOKUP(C2084,'[1]Admin Tools'!C:D,2,FALSE))</f>
        <v/>
      </c>
    </row>
    <row r="2085" spans="1:19" x14ac:dyDescent="0.25">
      <c r="A2085" s="139" t="str">
        <f>CONCATENATE($C$10,$C$1997,"T",B2084)</f>
        <v>2015Wk 12T9</v>
      </c>
      <c r="B2085" s="191"/>
      <c r="C2085" s="192" t="s">
        <v>249</v>
      </c>
      <c r="D2085" s="193">
        <v>2</v>
      </c>
      <c r="E2085" s="194">
        <v>2</v>
      </c>
      <c r="F2085" s="195"/>
      <c r="G2085" s="194"/>
      <c r="K2085" s="52"/>
      <c r="L2085" s="52"/>
      <c r="P2085" s="134"/>
      <c r="Q2085" s="1">
        <f>COUNTIF(G2060:G2085,"=X")</f>
        <v>0</v>
      </c>
      <c r="R2085" s="1" t="str">
        <f t="shared" si="1403"/>
        <v/>
      </c>
      <c r="S2085" s="1" t="str">
        <f>IF(R2085="","",VLOOKUP(C2085,'[1]Admin Tools'!C:D,2,FALSE))</f>
        <v/>
      </c>
    </row>
    <row r="2086" spans="1:19" ht="16.5" thickBot="1" x14ac:dyDescent="0.3">
      <c r="A2086" s="139" t="str">
        <f>CONCATENATE($C$10,$C$1997,"T",B2084)</f>
        <v>2015Wk 12T9</v>
      </c>
      <c r="B2086" s="196"/>
      <c r="C2086" s="197" t="s">
        <v>252</v>
      </c>
      <c r="D2086" s="198">
        <v>-2</v>
      </c>
      <c r="E2086" s="199">
        <v>2</v>
      </c>
      <c r="F2086" s="200"/>
      <c r="G2086" s="199"/>
      <c r="K2086" s="52"/>
      <c r="L2086" s="52"/>
      <c r="P2086" s="134"/>
      <c r="Q2086" s="1">
        <f>COUNTIF(G2060:G2086,"=X")</f>
        <v>0</v>
      </c>
      <c r="R2086" s="1" t="str">
        <f t="shared" si="1403"/>
        <v/>
      </c>
      <c r="S2086" s="1" t="str">
        <f>IF(R2086="","",VLOOKUP(C2086,'[1]Admin Tools'!C:D,2,FALSE))</f>
        <v/>
      </c>
    </row>
    <row r="2087" spans="1:19" x14ac:dyDescent="0.25">
      <c r="A2087" s="139" t="str">
        <f>CONCATENATE($C$10,$C$1997,"T",B2087)</f>
        <v>2015Wk 12T10</v>
      </c>
      <c r="B2087" s="201">
        <v>10</v>
      </c>
      <c r="C2087" s="187" t="s">
        <v>247</v>
      </c>
      <c r="D2087" s="202">
        <v>-4</v>
      </c>
      <c r="E2087" s="212">
        <v>0</v>
      </c>
      <c r="F2087" s="203">
        <v>2</v>
      </c>
      <c r="G2087" s="204"/>
      <c r="K2087" s="52"/>
      <c r="L2087" s="52"/>
      <c r="P2087" s="134"/>
      <c r="Q2087" s="1">
        <f>COUNTIF(G2060:G2087,"=X")</f>
        <v>0</v>
      </c>
      <c r="R2087" s="1" t="str">
        <f t="shared" si="1403"/>
        <v/>
      </c>
      <c r="S2087" s="1" t="str">
        <f>IF(R2087="","",VLOOKUP(C2087,'[1]Admin Tools'!C:D,2,FALSE))</f>
        <v/>
      </c>
    </row>
    <row r="2088" spans="1:19" x14ac:dyDescent="0.25">
      <c r="A2088" s="139" t="str">
        <f>CONCATENATE($C$10,$C$1997,"T",B2087)</f>
        <v>2015Wk 12T10</v>
      </c>
      <c r="B2088" s="205"/>
      <c r="C2088" s="192" t="s">
        <v>250</v>
      </c>
      <c r="D2088" s="206">
        <v>2</v>
      </c>
      <c r="E2088" s="213">
        <v>2</v>
      </c>
      <c r="F2088" s="203"/>
      <c r="G2088" s="207"/>
      <c r="K2088" s="52"/>
      <c r="L2088" s="52"/>
      <c r="P2088" s="134"/>
      <c r="Q2088" s="1">
        <f>COUNTIF(G2060:G2088,"=X")</f>
        <v>0</v>
      </c>
      <c r="R2088" s="1" t="str">
        <f t="shared" si="1403"/>
        <v/>
      </c>
      <c r="S2088" s="1" t="str">
        <f>IF(R2088="","",VLOOKUP(C2088,'[1]Admin Tools'!C:D,2,FALSE))</f>
        <v/>
      </c>
    </row>
    <row r="2089" spans="1:19" ht="16.5" thickBot="1" x14ac:dyDescent="0.3">
      <c r="A2089" s="139" t="str">
        <f>CONCATENATE($C$10,$C$1997,"T",B2087)</f>
        <v>2015Wk 12T10</v>
      </c>
      <c r="B2089" s="208"/>
      <c r="C2089" s="197" t="s">
        <v>253</v>
      </c>
      <c r="D2089" s="209">
        <v>0</v>
      </c>
      <c r="E2089" s="214">
        <v>0</v>
      </c>
      <c r="F2089" s="210"/>
      <c r="G2089" s="211"/>
      <c r="K2089" s="52"/>
      <c r="L2089" s="52"/>
      <c r="P2089" s="134"/>
      <c r="Q2089" s="1">
        <f>COUNTIF(G2060:G2089,"=X")</f>
        <v>0</v>
      </c>
      <c r="R2089" s="1" t="str">
        <f t="shared" si="1403"/>
        <v/>
      </c>
      <c r="S2089" s="1" t="str">
        <f>IF(R2089="","",VLOOKUP(C2089,'[1]Admin Tools'!C:D,2,FALSE))</f>
        <v/>
      </c>
    </row>
    <row r="2090" spans="1:19" x14ac:dyDescent="0.25">
      <c r="A2090" s="139" t="str">
        <f>CONCATENATE($C$10,$C$1997,"T",B2090)</f>
        <v>2015Wk 12T11</v>
      </c>
      <c r="B2090" s="186">
        <v>11</v>
      </c>
      <c r="C2090" s="187" t="s">
        <v>255</v>
      </c>
      <c r="D2090" s="188">
        <v>-3</v>
      </c>
      <c r="E2090" s="189">
        <v>2</v>
      </c>
      <c r="F2090" s="190">
        <v>2</v>
      </c>
      <c r="G2090" s="189"/>
      <c r="K2090" s="52"/>
      <c r="L2090" s="52"/>
      <c r="P2090" s="134"/>
      <c r="Q2090" s="1">
        <f>COUNTIF(G2060:G2090,"=X")</f>
        <v>0</v>
      </c>
      <c r="R2090" s="1" t="str">
        <f t="shared" si="1403"/>
        <v/>
      </c>
      <c r="S2090" s="1" t="str">
        <f>IF(R2090="","",VLOOKUP(C2090,'[1]Admin Tools'!C:D,2,FALSE))</f>
        <v/>
      </c>
    </row>
    <row r="2091" spans="1:19" x14ac:dyDescent="0.25">
      <c r="A2091" s="139" t="str">
        <f>CONCATENATE($C$10,$C$1997,"T",B2090)</f>
        <v>2015Wk 12T11</v>
      </c>
      <c r="B2091" s="191"/>
      <c r="C2091" s="192" t="s">
        <v>258</v>
      </c>
      <c r="D2091" s="193">
        <v>0</v>
      </c>
      <c r="E2091" s="194">
        <v>0</v>
      </c>
      <c r="F2091" s="195"/>
      <c r="G2091" s="194"/>
      <c r="K2091" s="52"/>
      <c r="L2091" s="52"/>
      <c r="P2091" s="134"/>
      <c r="Q2091" s="1">
        <f>COUNTIF(G2060:G2091,"=X")</f>
        <v>0</v>
      </c>
      <c r="R2091" s="1" t="str">
        <f t="shared" si="1403"/>
        <v/>
      </c>
      <c r="S2091" s="1" t="str">
        <f>IF(R2091="","",VLOOKUP(C2091,'[1]Admin Tools'!C:D,2,FALSE))</f>
        <v/>
      </c>
    </row>
    <row r="2092" spans="1:19" ht="16.5" thickBot="1" x14ac:dyDescent="0.3">
      <c r="A2092" s="139" t="str">
        <f>CONCATENATE($C$10,$C$1997,"T",B2090)</f>
        <v>2015Wk 12T11</v>
      </c>
      <c r="B2092" s="196"/>
      <c r="C2092" s="197" t="s">
        <v>261</v>
      </c>
      <c r="D2092" s="198">
        <v>1</v>
      </c>
      <c r="E2092" s="199">
        <v>0</v>
      </c>
      <c r="F2092" s="200"/>
      <c r="G2092" s="199"/>
      <c r="K2092" s="52"/>
      <c r="L2092" s="52"/>
      <c r="P2092" s="134"/>
      <c r="Q2092" s="1">
        <f>COUNTIF(G2060:G2092,"=X")</f>
        <v>0</v>
      </c>
      <c r="R2092" s="1" t="str">
        <f t="shared" si="1403"/>
        <v/>
      </c>
      <c r="S2092" s="1" t="str">
        <f>IF(R2092="","",VLOOKUP(C2092,'[1]Admin Tools'!C:D,2,FALSE))</f>
        <v/>
      </c>
    </row>
    <row r="2093" spans="1:19" x14ac:dyDescent="0.25">
      <c r="A2093" s="139" t="str">
        <f>CONCATENATE($C$10,$C$1997,"T",B2093)</f>
        <v>2015Wk 12T12</v>
      </c>
      <c r="B2093" s="201">
        <v>12</v>
      </c>
      <c r="C2093" s="187" t="s">
        <v>256</v>
      </c>
      <c r="D2093" s="202">
        <v>0</v>
      </c>
      <c r="E2093" s="212">
        <v>1</v>
      </c>
      <c r="F2093" s="203">
        <v>4</v>
      </c>
      <c r="G2093" s="204"/>
      <c r="K2093" s="52"/>
      <c r="L2093" s="52"/>
      <c r="P2093" s="134"/>
      <c r="Q2093" s="1">
        <f>COUNTIF(G2060:G2093,"=X")</f>
        <v>0</v>
      </c>
      <c r="R2093" s="1" t="str">
        <f t="shared" si="1403"/>
        <v/>
      </c>
      <c r="S2093" s="1" t="str">
        <f>IF(R2093="","",VLOOKUP(C2093,'[1]Admin Tools'!C:D,2,FALSE))</f>
        <v/>
      </c>
    </row>
    <row r="2094" spans="1:19" x14ac:dyDescent="0.25">
      <c r="A2094" s="139" t="str">
        <f>CONCATENATE($C$10,$C$1997,"T",B2093)</f>
        <v>2015Wk 12T12</v>
      </c>
      <c r="B2094" s="205"/>
      <c r="C2094" s="192" t="s">
        <v>259</v>
      </c>
      <c r="D2094" s="206">
        <v>1</v>
      </c>
      <c r="E2094" s="213">
        <v>0</v>
      </c>
      <c r="F2094" s="203"/>
      <c r="G2094" s="207"/>
      <c r="K2094" s="52"/>
      <c r="L2094" s="52"/>
      <c r="P2094" s="134"/>
      <c r="Q2094" s="1">
        <f>COUNTIF(G2060:G2094,"=X")</f>
        <v>0</v>
      </c>
      <c r="R2094" s="1" t="str">
        <f t="shared" si="1403"/>
        <v/>
      </c>
      <c r="S2094" s="1" t="str">
        <f>IF(R2094="","",VLOOKUP(C2094,'[1]Admin Tools'!C:D,2,FALSE))</f>
        <v/>
      </c>
    </row>
    <row r="2095" spans="1:19" ht="16.5" thickBot="1" x14ac:dyDescent="0.3">
      <c r="A2095" s="139" t="str">
        <f>CONCATENATE($C$10,$C$1997,"T",B2093)</f>
        <v>2015Wk 12T12</v>
      </c>
      <c r="B2095" s="208"/>
      <c r="C2095" s="197" t="s">
        <v>262</v>
      </c>
      <c r="D2095" s="209">
        <v>-3</v>
      </c>
      <c r="E2095" s="214">
        <v>2</v>
      </c>
      <c r="F2095" s="210"/>
      <c r="G2095" s="211"/>
      <c r="K2095" s="52"/>
      <c r="L2095" s="52"/>
      <c r="P2095" s="134"/>
      <c r="Q2095" s="1">
        <f>COUNTIF(G2060:G2095,"=X")</f>
        <v>0</v>
      </c>
      <c r="R2095" s="1" t="str">
        <f t="shared" si="1403"/>
        <v/>
      </c>
      <c r="S2095" s="1" t="str">
        <f>IF(R2095="","",VLOOKUP(C2095,'[1]Admin Tools'!C:D,2,FALSE))</f>
        <v/>
      </c>
    </row>
    <row r="2096" spans="1:19" x14ac:dyDescent="0.25">
      <c r="A2096" s="139" t="str">
        <f t="shared" ref="A2096:A2101" si="1404">CONCATENATE($C$10,$C$1997,"T",B2096)</f>
        <v>2015Wk 12T</v>
      </c>
      <c r="B2096" s="186"/>
      <c r="C2096" s="187"/>
      <c r="D2096" s="188"/>
      <c r="E2096" s="189"/>
      <c r="F2096" s="190"/>
      <c r="G2096" s="189"/>
      <c r="K2096" s="52"/>
      <c r="L2096" s="52"/>
      <c r="P2096" s="134"/>
      <c r="Q2096" s="1">
        <f>COUNTIF(G2060:G2096,"=X")</f>
        <v>0</v>
      </c>
      <c r="R2096" s="1" t="str">
        <f t="shared" si="1403"/>
        <v/>
      </c>
      <c r="S2096" s="1" t="str">
        <f>IF(R2096="","",VLOOKUP(C2096,'[1]Admin Tools'!C:D,2,FALSE))</f>
        <v/>
      </c>
    </row>
    <row r="2097" spans="1:41" ht="16.5" thickBot="1" x14ac:dyDescent="0.3">
      <c r="A2097" s="139" t="str">
        <f t="shared" si="1404"/>
        <v>2015Wk 12T</v>
      </c>
      <c r="B2097" s="196"/>
      <c r="C2097" s="197"/>
      <c r="D2097" s="198"/>
      <c r="E2097" s="199"/>
      <c r="F2097" s="200"/>
      <c r="G2097" s="199"/>
      <c r="K2097" s="52"/>
      <c r="L2097" s="52"/>
      <c r="P2097" s="134"/>
      <c r="Q2097" s="1">
        <f>COUNTIF(G2060:G2097,"=X")</f>
        <v>0</v>
      </c>
      <c r="R2097" s="1" t="str">
        <f t="shared" si="1403"/>
        <v/>
      </c>
      <c r="S2097" s="1" t="str">
        <f>IF(R2097="","",VLOOKUP(C2097,'[1]Admin Tools'!C:D,2,FALSE))</f>
        <v/>
      </c>
    </row>
    <row r="2098" spans="1:41" x14ac:dyDescent="0.25">
      <c r="A2098" s="139" t="str">
        <f t="shared" si="1404"/>
        <v>2015Wk 12T</v>
      </c>
      <c r="B2098" s="201"/>
      <c r="C2098" s="187"/>
      <c r="D2098" s="202"/>
      <c r="E2098" s="212"/>
      <c r="F2098" s="203"/>
      <c r="G2098" s="204"/>
      <c r="K2098" s="52"/>
      <c r="L2098" s="52"/>
      <c r="P2098" s="134"/>
      <c r="Q2098" s="1">
        <f>COUNTIF(G2060:G2098,"=X")</f>
        <v>0</v>
      </c>
      <c r="R2098" s="1" t="str">
        <f t="shared" si="1403"/>
        <v/>
      </c>
      <c r="S2098" s="1" t="str">
        <f>IF(R2098="","",VLOOKUP(C2098,'[1]Admin Tools'!C:D,2,FALSE))</f>
        <v/>
      </c>
    </row>
    <row r="2099" spans="1:41" ht="16.5" thickBot="1" x14ac:dyDescent="0.3">
      <c r="A2099" s="139" t="str">
        <f t="shared" si="1404"/>
        <v>2015Wk 12T</v>
      </c>
      <c r="B2099" s="208"/>
      <c r="C2099" s="197"/>
      <c r="D2099" s="209"/>
      <c r="E2099" s="214"/>
      <c r="F2099" s="210"/>
      <c r="G2099" s="211"/>
      <c r="K2099" s="52"/>
      <c r="L2099" s="52"/>
      <c r="P2099" s="134"/>
      <c r="Q2099" s="1">
        <f>COUNTIF(G2060:G2099,"=X")</f>
        <v>0</v>
      </c>
      <c r="R2099" s="1" t="str">
        <f t="shared" si="1403"/>
        <v/>
      </c>
      <c r="S2099" s="1" t="str">
        <f>IF(R2099="","",VLOOKUP(C2099,'[1]Admin Tools'!C:D,2,FALSE))</f>
        <v/>
      </c>
    </row>
    <row r="2100" spans="1:41" ht="16.5" thickBot="1" x14ac:dyDescent="0.3">
      <c r="A2100" s="139" t="str">
        <f t="shared" si="1404"/>
        <v>2015Wk 12T</v>
      </c>
      <c r="B2100" s="217"/>
      <c r="C2100" s="218"/>
      <c r="D2100" s="219"/>
      <c r="E2100" s="189"/>
      <c r="F2100" s="190"/>
      <c r="G2100" s="204"/>
      <c r="K2100" s="52"/>
      <c r="L2100" s="52"/>
      <c r="P2100" s="134"/>
      <c r="Q2100" s="1">
        <f>COUNTIF(G2062:G2100,"=X")</f>
        <v>0</v>
      </c>
      <c r="R2100" s="1" t="str">
        <f t="shared" si="1403"/>
        <v/>
      </c>
      <c r="S2100" s="1" t="str">
        <f>IF(R2100="","",VLOOKUP(C2100,'[1]Admin Tools'!C:D,2,FALSE))</f>
        <v/>
      </c>
    </row>
    <row r="2101" spans="1:41" ht="16.5" thickBot="1" x14ac:dyDescent="0.3">
      <c r="A2101" s="139" t="str">
        <f t="shared" si="1404"/>
        <v>2015Wk 12T</v>
      </c>
      <c r="B2101" s="220"/>
      <c r="C2101" s="218"/>
      <c r="D2101" s="221"/>
      <c r="E2101" s="199"/>
      <c r="F2101" s="200"/>
      <c r="G2101" s="211"/>
      <c r="K2101" s="52"/>
      <c r="L2101" s="52"/>
      <c r="P2101" s="134"/>
      <c r="Q2101" s="1">
        <f>COUNTIF(G2062:G2101,"=X")</f>
        <v>0</v>
      </c>
      <c r="R2101" s="1" t="str">
        <f t="shared" si="1403"/>
        <v/>
      </c>
      <c r="S2101" s="1" t="str">
        <f>IF(R2101="","",VLOOKUP(C2101,'[1]Admin Tools'!C:D,2,FALSE))</f>
        <v/>
      </c>
    </row>
    <row r="2103" spans="1:41" ht="16.5" thickBot="1" x14ac:dyDescent="0.3"/>
    <row r="2104" spans="1:41" ht="36.75" thickBot="1" x14ac:dyDescent="0.6">
      <c r="B2104" s="306" t="s">
        <v>291</v>
      </c>
      <c r="C2104" s="307"/>
      <c r="D2104" s="307"/>
      <c r="E2104" s="307"/>
      <c r="F2104" s="307"/>
      <c r="G2104" s="307"/>
      <c r="H2104" s="307"/>
      <c r="I2104" s="307"/>
      <c r="J2104" s="307"/>
      <c r="K2104" s="307"/>
      <c r="L2104" s="307"/>
      <c r="M2104" s="307"/>
      <c r="N2104" s="307"/>
      <c r="O2104" s="307"/>
      <c r="P2104" s="307"/>
      <c r="Q2104" s="307"/>
      <c r="R2104" s="307"/>
      <c r="S2104" s="307"/>
      <c r="T2104" s="307"/>
      <c r="U2104" s="308"/>
      <c r="V2104" s="133"/>
      <c r="W2104" s="133"/>
      <c r="X2104" s="133"/>
      <c r="Y2104" s="133"/>
      <c r="Z2104" s="133"/>
    </row>
    <row r="2106" spans="1:41" x14ac:dyDescent="0.25">
      <c r="C2106" s="309" t="str">
        <f>HLOOKUP(CONCATENATE($C$10,C2107),$G$9:$X$10,2,FALSE)</f>
        <v>Front</v>
      </c>
      <c r="D2106" s="310"/>
      <c r="E2106" s="310"/>
      <c r="F2106" s="310"/>
      <c r="G2106" s="310"/>
      <c r="H2106" s="310"/>
      <c r="I2106" s="310"/>
      <c r="J2106" s="310"/>
      <c r="K2106" s="310"/>
      <c r="L2106" s="310"/>
      <c r="M2106" s="310"/>
      <c r="N2106" s="310"/>
      <c r="O2106" s="52"/>
      <c r="S2106" s="134"/>
    </row>
    <row r="2107" spans="1:41" x14ac:dyDescent="0.25">
      <c r="C2107" s="135" t="str">
        <f>C2164</f>
        <v>Wk 13</v>
      </c>
      <c r="D2107" s="33" t="s">
        <v>189</v>
      </c>
      <c r="E2107" s="34">
        <f>HLOOKUP(CONCATENATE($C2106,$D2107),'[1]Admin Tools'!$D$4:$G$13,2,FALSE)</f>
        <v>5</v>
      </c>
      <c r="F2107" s="34">
        <f>HLOOKUP(CONCATENATE($C2106,$D2107),'[1]Admin Tools'!$D$4:$G$13,3,FALSE)</f>
        <v>4</v>
      </c>
      <c r="G2107" s="34">
        <f>HLOOKUP(CONCATENATE($C2106,$D2107),'[1]Admin Tools'!$D$4:$G$13,4,FALSE)</f>
        <v>5</v>
      </c>
      <c r="H2107" s="34">
        <f>HLOOKUP(CONCATENATE($C2106,$D2107),'[1]Admin Tools'!$D$4:$G$13,5,FALSE)</f>
        <v>4</v>
      </c>
      <c r="I2107" s="34">
        <f>HLOOKUP(CONCATENATE($C2106,$D2107),'[1]Admin Tools'!$D$4:$G$13,6,FALSE)</f>
        <v>4</v>
      </c>
      <c r="J2107" s="34">
        <f>HLOOKUP(CONCATENATE($C2106,$D2107),'[1]Admin Tools'!$D$4:$G$13,7,FALSE)</f>
        <v>3</v>
      </c>
      <c r="K2107" s="34">
        <f>HLOOKUP(CONCATENATE($C2106,$D2107),'[1]Admin Tools'!$D$4:$G$13,8,FALSE)</f>
        <v>4</v>
      </c>
      <c r="L2107" s="34">
        <f>HLOOKUP(CONCATENATE($C2106,$D2107),'[1]Admin Tools'!$D$4:$G$13,9,FALSE)</f>
        <v>3</v>
      </c>
      <c r="M2107" s="34">
        <f>HLOOKUP(CONCATENATE($C2106,$D2107),'[1]Admin Tools'!$D$4:$G$13,10,FALSE)</f>
        <v>4</v>
      </c>
      <c r="N2107" s="136">
        <f>SUM(E2107:M2107)</f>
        <v>36</v>
      </c>
      <c r="O2107" s="52"/>
      <c r="S2107" s="134"/>
    </row>
    <row r="2108" spans="1:41" x14ac:dyDescent="0.25">
      <c r="D2108" s="9" t="s">
        <v>10</v>
      </c>
      <c r="E2108" s="137" t="str">
        <f>CONCATENATE("#",HLOOKUP($C2106,'[1]Admin Tools'!$D$4:$G$13,2,FALSE))</f>
        <v>#1</v>
      </c>
      <c r="F2108" s="137" t="str">
        <f>CONCATENATE("#",HLOOKUP($C2106,'[1]Admin Tools'!$D$4:$G$13,3,FALSE))</f>
        <v>#2</v>
      </c>
      <c r="G2108" s="137" t="str">
        <f>CONCATENATE("#",HLOOKUP($C2106,'[1]Admin Tools'!$D$4:$G$13,4,FALSE))</f>
        <v>#3</v>
      </c>
      <c r="H2108" s="137" t="str">
        <f>CONCATENATE("#",HLOOKUP($C2106,'[1]Admin Tools'!$D$4:$G$13,5,FALSE))</f>
        <v>#4</v>
      </c>
      <c r="I2108" s="137" t="str">
        <f>CONCATENATE("#",HLOOKUP($C2106,'[1]Admin Tools'!$D$4:$G$13,6,FALSE))</f>
        <v>#5</v>
      </c>
      <c r="J2108" s="137" t="str">
        <f>CONCATENATE("#",HLOOKUP($C2106,'[1]Admin Tools'!$D$4:$G$13,7,FALSE))</f>
        <v>#6</v>
      </c>
      <c r="K2108" s="137" t="str">
        <f>CONCATENATE("#",HLOOKUP($C2106,'[1]Admin Tools'!$D$4:$G$13,8,FALSE))</f>
        <v>#7</v>
      </c>
      <c r="L2108" s="137" t="str">
        <f>CONCATENATE("#",HLOOKUP($C2106,'[1]Admin Tools'!$D$4:$G$13,9,FALSE))</f>
        <v>#8</v>
      </c>
      <c r="M2108" s="137" t="str">
        <f>CONCATENATE("#",HLOOKUP($C2106,'[1]Admin Tools'!$D$4:$G$13,10,FALSE))</f>
        <v>#9</v>
      </c>
      <c r="N2108" s="138"/>
      <c r="O2108" s="52"/>
    </row>
    <row r="2109" spans="1:41" x14ac:dyDescent="0.25">
      <c r="A2109" s="139" t="str">
        <f>CONCATENATE($C$10,C2107,C2109)</f>
        <v>2015Wk 13Flight 1</v>
      </c>
      <c r="C2109" s="300" t="s">
        <v>12</v>
      </c>
      <c r="D2109" s="301"/>
      <c r="E2109" s="140">
        <f>IF(COUNTIF(E2110:E2121,MIN(E2110:E2121))=1,MIN(E2110:E2121),0)</f>
        <v>4</v>
      </c>
      <c r="F2109" s="140">
        <f t="shared" ref="F2109:L2109" si="1405">IF(COUNTIF(F2110:F2121,MIN(F2110:F2121))=1,MIN(F2110:F2121),0)</f>
        <v>0</v>
      </c>
      <c r="G2109" s="140">
        <f t="shared" si="1405"/>
        <v>0</v>
      </c>
      <c r="H2109" s="140">
        <f t="shared" si="1405"/>
        <v>4</v>
      </c>
      <c r="I2109" s="140">
        <f t="shared" si="1405"/>
        <v>0</v>
      </c>
      <c r="J2109" s="140">
        <f t="shared" si="1405"/>
        <v>2</v>
      </c>
      <c r="K2109" s="140">
        <f t="shared" si="1405"/>
        <v>0</v>
      </c>
      <c r="L2109" s="140">
        <f t="shared" si="1405"/>
        <v>0</v>
      </c>
      <c r="M2109" s="140">
        <f>IF(COUNTIF(M2110:M2121,MIN(M2110:M2121))=1,MIN(M2110:M2121),0)</f>
        <v>0</v>
      </c>
      <c r="N2109" s="141"/>
      <c r="O2109" s="9" t="s">
        <v>190</v>
      </c>
      <c r="P2109" s="9" t="s">
        <v>191</v>
      </c>
      <c r="Q2109" s="9" t="s">
        <v>8</v>
      </c>
      <c r="R2109" s="9" t="s">
        <v>192</v>
      </c>
      <c r="S2109" s="9" t="s">
        <v>24</v>
      </c>
      <c r="T2109" s="142">
        <v>1</v>
      </c>
      <c r="U2109" s="142">
        <v>2</v>
      </c>
      <c r="V2109" s="142">
        <v>3</v>
      </c>
      <c r="W2109" s="142">
        <v>4</v>
      </c>
      <c r="X2109" s="142">
        <v>5</v>
      </c>
      <c r="Y2109" s="142">
        <v>6</v>
      </c>
      <c r="Z2109" s="142">
        <v>7</v>
      </c>
      <c r="AA2109" s="142">
        <v>8</v>
      </c>
      <c r="AB2109" s="142">
        <v>9</v>
      </c>
      <c r="AC2109" s="143" t="s">
        <v>193</v>
      </c>
      <c r="AD2109" s="1"/>
      <c r="AG2109" s="142">
        <v>1</v>
      </c>
      <c r="AH2109" s="142">
        <v>2</v>
      </c>
      <c r="AI2109" s="142">
        <v>3</v>
      </c>
      <c r="AJ2109" s="142">
        <v>4</v>
      </c>
      <c r="AK2109" s="142">
        <v>5</v>
      </c>
      <c r="AL2109" s="142">
        <v>6</v>
      </c>
      <c r="AM2109" s="142">
        <v>7</v>
      </c>
      <c r="AN2109" s="142">
        <v>8</v>
      </c>
      <c r="AO2109" s="142">
        <v>9</v>
      </c>
    </row>
    <row r="2110" spans="1:41" x14ac:dyDescent="0.25">
      <c r="A2110" s="139" t="str">
        <f t="shared" ref="A2110:A2121" si="1406">CONCATENATE($C$10,$C$2164,"P",B2110)</f>
        <v>2015Wk 13P83</v>
      </c>
      <c r="B2110" s="48">
        <v>83</v>
      </c>
      <c r="C2110" s="144" t="str">
        <f t="shared" ref="C2110:C2121" si="1407">VLOOKUP(B2110,$A$3108:$D$8319,3,FALSE)</f>
        <v>Devin Carrigan</v>
      </c>
      <c r="D2110" s="145"/>
      <c r="E2110" s="146">
        <f t="shared" ref="E2110:E2121" si="1408">IFERROR(IF(VLOOKUP($A2110,$A$2164:$P$2225,5,FALSE)=0,"",VLOOKUP($A2110,$A$2164:$P$2225,5,FALSE)),"")</f>
        <v>5</v>
      </c>
      <c r="F2110" s="146">
        <f t="shared" ref="F2110:F2121" si="1409">IFERROR(IF(VLOOKUP($A2110,$A$2164:$P$2225,6,FALSE)=0,"",VLOOKUP($A2110,$A$2164:$P$2225,6,FALSE)),"")</f>
        <v>5</v>
      </c>
      <c r="G2110" s="146">
        <f t="shared" ref="G2110:G2121" si="1410">IFERROR(IF(VLOOKUP($A2110,$A$2164:$P$2225,7,FALSE)=0,"",VLOOKUP($A2110,$A$2164:$P$2225,7,FALSE)),"")</f>
        <v>7</v>
      </c>
      <c r="H2110" s="146">
        <f t="shared" ref="H2110:H2121" si="1411">IFERROR(IF(VLOOKUP($A2110,$A$2164:$P$2225,8,FALSE)=0,"",VLOOKUP($A2110,$A$2164:$P$2225,8,FALSE)),"")</f>
        <v>5</v>
      </c>
      <c r="I2110" s="146">
        <f t="shared" ref="I2110:I2121" si="1412">IFERROR(IF(VLOOKUP($A2110,$A$2164:$P$2225,9,FALSE)=0,"",VLOOKUP($A2110,$A$2164:$P$2225,9,FALSE)),"")</f>
        <v>3</v>
      </c>
      <c r="J2110" s="146">
        <f t="shared" ref="J2110:J2121" si="1413">IFERROR(IF(VLOOKUP($A2110,$A$2164:$P$2225,10,FALSE)=0,"",VLOOKUP($A2110,$A$2164:$P$2225,10,FALSE)),"")</f>
        <v>2</v>
      </c>
      <c r="K2110" s="146">
        <f t="shared" ref="K2110:K2121" si="1414">IFERROR(IF(VLOOKUP($A2110,$A$2164:$P$2225,11,FALSE)=0,"",VLOOKUP($A2110,$A$2164:$P$2225,11,FALSE)),"")</f>
        <v>5</v>
      </c>
      <c r="L2110" s="146">
        <f t="shared" ref="L2110:L2121" si="1415">IFERROR(IF(VLOOKUP($A2110,$A$2164:$P$2225,12,FALSE)=0,"",VLOOKUP($A2110,$A$2164:$P$2225,12,FALSE)),"")</f>
        <v>3</v>
      </c>
      <c r="M2110" s="146">
        <f t="shared" ref="M2110:M2121" si="1416">IFERROR(IF(VLOOKUP($A2110,$A$2164:$P$2225,13,FALSE)=0,"",VLOOKUP($A2110,$A$2164:$P$2225,13,FALSE)),"")</f>
        <v>4</v>
      </c>
      <c r="N2110" s="147">
        <f t="shared" ref="N2110:N2120" si="1417">SUM(E2110:M2110)</f>
        <v>39</v>
      </c>
      <c r="O2110" s="148">
        <f>SUM(COUNTIF(E2110,E2109),COUNTIF(F2110,F2109),COUNTIF(G2110,G2109),COUNTIF(H2110,H2109),COUNTIF(I2110,I2109),COUNTIF(J2110,J2109),COUNTIF(K2110,K2109),COUNTIF(L2110,L2109),COUNTIF(M2110,M2109))</f>
        <v>1</v>
      </c>
      <c r="P2110" s="149">
        <f>IF(O2110=0,0,IF(SUM(O2110:O2121)=O2110,VLOOKUP(1,$AC$107:$AD$116,2,FALSE),O2110*P2122))</f>
        <v>12</v>
      </c>
      <c r="Q2110" s="146">
        <f t="shared" ref="Q2110:Q2121" si="1418">IFERROR((VLOOKUP($A2110,$A$2164:$P$2225,16,FALSE)),"DNP")</f>
        <v>2</v>
      </c>
      <c r="R2110" t="s">
        <v>179</v>
      </c>
      <c r="S2110" t="str">
        <f>CONCATENATE(T2110,U2110,V2110,W2110,X2110,Y2110,Z2110,AA2110,AB2110)</f>
        <v>BIR#6</v>
      </c>
      <c r="T2110" t="str">
        <f t="shared" ref="T2110:AB2110" si="1419">IF(E2110=E2109,CONCATENATE(VLOOKUP((E2110-E2107),$AC$122:$AD$127,2,FALSE),E2108),"")</f>
        <v/>
      </c>
      <c r="U2110" t="str">
        <f t="shared" si="1419"/>
        <v/>
      </c>
      <c r="V2110" t="str">
        <f t="shared" si="1419"/>
        <v/>
      </c>
      <c r="W2110" t="str">
        <f t="shared" si="1419"/>
        <v/>
      </c>
      <c r="X2110" t="str">
        <f t="shared" si="1419"/>
        <v/>
      </c>
      <c r="Y2110" t="str">
        <f t="shared" si="1419"/>
        <v>BIR#6</v>
      </c>
      <c r="Z2110" t="str">
        <f t="shared" si="1419"/>
        <v/>
      </c>
      <c r="AA2110" t="str">
        <f t="shared" si="1419"/>
        <v/>
      </c>
      <c r="AB2110" t="str">
        <f t="shared" si="1419"/>
        <v/>
      </c>
      <c r="AC2110" s="1" t="s">
        <v>194</v>
      </c>
      <c r="AD2110" s="1" t="s">
        <v>195</v>
      </c>
      <c r="AG2110" t="str">
        <f t="shared" ref="AG2110:AO2121" si="1420">CONCATENATE("F1",T2110)</f>
        <v>F1</v>
      </c>
      <c r="AH2110" t="str">
        <f t="shared" si="1420"/>
        <v>F1</v>
      </c>
      <c r="AI2110" t="str">
        <f t="shared" si="1420"/>
        <v>F1</v>
      </c>
      <c r="AJ2110" t="str">
        <f t="shared" si="1420"/>
        <v>F1</v>
      </c>
      <c r="AK2110" t="str">
        <f t="shared" si="1420"/>
        <v>F1</v>
      </c>
      <c r="AL2110" t="str">
        <f t="shared" si="1420"/>
        <v>F1BIR#6</v>
      </c>
      <c r="AM2110" t="str">
        <f t="shared" si="1420"/>
        <v>F1</v>
      </c>
      <c r="AN2110" t="str">
        <f t="shared" si="1420"/>
        <v>F1</v>
      </c>
      <c r="AO2110" t="str">
        <f t="shared" si="1420"/>
        <v>F1</v>
      </c>
    </row>
    <row r="2111" spans="1:41" x14ac:dyDescent="0.25">
      <c r="A2111" s="139" t="str">
        <f t="shared" si="1406"/>
        <v>2015Wk 13P68</v>
      </c>
      <c r="B2111" s="48">
        <v>68</v>
      </c>
      <c r="C2111" s="144" t="str">
        <f t="shared" si="1407"/>
        <v>Nick Wight</v>
      </c>
      <c r="D2111" s="145"/>
      <c r="E2111" s="146">
        <f t="shared" si="1408"/>
        <v>5</v>
      </c>
      <c r="F2111" s="146">
        <f t="shared" si="1409"/>
        <v>4</v>
      </c>
      <c r="G2111" s="146">
        <f t="shared" si="1410"/>
        <v>6</v>
      </c>
      <c r="H2111" s="146">
        <f t="shared" si="1411"/>
        <v>5</v>
      </c>
      <c r="I2111" s="146">
        <f t="shared" si="1412"/>
        <v>4</v>
      </c>
      <c r="J2111" s="146">
        <f t="shared" si="1413"/>
        <v>4</v>
      </c>
      <c r="K2111" s="146">
        <f t="shared" si="1414"/>
        <v>4</v>
      </c>
      <c r="L2111" s="146">
        <f t="shared" si="1415"/>
        <v>4</v>
      </c>
      <c r="M2111" s="146">
        <f t="shared" si="1416"/>
        <v>4</v>
      </c>
      <c r="N2111" s="147">
        <f t="shared" si="1417"/>
        <v>40</v>
      </c>
      <c r="O2111" s="148">
        <f>SUM(COUNTIF(E2111,E2109),COUNTIF(F2111,F2109),COUNTIF(G2111,G2109),COUNTIF(H2111,H2109),COUNTIF(I2111,I2109),COUNTIF(J2111,J2109),COUNTIF(K2111,K2109),COUNTIF(L2111,L2109),COUNTIF(M2111,M2109))</f>
        <v>0</v>
      </c>
      <c r="P2111" s="149">
        <f>IF(O2111=0,0,IF(SUM(O2110:O2121)=O2111,VLOOKUP(1,$AC$107:$AD$116,2,FALSE),O2111*P2122))</f>
        <v>0</v>
      </c>
      <c r="Q2111" s="146">
        <f t="shared" si="1418"/>
        <v>1</v>
      </c>
      <c r="R2111" t="s">
        <v>179</v>
      </c>
      <c r="S2111" t="str">
        <f t="shared" ref="S2111:S2118" si="1421">CONCATENATE(T2111,U2111,V2111,W2111,X2111,Y2111,Z2111,AA2111,AB2111)</f>
        <v/>
      </c>
      <c r="T2111" t="str">
        <f t="shared" ref="T2111:AB2111" si="1422">IF(E2111=E2109,CONCATENATE(VLOOKUP((E2111-E2107),$AC$122:$AD$127,2,FALSE),E2108),"")</f>
        <v/>
      </c>
      <c r="U2111" t="str">
        <f t="shared" si="1422"/>
        <v/>
      </c>
      <c r="V2111" t="str">
        <f t="shared" si="1422"/>
        <v/>
      </c>
      <c r="W2111" t="str">
        <f t="shared" si="1422"/>
        <v/>
      </c>
      <c r="X2111" t="str">
        <f t="shared" si="1422"/>
        <v/>
      </c>
      <c r="Y2111" t="str">
        <f t="shared" si="1422"/>
        <v/>
      </c>
      <c r="Z2111" t="str">
        <f t="shared" si="1422"/>
        <v/>
      </c>
      <c r="AA2111" t="str">
        <f t="shared" si="1422"/>
        <v/>
      </c>
      <c r="AB2111" t="str">
        <f t="shared" si="1422"/>
        <v/>
      </c>
      <c r="AC2111" s="1">
        <v>0</v>
      </c>
      <c r="AD2111" s="1">
        <v>0</v>
      </c>
      <c r="AG2111" t="str">
        <f t="shared" si="1420"/>
        <v>F1</v>
      </c>
      <c r="AH2111" t="str">
        <f t="shared" si="1420"/>
        <v>F1</v>
      </c>
      <c r="AI2111" t="str">
        <f t="shared" si="1420"/>
        <v>F1</v>
      </c>
      <c r="AJ2111" t="str">
        <f t="shared" si="1420"/>
        <v>F1</v>
      </c>
      <c r="AK2111" t="str">
        <f t="shared" si="1420"/>
        <v>F1</v>
      </c>
      <c r="AL2111" t="str">
        <f t="shared" si="1420"/>
        <v>F1</v>
      </c>
      <c r="AM2111" t="str">
        <f t="shared" si="1420"/>
        <v>F1</v>
      </c>
      <c r="AN2111" t="str">
        <f t="shared" si="1420"/>
        <v>F1</v>
      </c>
      <c r="AO2111" t="str">
        <f t="shared" si="1420"/>
        <v>F1</v>
      </c>
    </row>
    <row r="2112" spans="1:41" x14ac:dyDescent="0.25">
      <c r="A2112" s="139" t="str">
        <f t="shared" si="1406"/>
        <v>2015Wk 13P4</v>
      </c>
      <c r="B2112" s="48">
        <v>4</v>
      </c>
      <c r="C2112" s="144" t="str">
        <f t="shared" si="1407"/>
        <v>Pat Donahue</v>
      </c>
      <c r="D2112" s="145"/>
      <c r="E2112" s="146">
        <f t="shared" si="1408"/>
        <v>5</v>
      </c>
      <c r="F2112" s="146">
        <f t="shared" si="1409"/>
        <v>5</v>
      </c>
      <c r="G2112" s="146">
        <f t="shared" si="1410"/>
        <v>5</v>
      </c>
      <c r="H2112" s="146">
        <f t="shared" si="1411"/>
        <v>5</v>
      </c>
      <c r="I2112" s="146">
        <f t="shared" si="1412"/>
        <v>3</v>
      </c>
      <c r="J2112" s="146">
        <f t="shared" si="1413"/>
        <v>4</v>
      </c>
      <c r="K2112" s="146">
        <f t="shared" si="1414"/>
        <v>4</v>
      </c>
      <c r="L2112" s="146">
        <f t="shared" si="1415"/>
        <v>4</v>
      </c>
      <c r="M2112" s="146">
        <f t="shared" si="1416"/>
        <v>6</v>
      </c>
      <c r="N2112" s="147">
        <f t="shared" si="1417"/>
        <v>41</v>
      </c>
      <c r="O2112" s="148">
        <f>SUM(COUNTIF(E2112,E2109),COUNTIF(F2112,F2109),COUNTIF(G2112,G2109),COUNTIF(H2112,H2109),COUNTIF(I2112,I2109),COUNTIF(J2112,J2109),COUNTIF(K2112,K2109),COUNTIF(L2112,L2109),COUNTIF(M2112,M2109))</f>
        <v>0</v>
      </c>
      <c r="P2112" s="149">
        <f>IF(O2112=0,0,IF(SUM(O2110:O2121)=O2112,VLOOKUP(1,$AC$107:$AD$116,2,FALSE),O2112*P2122))</f>
        <v>0</v>
      </c>
      <c r="Q2112" s="146">
        <f t="shared" si="1418"/>
        <v>2</v>
      </c>
      <c r="R2112" t="s">
        <v>179</v>
      </c>
      <c r="S2112" t="str">
        <f t="shared" si="1421"/>
        <v/>
      </c>
      <c r="T2112" t="str">
        <f t="shared" ref="T2112:AB2112" si="1423">IF(E2112=E2109,CONCATENATE(VLOOKUP((E2112-E2107),$AC$122:$AD$127,2,FALSE),E2108),"")</f>
        <v/>
      </c>
      <c r="U2112" t="str">
        <f t="shared" si="1423"/>
        <v/>
      </c>
      <c r="V2112" t="str">
        <f t="shared" si="1423"/>
        <v/>
      </c>
      <c r="W2112" t="str">
        <f t="shared" si="1423"/>
        <v/>
      </c>
      <c r="X2112" t="str">
        <f t="shared" si="1423"/>
        <v/>
      </c>
      <c r="Y2112" t="str">
        <f t="shared" si="1423"/>
        <v/>
      </c>
      <c r="Z2112" t="str">
        <f t="shared" si="1423"/>
        <v/>
      </c>
      <c r="AA2112" t="str">
        <f t="shared" si="1423"/>
        <v/>
      </c>
      <c r="AB2112" t="str">
        <f t="shared" si="1423"/>
        <v/>
      </c>
      <c r="AC2112" s="1">
        <v>1</v>
      </c>
      <c r="AD2112" s="1">
        <v>24</v>
      </c>
      <c r="AG2112" t="str">
        <f t="shared" si="1420"/>
        <v>F1</v>
      </c>
      <c r="AH2112" t="str">
        <f t="shared" si="1420"/>
        <v>F1</v>
      </c>
      <c r="AI2112" t="str">
        <f t="shared" si="1420"/>
        <v>F1</v>
      </c>
      <c r="AJ2112" t="str">
        <f t="shared" si="1420"/>
        <v>F1</v>
      </c>
      <c r="AK2112" t="str">
        <f t="shared" si="1420"/>
        <v>F1</v>
      </c>
      <c r="AL2112" t="str">
        <f t="shared" si="1420"/>
        <v>F1</v>
      </c>
      <c r="AM2112" t="str">
        <f t="shared" si="1420"/>
        <v>F1</v>
      </c>
      <c r="AN2112" t="str">
        <f t="shared" si="1420"/>
        <v>F1</v>
      </c>
      <c r="AO2112" t="str">
        <f t="shared" si="1420"/>
        <v>F1</v>
      </c>
    </row>
    <row r="2113" spans="1:41" x14ac:dyDescent="0.25">
      <c r="A2113" s="139" t="str">
        <f t="shared" si="1406"/>
        <v>2015Wk 13P79</v>
      </c>
      <c r="B2113" s="48">
        <v>79</v>
      </c>
      <c r="C2113" s="144" t="str">
        <f t="shared" si="1407"/>
        <v>Connor Brown</v>
      </c>
      <c r="D2113" s="145"/>
      <c r="E2113" s="146">
        <f t="shared" si="1408"/>
        <v>5</v>
      </c>
      <c r="F2113" s="146">
        <f t="shared" si="1409"/>
        <v>4</v>
      </c>
      <c r="G2113" s="146">
        <f t="shared" si="1410"/>
        <v>5</v>
      </c>
      <c r="H2113" s="146">
        <f t="shared" si="1411"/>
        <v>5</v>
      </c>
      <c r="I2113" s="146">
        <f t="shared" si="1412"/>
        <v>4</v>
      </c>
      <c r="J2113" s="146">
        <f t="shared" si="1413"/>
        <v>3</v>
      </c>
      <c r="K2113" s="146">
        <f t="shared" si="1414"/>
        <v>3</v>
      </c>
      <c r="L2113" s="146">
        <f t="shared" si="1415"/>
        <v>3</v>
      </c>
      <c r="M2113" s="146">
        <f t="shared" si="1416"/>
        <v>4</v>
      </c>
      <c r="N2113" s="147">
        <f t="shared" si="1417"/>
        <v>36</v>
      </c>
      <c r="O2113" s="148">
        <f>SUM(COUNTIF(E2113,E2109),COUNTIF(F2113,F2109),COUNTIF(G2113,G2109),COUNTIF(H2113,H2109),COUNTIF(I2113,I2109),COUNTIF(J2113,J2109),COUNTIF(K2113,K2109),COUNTIF(L2113,L2109),COUNTIF(M2113,M2109))</f>
        <v>0</v>
      </c>
      <c r="P2113" s="149">
        <f>IF(O2113=0,0,IF(SUM(O2110:O2121)=O2113,VLOOKUP(1,$AC$107:$AD$116,2,FALSE),O2113*P2122))</f>
        <v>0</v>
      </c>
      <c r="Q2113" s="146">
        <f t="shared" si="1418"/>
        <v>2</v>
      </c>
      <c r="R2113" t="s">
        <v>179</v>
      </c>
      <c r="S2113" t="str">
        <f t="shared" si="1421"/>
        <v/>
      </c>
      <c r="T2113" t="str">
        <f t="shared" ref="T2113:AB2113" si="1424">IF(E2113=E2109,CONCATENATE(VLOOKUP((E2113-E2107),$AC$122:$AD$127,2,FALSE),E2108),"")</f>
        <v/>
      </c>
      <c r="U2113" t="str">
        <f t="shared" si="1424"/>
        <v/>
      </c>
      <c r="V2113" t="str">
        <f t="shared" si="1424"/>
        <v/>
      </c>
      <c r="W2113" t="str">
        <f t="shared" si="1424"/>
        <v/>
      </c>
      <c r="X2113" t="str">
        <f t="shared" si="1424"/>
        <v/>
      </c>
      <c r="Y2113" t="str">
        <f t="shared" si="1424"/>
        <v/>
      </c>
      <c r="Z2113" t="str">
        <f t="shared" si="1424"/>
        <v/>
      </c>
      <c r="AA2113" t="str">
        <f t="shared" si="1424"/>
        <v/>
      </c>
      <c r="AB2113" t="str">
        <f t="shared" si="1424"/>
        <v/>
      </c>
      <c r="AC2113" s="1">
        <v>2</v>
      </c>
      <c r="AD2113" s="1">
        <v>12</v>
      </c>
      <c r="AG2113" t="str">
        <f t="shared" si="1420"/>
        <v>F1</v>
      </c>
      <c r="AH2113" t="str">
        <f t="shared" si="1420"/>
        <v>F1</v>
      </c>
      <c r="AI2113" t="str">
        <f t="shared" si="1420"/>
        <v>F1</v>
      </c>
      <c r="AJ2113" t="str">
        <f t="shared" si="1420"/>
        <v>F1</v>
      </c>
      <c r="AK2113" t="str">
        <f t="shared" si="1420"/>
        <v>F1</v>
      </c>
      <c r="AL2113" t="str">
        <f t="shared" si="1420"/>
        <v>F1</v>
      </c>
      <c r="AM2113" t="str">
        <f t="shared" si="1420"/>
        <v>F1</v>
      </c>
      <c r="AN2113" t="str">
        <f t="shared" si="1420"/>
        <v>F1</v>
      </c>
      <c r="AO2113" t="str">
        <f t="shared" si="1420"/>
        <v>F1</v>
      </c>
    </row>
    <row r="2114" spans="1:41" x14ac:dyDescent="0.25">
      <c r="A2114" s="139" t="str">
        <f t="shared" si="1406"/>
        <v>2015Wk 13P9</v>
      </c>
      <c r="B2114" s="48">
        <v>9</v>
      </c>
      <c r="C2114" s="144" t="str">
        <f t="shared" si="1407"/>
        <v>Dick Donegan</v>
      </c>
      <c r="D2114" s="145"/>
      <c r="E2114" s="146">
        <f t="shared" si="1408"/>
        <v>6</v>
      </c>
      <c r="F2114" s="146">
        <f t="shared" si="1409"/>
        <v>4</v>
      </c>
      <c r="G2114" s="146">
        <f t="shared" si="1410"/>
        <v>6</v>
      </c>
      <c r="H2114" s="146">
        <f t="shared" si="1411"/>
        <v>6</v>
      </c>
      <c r="I2114" s="146">
        <f t="shared" si="1412"/>
        <v>3</v>
      </c>
      <c r="J2114" s="146">
        <f t="shared" si="1413"/>
        <v>4</v>
      </c>
      <c r="K2114" s="146">
        <f t="shared" si="1414"/>
        <v>4</v>
      </c>
      <c r="L2114" s="146">
        <f t="shared" si="1415"/>
        <v>3</v>
      </c>
      <c r="M2114" s="146">
        <f t="shared" si="1416"/>
        <v>6</v>
      </c>
      <c r="N2114" s="147">
        <f t="shared" si="1417"/>
        <v>42</v>
      </c>
      <c r="O2114" s="148">
        <f>SUM(COUNTIF(E2114,E2109),COUNTIF(F2114,F2109),COUNTIF(G2114,G2109),COUNTIF(H2114,H2109),COUNTIF(I2114,I2109),COUNTIF(J2114,J2109),COUNTIF(K2114,K2109),COUNTIF(L2114,L2109),COUNTIF(M2114,M2109))</f>
        <v>0</v>
      </c>
      <c r="P2114" s="149">
        <f>IF(O2114=0,0,IF(SUM(O2110:O2121)=O2114,VLOOKUP(1,$AC$107:$AD$116,2,FALSE),O2114*P2122))</f>
        <v>0</v>
      </c>
      <c r="Q2114" s="146">
        <f t="shared" si="1418"/>
        <v>1</v>
      </c>
      <c r="R2114" t="s">
        <v>179</v>
      </c>
      <c r="S2114" t="str">
        <f t="shared" si="1421"/>
        <v/>
      </c>
      <c r="T2114" t="str">
        <f t="shared" ref="T2114:AB2114" si="1425">IF(E2114=E2109,CONCATENATE(VLOOKUP((E2114-E2107),$AC$122:$AD$127,2,FALSE),E2108),"")</f>
        <v/>
      </c>
      <c r="U2114" t="str">
        <f t="shared" si="1425"/>
        <v/>
      </c>
      <c r="V2114" t="str">
        <f t="shared" si="1425"/>
        <v/>
      </c>
      <c r="W2114" t="str">
        <f t="shared" si="1425"/>
        <v/>
      </c>
      <c r="X2114" t="str">
        <f t="shared" si="1425"/>
        <v/>
      </c>
      <c r="Y2114" t="str">
        <f t="shared" si="1425"/>
        <v/>
      </c>
      <c r="Z2114" t="str">
        <f t="shared" si="1425"/>
        <v/>
      </c>
      <c r="AA2114" t="str">
        <f t="shared" si="1425"/>
        <v/>
      </c>
      <c r="AB2114" t="str">
        <f t="shared" si="1425"/>
        <v/>
      </c>
      <c r="AC2114" s="1">
        <v>3</v>
      </c>
      <c r="AD2114" s="1">
        <v>8</v>
      </c>
      <c r="AG2114" t="str">
        <f t="shared" si="1420"/>
        <v>F1</v>
      </c>
      <c r="AH2114" t="str">
        <f t="shared" si="1420"/>
        <v>F1</v>
      </c>
      <c r="AI2114" t="str">
        <f t="shared" si="1420"/>
        <v>F1</v>
      </c>
      <c r="AJ2114" t="str">
        <f t="shared" si="1420"/>
        <v>F1</v>
      </c>
      <c r="AK2114" t="str">
        <f t="shared" si="1420"/>
        <v>F1</v>
      </c>
      <c r="AL2114" t="str">
        <f t="shared" si="1420"/>
        <v>F1</v>
      </c>
      <c r="AM2114" t="str">
        <f t="shared" si="1420"/>
        <v>F1</v>
      </c>
      <c r="AN2114" t="str">
        <f t="shared" si="1420"/>
        <v>F1</v>
      </c>
      <c r="AO2114" t="str">
        <f t="shared" si="1420"/>
        <v>F1</v>
      </c>
    </row>
    <row r="2115" spans="1:41" x14ac:dyDescent="0.25">
      <c r="A2115" s="139" t="str">
        <f t="shared" si="1406"/>
        <v>2015Wk 13P3</v>
      </c>
      <c r="B2115" s="48">
        <v>3</v>
      </c>
      <c r="C2115" s="144" t="str">
        <f t="shared" si="1407"/>
        <v>TJ Donegan</v>
      </c>
      <c r="D2115" s="145"/>
      <c r="E2115" s="146">
        <f t="shared" si="1408"/>
        <v>5</v>
      </c>
      <c r="F2115" s="146">
        <f t="shared" si="1409"/>
        <v>4</v>
      </c>
      <c r="G2115" s="146">
        <f t="shared" si="1410"/>
        <v>6</v>
      </c>
      <c r="H2115" s="146">
        <f t="shared" si="1411"/>
        <v>5</v>
      </c>
      <c r="I2115" s="146">
        <f t="shared" si="1412"/>
        <v>5</v>
      </c>
      <c r="J2115" s="146">
        <f t="shared" si="1413"/>
        <v>4</v>
      </c>
      <c r="K2115" s="146">
        <f t="shared" si="1414"/>
        <v>4</v>
      </c>
      <c r="L2115" s="146">
        <f t="shared" si="1415"/>
        <v>4</v>
      </c>
      <c r="M2115" s="146">
        <f t="shared" si="1416"/>
        <v>5</v>
      </c>
      <c r="N2115" s="147">
        <f t="shared" si="1417"/>
        <v>42</v>
      </c>
      <c r="O2115" s="148">
        <f>SUM(COUNTIF(E2115,E2109),COUNTIF(F2115,F2109),COUNTIF(G2115,G2109),COUNTIF(H2115,H2109),COUNTIF(I2115,I2109),COUNTIF(J2115,J2109),COUNTIF(K2115,K2109),COUNTIF(L2115,L2109),COUNTIF(M2115,M2109))</f>
        <v>0</v>
      </c>
      <c r="P2115" s="149">
        <f>IF(O2115=0,0,IF(SUM(O2110:O2121)=O2115,VLOOKUP(1,$AC$107:$AD$116,2,FALSE),O2115*P2122))</f>
        <v>0</v>
      </c>
      <c r="Q2115" s="146">
        <f t="shared" si="1418"/>
        <v>1</v>
      </c>
      <c r="R2115" t="s">
        <v>179</v>
      </c>
      <c r="S2115" t="str">
        <f t="shared" si="1421"/>
        <v/>
      </c>
      <c r="T2115" t="str">
        <f t="shared" ref="T2115:AB2115" si="1426">IF(E2115=E2109,CONCATENATE(VLOOKUP((E2115-E2107),$AC$122:$AD$127,2,FALSE),E2108),"")</f>
        <v/>
      </c>
      <c r="U2115" t="str">
        <f t="shared" si="1426"/>
        <v/>
      </c>
      <c r="V2115" t="str">
        <f t="shared" si="1426"/>
        <v/>
      </c>
      <c r="W2115" t="str">
        <f t="shared" si="1426"/>
        <v/>
      </c>
      <c r="X2115" t="str">
        <f t="shared" si="1426"/>
        <v/>
      </c>
      <c r="Y2115" t="str">
        <f t="shared" si="1426"/>
        <v/>
      </c>
      <c r="Z2115" t="str">
        <f t="shared" si="1426"/>
        <v/>
      </c>
      <c r="AA2115" t="str">
        <f t="shared" si="1426"/>
        <v/>
      </c>
      <c r="AB2115" t="str">
        <f t="shared" si="1426"/>
        <v/>
      </c>
      <c r="AC2115" s="1">
        <v>4</v>
      </c>
      <c r="AD2115" s="1">
        <v>6</v>
      </c>
      <c r="AG2115" t="str">
        <f t="shared" si="1420"/>
        <v>F1</v>
      </c>
      <c r="AH2115" t="str">
        <f t="shared" si="1420"/>
        <v>F1</v>
      </c>
      <c r="AI2115" t="str">
        <f t="shared" si="1420"/>
        <v>F1</v>
      </c>
      <c r="AJ2115" t="str">
        <f t="shared" si="1420"/>
        <v>F1</v>
      </c>
      <c r="AK2115" t="str">
        <f t="shared" si="1420"/>
        <v>F1</v>
      </c>
      <c r="AL2115" t="str">
        <f t="shared" si="1420"/>
        <v>F1</v>
      </c>
      <c r="AM2115" t="str">
        <f t="shared" si="1420"/>
        <v>F1</v>
      </c>
      <c r="AN2115" t="str">
        <f t="shared" si="1420"/>
        <v>F1</v>
      </c>
      <c r="AO2115" t="str">
        <f t="shared" si="1420"/>
        <v>F1</v>
      </c>
    </row>
    <row r="2116" spans="1:41" x14ac:dyDescent="0.25">
      <c r="A2116" s="139" t="str">
        <f t="shared" si="1406"/>
        <v>2015Wk 13P6</v>
      </c>
      <c r="B2116" s="48">
        <v>6</v>
      </c>
      <c r="C2116" s="144" t="str">
        <f t="shared" si="1407"/>
        <v>Jack Donegan</v>
      </c>
      <c r="D2116" s="145"/>
      <c r="E2116" s="146">
        <f t="shared" si="1408"/>
        <v>6</v>
      </c>
      <c r="F2116" s="146">
        <f t="shared" si="1409"/>
        <v>5</v>
      </c>
      <c r="G2116" s="146">
        <f t="shared" si="1410"/>
        <v>6</v>
      </c>
      <c r="H2116" s="146">
        <f t="shared" si="1411"/>
        <v>6</v>
      </c>
      <c r="I2116" s="146">
        <f t="shared" si="1412"/>
        <v>4</v>
      </c>
      <c r="J2116" s="146">
        <f t="shared" si="1413"/>
        <v>3</v>
      </c>
      <c r="K2116" s="146">
        <f t="shared" si="1414"/>
        <v>5</v>
      </c>
      <c r="L2116" s="146">
        <f t="shared" si="1415"/>
        <v>4</v>
      </c>
      <c r="M2116" s="146">
        <f t="shared" si="1416"/>
        <v>5</v>
      </c>
      <c r="N2116" s="147">
        <f t="shared" si="1417"/>
        <v>44</v>
      </c>
      <c r="O2116" s="148">
        <f>SUM(COUNTIF(E2116,E2109),COUNTIF(F2116,F2109),COUNTIF(G2116,G2109),COUNTIF(H2116,H2109),COUNTIF(I2116,I2109),COUNTIF(J2116,J2109),COUNTIF(K2116,K2109),COUNTIF(L2116,L2109),COUNTIF(M2116,M2109))</f>
        <v>0</v>
      </c>
      <c r="P2116" s="149">
        <f>IF(O2116=0,0,IF(SUM(O2110:O2121)=O2116,VLOOKUP(1,$AC$107:$AD$116,2,FALSE),O2116*P2122))</f>
        <v>0</v>
      </c>
      <c r="Q2116" s="146">
        <f t="shared" si="1418"/>
        <v>0</v>
      </c>
      <c r="R2116" t="s">
        <v>179</v>
      </c>
      <c r="S2116" t="str">
        <f t="shared" si="1421"/>
        <v/>
      </c>
      <c r="T2116" t="str">
        <f t="shared" ref="T2116:AB2116" si="1427">IF(E2116=E2109,CONCATENATE(VLOOKUP((E2116-E2107),$AC$122:$AD$127,2,FALSE),E2108),"")</f>
        <v/>
      </c>
      <c r="U2116" t="str">
        <f t="shared" si="1427"/>
        <v/>
      </c>
      <c r="V2116" t="str">
        <f t="shared" si="1427"/>
        <v/>
      </c>
      <c r="W2116" t="str">
        <f t="shared" si="1427"/>
        <v/>
      </c>
      <c r="X2116" t="str">
        <f t="shared" si="1427"/>
        <v/>
      </c>
      <c r="Y2116" t="str">
        <f t="shared" si="1427"/>
        <v/>
      </c>
      <c r="Z2116" t="str">
        <f t="shared" si="1427"/>
        <v/>
      </c>
      <c r="AA2116" t="str">
        <f t="shared" si="1427"/>
        <v/>
      </c>
      <c r="AB2116" t="str">
        <f t="shared" si="1427"/>
        <v/>
      </c>
      <c r="AC2116" s="1">
        <v>5</v>
      </c>
      <c r="AD2116" s="1">
        <v>4</v>
      </c>
      <c r="AG2116" t="str">
        <f t="shared" si="1420"/>
        <v>F1</v>
      </c>
      <c r="AH2116" t="str">
        <f t="shared" si="1420"/>
        <v>F1</v>
      </c>
      <c r="AI2116" t="str">
        <f t="shared" si="1420"/>
        <v>F1</v>
      </c>
      <c r="AJ2116" t="str">
        <f t="shared" si="1420"/>
        <v>F1</v>
      </c>
      <c r="AK2116" t="str">
        <f t="shared" si="1420"/>
        <v>F1</v>
      </c>
      <c r="AL2116" t="str">
        <f t="shared" si="1420"/>
        <v>F1</v>
      </c>
      <c r="AM2116" t="str">
        <f t="shared" si="1420"/>
        <v>F1</v>
      </c>
      <c r="AN2116" t="str">
        <f t="shared" si="1420"/>
        <v>F1</v>
      </c>
      <c r="AO2116" t="str">
        <f t="shared" si="1420"/>
        <v>F1</v>
      </c>
    </row>
    <row r="2117" spans="1:41" x14ac:dyDescent="0.25">
      <c r="A2117" s="139" t="str">
        <f t="shared" si="1406"/>
        <v>2015Wk 13P8</v>
      </c>
      <c r="B2117" s="48">
        <v>8</v>
      </c>
      <c r="C2117" s="144" t="str">
        <f t="shared" si="1407"/>
        <v>Craig Hawkinson</v>
      </c>
      <c r="D2117" s="145"/>
      <c r="E2117" s="146">
        <f t="shared" si="1408"/>
        <v>5</v>
      </c>
      <c r="F2117" s="146">
        <f t="shared" si="1409"/>
        <v>5</v>
      </c>
      <c r="G2117" s="146">
        <f t="shared" si="1410"/>
        <v>6</v>
      </c>
      <c r="H2117" s="146">
        <f t="shared" si="1411"/>
        <v>5</v>
      </c>
      <c r="I2117" s="146">
        <f t="shared" si="1412"/>
        <v>4</v>
      </c>
      <c r="J2117" s="146">
        <f t="shared" si="1413"/>
        <v>4</v>
      </c>
      <c r="K2117" s="146">
        <f t="shared" si="1414"/>
        <v>4</v>
      </c>
      <c r="L2117" s="146">
        <f t="shared" si="1415"/>
        <v>4</v>
      </c>
      <c r="M2117" s="146">
        <f t="shared" si="1416"/>
        <v>6</v>
      </c>
      <c r="N2117" s="147">
        <f t="shared" si="1417"/>
        <v>43</v>
      </c>
      <c r="O2117" s="148">
        <f>SUM(COUNTIF(E2117,E2109),COUNTIF(F2117,F2109),COUNTIF(G2117,G2109),COUNTIF(H2117,H2109),COUNTIF(I2117,I2109),COUNTIF(J2117,J2109),COUNTIF(K2117,K2109),COUNTIF(L2117,L2109),COUNTIF(M2117,M2109))</f>
        <v>0</v>
      </c>
      <c r="P2117" s="149">
        <f>IF(O2117=0,0,IF(SUM(O2110:O2121)=O2117,VLOOKUP(1,$AC$107:$AD$116,2,FALSE),O2117*P2122))</f>
        <v>0</v>
      </c>
      <c r="Q2117" s="146">
        <f t="shared" si="1418"/>
        <v>0</v>
      </c>
      <c r="R2117" t="s">
        <v>179</v>
      </c>
      <c r="S2117" t="str">
        <f t="shared" si="1421"/>
        <v/>
      </c>
      <c r="T2117" t="str">
        <f t="shared" ref="T2117:Y2117" si="1428">IF(E2117=E2109,CONCATENATE(VLOOKUP((E2117-E2107),$AC$122:$AD$127,2,FALSE),E2108),"")</f>
        <v/>
      </c>
      <c r="U2117" t="str">
        <f t="shared" si="1428"/>
        <v/>
      </c>
      <c r="V2117" t="str">
        <f t="shared" si="1428"/>
        <v/>
      </c>
      <c r="W2117" t="str">
        <f t="shared" si="1428"/>
        <v/>
      </c>
      <c r="X2117" t="str">
        <f t="shared" si="1428"/>
        <v/>
      </c>
      <c r="Y2117" t="str">
        <f t="shared" si="1428"/>
        <v/>
      </c>
      <c r="Z2117" t="str">
        <f>IF(K2117=K2109,CONCATENATE(VLOOKUP((K2117-K2107),$AC$122:$AD$127,2,FALSE),K2108),"")</f>
        <v/>
      </c>
      <c r="AA2117" t="str">
        <f t="shared" ref="AA2117:AB2117" si="1429">IF(L2117=L2109,CONCATENATE(VLOOKUP((L2117-L2107),$AC$122:$AD$127,2,FALSE),L2108),"")</f>
        <v/>
      </c>
      <c r="AB2117" t="str">
        <f t="shared" si="1429"/>
        <v/>
      </c>
      <c r="AC2117" s="1">
        <v>6</v>
      </c>
      <c r="AD2117" s="1">
        <v>4</v>
      </c>
      <c r="AG2117" t="str">
        <f t="shared" si="1420"/>
        <v>F1</v>
      </c>
      <c r="AH2117" t="str">
        <f t="shared" si="1420"/>
        <v>F1</v>
      </c>
      <c r="AI2117" t="str">
        <f t="shared" si="1420"/>
        <v>F1</v>
      </c>
      <c r="AJ2117" t="str">
        <f t="shared" si="1420"/>
        <v>F1</v>
      </c>
      <c r="AK2117" t="str">
        <f t="shared" si="1420"/>
        <v>F1</v>
      </c>
      <c r="AL2117" t="str">
        <f t="shared" si="1420"/>
        <v>F1</v>
      </c>
      <c r="AM2117" t="str">
        <f t="shared" si="1420"/>
        <v>F1</v>
      </c>
      <c r="AN2117" t="str">
        <f t="shared" si="1420"/>
        <v>F1</v>
      </c>
      <c r="AO2117" t="str">
        <f t="shared" si="1420"/>
        <v>F1</v>
      </c>
    </row>
    <row r="2118" spans="1:41" x14ac:dyDescent="0.25">
      <c r="A2118" s="139" t="str">
        <f t="shared" si="1406"/>
        <v>2015Wk 13P23</v>
      </c>
      <c r="B2118" s="48">
        <v>23</v>
      </c>
      <c r="C2118" s="144" t="str">
        <f t="shared" si="1407"/>
        <v>Steve Donegan</v>
      </c>
      <c r="D2118" s="145"/>
      <c r="E2118" s="146">
        <f t="shared" si="1408"/>
        <v>6</v>
      </c>
      <c r="F2118" s="146">
        <f t="shared" si="1409"/>
        <v>5</v>
      </c>
      <c r="G2118" s="146">
        <f t="shared" si="1410"/>
        <v>6</v>
      </c>
      <c r="H2118" s="146">
        <f t="shared" si="1411"/>
        <v>7</v>
      </c>
      <c r="I2118" s="146">
        <f t="shared" si="1412"/>
        <v>4</v>
      </c>
      <c r="J2118" s="146">
        <f t="shared" si="1413"/>
        <v>4</v>
      </c>
      <c r="K2118" s="146">
        <f t="shared" si="1414"/>
        <v>4</v>
      </c>
      <c r="L2118" s="146">
        <f t="shared" si="1415"/>
        <v>4</v>
      </c>
      <c r="M2118" s="146">
        <f t="shared" si="1416"/>
        <v>4</v>
      </c>
      <c r="N2118" s="147">
        <f t="shared" si="1417"/>
        <v>44</v>
      </c>
      <c r="O2118" s="148">
        <f>SUM(COUNTIF(E2118,E2109),COUNTIF(F2118,F2109),COUNTIF(G2118,G2109),COUNTIF(H2118,H2109),COUNTIF(I2118,I2109),COUNTIF(J2118,J2109),COUNTIF(K2118,K2109),COUNTIF(L2118,L2109),COUNTIF(M2118,M2109))</f>
        <v>0</v>
      </c>
      <c r="P2118" s="149">
        <f>IF(O2118=0,0,IF(SUM(O2110:O2121)=O2118,VLOOKUP(1,$AC$107:$AD$116,2,FALSE),O2118*P2122))</f>
        <v>0</v>
      </c>
      <c r="Q2118" s="146">
        <f t="shared" si="1418"/>
        <v>0</v>
      </c>
      <c r="R2118" t="s">
        <v>179</v>
      </c>
      <c r="S2118" t="str">
        <f t="shared" si="1421"/>
        <v/>
      </c>
      <c r="T2118" t="str">
        <f>IF(E2118=E2109,CONCATENATE(VLOOKUP((E2118-E2107),$AC$122:$AD$127,2,FALSE),E2108),"")</f>
        <v/>
      </c>
      <c r="U2118" t="str">
        <f t="shared" ref="U2118:AB2118" si="1430">IF(F2118=F2109,CONCATENATE(VLOOKUP((F2118-F2107),$AC$122:$AD$127,2,FALSE),F2108),"")</f>
        <v/>
      </c>
      <c r="V2118" t="str">
        <f t="shared" si="1430"/>
        <v/>
      </c>
      <c r="W2118" t="str">
        <f t="shared" si="1430"/>
        <v/>
      </c>
      <c r="X2118" t="str">
        <f t="shared" si="1430"/>
        <v/>
      </c>
      <c r="Y2118" t="str">
        <f t="shared" si="1430"/>
        <v/>
      </c>
      <c r="Z2118" t="str">
        <f t="shared" si="1430"/>
        <v/>
      </c>
      <c r="AA2118" t="str">
        <f t="shared" si="1430"/>
        <v/>
      </c>
      <c r="AB2118" t="str">
        <f t="shared" si="1430"/>
        <v/>
      </c>
      <c r="AC2118" s="1">
        <v>7</v>
      </c>
      <c r="AD2118" s="1">
        <v>3</v>
      </c>
      <c r="AG2118" t="str">
        <f t="shared" si="1420"/>
        <v>F1</v>
      </c>
      <c r="AH2118" t="str">
        <f t="shared" si="1420"/>
        <v>F1</v>
      </c>
      <c r="AI2118" t="str">
        <f t="shared" si="1420"/>
        <v>F1</v>
      </c>
      <c r="AJ2118" t="str">
        <f t="shared" si="1420"/>
        <v>F1</v>
      </c>
      <c r="AK2118" t="str">
        <f t="shared" si="1420"/>
        <v>F1</v>
      </c>
      <c r="AL2118" t="str">
        <f t="shared" si="1420"/>
        <v>F1</v>
      </c>
      <c r="AM2118" t="str">
        <f t="shared" si="1420"/>
        <v>F1</v>
      </c>
      <c r="AN2118" t="str">
        <f t="shared" si="1420"/>
        <v>F1</v>
      </c>
      <c r="AO2118" t="str">
        <f t="shared" si="1420"/>
        <v>F1</v>
      </c>
    </row>
    <row r="2119" spans="1:41" x14ac:dyDescent="0.25">
      <c r="A2119" s="139" t="str">
        <f t="shared" si="1406"/>
        <v>2015Wk 13P81</v>
      </c>
      <c r="B2119" s="48">
        <v>81</v>
      </c>
      <c r="C2119" s="144" t="str">
        <f t="shared" si="1407"/>
        <v>Bill John</v>
      </c>
      <c r="D2119" s="150"/>
      <c r="E2119" s="146">
        <f t="shared" si="1408"/>
        <v>4</v>
      </c>
      <c r="F2119" s="146">
        <f t="shared" si="1409"/>
        <v>4</v>
      </c>
      <c r="G2119" s="146">
        <f t="shared" si="1410"/>
        <v>5</v>
      </c>
      <c r="H2119" s="146">
        <f t="shared" si="1411"/>
        <v>4</v>
      </c>
      <c r="I2119" s="146">
        <f t="shared" si="1412"/>
        <v>4</v>
      </c>
      <c r="J2119" s="146">
        <f t="shared" si="1413"/>
        <v>3</v>
      </c>
      <c r="K2119" s="146">
        <f t="shared" si="1414"/>
        <v>6</v>
      </c>
      <c r="L2119" s="146">
        <f t="shared" si="1415"/>
        <v>3</v>
      </c>
      <c r="M2119" s="146">
        <f t="shared" si="1416"/>
        <v>6</v>
      </c>
      <c r="N2119" s="147">
        <f t="shared" si="1417"/>
        <v>39</v>
      </c>
      <c r="O2119" s="148">
        <f>SUM(COUNTIF(E2119,E2109),COUNTIF(F2119,F2109),COUNTIF(G2119,G2109),COUNTIF(H2119,H2109),COUNTIF(I2119,I2109),COUNTIF(J2119,J2109),COUNTIF(K2119,K2109),COUNTIF(L2119,L2109),COUNTIF(M2119,M2109))</f>
        <v>2</v>
      </c>
      <c r="P2119" s="149">
        <f>IF(O2119=0,0,IF(SUM(O2110:O2121)=O2119,VLOOKUP(1,$AC$107:$AD$116,2,FALSE),O2119*P2122))</f>
        <v>24</v>
      </c>
      <c r="Q2119" s="146">
        <f t="shared" si="1418"/>
        <v>2</v>
      </c>
      <c r="R2119" t="s">
        <v>179</v>
      </c>
      <c r="S2119" t="str">
        <f>CONCATENATE(T2119,U2119,V2119,W2119,X2119,Y2119,Z2119,AA2119,AB2119)</f>
        <v>BIR#1PAR#4</v>
      </c>
      <c r="T2119" t="str">
        <f>IF(E2119=E2109,CONCATENATE(VLOOKUP((E2119-E2107),$AC$122:$AD$127,2,FALSE),E2108),"")</f>
        <v>BIR#1</v>
      </c>
      <c r="U2119" t="str">
        <f t="shared" ref="U2119:W2119" si="1431">IF(F2119=F2109,CONCATENATE(VLOOKUP((F2119-F2107),$AC$122:$AD$127,2,FALSE),F2108),"")</f>
        <v/>
      </c>
      <c r="V2119" t="str">
        <f t="shared" si="1431"/>
        <v/>
      </c>
      <c r="W2119" t="str">
        <f t="shared" si="1431"/>
        <v>PAR#4</v>
      </c>
      <c r="X2119" t="str">
        <f>IF(I2119=I2109,CONCATENATE(VLOOKUP((I2119-I2107),$AC$122:$AD$127,2,FALSE),I2108),"")</f>
        <v/>
      </c>
      <c r="Y2119" t="str">
        <f t="shared" ref="Y2119:AB2119" si="1432">IF(J2119=J2109,CONCATENATE(VLOOKUP((J2119-J2107),$AC$122:$AD$127,2,FALSE),J2108),"")</f>
        <v/>
      </c>
      <c r="Z2119" t="str">
        <f t="shared" si="1432"/>
        <v/>
      </c>
      <c r="AA2119" t="str">
        <f t="shared" si="1432"/>
        <v/>
      </c>
      <c r="AB2119" t="str">
        <f t="shared" si="1432"/>
        <v/>
      </c>
      <c r="AC2119" s="1">
        <v>8</v>
      </c>
      <c r="AD2119" s="1">
        <v>3</v>
      </c>
      <c r="AG2119" t="str">
        <f>CONCATENATE("F1",T2119)</f>
        <v>F1BIR#1</v>
      </c>
      <c r="AH2119" t="str">
        <f t="shared" si="1420"/>
        <v>F1</v>
      </c>
      <c r="AI2119" t="str">
        <f t="shared" si="1420"/>
        <v>F1</v>
      </c>
      <c r="AJ2119" t="str">
        <f t="shared" si="1420"/>
        <v>F1PAR#4</v>
      </c>
      <c r="AK2119" t="str">
        <f t="shared" si="1420"/>
        <v>F1</v>
      </c>
      <c r="AL2119" t="str">
        <f t="shared" si="1420"/>
        <v>F1</v>
      </c>
      <c r="AM2119" t="str">
        <f t="shared" si="1420"/>
        <v>F1</v>
      </c>
      <c r="AN2119" t="str">
        <f t="shared" si="1420"/>
        <v>F1</v>
      </c>
      <c r="AO2119" t="str">
        <f t="shared" si="1420"/>
        <v>F1</v>
      </c>
    </row>
    <row r="2120" spans="1:41" x14ac:dyDescent="0.25">
      <c r="A2120" s="139" t="str">
        <f t="shared" si="1406"/>
        <v>2015Wk 13P19</v>
      </c>
      <c r="B2120" s="48">
        <v>19</v>
      </c>
      <c r="C2120" s="144" t="str">
        <f t="shared" si="1407"/>
        <v>DJ Mahar</v>
      </c>
      <c r="D2120" s="150"/>
      <c r="E2120" s="146">
        <f t="shared" si="1408"/>
        <v>6</v>
      </c>
      <c r="F2120" s="146">
        <f t="shared" si="1409"/>
        <v>5</v>
      </c>
      <c r="G2120" s="146">
        <f t="shared" si="1410"/>
        <v>7</v>
      </c>
      <c r="H2120" s="146">
        <f t="shared" si="1411"/>
        <v>6</v>
      </c>
      <c r="I2120" s="146">
        <f t="shared" si="1412"/>
        <v>4</v>
      </c>
      <c r="J2120" s="146">
        <f t="shared" si="1413"/>
        <v>5</v>
      </c>
      <c r="K2120" s="146">
        <f t="shared" si="1414"/>
        <v>3</v>
      </c>
      <c r="L2120" s="146">
        <f t="shared" si="1415"/>
        <v>3</v>
      </c>
      <c r="M2120" s="146">
        <f t="shared" si="1416"/>
        <v>4</v>
      </c>
      <c r="N2120" s="147">
        <f t="shared" si="1417"/>
        <v>43</v>
      </c>
      <c r="O2120" s="148">
        <f>SUM(COUNTIF(E2120,E2109),COUNTIF(F2120,F2109),COUNTIF(G2120,G2109),COUNTIF(H2120,H2109),COUNTIF(I2120,I2109),COUNTIF(J2120,J2109),COUNTIF(K2120,K2109),COUNTIF(L2120,L2109),COUNTIF(M2120,M2109))</f>
        <v>0</v>
      </c>
      <c r="P2120" s="149">
        <f>IF(O2120=0,0,IF(SUM(O2110:O2121)=O2120,VLOOKUP(1,$AC$107:$AD$116,2,FALSE),O2120*P2122))</f>
        <v>0</v>
      </c>
      <c r="Q2120" s="146">
        <f t="shared" si="1418"/>
        <v>0</v>
      </c>
      <c r="R2120" t="s">
        <v>179</v>
      </c>
      <c r="S2120" t="str">
        <f>CONCATENATE(T2120,U2120,V2120,W2120,X2120,Y2120,Z2120,AA2120,AB2120)</f>
        <v/>
      </c>
      <c r="T2120" t="str">
        <f>IF(E2120=E2109,CONCATENATE(VLOOKUP((E2120-E2107),$AC$122:$AD$127,2,FALSE),E2108),"")</f>
        <v/>
      </c>
      <c r="U2120" t="str">
        <f t="shared" ref="U2120:AB2120" si="1433">IF(F2120=F2109,CONCATENATE(VLOOKUP((F2120-F2107),$AC$122:$AD$127,2,FALSE),F2108),"")</f>
        <v/>
      </c>
      <c r="V2120" t="str">
        <f t="shared" si="1433"/>
        <v/>
      </c>
      <c r="W2120" t="str">
        <f t="shared" si="1433"/>
        <v/>
      </c>
      <c r="X2120" t="str">
        <f t="shared" si="1433"/>
        <v/>
      </c>
      <c r="Y2120" t="str">
        <f t="shared" si="1433"/>
        <v/>
      </c>
      <c r="Z2120" t="str">
        <f t="shared" si="1433"/>
        <v/>
      </c>
      <c r="AA2120" t="str">
        <f t="shared" si="1433"/>
        <v/>
      </c>
      <c r="AB2120" t="str">
        <f t="shared" si="1433"/>
        <v/>
      </c>
      <c r="AC2120" s="1">
        <v>9</v>
      </c>
      <c r="AD2120" s="1">
        <v>3</v>
      </c>
      <c r="AG2120" t="str">
        <f t="shared" ref="AG2120:AG2121" si="1434">CONCATENATE("F1",T2120)</f>
        <v>F1</v>
      </c>
      <c r="AH2120" t="str">
        <f t="shared" si="1420"/>
        <v>F1</v>
      </c>
      <c r="AI2120" t="str">
        <f t="shared" si="1420"/>
        <v>F1</v>
      </c>
      <c r="AJ2120" t="str">
        <f t="shared" si="1420"/>
        <v>F1</v>
      </c>
      <c r="AK2120" t="str">
        <f t="shared" si="1420"/>
        <v>F1</v>
      </c>
      <c r="AL2120" t="str">
        <f t="shared" si="1420"/>
        <v>F1</v>
      </c>
      <c r="AM2120" t="str">
        <f t="shared" si="1420"/>
        <v>F1</v>
      </c>
      <c r="AN2120" t="str">
        <f t="shared" si="1420"/>
        <v>F1</v>
      </c>
      <c r="AO2120" t="str">
        <f t="shared" si="1420"/>
        <v>F1</v>
      </c>
    </row>
    <row r="2121" spans="1:41" x14ac:dyDescent="0.25">
      <c r="A2121" s="139" t="str">
        <f t="shared" si="1406"/>
        <v>2015Wk 13P82</v>
      </c>
      <c r="B2121" s="48">
        <v>82</v>
      </c>
      <c r="C2121" s="144" t="str">
        <f t="shared" si="1407"/>
        <v>Vinny Procopio</v>
      </c>
      <c r="D2121" s="150"/>
      <c r="E2121" s="146">
        <f t="shared" si="1408"/>
        <v>5</v>
      </c>
      <c r="F2121" s="146">
        <f t="shared" si="1409"/>
        <v>5</v>
      </c>
      <c r="G2121" s="146">
        <f t="shared" si="1410"/>
        <v>8</v>
      </c>
      <c r="H2121" s="146">
        <f t="shared" si="1411"/>
        <v>5</v>
      </c>
      <c r="I2121" s="146">
        <f t="shared" si="1412"/>
        <v>4</v>
      </c>
      <c r="J2121" s="146">
        <f t="shared" si="1413"/>
        <v>3</v>
      </c>
      <c r="K2121" s="146">
        <f t="shared" si="1414"/>
        <v>5</v>
      </c>
      <c r="L2121" s="146">
        <f t="shared" si="1415"/>
        <v>3</v>
      </c>
      <c r="M2121" s="146">
        <f t="shared" si="1416"/>
        <v>5</v>
      </c>
      <c r="N2121" s="147">
        <f>SUM(E2121:M2121)</f>
        <v>43</v>
      </c>
      <c r="O2121" s="148">
        <f>SUM(COUNTIF(E2121,E2109),COUNTIF(F2121,F2109),COUNTIF(G2121,G2109),COUNTIF(H2121,H2109),COUNTIF(I2121,I2109),COUNTIF(J2121,J2109),COUNTIF(K2121,K2109),COUNTIF(L2121,L2109),COUNTIF(M2121,M2109))</f>
        <v>0</v>
      </c>
      <c r="P2121" s="149">
        <f>IF(O2121=0,0,IF(SUM(O2110:O2121)=O2121,VLOOKUP(1,$AC$107:$AD$116,2,FALSE),O2121*P2122))</f>
        <v>0</v>
      </c>
      <c r="Q2121" s="146">
        <f t="shared" si="1418"/>
        <v>1</v>
      </c>
      <c r="R2121" t="s">
        <v>179</v>
      </c>
      <c r="S2121" t="str">
        <f>CONCATENATE(T2121,U2121,V2121,W2121,X2121,Y2121,Z2121,AA2121,AB2121)</f>
        <v/>
      </c>
      <c r="T2121" t="str">
        <f>IF(E2121=E2109,CONCATENATE(VLOOKUP((E2121-E2107),$AC$122:$AD$127,2,FALSE),E2108),"")</f>
        <v/>
      </c>
      <c r="U2121" t="str">
        <f t="shared" ref="U2121" si="1435">IF(F2121=F2109,CONCATENATE(VLOOKUP((F2121-F2107),$AC$122:$AD$127,2,FALSE),F2108),"")</f>
        <v/>
      </c>
      <c r="V2121" t="str">
        <f>IF(G2121=G2109,CONCATENATE(VLOOKUP((G2121-G2107),$AC$122:$AD$127,2,FALSE),G2108),"")</f>
        <v/>
      </c>
      <c r="W2121" t="str">
        <f t="shared" ref="W2121:AB2121" si="1436">IF(H2121=H2109,CONCATENATE(VLOOKUP((H2121-H2107),$AC$122:$AD$127,2,FALSE),H2108),"")</f>
        <v/>
      </c>
      <c r="X2121" t="str">
        <f t="shared" si="1436"/>
        <v/>
      </c>
      <c r="Y2121" t="str">
        <f t="shared" si="1436"/>
        <v/>
      </c>
      <c r="Z2121" t="str">
        <f t="shared" si="1436"/>
        <v/>
      </c>
      <c r="AA2121" t="str">
        <f t="shared" si="1436"/>
        <v/>
      </c>
      <c r="AB2121" t="str">
        <f t="shared" si="1436"/>
        <v/>
      </c>
      <c r="AC2121" s="1"/>
      <c r="AD2121" s="1"/>
      <c r="AG2121" t="str">
        <f t="shared" si="1434"/>
        <v>F1</v>
      </c>
      <c r="AH2121" t="str">
        <f t="shared" si="1420"/>
        <v>F1</v>
      </c>
      <c r="AI2121" t="str">
        <f t="shared" si="1420"/>
        <v>F1</v>
      </c>
      <c r="AJ2121" t="str">
        <f t="shared" si="1420"/>
        <v>F1</v>
      </c>
      <c r="AK2121" t="str">
        <f t="shared" si="1420"/>
        <v>F1</v>
      </c>
      <c r="AL2121" t="str">
        <f t="shared" si="1420"/>
        <v>F1</v>
      </c>
      <c r="AM2121" t="str">
        <f t="shared" si="1420"/>
        <v>F1</v>
      </c>
      <c r="AN2121" t="str">
        <f t="shared" si="1420"/>
        <v>F1</v>
      </c>
      <c r="AO2121" t="str">
        <f t="shared" si="1420"/>
        <v>F1</v>
      </c>
    </row>
    <row r="2122" spans="1:41" x14ac:dyDescent="0.25">
      <c r="B2122" s="48"/>
      <c r="C2122" s="151" t="s">
        <v>196</v>
      </c>
      <c r="D2122" s="150"/>
      <c r="E2122" s="152">
        <f>AVERAGE(E2110:E2121)</f>
        <v>5.25</v>
      </c>
      <c r="F2122" s="152">
        <f t="shared" ref="F2122:N2122" si="1437">AVERAGE(F2110:F2121)</f>
        <v>4.583333333333333</v>
      </c>
      <c r="G2122" s="152">
        <f t="shared" si="1437"/>
        <v>6.083333333333333</v>
      </c>
      <c r="H2122" s="152">
        <f t="shared" si="1437"/>
        <v>5.333333333333333</v>
      </c>
      <c r="I2122" s="152">
        <f t="shared" si="1437"/>
        <v>3.8333333333333335</v>
      </c>
      <c r="J2122" s="152">
        <f t="shared" si="1437"/>
        <v>3.5833333333333335</v>
      </c>
      <c r="K2122" s="152">
        <f t="shared" si="1437"/>
        <v>4.25</v>
      </c>
      <c r="L2122" s="152">
        <f t="shared" si="1437"/>
        <v>3.5</v>
      </c>
      <c r="M2122" s="152">
        <f t="shared" si="1437"/>
        <v>4.916666666666667</v>
      </c>
      <c r="N2122" s="152">
        <f t="shared" si="1437"/>
        <v>41.333333333333336</v>
      </c>
      <c r="O2122" s="153"/>
      <c r="P2122" s="9">
        <f>VLOOKUP(SUM(O2110:O2121),$AC$107:$AD$117,2,FALSE)</f>
        <v>12</v>
      </c>
    </row>
    <row r="2123" spans="1:41" x14ac:dyDescent="0.25">
      <c r="A2123" s="139" t="str">
        <f>CONCATENATE($C$10,C2107,C2123)</f>
        <v>2015Wk 13Flight 2</v>
      </c>
      <c r="B2123" s="48"/>
      <c r="C2123" s="302" t="s">
        <v>57</v>
      </c>
      <c r="D2123" s="303"/>
      <c r="E2123" s="140">
        <f>IF(COUNTIF(E2124:E2135,MIN(E2124:E2135))=1,MIN(E2124:E2135),0)</f>
        <v>4</v>
      </c>
      <c r="F2123" s="140">
        <f t="shared" ref="F2123:L2123" si="1438">IF(COUNTIF(F2124:F2135,MIN(F2124:F2135))=1,MIN(F2124:F2135),0)</f>
        <v>0</v>
      </c>
      <c r="G2123" s="140">
        <f t="shared" si="1438"/>
        <v>5</v>
      </c>
      <c r="H2123" s="140">
        <f t="shared" si="1438"/>
        <v>0</v>
      </c>
      <c r="I2123" s="140">
        <f t="shared" si="1438"/>
        <v>0</v>
      </c>
      <c r="J2123" s="140">
        <f t="shared" si="1438"/>
        <v>0</v>
      </c>
      <c r="K2123" s="140">
        <f t="shared" si="1438"/>
        <v>0</v>
      </c>
      <c r="L2123" s="140">
        <f t="shared" si="1438"/>
        <v>0</v>
      </c>
      <c r="M2123" s="140">
        <f>IF(COUNTIF(M2124:M2135,MIN(M2124:M2135))=1,MIN(M2124:M2135),0)</f>
        <v>4</v>
      </c>
      <c r="N2123" s="154"/>
      <c r="O2123" s="9" t="s">
        <v>190</v>
      </c>
      <c r="P2123" s="9" t="s">
        <v>191</v>
      </c>
      <c r="Q2123" s="52"/>
    </row>
    <row r="2124" spans="1:41" x14ac:dyDescent="0.25">
      <c r="A2124" s="139" t="str">
        <f t="shared" ref="A2124:A2135" si="1439">CONCATENATE($C$10,$C$2164,"P",B2124)</f>
        <v>2015Wk 13P14</v>
      </c>
      <c r="B2124" s="48">
        <v>14</v>
      </c>
      <c r="C2124" s="144" t="str">
        <f t="shared" ref="C2124:C2135" si="1440">VLOOKUP(B2124,$A$3108:$D$8319,3,FALSE)</f>
        <v>Drew Prucha</v>
      </c>
      <c r="D2124" s="145"/>
      <c r="E2124" s="146">
        <f t="shared" ref="E2124:E2135" si="1441">IFERROR(IF(VLOOKUP($A2124,$A$2164:$P$2225,5,FALSE)=0,"",VLOOKUP($A2124,$A$2164:$P$2225,5,FALSE)),"")</f>
        <v>5</v>
      </c>
      <c r="F2124" s="146">
        <f t="shared" ref="F2124:F2135" si="1442">IFERROR(IF(VLOOKUP($A2124,$A$2164:$P$2225,6,FALSE)=0,"",VLOOKUP($A2124,$A$2164:$P$2225,6,FALSE)),"")</f>
        <v>6</v>
      </c>
      <c r="G2124" s="146">
        <f t="shared" ref="G2124:G2135" si="1443">IFERROR(IF(VLOOKUP($A2124,$A$2164:$P$2225,7,FALSE)=0,"",VLOOKUP($A2124,$A$2164:$P$2225,7,FALSE)),"")</f>
        <v>5</v>
      </c>
      <c r="H2124" s="146">
        <f t="shared" ref="H2124:H2135" si="1444">IFERROR(IF(VLOOKUP($A2124,$A$2164:$P$2225,8,FALSE)=0,"",VLOOKUP($A2124,$A$2164:$P$2225,8,FALSE)),"")</f>
        <v>5</v>
      </c>
      <c r="I2124" s="146">
        <f t="shared" ref="I2124:I2135" si="1445">IFERROR(IF(VLOOKUP($A2124,$A$2164:$P$2225,9,FALSE)=0,"",VLOOKUP($A2124,$A$2164:$P$2225,9,FALSE)),"")</f>
        <v>5</v>
      </c>
      <c r="J2124" s="146">
        <f t="shared" ref="J2124:J2135" si="1446">IFERROR(IF(VLOOKUP($A2124,$A$2164:$P$2225,10,FALSE)=0,"",VLOOKUP($A2124,$A$2164:$P$2225,10,FALSE)),"")</f>
        <v>4</v>
      </c>
      <c r="K2124" s="146">
        <f t="shared" ref="K2124:K2135" si="1447">IFERROR(IF(VLOOKUP($A2124,$A$2164:$P$2225,11,FALSE)=0,"",VLOOKUP($A2124,$A$2164:$P$2225,11,FALSE)),"")</f>
        <v>5</v>
      </c>
      <c r="L2124" s="146">
        <f t="shared" ref="L2124:L2135" si="1448">IFERROR(IF(VLOOKUP($A2124,$A$2164:$P$2225,12,FALSE)=0,"",VLOOKUP($A2124,$A$2164:$P$2225,12,FALSE)),"")</f>
        <v>3</v>
      </c>
      <c r="M2124" s="146">
        <f t="shared" ref="M2124:M2135" si="1449">IFERROR(IF(VLOOKUP($A2124,$A$2164:$P$2225,13,FALSE)=0,"",VLOOKUP($A2124,$A$2164:$P$2225,13,FALSE)),"")</f>
        <v>6</v>
      </c>
      <c r="N2124" s="147">
        <f t="shared" ref="N2124:N2131" si="1450">SUM(E2124:M2124)</f>
        <v>44</v>
      </c>
      <c r="O2124" s="148">
        <f>SUM(COUNTIF(E2124,E2123),COUNTIF(F2124,F2123),COUNTIF(G2124,G2123),COUNTIF(H2124,H2123),COUNTIF(I2124,I2123),COUNTIF(J2124,J2123),COUNTIF(K2124,K2123),COUNTIF(L2124,L2123),COUNTIF(M2124,M2123))</f>
        <v>1</v>
      </c>
      <c r="P2124" s="149">
        <f>IF(O2124=0,0,IF(SUM(O2124:O2135)=O2124,VLOOKUP(1,$AC$107:$AD$116,2,FALSE),O2124*P2136))</f>
        <v>12</v>
      </c>
      <c r="Q2124" s="146">
        <f t="shared" ref="Q2124:Q2135" si="1451">IFERROR((VLOOKUP($A2124,$A$2164:$P$2225,16,FALSE)),"DNP")</f>
        <v>2</v>
      </c>
      <c r="R2124" t="s">
        <v>179</v>
      </c>
      <c r="S2124" t="str">
        <f t="shared" ref="S2124:S2135" si="1452">CONCATENATE(T2124,U2124,V2124,W2124,X2124,Y2124,Z2124,AA2124,AB2124)</f>
        <v>PAR#3</v>
      </c>
      <c r="T2124" t="str">
        <f t="shared" ref="T2124:AB2124" si="1453">IF(E2124=E2123,CONCATENATE(VLOOKUP((E2124-E2107),$AC$122:$AD$127,2,FALSE),E2108),"")</f>
        <v/>
      </c>
      <c r="U2124" t="str">
        <f t="shared" si="1453"/>
        <v/>
      </c>
      <c r="V2124" t="str">
        <f t="shared" si="1453"/>
        <v>PAR#3</v>
      </c>
      <c r="W2124" t="str">
        <f t="shared" si="1453"/>
        <v/>
      </c>
      <c r="X2124" t="str">
        <f t="shared" si="1453"/>
        <v/>
      </c>
      <c r="Y2124" t="str">
        <f t="shared" si="1453"/>
        <v/>
      </c>
      <c r="Z2124" t="str">
        <f t="shared" si="1453"/>
        <v/>
      </c>
      <c r="AA2124" t="str">
        <f t="shared" si="1453"/>
        <v/>
      </c>
      <c r="AB2124" t="str">
        <f t="shared" si="1453"/>
        <v/>
      </c>
      <c r="AG2124" t="str">
        <f>CONCATENATE("F2",T2124)</f>
        <v>F2</v>
      </c>
      <c r="AH2124" t="str">
        <f t="shared" ref="AH2124:AO2135" si="1454">CONCATENATE("F2",U2124)</f>
        <v>F2</v>
      </c>
      <c r="AI2124" t="str">
        <f t="shared" si="1454"/>
        <v>F2PAR#3</v>
      </c>
      <c r="AJ2124" t="str">
        <f t="shared" si="1454"/>
        <v>F2</v>
      </c>
      <c r="AK2124" t="str">
        <f t="shared" si="1454"/>
        <v>F2</v>
      </c>
      <c r="AL2124" t="str">
        <f t="shared" si="1454"/>
        <v>F2</v>
      </c>
      <c r="AM2124" t="str">
        <f t="shared" si="1454"/>
        <v>F2</v>
      </c>
      <c r="AN2124" t="str">
        <f t="shared" si="1454"/>
        <v>F2</v>
      </c>
      <c r="AO2124" t="str">
        <f t="shared" si="1454"/>
        <v>F2</v>
      </c>
    </row>
    <row r="2125" spans="1:41" x14ac:dyDescent="0.25">
      <c r="A2125" s="139" t="str">
        <f t="shared" si="1439"/>
        <v>2015Wk 13P30</v>
      </c>
      <c r="B2125" s="48">
        <v>30</v>
      </c>
      <c r="C2125" s="144" t="str">
        <f t="shared" si="1440"/>
        <v>Matt Lochner</v>
      </c>
      <c r="D2125" s="145"/>
      <c r="E2125" s="146">
        <f t="shared" si="1441"/>
        <v>5</v>
      </c>
      <c r="F2125" s="146">
        <f t="shared" si="1442"/>
        <v>4</v>
      </c>
      <c r="G2125" s="146">
        <f t="shared" si="1443"/>
        <v>6</v>
      </c>
      <c r="H2125" s="146">
        <f t="shared" si="1444"/>
        <v>5</v>
      </c>
      <c r="I2125" s="146">
        <f t="shared" si="1445"/>
        <v>4</v>
      </c>
      <c r="J2125" s="146">
        <f t="shared" si="1446"/>
        <v>4</v>
      </c>
      <c r="K2125" s="146">
        <f t="shared" si="1447"/>
        <v>5</v>
      </c>
      <c r="L2125" s="146">
        <f t="shared" si="1448"/>
        <v>4</v>
      </c>
      <c r="M2125" s="146">
        <f t="shared" si="1449"/>
        <v>5</v>
      </c>
      <c r="N2125" s="147">
        <f t="shared" si="1450"/>
        <v>42</v>
      </c>
      <c r="O2125" s="148">
        <f>SUM(COUNTIF(E2125,E2123),COUNTIF(F2125,F2123),COUNTIF(G2125,G2123),COUNTIF(H2125,H2123),COUNTIF(I2125,I2123),COUNTIF(J2125,J2123),COUNTIF(K2125,K2123),COUNTIF(L2125,L2123),COUNTIF(M2125,M2123))</f>
        <v>0</v>
      </c>
      <c r="P2125" s="149">
        <f>IF(O2125=0,0,IF(SUM(O2124:O2135)=O2125,VLOOKUP(1,$AC$107:$AD$116,2,FALSE),O2125*P2136))</f>
        <v>0</v>
      </c>
      <c r="Q2125" s="146">
        <f t="shared" si="1451"/>
        <v>2</v>
      </c>
      <c r="R2125" t="s">
        <v>179</v>
      </c>
      <c r="S2125" t="str">
        <f t="shared" si="1452"/>
        <v/>
      </c>
      <c r="T2125" t="str">
        <f t="shared" ref="T2125:AB2125" si="1455">IF(E2125=E2123,CONCATENATE(VLOOKUP((E2125-E2107),$AC$122:$AD$127,2,FALSE),E2108),"")</f>
        <v/>
      </c>
      <c r="U2125" t="str">
        <f t="shared" si="1455"/>
        <v/>
      </c>
      <c r="V2125" t="str">
        <f t="shared" si="1455"/>
        <v/>
      </c>
      <c r="W2125" t="str">
        <f t="shared" si="1455"/>
        <v/>
      </c>
      <c r="X2125" t="str">
        <f t="shared" si="1455"/>
        <v/>
      </c>
      <c r="Y2125" t="str">
        <f t="shared" si="1455"/>
        <v/>
      </c>
      <c r="Z2125" t="str">
        <f t="shared" si="1455"/>
        <v/>
      </c>
      <c r="AA2125" t="str">
        <f t="shared" si="1455"/>
        <v/>
      </c>
      <c r="AB2125" t="str">
        <f t="shared" si="1455"/>
        <v/>
      </c>
      <c r="AC2125" s="1" t="s">
        <v>197</v>
      </c>
      <c r="AG2125" t="str">
        <f t="shared" ref="AG2125:AG2135" si="1456">CONCATENATE("F2",T2125)</f>
        <v>F2</v>
      </c>
      <c r="AH2125" t="str">
        <f t="shared" si="1454"/>
        <v>F2</v>
      </c>
      <c r="AI2125" t="str">
        <f t="shared" si="1454"/>
        <v>F2</v>
      </c>
      <c r="AJ2125" t="str">
        <f t="shared" si="1454"/>
        <v>F2</v>
      </c>
      <c r="AK2125" t="str">
        <f t="shared" si="1454"/>
        <v>F2</v>
      </c>
      <c r="AL2125" t="str">
        <f t="shared" si="1454"/>
        <v>F2</v>
      </c>
      <c r="AM2125" t="str">
        <f t="shared" si="1454"/>
        <v>F2</v>
      </c>
      <c r="AN2125" t="str">
        <f t="shared" si="1454"/>
        <v>F2</v>
      </c>
      <c r="AO2125" t="str">
        <f t="shared" si="1454"/>
        <v>F2</v>
      </c>
    </row>
    <row r="2126" spans="1:41" x14ac:dyDescent="0.25">
      <c r="A2126" s="139" t="str">
        <f t="shared" si="1439"/>
        <v>2015Wk 13P22</v>
      </c>
      <c r="B2126" s="48">
        <v>22</v>
      </c>
      <c r="C2126" s="144" t="str">
        <f t="shared" si="1440"/>
        <v>Mike Carroll</v>
      </c>
      <c r="D2126" s="145"/>
      <c r="E2126" s="146">
        <f t="shared" si="1441"/>
        <v>5</v>
      </c>
      <c r="F2126" s="146">
        <f t="shared" si="1442"/>
        <v>6</v>
      </c>
      <c r="G2126" s="146">
        <f t="shared" si="1443"/>
        <v>7</v>
      </c>
      <c r="H2126" s="146">
        <f t="shared" si="1444"/>
        <v>6</v>
      </c>
      <c r="I2126" s="146">
        <f t="shared" si="1445"/>
        <v>4</v>
      </c>
      <c r="J2126" s="146">
        <f t="shared" si="1446"/>
        <v>4</v>
      </c>
      <c r="K2126" s="146">
        <f t="shared" si="1447"/>
        <v>4</v>
      </c>
      <c r="L2126" s="146">
        <f t="shared" si="1448"/>
        <v>5</v>
      </c>
      <c r="M2126" s="146">
        <f t="shared" si="1449"/>
        <v>6</v>
      </c>
      <c r="N2126" s="147">
        <f t="shared" si="1450"/>
        <v>47</v>
      </c>
      <c r="O2126" s="148">
        <f>SUM(COUNTIF(E2126,E2123),COUNTIF(F2126,F2123),COUNTIF(G2126,G2123),COUNTIF(H2126,H2123),COUNTIF(I2126,I2123),COUNTIF(J2126,J2123),COUNTIF(K2126,K2123),COUNTIF(L2126,L2123),COUNTIF(M2126,M2123))</f>
        <v>0</v>
      </c>
      <c r="P2126" s="149">
        <f>IF(O2126=0,0,IF(SUM(O2124:O2135)=O2126,VLOOKUP(1,$AC$107:$AD$116,2,FALSE),O2126*P2136))</f>
        <v>0</v>
      </c>
      <c r="Q2126" s="146">
        <f t="shared" si="1451"/>
        <v>0</v>
      </c>
      <c r="R2126" t="s">
        <v>179</v>
      </c>
      <c r="S2126" t="str">
        <f t="shared" si="1452"/>
        <v/>
      </c>
      <c r="T2126" t="str">
        <f t="shared" ref="T2126:AB2126" si="1457">IF(E2126=E2123,CONCATENATE(VLOOKUP((E2126-E2107),$AC$122:$AD$127,2,FALSE),E2108),"")</f>
        <v/>
      </c>
      <c r="U2126" t="str">
        <f t="shared" si="1457"/>
        <v/>
      </c>
      <c r="V2126" t="str">
        <f t="shared" si="1457"/>
        <v/>
      </c>
      <c r="W2126" t="str">
        <f t="shared" si="1457"/>
        <v/>
      </c>
      <c r="X2126" t="str">
        <f t="shared" si="1457"/>
        <v/>
      </c>
      <c r="Y2126" t="str">
        <f t="shared" si="1457"/>
        <v/>
      </c>
      <c r="Z2126" t="str">
        <f t="shared" si="1457"/>
        <v/>
      </c>
      <c r="AA2126" t="str">
        <f t="shared" si="1457"/>
        <v/>
      </c>
      <c r="AB2126" t="str">
        <f t="shared" si="1457"/>
        <v/>
      </c>
      <c r="AC2126" s="1">
        <v>-3</v>
      </c>
      <c r="AD2126" s="1" t="s">
        <v>198</v>
      </c>
      <c r="AG2126" t="str">
        <f t="shared" si="1456"/>
        <v>F2</v>
      </c>
      <c r="AH2126" t="str">
        <f t="shared" si="1454"/>
        <v>F2</v>
      </c>
      <c r="AI2126" t="str">
        <f t="shared" si="1454"/>
        <v>F2</v>
      </c>
      <c r="AJ2126" t="str">
        <f t="shared" si="1454"/>
        <v>F2</v>
      </c>
      <c r="AK2126" t="str">
        <f t="shared" si="1454"/>
        <v>F2</v>
      </c>
      <c r="AL2126" t="str">
        <f t="shared" si="1454"/>
        <v>F2</v>
      </c>
      <c r="AM2126" t="str">
        <f t="shared" si="1454"/>
        <v>F2</v>
      </c>
      <c r="AN2126" t="str">
        <f t="shared" si="1454"/>
        <v>F2</v>
      </c>
      <c r="AO2126" t="str">
        <f t="shared" si="1454"/>
        <v>F2</v>
      </c>
    </row>
    <row r="2127" spans="1:41" x14ac:dyDescent="0.25">
      <c r="A2127" s="139" t="str">
        <f t="shared" si="1439"/>
        <v>2015Wk 13P37</v>
      </c>
      <c r="B2127" s="48">
        <v>37</v>
      </c>
      <c r="C2127" s="144" t="str">
        <f t="shared" si="1440"/>
        <v>Brian Thompson</v>
      </c>
      <c r="D2127" s="145"/>
      <c r="E2127" s="146">
        <f t="shared" si="1441"/>
        <v>5</v>
      </c>
      <c r="F2127" s="146">
        <f t="shared" si="1442"/>
        <v>5</v>
      </c>
      <c r="G2127" s="146">
        <f t="shared" si="1443"/>
        <v>6</v>
      </c>
      <c r="H2127" s="146">
        <f t="shared" si="1444"/>
        <v>5</v>
      </c>
      <c r="I2127" s="146">
        <f t="shared" si="1445"/>
        <v>4</v>
      </c>
      <c r="J2127" s="146">
        <f t="shared" si="1446"/>
        <v>4</v>
      </c>
      <c r="K2127" s="146">
        <f t="shared" si="1447"/>
        <v>4</v>
      </c>
      <c r="L2127" s="146">
        <f t="shared" si="1448"/>
        <v>4</v>
      </c>
      <c r="M2127" s="146">
        <f t="shared" si="1449"/>
        <v>6</v>
      </c>
      <c r="N2127" s="147">
        <f t="shared" si="1450"/>
        <v>43</v>
      </c>
      <c r="O2127" s="148">
        <f>SUM(COUNTIF(E2127,E2123),COUNTIF(F2127,F2123),COUNTIF(G2127,G2123),COUNTIF(H2127,H2123),COUNTIF(I2127,I2123),COUNTIF(J2127,J2123),COUNTIF(K2127,K2123),COUNTIF(L2127,L2123),COUNTIF(M2127,M2123))</f>
        <v>0</v>
      </c>
      <c r="P2127" s="149">
        <f>IF(O2127=0,0,IF(SUM(O2124:O2135)=O2127,VLOOKUP(1,$AC$107:$AD$116,2,FALSE),O2127*P2136))</f>
        <v>0</v>
      </c>
      <c r="Q2127" s="146">
        <f t="shared" si="1451"/>
        <v>0</v>
      </c>
      <c r="R2127" t="s">
        <v>179</v>
      </c>
      <c r="S2127" t="str">
        <f t="shared" si="1452"/>
        <v/>
      </c>
      <c r="T2127" t="str">
        <f t="shared" ref="T2127:AB2127" si="1458">IF(E2127=E2123,CONCATENATE(VLOOKUP((E2127-E2107),$AC$122:$AD$127,2,FALSE),E2108),"")</f>
        <v/>
      </c>
      <c r="U2127" t="str">
        <f t="shared" si="1458"/>
        <v/>
      </c>
      <c r="V2127" t="str">
        <f t="shared" si="1458"/>
        <v/>
      </c>
      <c r="W2127" t="str">
        <f t="shared" si="1458"/>
        <v/>
      </c>
      <c r="X2127" t="str">
        <f t="shared" si="1458"/>
        <v/>
      </c>
      <c r="Y2127" t="str">
        <f t="shared" si="1458"/>
        <v/>
      </c>
      <c r="Z2127" t="str">
        <f t="shared" si="1458"/>
        <v/>
      </c>
      <c r="AA2127" t="str">
        <f t="shared" si="1458"/>
        <v/>
      </c>
      <c r="AB2127" t="str">
        <f t="shared" si="1458"/>
        <v/>
      </c>
      <c r="AC2127" s="1">
        <v>-2</v>
      </c>
      <c r="AD2127" s="1" t="s">
        <v>199</v>
      </c>
      <c r="AG2127" t="str">
        <f t="shared" si="1456"/>
        <v>F2</v>
      </c>
      <c r="AH2127" t="str">
        <f t="shared" si="1454"/>
        <v>F2</v>
      </c>
      <c r="AI2127" t="str">
        <f t="shared" si="1454"/>
        <v>F2</v>
      </c>
      <c r="AJ2127" t="str">
        <f t="shared" si="1454"/>
        <v>F2</v>
      </c>
      <c r="AK2127" t="str">
        <f t="shared" si="1454"/>
        <v>F2</v>
      </c>
      <c r="AL2127" t="str">
        <f t="shared" si="1454"/>
        <v>F2</v>
      </c>
      <c r="AM2127" t="str">
        <f t="shared" si="1454"/>
        <v>F2</v>
      </c>
      <c r="AN2127" t="str">
        <f t="shared" si="1454"/>
        <v>F2</v>
      </c>
      <c r="AO2127" t="str">
        <f t="shared" si="1454"/>
        <v>F2</v>
      </c>
    </row>
    <row r="2128" spans="1:41" x14ac:dyDescent="0.25">
      <c r="A2128" s="139" t="str">
        <f t="shared" si="1439"/>
        <v>2015Wk 13P12</v>
      </c>
      <c r="B2128" s="48">
        <v>12</v>
      </c>
      <c r="C2128" s="144" t="str">
        <f t="shared" si="1440"/>
        <v>Dale Russell</v>
      </c>
      <c r="D2128" s="145"/>
      <c r="E2128" s="146">
        <f t="shared" si="1441"/>
        <v>5</v>
      </c>
      <c r="F2128" s="146">
        <f t="shared" si="1442"/>
        <v>5</v>
      </c>
      <c r="G2128" s="146">
        <f t="shared" si="1443"/>
        <v>7</v>
      </c>
      <c r="H2128" s="146">
        <f t="shared" si="1444"/>
        <v>6</v>
      </c>
      <c r="I2128" s="146">
        <f t="shared" si="1445"/>
        <v>5</v>
      </c>
      <c r="J2128" s="146">
        <f t="shared" si="1446"/>
        <v>4</v>
      </c>
      <c r="K2128" s="146">
        <f t="shared" si="1447"/>
        <v>4</v>
      </c>
      <c r="L2128" s="146">
        <f t="shared" si="1448"/>
        <v>4</v>
      </c>
      <c r="M2128" s="146">
        <f t="shared" si="1449"/>
        <v>6</v>
      </c>
      <c r="N2128" s="147">
        <f t="shared" si="1450"/>
        <v>46</v>
      </c>
      <c r="O2128" s="148">
        <f>SUM(COUNTIF(E2128,E2123),COUNTIF(F2128,F2123),COUNTIF(G2128,G2123),COUNTIF(H2128,H2123),COUNTIF(I2128,I2123),COUNTIF(J2128,J2123),COUNTIF(K2128,K2123),COUNTIF(L2128,L2123),COUNTIF(M2128,M2123))</f>
        <v>0</v>
      </c>
      <c r="P2128" s="149">
        <f>IF(O2128=0,0,IF(SUM(O2124:O2135)=O2128,VLOOKUP(1,$AC$107:$AD$116,2,FALSE),O2128*P2136))</f>
        <v>0</v>
      </c>
      <c r="Q2128" s="146">
        <f t="shared" si="1451"/>
        <v>0</v>
      </c>
      <c r="R2128" t="s">
        <v>179</v>
      </c>
      <c r="S2128" t="str">
        <f t="shared" si="1452"/>
        <v/>
      </c>
      <c r="T2128" t="str">
        <f t="shared" ref="T2128:AB2128" si="1459">IF(E2128=E2123,CONCATENATE(VLOOKUP((E2128-E2107),$AC$122:$AD$127,2,FALSE),E2108),"")</f>
        <v/>
      </c>
      <c r="U2128" t="str">
        <f t="shared" si="1459"/>
        <v/>
      </c>
      <c r="V2128" t="str">
        <f t="shared" si="1459"/>
        <v/>
      </c>
      <c r="W2128" t="str">
        <f t="shared" si="1459"/>
        <v/>
      </c>
      <c r="X2128" t="str">
        <f t="shared" si="1459"/>
        <v/>
      </c>
      <c r="Y2128" t="str">
        <f t="shared" si="1459"/>
        <v/>
      </c>
      <c r="Z2128" t="str">
        <f t="shared" si="1459"/>
        <v/>
      </c>
      <c r="AA2128" t="str">
        <f t="shared" si="1459"/>
        <v/>
      </c>
      <c r="AB2128" t="str">
        <f t="shared" si="1459"/>
        <v/>
      </c>
      <c r="AC2128" s="1">
        <v>-1</v>
      </c>
      <c r="AD2128" s="1" t="s">
        <v>200</v>
      </c>
      <c r="AG2128" t="str">
        <f t="shared" si="1456"/>
        <v>F2</v>
      </c>
      <c r="AH2128" t="str">
        <f t="shared" si="1454"/>
        <v>F2</v>
      </c>
      <c r="AI2128" t="str">
        <f t="shared" si="1454"/>
        <v>F2</v>
      </c>
      <c r="AJ2128" t="str">
        <f t="shared" si="1454"/>
        <v>F2</v>
      </c>
      <c r="AK2128" t="str">
        <f t="shared" si="1454"/>
        <v>F2</v>
      </c>
      <c r="AL2128" t="str">
        <f t="shared" si="1454"/>
        <v>F2</v>
      </c>
      <c r="AM2128" t="str">
        <f t="shared" si="1454"/>
        <v>F2</v>
      </c>
      <c r="AN2128" t="str">
        <f t="shared" si="1454"/>
        <v>F2</v>
      </c>
      <c r="AO2128" t="str">
        <f t="shared" si="1454"/>
        <v>F2</v>
      </c>
    </row>
    <row r="2129" spans="1:41" x14ac:dyDescent="0.25">
      <c r="A2129" s="139" t="str">
        <f t="shared" si="1439"/>
        <v>2015Wk 13P31</v>
      </c>
      <c r="B2129" s="48">
        <v>31</v>
      </c>
      <c r="C2129" s="144" t="str">
        <f t="shared" si="1440"/>
        <v>Marty Donegan</v>
      </c>
      <c r="D2129" s="145"/>
      <c r="E2129" s="146">
        <f t="shared" si="1441"/>
        <v>6</v>
      </c>
      <c r="F2129" s="146">
        <f t="shared" si="1442"/>
        <v>7</v>
      </c>
      <c r="G2129" s="146">
        <f t="shared" si="1443"/>
        <v>6</v>
      </c>
      <c r="H2129" s="146">
        <f t="shared" si="1444"/>
        <v>5</v>
      </c>
      <c r="I2129" s="146">
        <f t="shared" si="1445"/>
        <v>6</v>
      </c>
      <c r="J2129" s="146">
        <f t="shared" si="1446"/>
        <v>4</v>
      </c>
      <c r="K2129" s="146">
        <f t="shared" si="1447"/>
        <v>4</v>
      </c>
      <c r="L2129" s="146">
        <f t="shared" si="1448"/>
        <v>4</v>
      </c>
      <c r="M2129" s="146">
        <f t="shared" si="1449"/>
        <v>5</v>
      </c>
      <c r="N2129" s="147">
        <f t="shared" si="1450"/>
        <v>47</v>
      </c>
      <c r="O2129" s="148">
        <f>SUM(COUNTIF(E2129,E2123),COUNTIF(F2129,F2123),COUNTIF(G2129,G2123),COUNTIF(H2129,H2123),COUNTIF(I2129,I2123),COUNTIF(J2129,J2123),COUNTIF(K2129,K2123),COUNTIF(L2129,L2123),COUNTIF(M2129,M2123))</f>
        <v>0</v>
      </c>
      <c r="P2129" s="149">
        <f>IF(O2129=0,0,IF(SUM(O2124:O2135)=O2129,VLOOKUP(1,$AC$107:$AD$116,2,FALSE),O2129*P2136))</f>
        <v>0</v>
      </c>
      <c r="Q2129" s="146">
        <f t="shared" si="1451"/>
        <v>0</v>
      </c>
      <c r="R2129" t="s">
        <v>179</v>
      </c>
      <c r="S2129" t="str">
        <f t="shared" si="1452"/>
        <v/>
      </c>
      <c r="T2129" t="str">
        <f t="shared" ref="T2129:AB2129" si="1460">IF(E2129=E2123,CONCATENATE(VLOOKUP((E2129-E2107),$AC$122:$AD$127,2,FALSE),E2108),"")</f>
        <v/>
      </c>
      <c r="U2129" t="str">
        <f t="shared" si="1460"/>
        <v/>
      </c>
      <c r="V2129" t="str">
        <f t="shared" si="1460"/>
        <v/>
      </c>
      <c r="W2129" t="str">
        <f t="shared" si="1460"/>
        <v/>
      </c>
      <c r="X2129" t="str">
        <f t="shared" si="1460"/>
        <v/>
      </c>
      <c r="Y2129" t="str">
        <f t="shared" si="1460"/>
        <v/>
      </c>
      <c r="Z2129" t="str">
        <f t="shared" si="1460"/>
        <v/>
      </c>
      <c r="AA2129" t="str">
        <f t="shared" si="1460"/>
        <v/>
      </c>
      <c r="AB2129" t="str">
        <f t="shared" si="1460"/>
        <v/>
      </c>
      <c r="AC2129" s="1">
        <v>0</v>
      </c>
      <c r="AD2129" s="1" t="s">
        <v>201</v>
      </c>
      <c r="AG2129" t="str">
        <f t="shared" si="1456"/>
        <v>F2</v>
      </c>
      <c r="AH2129" t="str">
        <f t="shared" si="1454"/>
        <v>F2</v>
      </c>
      <c r="AI2129" t="str">
        <f t="shared" si="1454"/>
        <v>F2</v>
      </c>
      <c r="AJ2129" t="str">
        <f t="shared" si="1454"/>
        <v>F2</v>
      </c>
      <c r="AK2129" t="str">
        <f t="shared" si="1454"/>
        <v>F2</v>
      </c>
      <c r="AL2129" t="str">
        <f t="shared" si="1454"/>
        <v>F2</v>
      </c>
      <c r="AM2129" t="str">
        <f t="shared" si="1454"/>
        <v>F2</v>
      </c>
      <c r="AN2129" t="str">
        <f t="shared" si="1454"/>
        <v>F2</v>
      </c>
      <c r="AO2129" t="str">
        <f t="shared" si="1454"/>
        <v>F2</v>
      </c>
    </row>
    <row r="2130" spans="1:41" x14ac:dyDescent="0.25">
      <c r="A2130" s="139" t="str">
        <f t="shared" si="1439"/>
        <v>2015Wk 13P21</v>
      </c>
      <c r="B2130" s="48">
        <v>21</v>
      </c>
      <c r="C2130" s="144" t="str">
        <f t="shared" si="1440"/>
        <v>Sean Mott</v>
      </c>
      <c r="D2130" s="145"/>
      <c r="E2130" s="146">
        <f t="shared" si="1441"/>
        <v>6</v>
      </c>
      <c r="F2130" s="146">
        <f t="shared" si="1442"/>
        <v>6</v>
      </c>
      <c r="G2130" s="146">
        <f t="shared" si="1443"/>
        <v>9</v>
      </c>
      <c r="H2130" s="146">
        <f t="shared" si="1444"/>
        <v>6</v>
      </c>
      <c r="I2130" s="146">
        <f t="shared" si="1445"/>
        <v>5</v>
      </c>
      <c r="J2130" s="146">
        <f t="shared" si="1446"/>
        <v>4</v>
      </c>
      <c r="K2130" s="146">
        <f t="shared" si="1447"/>
        <v>4</v>
      </c>
      <c r="L2130" s="146">
        <f t="shared" si="1448"/>
        <v>4</v>
      </c>
      <c r="M2130" s="146">
        <f t="shared" si="1449"/>
        <v>6</v>
      </c>
      <c r="N2130" s="147">
        <f t="shared" si="1450"/>
        <v>50</v>
      </c>
      <c r="O2130" s="148">
        <f>SUM(COUNTIF(E2130,E2123),COUNTIF(F2130,F2123),COUNTIF(G2130,G2123),COUNTIF(H2130,H2123),COUNTIF(I2130,I2123),COUNTIF(J2130,J2123),COUNTIF(K2130,K2123),COUNTIF(L2130,L2123),COUNTIF(M2130,M2123))</f>
        <v>0</v>
      </c>
      <c r="P2130" s="149">
        <f>IF(O2130=0,0,IF(SUM(O2124:O2135)=O2130,VLOOKUP(1,$AC$107:$AD$116,2,FALSE),O2130*P2136))</f>
        <v>0</v>
      </c>
      <c r="Q2130" s="146">
        <f t="shared" si="1451"/>
        <v>0</v>
      </c>
      <c r="R2130" t="s">
        <v>179</v>
      </c>
      <c r="S2130" t="str">
        <f t="shared" si="1452"/>
        <v/>
      </c>
      <c r="T2130" t="str">
        <f t="shared" ref="T2130:AB2130" si="1461">IF(E2130=E2123,CONCATENATE(VLOOKUP((E2130-E2107),$AC$122:$AD$127,2,FALSE),E2108),"")</f>
        <v/>
      </c>
      <c r="U2130" t="str">
        <f t="shared" si="1461"/>
        <v/>
      </c>
      <c r="V2130" t="str">
        <f t="shared" si="1461"/>
        <v/>
      </c>
      <c r="W2130" t="str">
        <f t="shared" si="1461"/>
        <v/>
      </c>
      <c r="X2130" t="str">
        <f t="shared" si="1461"/>
        <v/>
      </c>
      <c r="Y2130" t="str">
        <f t="shared" si="1461"/>
        <v/>
      </c>
      <c r="Z2130" t="str">
        <f t="shared" si="1461"/>
        <v/>
      </c>
      <c r="AA2130" t="str">
        <f t="shared" si="1461"/>
        <v/>
      </c>
      <c r="AB2130" t="str">
        <f t="shared" si="1461"/>
        <v/>
      </c>
      <c r="AC2130" s="1">
        <v>1</v>
      </c>
      <c r="AD2130" s="1" t="s">
        <v>202</v>
      </c>
      <c r="AG2130" t="str">
        <f t="shared" si="1456"/>
        <v>F2</v>
      </c>
      <c r="AH2130" t="str">
        <f t="shared" si="1454"/>
        <v>F2</v>
      </c>
      <c r="AI2130" t="str">
        <f t="shared" si="1454"/>
        <v>F2</v>
      </c>
      <c r="AJ2130" t="str">
        <f t="shared" si="1454"/>
        <v>F2</v>
      </c>
      <c r="AK2130" t="str">
        <f t="shared" si="1454"/>
        <v>F2</v>
      </c>
      <c r="AL2130" t="str">
        <f t="shared" si="1454"/>
        <v>F2</v>
      </c>
      <c r="AM2130" t="str">
        <f t="shared" si="1454"/>
        <v>F2</v>
      </c>
      <c r="AN2130" t="str">
        <f t="shared" si="1454"/>
        <v>F2</v>
      </c>
      <c r="AO2130" t="str">
        <f t="shared" si="1454"/>
        <v>F2</v>
      </c>
    </row>
    <row r="2131" spans="1:41" x14ac:dyDescent="0.25">
      <c r="A2131" s="139" t="str">
        <f t="shared" si="1439"/>
        <v>2015Wk 13P43</v>
      </c>
      <c r="B2131" s="48">
        <v>43</v>
      </c>
      <c r="C2131" s="144" t="str">
        <f t="shared" si="1440"/>
        <v>Tony Massa</v>
      </c>
      <c r="D2131" s="145"/>
      <c r="E2131" s="146">
        <f t="shared" si="1441"/>
        <v>6</v>
      </c>
      <c r="F2131" s="146">
        <f t="shared" si="1442"/>
        <v>5</v>
      </c>
      <c r="G2131" s="146">
        <f t="shared" si="1443"/>
        <v>8</v>
      </c>
      <c r="H2131" s="146">
        <f t="shared" si="1444"/>
        <v>6</v>
      </c>
      <c r="I2131" s="146">
        <f t="shared" si="1445"/>
        <v>6</v>
      </c>
      <c r="J2131" s="146">
        <f t="shared" si="1446"/>
        <v>4</v>
      </c>
      <c r="K2131" s="146">
        <f t="shared" si="1447"/>
        <v>6</v>
      </c>
      <c r="L2131" s="146">
        <f t="shared" si="1448"/>
        <v>4</v>
      </c>
      <c r="M2131" s="146">
        <f t="shared" si="1449"/>
        <v>4</v>
      </c>
      <c r="N2131" s="147">
        <f t="shared" si="1450"/>
        <v>49</v>
      </c>
      <c r="O2131" s="148">
        <f>SUM(COUNTIF(E2131,E2123),COUNTIF(F2131,F2123),COUNTIF(G2131,G2123),COUNTIF(H2131,H2123),COUNTIF(I2131,I2123),COUNTIF(J2131,J2123),COUNTIF(K2131,K2123),COUNTIF(L2131,L2123),COUNTIF(M2131,M2123))</f>
        <v>1</v>
      </c>
      <c r="P2131" s="149">
        <f>IF(O2131=0,0,IF(SUM(O2124:O2135)=O2131,VLOOKUP(1,$AC$107:$AD$116,2,FALSE),O2131*P2136))</f>
        <v>12</v>
      </c>
      <c r="Q2131" s="146">
        <f t="shared" si="1451"/>
        <v>0</v>
      </c>
      <c r="R2131" t="s">
        <v>179</v>
      </c>
      <c r="S2131" t="str">
        <f t="shared" si="1452"/>
        <v>PAR#9</v>
      </c>
      <c r="T2131" t="str">
        <f t="shared" ref="T2131:AB2131" si="1462">IF(E2131=E2123,CONCATENATE(VLOOKUP((E2131-E2107),$AC$122:$AD$127,2,FALSE),E2108),"")</f>
        <v/>
      </c>
      <c r="U2131" t="str">
        <f t="shared" si="1462"/>
        <v/>
      </c>
      <c r="V2131" t="str">
        <f t="shared" si="1462"/>
        <v/>
      </c>
      <c r="W2131" t="str">
        <f t="shared" si="1462"/>
        <v/>
      </c>
      <c r="X2131" t="str">
        <f t="shared" si="1462"/>
        <v/>
      </c>
      <c r="Y2131" t="str">
        <f t="shared" si="1462"/>
        <v/>
      </c>
      <c r="Z2131" t="str">
        <f t="shared" si="1462"/>
        <v/>
      </c>
      <c r="AA2131" t="str">
        <f t="shared" si="1462"/>
        <v/>
      </c>
      <c r="AB2131" t="str">
        <f t="shared" si="1462"/>
        <v>PAR#9</v>
      </c>
      <c r="AC2131" s="1">
        <v>2</v>
      </c>
      <c r="AD2131" s="1" t="s">
        <v>203</v>
      </c>
      <c r="AG2131" t="str">
        <f t="shared" si="1456"/>
        <v>F2</v>
      </c>
      <c r="AH2131" t="str">
        <f t="shared" si="1454"/>
        <v>F2</v>
      </c>
      <c r="AI2131" t="str">
        <f t="shared" si="1454"/>
        <v>F2</v>
      </c>
      <c r="AJ2131" t="str">
        <f t="shared" si="1454"/>
        <v>F2</v>
      </c>
      <c r="AK2131" t="str">
        <f t="shared" si="1454"/>
        <v>F2</v>
      </c>
      <c r="AL2131" t="str">
        <f t="shared" si="1454"/>
        <v>F2</v>
      </c>
      <c r="AM2131" t="str">
        <f t="shared" si="1454"/>
        <v>F2</v>
      </c>
      <c r="AN2131" t="str">
        <f t="shared" si="1454"/>
        <v>F2</v>
      </c>
      <c r="AO2131" t="str">
        <f t="shared" si="1454"/>
        <v>F2PAR#9</v>
      </c>
    </row>
    <row r="2132" spans="1:41" x14ac:dyDescent="0.25">
      <c r="A2132" s="139" t="str">
        <f t="shared" si="1439"/>
        <v>2015Wk 13P24</v>
      </c>
      <c r="B2132" s="48">
        <v>24</v>
      </c>
      <c r="C2132" s="144" t="str">
        <f t="shared" si="1440"/>
        <v>Rick Fanto</v>
      </c>
      <c r="D2132" s="145"/>
      <c r="E2132" s="146">
        <f t="shared" si="1441"/>
        <v>6</v>
      </c>
      <c r="F2132" s="146">
        <f t="shared" si="1442"/>
        <v>4</v>
      </c>
      <c r="G2132" s="146">
        <f t="shared" si="1443"/>
        <v>7</v>
      </c>
      <c r="H2132" s="146">
        <f t="shared" si="1444"/>
        <v>5</v>
      </c>
      <c r="I2132" s="146">
        <f t="shared" si="1445"/>
        <v>5</v>
      </c>
      <c r="J2132" s="146">
        <f t="shared" si="1446"/>
        <v>4</v>
      </c>
      <c r="K2132" s="146">
        <f t="shared" si="1447"/>
        <v>5</v>
      </c>
      <c r="L2132" s="146">
        <f t="shared" si="1448"/>
        <v>4</v>
      </c>
      <c r="M2132" s="146">
        <f t="shared" si="1449"/>
        <v>6</v>
      </c>
      <c r="N2132" s="147">
        <f>SUM(E2132:M2132)</f>
        <v>46</v>
      </c>
      <c r="O2132" s="148">
        <f>SUM(COUNTIF(E2132,E2123),COUNTIF(F2132,F2123),COUNTIF(G2132,G2123),COUNTIF(H2132,H2123),COUNTIF(I2132,I2123),COUNTIF(J2132,J2123),COUNTIF(K2132,K2123),COUNTIF(L2132,L2123),COUNTIF(M2132,M2123))</f>
        <v>0</v>
      </c>
      <c r="P2132" s="149">
        <f>IF(O2132=0,0,IF(SUM(O2124:O2135)=O2132,VLOOKUP(1,$AC$107:$AD$116,2,FALSE),O2132*P2136))</f>
        <v>0</v>
      </c>
      <c r="Q2132" s="146">
        <f t="shared" si="1451"/>
        <v>2</v>
      </c>
      <c r="R2132" t="s">
        <v>179</v>
      </c>
      <c r="S2132" t="str">
        <f t="shared" si="1452"/>
        <v/>
      </c>
      <c r="T2132" t="str">
        <f t="shared" ref="T2132:AB2132" si="1463">IF(E2132=E2123,CONCATENATE(VLOOKUP((E2132-E2107),$AC$122:$AD$127,2,FALSE),E2108),"")</f>
        <v/>
      </c>
      <c r="U2132" t="str">
        <f t="shared" si="1463"/>
        <v/>
      </c>
      <c r="V2132" t="str">
        <f t="shared" si="1463"/>
        <v/>
      </c>
      <c r="W2132" t="str">
        <f t="shared" si="1463"/>
        <v/>
      </c>
      <c r="X2132" t="str">
        <f t="shared" si="1463"/>
        <v/>
      </c>
      <c r="Y2132" t="str">
        <f t="shared" si="1463"/>
        <v/>
      </c>
      <c r="Z2132" t="str">
        <f t="shared" si="1463"/>
        <v/>
      </c>
      <c r="AA2132" t="str">
        <f t="shared" si="1463"/>
        <v/>
      </c>
      <c r="AB2132" t="str">
        <f t="shared" si="1463"/>
        <v/>
      </c>
      <c r="AG2132" t="str">
        <f t="shared" si="1456"/>
        <v>F2</v>
      </c>
      <c r="AH2132" t="str">
        <f t="shared" si="1454"/>
        <v>F2</v>
      </c>
      <c r="AI2132" t="str">
        <f t="shared" si="1454"/>
        <v>F2</v>
      </c>
      <c r="AJ2132" t="str">
        <f t="shared" si="1454"/>
        <v>F2</v>
      </c>
      <c r="AK2132" t="str">
        <f t="shared" si="1454"/>
        <v>F2</v>
      </c>
      <c r="AL2132" t="str">
        <f t="shared" si="1454"/>
        <v>F2</v>
      </c>
      <c r="AM2132" t="str">
        <f t="shared" si="1454"/>
        <v>F2</v>
      </c>
      <c r="AN2132" t="str">
        <f t="shared" si="1454"/>
        <v>F2</v>
      </c>
      <c r="AO2132" t="str">
        <f t="shared" si="1454"/>
        <v>F2</v>
      </c>
    </row>
    <row r="2133" spans="1:41" x14ac:dyDescent="0.25">
      <c r="A2133" s="139" t="str">
        <f t="shared" si="1439"/>
        <v>2015Wk 13P15</v>
      </c>
      <c r="B2133" s="48">
        <v>15</v>
      </c>
      <c r="C2133" s="144" t="str">
        <f t="shared" si="1440"/>
        <v>Chris Donegan</v>
      </c>
      <c r="D2133" s="150"/>
      <c r="E2133" s="146">
        <f t="shared" si="1441"/>
        <v>5</v>
      </c>
      <c r="F2133" s="146">
        <f t="shared" si="1442"/>
        <v>5</v>
      </c>
      <c r="G2133" s="146">
        <f t="shared" si="1443"/>
        <v>6</v>
      </c>
      <c r="H2133" s="146">
        <f t="shared" si="1444"/>
        <v>5</v>
      </c>
      <c r="I2133" s="146">
        <f t="shared" si="1445"/>
        <v>5</v>
      </c>
      <c r="J2133" s="146">
        <f t="shared" si="1446"/>
        <v>4</v>
      </c>
      <c r="K2133" s="146">
        <f t="shared" si="1447"/>
        <v>5</v>
      </c>
      <c r="L2133" s="146">
        <f t="shared" si="1448"/>
        <v>3</v>
      </c>
      <c r="M2133" s="146">
        <f t="shared" si="1449"/>
        <v>5</v>
      </c>
      <c r="N2133" s="147">
        <f t="shared" ref="N2133:N2135" si="1464">SUM(E2133:M2133)</f>
        <v>43</v>
      </c>
      <c r="O2133" s="148">
        <f>SUM(COUNTIF(E2133,E2123),COUNTIF(F2133,F2123),COUNTIF(G2133,G2123),COUNTIF(H2133,H2123),COUNTIF(I2133,I2123),COUNTIF(J2133,J2123),COUNTIF(K2133,K2123),COUNTIF(L2133,L2123),COUNTIF(M2133,M2123))</f>
        <v>0</v>
      </c>
      <c r="P2133" s="149">
        <f>IF(O2133=0,0,IF(SUM(O2124:O2135)=O2133,VLOOKUP(1,$AC$107:$AD$116,2,FALSE),O2133*P2136))</f>
        <v>0</v>
      </c>
      <c r="Q2133" s="146">
        <f t="shared" si="1451"/>
        <v>2</v>
      </c>
      <c r="R2133" t="s">
        <v>179</v>
      </c>
      <c r="S2133" t="str">
        <f t="shared" si="1452"/>
        <v/>
      </c>
      <c r="T2133" t="str">
        <f>IF(E2133=E2123,CONCATENATE(VLOOKUP((E2133-E2107),$AC$122:$AD$127,2,FALSE),E2108),"")</f>
        <v/>
      </c>
      <c r="U2133" t="str">
        <f>IF(F2133=F2123,CONCATENATE(VLOOKUP((F2133-F2107),$AC$122:$AD$127,2,FALSE),F2108),"")</f>
        <v/>
      </c>
      <c r="V2133" t="str">
        <f>IF(G2133=G2123,CONCATENATE(VLOOKUP((G2133-G2107),$AC$122:$AD$127,2,FALSE),G2108),"")</f>
        <v/>
      </c>
      <c r="W2133" t="str">
        <f t="shared" ref="W2133:AB2133" si="1465">IF(H2133=H2123,CONCATENATE(VLOOKUP((H2133-H2107),$AC$122:$AD$127,2,FALSE),H2108),"")</f>
        <v/>
      </c>
      <c r="X2133" t="str">
        <f t="shared" si="1465"/>
        <v/>
      </c>
      <c r="Y2133" t="str">
        <f t="shared" si="1465"/>
        <v/>
      </c>
      <c r="Z2133" t="str">
        <f t="shared" si="1465"/>
        <v/>
      </c>
      <c r="AA2133" t="str">
        <f t="shared" si="1465"/>
        <v/>
      </c>
      <c r="AB2133" t="str">
        <f t="shared" si="1465"/>
        <v/>
      </c>
      <c r="AG2133" t="str">
        <f t="shared" si="1456"/>
        <v>F2</v>
      </c>
      <c r="AH2133" t="str">
        <f t="shared" si="1454"/>
        <v>F2</v>
      </c>
      <c r="AI2133" t="str">
        <f t="shared" si="1454"/>
        <v>F2</v>
      </c>
      <c r="AJ2133" t="str">
        <f t="shared" si="1454"/>
        <v>F2</v>
      </c>
      <c r="AK2133" t="str">
        <f t="shared" si="1454"/>
        <v>F2</v>
      </c>
      <c r="AL2133" t="str">
        <f t="shared" si="1454"/>
        <v>F2</v>
      </c>
      <c r="AM2133" t="str">
        <f t="shared" si="1454"/>
        <v>F2</v>
      </c>
      <c r="AN2133" t="str">
        <f t="shared" si="1454"/>
        <v>F2</v>
      </c>
      <c r="AO2133" t="str">
        <f t="shared" si="1454"/>
        <v>F2</v>
      </c>
    </row>
    <row r="2134" spans="1:41" x14ac:dyDescent="0.25">
      <c r="A2134" s="139" t="str">
        <f t="shared" si="1439"/>
        <v>2015Wk 13P25</v>
      </c>
      <c r="B2134" s="48">
        <v>25</v>
      </c>
      <c r="C2134" s="144" t="str">
        <f t="shared" si="1440"/>
        <v>Jon Carroll</v>
      </c>
      <c r="D2134" s="150"/>
      <c r="E2134" s="146">
        <f t="shared" si="1441"/>
        <v>4</v>
      </c>
      <c r="F2134" s="146">
        <f t="shared" si="1442"/>
        <v>5</v>
      </c>
      <c r="G2134" s="146">
        <f t="shared" si="1443"/>
        <v>6</v>
      </c>
      <c r="H2134" s="146">
        <f t="shared" si="1444"/>
        <v>5</v>
      </c>
      <c r="I2134" s="146">
        <f t="shared" si="1445"/>
        <v>4</v>
      </c>
      <c r="J2134" s="146">
        <f t="shared" si="1446"/>
        <v>4</v>
      </c>
      <c r="K2134" s="146">
        <f t="shared" si="1447"/>
        <v>5</v>
      </c>
      <c r="L2134" s="146">
        <f t="shared" si="1448"/>
        <v>4</v>
      </c>
      <c r="M2134" s="146">
        <f t="shared" si="1449"/>
        <v>6</v>
      </c>
      <c r="N2134" s="147">
        <f t="shared" si="1464"/>
        <v>43</v>
      </c>
      <c r="O2134" s="148">
        <f>SUM(COUNTIF(E2134,E2123),COUNTIF(F2134,F2123),COUNTIF(G2134,G2123),COUNTIF(H2134,H2123),COUNTIF(I2134,I2123),COUNTIF(J2134,J2123),COUNTIF(K2134,K2123),COUNTIF(L2134,L2123),COUNTIF(M2134,M2123))</f>
        <v>1</v>
      </c>
      <c r="P2134" s="149">
        <f>IF(O2134=0,0,IF(SUM(O2124:O2135)=O2134,VLOOKUP(1,$AC$107:$AD$116,2,FALSE),O2134*P2136))</f>
        <v>12</v>
      </c>
      <c r="Q2134" s="146">
        <f t="shared" si="1451"/>
        <v>2</v>
      </c>
      <c r="R2134" t="s">
        <v>179</v>
      </c>
      <c r="S2134" t="str">
        <f t="shared" si="1452"/>
        <v>BIR#1</v>
      </c>
      <c r="T2134" t="str">
        <f>IF(E2134=E2123,CONCATENATE(VLOOKUP((E2134-E2107),$AC$122:$AD$127,2,FALSE),E2108),"")</f>
        <v>BIR#1</v>
      </c>
      <c r="U2134" t="str">
        <f t="shared" ref="U2134:AB2134" si="1466">IF(F2134=F2123,CONCATENATE(VLOOKUP((F2134-F2107),$AC$122:$AD$127,2,FALSE),F2108),"")</f>
        <v/>
      </c>
      <c r="V2134" t="str">
        <f t="shared" si="1466"/>
        <v/>
      </c>
      <c r="W2134" t="str">
        <f t="shared" si="1466"/>
        <v/>
      </c>
      <c r="X2134" t="str">
        <f t="shared" si="1466"/>
        <v/>
      </c>
      <c r="Y2134" t="str">
        <f t="shared" si="1466"/>
        <v/>
      </c>
      <c r="Z2134" t="str">
        <f t="shared" si="1466"/>
        <v/>
      </c>
      <c r="AA2134" t="str">
        <f t="shared" si="1466"/>
        <v/>
      </c>
      <c r="AB2134" t="str">
        <f t="shared" si="1466"/>
        <v/>
      </c>
      <c r="AG2134" t="str">
        <f t="shared" si="1456"/>
        <v>F2BIR#1</v>
      </c>
      <c r="AH2134" t="str">
        <f t="shared" si="1454"/>
        <v>F2</v>
      </c>
      <c r="AI2134" t="str">
        <f t="shared" si="1454"/>
        <v>F2</v>
      </c>
      <c r="AJ2134" t="str">
        <f t="shared" si="1454"/>
        <v>F2</v>
      </c>
      <c r="AK2134" t="str">
        <f t="shared" si="1454"/>
        <v>F2</v>
      </c>
      <c r="AL2134" t="str">
        <f t="shared" si="1454"/>
        <v>F2</v>
      </c>
      <c r="AM2134" t="str">
        <f t="shared" si="1454"/>
        <v>F2</v>
      </c>
      <c r="AN2134" t="str">
        <f t="shared" si="1454"/>
        <v>F2</v>
      </c>
      <c r="AO2134" t="str">
        <f t="shared" si="1454"/>
        <v>F2</v>
      </c>
    </row>
    <row r="2135" spans="1:41" x14ac:dyDescent="0.25">
      <c r="A2135" s="139" t="str">
        <f t="shared" si="1439"/>
        <v>2015Wk 13P11</v>
      </c>
      <c r="B2135" s="48">
        <v>11</v>
      </c>
      <c r="C2135" s="144" t="str">
        <f t="shared" si="1440"/>
        <v>Tom Phillips</v>
      </c>
      <c r="D2135" s="150"/>
      <c r="E2135" s="146">
        <f t="shared" si="1441"/>
        <v>5</v>
      </c>
      <c r="F2135" s="146">
        <f t="shared" si="1442"/>
        <v>5</v>
      </c>
      <c r="G2135" s="146">
        <f t="shared" si="1443"/>
        <v>7</v>
      </c>
      <c r="H2135" s="146">
        <f t="shared" si="1444"/>
        <v>5</v>
      </c>
      <c r="I2135" s="146">
        <f t="shared" si="1445"/>
        <v>6</v>
      </c>
      <c r="J2135" s="146">
        <f t="shared" si="1446"/>
        <v>4</v>
      </c>
      <c r="K2135" s="146">
        <f t="shared" si="1447"/>
        <v>5</v>
      </c>
      <c r="L2135" s="146">
        <f t="shared" si="1448"/>
        <v>3</v>
      </c>
      <c r="M2135" s="146">
        <f t="shared" si="1449"/>
        <v>5</v>
      </c>
      <c r="N2135" s="147">
        <f t="shared" si="1464"/>
        <v>45</v>
      </c>
      <c r="O2135" s="148">
        <f>SUM(COUNTIF(E2135,E2123),COUNTIF(F2135,F2123),COUNTIF(G2135,G2123),COUNTIF(H2135,H2123),COUNTIF(I2135,I2123),COUNTIF(J2135,J2123),COUNTIF(K2135,K2123),COUNTIF(L2135,L2123),COUNTIF(M2135,M2123))</f>
        <v>0</v>
      </c>
      <c r="P2135" s="149">
        <f>IF(O2135=0,0,IF(SUM(O2124:O2135)=O2135,VLOOKUP(1,$AC$107:$AD$116,2,FALSE),O2135*P2136))</f>
        <v>0</v>
      </c>
      <c r="Q2135" s="146">
        <f t="shared" si="1451"/>
        <v>2</v>
      </c>
      <c r="R2135" t="s">
        <v>179</v>
      </c>
      <c r="S2135" t="str">
        <f t="shared" si="1452"/>
        <v/>
      </c>
      <c r="T2135" t="str">
        <f>IF(E2135=E2123,CONCATENATE(VLOOKUP((E2135-E2107),$AC$122:$AD$127,2,FALSE),E2108),"")</f>
        <v/>
      </c>
      <c r="U2135" t="str">
        <f t="shared" ref="U2135:AB2135" si="1467">IF(F2135=F2123,CONCATENATE(VLOOKUP((F2135-F2107),$AC$122:$AD$127,2,FALSE),F2108),"")</f>
        <v/>
      </c>
      <c r="V2135" t="str">
        <f t="shared" si="1467"/>
        <v/>
      </c>
      <c r="W2135" t="str">
        <f t="shared" si="1467"/>
        <v/>
      </c>
      <c r="X2135" t="str">
        <f t="shared" si="1467"/>
        <v/>
      </c>
      <c r="Y2135" t="str">
        <f t="shared" si="1467"/>
        <v/>
      </c>
      <c r="Z2135" t="str">
        <f t="shared" si="1467"/>
        <v/>
      </c>
      <c r="AA2135" t="str">
        <f t="shared" si="1467"/>
        <v/>
      </c>
      <c r="AB2135" t="str">
        <f t="shared" si="1467"/>
        <v/>
      </c>
      <c r="AG2135" t="str">
        <f t="shared" si="1456"/>
        <v>F2</v>
      </c>
      <c r="AH2135" t="str">
        <f t="shared" si="1454"/>
        <v>F2</v>
      </c>
      <c r="AI2135" t="str">
        <f t="shared" si="1454"/>
        <v>F2</v>
      </c>
      <c r="AJ2135" t="str">
        <f t="shared" si="1454"/>
        <v>F2</v>
      </c>
      <c r="AK2135" t="str">
        <f t="shared" si="1454"/>
        <v>F2</v>
      </c>
      <c r="AL2135" t="str">
        <f t="shared" si="1454"/>
        <v>F2</v>
      </c>
      <c r="AM2135" t="str">
        <f t="shared" si="1454"/>
        <v>F2</v>
      </c>
      <c r="AN2135" t="str">
        <f t="shared" si="1454"/>
        <v>F2</v>
      </c>
      <c r="AO2135" t="str">
        <f t="shared" si="1454"/>
        <v>F2</v>
      </c>
    </row>
    <row r="2136" spans="1:41" x14ac:dyDescent="0.25">
      <c r="A2136" s="139"/>
      <c r="B2136" s="48"/>
      <c r="C2136" s="151" t="s">
        <v>204</v>
      </c>
      <c r="D2136" s="150"/>
      <c r="E2136" s="152">
        <f>AVERAGE(E2124:E2135)</f>
        <v>5.25</v>
      </c>
      <c r="F2136" s="152">
        <f t="shared" ref="F2136:N2136" si="1468">AVERAGE(F2124:F2135)</f>
        <v>5.25</v>
      </c>
      <c r="G2136" s="152">
        <f t="shared" si="1468"/>
        <v>6.666666666666667</v>
      </c>
      <c r="H2136" s="152">
        <f t="shared" si="1468"/>
        <v>5.333333333333333</v>
      </c>
      <c r="I2136" s="152">
        <f t="shared" si="1468"/>
        <v>4.916666666666667</v>
      </c>
      <c r="J2136" s="152">
        <f t="shared" si="1468"/>
        <v>4</v>
      </c>
      <c r="K2136" s="152">
        <f t="shared" si="1468"/>
        <v>4.666666666666667</v>
      </c>
      <c r="L2136" s="152">
        <f t="shared" si="1468"/>
        <v>3.8333333333333335</v>
      </c>
      <c r="M2136" s="152">
        <f t="shared" si="1468"/>
        <v>5.5</v>
      </c>
      <c r="N2136" s="152">
        <f t="shared" si="1468"/>
        <v>45.416666666666664</v>
      </c>
      <c r="O2136" s="153"/>
      <c r="P2136" s="9">
        <f>VLOOKUP(SUM(O2124:O2135),$AC$107:$AD$117,2,FALSE)</f>
        <v>12</v>
      </c>
    </row>
    <row r="2137" spans="1:41" x14ac:dyDescent="0.25">
      <c r="A2137" s="139" t="str">
        <f>CONCATENATE($C$10,C2107,C2137)</f>
        <v>2015Wk 13Flight 3</v>
      </c>
      <c r="B2137" s="48"/>
      <c r="C2137" s="304" t="s">
        <v>60</v>
      </c>
      <c r="D2137" s="305"/>
      <c r="E2137" s="140">
        <f>IF(COUNTIF(E2138:E2149,MIN(E2138:E2149))=1,MIN(E2138:E2149),0)</f>
        <v>0</v>
      </c>
      <c r="F2137" s="140">
        <f t="shared" ref="F2137:L2137" si="1469">IF(COUNTIF(F2138:F2149,MIN(F2138:F2149))=1,MIN(F2138:F2149),0)</f>
        <v>4</v>
      </c>
      <c r="G2137" s="140">
        <f t="shared" si="1469"/>
        <v>5</v>
      </c>
      <c r="H2137" s="140">
        <f t="shared" si="1469"/>
        <v>4</v>
      </c>
      <c r="I2137" s="140">
        <f t="shared" si="1469"/>
        <v>0</v>
      </c>
      <c r="J2137" s="140">
        <f t="shared" si="1469"/>
        <v>0</v>
      </c>
      <c r="K2137" s="140">
        <f t="shared" si="1469"/>
        <v>0</v>
      </c>
      <c r="L2137" s="140">
        <f t="shared" si="1469"/>
        <v>0</v>
      </c>
      <c r="M2137" s="140">
        <f>IF(COUNTIF(M2138:M2149,MIN(M2138:M2149))=1,MIN(M2138:M2149),0)</f>
        <v>0</v>
      </c>
      <c r="N2137" s="154"/>
      <c r="O2137" s="9" t="s">
        <v>190</v>
      </c>
      <c r="P2137" s="9" t="s">
        <v>191</v>
      </c>
      <c r="Q2137" s="52"/>
    </row>
    <row r="2138" spans="1:41" x14ac:dyDescent="0.25">
      <c r="A2138" s="139" t="str">
        <f t="shared" ref="A2138:A2149" si="1470">CONCATENATE($C$10,$C$2164,"P",B2138)</f>
        <v>2015Wk 13P57</v>
      </c>
      <c r="B2138" s="48">
        <v>57</v>
      </c>
      <c r="C2138" s="144" t="str">
        <f t="shared" ref="C2138:C2149" si="1471">VLOOKUP(B2138,$A$3108:$D$8319,3,FALSE)</f>
        <v>Bill Kirkby</v>
      </c>
      <c r="D2138" s="145"/>
      <c r="E2138" s="146">
        <f t="shared" ref="E2138:E2149" si="1472">IFERROR(IF(VLOOKUP($A2138,$A$2164:$P$2225,5,FALSE)=0,"",VLOOKUP($A2138,$A$2164:$P$2225,5,FALSE)),"")</f>
        <v>7</v>
      </c>
      <c r="F2138" s="146">
        <f t="shared" ref="F2138:F2149" si="1473">IFERROR(IF(VLOOKUP($A2138,$A$2164:$P$2225,6,FALSE)=0,"",VLOOKUP($A2138,$A$2164:$P$2225,6,FALSE)),"")</f>
        <v>6</v>
      </c>
      <c r="G2138" s="146">
        <f t="shared" ref="G2138:G2149" si="1474">IFERROR(IF(VLOOKUP($A2138,$A$2164:$P$2225,7,FALSE)=0,"",VLOOKUP($A2138,$A$2164:$P$2225,7,FALSE)),"")</f>
        <v>9</v>
      </c>
      <c r="H2138" s="146">
        <f t="shared" ref="H2138:H2149" si="1475">IFERROR(IF(VLOOKUP($A2138,$A$2164:$P$2225,8,FALSE)=0,"",VLOOKUP($A2138,$A$2164:$P$2225,8,FALSE)),"")</f>
        <v>7</v>
      </c>
      <c r="I2138" s="146">
        <f t="shared" ref="I2138:I2149" si="1476">IFERROR(IF(VLOOKUP($A2138,$A$2164:$P$2225,9,FALSE)=0,"",VLOOKUP($A2138,$A$2164:$P$2225,9,FALSE)),"")</f>
        <v>5</v>
      </c>
      <c r="J2138" s="146">
        <f t="shared" ref="J2138:J2149" si="1477">IFERROR(IF(VLOOKUP($A2138,$A$2164:$P$2225,10,FALSE)=0,"",VLOOKUP($A2138,$A$2164:$P$2225,10,FALSE)),"")</f>
        <v>5</v>
      </c>
      <c r="K2138" s="146">
        <f t="shared" ref="K2138:K2149" si="1478">IFERROR(IF(VLOOKUP($A2138,$A$2164:$P$2225,11,FALSE)=0,"",VLOOKUP($A2138,$A$2164:$P$2225,11,FALSE)),"")</f>
        <v>5</v>
      </c>
      <c r="L2138" s="146">
        <f t="shared" ref="L2138:L2149" si="1479">IFERROR(IF(VLOOKUP($A2138,$A$2164:$P$2225,12,FALSE)=0,"",VLOOKUP($A2138,$A$2164:$P$2225,12,FALSE)),"")</f>
        <v>3</v>
      </c>
      <c r="M2138" s="146">
        <f t="shared" ref="M2138:M2149" si="1480">IFERROR(IF(VLOOKUP($A2138,$A$2164:$P$2225,13,FALSE)=0,"",VLOOKUP($A2138,$A$2164:$P$2225,13,FALSE)),"")</f>
        <v>7</v>
      </c>
      <c r="N2138" s="147">
        <f t="shared" ref="N2138:N2149" si="1481">SUM(E2138:M2138)</f>
        <v>54</v>
      </c>
      <c r="O2138" s="148">
        <f>SUM(COUNTIF(E2138,E2137),COUNTIF(F2138,F2137),COUNTIF(G2138,G2137),COUNTIF(H2138,H2137),COUNTIF(I2138,I2137),COUNTIF(J2138,J2137),COUNTIF(K2138,K2137),COUNTIF(L2138,L2137),COUNTIF(M2138,M2137))</f>
        <v>0</v>
      </c>
      <c r="P2138" s="149">
        <f>IF(O2138=0,0,IF(SUM(O2138:O2149)=O2138,VLOOKUP(1,$AC$107:$AD$116,2,FALSE),O2138*P2150))</f>
        <v>0</v>
      </c>
      <c r="Q2138" s="146">
        <f t="shared" ref="Q2138:Q2149" si="1482">IFERROR((VLOOKUP($A2138,$A$2164:$P$2225,16,FALSE)),"DNP")</f>
        <v>2</v>
      </c>
      <c r="R2138" t="s">
        <v>179</v>
      </c>
      <c r="S2138" t="str">
        <f t="shared" ref="S2138:S2149" si="1483">CONCATENATE(T2138,U2138,V2138,W2138,X2138,Y2138,Z2138,AA2138,AB2138)</f>
        <v/>
      </c>
      <c r="T2138" t="str">
        <f t="shared" ref="T2138:AB2138" si="1484">IF(E2138=E2137,CONCATENATE(VLOOKUP((E2138-E2107),$AC$122:$AD$127,2,FALSE),E2108),"")</f>
        <v/>
      </c>
      <c r="U2138" t="str">
        <f t="shared" si="1484"/>
        <v/>
      </c>
      <c r="V2138" t="str">
        <f t="shared" si="1484"/>
        <v/>
      </c>
      <c r="W2138" t="str">
        <f t="shared" si="1484"/>
        <v/>
      </c>
      <c r="X2138" t="str">
        <f t="shared" si="1484"/>
        <v/>
      </c>
      <c r="Y2138" t="str">
        <f t="shared" si="1484"/>
        <v/>
      </c>
      <c r="Z2138" t="str">
        <f t="shared" si="1484"/>
        <v/>
      </c>
      <c r="AA2138" t="str">
        <f t="shared" si="1484"/>
        <v/>
      </c>
      <c r="AB2138" t="str">
        <f t="shared" si="1484"/>
        <v/>
      </c>
      <c r="AG2138" t="str">
        <f>CONCATENATE("F3",T2138)</f>
        <v>F3</v>
      </c>
      <c r="AH2138" t="str">
        <f t="shared" ref="AH2138:AO2149" si="1485">CONCATENATE("F3",U2138)</f>
        <v>F3</v>
      </c>
      <c r="AI2138" t="str">
        <f t="shared" si="1485"/>
        <v>F3</v>
      </c>
      <c r="AJ2138" t="str">
        <f t="shared" si="1485"/>
        <v>F3</v>
      </c>
      <c r="AK2138" t="str">
        <f t="shared" si="1485"/>
        <v>F3</v>
      </c>
      <c r="AL2138" t="str">
        <f t="shared" si="1485"/>
        <v>F3</v>
      </c>
      <c r="AM2138" t="str">
        <f t="shared" si="1485"/>
        <v>F3</v>
      </c>
      <c r="AN2138" t="str">
        <f t="shared" si="1485"/>
        <v>F3</v>
      </c>
      <c r="AO2138" t="str">
        <f t="shared" si="1485"/>
        <v>F3</v>
      </c>
    </row>
    <row r="2139" spans="1:41" x14ac:dyDescent="0.25">
      <c r="A2139" s="139" t="str">
        <f t="shared" si="1470"/>
        <v>2015Wk 13P44</v>
      </c>
      <c r="B2139" s="48">
        <v>44</v>
      </c>
      <c r="C2139" s="144" t="str">
        <f t="shared" si="1471"/>
        <v>Bob Zaleski</v>
      </c>
      <c r="D2139" s="145"/>
      <c r="E2139" s="146">
        <f t="shared" si="1472"/>
        <v>7</v>
      </c>
      <c r="F2139" s="146">
        <f t="shared" si="1473"/>
        <v>5</v>
      </c>
      <c r="G2139" s="146">
        <f t="shared" si="1474"/>
        <v>8</v>
      </c>
      <c r="H2139" s="146">
        <f t="shared" si="1475"/>
        <v>6</v>
      </c>
      <c r="I2139" s="146">
        <f t="shared" si="1476"/>
        <v>7</v>
      </c>
      <c r="J2139" s="146">
        <f t="shared" si="1477"/>
        <v>5</v>
      </c>
      <c r="K2139" s="146">
        <f t="shared" si="1478"/>
        <v>6</v>
      </c>
      <c r="L2139" s="146">
        <f t="shared" si="1479"/>
        <v>4</v>
      </c>
      <c r="M2139" s="146">
        <f t="shared" si="1480"/>
        <v>5</v>
      </c>
      <c r="N2139" s="147">
        <f t="shared" si="1481"/>
        <v>53</v>
      </c>
      <c r="O2139" s="148">
        <f>SUM(COUNTIF(E2139,E2137),COUNTIF(F2139,F2137),COUNTIF(G2139,G2137),COUNTIF(H2139,H2137),COUNTIF(I2139,I2137),COUNTIF(J2139,J2137),COUNTIF(K2139,K2137),COUNTIF(L2139,L2137),COUNTIF(M2139,M2137))</f>
        <v>0</v>
      </c>
      <c r="P2139" s="149">
        <f>IF(O2139=0,0,IF(SUM(O2138:O2149)=O2139,VLOOKUP(1,$AC$107:$AD$116,2,FALSE),O2139*P2150))</f>
        <v>0</v>
      </c>
      <c r="Q2139" s="146">
        <f t="shared" si="1482"/>
        <v>2</v>
      </c>
      <c r="R2139" t="s">
        <v>179</v>
      </c>
      <c r="S2139" t="str">
        <f t="shared" si="1483"/>
        <v/>
      </c>
      <c r="T2139" t="str">
        <f t="shared" ref="T2139:AB2139" si="1486">IF(E2139=E2137,CONCATENATE(VLOOKUP((E2139-E2107),$AC$122:$AD$127,2,FALSE),E2108),"")</f>
        <v/>
      </c>
      <c r="U2139" t="str">
        <f t="shared" si="1486"/>
        <v/>
      </c>
      <c r="V2139" t="str">
        <f t="shared" si="1486"/>
        <v/>
      </c>
      <c r="W2139" t="str">
        <f t="shared" si="1486"/>
        <v/>
      </c>
      <c r="X2139" t="str">
        <f t="shared" si="1486"/>
        <v/>
      </c>
      <c r="Y2139" t="str">
        <f t="shared" si="1486"/>
        <v/>
      </c>
      <c r="Z2139" t="str">
        <f t="shared" si="1486"/>
        <v/>
      </c>
      <c r="AA2139" t="str">
        <f t="shared" si="1486"/>
        <v/>
      </c>
      <c r="AB2139" t="str">
        <f t="shared" si="1486"/>
        <v/>
      </c>
      <c r="AG2139" t="str">
        <f t="shared" ref="AG2139:AG2149" si="1487">CONCATENATE("F3",T2139)</f>
        <v>F3</v>
      </c>
      <c r="AH2139" t="str">
        <f t="shared" si="1485"/>
        <v>F3</v>
      </c>
      <c r="AI2139" t="str">
        <f t="shared" si="1485"/>
        <v>F3</v>
      </c>
      <c r="AJ2139" t="str">
        <f t="shared" si="1485"/>
        <v>F3</v>
      </c>
      <c r="AK2139" t="str">
        <f t="shared" si="1485"/>
        <v>F3</v>
      </c>
      <c r="AL2139" t="str">
        <f t="shared" si="1485"/>
        <v>F3</v>
      </c>
      <c r="AM2139" t="str">
        <f t="shared" si="1485"/>
        <v>F3</v>
      </c>
      <c r="AN2139" t="str">
        <f t="shared" si="1485"/>
        <v>F3</v>
      </c>
      <c r="AO2139" t="str">
        <f t="shared" si="1485"/>
        <v>F3</v>
      </c>
    </row>
    <row r="2140" spans="1:41" x14ac:dyDescent="0.25">
      <c r="A2140" s="139" t="str">
        <f t="shared" si="1470"/>
        <v>2015Wk 13P35</v>
      </c>
      <c r="B2140" s="48">
        <v>35</v>
      </c>
      <c r="C2140" s="144" t="str">
        <f t="shared" si="1471"/>
        <v>Bob Moran</v>
      </c>
      <c r="D2140" s="145"/>
      <c r="E2140" s="146">
        <f t="shared" si="1472"/>
        <v>8</v>
      </c>
      <c r="F2140" s="146">
        <f t="shared" si="1473"/>
        <v>6</v>
      </c>
      <c r="G2140" s="146">
        <f t="shared" si="1474"/>
        <v>8</v>
      </c>
      <c r="H2140" s="146">
        <f t="shared" si="1475"/>
        <v>7</v>
      </c>
      <c r="I2140" s="146">
        <f t="shared" si="1476"/>
        <v>6</v>
      </c>
      <c r="J2140" s="146">
        <f t="shared" si="1477"/>
        <v>5</v>
      </c>
      <c r="K2140" s="146">
        <f t="shared" si="1478"/>
        <v>4</v>
      </c>
      <c r="L2140" s="146">
        <f t="shared" si="1479"/>
        <v>4</v>
      </c>
      <c r="M2140" s="146">
        <f t="shared" si="1480"/>
        <v>6</v>
      </c>
      <c r="N2140" s="147">
        <f t="shared" si="1481"/>
        <v>54</v>
      </c>
      <c r="O2140" s="148">
        <f>SUM(COUNTIF(E2140,E2137),COUNTIF(F2140,F2137),COUNTIF(G2140,G2137),COUNTIF(H2140,H2137),COUNTIF(I2140,I2137),COUNTIF(J2140,J2137),COUNTIF(K2140,K2137),COUNTIF(L2140,L2137),COUNTIF(M2140,M2137))</f>
        <v>0</v>
      </c>
      <c r="P2140" s="149">
        <f>IF(O2140=0,0,IF(SUM(O2138:O2149)=O2140,VLOOKUP(1,$AC$107:$AD$116,2,FALSE),O2140*P2150))</f>
        <v>0</v>
      </c>
      <c r="Q2140" s="146">
        <f t="shared" si="1482"/>
        <v>0</v>
      </c>
      <c r="R2140" t="s">
        <v>179</v>
      </c>
      <c r="S2140" t="str">
        <f t="shared" si="1483"/>
        <v/>
      </c>
      <c r="T2140" t="str">
        <f t="shared" ref="T2140:AB2140" si="1488">IF(E2140=E2137,CONCATENATE(VLOOKUP((E2140-E2107),$AC$122:$AD$127,2,FALSE),E2108),"")</f>
        <v/>
      </c>
      <c r="U2140" t="str">
        <f t="shared" si="1488"/>
        <v/>
      </c>
      <c r="V2140" t="str">
        <f t="shared" si="1488"/>
        <v/>
      </c>
      <c r="W2140" t="str">
        <f t="shared" si="1488"/>
        <v/>
      </c>
      <c r="X2140" t="str">
        <f t="shared" si="1488"/>
        <v/>
      </c>
      <c r="Y2140" t="str">
        <f t="shared" si="1488"/>
        <v/>
      </c>
      <c r="Z2140" t="str">
        <f t="shared" si="1488"/>
        <v/>
      </c>
      <c r="AA2140" t="str">
        <f t="shared" si="1488"/>
        <v/>
      </c>
      <c r="AB2140" t="str">
        <f t="shared" si="1488"/>
        <v/>
      </c>
      <c r="AG2140" t="str">
        <f t="shared" si="1487"/>
        <v>F3</v>
      </c>
      <c r="AH2140" t="str">
        <f t="shared" si="1485"/>
        <v>F3</v>
      </c>
      <c r="AI2140" t="str">
        <f t="shared" si="1485"/>
        <v>F3</v>
      </c>
      <c r="AJ2140" t="str">
        <f t="shared" si="1485"/>
        <v>F3</v>
      </c>
      <c r="AK2140" t="str">
        <f t="shared" si="1485"/>
        <v>F3</v>
      </c>
      <c r="AL2140" t="str">
        <f t="shared" si="1485"/>
        <v>F3</v>
      </c>
      <c r="AM2140" t="str">
        <f t="shared" si="1485"/>
        <v>F3</v>
      </c>
      <c r="AN2140" t="str">
        <f t="shared" si="1485"/>
        <v>F3</v>
      </c>
      <c r="AO2140" t="str">
        <f t="shared" si="1485"/>
        <v>F3</v>
      </c>
    </row>
    <row r="2141" spans="1:41" x14ac:dyDescent="0.25">
      <c r="A2141" s="139" t="str">
        <f t="shared" si="1470"/>
        <v>2015Wk 13P73</v>
      </c>
      <c r="B2141" s="48">
        <v>73</v>
      </c>
      <c r="C2141" s="144" t="str">
        <f t="shared" si="1471"/>
        <v>Art Brillanti</v>
      </c>
      <c r="D2141" s="145"/>
      <c r="E2141" s="146">
        <f t="shared" si="1472"/>
        <v>7</v>
      </c>
      <c r="F2141" s="146">
        <f t="shared" si="1473"/>
        <v>4</v>
      </c>
      <c r="G2141" s="146">
        <f t="shared" si="1474"/>
        <v>8</v>
      </c>
      <c r="H2141" s="146">
        <f t="shared" si="1475"/>
        <v>6</v>
      </c>
      <c r="I2141" s="146">
        <f t="shared" si="1476"/>
        <v>6</v>
      </c>
      <c r="J2141" s="146">
        <f t="shared" si="1477"/>
        <v>5</v>
      </c>
      <c r="K2141" s="146">
        <f t="shared" si="1478"/>
        <v>4</v>
      </c>
      <c r="L2141" s="146">
        <f t="shared" si="1479"/>
        <v>3</v>
      </c>
      <c r="M2141" s="146">
        <f t="shared" si="1480"/>
        <v>5</v>
      </c>
      <c r="N2141" s="147">
        <f t="shared" si="1481"/>
        <v>48</v>
      </c>
      <c r="O2141" s="148">
        <f>SUM(COUNTIF(E2141,E2137),COUNTIF(F2141,F2137),COUNTIF(G2141,G2137),COUNTIF(H2141,H2137),COUNTIF(I2141,I2137),COUNTIF(J2141,J2137),COUNTIF(K2141,K2137),COUNTIF(L2141,L2137),COUNTIF(M2141,M2137))</f>
        <v>1</v>
      </c>
      <c r="P2141" s="149">
        <f>IF(O2141=0,0,IF(SUM(O2138:O2149)=O2141,VLOOKUP(1,$AC$107:$AD$116,2,FALSE),O2141*P2150))</f>
        <v>12</v>
      </c>
      <c r="Q2141" s="146">
        <f t="shared" si="1482"/>
        <v>2</v>
      </c>
      <c r="R2141" t="s">
        <v>179</v>
      </c>
      <c r="S2141" t="str">
        <f t="shared" si="1483"/>
        <v>PAR#2</v>
      </c>
      <c r="T2141" t="str">
        <f t="shared" ref="T2141:AB2141" si="1489">IF(E2141=E2137,CONCATENATE(VLOOKUP((E2141-E2107),$AC$122:$AD$127,2,FALSE),E2108),"")</f>
        <v/>
      </c>
      <c r="U2141" t="str">
        <f t="shared" si="1489"/>
        <v>PAR#2</v>
      </c>
      <c r="V2141" t="str">
        <f t="shared" si="1489"/>
        <v/>
      </c>
      <c r="W2141" t="str">
        <f t="shared" si="1489"/>
        <v/>
      </c>
      <c r="X2141" t="str">
        <f t="shared" si="1489"/>
        <v/>
      </c>
      <c r="Y2141" t="str">
        <f t="shared" si="1489"/>
        <v/>
      </c>
      <c r="Z2141" t="str">
        <f t="shared" si="1489"/>
        <v/>
      </c>
      <c r="AA2141" t="str">
        <f t="shared" si="1489"/>
        <v/>
      </c>
      <c r="AB2141" t="str">
        <f t="shared" si="1489"/>
        <v/>
      </c>
      <c r="AG2141" t="str">
        <f t="shared" si="1487"/>
        <v>F3</v>
      </c>
      <c r="AH2141" t="str">
        <f t="shared" si="1485"/>
        <v>F3PAR#2</v>
      </c>
      <c r="AI2141" t="str">
        <f t="shared" si="1485"/>
        <v>F3</v>
      </c>
      <c r="AJ2141" t="str">
        <f t="shared" si="1485"/>
        <v>F3</v>
      </c>
      <c r="AK2141" t="str">
        <f t="shared" si="1485"/>
        <v>F3</v>
      </c>
      <c r="AL2141" t="str">
        <f t="shared" si="1485"/>
        <v>F3</v>
      </c>
      <c r="AM2141" t="str">
        <f t="shared" si="1485"/>
        <v>F3</v>
      </c>
      <c r="AN2141" t="str">
        <f t="shared" si="1485"/>
        <v>F3</v>
      </c>
      <c r="AO2141" t="str">
        <f t="shared" si="1485"/>
        <v>F3</v>
      </c>
    </row>
    <row r="2142" spans="1:41" x14ac:dyDescent="0.25">
      <c r="A2142" s="139" t="str">
        <f t="shared" si="1470"/>
        <v>2015Wk 13P72</v>
      </c>
      <c r="B2142" s="48">
        <v>72</v>
      </c>
      <c r="C2142" s="144" t="str">
        <f t="shared" si="1471"/>
        <v>Jim Morgan</v>
      </c>
      <c r="D2142" s="145"/>
      <c r="E2142" s="146">
        <f t="shared" si="1472"/>
        <v>7</v>
      </c>
      <c r="F2142" s="146">
        <f t="shared" si="1473"/>
        <v>5</v>
      </c>
      <c r="G2142" s="146">
        <f t="shared" si="1474"/>
        <v>5</v>
      </c>
      <c r="H2142" s="146">
        <f t="shared" si="1475"/>
        <v>6</v>
      </c>
      <c r="I2142" s="146">
        <f t="shared" si="1476"/>
        <v>5</v>
      </c>
      <c r="J2142" s="146">
        <f t="shared" si="1477"/>
        <v>4</v>
      </c>
      <c r="K2142" s="146">
        <f t="shared" si="1478"/>
        <v>4</v>
      </c>
      <c r="L2142" s="146">
        <f t="shared" si="1479"/>
        <v>5</v>
      </c>
      <c r="M2142" s="146">
        <f t="shared" si="1480"/>
        <v>6</v>
      </c>
      <c r="N2142" s="147">
        <f t="shared" si="1481"/>
        <v>47</v>
      </c>
      <c r="O2142" s="148">
        <f>SUM(COUNTIF(E2142,E2137),COUNTIF(F2142,F2137),COUNTIF(G2142,G2137),COUNTIF(H2142,H2137),COUNTIF(I2142,I2137),COUNTIF(J2142,J2137),COUNTIF(K2142,K2137),COUNTIF(L2142,L2137),COUNTIF(M2142,M2137))</f>
        <v>1</v>
      </c>
      <c r="P2142" s="149">
        <f>IF(O2142=0,0,IF(SUM(O2138:O2149)=O2142,VLOOKUP(1,$AC$107:$AD$116,2,FALSE),O2142*P2150))</f>
        <v>12</v>
      </c>
      <c r="Q2142" s="146">
        <f t="shared" si="1482"/>
        <v>2</v>
      </c>
      <c r="R2142" t="s">
        <v>179</v>
      </c>
      <c r="S2142" t="str">
        <f t="shared" si="1483"/>
        <v>PAR#3</v>
      </c>
      <c r="T2142" t="str">
        <f t="shared" ref="T2142:AB2142" si="1490">IF(E2142=E2137,CONCATENATE(VLOOKUP((E2142-E2107),$AC$122:$AD$127,2,FALSE),E2108),"")</f>
        <v/>
      </c>
      <c r="U2142" t="str">
        <f t="shared" si="1490"/>
        <v/>
      </c>
      <c r="V2142" t="str">
        <f t="shared" si="1490"/>
        <v>PAR#3</v>
      </c>
      <c r="W2142" t="str">
        <f t="shared" si="1490"/>
        <v/>
      </c>
      <c r="X2142" t="str">
        <f t="shared" si="1490"/>
        <v/>
      </c>
      <c r="Y2142" t="str">
        <f t="shared" si="1490"/>
        <v/>
      </c>
      <c r="Z2142" t="str">
        <f t="shared" si="1490"/>
        <v/>
      </c>
      <c r="AA2142" t="str">
        <f t="shared" si="1490"/>
        <v/>
      </c>
      <c r="AB2142" t="str">
        <f t="shared" si="1490"/>
        <v/>
      </c>
      <c r="AG2142" t="str">
        <f t="shared" si="1487"/>
        <v>F3</v>
      </c>
      <c r="AH2142" t="str">
        <f t="shared" si="1485"/>
        <v>F3</v>
      </c>
      <c r="AI2142" t="str">
        <f t="shared" si="1485"/>
        <v>F3PAR#3</v>
      </c>
      <c r="AJ2142" t="str">
        <f t="shared" si="1485"/>
        <v>F3</v>
      </c>
      <c r="AK2142" t="str">
        <f t="shared" si="1485"/>
        <v>F3</v>
      </c>
      <c r="AL2142" t="str">
        <f t="shared" si="1485"/>
        <v>F3</v>
      </c>
      <c r="AM2142" t="str">
        <f t="shared" si="1485"/>
        <v>F3</v>
      </c>
      <c r="AN2142" t="str">
        <f t="shared" si="1485"/>
        <v>F3</v>
      </c>
      <c r="AO2142" t="str">
        <f t="shared" si="1485"/>
        <v>F3</v>
      </c>
    </row>
    <row r="2143" spans="1:41" x14ac:dyDescent="0.25">
      <c r="A2143" s="139" t="str">
        <f t="shared" si="1470"/>
        <v>2015Wk 13P32</v>
      </c>
      <c r="B2143" s="48">
        <v>32</v>
      </c>
      <c r="C2143" s="144" t="str">
        <f t="shared" si="1471"/>
        <v>Pat Cregg</v>
      </c>
      <c r="D2143" s="145"/>
      <c r="E2143" s="146">
        <f t="shared" si="1472"/>
        <v>8</v>
      </c>
      <c r="F2143" s="146">
        <f t="shared" si="1473"/>
        <v>6</v>
      </c>
      <c r="G2143" s="146">
        <f t="shared" si="1474"/>
        <v>7</v>
      </c>
      <c r="H2143" s="146">
        <f t="shared" si="1475"/>
        <v>7</v>
      </c>
      <c r="I2143" s="146">
        <f t="shared" si="1476"/>
        <v>4</v>
      </c>
      <c r="J2143" s="146">
        <f t="shared" si="1477"/>
        <v>5</v>
      </c>
      <c r="K2143" s="146">
        <f t="shared" si="1478"/>
        <v>5</v>
      </c>
      <c r="L2143" s="146">
        <f t="shared" si="1479"/>
        <v>4</v>
      </c>
      <c r="M2143" s="146">
        <f t="shared" si="1480"/>
        <v>6</v>
      </c>
      <c r="N2143" s="147">
        <f t="shared" si="1481"/>
        <v>52</v>
      </c>
      <c r="O2143" s="148">
        <f>SUM(COUNTIF(E2143,E2137),COUNTIF(F2143,F2137),COUNTIF(G2143,G2137),COUNTIF(H2143,H2137),COUNTIF(I2143,I2137),COUNTIF(J2143,J2137),COUNTIF(K2143,K2137),COUNTIF(L2143,L2137),COUNTIF(M2143,M2137))</f>
        <v>0</v>
      </c>
      <c r="P2143" s="149">
        <f>IF(O2143=0,0,IF(SUM(O2138:O2149)=O2143,VLOOKUP(1,$AC$107:$AD$116,2,FALSE),O2143*P2150))</f>
        <v>0</v>
      </c>
      <c r="Q2143" s="146">
        <f t="shared" si="1482"/>
        <v>0</v>
      </c>
      <c r="R2143" t="s">
        <v>179</v>
      </c>
      <c r="S2143" t="str">
        <f t="shared" si="1483"/>
        <v/>
      </c>
      <c r="T2143" t="str">
        <f t="shared" ref="T2143:AB2143" si="1491">IF(E2143=E2137,CONCATENATE(VLOOKUP((E2143-E2107),$AC$122:$AD$127,2,FALSE),E2108),"")</f>
        <v/>
      </c>
      <c r="U2143" t="str">
        <f t="shared" si="1491"/>
        <v/>
      </c>
      <c r="V2143" t="str">
        <f t="shared" si="1491"/>
        <v/>
      </c>
      <c r="W2143" t="str">
        <f t="shared" si="1491"/>
        <v/>
      </c>
      <c r="X2143" t="str">
        <f t="shared" si="1491"/>
        <v/>
      </c>
      <c r="Y2143" t="str">
        <f t="shared" si="1491"/>
        <v/>
      </c>
      <c r="Z2143" t="str">
        <f t="shared" si="1491"/>
        <v/>
      </c>
      <c r="AA2143" t="str">
        <f t="shared" si="1491"/>
        <v/>
      </c>
      <c r="AB2143" t="str">
        <f t="shared" si="1491"/>
        <v/>
      </c>
      <c r="AG2143" t="str">
        <f t="shared" si="1487"/>
        <v>F3</v>
      </c>
      <c r="AH2143" t="str">
        <f t="shared" si="1485"/>
        <v>F3</v>
      </c>
      <c r="AI2143" t="str">
        <f t="shared" si="1485"/>
        <v>F3</v>
      </c>
      <c r="AJ2143" t="str">
        <f t="shared" si="1485"/>
        <v>F3</v>
      </c>
      <c r="AK2143" t="str">
        <f t="shared" si="1485"/>
        <v>F3</v>
      </c>
      <c r="AL2143" t="str">
        <f t="shared" si="1485"/>
        <v>F3</v>
      </c>
      <c r="AM2143" t="str">
        <f t="shared" si="1485"/>
        <v>F3</v>
      </c>
      <c r="AN2143" t="str">
        <f t="shared" si="1485"/>
        <v>F3</v>
      </c>
      <c r="AO2143" t="str">
        <f t="shared" si="1485"/>
        <v>F3</v>
      </c>
    </row>
    <row r="2144" spans="1:41" x14ac:dyDescent="0.25">
      <c r="A2144" s="139" t="str">
        <f t="shared" si="1470"/>
        <v>2015Wk 13P29</v>
      </c>
      <c r="B2144" s="48">
        <v>29</v>
      </c>
      <c r="C2144" s="144" t="str">
        <f t="shared" si="1471"/>
        <v>Joe Donegan</v>
      </c>
      <c r="D2144" s="145"/>
      <c r="E2144" s="146">
        <f t="shared" si="1472"/>
        <v>5</v>
      </c>
      <c r="F2144" s="146">
        <f t="shared" si="1473"/>
        <v>5</v>
      </c>
      <c r="G2144" s="146">
        <f t="shared" si="1474"/>
        <v>6</v>
      </c>
      <c r="H2144" s="146">
        <f t="shared" si="1475"/>
        <v>4</v>
      </c>
      <c r="I2144" s="146">
        <f t="shared" si="1476"/>
        <v>6</v>
      </c>
      <c r="J2144" s="146">
        <f t="shared" si="1477"/>
        <v>4</v>
      </c>
      <c r="K2144" s="146">
        <f t="shared" si="1478"/>
        <v>5</v>
      </c>
      <c r="L2144" s="146">
        <f t="shared" si="1479"/>
        <v>4</v>
      </c>
      <c r="M2144" s="146">
        <f t="shared" si="1480"/>
        <v>6</v>
      </c>
      <c r="N2144" s="147">
        <f t="shared" si="1481"/>
        <v>45</v>
      </c>
      <c r="O2144" s="148">
        <f>SUM(COUNTIF(E2144,E2137),COUNTIF(F2144,F2137),COUNTIF(G2144,G2137),COUNTIF(H2144,H2137),COUNTIF(I2144,I2137),COUNTIF(J2144,J2137),COUNTIF(K2144,K2137),COUNTIF(L2144,L2137),COUNTIF(M2144,M2137))</f>
        <v>1</v>
      </c>
      <c r="P2144" s="149">
        <f>IF(O2144=0,0,IF(SUM(O2138:O2149)=O2144,VLOOKUP(1,$AC$107:$AD$116,2,FALSE),O2144*P2150))</f>
        <v>12</v>
      </c>
      <c r="Q2144" s="146">
        <f t="shared" si="1482"/>
        <v>2</v>
      </c>
      <c r="R2144" t="s">
        <v>179</v>
      </c>
      <c r="S2144" t="str">
        <f t="shared" si="1483"/>
        <v>PAR#4</v>
      </c>
      <c r="T2144" t="str">
        <f t="shared" ref="T2144:AB2144" si="1492">IF(E2144=E2137,CONCATENATE(VLOOKUP((E2144-E2107),$AC$122:$AD$127,2,FALSE),E2108),"")</f>
        <v/>
      </c>
      <c r="U2144" t="str">
        <f t="shared" si="1492"/>
        <v/>
      </c>
      <c r="V2144" t="str">
        <f t="shared" si="1492"/>
        <v/>
      </c>
      <c r="W2144" t="str">
        <f t="shared" si="1492"/>
        <v>PAR#4</v>
      </c>
      <c r="X2144" t="str">
        <f t="shared" si="1492"/>
        <v/>
      </c>
      <c r="Y2144" t="str">
        <f t="shared" si="1492"/>
        <v/>
      </c>
      <c r="Z2144" t="str">
        <f t="shared" si="1492"/>
        <v/>
      </c>
      <c r="AA2144" t="str">
        <f t="shared" si="1492"/>
        <v/>
      </c>
      <c r="AB2144" t="str">
        <f t="shared" si="1492"/>
        <v/>
      </c>
      <c r="AG2144" t="str">
        <f t="shared" si="1487"/>
        <v>F3</v>
      </c>
      <c r="AH2144" t="str">
        <f t="shared" si="1485"/>
        <v>F3</v>
      </c>
      <c r="AI2144" t="str">
        <f t="shared" si="1485"/>
        <v>F3</v>
      </c>
      <c r="AJ2144" t="str">
        <f t="shared" si="1485"/>
        <v>F3PAR#4</v>
      </c>
      <c r="AK2144" t="str">
        <f t="shared" si="1485"/>
        <v>F3</v>
      </c>
      <c r="AL2144" t="str">
        <f t="shared" si="1485"/>
        <v>F3</v>
      </c>
      <c r="AM2144" t="str">
        <f t="shared" si="1485"/>
        <v>F3</v>
      </c>
      <c r="AN2144" t="str">
        <f t="shared" si="1485"/>
        <v>F3</v>
      </c>
      <c r="AO2144" t="str">
        <f t="shared" si="1485"/>
        <v>F3</v>
      </c>
    </row>
    <row r="2145" spans="1:41" x14ac:dyDescent="0.25">
      <c r="A2145" s="139" t="str">
        <f t="shared" si="1470"/>
        <v>2015Wk 13P28</v>
      </c>
      <c r="B2145" s="48">
        <v>28</v>
      </c>
      <c r="C2145" s="144" t="str">
        <f t="shared" si="1471"/>
        <v>Dan Mahar</v>
      </c>
      <c r="D2145" s="145"/>
      <c r="E2145" s="146">
        <f t="shared" si="1472"/>
        <v>6</v>
      </c>
      <c r="F2145" s="146">
        <f t="shared" si="1473"/>
        <v>6</v>
      </c>
      <c r="G2145" s="146">
        <f t="shared" si="1474"/>
        <v>7</v>
      </c>
      <c r="H2145" s="146">
        <f t="shared" si="1475"/>
        <v>6</v>
      </c>
      <c r="I2145" s="146">
        <f t="shared" si="1476"/>
        <v>5</v>
      </c>
      <c r="J2145" s="146">
        <f t="shared" si="1477"/>
        <v>4</v>
      </c>
      <c r="K2145" s="146">
        <f t="shared" si="1478"/>
        <v>4</v>
      </c>
      <c r="L2145" s="146">
        <f t="shared" si="1479"/>
        <v>4</v>
      </c>
      <c r="M2145" s="146">
        <f t="shared" si="1480"/>
        <v>6</v>
      </c>
      <c r="N2145" s="147">
        <f t="shared" si="1481"/>
        <v>48</v>
      </c>
      <c r="O2145" s="148">
        <f>SUM(COUNTIF(E2145,E2137),COUNTIF(F2145,F2137),COUNTIF(G2145,G2137),COUNTIF(H2145,H2137),COUNTIF(I2145,I2137),COUNTIF(J2145,J2137),COUNTIF(K2145,K2137),COUNTIF(L2145,L2137),COUNTIF(M2145,M2137))</f>
        <v>0</v>
      </c>
      <c r="P2145" s="149">
        <f>IF(O2145=0,0,IF(SUM(O2138:O2149)=O2145,VLOOKUP(1,$AC$107:$AD$116,2,FALSE),O2145*P2150))</f>
        <v>0</v>
      </c>
      <c r="Q2145" s="146">
        <f t="shared" si="1482"/>
        <v>0</v>
      </c>
      <c r="R2145" t="s">
        <v>179</v>
      </c>
      <c r="S2145" t="str">
        <f t="shared" si="1483"/>
        <v/>
      </c>
      <c r="T2145" t="str">
        <f t="shared" ref="T2145:AB2145" si="1493">IF(E2145=E2137,CONCATENATE(VLOOKUP((E2145-E2107),$AC$122:$AD$127,2,FALSE),E2108),"")</f>
        <v/>
      </c>
      <c r="U2145" t="str">
        <f t="shared" si="1493"/>
        <v/>
      </c>
      <c r="V2145" t="str">
        <f t="shared" si="1493"/>
        <v/>
      </c>
      <c r="W2145" t="str">
        <f t="shared" si="1493"/>
        <v/>
      </c>
      <c r="X2145" t="str">
        <f t="shared" si="1493"/>
        <v/>
      </c>
      <c r="Y2145" t="str">
        <f t="shared" si="1493"/>
        <v/>
      </c>
      <c r="Z2145" t="str">
        <f t="shared" si="1493"/>
        <v/>
      </c>
      <c r="AA2145" t="str">
        <f t="shared" si="1493"/>
        <v/>
      </c>
      <c r="AB2145" t="str">
        <f t="shared" si="1493"/>
        <v/>
      </c>
      <c r="AG2145" t="str">
        <f t="shared" si="1487"/>
        <v>F3</v>
      </c>
      <c r="AH2145" t="str">
        <f t="shared" si="1485"/>
        <v>F3</v>
      </c>
      <c r="AI2145" t="str">
        <f t="shared" si="1485"/>
        <v>F3</v>
      </c>
      <c r="AJ2145" t="str">
        <f t="shared" si="1485"/>
        <v>F3</v>
      </c>
      <c r="AK2145" t="str">
        <f t="shared" si="1485"/>
        <v>F3</v>
      </c>
      <c r="AL2145" t="str">
        <f t="shared" si="1485"/>
        <v>F3</v>
      </c>
      <c r="AM2145" t="str">
        <f t="shared" si="1485"/>
        <v>F3</v>
      </c>
      <c r="AN2145" t="str">
        <f t="shared" si="1485"/>
        <v>F3</v>
      </c>
      <c r="AO2145" t="str">
        <f t="shared" si="1485"/>
        <v>F3</v>
      </c>
    </row>
    <row r="2146" spans="1:41" x14ac:dyDescent="0.25">
      <c r="A2146" s="139" t="str">
        <f t="shared" si="1470"/>
        <v>2015Wk 13P80</v>
      </c>
      <c r="B2146" s="48">
        <v>80</v>
      </c>
      <c r="C2146" s="144" t="str">
        <f t="shared" si="1471"/>
        <v>Denny Welch</v>
      </c>
      <c r="D2146" s="155"/>
      <c r="E2146" s="146">
        <f t="shared" si="1472"/>
        <v>6</v>
      </c>
      <c r="F2146" s="146">
        <f t="shared" si="1473"/>
        <v>6</v>
      </c>
      <c r="G2146" s="146">
        <f t="shared" si="1474"/>
        <v>8</v>
      </c>
      <c r="H2146" s="146">
        <f t="shared" si="1475"/>
        <v>5</v>
      </c>
      <c r="I2146" s="146">
        <f t="shared" si="1476"/>
        <v>4</v>
      </c>
      <c r="J2146" s="146">
        <f t="shared" si="1477"/>
        <v>4</v>
      </c>
      <c r="K2146" s="146">
        <f t="shared" si="1478"/>
        <v>5</v>
      </c>
      <c r="L2146" s="146">
        <f t="shared" si="1479"/>
        <v>3</v>
      </c>
      <c r="M2146" s="146">
        <f t="shared" si="1480"/>
        <v>6</v>
      </c>
      <c r="N2146" s="147">
        <f t="shared" si="1481"/>
        <v>47</v>
      </c>
      <c r="O2146" s="148">
        <f>SUM(COUNTIF(E2146,E2137),COUNTIF(F2146,F2137),COUNTIF(G2146,G2137),COUNTIF(H2146,H2137),COUNTIF(I2146,I2137),COUNTIF(J2146,J2137),COUNTIF(K2146,K2137),COUNTIF(L2146,L2137),COUNTIF(M2146,M2137))</f>
        <v>0</v>
      </c>
      <c r="P2146" s="149">
        <f>IF(O2146=0,0,IF(SUM(O2138:O2149)=O2146,VLOOKUP(1,$AC$107:$AD$116,2,FALSE),O2146*P2150))</f>
        <v>0</v>
      </c>
      <c r="Q2146" s="146">
        <f t="shared" si="1482"/>
        <v>2</v>
      </c>
      <c r="R2146" t="s">
        <v>179</v>
      </c>
      <c r="S2146" t="str">
        <f t="shared" si="1483"/>
        <v/>
      </c>
      <c r="T2146" t="str">
        <f t="shared" ref="T2146:AB2146" si="1494">IF(E2146=E2137,CONCATENATE(VLOOKUP((E2146-E2107),$AC$122:$AD$127,2,FALSE),E2108),"")</f>
        <v/>
      </c>
      <c r="U2146" t="str">
        <f t="shared" si="1494"/>
        <v/>
      </c>
      <c r="V2146" t="str">
        <f t="shared" si="1494"/>
        <v/>
      </c>
      <c r="W2146" t="str">
        <f t="shared" si="1494"/>
        <v/>
      </c>
      <c r="X2146" t="str">
        <f t="shared" si="1494"/>
        <v/>
      </c>
      <c r="Y2146" t="str">
        <f t="shared" si="1494"/>
        <v/>
      </c>
      <c r="Z2146" t="str">
        <f t="shared" si="1494"/>
        <v/>
      </c>
      <c r="AA2146" t="str">
        <f t="shared" si="1494"/>
        <v/>
      </c>
      <c r="AB2146" t="str">
        <f t="shared" si="1494"/>
        <v/>
      </c>
      <c r="AG2146" t="str">
        <f t="shared" si="1487"/>
        <v>F3</v>
      </c>
      <c r="AH2146" t="str">
        <f t="shared" si="1485"/>
        <v>F3</v>
      </c>
      <c r="AI2146" t="str">
        <f t="shared" si="1485"/>
        <v>F3</v>
      </c>
      <c r="AJ2146" t="str">
        <f t="shared" si="1485"/>
        <v>F3</v>
      </c>
      <c r="AK2146" t="str">
        <f t="shared" si="1485"/>
        <v>F3</v>
      </c>
      <c r="AL2146" t="str">
        <f t="shared" si="1485"/>
        <v>F3</v>
      </c>
      <c r="AM2146" t="str">
        <f t="shared" si="1485"/>
        <v>F3</v>
      </c>
      <c r="AN2146" t="str">
        <f t="shared" si="1485"/>
        <v>F3</v>
      </c>
      <c r="AO2146" t="str">
        <f t="shared" si="1485"/>
        <v>F3</v>
      </c>
    </row>
    <row r="2147" spans="1:41" x14ac:dyDescent="0.25">
      <c r="A2147" s="139" t="str">
        <f t="shared" si="1470"/>
        <v>2015Wk 13P17</v>
      </c>
      <c r="B2147" s="48">
        <v>17</v>
      </c>
      <c r="C2147" s="144" t="str">
        <f t="shared" si="1471"/>
        <v>Tom Donegan</v>
      </c>
      <c r="D2147" s="155"/>
      <c r="E2147" s="146">
        <f t="shared" si="1472"/>
        <v>7</v>
      </c>
      <c r="F2147" s="146">
        <f t="shared" si="1473"/>
        <v>5</v>
      </c>
      <c r="G2147" s="146">
        <f t="shared" si="1474"/>
        <v>6</v>
      </c>
      <c r="H2147" s="146">
        <f t="shared" si="1475"/>
        <v>5</v>
      </c>
      <c r="I2147" s="146">
        <f t="shared" si="1476"/>
        <v>5</v>
      </c>
      <c r="J2147" s="146">
        <f t="shared" si="1477"/>
        <v>5</v>
      </c>
      <c r="K2147" s="146">
        <f t="shared" si="1478"/>
        <v>6</v>
      </c>
      <c r="L2147" s="146">
        <f t="shared" si="1479"/>
        <v>3</v>
      </c>
      <c r="M2147" s="146">
        <f t="shared" si="1480"/>
        <v>6</v>
      </c>
      <c r="N2147" s="147">
        <f t="shared" si="1481"/>
        <v>48</v>
      </c>
      <c r="O2147" s="148">
        <f>SUM(COUNTIF(E2147,E2137),COUNTIF(F2147,F2137),COUNTIF(G2147,G2137),COUNTIF(H2147,H2137),COUNTIF(I2147,I2137),COUNTIF(J2147,J2137),COUNTIF(K2147,K2137),COUNTIF(L2147,L2137),COUNTIF(M2147,M2137))</f>
        <v>0</v>
      </c>
      <c r="P2147" s="149">
        <f>IF(O2147=0,0,IF(SUM(O2138:O2149)=O2147,VLOOKUP(1,$AC$107:$AD$116,2,FALSE),O2147*P2150))</f>
        <v>0</v>
      </c>
      <c r="Q2147" s="146">
        <f t="shared" si="1482"/>
        <v>0</v>
      </c>
      <c r="R2147" t="s">
        <v>179</v>
      </c>
      <c r="S2147" t="str">
        <f t="shared" si="1483"/>
        <v/>
      </c>
      <c r="T2147" t="str">
        <f>IF(E2147=E2137,CONCATENATE(VLOOKUP((E2147-E2107),$AC$122:$AD$127,2,FALSE),E2108),"")</f>
        <v/>
      </c>
      <c r="U2147" t="str">
        <f t="shared" ref="U2147:AA2147" si="1495">IF(F2147=F2137,CONCATENATE(VLOOKUP((F2147-F2107),$AC$122:$AD$127,2,FALSE),F2108),"")</f>
        <v/>
      </c>
      <c r="V2147" t="str">
        <f t="shared" si="1495"/>
        <v/>
      </c>
      <c r="W2147" t="str">
        <f t="shared" si="1495"/>
        <v/>
      </c>
      <c r="X2147" t="str">
        <f t="shared" si="1495"/>
        <v/>
      </c>
      <c r="Y2147" t="str">
        <f t="shared" si="1495"/>
        <v/>
      </c>
      <c r="Z2147" t="str">
        <f t="shared" si="1495"/>
        <v/>
      </c>
      <c r="AA2147" t="str">
        <f t="shared" si="1495"/>
        <v/>
      </c>
      <c r="AB2147" t="str">
        <f>IF(M2147=M2137,CONCATENATE(VLOOKUP((M2147-M2107),$AC$122:$AD$127,2,FALSE),M2108),"")</f>
        <v/>
      </c>
      <c r="AG2147" t="str">
        <f t="shared" si="1487"/>
        <v>F3</v>
      </c>
      <c r="AH2147" t="str">
        <f t="shared" si="1485"/>
        <v>F3</v>
      </c>
      <c r="AI2147" t="str">
        <f t="shared" si="1485"/>
        <v>F3</v>
      </c>
      <c r="AJ2147" t="str">
        <f t="shared" si="1485"/>
        <v>F3</v>
      </c>
      <c r="AK2147" t="str">
        <f t="shared" si="1485"/>
        <v>F3</v>
      </c>
      <c r="AL2147" t="str">
        <f t="shared" si="1485"/>
        <v>F3</v>
      </c>
      <c r="AM2147" t="str">
        <f t="shared" si="1485"/>
        <v>F3</v>
      </c>
      <c r="AN2147" t="str">
        <f t="shared" si="1485"/>
        <v>F3</v>
      </c>
      <c r="AO2147" t="str">
        <f t="shared" si="1485"/>
        <v>F3</v>
      </c>
    </row>
    <row r="2148" spans="1:41" x14ac:dyDescent="0.25">
      <c r="A2148" s="139" t="str">
        <f t="shared" si="1470"/>
        <v>2015Wk 13P16</v>
      </c>
      <c r="B2148" s="48">
        <v>16</v>
      </c>
      <c r="C2148" s="144" t="str">
        <f t="shared" si="1471"/>
        <v>Gary Antos</v>
      </c>
      <c r="D2148" s="155"/>
      <c r="E2148" s="146">
        <f t="shared" si="1472"/>
        <v>6</v>
      </c>
      <c r="F2148" s="146">
        <f t="shared" si="1473"/>
        <v>5</v>
      </c>
      <c r="G2148" s="146">
        <f t="shared" si="1474"/>
        <v>6</v>
      </c>
      <c r="H2148" s="146">
        <f t="shared" si="1475"/>
        <v>6</v>
      </c>
      <c r="I2148" s="146">
        <f t="shared" si="1476"/>
        <v>6</v>
      </c>
      <c r="J2148" s="146">
        <f t="shared" si="1477"/>
        <v>3</v>
      </c>
      <c r="K2148" s="146">
        <f t="shared" si="1478"/>
        <v>4</v>
      </c>
      <c r="L2148" s="146">
        <f t="shared" si="1479"/>
        <v>4</v>
      </c>
      <c r="M2148" s="146">
        <f t="shared" si="1480"/>
        <v>6</v>
      </c>
      <c r="N2148" s="147">
        <f t="shared" si="1481"/>
        <v>46</v>
      </c>
      <c r="O2148" s="148">
        <f>SUM(COUNTIF(E2148,E2137),COUNTIF(F2148,F2137),COUNTIF(G2148,G2137),COUNTIF(H2148,H2137),COUNTIF(I2148,I2137),COUNTIF(J2148,J2137),COUNTIF(K2148,K2137),COUNTIF(L2148,L2137),COUNTIF(M2148,M2137))</f>
        <v>0</v>
      </c>
      <c r="P2148" s="149">
        <f>IF(O2148=0,0,IF(SUM(O2138:O2149)=O2148,VLOOKUP(1,$AC$107:$AD$116,2,FALSE),O2148*P2150))</f>
        <v>0</v>
      </c>
      <c r="Q2148" s="146">
        <f t="shared" si="1482"/>
        <v>0</v>
      </c>
      <c r="R2148" t="s">
        <v>179</v>
      </c>
      <c r="S2148" t="str">
        <f t="shared" si="1483"/>
        <v/>
      </c>
      <c r="T2148" t="str">
        <f>IF(E2148=E2137,CONCATENATE(VLOOKUP((E2148-E2107),$AC$122:$AD$127,2,FALSE),E2108),"")</f>
        <v/>
      </c>
      <c r="U2148" t="str">
        <f t="shared" ref="U2148:AB2148" si="1496">IF(F2148=F2137,CONCATENATE(VLOOKUP((F2148-F2107),$AC$122:$AD$127,2,FALSE),F2108),"")</f>
        <v/>
      </c>
      <c r="V2148" t="str">
        <f t="shared" si="1496"/>
        <v/>
      </c>
      <c r="W2148" t="str">
        <f t="shared" si="1496"/>
        <v/>
      </c>
      <c r="X2148" t="str">
        <f t="shared" si="1496"/>
        <v/>
      </c>
      <c r="Y2148" t="str">
        <f t="shared" si="1496"/>
        <v/>
      </c>
      <c r="Z2148" t="str">
        <f t="shared" si="1496"/>
        <v/>
      </c>
      <c r="AA2148" t="str">
        <f t="shared" si="1496"/>
        <v/>
      </c>
      <c r="AB2148" t="str">
        <f t="shared" si="1496"/>
        <v/>
      </c>
      <c r="AG2148" t="str">
        <f t="shared" si="1487"/>
        <v>F3</v>
      </c>
      <c r="AH2148" t="str">
        <f t="shared" si="1485"/>
        <v>F3</v>
      </c>
      <c r="AI2148" t="str">
        <f t="shared" si="1485"/>
        <v>F3</v>
      </c>
      <c r="AJ2148" t="str">
        <f t="shared" si="1485"/>
        <v>F3</v>
      </c>
      <c r="AK2148" t="str">
        <f t="shared" si="1485"/>
        <v>F3</v>
      </c>
      <c r="AL2148" t="str">
        <f t="shared" si="1485"/>
        <v>F3</v>
      </c>
      <c r="AM2148" t="str">
        <f t="shared" si="1485"/>
        <v>F3</v>
      </c>
      <c r="AN2148" t="str">
        <f t="shared" si="1485"/>
        <v>F3</v>
      </c>
      <c r="AO2148" t="str">
        <f t="shared" si="1485"/>
        <v>F3</v>
      </c>
    </row>
    <row r="2149" spans="1:41" x14ac:dyDescent="0.25">
      <c r="A2149" s="139" t="str">
        <f t="shared" si="1470"/>
        <v>2015Wk 13P20</v>
      </c>
      <c r="B2149" s="48">
        <v>20</v>
      </c>
      <c r="C2149" s="144" t="str">
        <f t="shared" si="1471"/>
        <v>Gary Thompson</v>
      </c>
      <c r="D2149" s="155"/>
      <c r="E2149" s="146">
        <f t="shared" si="1472"/>
        <v>5</v>
      </c>
      <c r="F2149" s="146">
        <f t="shared" si="1473"/>
        <v>5</v>
      </c>
      <c r="G2149" s="146">
        <f t="shared" si="1474"/>
        <v>8</v>
      </c>
      <c r="H2149" s="146">
        <f t="shared" si="1475"/>
        <v>6</v>
      </c>
      <c r="I2149" s="146">
        <f t="shared" si="1476"/>
        <v>4</v>
      </c>
      <c r="J2149" s="146">
        <f t="shared" si="1477"/>
        <v>3</v>
      </c>
      <c r="K2149" s="146">
        <f t="shared" si="1478"/>
        <v>4</v>
      </c>
      <c r="L2149" s="146">
        <f t="shared" si="1479"/>
        <v>5</v>
      </c>
      <c r="M2149" s="146">
        <f t="shared" si="1480"/>
        <v>6</v>
      </c>
      <c r="N2149" s="147">
        <f t="shared" si="1481"/>
        <v>46</v>
      </c>
      <c r="O2149" s="148">
        <f>SUM(COUNTIF(E2149,E2137),COUNTIF(F2149,F2137),COUNTIF(G2149,G2137),COUNTIF(H2149,H2137),COUNTIF(I2149,I2137),COUNTIF(J2149,J2137),COUNTIF(K2149,K2137),COUNTIF(L2149,L2137),COUNTIF(M2149,M2137))</f>
        <v>0</v>
      </c>
      <c r="P2149" s="149">
        <f>IF(O2149=0,0,IF(SUM(O2138:O2149)=O2149,VLOOKUP(1,$AC$107:$AD$116,2,FALSE),O2149*P2150))</f>
        <v>0</v>
      </c>
      <c r="Q2149" s="146">
        <f t="shared" si="1482"/>
        <v>0</v>
      </c>
      <c r="R2149" t="s">
        <v>179</v>
      </c>
      <c r="S2149" t="str">
        <f t="shared" si="1483"/>
        <v/>
      </c>
      <c r="T2149" t="str">
        <f>IF(E2149=E2137,CONCATENATE(VLOOKUP((E2149-E2107),$AC$122:$AD$127,2,FALSE),E2108),"")</f>
        <v/>
      </c>
      <c r="U2149" t="str">
        <f t="shared" ref="U2149:AB2149" si="1497">IF(F2149=F2137,CONCATENATE(VLOOKUP((F2149-F2107),$AC$122:$AD$127,2,FALSE),F2108),"")</f>
        <v/>
      </c>
      <c r="V2149" t="str">
        <f t="shared" si="1497"/>
        <v/>
      </c>
      <c r="W2149" t="str">
        <f t="shared" si="1497"/>
        <v/>
      </c>
      <c r="X2149" t="str">
        <f t="shared" si="1497"/>
        <v/>
      </c>
      <c r="Y2149" t="str">
        <f t="shared" si="1497"/>
        <v/>
      </c>
      <c r="Z2149" t="str">
        <f t="shared" si="1497"/>
        <v/>
      </c>
      <c r="AA2149" t="str">
        <f t="shared" si="1497"/>
        <v/>
      </c>
      <c r="AB2149" t="str">
        <f t="shared" si="1497"/>
        <v/>
      </c>
      <c r="AG2149" t="str">
        <f t="shared" si="1487"/>
        <v>F3</v>
      </c>
      <c r="AH2149" t="str">
        <f t="shared" si="1485"/>
        <v>F3</v>
      </c>
      <c r="AI2149" t="str">
        <f t="shared" si="1485"/>
        <v>F3</v>
      </c>
      <c r="AJ2149" t="str">
        <f t="shared" si="1485"/>
        <v>F3</v>
      </c>
      <c r="AK2149" t="str">
        <f t="shared" si="1485"/>
        <v>F3</v>
      </c>
      <c r="AL2149" t="str">
        <f t="shared" si="1485"/>
        <v>F3</v>
      </c>
      <c r="AM2149" t="str">
        <f t="shared" si="1485"/>
        <v>F3</v>
      </c>
      <c r="AN2149" t="str">
        <f t="shared" si="1485"/>
        <v>F3</v>
      </c>
      <c r="AO2149" t="str">
        <f t="shared" si="1485"/>
        <v>F3</v>
      </c>
    </row>
    <row r="2150" spans="1:41" x14ac:dyDescent="0.25">
      <c r="B2150" s="48"/>
      <c r="C2150" s="151" t="s">
        <v>205</v>
      </c>
      <c r="D2150" s="150"/>
      <c r="E2150" s="152">
        <f>AVERAGE(E2138:E2149)</f>
        <v>6.583333333333333</v>
      </c>
      <c r="F2150" s="152">
        <f t="shared" ref="F2150:N2150" si="1498">AVERAGE(F2138:F2149)</f>
        <v>5.333333333333333</v>
      </c>
      <c r="G2150" s="152">
        <f t="shared" si="1498"/>
        <v>7.166666666666667</v>
      </c>
      <c r="H2150" s="152">
        <f t="shared" si="1498"/>
        <v>5.916666666666667</v>
      </c>
      <c r="I2150" s="152">
        <f t="shared" si="1498"/>
        <v>5.25</v>
      </c>
      <c r="J2150" s="152">
        <f t="shared" si="1498"/>
        <v>4.333333333333333</v>
      </c>
      <c r="K2150" s="152">
        <f t="shared" si="1498"/>
        <v>4.666666666666667</v>
      </c>
      <c r="L2150" s="152">
        <f t="shared" si="1498"/>
        <v>3.8333333333333335</v>
      </c>
      <c r="M2150" s="152">
        <f t="shared" si="1498"/>
        <v>5.916666666666667</v>
      </c>
      <c r="N2150" s="152">
        <f t="shared" si="1498"/>
        <v>49</v>
      </c>
      <c r="O2150" s="153"/>
      <c r="P2150" s="9">
        <f>VLOOKUP(SUM(O2138:O2149),$AC$107:$AD$117,2,FALSE)</f>
        <v>12</v>
      </c>
    </row>
    <row r="2151" spans="1:41" x14ac:dyDescent="0.25">
      <c r="B2151" s="48"/>
      <c r="C2151" s="156" t="s">
        <v>206</v>
      </c>
      <c r="D2151" s="157"/>
      <c r="E2151" s="11"/>
      <c r="F2151" s="11"/>
      <c r="G2151" s="11"/>
      <c r="H2151" s="11"/>
      <c r="I2151" s="11"/>
      <c r="J2151" s="11"/>
      <c r="K2151" s="11"/>
      <c r="L2151" s="11"/>
      <c r="M2151" s="11"/>
      <c r="N2151" s="158"/>
      <c r="O2151" s="52"/>
      <c r="S2151" s="134"/>
    </row>
    <row r="2152" spans="1:41" x14ac:dyDescent="0.25">
      <c r="A2152" s="139" t="str">
        <f t="shared" ref="A2152:A2161" si="1499">CONCATENATE($C$10,$C$2164,"P",B2152)</f>
        <v>2015Wk 13P</v>
      </c>
      <c r="B2152" s="48" t="str">
        <f>IFERROR(VLOOKUP("S1",R2227:S2266,2,FALSE),"")</f>
        <v/>
      </c>
      <c r="C2152" s="144" t="e">
        <f t="shared" ref="C2152:C2161" si="1500">VLOOKUP(B2152,$A$3108:$D$8319,3,FALSE)</f>
        <v>#N/A</v>
      </c>
      <c r="D2152" s="117"/>
      <c r="E2152" s="146" t="str">
        <f t="shared" ref="E2152:E2161" si="1501">IFERROR(IF(VLOOKUP($A2152,$A$2164:$P$2225,5,FALSE)=0,"",VLOOKUP($A2152,$A$2164:$P$2225,5,FALSE)),"")</f>
        <v/>
      </c>
      <c r="F2152" s="146" t="str">
        <f t="shared" ref="F2152:F2161" si="1502">IFERROR(IF(VLOOKUP($A2152,$A$2164:$P$2225,6,FALSE)=0,"",VLOOKUP($A2152,$A$2164:$P$2225,6,FALSE)),"")</f>
        <v/>
      </c>
      <c r="G2152" s="146" t="str">
        <f t="shared" ref="G2152:G2161" si="1503">IFERROR(IF(VLOOKUP($A2152,$A$2164:$P$2225,7,FALSE)=0,"",VLOOKUP($A2152,$A$2164:$P$2225,7,FALSE)),"")</f>
        <v/>
      </c>
      <c r="H2152" s="146" t="str">
        <f t="shared" ref="H2152:H2161" si="1504">IFERROR(IF(VLOOKUP($A2152,$A$2164:$P$2225,8,FALSE)=0,"",VLOOKUP($A2152,$A$2164:$P$2225,8,FALSE)),"")</f>
        <v/>
      </c>
      <c r="I2152" s="146" t="str">
        <f t="shared" ref="I2152:I2161" si="1505">IFERROR(IF(VLOOKUP($A2152,$A$2164:$P$2225,9,FALSE)=0,"",VLOOKUP($A2152,$A$2164:$P$2225,9,FALSE)),"")</f>
        <v/>
      </c>
      <c r="J2152" s="146" t="str">
        <f t="shared" ref="J2152:J2161" si="1506">IFERROR(IF(VLOOKUP($A2152,$A$2164:$P$2225,10,FALSE)=0,"",VLOOKUP($A2152,$A$2164:$P$2225,10,FALSE)),"")</f>
        <v/>
      </c>
      <c r="K2152" s="146" t="str">
        <f t="shared" ref="K2152:K2161" si="1507">IFERROR(IF(VLOOKUP($A2152,$A$2164:$P$2225,11,FALSE)=0,"",VLOOKUP($A2152,$A$2164:$P$2225,11,FALSE)),"")</f>
        <v/>
      </c>
      <c r="L2152" s="146" t="str">
        <f t="shared" ref="L2152:L2161" si="1508">IFERROR(IF(VLOOKUP($A2152,$A$2164:$P$2225,12,FALSE)=0,"",VLOOKUP($A2152,$A$2164:$P$2225,12,FALSE)),"")</f>
        <v/>
      </c>
      <c r="M2152" s="146" t="str">
        <f t="shared" ref="M2152:M2161" si="1509">IFERROR(IF(VLOOKUP($A2152,$A$2164:$P$2225,13,FALSE)=0,"",VLOOKUP($A2152,$A$2164:$P$2225,13,FALSE)),"")</f>
        <v/>
      </c>
      <c r="N2152" s="147">
        <f t="shared" ref="N2152:N2161" si="1510">SUM(E2152:M2152)</f>
        <v>0</v>
      </c>
      <c r="O2152" s="52"/>
      <c r="Q2152" s="146" t="str">
        <f t="shared" ref="Q2152:Q2161" si="1511">IFERROR((VLOOKUP($A2152,$A$2164:$P$2225,16,FALSE)),"DNP")</f>
        <v>DNP</v>
      </c>
      <c r="R2152" t="s">
        <v>207</v>
      </c>
      <c r="S2152" s="134"/>
    </row>
    <row r="2153" spans="1:41" x14ac:dyDescent="0.25">
      <c r="A2153" s="139" t="str">
        <f t="shared" si="1499"/>
        <v>2015Wk 13P</v>
      </c>
      <c r="B2153" s="48" t="str">
        <f>IFERROR(VLOOKUP("S2",R2227:S2266,2,FALSE),"")</f>
        <v/>
      </c>
      <c r="C2153" s="144" t="e">
        <f t="shared" si="1500"/>
        <v>#N/A</v>
      </c>
      <c r="D2153" s="117"/>
      <c r="E2153" s="146" t="str">
        <f t="shared" si="1501"/>
        <v/>
      </c>
      <c r="F2153" s="146" t="str">
        <f t="shared" si="1502"/>
        <v/>
      </c>
      <c r="G2153" s="146" t="str">
        <f t="shared" si="1503"/>
        <v/>
      </c>
      <c r="H2153" s="146" t="str">
        <f t="shared" si="1504"/>
        <v/>
      </c>
      <c r="I2153" s="146" t="str">
        <f t="shared" si="1505"/>
        <v/>
      </c>
      <c r="J2153" s="146" t="str">
        <f t="shared" si="1506"/>
        <v/>
      </c>
      <c r="K2153" s="146" t="str">
        <f t="shared" si="1507"/>
        <v/>
      </c>
      <c r="L2153" s="146" t="str">
        <f t="shared" si="1508"/>
        <v/>
      </c>
      <c r="M2153" s="146" t="str">
        <f t="shared" si="1509"/>
        <v/>
      </c>
      <c r="N2153" s="147">
        <f t="shared" si="1510"/>
        <v>0</v>
      </c>
      <c r="O2153" s="52"/>
      <c r="Q2153" s="146" t="str">
        <f t="shared" si="1511"/>
        <v>DNP</v>
      </c>
      <c r="R2153" t="s">
        <v>207</v>
      </c>
      <c r="S2153" s="134"/>
    </row>
    <row r="2154" spans="1:41" x14ac:dyDescent="0.25">
      <c r="A2154" s="139" t="str">
        <f t="shared" si="1499"/>
        <v>2015Wk 13P</v>
      </c>
      <c r="B2154" s="48" t="str">
        <f>IFERROR(VLOOKUP("S3",R2227:S2266,2,FALSE),"")</f>
        <v/>
      </c>
      <c r="C2154" s="144" t="e">
        <f t="shared" si="1500"/>
        <v>#N/A</v>
      </c>
      <c r="D2154" s="117"/>
      <c r="E2154" s="146" t="str">
        <f t="shared" si="1501"/>
        <v/>
      </c>
      <c r="F2154" s="146" t="str">
        <f t="shared" si="1502"/>
        <v/>
      </c>
      <c r="G2154" s="146" t="str">
        <f t="shared" si="1503"/>
        <v/>
      </c>
      <c r="H2154" s="146" t="str">
        <f t="shared" si="1504"/>
        <v/>
      </c>
      <c r="I2154" s="146" t="str">
        <f t="shared" si="1505"/>
        <v/>
      </c>
      <c r="J2154" s="146" t="str">
        <f t="shared" si="1506"/>
        <v/>
      </c>
      <c r="K2154" s="146" t="str">
        <f t="shared" si="1507"/>
        <v/>
      </c>
      <c r="L2154" s="146" t="str">
        <f t="shared" si="1508"/>
        <v/>
      </c>
      <c r="M2154" s="146" t="str">
        <f t="shared" si="1509"/>
        <v/>
      </c>
      <c r="N2154" s="147">
        <f t="shared" si="1510"/>
        <v>0</v>
      </c>
      <c r="O2154" s="52"/>
      <c r="Q2154" s="146" t="str">
        <f t="shared" si="1511"/>
        <v>DNP</v>
      </c>
      <c r="R2154" t="s">
        <v>207</v>
      </c>
      <c r="S2154" s="134"/>
    </row>
    <row r="2155" spans="1:41" x14ac:dyDescent="0.25">
      <c r="A2155" s="139" t="str">
        <f t="shared" si="1499"/>
        <v>2015Wk 13P</v>
      </c>
      <c r="B2155" s="48" t="str">
        <f>IFERROR(VLOOKUP("S4",R2227:S2266,2,FALSE),"")</f>
        <v/>
      </c>
      <c r="C2155" s="144" t="e">
        <f t="shared" si="1500"/>
        <v>#N/A</v>
      </c>
      <c r="D2155" s="117"/>
      <c r="E2155" s="146" t="str">
        <f t="shared" si="1501"/>
        <v/>
      </c>
      <c r="F2155" s="146" t="str">
        <f t="shared" si="1502"/>
        <v/>
      </c>
      <c r="G2155" s="146" t="str">
        <f t="shared" si="1503"/>
        <v/>
      </c>
      <c r="H2155" s="146" t="str">
        <f t="shared" si="1504"/>
        <v/>
      </c>
      <c r="I2155" s="146" t="str">
        <f t="shared" si="1505"/>
        <v/>
      </c>
      <c r="J2155" s="146" t="str">
        <f t="shared" si="1506"/>
        <v/>
      </c>
      <c r="K2155" s="146" t="str">
        <f t="shared" si="1507"/>
        <v/>
      </c>
      <c r="L2155" s="146" t="str">
        <f t="shared" si="1508"/>
        <v/>
      </c>
      <c r="M2155" s="146" t="str">
        <f t="shared" si="1509"/>
        <v/>
      </c>
      <c r="N2155" s="147">
        <f t="shared" si="1510"/>
        <v>0</v>
      </c>
      <c r="O2155" s="52"/>
      <c r="Q2155" s="146" t="str">
        <f t="shared" si="1511"/>
        <v>DNP</v>
      </c>
      <c r="R2155" t="s">
        <v>207</v>
      </c>
      <c r="S2155" s="134"/>
    </row>
    <row r="2156" spans="1:41" x14ac:dyDescent="0.25">
      <c r="A2156" s="139" t="str">
        <f t="shared" si="1499"/>
        <v>2015Wk 13P</v>
      </c>
      <c r="B2156" s="48" t="str">
        <f>IFERROR(VLOOKUP("S5",R2227:S2266,2,FALSE),"")</f>
        <v/>
      </c>
      <c r="C2156" s="144" t="e">
        <f t="shared" si="1500"/>
        <v>#N/A</v>
      </c>
      <c r="D2156" s="117"/>
      <c r="E2156" s="146" t="str">
        <f t="shared" si="1501"/>
        <v/>
      </c>
      <c r="F2156" s="146" t="str">
        <f t="shared" si="1502"/>
        <v/>
      </c>
      <c r="G2156" s="146" t="str">
        <f t="shared" si="1503"/>
        <v/>
      </c>
      <c r="H2156" s="146" t="str">
        <f t="shared" si="1504"/>
        <v/>
      </c>
      <c r="I2156" s="146" t="str">
        <f t="shared" si="1505"/>
        <v/>
      </c>
      <c r="J2156" s="146" t="str">
        <f t="shared" si="1506"/>
        <v/>
      </c>
      <c r="K2156" s="146" t="str">
        <f t="shared" si="1507"/>
        <v/>
      </c>
      <c r="L2156" s="146" t="str">
        <f t="shared" si="1508"/>
        <v/>
      </c>
      <c r="M2156" s="146" t="str">
        <f t="shared" si="1509"/>
        <v/>
      </c>
      <c r="N2156" s="147">
        <f t="shared" si="1510"/>
        <v>0</v>
      </c>
      <c r="O2156" s="52"/>
      <c r="Q2156" s="146" t="str">
        <f t="shared" si="1511"/>
        <v>DNP</v>
      </c>
      <c r="R2156" t="s">
        <v>207</v>
      </c>
      <c r="S2156" s="134"/>
    </row>
    <row r="2157" spans="1:41" x14ac:dyDescent="0.25">
      <c r="A2157" s="139" t="str">
        <f t="shared" si="1499"/>
        <v>2015Wk 13P</v>
      </c>
      <c r="B2157" s="48" t="str">
        <f>IFERROR(VLOOKUP("S6",R2227:S2266,2,FALSE),"")</f>
        <v/>
      </c>
      <c r="C2157" s="144" t="e">
        <f t="shared" si="1500"/>
        <v>#N/A</v>
      </c>
      <c r="D2157" s="117"/>
      <c r="E2157" s="146" t="str">
        <f t="shared" si="1501"/>
        <v/>
      </c>
      <c r="F2157" s="146" t="str">
        <f t="shared" si="1502"/>
        <v/>
      </c>
      <c r="G2157" s="146" t="str">
        <f t="shared" si="1503"/>
        <v/>
      </c>
      <c r="H2157" s="146" t="str">
        <f t="shared" si="1504"/>
        <v/>
      </c>
      <c r="I2157" s="146" t="str">
        <f t="shared" si="1505"/>
        <v/>
      </c>
      <c r="J2157" s="146" t="str">
        <f t="shared" si="1506"/>
        <v/>
      </c>
      <c r="K2157" s="146" t="str">
        <f t="shared" si="1507"/>
        <v/>
      </c>
      <c r="L2157" s="146" t="str">
        <f t="shared" si="1508"/>
        <v/>
      </c>
      <c r="M2157" s="146" t="str">
        <f t="shared" si="1509"/>
        <v/>
      </c>
      <c r="N2157" s="147">
        <f t="shared" si="1510"/>
        <v>0</v>
      </c>
      <c r="O2157" s="52"/>
      <c r="Q2157" s="146" t="str">
        <f t="shared" si="1511"/>
        <v>DNP</v>
      </c>
      <c r="R2157" t="s">
        <v>207</v>
      </c>
      <c r="S2157" s="134"/>
    </row>
    <row r="2158" spans="1:41" x14ac:dyDescent="0.25">
      <c r="A2158" s="139" t="str">
        <f t="shared" si="1499"/>
        <v>2015Wk 13P</v>
      </c>
      <c r="B2158" s="48" t="str">
        <f>IFERROR(VLOOKUP("S7",R2227:S2266,2,FALSE),"")</f>
        <v/>
      </c>
      <c r="C2158" s="144" t="e">
        <f t="shared" si="1500"/>
        <v>#N/A</v>
      </c>
      <c r="D2158" s="117"/>
      <c r="E2158" s="146" t="str">
        <f t="shared" si="1501"/>
        <v/>
      </c>
      <c r="F2158" s="146" t="str">
        <f t="shared" si="1502"/>
        <v/>
      </c>
      <c r="G2158" s="146" t="str">
        <f t="shared" si="1503"/>
        <v/>
      </c>
      <c r="H2158" s="146" t="str">
        <f t="shared" si="1504"/>
        <v/>
      </c>
      <c r="I2158" s="146" t="str">
        <f t="shared" si="1505"/>
        <v/>
      </c>
      <c r="J2158" s="146" t="str">
        <f t="shared" si="1506"/>
        <v/>
      </c>
      <c r="K2158" s="146" t="str">
        <f t="shared" si="1507"/>
        <v/>
      </c>
      <c r="L2158" s="146" t="str">
        <f t="shared" si="1508"/>
        <v/>
      </c>
      <c r="M2158" s="146" t="str">
        <f t="shared" si="1509"/>
        <v/>
      </c>
      <c r="N2158" s="147">
        <f t="shared" si="1510"/>
        <v>0</v>
      </c>
      <c r="O2158" s="52"/>
      <c r="Q2158" s="146" t="str">
        <f t="shared" si="1511"/>
        <v>DNP</v>
      </c>
      <c r="R2158" t="s">
        <v>207</v>
      </c>
      <c r="S2158" s="134"/>
    </row>
    <row r="2159" spans="1:41" x14ac:dyDescent="0.25">
      <c r="A2159" s="139" t="str">
        <f t="shared" si="1499"/>
        <v>2015Wk 13P</v>
      </c>
      <c r="B2159" s="48" t="str">
        <f>IFERROR(VLOOKUP("S8",R2227:S2266,2,FALSE),"")</f>
        <v/>
      </c>
      <c r="C2159" s="144" t="e">
        <f t="shared" si="1500"/>
        <v>#N/A</v>
      </c>
      <c r="D2159" s="117"/>
      <c r="E2159" s="146" t="str">
        <f t="shared" si="1501"/>
        <v/>
      </c>
      <c r="F2159" s="146" t="str">
        <f t="shared" si="1502"/>
        <v/>
      </c>
      <c r="G2159" s="146" t="str">
        <f t="shared" si="1503"/>
        <v/>
      </c>
      <c r="H2159" s="146" t="str">
        <f t="shared" si="1504"/>
        <v/>
      </c>
      <c r="I2159" s="146" t="str">
        <f t="shared" si="1505"/>
        <v/>
      </c>
      <c r="J2159" s="146" t="str">
        <f t="shared" si="1506"/>
        <v/>
      </c>
      <c r="K2159" s="146" t="str">
        <f t="shared" si="1507"/>
        <v/>
      </c>
      <c r="L2159" s="146" t="str">
        <f t="shared" si="1508"/>
        <v/>
      </c>
      <c r="M2159" s="146" t="str">
        <f t="shared" si="1509"/>
        <v/>
      </c>
      <c r="N2159" s="147">
        <f t="shared" si="1510"/>
        <v>0</v>
      </c>
      <c r="O2159" s="52"/>
      <c r="Q2159" s="146" t="str">
        <f t="shared" si="1511"/>
        <v>DNP</v>
      </c>
      <c r="R2159" t="s">
        <v>207</v>
      </c>
      <c r="S2159" s="134"/>
    </row>
    <row r="2160" spans="1:41" x14ac:dyDescent="0.25">
      <c r="A2160" s="139" t="str">
        <f t="shared" si="1499"/>
        <v>2015Wk 13P</v>
      </c>
      <c r="B2160" s="48" t="str">
        <f>IFERROR(VLOOKUP("S9",R2227:S2266,2,FALSE),"")</f>
        <v/>
      </c>
      <c r="C2160" s="144" t="e">
        <f t="shared" si="1500"/>
        <v>#N/A</v>
      </c>
      <c r="D2160" s="117"/>
      <c r="E2160" s="146" t="str">
        <f t="shared" si="1501"/>
        <v/>
      </c>
      <c r="F2160" s="146" t="str">
        <f t="shared" si="1502"/>
        <v/>
      </c>
      <c r="G2160" s="146" t="str">
        <f t="shared" si="1503"/>
        <v/>
      </c>
      <c r="H2160" s="146" t="str">
        <f t="shared" si="1504"/>
        <v/>
      </c>
      <c r="I2160" s="146" t="str">
        <f t="shared" si="1505"/>
        <v/>
      </c>
      <c r="J2160" s="146" t="str">
        <f t="shared" si="1506"/>
        <v/>
      </c>
      <c r="K2160" s="146" t="str">
        <f t="shared" si="1507"/>
        <v/>
      </c>
      <c r="L2160" s="146" t="str">
        <f t="shared" si="1508"/>
        <v/>
      </c>
      <c r="M2160" s="146" t="str">
        <f t="shared" si="1509"/>
        <v/>
      </c>
      <c r="N2160" s="147">
        <f t="shared" si="1510"/>
        <v>0</v>
      </c>
      <c r="O2160" s="52"/>
      <c r="Q2160" s="146" t="str">
        <f t="shared" si="1511"/>
        <v>DNP</v>
      </c>
      <c r="R2160" t="s">
        <v>207</v>
      </c>
      <c r="S2160" s="134"/>
    </row>
    <row r="2161" spans="1:20" x14ac:dyDescent="0.25">
      <c r="A2161" s="139" t="str">
        <f t="shared" si="1499"/>
        <v>2015Wk 13P</v>
      </c>
      <c r="B2161" s="48" t="str">
        <f>IFERROR(VLOOKUP("S10",R2227:S2266,2,FALSE),"")</f>
        <v/>
      </c>
      <c r="C2161" s="144" t="e">
        <f t="shared" si="1500"/>
        <v>#N/A</v>
      </c>
      <c r="D2161" s="117"/>
      <c r="E2161" s="146" t="str">
        <f t="shared" si="1501"/>
        <v/>
      </c>
      <c r="F2161" s="146" t="str">
        <f t="shared" si="1502"/>
        <v/>
      </c>
      <c r="G2161" s="146" t="str">
        <f t="shared" si="1503"/>
        <v/>
      </c>
      <c r="H2161" s="146" t="str">
        <f t="shared" si="1504"/>
        <v/>
      </c>
      <c r="I2161" s="146" t="str">
        <f t="shared" si="1505"/>
        <v/>
      </c>
      <c r="J2161" s="146" t="str">
        <f t="shared" si="1506"/>
        <v/>
      </c>
      <c r="K2161" s="146" t="str">
        <f t="shared" si="1507"/>
        <v/>
      </c>
      <c r="L2161" s="146" t="str">
        <f t="shared" si="1508"/>
        <v/>
      </c>
      <c r="M2161" s="146" t="str">
        <f t="shared" si="1509"/>
        <v/>
      </c>
      <c r="N2161" s="147">
        <f t="shared" si="1510"/>
        <v>0</v>
      </c>
      <c r="O2161" s="52"/>
      <c r="Q2161" s="146" t="str">
        <f t="shared" si="1511"/>
        <v>DNP</v>
      </c>
      <c r="R2161" t="s">
        <v>207</v>
      </c>
      <c r="S2161" s="134"/>
    </row>
    <row r="2162" spans="1:20" x14ac:dyDescent="0.25">
      <c r="D2162" s="52"/>
      <c r="N2162" s="52"/>
      <c r="O2162" s="52"/>
      <c r="S2162" s="134"/>
    </row>
    <row r="2163" spans="1:20" x14ac:dyDescent="0.25">
      <c r="A2163">
        <v>1</v>
      </c>
      <c r="B2163">
        <v>1</v>
      </c>
      <c r="C2163">
        <v>2</v>
      </c>
      <c r="D2163">
        <v>3</v>
      </c>
      <c r="E2163" s="52">
        <v>4</v>
      </c>
      <c r="F2163">
        <v>5</v>
      </c>
      <c r="G2163">
        <v>6</v>
      </c>
      <c r="H2163">
        <v>7</v>
      </c>
      <c r="I2163">
        <v>8</v>
      </c>
      <c r="J2163">
        <v>9</v>
      </c>
      <c r="K2163">
        <v>10</v>
      </c>
      <c r="L2163">
        <v>11</v>
      </c>
      <c r="M2163">
        <v>12</v>
      </c>
      <c r="N2163">
        <v>13</v>
      </c>
      <c r="O2163" s="52">
        <v>14</v>
      </c>
      <c r="P2163" s="52">
        <v>15</v>
      </c>
      <c r="Q2163">
        <v>16</v>
      </c>
      <c r="S2163" s="134"/>
    </row>
    <row r="2164" spans="1:20" x14ac:dyDescent="0.25">
      <c r="A2164" t="str">
        <f>CONCATENATE($C$10,C2164)</f>
        <v>2015Wk 13</v>
      </c>
      <c r="B2164" t="s">
        <v>292</v>
      </c>
      <c r="C2164" s="159" t="s">
        <v>180</v>
      </c>
      <c r="D2164" s="160" t="s">
        <v>10</v>
      </c>
      <c r="E2164" s="161">
        <v>1</v>
      </c>
      <c r="F2164" s="161">
        <v>2</v>
      </c>
      <c r="G2164" s="161">
        <v>3</v>
      </c>
      <c r="H2164" s="161">
        <v>4</v>
      </c>
      <c r="I2164" s="161">
        <v>5</v>
      </c>
      <c r="J2164" s="161">
        <v>6</v>
      </c>
      <c r="K2164" s="161">
        <v>7</v>
      </c>
      <c r="L2164" s="161">
        <v>8</v>
      </c>
      <c r="M2164" s="161">
        <v>9</v>
      </c>
      <c r="N2164" s="162" t="s">
        <v>209</v>
      </c>
      <c r="O2164" s="163" t="s">
        <v>210</v>
      </c>
      <c r="P2164" s="164" t="s">
        <v>8</v>
      </c>
      <c r="Q2164" s="165" t="str">
        <f>IF(E2199="","Not Played","Played")</f>
        <v>Played</v>
      </c>
      <c r="R2164" s="166" t="str">
        <f>CONCATENATE($C$10,C2164)</f>
        <v>2015Wk 13</v>
      </c>
      <c r="S2164" s="162"/>
    </row>
    <row r="2165" spans="1:20" ht="16.5" thickBot="1" x14ac:dyDescent="0.3">
      <c r="C2165" s="167" t="s">
        <v>189</v>
      </c>
      <c r="D2165" s="168"/>
      <c r="E2165" s="168">
        <v>5</v>
      </c>
      <c r="F2165" s="168">
        <v>4</v>
      </c>
      <c r="G2165" s="168">
        <v>5</v>
      </c>
      <c r="H2165" s="168">
        <v>4</v>
      </c>
      <c r="I2165" s="168">
        <v>4</v>
      </c>
      <c r="J2165" s="168">
        <v>3</v>
      </c>
      <c r="K2165" s="168">
        <v>4</v>
      </c>
      <c r="L2165" s="168">
        <v>3</v>
      </c>
      <c r="M2165" s="168">
        <v>4</v>
      </c>
      <c r="N2165" s="169"/>
      <c r="O2165" s="169"/>
      <c r="R2165" s="166" t="s">
        <v>211</v>
      </c>
      <c r="S2165" s="170" t="s">
        <v>212</v>
      </c>
      <c r="T2165" t="s">
        <v>2</v>
      </c>
    </row>
    <row r="2166" spans="1:20" ht="16.5" thickBot="1" x14ac:dyDescent="0.3">
      <c r="A2166" s="139" t="str">
        <f t="shared" ref="A2166:A2225" si="1512">CONCATENATE($C$10,$C$2164,"P",B2166)</f>
        <v>2015Wk 13P19</v>
      </c>
      <c r="B2166">
        <v>19</v>
      </c>
      <c r="C2166" s="144" t="s">
        <v>255</v>
      </c>
      <c r="D2166" s="171">
        <v>5</v>
      </c>
      <c r="E2166" s="172">
        <v>6</v>
      </c>
      <c r="F2166" s="172">
        <v>5</v>
      </c>
      <c r="G2166" s="172">
        <v>7</v>
      </c>
      <c r="H2166" s="172">
        <v>6</v>
      </c>
      <c r="I2166" s="172">
        <v>4</v>
      </c>
      <c r="J2166" s="172">
        <v>5</v>
      </c>
      <c r="K2166" s="172">
        <v>3</v>
      </c>
      <c r="L2166" s="172">
        <v>3</v>
      </c>
      <c r="M2166" s="173">
        <v>4</v>
      </c>
      <c r="N2166" s="174">
        <v>43</v>
      </c>
      <c r="O2166" s="175">
        <v>0</v>
      </c>
      <c r="P2166" s="176">
        <v>0</v>
      </c>
      <c r="R2166" s="177" t="str">
        <f>CONCATENATE(B2166+100,P2166+100)</f>
        <v>119100</v>
      </c>
      <c r="S2166" s="170">
        <f>B2167</f>
        <v>79</v>
      </c>
      <c r="T2166" t="e">
        <f>VLOOKUP(B2166,$D$223:$H$264,5,FALSE)</f>
        <v>#N/A</v>
      </c>
    </row>
    <row r="2167" spans="1:20" ht="16.5" thickBot="1" x14ac:dyDescent="0.3">
      <c r="A2167" s="139" t="str">
        <f t="shared" si="1512"/>
        <v>2015Wk 13P79</v>
      </c>
      <c r="B2167">
        <v>79</v>
      </c>
      <c r="C2167" s="144" t="s">
        <v>220</v>
      </c>
      <c r="D2167" s="171">
        <v>3</v>
      </c>
      <c r="E2167" s="172">
        <v>5</v>
      </c>
      <c r="F2167" s="172">
        <v>4</v>
      </c>
      <c r="G2167" s="172">
        <v>5</v>
      </c>
      <c r="H2167" s="172">
        <v>5</v>
      </c>
      <c r="I2167" s="172">
        <v>4</v>
      </c>
      <c r="J2167" s="172">
        <v>3</v>
      </c>
      <c r="K2167" s="172">
        <v>3</v>
      </c>
      <c r="L2167" s="172">
        <v>3</v>
      </c>
      <c r="M2167" s="173">
        <v>4</v>
      </c>
      <c r="N2167" s="174">
        <v>36</v>
      </c>
      <c r="O2167" s="175">
        <v>5</v>
      </c>
      <c r="P2167" s="176">
        <v>2</v>
      </c>
      <c r="Q2167" s="52"/>
      <c r="R2167" s="177" t="str">
        <f>CONCATENATE(B2167+100,P2167+100)</f>
        <v>179102</v>
      </c>
      <c r="S2167" s="170">
        <f>B2166</f>
        <v>19</v>
      </c>
      <c r="T2167" t="e">
        <f>VLOOKUP(B2167,$D$223:$H$264,5,FALSE)</f>
        <v>#N/A</v>
      </c>
    </row>
    <row r="2168" spans="1:20" ht="16.5" thickBot="1" x14ac:dyDescent="0.3">
      <c r="A2168" s="139" t="str">
        <f t="shared" si="1512"/>
        <v>2015Wk 13PM1</v>
      </c>
      <c r="B2168" t="s">
        <v>173</v>
      </c>
      <c r="C2168" s="96"/>
      <c r="D2168" s="98"/>
      <c r="E2168" s="178"/>
      <c r="F2168" s="178"/>
      <c r="G2168" s="178"/>
      <c r="H2168" s="178"/>
      <c r="I2168" s="178"/>
      <c r="J2168" s="178"/>
      <c r="K2168" s="178"/>
      <c r="L2168" s="178"/>
      <c r="M2168" s="178"/>
      <c r="N2168" s="126"/>
      <c r="O2168" s="126"/>
      <c r="P2168" s="90"/>
      <c r="Q2168" s="52"/>
      <c r="R2168" s="177" t="str">
        <f>IF(R2166="","",CONCATENATE(R2166,"v",R2167))</f>
        <v>119100v179102</v>
      </c>
      <c r="S2168" s="170"/>
    </row>
    <row r="2169" spans="1:20" ht="16.5" thickBot="1" x14ac:dyDescent="0.3">
      <c r="A2169" s="139" t="str">
        <f t="shared" si="1512"/>
        <v>2015Wk 13P25</v>
      </c>
      <c r="B2169">
        <v>25</v>
      </c>
      <c r="C2169" s="144" t="s">
        <v>258</v>
      </c>
      <c r="D2169" s="171">
        <v>5</v>
      </c>
      <c r="E2169" s="172">
        <v>4</v>
      </c>
      <c r="F2169" s="172">
        <v>5</v>
      </c>
      <c r="G2169" s="172">
        <v>6</v>
      </c>
      <c r="H2169" s="172">
        <v>5</v>
      </c>
      <c r="I2169" s="172">
        <v>4</v>
      </c>
      <c r="J2169" s="172">
        <v>4</v>
      </c>
      <c r="K2169" s="172">
        <v>5</v>
      </c>
      <c r="L2169" s="172">
        <v>4</v>
      </c>
      <c r="M2169" s="173">
        <v>6</v>
      </c>
      <c r="N2169" s="174">
        <v>43</v>
      </c>
      <c r="O2169" s="175">
        <v>0</v>
      </c>
      <c r="P2169" s="176">
        <v>2</v>
      </c>
      <c r="Q2169" s="52"/>
      <c r="R2169" s="177" t="str">
        <f>CONCATENATE(B2169+100,P2169+100)</f>
        <v>125102</v>
      </c>
      <c r="S2169" s="170">
        <f>B2170</f>
        <v>37</v>
      </c>
      <c r="T2169" t="e">
        <f>VLOOKUP(B2169,$D$223:$H$264,5,FALSE)</f>
        <v>#N/A</v>
      </c>
    </row>
    <row r="2170" spans="1:20" ht="16.5" thickBot="1" x14ac:dyDescent="0.3">
      <c r="A2170" s="139" t="str">
        <f t="shared" si="1512"/>
        <v>2015Wk 13P37</v>
      </c>
      <c r="B2170">
        <v>37</v>
      </c>
      <c r="C2170" s="144" t="s">
        <v>223</v>
      </c>
      <c r="D2170" s="171">
        <v>5</v>
      </c>
      <c r="E2170" s="172">
        <v>5</v>
      </c>
      <c r="F2170" s="172">
        <v>5</v>
      </c>
      <c r="G2170" s="172">
        <v>6</v>
      </c>
      <c r="H2170" s="172">
        <v>5</v>
      </c>
      <c r="I2170" s="172">
        <v>4</v>
      </c>
      <c r="J2170" s="172">
        <v>4</v>
      </c>
      <c r="K2170" s="172">
        <v>4</v>
      </c>
      <c r="L2170" s="172">
        <v>4</v>
      </c>
      <c r="M2170" s="173">
        <v>6</v>
      </c>
      <c r="N2170" s="174">
        <v>43</v>
      </c>
      <c r="O2170" s="175">
        <v>-1</v>
      </c>
      <c r="P2170" s="176">
        <v>0</v>
      </c>
      <c r="Q2170" s="52"/>
      <c r="R2170" s="177" t="str">
        <f>CONCATENATE(B2170+100,P2170+100)</f>
        <v>137100</v>
      </c>
      <c r="S2170" s="170">
        <f>B2169</f>
        <v>25</v>
      </c>
      <c r="T2170" t="e">
        <f>VLOOKUP(B2170,$D$223:$H$264,5,FALSE)</f>
        <v>#N/A</v>
      </c>
    </row>
    <row r="2171" spans="1:20" ht="16.5" thickBot="1" x14ac:dyDescent="0.3">
      <c r="A2171" s="139" t="str">
        <f t="shared" si="1512"/>
        <v>2015Wk 13PM2</v>
      </c>
      <c r="B2171" t="s">
        <v>174</v>
      </c>
      <c r="C2171" s="96"/>
      <c r="D2171" s="98"/>
      <c r="E2171" s="178"/>
      <c r="F2171" s="178"/>
      <c r="G2171" s="178"/>
      <c r="H2171" s="178"/>
      <c r="I2171" s="178"/>
      <c r="J2171" s="178"/>
      <c r="K2171" s="178"/>
      <c r="L2171" s="178"/>
      <c r="M2171" s="178"/>
      <c r="N2171" s="126"/>
      <c r="O2171" s="126"/>
      <c r="P2171" s="90"/>
      <c r="Q2171" s="52"/>
      <c r="R2171" s="177" t="str">
        <f>IF(R2169="","",CONCATENATE(R2169,"v",R2170))</f>
        <v>125102v137100</v>
      </c>
      <c r="S2171" s="170"/>
    </row>
    <row r="2172" spans="1:20" ht="16.5" thickBot="1" x14ac:dyDescent="0.3">
      <c r="A2172" s="139" t="str">
        <f t="shared" si="1512"/>
        <v>2015Wk 13P16</v>
      </c>
      <c r="B2172">
        <v>16</v>
      </c>
      <c r="C2172" s="144" t="s">
        <v>261</v>
      </c>
      <c r="D2172" s="171">
        <v>9</v>
      </c>
      <c r="E2172" s="172">
        <v>6</v>
      </c>
      <c r="F2172" s="172">
        <v>5</v>
      </c>
      <c r="G2172" s="172">
        <v>6</v>
      </c>
      <c r="H2172" s="172">
        <v>6</v>
      </c>
      <c r="I2172" s="172">
        <v>6</v>
      </c>
      <c r="J2172" s="172">
        <v>3</v>
      </c>
      <c r="K2172" s="172">
        <v>4</v>
      </c>
      <c r="L2172" s="172">
        <v>4</v>
      </c>
      <c r="M2172" s="173">
        <v>6</v>
      </c>
      <c r="N2172" s="174">
        <v>46</v>
      </c>
      <c r="O2172" s="175">
        <v>0</v>
      </c>
      <c r="P2172" s="176">
        <v>0</v>
      </c>
      <c r="Q2172" s="52"/>
      <c r="R2172" s="177" t="str">
        <f>CONCATENATE(B2172+100,P2172+100)</f>
        <v>116100</v>
      </c>
      <c r="S2172" s="170">
        <f>B2173</f>
        <v>73</v>
      </c>
      <c r="T2172" t="e">
        <f>VLOOKUP(B2172,$D$223:$H$264,5,FALSE)</f>
        <v>#N/A</v>
      </c>
    </row>
    <row r="2173" spans="1:20" ht="16.5" thickBot="1" x14ac:dyDescent="0.3">
      <c r="A2173" s="139" t="str">
        <f t="shared" si="1512"/>
        <v>2015Wk 13P73</v>
      </c>
      <c r="B2173">
        <v>73</v>
      </c>
      <c r="C2173" s="144" t="s">
        <v>226</v>
      </c>
      <c r="D2173" s="171">
        <v>11</v>
      </c>
      <c r="E2173" s="172">
        <v>7</v>
      </c>
      <c r="F2173" s="172">
        <v>4</v>
      </c>
      <c r="G2173" s="172">
        <v>8</v>
      </c>
      <c r="H2173" s="172">
        <v>6</v>
      </c>
      <c r="I2173" s="172">
        <v>6</v>
      </c>
      <c r="J2173" s="172">
        <v>5</v>
      </c>
      <c r="K2173" s="172">
        <v>4</v>
      </c>
      <c r="L2173" s="172">
        <v>3</v>
      </c>
      <c r="M2173" s="173">
        <v>5</v>
      </c>
      <c r="N2173" s="174">
        <v>48</v>
      </c>
      <c r="O2173" s="175">
        <v>1</v>
      </c>
      <c r="P2173" s="176">
        <v>2</v>
      </c>
      <c r="Q2173" s="52"/>
      <c r="R2173" s="177" t="str">
        <f>CONCATENATE(B2173+100,P2173+100)</f>
        <v>173102</v>
      </c>
      <c r="S2173" s="170">
        <f>B2172</f>
        <v>16</v>
      </c>
      <c r="T2173" t="e">
        <f>VLOOKUP(B2173,$D$223:$H$264,5,FALSE)</f>
        <v>#N/A</v>
      </c>
    </row>
    <row r="2174" spans="1:20" ht="16.5" thickBot="1" x14ac:dyDescent="0.3">
      <c r="A2174" s="139" t="str">
        <f t="shared" si="1512"/>
        <v>2015Wk 13PM3</v>
      </c>
      <c r="B2174" t="s">
        <v>175</v>
      </c>
      <c r="C2174" s="96"/>
      <c r="D2174" s="98"/>
      <c r="E2174" s="178"/>
      <c r="F2174" s="178"/>
      <c r="G2174" s="178"/>
      <c r="H2174" s="178"/>
      <c r="I2174" s="178"/>
      <c r="J2174" s="178"/>
      <c r="K2174" s="178"/>
      <c r="L2174" s="178"/>
      <c r="M2174" s="178"/>
      <c r="N2174" s="126"/>
      <c r="O2174" s="126"/>
      <c r="P2174" s="90"/>
      <c r="Q2174" s="52"/>
      <c r="R2174" s="177" t="str">
        <f>IF(R2172="","",CONCATENATE(R2172,"v",R2173))</f>
        <v>116100v173102</v>
      </c>
      <c r="S2174" s="170"/>
    </row>
    <row r="2175" spans="1:20" ht="16.5" thickBot="1" x14ac:dyDescent="0.3">
      <c r="A2175" s="139" t="str">
        <f t="shared" si="1512"/>
        <v>2015Wk 13P68</v>
      </c>
      <c r="B2175">
        <v>68</v>
      </c>
      <c r="C2175" s="144" t="s">
        <v>214</v>
      </c>
      <c r="D2175" s="171">
        <v>2</v>
      </c>
      <c r="E2175" s="172">
        <v>5</v>
      </c>
      <c r="F2175" s="172">
        <v>4</v>
      </c>
      <c r="G2175" s="172">
        <v>6</v>
      </c>
      <c r="H2175" s="172">
        <v>5</v>
      </c>
      <c r="I2175" s="172">
        <v>4</v>
      </c>
      <c r="J2175" s="172">
        <v>4</v>
      </c>
      <c r="K2175" s="172">
        <v>4</v>
      </c>
      <c r="L2175" s="172">
        <v>4</v>
      </c>
      <c r="M2175" s="173">
        <v>4</v>
      </c>
      <c r="N2175" s="174">
        <v>40</v>
      </c>
      <c r="O2175" s="175">
        <v>-1</v>
      </c>
      <c r="P2175" s="176">
        <v>1</v>
      </c>
      <c r="Q2175" s="52"/>
      <c r="R2175" s="177" t="str">
        <f>CONCATENATE(B2175+100,P2175+100)</f>
        <v>168101</v>
      </c>
      <c r="S2175" s="170">
        <f>B2176</f>
        <v>3</v>
      </c>
      <c r="T2175" t="e">
        <f>VLOOKUP(B2175,$D$223:$H$264,5,FALSE)</f>
        <v>#N/A</v>
      </c>
    </row>
    <row r="2176" spans="1:20" ht="16.5" thickBot="1" x14ac:dyDescent="0.3">
      <c r="A2176" s="139" t="str">
        <f t="shared" si="1512"/>
        <v>2015Wk 13P3</v>
      </c>
      <c r="B2176">
        <v>3</v>
      </c>
      <c r="C2176" s="144" t="s">
        <v>229</v>
      </c>
      <c r="D2176" s="171">
        <v>4</v>
      </c>
      <c r="E2176" s="172">
        <v>5</v>
      </c>
      <c r="F2176" s="172">
        <v>4</v>
      </c>
      <c r="G2176" s="172">
        <v>6</v>
      </c>
      <c r="H2176" s="172">
        <v>5</v>
      </c>
      <c r="I2176" s="172">
        <v>5</v>
      </c>
      <c r="J2176" s="172">
        <v>4</v>
      </c>
      <c r="K2176" s="172">
        <v>4</v>
      </c>
      <c r="L2176" s="172">
        <v>4</v>
      </c>
      <c r="M2176" s="173">
        <v>5</v>
      </c>
      <c r="N2176" s="174">
        <v>42</v>
      </c>
      <c r="O2176" s="175">
        <v>-1</v>
      </c>
      <c r="P2176" s="176">
        <v>1</v>
      </c>
      <c r="Q2176" s="52"/>
      <c r="R2176" s="177" t="str">
        <f>CONCATENATE(B2176+100,P2176+100)</f>
        <v>103101</v>
      </c>
      <c r="S2176" s="170">
        <f>B2175</f>
        <v>68</v>
      </c>
      <c r="T2176" t="e">
        <f>VLOOKUP(B2176,$D$223:$H$264,5,FALSE)</f>
        <v>#N/A</v>
      </c>
    </row>
    <row r="2177" spans="1:20" ht="16.5" thickBot="1" x14ac:dyDescent="0.3">
      <c r="A2177" s="139" t="str">
        <f t="shared" si="1512"/>
        <v>2015Wk 13PM4</v>
      </c>
      <c r="B2177" t="s">
        <v>221</v>
      </c>
      <c r="C2177" s="96"/>
      <c r="D2177" s="98"/>
      <c r="E2177" s="178"/>
      <c r="F2177" s="178"/>
      <c r="G2177" s="178"/>
      <c r="H2177" s="178"/>
      <c r="I2177" s="178"/>
      <c r="J2177" s="178"/>
      <c r="K2177" s="178"/>
      <c r="L2177" s="178"/>
      <c r="M2177" s="178"/>
      <c r="N2177" s="126"/>
      <c r="O2177" s="126"/>
      <c r="P2177" s="90"/>
      <c r="Q2177" s="52"/>
      <c r="R2177" s="177" t="str">
        <f>IF(R2175="","",CONCATENATE(R2175,"v",R2176))</f>
        <v>168101v103101</v>
      </c>
      <c r="S2177" s="170"/>
    </row>
    <row r="2178" spans="1:20" ht="16.5" thickBot="1" x14ac:dyDescent="0.3">
      <c r="A2178" s="139" t="str">
        <f t="shared" si="1512"/>
        <v>2015Wk 13P30</v>
      </c>
      <c r="B2178">
        <v>30</v>
      </c>
      <c r="C2178" s="144" t="s">
        <v>216</v>
      </c>
      <c r="D2178" s="171">
        <v>8</v>
      </c>
      <c r="E2178" s="172">
        <v>5</v>
      </c>
      <c r="F2178" s="172">
        <v>4</v>
      </c>
      <c r="G2178" s="172">
        <v>6</v>
      </c>
      <c r="H2178" s="172">
        <v>5</v>
      </c>
      <c r="I2178" s="172">
        <v>4</v>
      </c>
      <c r="J2178" s="172">
        <v>4</v>
      </c>
      <c r="K2178" s="172">
        <v>5</v>
      </c>
      <c r="L2178" s="172">
        <v>4</v>
      </c>
      <c r="M2178" s="173">
        <v>5</v>
      </c>
      <c r="N2178" s="174">
        <v>42</v>
      </c>
      <c r="O2178" s="175">
        <v>3</v>
      </c>
      <c r="P2178" s="176">
        <v>2</v>
      </c>
      <c r="Q2178" s="52"/>
      <c r="R2178" s="177" t="str">
        <f>CONCATENATE(B2178+100,P2178+100)</f>
        <v>130102</v>
      </c>
      <c r="S2178" s="170">
        <f>B2179</f>
        <v>31</v>
      </c>
      <c r="T2178" t="e">
        <f>VLOOKUP(B2178,$D$223:$H$264,5,FALSE)</f>
        <v>#N/A</v>
      </c>
    </row>
    <row r="2179" spans="1:20" ht="16.5" thickBot="1" x14ac:dyDescent="0.3">
      <c r="A2179" s="139" t="str">
        <f t="shared" si="1512"/>
        <v>2015Wk 13P31</v>
      </c>
      <c r="B2179">
        <v>31</v>
      </c>
      <c r="C2179" s="144" t="s">
        <v>232</v>
      </c>
      <c r="D2179" s="171">
        <v>8</v>
      </c>
      <c r="E2179" s="172">
        <v>6</v>
      </c>
      <c r="F2179" s="172">
        <v>7</v>
      </c>
      <c r="G2179" s="172">
        <v>6</v>
      </c>
      <c r="H2179" s="172">
        <v>5</v>
      </c>
      <c r="I2179" s="172">
        <v>6</v>
      </c>
      <c r="J2179" s="172">
        <v>4</v>
      </c>
      <c r="K2179" s="172">
        <v>4</v>
      </c>
      <c r="L2179" s="172">
        <v>4</v>
      </c>
      <c r="M2179" s="173">
        <v>5</v>
      </c>
      <c r="N2179" s="174">
        <v>47</v>
      </c>
      <c r="O2179" s="175">
        <v>-1</v>
      </c>
      <c r="P2179" s="176">
        <v>0</v>
      </c>
      <c r="Q2179" s="52"/>
      <c r="R2179" s="177" t="str">
        <f>CONCATENATE(B2179+100,P2179+100)</f>
        <v>131100</v>
      </c>
      <c r="S2179" s="170">
        <f>B2178</f>
        <v>30</v>
      </c>
      <c r="T2179" t="e">
        <f>VLOOKUP(B2179,$D$223:$H$264,5,FALSE)</f>
        <v>#N/A</v>
      </c>
    </row>
    <row r="2180" spans="1:20" ht="16.5" thickBot="1" x14ac:dyDescent="0.3">
      <c r="A2180" s="139" t="str">
        <f t="shared" si="1512"/>
        <v>2015Wk 13PM5</v>
      </c>
      <c r="B2180" t="s">
        <v>224</v>
      </c>
      <c r="C2180" s="96"/>
      <c r="D2180" s="98"/>
      <c r="E2180" s="178"/>
      <c r="F2180" s="178"/>
      <c r="G2180" s="178"/>
      <c r="H2180" s="178"/>
      <c r="I2180" s="178"/>
      <c r="J2180" s="178"/>
      <c r="K2180" s="178"/>
      <c r="L2180" s="178"/>
      <c r="M2180" s="178"/>
      <c r="N2180" s="126"/>
      <c r="O2180" s="126"/>
      <c r="P2180" s="90"/>
      <c r="Q2180" s="52"/>
      <c r="R2180" s="177" t="str">
        <f>IF(R2178="","",CONCATENATE(R2178,"v",R2179))</f>
        <v>130102v131100</v>
      </c>
      <c r="S2180" s="170"/>
    </row>
    <row r="2181" spans="1:20" ht="16.5" thickBot="1" x14ac:dyDescent="0.3">
      <c r="A2181" s="139" t="str">
        <f t="shared" si="1512"/>
        <v>2015Wk 13P44</v>
      </c>
      <c r="B2181">
        <v>44</v>
      </c>
      <c r="C2181" s="144" t="s">
        <v>218</v>
      </c>
      <c r="D2181" s="171">
        <v>13</v>
      </c>
      <c r="E2181" s="172">
        <v>7</v>
      </c>
      <c r="F2181" s="172">
        <v>5</v>
      </c>
      <c r="G2181" s="172">
        <v>8</v>
      </c>
      <c r="H2181" s="172">
        <v>6</v>
      </c>
      <c r="I2181" s="172">
        <v>7</v>
      </c>
      <c r="J2181" s="172">
        <v>5</v>
      </c>
      <c r="K2181" s="172">
        <v>6</v>
      </c>
      <c r="L2181" s="172">
        <v>4</v>
      </c>
      <c r="M2181" s="173">
        <v>5</v>
      </c>
      <c r="N2181" s="174">
        <v>53</v>
      </c>
      <c r="O2181" s="175">
        <v>-1</v>
      </c>
      <c r="P2181" s="176">
        <v>2</v>
      </c>
      <c r="Q2181" s="52"/>
      <c r="R2181" s="177" t="str">
        <f>CONCATENATE(B2181+100,P2181+100)</f>
        <v>144102</v>
      </c>
      <c r="S2181" s="170">
        <f>B2182</f>
        <v>32</v>
      </c>
      <c r="T2181" t="e">
        <f>VLOOKUP(B2181,$D$223:$H$264,5,FALSE)</f>
        <v>#N/A</v>
      </c>
    </row>
    <row r="2182" spans="1:20" ht="16.5" thickBot="1" x14ac:dyDescent="0.3">
      <c r="A2182" s="139" t="str">
        <f t="shared" si="1512"/>
        <v>2015Wk 13P32</v>
      </c>
      <c r="B2182">
        <v>32</v>
      </c>
      <c r="C2182" s="144" t="s">
        <v>235</v>
      </c>
      <c r="D2182" s="171">
        <v>10</v>
      </c>
      <c r="E2182" s="172">
        <v>8</v>
      </c>
      <c r="F2182" s="172">
        <v>6</v>
      </c>
      <c r="G2182" s="172">
        <v>7</v>
      </c>
      <c r="H2182" s="172">
        <v>7</v>
      </c>
      <c r="I2182" s="172">
        <v>4</v>
      </c>
      <c r="J2182" s="172">
        <v>5</v>
      </c>
      <c r="K2182" s="172">
        <v>5</v>
      </c>
      <c r="L2182" s="172">
        <v>4</v>
      </c>
      <c r="M2182" s="173">
        <v>6</v>
      </c>
      <c r="N2182" s="174">
        <v>52</v>
      </c>
      <c r="O2182" s="175">
        <v>-3</v>
      </c>
      <c r="P2182" s="176">
        <v>0</v>
      </c>
      <c r="Q2182" s="52"/>
      <c r="R2182" s="177" t="str">
        <f>CONCATENATE(B2182+100,P2182+100)</f>
        <v>132100</v>
      </c>
      <c r="S2182" s="170">
        <f>B2181</f>
        <v>44</v>
      </c>
      <c r="T2182" t="e">
        <f>VLOOKUP(B2182,$D$223:$H$264,5,FALSE)</f>
        <v>#N/A</v>
      </c>
    </row>
    <row r="2183" spans="1:20" ht="16.5" thickBot="1" x14ac:dyDescent="0.3">
      <c r="A2183" s="139" t="str">
        <f t="shared" si="1512"/>
        <v>2015Wk 13PM6</v>
      </c>
      <c r="B2183" t="s">
        <v>227</v>
      </c>
      <c r="C2183" s="96"/>
      <c r="D2183" s="98"/>
      <c r="E2183" s="178"/>
      <c r="F2183" s="178"/>
      <c r="G2183" s="178"/>
      <c r="H2183" s="178"/>
      <c r="I2183" s="178"/>
      <c r="J2183" s="178"/>
      <c r="K2183" s="178"/>
      <c r="L2183" s="178"/>
      <c r="M2183" s="178"/>
      <c r="N2183" s="126"/>
      <c r="O2183" s="126"/>
      <c r="P2183" s="90"/>
      <c r="Q2183" s="52"/>
      <c r="R2183" s="177" t="str">
        <f>IF(R2181="","",CONCATENATE(R2181,"v",R2182))</f>
        <v>144102v132100</v>
      </c>
      <c r="S2183" s="170"/>
    </row>
    <row r="2184" spans="1:20" ht="16.5" thickBot="1" x14ac:dyDescent="0.3">
      <c r="A2184" s="139" t="str">
        <f t="shared" si="1512"/>
        <v>2015Wk 13P82</v>
      </c>
      <c r="B2184">
        <v>82</v>
      </c>
      <c r="C2184" s="144" t="s">
        <v>256</v>
      </c>
      <c r="D2184" s="171">
        <v>5</v>
      </c>
      <c r="E2184" s="172">
        <v>5</v>
      </c>
      <c r="F2184" s="172">
        <v>5</v>
      </c>
      <c r="G2184" s="172">
        <v>8</v>
      </c>
      <c r="H2184" s="172">
        <v>5</v>
      </c>
      <c r="I2184" s="172">
        <v>4</v>
      </c>
      <c r="J2184" s="172">
        <v>3</v>
      </c>
      <c r="K2184" s="172">
        <v>5</v>
      </c>
      <c r="L2184" s="172">
        <v>3</v>
      </c>
      <c r="M2184" s="173">
        <v>5</v>
      </c>
      <c r="N2184" s="174">
        <v>43</v>
      </c>
      <c r="O2184" s="175">
        <v>0</v>
      </c>
      <c r="P2184" s="176">
        <v>1</v>
      </c>
      <c r="Q2184" s="52"/>
      <c r="R2184" s="177" t="str">
        <f>CONCATENATE(B2184+100,P2184+100)</f>
        <v>182101</v>
      </c>
      <c r="S2184" s="170">
        <f>B2185</f>
        <v>9</v>
      </c>
      <c r="T2184" t="e">
        <f>VLOOKUP(B2184,$D$223:$H$264,5,FALSE)</f>
        <v>#N/A</v>
      </c>
    </row>
    <row r="2185" spans="1:20" ht="16.5" thickBot="1" x14ac:dyDescent="0.3">
      <c r="A2185" s="139" t="str">
        <f t="shared" si="1512"/>
        <v>2015Wk 13P9</v>
      </c>
      <c r="B2185">
        <v>9</v>
      </c>
      <c r="C2185" s="144" t="s">
        <v>228</v>
      </c>
      <c r="D2185" s="171">
        <v>4</v>
      </c>
      <c r="E2185" s="172">
        <v>6</v>
      </c>
      <c r="F2185" s="172">
        <v>4</v>
      </c>
      <c r="G2185" s="172">
        <v>6</v>
      </c>
      <c r="H2185" s="172">
        <v>6</v>
      </c>
      <c r="I2185" s="172">
        <v>3</v>
      </c>
      <c r="J2185" s="172">
        <v>4</v>
      </c>
      <c r="K2185" s="172">
        <v>4</v>
      </c>
      <c r="L2185" s="172">
        <v>3</v>
      </c>
      <c r="M2185" s="173">
        <v>6</v>
      </c>
      <c r="N2185" s="174">
        <v>42</v>
      </c>
      <c r="O2185" s="175">
        <v>0</v>
      </c>
      <c r="P2185" s="176">
        <v>1</v>
      </c>
      <c r="Q2185" s="52"/>
      <c r="R2185" s="177" t="str">
        <f>CONCATENATE(B2185+100,P2185+100)</f>
        <v>109101</v>
      </c>
      <c r="S2185" s="170">
        <f>B2184</f>
        <v>82</v>
      </c>
      <c r="T2185" t="e">
        <f>VLOOKUP(B2185,$D$223:$H$264,5,FALSE)</f>
        <v>#N/A</v>
      </c>
    </row>
    <row r="2186" spans="1:20" ht="16.5" thickBot="1" x14ac:dyDescent="0.3">
      <c r="A2186" s="139" t="str">
        <f t="shared" si="1512"/>
        <v>2015Wk 13PM7</v>
      </c>
      <c r="B2186" t="s">
        <v>230</v>
      </c>
      <c r="C2186" s="96"/>
      <c r="D2186" s="98"/>
      <c r="E2186" s="178"/>
      <c r="F2186" s="178"/>
      <c r="G2186" s="178"/>
      <c r="H2186" s="178"/>
      <c r="I2186" s="178"/>
      <c r="J2186" s="178"/>
      <c r="K2186" s="178"/>
      <c r="L2186" s="178"/>
      <c r="M2186" s="178"/>
      <c r="N2186" s="126"/>
      <c r="O2186" s="126"/>
      <c r="P2186" s="90"/>
      <c r="Q2186" s="52"/>
      <c r="R2186" s="177" t="str">
        <f>IF(R2184="","",CONCATENATE(R2184,"v",R2185))</f>
        <v>182101v109101</v>
      </c>
      <c r="S2186" s="170"/>
    </row>
    <row r="2187" spans="1:20" ht="16.5" thickBot="1" x14ac:dyDescent="0.3">
      <c r="A2187" s="139" t="str">
        <f t="shared" si="1512"/>
        <v>2015Wk 13P11</v>
      </c>
      <c r="B2187">
        <v>11</v>
      </c>
      <c r="C2187" s="144" t="s">
        <v>259</v>
      </c>
      <c r="D2187" s="171">
        <v>6</v>
      </c>
      <c r="E2187" s="172">
        <v>5</v>
      </c>
      <c r="F2187" s="172">
        <v>5</v>
      </c>
      <c r="G2187" s="172">
        <v>7</v>
      </c>
      <c r="H2187" s="172">
        <v>5</v>
      </c>
      <c r="I2187" s="172">
        <v>6</v>
      </c>
      <c r="J2187" s="172">
        <v>4</v>
      </c>
      <c r="K2187" s="172">
        <v>5</v>
      </c>
      <c r="L2187" s="172">
        <v>3</v>
      </c>
      <c r="M2187" s="173">
        <v>5</v>
      </c>
      <c r="N2187" s="174">
        <v>45</v>
      </c>
      <c r="O2187" s="175">
        <v>-2</v>
      </c>
      <c r="P2187" s="176">
        <v>2</v>
      </c>
      <c r="Q2187" s="52"/>
      <c r="R2187" s="177" t="str">
        <f>CONCATENATE(B2187+100,P2187+100)</f>
        <v>111102</v>
      </c>
      <c r="S2187" s="170">
        <f>B2188</f>
        <v>12</v>
      </c>
      <c r="T2187" t="e">
        <f>VLOOKUP(B2187,$D$223:$H$264,5,FALSE)</f>
        <v>#N/A</v>
      </c>
    </row>
    <row r="2188" spans="1:20" ht="16.5" thickBot="1" x14ac:dyDescent="0.3">
      <c r="A2188" s="139" t="str">
        <f t="shared" si="1512"/>
        <v>2015Wk 13P12</v>
      </c>
      <c r="B2188">
        <v>12</v>
      </c>
      <c r="C2188" s="144" t="s">
        <v>231</v>
      </c>
      <c r="D2188" s="171">
        <v>5</v>
      </c>
      <c r="E2188" s="172">
        <v>5</v>
      </c>
      <c r="F2188" s="172">
        <v>5</v>
      </c>
      <c r="G2188" s="172">
        <v>7</v>
      </c>
      <c r="H2188" s="172">
        <v>6</v>
      </c>
      <c r="I2188" s="172">
        <v>5</v>
      </c>
      <c r="J2188" s="172">
        <v>4</v>
      </c>
      <c r="K2188" s="172">
        <v>4</v>
      </c>
      <c r="L2188" s="172">
        <v>4</v>
      </c>
      <c r="M2188" s="173">
        <v>6</v>
      </c>
      <c r="N2188" s="174">
        <v>46</v>
      </c>
      <c r="O2188" s="175">
        <v>-4</v>
      </c>
      <c r="P2188" s="176">
        <v>0</v>
      </c>
      <c r="Q2188" s="52"/>
      <c r="R2188" s="177" t="str">
        <f>CONCATENATE(B2188+100,P2188+100)</f>
        <v>112100</v>
      </c>
      <c r="S2188" s="170">
        <f>B2187</f>
        <v>11</v>
      </c>
      <c r="T2188" t="e">
        <f>VLOOKUP(B2188,$D$223:$H$264,5,FALSE)</f>
        <v>#N/A</v>
      </c>
    </row>
    <row r="2189" spans="1:20" ht="16.5" thickBot="1" x14ac:dyDescent="0.3">
      <c r="A2189" s="139" t="str">
        <f t="shared" si="1512"/>
        <v>2015Wk 13PM8</v>
      </c>
      <c r="B2189" t="s">
        <v>233</v>
      </c>
      <c r="C2189" s="96"/>
      <c r="D2189" s="98"/>
      <c r="E2189" s="178"/>
      <c r="F2189" s="178"/>
      <c r="G2189" s="178"/>
      <c r="H2189" s="178"/>
      <c r="I2189" s="178"/>
      <c r="J2189" s="178"/>
      <c r="K2189" s="178"/>
      <c r="L2189" s="178"/>
      <c r="M2189" s="178"/>
      <c r="N2189" s="126"/>
      <c r="O2189" s="126"/>
      <c r="P2189" s="90"/>
      <c r="Q2189" s="52"/>
      <c r="R2189" s="177" t="str">
        <f>IF(R2187="","",CONCATENATE(R2187,"v",R2188))</f>
        <v>111102v112100</v>
      </c>
      <c r="S2189" s="170"/>
    </row>
    <row r="2190" spans="1:20" ht="16.5" thickBot="1" x14ac:dyDescent="0.3">
      <c r="A2190" s="139" t="str">
        <f t="shared" si="1512"/>
        <v>2015Wk 13P20</v>
      </c>
      <c r="B2190">
        <v>20</v>
      </c>
      <c r="C2190" s="144" t="s">
        <v>262</v>
      </c>
      <c r="D2190" s="171">
        <v>8</v>
      </c>
      <c r="E2190" s="172">
        <v>5</v>
      </c>
      <c r="F2190" s="172">
        <v>5</v>
      </c>
      <c r="G2190" s="172">
        <v>8</v>
      </c>
      <c r="H2190" s="172">
        <v>6</v>
      </c>
      <c r="I2190" s="172">
        <v>4</v>
      </c>
      <c r="J2190" s="172">
        <v>3</v>
      </c>
      <c r="K2190" s="172">
        <v>4</v>
      </c>
      <c r="L2190" s="172">
        <v>5</v>
      </c>
      <c r="M2190" s="173">
        <v>6</v>
      </c>
      <c r="N2190" s="174">
        <v>46</v>
      </c>
      <c r="O2190" s="175">
        <v>0</v>
      </c>
      <c r="P2190" s="176">
        <v>0</v>
      </c>
      <c r="Q2190" s="52"/>
      <c r="R2190" s="177" t="str">
        <f>CONCATENATE(B2190+100,P2190+100)</f>
        <v>120100</v>
      </c>
      <c r="S2190" s="170">
        <f>B2191</f>
        <v>72</v>
      </c>
      <c r="T2190" t="e">
        <f>VLOOKUP(B2190,$D$223:$H$264,5,FALSE)</f>
        <v>#N/A</v>
      </c>
    </row>
    <row r="2191" spans="1:20" ht="16.5" thickBot="1" x14ac:dyDescent="0.3">
      <c r="A2191" s="139" t="str">
        <f t="shared" si="1512"/>
        <v>2015Wk 13P72</v>
      </c>
      <c r="B2191">
        <v>72</v>
      </c>
      <c r="C2191" s="144" t="s">
        <v>234</v>
      </c>
      <c r="D2191" s="171">
        <v>11</v>
      </c>
      <c r="E2191" s="172">
        <v>7</v>
      </c>
      <c r="F2191" s="172">
        <v>5</v>
      </c>
      <c r="G2191" s="172">
        <v>5</v>
      </c>
      <c r="H2191" s="172">
        <v>6</v>
      </c>
      <c r="I2191" s="172">
        <v>5</v>
      </c>
      <c r="J2191" s="172">
        <v>4</v>
      </c>
      <c r="K2191" s="172">
        <v>4</v>
      </c>
      <c r="L2191" s="172">
        <v>5</v>
      </c>
      <c r="M2191" s="173">
        <v>6</v>
      </c>
      <c r="N2191" s="174">
        <v>47</v>
      </c>
      <c r="O2191" s="175">
        <v>1</v>
      </c>
      <c r="P2191" s="176">
        <v>2</v>
      </c>
      <c r="Q2191" s="52"/>
      <c r="R2191" s="177" t="str">
        <f>CONCATENATE(B2191+100,P2191+100)</f>
        <v>172102</v>
      </c>
      <c r="S2191" s="170">
        <f>B2190</f>
        <v>20</v>
      </c>
      <c r="T2191" t="e">
        <f>VLOOKUP(B2191,$D$223:$H$264,5,FALSE)</f>
        <v>#N/A</v>
      </c>
    </row>
    <row r="2192" spans="1:20" ht="16.5" thickBot="1" x14ac:dyDescent="0.3">
      <c r="A2192" s="139" t="str">
        <f t="shared" si="1512"/>
        <v>2015Wk 13PM9</v>
      </c>
      <c r="B2192" t="s">
        <v>236</v>
      </c>
      <c r="C2192" s="96"/>
      <c r="D2192" s="98"/>
      <c r="E2192" s="178"/>
      <c r="F2192" s="178"/>
      <c r="G2192" s="178"/>
      <c r="H2192" s="178"/>
      <c r="I2192" s="178"/>
      <c r="J2192" s="178"/>
      <c r="K2192" s="178"/>
      <c r="L2192" s="178"/>
      <c r="M2192" s="178"/>
      <c r="N2192" s="126"/>
      <c r="O2192" s="126"/>
      <c r="P2192" s="90"/>
      <c r="Q2192" s="52"/>
      <c r="R2192" s="177" t="str">
        <f>IF(R2190="","",CONCATENATE(R2190,"v",R2191))</f>
        <v>120100v172102</v>
      </c>
      <c r="S2192" s="170"/>
    </row>
    <row r="2193" spans="1:20" ht="16.5" thickBot="1" x14ac:dyDescent="0.3">
      <c r="A2193" s="139" t="str">
        <f t="shared" si="1512"/>
        <v>2015Wk 13P8</v>
      </c>
      <c r="B2193">
        <v>8</v>
      </c>
      <c r="C2193" s="144" t="s">
        <v>238</v>
      </c>
      <c r="D2193" s="171">
        <v>5</v>
      </c>
      <c r="E2193" s="172">
        <v>5</v>
      </c>
      <c r="F2193" s="172">
        <v>5</v>
      </c>
      <c r="G2193" s="172">
        <v>6</v>
      </c>
      <c r="H2193" s="172">
        <v>5</v>
      </c>
      <c r="I2193" s="172">
        <v>4</v>
      </c>
      <c r="J2193" s="172">
        <v>4</v>
      </c>
      <c r="K2193" s="172">
        <v>4</v>
      </c>
      <c r="L2193" s="172">
        <v>4</v>
      </c>
      <c r="M2193" s="173">
        <v>6</v>
      </c>
      <c r="N2193" s="174">
        <v>43</v>
      </c>
      <c r="O2193" s="175">
        <v>-1</v>
      </c>
      <c r="P2193" s="176">
        <v>0</v>
      </c>
      <c r="Q2193" s="52"/>
      <c r="R2193" s="177" t="str">
        <f>CONCATENATE(B2193+100,P2193+100)</f>
        <v>108100</v>
      </c>
      <c r="S2193" s="170">
        <f>B2194</f>
        <v>83</v>
      </c>
      <c r="T2193" t="e">
        <f>VLOOKUP(B2193,$D$223:$H$264,5,FALSE)</f>
        <v>#N/A</v>
      </c>
    </row>
    <row r="2194" spans="1:20" ht="16.5" thickBot="1" x14ac:dyDescent="0.3">
      <c r="A2194" s="139" t="str">
        <f t="shared" si="1512"/>
        <v>2015Wk 13P83</v>
      </c>
      <c r="B2194">
        <v>83</v>
      </c>
      <c r="C2194" s="144" t="s">
        <v>213</v>
      </c>
      <c r="D2194" s="171">
        <v>2</v>
      </c>
      <c r="E2194" s="172">
        <v>5</v>
      </c>
      <c r="F2194" s="172">
        <v>5</v>
      </c>
      <c r="G2194" s="172">
        <v>7</v>
      </c>
      <c r="H2194" s="172">
        <v>5</v>
      </c>
      <c r="I2194" s="172">
        <v>3</v>
      </c>
      <c r="J2194" s="172">
        <v>2</v>
      </c>
      <c r="K2194" s="172">
        <v>5</v>
      </c>
      <c r="L2194" s="172">
        <v>3</v>
      </c>
      <c r="M2194" s="173">
        <v>4</v>
      </c>
      <c r="N2194" s="174">
        <v>39</v>
      </c>
      <c r="O2194" s="175">
        <v>2</v>
      </c>
      <c r="P2194" s="176">
        <v>2</v>
      </c>
      <c r="Q2194" s="52"/>
      <c r="R2194" s="177" t="str">
        <f>CONCATENATE(B2194+100,P2194+100)</f>
        <v>183102</v>
      </c>
      <c r="S2194" s="170">
        <f>B2193</f>
        <v>8</v>
      </c>
      <c r="T2194" t="e">
        <f>VLOOKUP(B2194,$D$223:$H$264,5,FALSE)</f>
        <v>#N/A</v>
      </c>
    </row>
    <row r="2195" spans="1:20" ht="16.5" thickBot="1" x14ac:dyDescent="0.3">
      <c r="A2195" s="139" t="str">
        <f t="shared" si="1512"/>
        <v>2015Wk 13PM10</v>
      </c>
      <c r="B2195" t="s">
        <v>239</v>
      </c>
      <c r="C2195" s="96"/>
      <c r="D2195" s="98"/>
      <c r="E2195" s="178"/>
      <c r="F2195" s="178"/>
      <c r="G2195" s="178"/>
      <c r="H2195" s="178"/>
      <c r="I2195" s="178"/>
      <c r="J2195" s="178"/>
      <c r="K2195" s="178"/>
      <c r="L2195" s="178"/>
      <c r="M2195" s="178"/>
      <c r="N2195" s="126"/>
      <c r="O2195" s="126"/>
      <c r="P2195" s="90"/>
      <c r="Q2195" s="52"/>
      <c r="R2195" s="177" t="str">
        <f>IF(R2193="","",CONCATENATE(R2193,"v",R2194))</f>
        <v>108100v183102</v>
      </c>
      <c r="S2195" s="170"/>
    </row>
    <row r="2196" spans="1:20" ht="16.5" thickBot="1" x14ac:dyDescent="0.3">
      <c r="A2196" s="139" t="str">
        <f t="shared" si="1512"/>
        <v>2015Wk 13P43</v>
      </c>
      <c r="B2196">
        <v>43</v>
      </c>
      <c r="C2196" s="144" t="s">
        <v>241</v>
      </c>
      <c r="D2196" s="171">
        <v>8</v>
      </c>
      <c r="E2196" s="172">
        <v>6</v>
      </c>
      <c r="F2196" s="172">
        <v>5</v>
      </c>
      <c r="G2196" s="172">
        <v>8</v>
      </c>
      <c r="H2196" s="172">
        <v>6</v>
      </c>
      <c r="I2196" s="172">
        <v>6</v>
      </c>
      <c r="J2196" s="172">
        <v>4</v>
      </c>
      <c r="K2196" s="172">
        <v>6</v>
      </c>
      <c r="L2196" s="172">
        <v>4</v>
      </c>
      <c r="M2196" s="173">
        <v>4</v>
      </c>
      <c r="N2196" s="174">
        <v>49</v>
      </c>
      <c r="O2196" s="175">
        <v>-3</v>
      </c>
      <c r="P2196" s="176">
        <v>0</v>
      </c>
      <c r="Q2196" s="52"/>
      <c r="R2196" s="177" t="str">
        <f>CONCATENATE(B2196+100,P2196+100)</f>
        <v>143100</v>
      </c>
      <c r="S2196" s="170">
        <f>B2197</f>
        <v>14</v>
      </c>
      <c r="T2196" t="e">
        <f>VLOOKUP(B2196,$D$223:$H$264,5,FALSE)</f>
        <v>#N/A</v>
      </c>
    </row>
    <row r="2197" spans="1:20" ht="16.5" thickBot="1" x14ac:dyDescent="0.3">
      <c r="A2197" s="139" t="str">
        <f t="shared" si="1512"/>
        <v>2015Wk 13P14</v>
      </c>
      <c r="B2197">
        <v>14</v>
      </c>
      <c r="C2197" s="144" t="s">
        <v>215</v>
      </c>
      <c r="D2197" s="171">
        <v>8</v>
      </c>
      <c r="E2197" s="172">
        <v>5</v>
      </c>
      <c r="F2197" s="172">
        <v>6</v>
      </c>
      <c r="G2197" s="172">
        <v>5</v>
      </c>
      <c r="H2197" s="172">
        <v>5</v>
      </c>
      <c r="I2197" s="172">
        <v>5</v>
      </c>
      <c r="J2197" s="172">
        <v>4</v>
      </c>
      <c r="K2197" s="172">
        <v>5</v>
      </c>
      <c r="L2197" s="172">
        <v>3</v>
      </c>
      <c r="M2197" s="173">
        <v>6</v>
      </c>
      <c r="N2197" s="174">
        <v>44</v>
      </c>
      <c r="O2197" s="175">
        <v>1</v>
      </c>
      <c r="P2197" s="176">
        <v>2</v>
      </c>
      <c r="Q2197" s="52"/>
      <c r="R2197" s="177" t="str">
        <f>CONCATENATE(B2197+100,P2197+100)</f>
        <v>114102</v>
      </c>
      <c r="S2197" s="170">
        <f>B2196</f>
        <v>43</v>
      </c>
      <c r="T2197" t="e">
        <f>VLOOKUP(B2197,$D$223:$H$264,5,FALSE)</f>
        <v>#N/A</v>
      </c>
    </row>
    <row r="2198" spans="1:20" ht="16.5" thickBot="1" x14ac:dyDescent="0.3">
      <c r="A2198" s="139" t="str">
        <f t="shared" si="1512"/>
        <v>2015Wk 13PM11</v>
      </c>
      <c r="B2198" t="s">
        <v>242</v>
      </c>
      <c r="C2198" s="96"/>
      <c r="D2198" s="98"/>
      <c r="E2198" s="178"/>
      <c r="F2198" s="178"/>
      <c r="G2198" s="178"/>
      <c r="H2198" s="178"/>
      <c r="I2198" s="178"/>
      <c r="J2198" s="178"/>
      <c r="K2198" s="178"/>
      <c r="L2198" s="178"/>
      <c r="M2198" s="178"/>
      <c r="N2198" s="126"/>
      <c r="O2198" s="126"/>
      <c r="P2198" s="90"/>
      <c r="Q2198" s="52"/>
      <c r="R2198" s="177" t="str">
        <f>IF(R2196="","",CONCATENATE(R2196,"v",R2197))</f>
        <v>143100v114102</v>
      </c>
      <c r="S2198" s="170"/>
    </row>
    <row r="2199" spans="1:20" ht="16.5" thickBot="1" x14ac:dyDescent="0.3">
      <c r="A2199" s="139" t="str">
        <f t="shared" si="1512"/>
        <v>2015Wk 13P28</v>
      </c>
      <c r="B2199">
        <v>28</v>
      </c>
      <c r="C2199" s="144" t="s">
        <v>244</v>
      </c>
      <c r="D2199" s="171">
        <v>9</v>
      </c>
      <c r="E2199" s="172">
        <v>6</v>
      </c>
      <c r="F2199" s="172">
        <v>6</v>
      </c>
      <c r="G2199" s="172">
        <v>7</v>
      </c>
      <c r="H2199" s="172">
        <v>6</v>
      </c>
      <c r="I2199" s="172">
        <v>5</v>
      </c>
      <c r="J2199" s="172">
        <v>4</v>
      </c>
      <c r="K2199" s="172">
        <v>4</v>
      </c>
      <c r="L2199" s="172">
        <v>4</v>
      </c>
      <c r="M2199" s="173">
        <v>6</v>
      </c>
      <c r="N2199" s="174">
        <v>48</v>
      </c>
      <c r="O2199" s="175">
        <v>-2</v>
      </c>
      <c r="P2199" s="176">
        <v>0</v>
      </c>
      <c r="Q2199" s="52"/>
      <c r="R2199" s="177" t="str">
        <f>CONCATENATE(B2199+100,P2199+100)</f>
        <v>128100</v>
      </c>
      <c r="S2199" s="170">
        <f>B2200</f>
        <v>57</v>
      </c>
      <c r="T2199" t="e">
        <f>VLOOKUP(B2199,$D$223:$H$264,5,FALSE)</f>
        <v>#N/A</v>
      </c>
    </row>
    <row r="2200" spans="1:20" ht="16.5" thickBot="1" x14ac:dyDescent="0.3">
      <c r="A2200" s="139" t="str">
        <f t="shared" si="1512"/>
        <v>2015Wk 13P57</v>
      </c>
      <c r="B2200">
        <v>57</v>
      </c>
      <c r="C2200" s="144" t="s">
        <v>217</v>
      </c>
      <c r="D2200" s="171">
        <v>13</v>
      </c>
      <c r="E2200" s="172">
        <v>7</v>
      </c>
      <c r="F2200" s="172">
        <v>6</v>
      </c>
      <c r="G2200" s="172">
        <v>9</v>
      </c>
      <c r="H2200" s="172">
        <v>7</v>
      </c>
      <c r="I2200" s="172">
        <v>5</v>
      </c>
      <c r="J2200" s="172">
        <v>5</v>
      </c>
      <c r="K2200" s="172">
        <v>5</v>
      </c>
      <c r="L2200" s="172">
        <v>3</v>
      </c>
      <c r="M2200" s="173">
        <v>7</v>
      </c>
      <c r="N2200" s="174">
        <v>54</v>
      </c>
      <c r="O2200" s="175">
        <v>0</v>
      </c>
      <c r="P2200" s="176">
        <v>2</v>
      </c>
      <c r="Q2200" s="52"/>
      <c r="R2200" s="177" t="str">
        <f>CONCATENATE(B2200+100,P2200+100)</f>
        <v>157102</v>
      </c>
      <c r="S2200" s="170">
        <f>B2199</f>
        <v>28</v>
      </c>
      <c r="T2200" t="e">
        <f>VLOOKUP(B2200,$D$223:$H$264,5,FALSE)</f>
        <v>#N/A</v>
      </c>
    </row>
    <row r="2201" spans="1:20" ht="16.5" thickBot="1" x14ac:dyDescent="0.3">
      <c r="A2201" s="139" t="str">
        <f t="shared" si="1512"/>
        <v>2015Wk 13PM12</v>
      </c>
      <c r="B2201" t="s">
        <v>245</v>
      </c>
      <c r="C2201" s="96"/>
      <c r="D2201" s="98"/>
      <c r="E2201" s="178"/>
      <c r="F2201" s="178"/>
      <c r="G2201" s="178"/>
      <c r="H2201" s="178"/>
      <c r="I2201" s="178"/>
      <c r="J2201" s="178"/>
      <c r="K2201" s="178"/>
      <c r="L2201" s="178"/>
      <c r="M2201" s="178"/>
      <c r="N2201" s="126"/>
      <c r="O2201" s="126"/>
      <c r="P2201" s="90"/>
      <c r="Q2201" s="52"/>
      <c r="R2201" s="177" t="str">
        <f>IF(R2199="","",CONCATENATE(R2199,"v",R2200))</f>
        <v>128100v157102</v>
      </c>
      <c r="S2201" s="170"/>
    </row>
    <row r="2202" spans="1:20" ht="16.5" thickBot="1" x14ac:dyDescent="0.3">
      <c r="A2202" s="139" t="str">
        <f t="shared" si="1512"/>
        <v>2015Wk 13P81</v>
      </c>
      <c r="B2202">
        <v>81</v>
      </c>
      <c r="C2202" s="144" t="s">
        <v>247</v>
      </c>
      <c r="D2202" s="171">
        <v>5</v>
      </c>
      <c r="E2202" s="172">
        <v>4</v>
      </c>
      <c r="F2202" s="172">
        <v>4</v>
      </c>
      <c r="G2202" s="172">
        <v>5</v>
      </c>
      <c r="H2202" s="172">
        <v>4</v>
      </c>
      <c r="I2202" s="172">
        <v>4</v>
      </c>
      <c r="J2202" s="172">
        <v>3</v>
      </c>
      <c r="K2202" s="172">
        <v>6</v>
      </c>
      <c r="L2202" s="172">
        <v>3</v>
      </c>
      <c r="M2202" s="173">
        <v>6</v>
      </c>
      <c r="N2202" s="174">
        <v>39</v>
      </c>
      <c r="O2202" s="175">
        <v>4</v>
      </c>
      <c r="P2202" s="176">
        <v>2</v>
      </c>
      <c r="Q2202" s="52"/>
      <c r="R2202" s="177" t="str">
        <f>CONCATENATE(B2202+100,P2202+100)</f>
        <v>181102</v>
      </c>
      <c r="S2202" s="170">
        <f>B2203</f>
        <v>6</v>
      </c>
      <c r="T2202" t="e">
        <f>VLOOKUP(B2202,$D$223:$H$264,5,FALSE)</f>
        <v>#N/A</v>
      </c>
    </row>
    <row r="2203" spans="1:20" ht="16.5" thickBot="1" x14ac:dyDescent="0.3">
      <c r="A2203" s="139" t="str">
        <f t="shared" si="1512"/>
        <v>2015Wk 13P6</v>
      </c>
      <c r="B2203">
        <v>6</v>
      </c>
      <c r="C2203" s="144" t="s">
        <v>237</v>
      </c>
      <c r="D2203" s="171">
        <v>5</v>
      </c>
      <c r="E2203" s="172">
        <v>6</v>
      </c>
      <c r="F2203" s="172">
        <v>5</v>
      </c>
      <c r="G2203" s="172">
        <v>6</v>
      </c>
      <c r="H2203" s="172">
        <v>6</v>
      </c>
      <c r="I2203" s="172">
        <v>4</v>
      </c>
      <c r="J2203" s="172">
        <v>3</v>
      </c>
      <c r="K2203" s="172">
        <v>5</v>
      </c>
      <c r="L2203" s="172">
        <v>4</v>
      </c>
      <c r="M2203" s="173">
        <v>5</v>
      </c>
      <c r="N2203" s="174">
        <v>44</v>
      </c>
      <c r="O2203" s="175">
        <v>-2</v>
      </c>
      <c r="P2203" s="176">
        <v>0</v>
      </c>
      <c r="Q2203" s="52"/>
      <c r="R2203" s="177" t="str">
        <f>CONCATENATE(B2203+100,P2203+100)</f>
        <v>106100</v>
      </c>
      <c r="S2203" s="170">
        <f>B2202</f>
        <v>81</v>
      </c>
      <c r="T2203" t="e">
        <f>VLOOKUP(B2203,$D$223:$H$264,5,FALSE)</f>
        <v>#N/A</v>
      </c>
    </row>
    <row r="2204" spans="1:20" ht="16.5" thickBot="1" x14ac:dyDescent="0.3">
      <c r="A2204" s="139" t="str">
        <f t="shared" si="1512"/>
        <v>2015Wk 13PM13</v>
      </c>
      <c r="B2204" t="s">
        <v>248</v>
      </c>
      <c r="C2204" s="96"/>
      <c r="D2204" s="98"/>
      <c r="E2204" s="178"/>
      <c r="F2204" s="178"/>
      <c r="G2204" s="178"/>
      <c r="H2204" s="178"/>
      <c r="I2204" s="178"/>
      <c r="J2204" s="178"/>
      <c r="K2204" s="178"/>
      <c r="L2204" s="178"/>
      <c r="M2204" s="178"/>
      <c r="N2204" s="126"/>
      <c r="O2204" s="126"/>
      <c r="P2204" s="90"/>
      <c r="Q2204" s="52"/>
      <c r="R2204" s="177" t="str">
        <f>IF(R2202="","",CONCATENATE(R2202,"v",R2203))</f>
        <v>181102v106100</v>
      </c>
      <c r="S2204" s="170"/>
    </row>
    <row r="2205" spans="1:20" ht="16.5" thickBot="1" x14ac:dyDescent="0.3">
      <c r="A2205" s="139" t="str">
        <f t="shared" si="1512"/>
        <v>2015Wk 13P15</v>
      </c>
      <c r="B2205">
        <v>15</v>
      </c>
      <c r="C2205" s="144" t="s">
        <v>250</v>
      </c>
      <c r="D2205" s="171">
        <v>7</v>
      </c>
      <c r="E2205" s="172">
        <v>5</v>
      </c>
      <c r="F2205" s="172">
        <v>5</v>
      </c>
      <c r="G2205" s="172">
        <v>6</v>
      </c>
      <c r="H2205" s="172">
        <v>5</v>
      </c>
      <c r="I2205" s="172">
        <v>5</v>
      </c>
      <c r="J2205" s="172">
        <v>4</v>
      </c>
      <c r="K2205" s="172">
        <v>5</v>
      </c>
      <c r="L2205" s="172">
        <v>3</v>
      </c>
      <c r="M2205" s="173">
        <v>5</v>
      </c>
      <c r="N2205" s="174">
        <v>43</v>
      </c>
      <c r="O2205" s="175">
        <v>1</v>
      </c>
      <c r="P2205" s="176">
        <v>2</v>
      </c>
      <c r="Q2205" s="52"/>
      <c r="R2205" s="177" t="str">
        <f>CONCATENATE(B2205+100,P2205+100)</f>
        <v>115102</v>
      </c>
      <c r="S2205" s="170">
        <f>B2206</f>
        <v>21</v>
      </c>
      <c r="T2205" t="e">
        <f>VLOOKUP(B2205,$D$223:$H$264,5,FALSE)</f>
        <v>#N/A</v>
      </c>
    </row>
    <row r="2206" spans="1:20" ht="16.5" thickBot="1" x14ac:dyDescent="0.3">
      <c r="A2206" s="139" t="str">
        <f t="shared" si="1512"/>
        <v>2015Wk 13P21</v>
      </c>
      <c r="B2206">
        <v>21</v>
      </c>
      <c r="C2206" s="144" t="s">
        <v>240</v>
      </c>
      <c r="D2206" s="171">
        <v>7</v>
      </c>
      <c r="E2206" s="172">
        <v>6</v>
      </c>
      <c r="F2206" s="172">
        <v>6</v>
      </c>
      <c r="G2206" s="172">
        <v>9</v>
      </c>
      <c r="H2206" s="172">
        <v>6</v>
      </c>
      <c r="I2206" s="172">
        <v>5</v>
      </c>
      <c r="J2206" s="172">
        <v>4</v>
      </c>
      <c r="K2206" s="172">
        <v>4</v>
      </c>
      <c r="L2206" s="172">
        <v>4</v>
      </c>
      <c r="M2206" s="173">
        <v>6</v>
      </c>
      <c r="N2206" s="174">
        <v>50</v>
      </c>
      <c r="O2206" s="175">
        <v>-4</v>
      </c>
      <c r="P2206" s="176">
        <v>0</v>
      </c>
      <c r="Q2206" s="52"/>
      <c r="R2206" s="177" t="str">
        <f>CONCATENATE(B2206+100,P2206+100)</f>
        <v>121100</v>
      </c>
      <c r="S2206" s="170">
        <f>B2205</f>
        <v>15</v>
      </c>
      <c r="T2206" t="e">
        <f>VLOOKUP(B2206,$D$223:$H$264,5,FALSE)</f>
        <v>#N/A</v>
      </c>
    </row>
    <row r="2207" spans="1:20" ht="16.5" thickBot="1" x14ac:dyDescent="0.3">
      <c r="A2207" s="139" t="str">
        <f t="shared" si="1512"/>
        <v>2015Wk 13PM14</v>
      </c>
      <c r="B2207" t="s">
        <v>251</v>
      </c>
      <c r="C2207" s="96"/>
      <c r="D2207" s="98"/>
      <c r="E2207" s="178"/>
      <c r="F2207" s="178"/>
      <c r="G2207" s="178"/>
      <c r="H2207" s="178"/>
      <c r="I2207" s="178"/>
      <c r="J2207" s="178"/>
      <c r="K2207" s="178"/>
      <c r="L2207" s="178"/>
      <c r="M2207" s="178"/>
      <c r="N2207" s="126"/>
      <c r="O2207" s="126"/>
      <c r="P2207" s="90"/>
      <c r="Q2207" s="52"/>
      <c r="R2207" s="177" t="str">
        <f>IF(R2205="","",CONCATENATE(R2205,"v",R2206))</f>
        <v>115102v121100</v>
      </c>
      <c r="S2207" s="170"/>
    </row>
    <row r="2208" spans="1:20" ht="16.5" thickBot="1" x14ac:dyDescent="0.3">
      <c r="A2208" s="139" t="str">
        <f t="shared" si="1512"/>
        <v>2015Wk 13P17</v>
      </c>
      <c r="B2208">
        <v>17</v>
      </c>
      <c r="C2208" s="144" t="s">
        <v>253</v>
      </c>
      <c r="D2208" s="171">
        <v>9</v>
      </c>
      <c r="E2208" s="172">
        <v>7</v>
      </c>
      <c r="F2208" s="172">
        <v>5</v>
      </c>
      <c r="G2208" s="172">
        <v>6</v>
      </c>
      <c r="H2208" s="172">
        <v>5</v>
      </c>
      <c r="I2208" s="172">
        <v>5</v>
      </c>
      <c r="J2208" s="172">
        <v>5</v>
      </c>
      <c r="K2208" s="172">
        <v>6</v>
      </c>
      <c r="L2208" s="172">
        <v>3</v>
      </c>
      <c r="M2208" s="173">
        <v>6</v>
      </c>
      <c r="N2208" s="174">
        <v>48</v>
      </c>
      <c r="O2208" s="175">
        <v>-2</v>
      </c>
      <c r="P2208" s="176">
        <v>0</v>
      </c>
      <c r="Q2208" s="52"/>
      <c r="R2208" s="177" t="str">
        <f>CONCATENATE(B2208+100,P2208+100)</f>
        <v>117100</v>
      </c>
      <c r="S2208" s="170">
        <f>B2209</f>
        <v>29</v>
      </c>
      <c r="T2208" t="e">
        <f>VLOOKUP(B2208,$D$223:$H$264,5,FALSE)</f>
        <v>#N/A</v>
      </c>
    </row>
    <row r="2209" spans="1:20" ht="16.5" thickBot="1" x14ac:dyDescent="0.3">
      <c r="A2209" s="139" t="str">
        <f t="shared" si="1512"/>
        <v>2015Wk 13P29</v>
      </c>
      <c r="B2209">
        <v>29</v>
      </c>
      <c r="C2209" s="144" t="s">
        <v>243</v>
      </c>
      <c r="D2209" s="171">
        <v>10</v>
      </c>
      <c r="E2209" s="172">
        <v>5</v>
      </c>
      <c r="F2209" s="172">
        <v>5</v>
      </c>
      <c r="G2209" s="172">
        <v>6</v>
      </c>
      <c r="H2209" s="172">
        <v>4</v>
      </c>
      <c r="I2209" s="172">
        <v>6</v>
      </c>
      <c r="J2209" s="172">
        <v>4</v>
      </c>
      <c r="K2209" s="172">
        <v>5</v>
      </c>
      <c r="L2209" s="172">
        <v>4</v>
      </c>
      <c r="M2209" s="173">
        <v>6</v>
      </c>
      <c r="N2209" s="174">
        <v>45</v>
      </c>
      <c r="O2209" s="175">
        <v>2</v>
      </c>
      <c r="P2209" s="176">
        <v>2</v>
      </c>
      <c r="Q2209" s="52"/>
      <c r="R2209" s="177" t="str">
        <f>CONCATENATE(B2209+100,P2209+100)</f>
        <v>129102</v>
      </c>
      <c r="S2209" s="170">
        <f>B2208</f>
        <v>17</v>
      </c>
      <c r="T2209" t="e">
        <f>VLOOKUP(B2209,$D$223:$H$264,5,FALSE)</f>
        <v>#N/A</v>
      </c>
    </row>
    <row r="2210" spans="1:20" ht="16.5" thickBot="1" x14ac:dyDescent="0.3">
      <c r="A2210" s="139" t="str">
        <f t="shared" si="1512"/>
        <v>2015Wk 13PM15</v>
      </c>
      <c r="B2210" t="s">
        <v>254</v>
      </c>
      <c r="C2210" s="96"/>
      <c r="D2210" s="98"/>
      <c r="E2210" s="178"/>
      <c r="F2210" s="178"/>
      <c r="G2210" s="178"/>
      <c r="H2210" s="178"/>
      <c r="I2210" s="178"/>
      <c r="J2210" s="178"/>
      <c r="K2210" s="178"/>
      <c r="L2210" s="178"/>
      <c r="M2210" s="178"/>
      <c r="N2210" s="126"/>
      <c r="O2210" s="126"/>
      <c r="P2210" s="90"/>
      <c r="Q2210" s="52"/>
      <c r="R2210" s="177" t="str">
        <f>IF(R2208="","",CONCATENATE(R2208,"v",R2209))</f>
        <v>117100v129102</v>
      </c>
      <c r="S2210" s="170"/>
    </row>
    <row r="2211" spans="1:20" ht="16.5" thickBot="1" x14ac:dyDescent="0.3">
      <c r="A2211" s="139" t="str">
        <f t="shared" si="1512"/>
        <v>2015Wk 13P4</v>
      </c>
      <c r="B2211">
        <v>4</v>
      </c>
      <c r="C2211" s="144" t="s">
        <v>219</v>
      </c>
      <c r="D2211" s="171">
        <v>3</v>
      </c>
      <c r="E2211" s="172">
        <v>5</v>
      </c>
      <c r="F2211" s="172">
        <v>5</v>
      </c>
      <c r="G2211" s="172">
        <v>5</v>
      </c>
      <c r="H2211" s="172">
        <v>5</v>
      </c>
      <c r="I2211" s="172">
        <v>3</v>
      </c>
      <c r="J2211" s="172">
        <v>4</v>
      </c>
      <c r="K2211" s="172">
        <v>4</v>
      </c>
      <c r="L2211" s="172">
        <v>4</v>
      </c>
      <c r="M2211" s="173">
        <v>6</v>
      </c>
      <c r="N2211" s="174">
        <v>41</v>
      </c>
      <c r="O2211" s="175">
        <v>0</v>
      </c>
      <c r="P2211" s="176">
        <v>2</v>
      </c>
      <c r="Q2211" s="52"/>
      <c r="R2211" s="177" t="str">
        <f>CONCATENATE(B2211+100,P2211+100)</f>
        <v>104102</v>
      </c>
      <c r="S2211" s="170">
        <f>B2212</f>
        <v>23</v>
      </c>
      <c r="T2211">
        <f>VLOOKUP(B2211,$D$223:$H$264,5,FALSE)</f>
        <v>0</v>
      </c>
    </row>
    <row r="2212" spans="1:20" ht="16.5" thickBot="1" x14ac:dyDescent="0.3">
      <c r="A2212" s="139" t="str">
        <f t="shared" si="1512"/>
        <v>2015Wk 13P23</v>
      </c>
      <c r="B2212">
        <v>23</v>
      </c>
      <c r="C2212" s="144" t="s">
        <v>246</v>
      </c>
      <c r="D2212" s="171">
        <v>5</v>
      </c>
      <c r="E2212" s="172">
        <v>6</v>
      </c>
      <c r="F2212" s="172">
        <v>5</v>
      </c>
      <c r="G2212" s="172">
        <v>6</v>
      </c>
      <c r="H2212" s="172">
        <v>7</v>
      </c>
      <c r="I2212" s="172">
        <v>4</v>
      </c>
      <c r="J2212" s="172">
        <v>4</v>
      </c>
      <c r="K2212" s="172">
        <v>4</v>
      </c>
      <c r="L2212" s="172">
        <v>4</v>
      </c>
      <c r="M2212" s="173">
        <v>4</v>
      </c>
      <c r="N2212" s="174">
        <v>44</v>
      </c>
      <c r="O2212" s="175">
        <v>-1</v>
      </c>
      <c r="P2212" s="176">
        <v>0</v>
      </c>
      <c r="Q2212" s="52"/>
      <c r="R2212" s="177" t="str">
        <f>CONCATENATE(B2212+100,P2212+100)</f>
        <v>123100</v>
      </c>
      <c r="S2212" s="170">
        <f>B2211</f>
        <v>4</v>
      </c>
      <c r="T2212" t="e">
        <f>VLOOKUP(B2212,$D$223:$H$264,5,FALSE)</f>
        <v>#N/A</v>
      </c>
    </row>
    <row r="2213" spans="1:20" ht="16.5" thickBot="1" x14ac:dyDescent="0.3">
      <c r="A2213" s="139" t="str">
        <f t="shared" si="1512"/>
        <v>2015Wk 13PM16</v>
      </c>
      <c r="B2213" t="s">
        <v>257</v>
      </c>
      <c r="C2213" s="96"/>
      <c r="D2213" s="98"/>
      <c r="E2213" s="178"/>
      <c r="F2213" s="178"/>
      <c r="G2213" s="178"/>
      <c r="H2213" s="178"/>
      <c r="I2213" s="178"/>
      <c r="J2213" s="178"/>
      <c r="K2213" s="178"/>
      <c r="L2213" s="178"/>
      <c r="M2213" s="178"/>
      <c r="N2213" s="126"/>
      <c r="O2213" s="126"/>
      <c r="P2213" s="90"/>
      <c r="Q2213" s="52"/>
      <c r="R2213" s="177" t="str">
        <f>IF(R2211="","",CONCATENATE(R2211,"v",R2212))</f>
        <v>104102v123100</v>
      </c>
      <c r="S2213" s="170"/>
    </row>
    <row r="2214" spans="1:20" ht="16.5" thickBot="1" x14ac:dyDescent="0.3">
      <c r="A2214" s="139" t="str">
        <f t="shared" si="1512"/>
        <v>2015Wk 13P22</v>
      </c>
      <c r="B2214">
        <v>22</v>
      </c>
      <c r="C2214" s="144" t="s">
        <v>222</v>
      </c>
      <c r="D2214" s="171">
        <v>6</v>
      </c>
      <c r="E2214" s="172">
        <v>5</v>
      </c>
      <c r="F2214" s="172">
        <v>6</v>
      </c>
      <c r="G2214" s="172">
        <v>7</v>
      </c>
      <c r="H2214" s="172">
        <v>6</v>
      </c>
      <c r="I2214" s="172">
        <v>4</v>
      </c>
      <c r="J2214" s="172">
        <v>4</v>
      </c>
      <c r="K2214" s="172">
        <v>4</v>
      </c>
      <c r="L2214" s="172">
        <v>5</v>
      </c>
      <c r="M2214" s="173">
        <v>6</v>
      </c>
      <c r="N2214" s="174">
        <v>47</v>
      </c>
      <c r="O2214" s="175">
        <v>-4</v>
      </c>
      <c r="P2214" s="176">
        <v>0</v>
      </c>
      <c r="Q2214" s="52"/>
      <c r="R2214" s="177" t="str">
        <f>CONCATENATE(B2214+100,P2214+100)</f>
        <v>122100</v>
      </c>
      <c r="S2214" s="170">
        <f t="shared" ref="S2214" si="1513">B2215</f>
        <v>24</v>
      </c>
    </row>
    <row r="2215" spans="1:20" ht="16.5" thickBot="1" x14ac:dyDescent="0.3">
      <c r="A2215" s="139" t="str">
        <f t="shared" si="1512"/>
        <v>2015Wk 13P24</v>
      </c>
      <c r="B2215">
        <v>24</v>
      </c>
      <c r="C2215" s="144" t="s">
        <v>249</v>
      </c>
      <c r="D2215" s="171">
        <v>8</v>
      </c>
      <c r="E2215" s="172">
        <v>6</v>
      </c>
      <c r="F2215" s="172">
        <v>4</v>
      </c>
      <c r="G2215" s="172">
        <v>7</v>
      </c>
      <c r="H2215" s="172">
        <v>5</v>
      </c>
      <c r="I2215" s="172">
        <v>5</v>
      </c>
      <c r="J2215" s="172">
        <v>4</v>
      </c>
      <c r="K2215" s="172">
        <v>5</v>
      </c>
      <c r="L2215" s="172">
        <v>4</v>
      </c>
      <c r="M2215" s="173">
        <v>6</v>
      </c>
      <c r="N2215" s="174">
        <v>46</v>
      </c>
      <c r="O2215" s="175">
        <v>-1</v>
      </c>
      <c r="P2215" s="176">
        <v>2</v>
      </c>
      <c r="Q2215" s="52"/>
      <c r="R2215" s="177" t="str">
        <f>CONCATENATE(B2215+100,P2215+100)</f>
        <v>124102</v>
      </c>
      <c r="S2215" s="170">
        <f t="shared" ref="S2215" si="1514">B2214</f>
        <v>22</v>
      </c>
    </row>
    <row r="2216" spans="1:20" ht="16.5" thickBot="1" x14ac:dyDescent="0.3">
      <c r="A2216" s="139" t="str">
        <f t="shared" si="1512"/>
        <v>2015Wk 13PM17</v>
      </c>
      <c r="B2216" t="s">
        <v>260</v>
      </c>
      <c r="C2216" s="96"/>
      <c r="D2216" s="98"/>
      <c r="E2216" s="178"/>
      <c r="F2216" s="178"/>
      <c r="G2216" s="178"/>
      <c r="H2216" s="178"/>
      <c r="I2216" s="178"/>
      <c r="J2216" s="178"/>
      <c r="K2216" s="178"/>
      <c r="L2216" s="178"/>
      <c r="M2216" s="178"/>
      <c r="N2216" s="126"/>
      <c r="O2216" s="126"/>
      <c r="P2216" s="90"/>
      <c r="Q2216" s="52"/>
      <c r="R2216" s="177" t="str">
        <f>IF(R2214="","",CONCATENATE(R2214,"v",R2215))</f>
        <v>122100v124102</v>
      </c>
      <c r="S2216" s="170"/>
    </row>
    <row r="2217" spans="1:20" ht="16.5" thickBot="1" x14ac:dyDescent="0.3">
      <c r="A2217" s="139" t="str">
        <f t="shared" si="1512"/>
        <v>2015Wk 13P35</v>
      </c>
      <c r="B2217">
        <v>35</v>
      </c>
      <c r="C2217" s="144" t="s">
        <v>225</v>
      </c>
      <c r="D2217" s="171">
        <v>11</v>
      </c>
      <c r="E2217" s="172">
        <v>8</v>
      </c>
      <c r="F2217" s="172">
        <v>6</v>
      </c>
      <c r="G2217" s="172">
        <v>8</v>
      </c>
      <c r="H2217" s="172">
        <v>7</v>
      </c>
      <c r="I2217" s="172">
        <v>6</v>
      </c>
      <c r="J2217" s="172">
        <v>5</v>
      </c>
      <c r="K2217" s="172">
        <v>4</v>
      </c>
      <c r="L2217" s="172">
        <v>4</v>
      </c>
      <c r="M2217" s="173">
        <v>6</v>
      </c>
      <c r="N2217" s="174">
        <v>54</v>
      </c>
      <c r="O2217" s="175">
        <v>-3</v>
      </c>
      <c r="P2217" s="176">
        <v>0</v>
      </c>
      <c r="Q2217" s="52"/>
      <c r="R2217" s="177" t="str">
        <f>CONCATENATE(B2217+100,P2217+100)</f>
        <v>135100</v>
      </c>
      <c r="S2217" s="170">
        <f t="shared" ref="S2217" si="1515">B2218</f>
        <v>80</v>
      </c>
    </row>
    <row r="2218" spans="1:20" ht="16.5" thickBot="1" x14ac:dyDescent="0.3">
      <c r="A2218" s="139" t="str">
        <f t="shared" si="1512"/>
        <v>2015Wk 13P80</v>
      </c>
      <c r="B2218">
        <v>80</v>
      </c>
      <c r="C2218" s="144" t="s">
        <v>252</v>
      </c>
      <c r="D2218" s="171">
        <v>9</v>
      </c>
      <c r="E2218" s="172">
        <v>6</v>
      </c>
      <c r="F2218" s="172">
        <v>6</v>
      </c>
      <c r="G2218" s="172">
        <v>8</v>
      </c>
      <c r="H2218" s="172">
        <v>5</v>
      </c>
      <c r="I2218" s="172">
        <v>4</v>
      </c>
      <c r="J2218" s="172">
        <v>4</v>
      </c>
      <c r="K2218" s="172">
        <v>5</v>
      </c>
      <c r="L2218" s="172">
        <v>3</v>
      </c>
      <c r="M2218" s="173">
        <v>6</v>
      </c>
      <c r="N2218" s="174">
        <v>47</v>
      </c>
      <c r="O2218" s="175">
        <v>0</v>
      </c>
      <c r="P2218" s="176">
        <v>2</v>
      </c>
      <c r="Q2218" s="52"/>
      <c r="R2218" s="177" t="str">
        <f>CONCATENATE(B2218+100,P2218+100)</f>
        <v>180102</v>
      </c>
      <c r="S2218" s="170">
        <f t="shared" ref="S2218" si="1516">B2217</f>
        <v>35</v>
      </c>
    </row>
    <row r="2219" spans="1:20" ht="16.5" thickBot="1" x14ac:dyDescent="0.3">
      <c r="A2219" s="139" t="str">
        <f t="shared" si="1512"/>
        <v>2015Wk 13PM18</v>
      </c>
      <c r="B2219" t="s">
        <v>263</v>
      </c>
      <c r="C2219" s="96"/>
      <c r="D2219" s="98"/>
      <c r="E2219" s="178"/>
      <c r="F2219" s="178"/>
      <c r="G2219" s="178"/>
      <c r="H2219" s="178"/>
      <c r="I2219" s="178"/>
      <c r="J2219" s="178"/>
      <c r="K2219" s="178"/>
      <c r="L2219" s="178"/>
      <c r="M2219" s="178"/>
      <c r="N2219" s="126"/>
      <c r="O2219" s="126"/>
      <c r="P2219" s="90"/>
      <c r="Q2219" s="52"/>
      <c r="R2219" s="177" t="str">
        <f>IF(R2217="","",CONCATENATE(R2217,"v",R2218))</f>
        <v>135100v180102</v>
      </c>
      <c r="S2219" s="170"/>
    </row>
    <row r="2220" spans="1:20" ht="16.5" thickBot="1" x14ac:dyDescent="0.3">
      <c r="A2220" s="139" t="str">
        <f t="shared" si="1512"/>
        <v>2015Wk 13P</v>
      </c>
      <c r="B2220" t="s">
        <v>264</v>
      </c>
      <c r="C2220" s="144"/>
      <c r="D2220" s="171" t="s">
        <v>264</v>
      </c>
      <c r="E2220" s="172"/>
      <c r="F2220" s="172"/>
      <c r="G2220" s="172"/>
      <c r="H2220" s="172"/>
      <c r="I2220" s="172"/>
      <c r="J2220" s="172"/>
      <c r="K2220" s="172"/>
      <c r="L2220" s="172"/>
      <c r="M2220" s="173"/>
      <c r="N2220" s="174">
        <v>0</v>
      </c>
      <c r="O2220" s="175" t="e">
        <v>#VALUE!</v>
      </c>
      <c r="P2220" s="176" t="e">
        <v>#VALUE!</v>
      </c>
      <c r="Q2220" s="52"/>
      <c r="R2220" s="177" t="e">
        <f>CONCATENATE(B2220+100,P2220+100)</f>
        <v>#VALUE!</v>
      </c>
      <c r="S2220" s="170"/>
    </row>
    <row r="2221" spans="1:20" ht="16.5" thickBot="1" x14ac:dyDescent="0.3">
      <c r="A2221" s="139" t="str">
        <f t="shared" si="1512"/>
        <v>2015Wk 13P</v>
      </c>
      <c r="B2221" t="s">
        <v>264</v>
      </c>
      <c r="C2221" s="144"/>
      <c r="D2221" s="171" t="s">
        <v>264</v>
      </c>
      <c r="E2221" s="172"/>
      <c r="F2221" s="172"/>
      <c r="G2221" s="172"/>
      <c r="H2221" s="172"/>
      <c r="I2221" s="172"/>
      <c r="J2221" s="172"/>
      <c r="K2221" s="172"/>
      <c r="L2221" s="172"/>
      <c r="M2221" s="173"/>
      <c r="N2221" s="174">
        <v>0</v>
      </c>
      <c r="O2221" s="175" t="e">
        <v>#VALUE!</v>
      </c>
      <c r="P2221" s="176" t="e">
        <v>#VALUE!</v>
      </c>
      <c r="Q2221" s="52"/>
      <c r="R2221" s="177" t="e">
        <f>CONCATENATE(B2221+100,P2221+100)</f>
        <v>#VALUE!</v>
      </c>
      <c r="S2221" s="170"/>
    </row>
    <row r="2222" spans="1:20" ht="16.5" thickBot="1" x14ac:dyDescent="0.3">
      <c r="A2222" s="139" t="str">
        <f t="shared" si="1512"/>
        <v>2015Wk 13PM19</v>
      </c>
      <c r="B2222" t="s">
        <v>265</v>
      </c>
      <c r="C2222" s="96"/>
      <c r="D2222" s="98"/>
      <c r="E2222" s="178"/>
      <c r="F2222" s="178"/>
      <c r="G2222" s="178"/>
      <c r="H2222" s="178"/>
      <c r="I2222" s="178"/>
      <c r="J2222" s="178"/>
      <c r="K2222" s="178"/>
      <c r="L2222" s="178"/>
      <c r="M2222" s="178"/>
      <c r="N2222" s="126"/>
      <c r="O2222" s="126"/>
      <c r="P2222" s="90"/>
      <c r="Q2222" s="52"/>
      <c r="R2222" s="177" t="e">
        <f>IF(R2220="","",CONCATENATE(R2220,"v",R2221))</f>
        <v>#VALUE!</v>
      </c>
      <c r="S2222" s="170"/>
    </row>
    <row r="2223" spans="1:20" ht="16.5" thickBot="1" x14ac:dyDescent="0.3">
      <c r="A2223" s="139" t="str">
        <f t="shared" si="1512"/>
        <v>2015Wk 13P</v>
      </c>
      <c r="B2223" t="s">
        <v>264</v>
      </c>
      <c r="C2223" s="144"/>
      <c r="D2223" s="171" t="s">
        <v>264</v>
      </c>
      <c r="E2223" s="172"/>
      <c r="F2223" s="172"/>
      <c r="G2223" s="172"/>
      <c r="H2223" s="172"/>
      <c r="I2223" s="172"/>
      <c r="J2223" s="172"/>
      <c r="K2223" s="172"/>
      <c r="L2223" s="172"/>
      <c r="M2223" s="173"/>
      <c r="N2223" s="174">
        <v>0</v>
      </c>
      <c r="O2223" s="175" t="e">
        <v>#VALUE!</v>
      </c>
      <c r="P2223" s="176" t="e">
        <v>#VALUE!</v>
      </c>
      <c r="Q2223" s="52"/>
      <c r="R2223" s="177" t="e">
        <f>CONCATENATE(B2223+100,P2223+100)</f>
        <v>#VALUE!</v>
      </c>
      <c r="S2223" s="170"/>
    </row>
    <row r="2224" spans="1:20" ht="16.5" thickBot="1" x14ac:dyDescent="0.3">
      <c r="A2224" s="139" t="str">
        <f t="shared" si="1512"/>
        <v>2015Wk 13P</v>
      </c>
      <c r="B2224" t="s">
        <v>264</v>
      </c>
      <c r="C2224" s="144"/>
      <c r="D2224" s="171" t="s">
        <v>264</v>
      </c>
      <c r="E2224" s="172"/>
      <c r="F2224" s="172"/>
      <c r="G2224" s="172"/>
      <c r="H2224" s="172"/>
      <c r="I2224" s="172"/>
      <c r="J2224" s="172"/>
      <c r="K2224" s="172"/>
      <c r="L2224" s="172"/>
      <c r="M2224" s="173"/>
      <c r="N2224" s="174">
        <v>0</v>
      </c>
      <c r="O2224" s="175" t="e">
        <v>#VALUE!</v>
      </c>
      <c r="P2224" s="176" t="e">
        <v>#VALUE!</v>
      </c>
      <c r="Q2224" s="52"/>
      <c r="R2224" s="177" t="e">
        <f>CONCATENATE(B2224+100,P2224+100)</f>
        <v>#VALUE!</v>
      </c>
      <c r="S2224" s="170"/>
    </row>
    <row r="2225" spans="1:19" ht="16.5" thickBot="1" x14ac:dyDescent="0.3">
      <c r="A2225" s="139" t="str">
        <f t="shared" si="1512"/>
        <v>2015Wk 13PM20</v>
      </c>
      <c r="B2225" t="s">
        <v>266</v>
      </c>
      <c r="C2225" s="96"/>
      <c r="D2225" s="98"/>
      <c r="E2225" s="178"/>
      <c r="F2225" s="178"/>
      <c r="G2225" s="178"/>
      <c r="H2225" s="178"/>
      <c r="I2225" s="178"/>
      <c r="J2225" s="178"/>
      <c r="K2225" s="178"/>
      <c r="L2225" s="178"/>
      <c r="M2225" s="178"/>
      <c r="N2225" s="126"/>
      <c r="O2225" s="126"/>
      <c r="P2225" s="90"/>
      <c r="Q2225" s="52"/>
      <c r="R2225" s="177" t="e">
        <f>IF(R2223="","",CONCATENATE(R2223,"v",R2224))</f>
        <v>#VALUE!</v>
      </c>
      <c r="S2225" s="170"/>
    </row>
    <row r="2226" spans="1:19" ht="16.5" thickBot="1" x14ac:dyDescent="0.3">
      <c r="B2226" s="179" t="s">
        <v>2</v>
      </c>
      <c r="C2226" s="180" t="s">
        <v>17</v>
      </c>
      <c r="D2226" s="181" t="s">
        <v>267</v>
      </c>
      <c r="E2226" s="182" t="s">
        <v>8</v>
      </c>
      <c r="F2226" s="183" t="s">
        <v>5</v>
      </c>
      <c r="G2226" s="184" t="s">
        <v>268</v>
      </c>
      <c r="K2226" s="52"/>
      <c r="L2226" s="52"/>
      <c r="P2226" s="134"/>
    </row>
    <row r="2227" spans="1:19" x14ac:dyDescent="0.25">
      <c r="A2227" s="139" t="str">
        <f>CONCATENATE($C$10,$C$2164,"T",B2227)</f>
        <v>2015Wk 13T1</v>
      </c>
      <c r="B2227" s="186">
        <v>1</v>
      </c>
      <c r="C2227" s="187" t="s">
        <v>213</v>
      </c>
      <c r="D2227" s="188">
        <v>2</v>
      </c>
      <c r="E2227" s="189">
        <v>2</v>
      </c>
      <c r="F2227" s="190">
        <v>7</v>
      </c>
      <c r="G2227" s="189"/>
      <c r="K2227" s="52"/>
      <c r="L2227" s="52"/>
      <c r="P2227" s="134"/>
      <c r="Q2227" s="1">
        <f>COUNTIF(G2227:G2227,"=X")</f>
        <v>0</v>
      </c>
      <c r="R2227" s="1" t="str">
        <f t="shared" ref="R2227:R2268" si="1517">IF(G2227="X",CONCATENATE("S",Q2227),"")</f>
        <v/>
      </c>
      <c r="S2227" s="1" t="str">
        <f>IF(R2227="","",VLOOKUP(C2227,'[1]Admin Tools'!C:D,2,FALSE))</f>
        <v/>
      </c>
    </row>
    <row r="2228" spans="1:19" x14ac:dyDescent="0.25">
      <c r="A2228" s="139" t="str">
        <f>CONCATENATE($C$10,$C$2164,"T",B2227)</f>
        <v>2015Wk 13T1</v>
      </c>
      <c r="B2228" s="191"/>
      <c r="C2228" s="192" t="s">
        <v>215</v>
      </c>
      <c r="D2228" s="193">
        <v>1</v>
      </c>
      <c r="E2228" s="194">
        <v>2</v>
      </c>
      <c r="F2228" s="195"/>
      <c r="G2228" s="194"/>
      <c r="K2228" s="52"/>
      <c r="L2228" s="52"/>
      <c r="P2228" s="134"/>
      <c r="Q2228" s="1">
        <f>COUNTIF(G2227:G2228,"=X")</f>
        <v>0</v>
      </c>
      <c r="R2228" s="1" t="str">
        <f t="shared" si="1517"/>
        <v/>
      </c>
      <c r="S2228" s="1" t="str">
        <f>IF(R2228="","",VLOOKUP(C2228,'[1]Admin Tools'!C:D,2,FALSE))</f>
        <v/>
      </c>
    </row>
    <row r="2229" spans="1:19" ht="16.5" thickBot="1" x14ac:dyDescent="0.3">
      <c r="A2229" s="139" t="str">
        <f>CONCATENATE($C$10,$C$2164,"T",B2227)</f>
        <v>2015Wk 13T1</v>
      </c>
      <c r="B2229" s="196"/>
      <c r="C2229" s="197" t="s">
        <v>217</v>
      </c>
      <c r="D2229" s="198">
        <v>0</v>
      </c>
      <c r="E2229" s="199">
        <v>2</v>
      </c>
      <c r="F2229" s="200"/>
      <c r="G2229" s="199"/>
      <c r="K2229" s="52"/>
      <c r="L2229" s="52"/>
      <c r="P2229" s="134"/>
      <c r="Q2229" s="1">
        <f>COUNTIF(G2227:G2229,"=X")</f>
        <v>0</v>
      </c>
      <c r="R2229" s="1" t="str">
        <f t="shared" si="1517"/>
        <v/>
      </c>
      <c r="S2229" s="1" t="str">
        <f>IF(R2229="","",VLOOKUP(C2229,'[1]Admin Tools'!C:D,2,FALSE))</f>
        <v/>
      </c>
    </row>
    <row r="2230" spans="1:19" x14ac:dyDescent="0.25">
      <c r="A2230" s="139" t="str">
        <f>CONCATENATE($C$10,$C$2164,"T",B2230)</f>
        <v>2015Wk 13T2</v>
      </c>
      <c r="B2230" s="201">
        <v>2</v>
      </c>
      <c r="C2230" s="187" t="s">
        <v>214</v>
      </c>
      <c r="D2230" s="202">
        <v>-1</v>
      </c>
      <c r="E2230" s="189">
        <v>1</v>
      </c>
      <c r="F2230" s="203">
        <v>6</v>
      </c>
      <c r="G2230" s="204"/>
      <c r="K2230" s="52"/>
      <c r="L2230" s="52"/>
      <c r="P2230" s="134"/>
      <c r="Q2230" s="1">
        <f>COUNTIF(G2227:G2230,"=X")</f>
        <v>0</v>
      </c>
      <c r="R2230" s="1" t="str">
        <f t="shared" si="1517"/>
        <v/>
      </c>
      <c r="S2230" s="1" t="str">
        <f>IF(R2230="","",VLOOKUP(C2230,'[1]Admin Tools'!C:D,2,FALSE))</f>
        <v/>
      </c>
    </row>
    <row r="2231" spans="1:19" x14ac:dyDescent="0.25">
      <c r="A2231" s="139" t="str">
        <f>CONCATENATE($C$10,$C$2164,"T",B2230)</f>
        <v>2015Wk 13T2</v>
      </c>
      <c r="B2231" s="205"/>
      <c r="C2231" s="192" t="s">
        <v>216</v>
      </c>
      <c r="D2231" s="206">
        <v>3</v>
      </c>
      <c r="E2231" s="194">
        <v>2</v>
      </c>
      <c r="F2231" s="203"/>
      <c r="G2231" s="207"/>
      <c r="K2231" s="52"/>
      <c r="L2231" s="52"/>
      <c r="P2231" s="134"/>
      <c r="Q2231" s="1">
        <f>COUNTIF(G2227:G2231,"=X")</f>
        <v>0</v>
      </c>
      <c r="R2231" s="1" t="str">
        <f t="shared" si="1517"/>
        <v/>
      </c>
      <c r="S2231" s="1" t="str">
        <f>IF(R2231="","",VLOOKUP(C2231,'[1]Admin Tools'!C:D,2,FALSE))</f>
        <v/>
      </c>
    </row>
    <row r="2232" spans="1:19" ht="16.5" thickBot="1" x14ac:dyDescent="0.3">
      <c r="A2232" s="139" t="str">
        <f>CONCATENATE($C$10,$C$2164,"T",B2230)</f>
        <v>2015Wk 13T2</v>
      </c>
      <c r="B2232" s="208"/>
      <c r="C2232" s="197" t="s">
        <v>218</v>
      </c>
      <c r="D2232" s="209">
        <v>-1</v>
      </c>
      <c r="E2232" s="199">
        <v>2</v>
      </c>
      <c r="F2232" s="210"/>
      <c r="G2232" s="211"/>
      <c r="K2232" s="52"/>
      <c r="L2232" s="52"/>
      <c r="P2232" s="134"/>
      <c r="Q2232" s="1">
        <f>COUNTIF(G2227:G2232,"=X")</f>
        <v>0</v>
      </c>
      <c r="R2232" s="1" t="str">
        <f t="shared" si="1517"/>
        <v/>
      </c>
      <c r="S2232" s="1" t="str">
        <f>IF(R2232="","",VLOOKUP(C2232,'[1]Admin Tools'!C:D,2,FALSE))</f>
        <v/>
      </c>
    </row>
    <row r="2233" spans="1:19" x14ac:dyDescent="0.25">
      <c r="A2233" s="139" t="str">
        <f>CONCATENATE($C$10,$C$2164,"T",B2233)</f>
        <v>2015Wk 13T3</v>
      </c>
      <c r="B2233" s="186">
        <v>3</v>
      </c>
      <c r="C2233" s="187" t="s">
        <v>219</v>
      </c>
      <c r="D2233" s="188">
        <v>0</v>
      </c>
      <c r="E2233" s="189">
        <v>2</v>
      </c>
      <c r="F2233" s="190">
        <v>2</v>
      </c>
      <c r="G2233" s="189"/>
      <c r="K2233" s="52"/>
      <c r="L2233" s="52"/>
      <c r="P2233" s="134"/>
      <c r="Q2233" s="1">
        <f>COUNTIF(G2227:G2233,"=X")</f>
        <v>0</v>
      </c>
      <c r="R2233" s="1" t="str">
        <f t="shared" si="1517"/>
        <v/>
      </c>
      <c r="S2233" s="1" t="str">
        <f>IF(R2233="","",VLOOKUP(C2233,'[1]Admin Tools'!C:D,2,FALSE))</f>
        <v/>
      </c>
    </row>
    <row r="2234" spans="1:19" x14ac:dyDescent="0.25">
      <c r="A2234" s="139" t="str">
        <f>CONCATENATE($C$10,$C$2164,"T",B2233)</f>
        <v>2015Wk 13T3</v>
      </c>
      <c r="B2234" s="191"/>
      <c r="C2234" s="192" t="s">
        <v>222</v>
      </c>
      <c r="D2234" s="193">
        <v>-4</v>
      </c>
      <c r="E2234" s="194">
        <v>0</v>
      </c>
      <c r="F2234" s="195"/>
      <c r="G2234" s="194"/>
      <c r="K2234" s="52"/>
      <c r="L2234" s="52"/>
      <c r="P2234" s="134"/>
      <c r="Q2234" s="1">
        <f>COUNTIF(G2227:G2234,"=X")</f>
        <v>0</v>
      </c>
      <c r="R2234" s="1" t="str">
        <f t="shared" si="1517"/>
        <v/>
      </c>
      <c r="S2234" s="1" t="str">
        <f>IF(R2234="","",VLOOKUP(C2234,'[1]Admin Tools'!C:D,2,FALSE))</f>
        <v/>
      </c>
    </row>
    <row r="2235" spans="1:19" ht="16.5" thickBot="1" x14ac:dyDescent="0.3">
      <c r="A2235" s="139" t="str">
        <f>CONCATENATE($C$10,$C$2164,"T",B2233)</f>
        <v>2015Wk 13T3</v>
      </c>
      <c r="B2235" s="196"/>
      <c r="C2235" s="197" t="s">
        <v>225</v>
      </c>
      <c r="D2235" s="198">
        <v>-3</v>
      </c>
      <c r="E2235" s="199">
        <v>0</v>
      </c>
      <c r="F2235" s="200"/>
      <c r="G2235" s="199"/>
      <c r="K2235" s="52"/>
      <c r="L2235" s="52"/>
      <c r="P2235" s="134"/>
      <c r="Q2235" s="1">
        <f>COUNTIF(G2227:G2235,"=X")</f>
        <v>0</v>
      </c>
      <c r="R2235" s="1" t="str">
        <f t="shared" si="1517"/>
        <v/>
      </c>
      <c r="S2235" s="1" t="str">
        <f>IF(R2235="","",VLOOKUP(C2235,'[1]Admin Tools'!C:D,2,FALSE))</f>
        <v/>
      </c>
    </row>
    <row r="2236" spans="1:19" x14ac:dyDescent="0.25">
      <c r="A2236" s="139" t="str">
        <f>CONCATENATE($C$10,$C$2164,"T",B2236)</f>
        <v>2015Wk 13T4</v>
      </c>
      <c r="B2236" s="201">
        <v>4</v>
      </c>
      <c r="C2236" s="187" t="s">
        <v>220</v>
      </c>
      <c r="D2236" s="202">
        <v>5</v>
      </c>
      <c r="E2236" s="212">
        <v>2</v>
      </c>
      <c r="F2236" s="203">
        <v>5</v>
      </c>
      <c r="G2236" s="204"/>
      <c r="K2236" s="52"/>
      <c r="L2236" s="52"/>
      <c r="P2236" s="134"/>
      <c r="Q2236" s="1">
        <f>COUNTIF(G2227:G2236,"=X")</f>
        <v>0</v>
      </c>
      <c r="R2236" s="1" t="str">
        <f t="shared" si="1517"/>
        <v/>
      </c>
      <c r="S2236" s="1" t="str">
        <f>IF(R2236="","",VLOOKUP(C2236,'[1]Admin Tools'!C:D,2,FALSE))</f>
        <v/>
      </c>
    </row>
    <row r="2237" spans="1:19" x14ac:dyDescent="0.25">
      <c r="A2237" s="139" t="str">
        <f>CONCATENATE($C$10,$C$2164,"T",B2236)</f>
        <v>2015Wk 13T4</v>
      </c>
      <c r="B2237" s="205"/>
      <c r="C2237" s="192" t="s">
        <v>223</v>
      </c>
      <c r="D2237" s="206">
        <v>-1</v>
      </c>
      <c r="E2237" s="213">
        <v>0</v>
      </c>
      <c r="F2237" s="203"/>
      <c r="G2237" s="207"/>
      <c r="K2237" s="52"/>
      <c r="L2237" s="52"/>
      <c r="P2237" s="134"/>
      <c r="Q2237" s="1">
        <f>COUNTIF(G2227:G2237,"=X")</f>
        <v>0</v>
      </c>
      <c r="R2237" s="1" t="str">
        <f t="shared" si="1517"/>
        <v/>
      </c>
      <c r="S2237" s="1" t="str">
        <f>IF(R2237="","",VLOOKUP(C2237,'[1]Admin Tools'!C:D,2,FALSE))</f>
        <v/>
      </c>
    </row>
    <row r="2238" spans="1:19" ht="16.5" thickBot="1" x14ac:dyDescent="0.3">
      <c r="A2238" s="139" t="str">
        <f>CONCATENATE($C$10,$C$2164,"T",B2236)</f>
        <v>2015Wk 13T4</v>
      </c>
      <c r="B2238" s="208"/>
      <c r="C2238" s="197" t="s">
        <v>226</v>
      </c>
      <c r="D2238" s="209">
        <v>1</v>
      </c>
      <c r="E2238" s="214">
        <v>2</v>
      </c>
      <c r="F2238" s="210"/>
      <c r="G2238" s="211"/>
      <c r="K2238" s="52"/>
      <c r="L2238" s="52"/>
      <c r="P2238" s="134"/>
      <c r="Q2238" s="1">
        <f>COUNTIF(G2227:G2238,"=X")</f>
        <v>0</v>
      </c>
      <c r="R2238" s="1" t="str">
        <f t="shared" si="1517"/>
        <v/>
      </c>
      <c r="S2238" s="1" t="str">
        <f>IF(R2238="","",VLOOKUP(C2238,'[1]Admin Tools'!C:D,2,FALSE))</f>
        <v/>
      </c>
    </row>
    <row r="2239" spans="1:19" x14ac:dyDescent="0.25">
      <c r="A2239" s="139" t="str">
        <f>CONCATENATE($C$10,$C$2164,"T",B2239)</f>
        <v>2015Wk 13T5</v>
      </c>
      <c r="B2239" s="186">
        <v>5</v>
      </c>
      <c r="C2239" s="187" t="s">
        <v>228</v>
      </c>
      <c r="D2239" s="188">
        <v>0</v>
      </c>
      <c r="E2239" s="189">
        <v>1</v>
      </c>
      <c r="F2239" s="190">
        <v>3</v>
      </c>
      <c r="G2239" s="189"/>
      <c r="K2239" s="52"/>
      <c r="L2239" s="52"/>
      <c r="P2239" s="134"/>
      <c r="Q2239" s="1">
        <f>COUNTIF(G2227:G2239,"=X")</f>
        <v>0</v>
      </c>
      <c r="R2239" s="1" t="str">
        <f t="shared" si="1517"/>
        <v/>
      </c>
      <c r="S2239" s="1" t="str">
        <f>IF(R2239="","",VLOOKUP(C2239,'[1]Admin Tools'!C:D,2,FALSE))</f>
        <v/>
      </c>
    </row>
    <row r="2240" spans="1:19" x14ac:dyDescent="0.25">
      <c r="A2240" s="139" t="str">
        <f>CONCATENATE($C$10,$C$2164,"T",B2239)</f>
        <v>2015Wk 13T5</v>
      </c>
      <c r="B2240" s="191"/>
      <c r="C2240" s="192" t="s">
        <v>231</v>
      </c>
      <c r="D2240" s="193">
        <v>-4</v>
      </c>
      <c r="E2240" s="194">
        <v>0</v>
      </c>
      <c r="F2240" s="195"/>
      <c r="G2240" s="194"/>
      <c r="K2240" s="52"/>
      <c r="L2240" s="52"/>
      <c r="P2240" s="134"/>
      <c r="Q2240" s="1">
        <f>COUNTIF(G2227:G2240,"=X")</f>
        <v>0</v>
      </c>
      <c r="R2240" s="1" t="str">
        <f t="shared" si="1517"/>
        <v/>
      </c>
      <c r="S2240" s="1" t="str">
        <f>IF(R2240="","",VLOOKUP(C2240,'[1]Admin Tools'!C:D,2,FALSE))</f>
        <v/>
      </c>
    </row>
    <row r="2241" spans="1:19" ht="16.5" thickBot="1" x14ac:dyDescent="0.3">
      <c r="A2241" s="139" t="str">
        <f>CONCATENATE($C$10,$C$2164,"T",B2239)</f>
        <v>2015Wk 13T5</v>
      </c>
      <c r="B2241" s="196"/>
      <c r="C2241" s="197" t="s">
        <v>234</v>
      </c>
      <c r="D2241" s="198">
        <v>1</v>
      </c>
      <c r="E2241" s="199">
        <v>2</v>
      </c>
      <c r="F2241" s="200"/>
      <c r="G2241" s="199"/>
      <c r="K2241" s="52"/>
      <c r="L2241" s="52"/>
      <c r="P2241" s="134"/>
      <c r="Q2241" s="1">
        <f>COUNTIF(G2227:G2241,"=X")</f>
        <v>0</v>
      </c>
      <c r="R2241" s="1" t="str">
        <f t="shared" si="1517"/>
        <v/>
      </c>
      <c r="S2241" s="1" t="str">
        <f>IF(R2241="","",VLOOKUP(C2241,'[1]Admin Tools'!C:D,2,FALSE))</f>
        <v/>
      </c>
    </row>
    <row r="2242" spans="1:19" x14ac:dyDescent="0.25">
      <c r="A2242" s="139" t="str">
        <f>CONCATENATE($C$10,$C$2164,"T",B2242)</f>
        <v>2015Wk 13T6</v>
      </c>
      <c r="B2242" s="201">
        <v>6</v>
      </c>
      <c r="C2242" s="187" t="s">
        <v>229</v>
      </c>
      <c r="D2242" s="202">
        <v>-1</v>
      </c>
      <c r="E2242" s="212">
        <v>1</v>
      </c>
      <c r="F2242" s="203">
        <v>1</v>
      </c>
      <c r="G2242" s="204"/>
      <c r="K2242" s="52"/>
      <c r="L2242" s="52"/>
      <c r="P2242" s="134"/>
      <c r="Q2242" s="1">
        <f>COUNTIF(G2227:G2242,"=X")</f>
        <v>0</v>
      </c>
      <c r="R2242" s="1" t="str">
        <f t="shared" si="1517"/>
        <v/>
      </c>
      <c r="S2242" s="1" t="str">
        <f>IF(R2242="","",VLOOKUP(C2242,'[1]Admin Tools'!C:D,2,FALSE))</f>
        <v/>
      </c>
    </row>
    <row r="2243" spans="1:19" x14ac:dyDescent="0.25">
      <c r="A2243" s="139" t="str">
        <f>CONCATENATE($C$10,$C$2164,"T",B2242)</f>
        <v>2015Wk 13T6</v>
      </c>
      <c r="B2243" s="205"/>
      <c r="C2243" s="192" t="s">
        <v>232</v>
      </c>
      <c r="D2243" s="206">
        <v>-1</v>
      </c>
      <c r="E2243" s="213">
        <v>0</v>
      </c>
      <c r="F2243" s="203"/>
      <c r="G2243" s="207"/>
      <c r="K2243" s="52"/>
      <c r="L2243" s="52"/>
      <c r="P2243" s="134"/>
      <c r="Q2243" s="1">
        <f>COUNTIF(G2227:G2243,"=X")</f>
        <v>0</v>
      </c>
      <c r="R2243" s="1" t="str">
        <f t="shared" si="1517"/>
        <v/>
      </c>
      <c r="S2243" s="1" t="str">
        <f>IF(R2243="","",VLOOKUP(C2243,'[1]Admin Tools'!C:D,2,FALSE))</f>
        <v/>
      </c>
    </row>
    <row r="2244" spans="1:19" ht="16.5" thickBot="1" x14ac:dyDescent="0.3">
      <c r="A2244" s="139" t="str">
        <f>CONCATENATE($C$10,$C$2164,"T",B2242)</f>
        <v>2015Wk 13T6</v>
      </c>
      <c r="B2244" s="208"/>
      <c r="C2244" s="197" t="s">
        <v>235</v>
      </c>
      <c r="D2244" s="209">
        <v>-3</v>
      </c>
      <c r="E2244" s="214">
        <v>0</v>
      </c>
      <c r="F2244" s="210"/>
      <c r="G2244" s="211"/>
      <c r="K2244" s="52"/>
      <c r="L2244" s="52"/>
      <c r="P2244" s="134"/>
      <c r="Q2244" s="1">
        <f>COUNTIF(G2227:G2244,"=X")</f>
        <v>0</v>
      </c>
      <c r="R2244" s="1" t="str">
        <f t="shared" si="1517"/>
        <v/>
      </c>
      <c r="S2244" s="1" t="str">
        <f>IF(R2244="","",VLOOKUP(C2244,'[1]Admin Tools'!C:D,2,FALSE))</f>
        <v/>
      </c>
    </row>
    <row r="2245" spans="1:19" x14ac:dyDescent="0.25">
      <c r="A2245" s="139" t="str">
        <f>CONCATENATE($C$10,$C$2164,"T",B2245)</f>
        <v>2015Wk 13T7</v>
      </c>
      <c r="B2245" s="186">
        <v>7</v>
      </c>
      <c r="C2245" s="187" t="s">
        <v>237</v>
      </c>
      <c r="D2245" s="188">
        <v>-2</v>
      </c>
      <c r="E2245" s="189">
        <v>0</v>
      </c>
      <c r="F2245" s="190">
        <v>2</v>
      </c>
      <c r="G2245" s="189"/>
      <c r="K2245" s="52"/>
      <c r="L2245" s="52"/>
      <c r="P2245" s="134"/>
      <c r="Q2245" s="1">
        <f>COUNTIF(G2227:G2245,"=X")</f>
        <v>0</v>
      </c>
      <c r="R2245" s="1" t="str">
        <f t="shared" si="1517"/>
        <v/>
      </c>
      <c r="S2245" s="1" t="str">
        <f>IF(R2245="","",VLOOKUP(C2245,'[1]Admin Tools'!C:D,2,FALSE))</f>
        <v/>
      </c>
    </row>
    <row r="2246" spans="1:19" x14ac:dyDescent="0.25">
      <c r="A2246" s="139" t="str">
        <f>CONCATENATE($C$10,$C$2164,"T",B2245)</f>
        <v>2015Wk 13T7</v>
      </c>
      <c r="B2246" s="191"/>
      <c r="C2246" s="192" t="s">
        <v>240</v>
      </c>
      <c r="D2246" s="193">
        <v>-4</v>
      </c>
      <c r="E2246" s="194">
        <v>0</v>
      </c>
      <c r="F2246" s="195"/>
      <c r="G2246" s="194"/>
      <c r="K2246" s="52"/>
      <c r="L2246" s="52"/>
      <c r="P2246" s="134"/>
      <c r="Q2246" s="1">
        <f>COUNTIF(G2227:G2246,"=X")</f>
        <v>0</v>
      </c>
      <c r="R2246" s="1" t="str">
        <f t="shared" si="1517"/>
        <v/>
      </c>
      <c r="S2246" s="1" t="str">
        <f>IF(R2246="","",VLOOKUP(C2246,'[1]Admin Tools'!C:D,2,FALSE))</f>
        <v/>
      </c>
    </row>
    <row r="2247" spans="1:19" ht="16.5" thickBot="1" x14ac:dyDescent="0.3">
      <c r="A2247" s="139" t="str">
        <f>CONCATENATE($C$10,$C$2164,"T",B2245)</f>
        <v>2015Wk 13T7</v>
      </c>
      <c r="B2247" s="196"/>
      <c r="C2247" s="197" t="s">
        <v>243</v>
      </c>
      <c r="D2247" s="198">
        <v>2</v>
      </c>
      <c r="E2247" s="199">
        <v>2</v>
      </c>
      <c r="F2247" s="200"/>
      <c r="G2247" s="199"/>
      <c r="K2247" s="52"/>
      <c r="L2247" s="52"/>
      <c r="P2247" s="134"/>
      <c r="Q2247" s="1">
        <f>COUNTIF(G2227:G2247,"=X")</f>
        <v>0</v>
      </c>
      <c r="R2247" s="1" t="str">
        <f t="shared" si="1517"/>
        <v/>
      </c>
      <c r="S2247" s="1" t="str">
        <f>IF(R2247="","",VLOOKUP(C2247,'[1]Admin Tools'!C:D,2,FALSE))</f>
        <v/>
      </c>
    </row>
    <row r="2248" spans="1:19" x14ac:dyDescent="0.25">
      <c r="A2248" s="139" t="str">
        <f>CONCATENATE($C$10,$C$2164,"T",B2248)</f>
        <v>2015Wk 13T8</v>
      </c>
      <c r="B2248" s="201">
        <v>8</v>
      </c>
      <c r="C2248" s="187" t="s">
        <v>238</v>
      </c>
      <c r="D2248" s="202">
        <v>-1</v>
      </c>
      <c r="E2248" s="212">
        <v>0</v>
      </c>
      <c r="F2248" s="203">
        <v>0</v>
      </c>
      <c r="G2248" s="204"/>
      <c r="K2248" s="52"/>
      <c r="L2248" s="52"/>
      <c r="P2248" s="134"/>
      <c r="Q2248" s="1">
        <f>COUNTIF(G2227:G2248,"=X")</f>
        <v>0</v>
      </c>
      <c r="R2248" s="1" t="str">
        <f t="shared" si="1517"/>
        <v/>
      </c>
      <c r="S2248" s="1" t="str">
        <f>IF(R2248="","",VLOOKUP(C2248,'[1]Admin Tools'!C:D,2,FALSE))</f>
        <v/>
      </c>
    </row>
    <row r="2249" spans="1:19" x14ac:dyDescent="0.25">
      <c r="A2249" s="139" t="str">
        <f>CONCATENATE($C$10,$C$2164,"T",B2248)</f>
        <v>2015Wk 13T8</v>
      </c>
      <c r="B2249" s="205"/>
      <c r="C2249" s="192" t="s">
        <v>241</v>
      </c>
      <c r="D2249" s="206">
        <v>-3</v>
      </c>
      <c r="E2249" s="213">
        <v>0</v>
      </c>
      <c r="F2249" s="203"/>
      <c r="G2249" s="207"/>
      <c r="K2249" s="52"/>
      <c r="L2249" s="52"/>
      <c r="P2249" s="134"/>
      <c r="Q2249" s="1">
        <f>COUNTIF(G2227:G2249,"=X")</f>
        <v>0</v>
      </c>
      <c r="R2249" s="1" t="str">
        <f t="shared" si="1517"/>
        <v/>
      </c>
      <c r="S2249" s="1" t="str">
        <f>IF(R2249="","",VLOOKUP(C2249,'[1]Admin Tools'!C:D,2,FALSE))</f>
        <v/>
      </c>
    </row>
    <row r="2250" spans="1:19" ht="16.5" thickBot="1" x14ac:dyDescent="0.3">
      <c r="A2250" s="139" t="str">
        <f>CONCATENATE($C$10,$C$2164,"T",B2248)</f>
        <v>2015Wk 13T8</v>
      </c>
      <c r="B2250" s="208"/>
      <c r="C2250" s="197" t="s">
        <v>244</v>
      </c>
      <c r="D2250" s="209">
        <v>-2</v>
      </c>
      <c r="E2250" s="214">
        <v>0</v>
      </c>
      <c r="F2250" s="210"/>
      <c r="G2250" s="211"/>
      <c r="K2250" s="52"/>
      <c r="L2250" s="52"/>
      <c r="P2250" s="134"/>
      <c r="Q2250" s="1">
        <f>COUNTIF(G2227:G2250,"=X")</f>
        <v>0</v>
      </c>
      <c r="R2250" s="1" t="str">
        <f t="shared" si="1517"/>
        <v/>
      </c>
      <c r="S2250" s="1" t="str">
        <f>IF(R2250="","",VLOOKUP(C2250,'[1]Admin Tools'!C:D,2,FALSE))</f>
        <v/>
      </c>
    </row>
    <row r="2251" spans="1:19" x14ac:dyDescent="0.25">
      <c r="A2251" s="139" t="str">
        <f>CONCATENATE($C$10,$C$2164,"T",B2251)</f>
        <v>2015Wk 13T9</v>
      </c>
      <c r="B2251" s="186">
        <v>9</v>
      </c>
      <c r="C2251" s="187" t="s">
        <v>246</v>
      </c>
      <c r="D2251" s="188">
        <v>-1</v>
      </c>
      <c r="E2251" s="189">
        <v>0</v>
      </c>
      <c r="F2251" s="190">
        <v>5</v>
      </c>
      <c r="G2251" s="189"/>
      <c r="K2251" s="52"/>
      <c r="L2251" s="52"/>
      <c r="P2251" s="134"/>
      <c r="Q2251" s="1">
        <f>COUNTIF(G2227:G2251,"=X")</f>
        <v>0</v>
      </c>
      <c r="R2251" s="1" t="str">
        <f t="shared" si="1517"/>
        <v/>
      </c>
      <c r="S2251" s="1" t="str">
        <f>IF(R2251="","",VLOOKUP(C2251,'[1]Admin Tools'!C:D,2,FALSE))</f>
        <v/>
      </c>
    </row>
    <row r="2252" spans="1:19" x14ac:dyDescent="0.25">
      <c r="A2252" s="139" t="str">
        <f>CONCATENATE($C$10,$C$2164,"T",B2251)</f>
        <v>2015Wk 13T9</v>
      </c>
      <c r="B2252" s="191"/>
      <c r="C2252" s="192" t="s">
        <v>249</v>
      </c>
      <c r="D2252" s="193">
        <v>-1</v>
      </c>
      <c r="E2252" s="194">
        <v>2</v>
      </c>
      <c r="F2252" s="195"/>
      <c r="G2252" s="194"/>
      <c r="K2252" s="52"/>
      <c r="L2252" s="52"/>
      <c r="P2252" s="134"/>
      <c r="Q2252" s="1">
        <f>COUNTIF(G2227:G2252,"=X")</f>
        <v>0</v>
      </c>
      <c r="R2252" s="1" t="str">
        <f t="shared" si="1517"/>
        <v/>
      </c>
      <c r="S2252" s="1" t="str">
        <f>IF(R2252="","",VLOOKUP(C2252,'[1]Admin Tools'!C:D,2,FALSE))</f>
        <v/>
      </c>
    </row>
    <row r="2253" spans="1:19" ht="16.5" thickBot="1" x14ac:dyDescent="0.3">
      <c r="A2253" s="139" t="str">
        <f>CONCATENATE($C$10,$C$2164,"T",B2251)</f>
        <v>2015Wk 13T9</v>
      </c>
      <c r="B2253" s="196"/>
      <c r="C2253" s="197" t="s">
        <v>252</v>
      </c>
      <c r="D2253" s="198">
        <v>0</v>
      </c>
      <c r="E2253" s="199">
        <v>2</v>
      </c>
      <c r="F2253" s="200"/>
      <c r="G2253" s="199"/>
      <c r="K2253" s="52"/>
      <c r="L2253" s="52"/>
      <c r="P2253" s="134"/>
      <c r="Q2253" s="1">
        <f>COUNTIF(G2227:G2253,"=X")</f>
        <v>0</v>
      </c>
      <c r="R2253" s="1" t="str">
        <f t="shared" si="1517"/>
        <v/>
      </c>
      <c r="S2253" s="1" t="str">
        <f>IF(R2253="","",VLOOKUP(C2253,'[1]Admin Tools'!C:D,2,FALSE))</f>
        <v/>
      </c>
    </row>
    <row r="2254" spans="1:19" x14ac:dyDescent="0.25">
      <c r="A2254" s="139" t="str">
        <f>CONCATENATE($C$10,$C$2164,"T",B2254)</f>
        <v>2015Wk 13T10</v>
      </c>
      <c r="B2254" s="201">
        <v>10</v>
      </c>
      <c r="C2254" s="187" t="s">
        <v>247</v>
      </c>
      <c r="D2254" s="202">
        <v>4</v>
      </c>
      <c r="E2254" s="212">
        <v>2</v>
      </c>
      <c r="F2254" s="203">
        <v>5</v>
      </c>
      <c r="G2254" s="204"/>
      <c r="K2254" s="52"/>
      <c r="L2254" s="52"/>
      <c r="P2254" s="134"/>
      <c r="Q2254" s="1">
        <f>COUNTIF(G2227:G2254,"=X")</f>
        <v>0</v>
      </c>
      <c r="R2254" s="1" t="str">
        <f t="shared" si="1517"/>
        <v/>
      </c>
      <c r="S2254" s="1" t="str">
        <f>IF(R2254="","",VLOOKUP(C2254,'[1]Admin Tools'!C:D,2,FALSE))</f>
        <v/>
      </c>
    </row>
    <row r="2255" spans="1:19" x14ac:dyDescent="0.25">
      <c r="A2255" s="139" t="str">
        <f>CONCATENATE($C$10,$C$2164,"T",B2254)</f>
        <v>2015Wk 13T10</v>
      </c>
      <c r="B2255" s="205"/>
      <c r="C2255" s="192" t="s">
        <v>250</v>
      </c>
      <c r="D2255" s="206">
        <v>1</v>
      </c>
      <c r="E2255" s="213">
        <v>2</v>
      </c>
      <c r="F2255" s="203"/>
      <c r="G2255" s="207"/>
      <c r="K2255" s="52"/>
      <c r="L2255" s="52"/>
      <c r="P2255" s="134"/>
      <c r="Q2255" s="1">
        <f>COUNTIF(G2227:G2255,"=X")</f>
        <v>0</v>
      </c>
      <c r="R2255" s="1" t="str">
        <f t="shared" si="1517"/>
        <v/>
      </c>
      <c r="S2255" s="1" t="str">
        <f>IF(R2255="","",VLOOKUP(C2255,'[1]Admin Tools'!C:D,2,FALSE))</f>
        <v/>
      </c>
    </row>
    <row r="2256" spans="1:19" ht="16.5" thickBot="1" x14ac:dyDescent="0.3">
      <c r="A2256" s="139" t="str">
        <f>CONCATENATE($C$10,$C$2164,"T",B2254)</f>
        <v>2015Wk 13T10</v>
      </c>
      <c r="B2256" s="208"/>
      <c r="C2256" s="197" t="s">
        <v>253</v>
      </c>
      <c r="D2256" s="209">
        <v>-2</v>
      </c>
      <c r="E2256" s="214">
        <v>0</v>
      </c>
      <c r="F2256" s="210"/>
      <c r="G2256" s="211"/>
      <c r="K2256" s="52"/>
      <c r="L2256" s="52"/>
      <c r="P2256" s="134"/>
      <c r="Q2256" s="1">
        <f>COUNTIF(G2227:G2256,"=X")</f>
        <v>0</v>
      </c>
      <c r="R2256" s="1" t="str">
        <f t="shared" si="1517"/>
        <v/>
      </c>
      <c r="S2256" s="1" t="str">
        <f>IF(R2256="","",VLOOKUP(C2256,'[1]Admin Tools'!C:D,2,FALSE))</f>
        <v/>
      </c>
    </row>
    <row r="2257" spans="1:26" x14ac:dyDescent="0.25">
      <c r="A2257" s="139" t="str">
        <f>CONCATENATE($C$10,$C$2164,"T",B2257)</f>
        <v>2015Wk 13T11</v>
      </c>
      <c r="B2257" s="186">
        <v>11</v>
      </c>
      <c r="C2257" s="187" t="s">
        <v>255</v>
      </c>
      <c r="D2257" s="188">
        <v>0</v>
      </c>
      <c r="E2257" s="189">
        <v>0</v>
      </c>
      <c r="F2257" s="190">
        <v>2</v>
      </c>
      <c r="G2257" s="189"/>
      <c r="K2257" s="52"/>
      <c r="L2257" s="52"/>
      <c r="P2257" s="134"/>
      <c r="Q2257" s="1">
        <f>COUNTIF(G2227:G2257,"=X")</f>
        <v>0</v>
      </c>
      <c r="R2257" s="1" t="str">
        <f t="shared" si="1517"/>
        <v/>
      </c>
      <c r="S2257" s="1" t="str">
        <f>IF(R2257="","",VLOOKUP(C2257,'[1]Admin Tools'!C:D,2,FALSE))</f>
        <v/>
      </c>
    </row>
    <row r="2258" spans="1:26" x14ac:dyDescent="0.25">
      <c r="A2258" s="139" t="str">
        <f>CONCATENATE($C$10,$C$2164,"T",B2257)</f>
        <v>2015Wk 13T11</v>
      </c>
      <c r="B2258" s="191"/>
      <c r="C2258" s="192" t="s">
        <v>258</v>
      </c>
      <c r="D2258" s="193">
        <v>0</v>
      </c>
      <c r="E2258" s="194">
        <v>2</v>
      </c>
      <c r="F2258" s="195"/>
      <c r="G2258" s="194"/>
      <c r="K2258" s="52"/>
      <c r="L2258" s="52"/>
      <c r="P2258" s="134"/>
      <c r="Q2258" s="1">
        <f>COUNTIF(G2227:G2258,"=X")</f>
        <v>0</v>
      </c>
      <c r="R2258" s="1" t="str">
        <f t="shared" si="1517"/>
        <v/>
      </c>
      <c r="S2258" s="1" t="str">
        <f>IF(R2258="","",VLOOKUP(C2258,'[1]Admin Tools'!C:D,2,FALSE))</f>
        <v/>
      </c>
    </row>
    <row r="2259" spans="1:26" ht="16.5" thickBot="1" x14ac:dyDescent="0.3">
      <c r="A2259" s="139" t="str">
        <f>CONCATENATE($C$10,$C$2164,"T",B2257)</f>
        <v>2015Wk 13T11</v>
      </c>
      <c r="B2259" s="196"/>
      <c r="C2259" s="197" t="s">
        <v>261</v>
      </c>
      <c r="D2259" s="198">
        <v>0</v>
      </c>
      <c r="E2259" s="199">
        <v>0</v>
      </c>
      <c r="F2259" s="200"/>
      <c r="G2259" s="199"/>
      <c r="K2259" s="52"/>
      <c r="L2259" s="52"/>
      <c r="P2259" s="134"/>
      <c r="Q2259" s="1">
        <f>COUNTIF(G2227:G2259,"=X")</f>
        <v>0</v>
      </c>
      <c r="R2259" s="1" t="str">
        <f t="shared" si="1517"/>
        <v/>
      </c>
      <c r="S2259" s="1" t="str">
        <f>IF(R2259="","",VLOOKUP(C2259,'[1]Admin Tools'!C:D,2,FALSE))</f>
        <v/>
      </c>
    </row>
    <row r="2260" spans="1:26" x14ac:dyDescent="0.25">
      <c r="A2260" s="139" t="str">
        <f>CONCATENATE($C$10,$C$2164,"T",B2260)</f>
        <v>2015Wk 13T12</v>
      </c>
      <c r="B2260" s="201">
        <v>12</v>
      </c>
      <c r="C2260" s="187" t="s">
        <v>256</v>
      </c>
      <c r="D2260" s="202">
        <v>0</v>
      </c>
      <c r="E2260" s="212">
        <v>1</v>
      </c>
      <c r="F2260" s="203">
        <v>4</v>
      </c>
      <c r="G2260" s="204"/>
      <c r="K2260" s="52"/>
      <c r="L2260" s="52"/>
      <c r="P2260" s="134"/>
      <c r="Q2260" s="1">
        <f>COUNTIF(G2227:G2260,"=X")</f>
        <v>0</v>
      </c>
      <c r="R2260" s="1" t="str">
        <f t="shared" si="1517"/>
        <v/>
      </c>
      <c r="S2260" s="1" t="str">
        <f>IF(R2260="","",VLOOKUP(C2260,'[1]Admin Tools'!C:D,2,FALSE))</f>
        <v/>
      </c>
    </row>
    <row r="2261" spans="1:26" x14ac:dyDescent="0.25">
      <c r="A2261" s="139" t="str">
        <f>CONCATENATE($C$10,$C$2164,"T",B2260)</f>
        <v>2015Wk 13T12</v>
      </c>
      <c r="B2261" s="205"/>
      <c r="C2261" s="192" t="s">
        <v>259</v>
      </c>
      <c r="D2261" s="206">
        <v>-2</v>
      </c>
      <c r="E2261" s="213">
        <v>2</v>
      </c>
      <c r="F2261" s="203"/>
      <c r="G2261" s="207"/>
      <c r="K2261" s="52"/>
      <c r="L2261" s="52"/>
      <c r="P2261" s="134"/>
      <c r="Q2261" s="1">
        <f>COUNTIF(G2227:G2261,"=X")</f>
        <v>0</v>
      </c>
      <c r="R2261" s="1" t="str">
        <f t="shared" si="1517"/>
        <v/>
      </c>
      <c r="S2261" s="1" t="str">
        <f>IF(R2261="","",VLOOKUP(C2261,'[1]Admin Tools'!C:D,2,FALSE))</f>
        <v/>
      </c>
    </row>
    <row r="2262" spans="1:26" ht="16.5" thickBot="1" x14ac:dyDescent="0.3">
      <c r="A2262" s="139" t="str">
        <f>CONCATENATE($C$10,$C$2164,"T",B2260)</f>
        <v>2015Wk 13T12</v>
      </c>
      <c r="B2262" s="208"/>
      <c r="C2262" s="197" t="s">
        <v>262</v>
      </c>
      <c r="D2262" s="209">
        <v>0</v>
      </c>
      <c r="E2262" s="214">
        <v>0</v>
      </c>
      <c r="F2262" s="210"/>
      <c r="G2262" s="211"/>
      <c r="K2262" s="52"/>
      <c r="L2262" s="52"/>
      <c r="P2262" s="134"/>
      <c r="Q2262" s="1">
        <f>COUNTIF(G2227:G2262,"=X")</f>
        <v>0</v>
      </c>
      <c r="R2262" s="1" t="str">
        <f t="shared" si="1517"/>
        <v/>
      </c>
      <c r="S2262" s="1" t="str">
        <f>IF(R2262="","",VLOOKUP(C2262,'[1]Admin Tools'!C:D,2,FALSE))</f>
        <v/>
      </c>
    </row>
    <row r="2263" spans="1:26" x14ac:dyDescent="0.25">
      <c r="A2263" s="139" t="str">
        <f t="shared" ref="A2263:A2268" si="1518">CONCATENATE($C$10,$C$2164,"T",B2263)</f>
        <v>2015Wk 13T</v>
      </c>
      <c r="B2263" s="186"/>
      <c r="C2263" s="187"/>
      <c r="D2263" s="188"/>
      <c r="E2263" s="189"/>
      <c r="F2263" s="190"/>
      <c r="G2263" s="189"/>
      <c r="K2263" s="52"/>
      <c r="L2263" s="52"/>
      <c r="P2263" s="134"/>
      <c r="Q2263" s="1">
        <f>COUNTIF(G2227:G2263,"=X")</f>
        <v>0</v>
      </c>
      <c r="R2263" s="1" t="str">
        <f t="shared" si="1517"/>
        <v/>
      </c>
      <c r="S2263" s="1" t="str">
        <f>IF(R2263="","",VLOOKUP(C2263,'[1]Admin Tools'!C:D,2,FALSE))</f>
        <v/>
      </c>
    </row>
    <row r="2264" spans="1:26" ht="16.5" thickBot="1" x14ac:dyDescent="0.3">
      <c r="A2264" s="139" t="str">
        <f t="shared" si="1518"/>
        <v>2015Wk 13T</v>
      </c>
      <c r="B2264" s="196"/>
      <c r="C2264" s="197"/>
      <c r="D2264" s="198"/>
      <c r="E2264" s="199"/>
      <c r="F2264" s="200"/>
      <c r="G2264" s="199"/>
      <c r="K2264" s="52"/>
      <c r="L2264" s="52"/>
      <c r="P2264" s="134"/>
      <c r="Q2264" s="1">
        <f>COUNTIF(G2227:G2264,"=X")</f>
        <v>0</v>
      </c>
      <c r="R2264" s="1" t="str">
        <f t="shared" si="1517"/>
        <v/>
      </c>
      <c r="S2264" s="1" t="str">
        <f>IF(R2264="","",VLOOKUP(C2264,'[1]Admin Tools'!C:D,2,FALSE))</f>
        <v/>
      </c>
    </row>
    <row r="2265" spans="1:26" x14ac:dyDescent="0.25">
      <c r="A2265" s="139" t="str">
        <f t="shared" si="1518"/>
        <v>2015Wk 13T</v>
      </c>
      <c r="B2265" s="201"/>
      <c r="C2265" s="187"/>
      <c r="D2265" s="202"/>
      <c r="E2265" s="212"/>
      <c r="F2265" s="203"/>
      <c r="G2265" s="204"/>
      <c r="K2265" s="52"/>
      <c r="L2265" s="52"/>
      <c r="P2265" s="134"/>
      <c r="Q2265" s="1">
        <f>COUNTIF(G2227:G2265,"=X")</f>
        <v>0</v>
      </c>
      <c r="R2265" s="1" t="str">
        <f t="shared" si="1517"/>
        <v/>
      </c>
      <c r="S2265" s="1" t="str">
        <f>IF(R2265="","",VLOOKUP(C2265,'[1]Admin Tools'!C:D,2,FALSE))</f>
        <v/>
      </c>
    </row>
    <row r="2266" spans="1:26" ht="16.5" thickBot="1" x14ac:dyDescent="0.3">
      <c r="A2266" s="139" t="str">
        <f t="shared" si="1518"/>
        <v>2015Wk 13T</v>
      </c>
      <c r="B2266" s="208"/>
      <c r="C2266" s="197"/>
      <c r="D2266" s="209"/>
      <c r="E2266" s="214"/>
      <c r="F2266" s="210"/>
      <c r="G2266" s="211"/>
      <c r="K2266" s="52"/>
      <c r="L2266" s="52"/>
      <c r="P2266" s="134"/>
      <c r="Q2266" s="1">
        <f>COUNTIF(G2227:G2266,"=X")</f>
        <v>0</v>
      </c>
      <c r="R2266" s="1" t="str">
        <f t="shared" si="1517"/>
        <v/>
      </c>
      <c r="S2266" s="1" t="str">
        <f>IF(R2266="","",VLOOKUP(C2266,'[1]Admin Tools'!C:D,2,FALSE))</f>
        <v/>
      </c>
    </row>
    <row r="2267" spans="1:26" ht="16.5" thickBot="1" x14ac:dyDescent="0.3">
      <c r="A2267" s="139" t="str">
        <f t="shared" si="1518"/>
        <v>2015Wk 13T</v>
      </c>
      <c r="B2267" s="217"/>
      <c r="C2267" s="218"/>
      <c r="D2267" s="219"/>
      <c r="E2267" s="189"/>
      <c r="F2267" s="190"/>
      <c r="G2267" s="204"/>
      <c r="K2267" s="52"/>
      <c r="L2267" s="52"/>
      <c r="P2267" s="134"/>
      <c r="Q2267" s="1">
        <f>COUNTIF(G2229:G2267,"=X")</f>
        <v>0</v>
      </c>
      <c r="R2267" s="1" t="str">
        <f t="shared" si="1517"/>
        <v/>
      </c>
      <c r="S2267" s="1" t="str">
        <f>IF(R2267="","",VLOOKUP(C2267,'[1]Admin Tools'!C:D,2,FALSE))</f>
        <v/>
      </c>
    </row>
    <row r="2268" spans="1:26" ht="16.5" thickBot="1" x14ac:dyDescent="0.3">
      <c r="A2268" s="139" t="str">
        <f t="shared" si="1518"/>
        <v>2015Wk 13T</v>
      </c>
      <c r="B2268" s="220"/>
      <c r="C2268" s="218"/>
      <c r="D2268" s="221"/>
      <c r="E2268" s="199"/>
      <c r="F2268" s="200"/>
      <c r="G2268" s="211"/>
      <c r="K2268" s="52"/>
      <c r="L2268" s="52"/>
      <c r="P2268" s="134"/>
      <c r="Q2268" s="1">
        <f>COUNTIF(G2229:G2268,"=X")</f>
        <v>0</v>
      </c>
      <c r="R2268" s="1" t="str">
        <f t="shared" si="1517"/>
        <v/>
      </c>
      <c r="S2268" s="1" t="str">
        <f>IF(R2268="","",VLOOKUP(C2268,'[1]Admin Tools'!C:D,2,FALSE))</f>
        <v/>
      </c>
    </row>
    <row r="2270" spans="1:26" ht="16.5" thickBot="1" x14ac:dyDescent="0.3"/>
    <row r="2271" spans="1:26" ht="36.75" thickBot="1" x14ac:dyDescent="0.6">
      <c r="B2271" s="306" t="s">
        <v>293</v>
      </c>
      <c r="C2271" s="307"/>
      <c r="D2271" s="307"/>
      <c r="E2271" s="307"/>
      <c r="F2271" s="307"/>
      <c r="G2271" s="307"/>
      <c r="H2271" s="307"/>
      <c r="I2271" s="307"/>
      <c r="J2271" s="307"/>
      <c r="K2271" s="307"/>
      <c r="L2271" s="307"/>
      <c r="M2271" s="307"/>
      <c r="N2271" s="307"/>
      <c r="O2271" s="307"/>
      <c r="P2271" s="307"/>
      <c r="Q2271" s="307"/>
      <c r="R2271" s="307"/>
      <c r="S2271" s="307"/>
      <c r="T2271" s="307"/>
      <c r="U2271" s="308"/>
      <c r="V2271" s="133"/>
      <c r="W2271" s="133"/>
      <c r="X2271" s="133"/>
      <c r="Y2271" s="133"/>
      <c r="Z2271" s="133"/>
    </row>
    <row r="2273" spans="1:41" x14ac:dyDescent="0.25">
      <c r="C2273" s="309" t="str">
        <f>HLOOKUP(CONCATENATE($C$10,C2274),$G$9:$X$10,2,FALSE)</f>
        <v>Back</v>
      </c>
      <c r="D2273" s="310"/>
      <c r="E2273" s="310"/>
      <c r="F2273" s="310"/>
      <c r="G2273" s="310"/>
      <c r="H2273" s="310"/>
      <c r="I2273" s="310"/>
      <c r="J2273" s="310"/>
      <c r="K2273" s="310"/>
      <c r="L2273" s="310"/>
      <c r="M2273" s="310"/>
      <c r="N2273" s="310"/>
      <c r="O2273" s="52"/>
      <c r="S2273" s="134"/>
    </row>
    <row r="2274" spans="1:41" x14ac:dyDescent="0.25">
      <c r="C2274" s="135" t="str">
        <f>C2331</f>
        <v>Wk 14</v>
      </c>
      <c r="D2274" s="33" t="s">
        <v>189</v>
      </c>
      <c r="E2274" s="34">
        <f>HLOOKUP(CONCATENATE($C2273,$D2274),'[1]Admin Tools'!$D$4:$G$13,2,FALSE)</f>
        <v>4</v>
      </c>
      <c r="F2274" s="34">
        <f>HLOOKUP(CONCATENATE($C2273,$D2274),'[1]Admin Tools'!$D$4:$G$13,3,FALSE)</f>
        <v>4</v>
      </c>
      <c r="G2274" s="34">
        <f>HLOOKUP(CONCATENATE($C2273,$D2274),'[1]Admin Tools'!$D$4:$G$13,4,FALSE)</f>
        <v>5</v>
      </c>
      <c r="H2274" s="34">
        <f>HLOOKUP(CONCATENATE($C2273,$D2274),'[1]Admin Tools'!$D$4:$G$13,5,FALSE)</f>
        <v>4</v>
      </c>
      <c r="I2274" s="34">
        <f>HLOOKUP(CONCATENATE($C2273,$D2274),'[1]Admin Tools'!$D$4:$G$13,6,FALSE)</f>
        <v>3</v>
      </c>
      <c r="J2274" s="34">
        <f>HLOOKUP(CONCATENATE($C2273,$D2274),'[1]Admin Tools'!$D$4:$G$13,7,FALSE)</f>
        <v>4</v>
      </c>
      <c r="K2274" s="34">
        <f>HLOOKUP(CONCATENATE($C2273,$D2274),'[1]Admin Tools'!$D$4:$G$13,8,FALSE)</f>
        <v>3</v>
      </c>
      <c r="L2274" s="34">
        <f>HLOOKUP(CONCATENATE($C2273,$D2274),'[1]Admin Tools'!$D$4:$G$13,9,FALSE)</f>
        <v>4</v>
      </c>
      <c r="M2274" s="34">
        <f>HLOOKUP(CONCATENATE($C2273,$D2274),'[1]Admin Tools'!$D$4:$G$13,10,FALSE)</f>
        <v>5</v>
      </c>
      <c r="N2274" s="136">
        <f>SUM(E2274:M2274)</f>
        <v>36</v>
      </c>
      <c r="O2274" s="52"/>
      <c r="S2274" s="134"/>
    </row>
    <row r="2275" spans="1:41" x14ac:dyDescent="0.25">
      <c r="D2275" s="9" t="s">
        <v>10</v>
      </c>
      <c r="E2275" s="137" t="str">
        <f>CONCATENATE("#",HLOOKUP($C2273,'[1]Admin Tools'!$D$4:$G$13,2,FALSE))</f>
        <v>#10</v>
      </c>
      <c r="F2275" s="137" t="str">
        <f>CONCATENATE("#",HLOOKUP($C2273,'[1]Admin Tools'!$D$4:$G$13,3,FALSE))</f>
        <v>#11</v>
      </c>
      <c r="G2275" s="137" t="str">
        <f>CONCATENATE("#",HLOOKUP($C2273,'[1]Admin Tools'!$D$4:$G$13,4,FALSE))</f>
        <v>#12</v>
      </c>
      <c r="H2275" s="137" t="str">
        <f>CONCATENATE("#",HLOOKUP($C2273,'[1]Admin Tools'!$D$4:$G$13,5,FALSE))</f>
        <v>#13</v>
      </c>
      <c r="I2275" s="137" t="str">
        <f>CONCATENATE("#",HLOOKUP($C2273,'[1]Admin Tools'!$D$4:$G$13,6,FALSE))</f>
        <v>#14</v>
      </c>
      <c r="J2275" s="137" t="str">
        <f>CONCATENATE("#",HLOOKUP($C2273,'[1]Admin Tools'!$D$4:$G$13,7,FALSE))</f>
        <v>#15</v>
      </c>
      <c r="K2275" s="137" t="str">
        <f>CONCATENATE("#",HLOOKUP($C2273,'[1]Admin Tools'!$D$4:$G$13,8,FALSE))</f>
        <v>#16</v>
      </c>
      <c r="L2275" s="137" t="str">
        <f>CONCATENATE("#",HLOOKUP($C2273,'[1]Admin Tools'!$D$4:$G$13,9,FALSE))</f>
        <v>#17</v>
      </c>
      <c r="M2275" s="137" t="str">
        <f>CONCATENATE("#",HLOOKUP($C2273,'[1]Admin Tools'!$D$4:$G$13,10,FALSE))</f>
        <v>#18</v>
      </c>
      <c r="N2275" s="138"/>
      <c r="O2275" s="52"/>
    </row>
    <row r="2276" spans="1:41" x14ac:dyDescent="0.25">
      <c r="A2276" s="139" t="str">
        <f>CONCATENATE($C$10,C2274,C2276)</f>
        <v>2015Wk 14Flight 1</v>
      </c>
      <c r="C2276" s="300" t="s">
        <v>12</v>
      </c>
      <c r="D2276" s="301"/>
      <c r="E2276" s="140">
        <f>IF(COUNTIF(E2277:E2288,MIN(E2277:E2288))=1,MIN(E2277:E2288),0)</f>
        <v>3</v>
      </c>
      <c r="F2276" s="140">
        <f t="shared" ref="F2276:L2276" si="1519">IF(COUNTIF(F2277:F2288,MIN(F2277:F2288))=1,MIN(F2277:F2288),0)</f>
        <v>0</v>
      </c>
      <c r="G2276" s="140">
        <f t="shared" si="1519"/>
        <v>0</v>
      </c>
      <c r="H2276" s="140">
        <f t="shared" si="1519"/>
        <v>0</v>
      </c>
      <c r="I2276" s="140">
        <f t="shared" si="1519"/>
        <v>2</v>
      </c>
      <c r="J2276" s="140">
        <f t="shared" si="1519"/>
        <v>0</v>
      </c>
      <c r="K2276" s="140">
        <f t="shared" si="1519"/>
        <v>0</v>
      </c>
      <c r="L2276" s="140">
        <f t="shared" si="1519"/>
        <v>3</v>
      </c>
      <c r="M2276" s="140">
        <f>IF(COUNTIF(M2277:M2288,MIN(M2277:M2288))=1,MIN(M2277:M2288),0)</f>
        <v>4</v>
      </c>
      <c r="N2276" s="141"/>
      <c r="O2276" s="9" t="s">
        <v>190</v>
      </c>
      <c r="P2276" s="9" t="s">
        <v>191</v>
      </c>
      <c r="Q2276" s="9" t="s">
        <v>8</v>
      </c>
      <c r="R2276" s="9" t="s">
        <v>192</v>
      </c>
      <c r="S2276" s="9" t="s">
        <v>24</v>
      </c>
      <c r="T2276" s="142">
        <v>1</v>
      </c>
      <c r="U2276" s="142">
        <v>2</v>
      </c>
      <c r="V2276" s="142">
        <v>3</v>
      </c>
      <c r="W2276" s="142">
        <v>4</v>
      </c>
      <c r="X2276" s="142">
        <v>5</v>
      </c>
      <c r="Y2276" s="142">
        <v>6</v>
      </c>
      <c r="Z2276" s="142">
        <v>7</v>
      </c>
      <c r="AA2276" s="142">
        <v>8</v>
      </c>
      <c r="AB2276" s="142">
        <v>9</v>
      </c>
      <c r="AC2276" s="143" t="s">
        <v>193</v>
      </c>
      <c r="AD2276" s="1"/>
      <c r="AG2276" s="142">
        <v>1</v>
      </c>
      <c r="AH2276" s="142">
        <v>2</v>
      </c>
      <c r="AI2276" s="142">
        <v>3</v>
      </c>
      <c r="AJ2276" s="142">
        <v>4</v>
      </c>
      <c r="AK2276" s="142">
        <v>5</v>
      </c>
      <c r="AL2276" s="142">
        <v>6</v>
      </c>
      <c r="AM2276" s="142">
        <v>7</v>
      </c>
      <c r="AN2276" s="142">
        <v>8</v>
      </c>
      <c r="AO2276" s="142">
        <v>9</v>
      </c>
    </row>
    <row r="2277" spans="1:41" x14ac:dyDescent="0.25">
      <c r="A2277" s="139" t="str">
        <f t="shared" ref="A2277:A2288" si="1520">CONCATENATE($C$10,$C$2331,"P",B2277)</f>
        <v>2015Wk 14P83</v>
      </c>
      <c r="B2277" s="48">
        <v>83</v>
      </c>
      <c r="C2277" s="144" t="str">
        <f t="shared" ref="C2277:C2288" si="1521">VLOOKUP(B2277,$A$3108:$D$8319,3,FALSE)</f>
        <v>Devin Carrigan</v>
      </c>
      <c r="D2277" s="145"/>
      <c r="E2277" s="146">
        <f t="shared" ref="E2277:E2288" si="1522">IFERROR(IF(VLOOKUP($A2277,$A$2331:$P$2392,5,FALSE)=0,"",VLOOKUP($A2277,$A$2331:$P$2392,5,FALSE)),"")</f>
        <v>5</v>
      </c>
      <c r="F2277" s="146">
        <f t="shared" ref="F2277:F2288" si="1523">IFERROR(IF(VLOOKUP($A2277,$A$2331:$P$2392,6,FALSE)=0,"",VLOOKUP($A2277,$A$2331:$P$2392,6,FALSE)),"")</f>
        <v>4</v>
      </c>
      <c r="G2277" s="146">
        <f t="shared" ref="G2277:G2288" si="1524">IFERROR(IF(VLOOKUP($A2277,$A$2331:$P$2392,7,FALSE)=0,"",VLOOKUP($A2277,$A$2331:$P$2392,7,FALSE)),"")</f>
        <v>5</v>
      </c>
      <c r="H2277" s="146">
        <f t="shared" ref="H2277:H2288" si="1525">IFERROR(IF(VLOOKUP($A2277,$A$2331:$P$2392,8,FALSE)=0,"",VLOOKUP($A2277,$A$2331:$P$2392,8,FALSE)),"")</f>
        <v>4</v>
      </c>
      <c r="I2277" s="146">
        <f t="shared" ref="I2277:I2288" si="1526">IFERROR(IF(VLOOKUP($A2277,$A$2331:$P$2392,9,FALSE)=0,"",VLOOKUP($A2277,$A$2331:$P$2392,9,FALSE)),"")</f>
        <v>4</v>
      </c>
      <c r="J2277" s="146">
        <f t="shared" ref="J2277:J2288" si="1527">IFERROR(IF(VLOOKUP($A2277,$A$2331:$P$2392,10,FALSE)=0,"",VLOOKUP($A2277,$A$2331:$P$2392,10,FALSE)),"")</f>
        <v>4</v>
      </c>
      <c r="K2277" s="146">
        <f t="shared" ref="K2277:K2288" si="1528">IFERROR(IF(VLOOKUP($A2277,$A$2331:$P$2392,11,FALSE)=0,"",VLOOKUP($A2277,$A$2331:$P$2392,11,FALSE)),"")</f>
        <v>4</v>
      </c>
      <c r="L2277" s="146">
        <f t="shared" ref="L2277:L2288" si="1529">IFERROR(IF(VLOOKUP($A2277,$A$2331:$P$2392,12,FALSE)=0,"",VLOOKUP($A2277,$A$2331:$P$2392,12,FALSE)),"")</f>
        <v>3</v>
      </c>
      <c r="M2277" s="146">
        <f t="shared" ref="M2277:M2288" si="1530">IFERROR(IF(VLOOKUP($A2277,$A$2331:$P$2392,13,FALSE)=0,"",VLOOKUP($A2277,$A$2331:$P$2392,13,FALSE)),"")</f>
        <v>5</v>
      </c>
      <c r="N2277" s="147">
        <f t="shared" ref="N2277:N2287" si="1531">SUM(E2277:M2277)</f>
        <v>38</v>
      </c>
      <c r="O2277" s="148">
        <f>SUM(COUNTIF(E2277,E2276),COUNTIF(F2277,F2276),COUNTIF(G2277,G2276),COUNTIF(H2277,H2276),COUNTIF(I2277,I2276),COUNTIF(J2277,J2276),COUNTIF(K2277,K2276),COUNTIF(L2277,L2276),COUNTIF(M2277,M2276))</f>
        <v>1</v>
      </c>
      <c r="P2277" s="149">
        <f>IF(O2277=0,0,IF(SUM(O2277:O2288)=O2277,VLOOKUP(1,$AC$107:$AD$116,2,FALSE),O2277*P2289))</f>
        <v>9</v>
      </c>
      <c r="Q2277" s="146">
        <f t="shared" ref="Q2277:Q2288" si="1532">IFERROR((VLOOKUP($A2277,$A$2331:$P$2392,16,FALSE)),"DNP")</f>
        <v>2</v>
      </c>
      <c r="R2277" t="s">
        <v>179</v>
      </c>
      <c r="S2277" t="str">
        <f>CONCATENATE(T2277,U2277,V2277,W2277,X2277,Y2277,Z2277,AA2277,AB2277)</f>
        <v>BIR#17</v>
      </c>
      <c r="T2277" t="str">
        <f t="shared" ref="T2277:AB2277" si="1533">IF(E2277=E2276,CONCATENATE(VLOOKUP((E2277-E2274),$AC$122:$AD$127,2,FALSE),E2275),"")</f>
        <v/>
      </c>
      <c r="U2277" t="str">
        <f t="shared" si="1533"/>
        <v/>
      </c>
      <c r="V2277" t="str">
        <f t="shared" si="1533"/>
        <v/>
      </c>
      <c r="W2277" t="str">
        <f t="shared" si="1533"/>
        <v/>
      </c>
      <c r="X2277" t="str">
        <f t="shared" si="1533"/>
        <v/>
      </c>
      <c r="Y2277" t="str">
        <f t="shared" si="1533"/>
        <v/>
      </c>
      <c r="Z2277" t="str">
        <f t="shared" si="1533"/>
        <v/>
      </c>
      <c r="AA2277" t="str">
        <f t="shared" si="1533"/>
        <v>BIR#17</v>
      </c>
      <c r="AB2277" t="str">
        <f t="shared" si="1533"/>
        <v/>
      </c>
      <c r="AC2277" s="1" t="s">
        <v>194</v>
      </c>
      <c r="AD2277" s="1" t="s">
        <v>195</v>
      </c>
      <c r="AG2277" t="str">
        <f t="shared" ref="AG2277:AO2288" si="1534">CONCATENATE("F1",T2277)</f>
        <v>F1</v>
      </c>
      <c r="AH2277" t="str">
        <f t="shared" si="1534"/>
        <v>F1</v>
      </c>
      <c r="AI2277" t="str">
        <f t="shared" si="1534"/>
        <v>F1</v>
      </c>
      <c r="AJ2277" t="str">
        <f t="shared" si="1534"/>
        <v>F1</v>
      </c>
      <c r="AK2277" t="str">
        <f t="shared" si="1534"/>
        <v>F1</v>
      </c>
      <c r="AL2277" t="str">
        <f t="shared" si="1534"/>
        <v>F1</v>
      </c>
      <c r="AM2277" t="str">
        <f t="shared" si="1534"/>
        <v>F1</v>
      </c>
      <c r="AN2277" t="str">
        <f t="shared" si="1534"/>
        <v>F1BIR#17</v>
      </c>
      <c r="AO2277" t="str">
        <f t="shared" si="1534"/>
        <v>F1</v>
      </c>
    </row>
    <row r="2278" spans="1:41" x14ac:dyDescent="0.25">
      <c r="A2278" s="139" t="str">
        <f t="shared" si="1520"/>
        <v>2015Wk 14P68</v>
      </c>
      <c r="B2278" s="48">
        <v>68</v>
      </c>
      <c r="C2278" s="144" t="str">
        <f t="shared" si="1521"/>
        <v>Nick Wight</v>
      </c>
      <c r="D2278" s="145"/>
      <c r="E2278" s="146">
        <f t="shared" si="1522"/>
        <v>4</v>
      </c>
      <c r="F2278" s="146">
        <f t="shared" si="1523"/>
        <v>5</v>
      </c>
      <c r="G2278" s="146">
        <f t="shared" si="1524"/>
        <v>5</v>
      </c>
      <c r="H2278" s="146">
        <f t="shared" si="1525"/>
        <v>4</v>
      </c>
      <c r="I2278" s="146">
        <f t="shared" si="1526"/>
        <v>2</v>
      </c>
      <c r="J2278" s="146">
        <f t="shared" si="1527"/>
        <v>4</v>
      </c>
      <c r="K2278" s="146">
        <f t="shared" si="1528"/>
        <v>5</v>
      </c>
      <c r="L2278" s="146">
        <f t="shared" si="1529"/>
        <v>5</v>
      </c>
      <c r="M2278" s="146">
        <f t="shared" si="1530"/>
        <v>5</v>
      </c>
      <c r="N2278" s="147">
        <f t="shared" si="1531"/>
        <v>39</v>
      </c>
      <c r="O2278" s="148">
        <f>SUM(COUNTIF(E2278,E2276),COUNTIF(F2278,F2276),COUNTIF(G2278,G2276),COUNTIF(H2278,H2276),COUNTIF(I2278,I2276),COUNTIF(J2278,J2276),COUNTIF(K2278,K2276),COUNTIF(L2278,L2276),COUNTIF(M2278,M2276))</f>
        <v>1</v>
      </c>
      <c r="P2278" s="149">
        <f>IF(O2278=0,0,IF(SUM(O2277:O2288)=O2278,VLOOKUP(1,$AC$107:$AD$116,2,FALSE),O2278*P2289))</f>
        <v>9</v>
      </c>
      <c r="Q2278" s="146">
        <f t="shared" si="1532"/>
        <v>2</v>
      </c>
      <c r="R2278" t="s">
        <v>179</v>
      </c>
      <c r="S2278" t="str">
        <f t="shared" ref="S2278:S2285" si="1535">CONCATENATE(T2278,U2278,V2278,W2278,X2278,Y2278,Z2278,AA2278,AB2278)</f>
        <v>BIR#14</v>
      </c>
      <c r="T2278" t="str">
        <f t="shared" ref="T2278:AB2278" si="1536">IF(E2278=E2276,CONCATENATE(VLOOKUP((E2278-E2274),$AC$122:$AD$127,2,FALSE),E2275),"")</f>
        <v/>
      </c>
      <c r="U2278" t="str">
        <f t="shared" si="1536"/>
        <v/>
      </c>
      <c r="V2278" t="str">
        <f t="shared" si="1536"/>
        <v/>
      </c>
      <c r="W2278" t="str">
        <f t="shared" si="1536"/>
        <v/>
      </c>
      <c r="X2278" t="str">
        <f t="shared" si="1536"/>
        <v>BIR#14</v>
      </c>
      <c r="Y2278" t="str">
        <f t="shared" si="1536"/>
        <v/>
      </c>
      <c r="Z2278" t="str">
        <f t="shared" si="1536"/>
        <v/>
      </c>
      <c r="AA2278" t="str">
        <f t="shared" si="1536"/>
        <v/>
      </c>
      <c r="AB2278" t="str">
        <f t="shared" si="1536"/>
        <v/>
      </c>
      <c r="AC2278" s="1">
        <v>0</v>
      </c>
      <c r="AD2278" s="1">
        <v>0</v>
      </c>
      <c r="AG2278" t="str">
        <f t="shared" si="1534"/>
        <v>F1</v>
      </c>
      <c r="AH2278" t="str">
        <f t="shared" si="1534"/>
        <v>F1</v>
      </c>
      <c r="AI2278" t="str">
        <f t="shared" si="1534"/>
        <v>F1</v>
      </c>
      <c r="AJ2278" t="str">
        <f t="shared" si="1534"/>
        <v>F1</v>
      </c>
      <c r="AK2278" t="str">
        <f t="shared" si="1534"/>
        <v>F1BIR#14</v>
      </c>
      <c r="AL2278" t="str">
        <f t="shared" si="1534"/>
        <v>F1</v>
      </c>
      <c r="AM2278" t="str">
        <f t="shared" si="1534"/>
        <v>F1</v>
      </c>
      <c r="AN2278" t="str">
        <f t="shared" si="1534"/>
        <v>F1</v>
      </c>
      <c r="AO2278" t="str">
        <f t="shared" si="1534"/>
        <v>F1</v>
      </c>
    </row>
    <row r="2279" spans="1:41" x14ac:dyDescent="0.25">
      <c r="A2279" s="139" t="str">
        <f t="shared" si="1520"/>
        <v>2015Wk 14P4</v>
      </c>
      <c r="B2279" s="48">
        <v>4</v>
      </c>
      <c r="C2279" s="144" t="str">
        <f t="shared" si="1521"/>
        <v>Pat Donahue</v>
      </c>
      <c r="D2279" s="145"/>
      <c r="E2279" s="146">
        <f t="shared" si="1522"/>
        <v>4</v>
      </c>
      <c r="F2279" s="146">
        <f t="shared" si="1523"/>
        <v>6</v>
      </c>
      <c r="G2279" s="146">
        <f t="shared" si="1524"/>
        <v>5</v>
      </c>
      <c r="H2279" s="146">
        <f t="shared" si="1525"/>
        <v>4</v>
      </c>
      <c r="I2279" s="146">
        <f t="shared" si="1526"/>
        <v>3</v>
      </c>
      <c r="J2279" s="146">
        <f t="shared" si="1527"/>
        <v>5</v>
      </c>
      <c r="K2279" s="146">
        <f t="shared" si="1528"/>
        <v>4</v>
      </c>
      <c r="L2279" s="146">
        <f t="shared" si="1529"/>
        <v>5</v>
      </c>
      <c r="M2279" s="146">
        <f t="shared" si="1530"/>
        <v>5</v>
      </c>
      <c r="N2279" s="147">
        <f t="shared" si="1531"/>
        <v>41</v>
      </c>
      <c r="O2279" s="148">
        <f>SUM(COUNTIF(E2279,E2276),COUNTIF(F2279,F2276),COUNTIF(G2279,G2276),COUNTIF(H2279,H2276),COUNTIF(I2279,I2276),COUNTIF(J2279,J2276),COUNTIF(K2279,K2276),COUNTIF(L2279,L2276),COUNTIF(M2279,M2276))</f>
        <v>0</v>
      </c>
      <c r="P2279" s="149">
        <f>IF(O2279=0,0,IF(SUM(O2277:O2288)=O2279,VLOOKUP(1,$AC$107:$AD$116,2,FALSE),O2279*P2289))</f>
        <v>0</v>
      </c>
      <c r="Q2279" s="146">
        <f t="shared" si="1532"/>
        <v>0</v>
      </c>
      <c r="R2279" t="s">
        <v>179</v>
      </c>
      <c r="S2279" t="str">
        <f t="shared" si="1535"/>
        <v/>
      </c>
      <c r="T2279" t="str">
        <f t="shared" ref="T2279:AB2279" si="1537">IF(E2279=E2276,CONCATENATE(VLOOKUP((E2279-E2274),$AC$122:$AD$127,2,FALSE),E2275),"")</f>
        <v/>
      </c>
      <c r="U2279" t="str">
        <f t="shared" si="1537"/>
        <v/>
      </c>
      <c r="V2279" t="str">
        <f t="shared" si="1537"/>
        <v/>
      </c>
      <c r="W2279" t="str">
        <f t="shared" si="1537"/>
        <v/>
      </c>
      <c r="X2279" t="str">
        <f t="shared" si="1537"/>
        <v/>
      </c>
      <c r="Y2279" t="str">
        <f t="shared" si="1537"/>
        <v/>
      </c>
      <c r="Z2279" t="str">
        <f t="shared" si="1537"/>
        <v/>
      </c>
      <c r="AA2279" t="str">
        <f t="shared" si="1537"/>
        <v/>
      </c>
      <c r="AB2279" t="str">
        <f t="shared" si="1537"/>
        <v/>
      </c>
      <c r="AC2279" s="1">
        <v>1</v>
      </c>
      <c r="AD2279" s="1">
        <v>24</v>
      </c>
      <c r="AG2279" t="str">
        <f t="shared" si="1534"/>
        <v>F1</v>
      </c>
      <c r="AH2279" t="str">
        <f t="shared" si="1534"/>
        <v>F1</v>
      </c>
      <c r="AI2279" t="str">
        <f t="shared" si="1534"/>
        <v>F1</v>
      </c>
      <c r="AJ2279" t="str">
        <f t="shared" si="1534"/>
        <v>F1</v>
      </c>
      <c r="AK2279" t="str">
        <f t="shared" si="1534"/>
        <v>F1</v>
      </c>
      <c r="AL2279" t="str">
        <f t="shared" si="1534"/>
        <v>F1</v>
      </c>
      <c r="AM2279" t="str">
        <f t="shared" si="1534"/>
        <v>F1</v>
      </c>
      <c r="AN2279" t="str">
        <f t="shared" si="1534"/>
        <v>F1</v>
      </c>
      <c r="AO2279" t="str">
        <f t="shared" si="1534"/>
        <v>F1</v>
      </c>
    </row>
    <row r="2280" spans="1:41" x14ac:dyDescent="0.25">
      <c r="A2280" s="139" t="str">
        <f t="shared" si="1520"/>
        <v>2015Wk 14P79</v>
      </c>
      <c r="B2280" s="48">
        <v>79</v>
      </c>
      <c r="C2280" s="144" t="str">
        <f t="shared" si="1521"/>
        <v>Connor Brown</v>
      </c>
      <c r="D2280" s="145"/>
      <c r="E2280" s="146">
        <f t="shared" si="1522"/>
        <v>4</v>
      </c>
      <c r="F2280" s="146">
        <f t="shared" si="1523"/>
        <v>6</v>
      </c>
      <c r="G2280" s="146">
        <f t="shared" si="1524"/>
        <v>6</v>
      </c>
      <c r="H2280" s="146">
        <f t="shared" si="1525"/>
        <v>4</v>
      </c>
      <c r="I2280" s="146">
        <f t="shared" si="1526"/>
        <v>3</v>
      </c>
      <c r="J2280" s="146">
        <f t="shared" si="1527"/>
        <v>4</v>
      </c>
      <c r="K2280" s="146">
        <f t="shared" si="1528"/>
        <v>3</v>
      </c>
      <c r="L2280" s="146">
        <f t="shared" si="1529"/>
        <v>4</v>
      </c>
      <c r="M2280" s="146">
        <f t="shared" si="1530"/>
        <v>4</v>
      </c>
      <c r="N2280" s="147">
        <f t="shared" si="1531"/>
        <v>38</v>
      </c>
      <c r="O2280" s="148">
        <f>SUM(COUNTIF(E2280,E2276),COUNTIF(F2280,F2276),COUNTIF(G2280,G2276),COUNTIF(H2280,H2276),COUNTIF(I2280,I2276),COUNTIF(J2280,J2276),COUNTIF(K2280,K2276),COUNTIF(L2280,L2276),COUNTIF(M2280,M2276))</f>
        <v>1</v>
      </c>
      <c r="P2280" s="149">
        <f>IF(O2280=0,0,IF(SUM(O2277:O2288)=O2280,VLOOKUP(1,$AC$107:$AD$116,2,FALSE),O2280*P2289))</f>
        <v>9</v>
      </c>
      <c r="Q2280" s="146">
        <f t="shared" si="1532"/>
        <v>2</v>
      </c>
      <c r="R2280" t="s">
        <v>179</v>
      </c>
      <c r="S2280" t="str">
        <f t="shared" si="1535"/>
        <v>BIR#18</v>
      </c>
      <c r="T2280" t="str">
        <f t="shared" ref="T2280:AB2280" si="1538">IF(E2280=E2276,CONCATENATE(VLOOKUP((E2280-E2274),$AC$122:$AD$127,2,FALSE),E2275),"")</f>
        <v/>
      </c>
      <c r="U2280" t="str">
        <f t="shared" si="1538"/>
        <v/>
      </c>
      <c r="V2280" t="str">
        <f t="shared" si="1538"/>
        <v/>
      </c>
      <c r="W2280" t="str">
        <f t="shared" si="1538"/>
        <v/>
      </c>
      <c r="X2280" t="str">
        <f t="shared" si="1538"/>
        <v/>
      </c>
      <c r="Y2280" t="str">
        <f t="shared" si="1538"/>
        <v/>
      </c>
      <c r="Z2280" t="str">
        <f t="shared" si="1538"/>
        <v/>
      </c>
      <c r="AA2280" t="str">
        <f t="shared" si="1538"/>
        <v/>
      </c>
      <c r="AB2280" t="str">
        <f t="shared" si="1538"/>
        <v>BIR#18</v>
      </c>
      <c r="AC2280" s="1">
        <v>2</v>
      </c>
      <c r="AD2280" s="1">
        <v>12</v>
      </c>
      <c r="AG2280" t="str">
        <f t="shared" si="1534"/>
        <v>F1</v>
      </c>
      <c r="AH2280" t="str">
        <f t="shared" si="1534"/>
        <v>F1</v>
      </c>
      <c r="AI2280" t="str">
        <f t="shared" si="1534"/>
        <v>F1</v>
      </c>
      <c r="AJ2280" t="str">
        <f t="shared" si="1534"/>
        <v>F1</v>
      </c>
      <c r="AK2280" t="str">
        <f t="shared" si="1534"/>
        <v>F1</v>
      </c>
      <c r="AL2280" t="str">
        <f t="shared" si="1534"/>
        <v>F1</v>
      </c>
      <c r="AM2280" t="str">
        <f t="shared" si="1534"/>
        <v>F1</v>
      </c>
      <c r="AN2280" t="str">
        <f t="shared" si="1534"/>
        <v>F1</v>
      </c>
      <c r="AO2280" t="str">
        <f t="shared" si="1534"/>
        <v>F1BIR#18</v>
      </c>
    </row>
    <row r="2281" spans="1:41" x14ac:dyDescent="0.25">
      <c r="A2281" s="139" t="str">
        <f t="shared" si="1520"/>
        <v>2015Wk 14P9</v>
      </c>
      <c r="B2281" s="48">
        <v>9</v>
      </c>
      <c r="C2281" s="144" t="str">
        <f t="shared" si="1521"/>
        <v>Dick Donegan</v>
      </c>
      <c r="D2281" s="145"/>
      <c r="E2281" s="146">
        <f t="shared" si="1522"/>
        <v>4</v>
      </c>
      <c r="F2281" s="146">
        <f t="shared" si="1523"/>
        <v>5</v>
      </c>
      <c r="G2281" s="146">
        <f t="shared" si="1524"/>
        <v>6</v>
      </c>
      <c r="H2281" s="146">
        <f t="shared" si="1525"/>
        <v>4</v>
      </c>
      <c r="I2281" s="146">
        <f t="shared" si="1526"/>
        <v>3</v>
      </c>
      <c r="J2281" s="146">
        <f t="shared" si="1527"/>
        <v>4</v>
      </c>
      <c r="K2281" s="146">
        <f t="shared" si="1528"/>
        <v>3</v>
      </c>
      <c r="L2281" s="146">
        <f t="shared" si="1529"/>
        <v>5</v>
      </c>
      <c r="M2281" s="146">
        <f t="shared" si="1530"/>
        <v>6</v>
      </c>
      <c r="N2281" s="147">
        <f t="shared" si="1531"/>
        <v>40</v>
      </c>
      <c r="O2281" s="148">
        <f>SUM(COUNTIF(E2281,E2276),COUNTIF(F2281,F2276),COUNTIF(G2281,G2276),COUNTIF(H2281,H2276),COUNTIF(I2281,I2276),COUNTIF(J2281,J2276),COUNTIF(K2281,K2276),COUNTIF(L2281,L2276),COUNTIF(M2281,M2276))</f>
        <v>0</v>
      </c>
      <c r="P2281" s="149">
        <f>IF(O2281=0,0,IF(SUM(O2277:O2288)=O2281,VLOOKUP(1,$AC$107:$AD$116,2,FALSE),O2281*P2289))</f>
        <v>0</v>
      </c>
      <c r="Q2281" s="146">
        <f t="shared" si="1532"/>
        <v>0</v>
      </c>
      <c r="R2281" t="s">
        <v>179</v>
      </c>
      <c r="S2281" t="str">
        <f t="shared" si="1535"/>
        <v/>
      </c>
      <c r="T2281" t="str">
        <f t="shared" ref="T2281:AB2281" si="1539">IF(E2281=E2276,CONCATENATE(VLOOKUP((E2281-E2274),$AC$122:$AD$127,2,FALSE),E2275),"")</f>
        <v/>
      </c>
      <c r="U2281" t="str">
        <f t="shared" si="1539"/>
        <v/>
      </c>
      <c r="V2281" t="str">
        <f t="shared" si="1539"/>
        <v/>
      </c>
      <c r="W2281" t="str">
        <f t="shared" si="1539"/>
        <v/>
      </c>
      <c r="X2281" t="str">
        <f t="shared" si="1539"/>
        <v/>
      </c>
      <c r="Y2281" t="str">
        <f t="shared" si="1539"/>
        <v/>
      </c>
      <c r="Z2281" t="str">
        <f t="shared" si="1539"/>
        <v/>
      </c>
      <c r="AA2281" t="str">
        <f t="shared" si="1539"/>
        <v/>
      </c>
      <c r="AB2281" t="str">
        <f t="shared" si="1539"/>
        <v/>
      </c>
      <c r="AC2281" s="1">
        <v>3</v>
      </c>
      <c r="AD2281" s="1">
        <v>8</v>
      </c>
      <c r="AG2281" t="str">
        <f t="shared" si="1534"/>
        <v>F1</v>
      </c>
      <c r="AH2281" t="str">
        <f t="shared" si="1534"/>
        <v>F1</v>
      </c>
      <c r="AI2281" t="str">
        <f t="shared" si="1534"/>
        <v>F1</v>
      </c>
      <c r="AJ2281" t="str">
        <f t="shared" si="1534"/>
        <v>F1</v>
      </c>
      <c r="AK2281" t="str">
        <f t="shared" si="1534"/>
        <v>F1</v>
      </c>
      <c r="AL2281" t="str">
        <f t="shared" si="1534"/>
        <v>F1</v>
      </c>
      <c r="AM2281" t="str">
        <f t="shared" si="1534"/>
        <v>F1</v>
      </c>
      <c r="AN2281" t="str">
        <f t="shared" si="1534"/>
        <v>F1</v>
      </c>
      <c r="AO2281" t="str">
        <f t="shared" si="1534"/>
        <v>F1</v>
      </c>
    </row>
    <row r="2282" spans="1:41" x14ac:dyDescent="0.25">
      <c r="A2282" s="139" t="str">
        <f t="shared" si="1520"/>
        <v>2015Wk 14P3</v>
      </c>
      <c r="B2282" s="48">
        <v>3</v>
      </c>
      <c r="C2282" s="144" t="str">
        <f t="shared" si="1521"/>
        <v>TJ Donegan</v>
      </c>
      <c r="D2282" s="145"/>
      <c r="E2282" s="146">
        <f t="shared" si="1522"/>
        <v>4</v>
      </c>
      <c r="F2282" s="146">
        <f t="shared" si="1523"/>
        <v>5</v>
      </c>
      <c r="G2282" s="146">
        <f t="shared" si="1524"/>
        <v>6</v>
      </c>
      <c r="H2282" s="146">
        <f t="shared" si="1525"/>
        <v>4</v>
      </c>
      <c r="I2282" s="146">
        <f t="shared" si="1526"/>
        <v>3</v>
      </c>
      <c r="J2282" s="146">
        <f t="shared" si="1527"/>
        <v>5</v>
      </c>
      <c r="K2282" s="146">
        <f t="shared" si="1528"/>
        <v>5</v>
      </c>
      <c r="L2282" s="146">
        <f t="shared" si="1529"/>
        <v>5</v>
      </c>
      <c r="M2282" s="146">
        <f t="shared" si="1530"/>
        <v>5</v>
      </c>
      <c r="N2282" s="147">
        <f t="shared" si="1531"/>
        <v>42</v>
      </c>
      <c r="O2282" s="148">
        <f>SUM(COUNTIF(E2282,E2276),COUNTIF(F2282,F2276),COUNTIF(G2282,G2276),COUNTIF(H2282,H2276),COUNTIF(I2282,I2276),COUNTIF(J2282,J2276),COUNTIF(K2282,K2276),COUNTIF(L2282,L2276),COUNTIF(M2282,M2276))</f>
        <v>0</v>
      </c>
      <c r="P2282" s="149">
        <f>IF(O2282=0,0,IF(SUM(O2277:O2288)=O2282,VLOOKUP(1,$AC$107:$AD$116,2,FALSE),O2282*P2289))</f>
        <v>0</v>
      </c>
      <c r="Q2282" s="146">
        <f t="shared" si="1532"/>
        <v>2</v>
      </c>
      <c r="R2282" t="s">
        <v>179</v>
      </c>
      <c r="S2282" t="str">
        <f t="shared" si="1535"/>
        <v/>
      </c>
      <c r="T2282" t="str">
        <f t="shared" ref="T2282:AB2282" si="1540">IF(E2282=E2276,CONCATENATE(VLOOKUP((E2282-E2274),$AC$122:$AD$127,2,FALSE),E2275),"")</f>
        <v/>
      </c>
      <c r="U2282" t="str">
        <f t="shared" si="1540"/>
        <v/>
      </c>
      <c r="V2282" t="str">
        <f t="shared" si="1540"/>
        <v/>
      </c>
      <c r="W2282" t="str">
        <f t="shared" si="1540"/>
        <v/>
      </c>
      <c r="X2282" t="str">
        <f t="shared" si="1540"/>
        <v/>
      </c>
      <c r="Y2282" t="str">
        <f t="shared" si="1540"/>
        <v/>
      </c>
      <c r="Z2282" t="str">
        <f t="shared" si="1540"/>
        <v/>
      </c>
      <c r="AA2282" t="str">
        <f t="shared" si="1540"/>
        <v/>
      </c>
      <c r="AB2282" t="str">
        <f t="shared" si="1540"/>
        <v/>
      </c>
      <c r="AC2282" s="1">
        <v>4</v>
      </c>
      <c r="AD2282" s="1">
        <v>6</v>
      </c>
      <c r="AG2282" t="str">
        <f t="shared" si="1534"/>
        <v>F1</v>
      </c>
      <c r="AH2282" t="str">
        <f t="shared" si="1534"/>
        <v>F1</v>
      </c>
      <c r="AI2282" t="str">
        <f t="shared" si="1534"/>
        <v>F1</v>
      </c>
      <c r="AJ2282" t="str">
        <f t="shared" si="1534"/>
        <v>F1</v>
      </c>
      <c r="AK2282" t="str">
        <f t="shared" si="1534"/>
        <v>F1</v>
      </c>
      <c r="AL2282" t="str">
        <f t="shared" si="1534"/>
        <v>F1</v>
      </c>
      <c r="AM2282" t="str">
        <f t="shared" si="1534"/>
        <v>F1</v>
      </c>
      <c r="AN2282" t="str">
        <f t="shared" si="1534"/>
        <v>F1</v>
      </c>
      <c r="AO2282" t="str">
        <f t="shared" si="1534"/>
        <v>F1</v>
      </c>
    </row>
    <row r="2283" spans="1:41" x14ac:dyDescent="0.25">
      <c r="A2283" s="139" t="str">
        <f t="shared" si="1520"/>
        <v>2015Wk 14P6</v>
      </c>
      <c r="B2283" s="48">
        <v>6</v>
      </c>
      <c r="C2283" s="144" t="str">
        <f t="shared" si="1521"/>
        <v>Jack Donegan</v>
      </c>
      <c r="D2283" s="145"/>
      <c r="E2283" s="146">
        <f t="shared" si="1522"/>
        <v>4</v>
      </c>
      <c r="F2283" s="146">
        <f t="shared" si="1523"/>
        <v>5</v>
      </c>
      <c r="G2283" s="146">
        <f t="shared" si="1524"/>
        <v>6</v>
      </c>
      <c r="H2283" s="146">
        <f t="shared" si="1525"/>
        <v>6</v>
      </c>
      <c r="I2283" s="146">
        <f t="shared" si="1526"/>
        <v>4</v>
      </c>
      <c r="J2283" s="146">
        <f t="shared" si="1527"/>
        <v>6</v>
      </c>
      <c r="K2283" s="146">
        <f t="shared" si="1528"/>
        <v>3</v>
      </c>
      <c r="L2283" s="146">
        <f t="shared" si="1529"/>
        <v>4</v>
      </c>
      <c r="M2283" s="146">
        <f t="shared" si="1530"/>
        <v>6</v>
      </c>
      <c r="N2283" s="147">
        <f t="shared" si="1531"/>
        <v>44</v>
      </c>
      <c r="O2283" s="148">
        <f>SUM(COUNTIF(E2283,E2276),COUNTIF(F2283,F2276),COUNTIF(G2283,G2276),COUNTIF(H2283,H2276),COUNTIF(I2283,I2276),COUNTIF(J2283,J2276),COUNTIF(K2283,K2276),COUNTIF(L2283,L2276),COUNTIF(M2283,M2276))</f>
        <v>0</v>
      </c>
      <c r="P2283" s="149">
        <f>IF(O2283=0,0,IF(SUM(O2277:O2288)=O2283,VLOOKUP(1,$AC$107:$AD$116,2,FALSE),O2283*P2289))</f>
        <v>0</v>
      </c>
      <c r="Q2283" s="146">
        <f t="shared" si="1532"/>
        <v>0</v>
      </c>
      <c r="R2283" t="s">
        <v>179</v>
      </c>
      <c r="S2283" t="str">
        <f t="shared" si="1535"/>
        <v/>
      </c>
      <c r="T2283" t="str">
        <f t="shared" ref="T2283:AB2283" si="1541">IF(E2283=E2276,CONCATENATE(VLOOKUP((E2283-E2274),$AC$122:$AD$127,2,FALSE),E2275),"")</f>
        <v/>
      </c>
      <c r="U2283" t="str">
        <f t="shared" si="1541"/>
        <v/>
      </c>
      <c r="V2283" t="str">
        <f t="shared" si="1541"/>
        <v/>
      </c>
      <c r="W2283" t="str">
        <f t="shared" si="1541"/>
        <v/>
      </c>
      <c r="X2283" t="str">
        <f t="shared" si="1541"/>
        <v/>
      </c>
      <c r="Y2283" t="str">
        <f t="shared" si="1541"/>
        <v/>
      </c>
      <c r="Z2283" t="str">
        <f t="shared" si="1541"/>
        <v/>
      </c>
      <c r="AA2283" t="str">
        <f t="shared" si="1541"/>
        <v/>
      </c>
      <c r="AB2283" t="str">
        <f t="shared" si="1541"/>
        <v/>
      </c>
      <c r="AC2283" s="1">
        <v>5</v>
      </c>
      <c r="AD2283" s="1">
        <v>4</v>
      </c>
      <c r="AG2283" t="str">
        <f t="shared" si="1534"/>
        <v>F1</v>
      </c>
      <c r="AH2283" t="str">
        <f t="shared" si="1534"/>
        <v>F1</v>
      </c>
      <c r="AI2283" t="str">
        <f t="shared" si="1534"/>
        <v>F1</v>
      </c>
      <c r="AJ2283" t="str">
        <f t="shared" si="1534"/>
        <v>F1</v>
      </c>
      <c r="AK2283" t="str">
        <f t="shared" si="1534"/>
        <v>F1</v>
      </c>
      <c r="AL2283" t="str">
        <f t="shared" si="1534"/>
        <v>F1</v>
      </c>
      <c r="AM2283" t="str">
        <f t="shared" si="1534"/>
        <v>F1</v>
      </c>
      <c r="AN2283" t="str">
        <f t="shared" si="1534"/>
        <v>F1</v>
      </c>
      <c r="AO2283" t="str">
        <f t="shared" si="1534"/>
        <v>F1</v>
      </c>
    </row>
    <row r="2284" spans="1:41" x14ac:dyDescent="0.25">
      <c r="A2284" s="139" t="str">
        <f t="shared" si="1520"/>
        <v>2015Wk 14P8</v>
      </c>
      <c r="B2284" s="48">
        <v>8</v>
      </c>
      <c r="C2284" s="144" t="str">
        <f t="shared" si="1521"/>
        <v>Craig Hawkinson</v>
      </c>
      <c r="D2284" s="145"/>
      <c r="E2284" s="146">
        <f t="shared" si="1522"/>
        <v>3</v>
      </c>
      <c r="F2284" s="146">
        <f t="shared" si="1523"/>
        <v>5</v>
      </c>
      <c r="G2284" s="146">
        <f t="shared" si="1524"/>
        <v>5</v>
      </c>
      <c r="H2284" s="146">
        <f t="shared" si="1525"/>
        <v>4</v>
      </c>
      <c r="I2284" s="146">
        <f t="shared" si="1526"/>
        <v>3</v>
      </c>
      <c r="J2284" s="146">
        <f t="shared" si="1527"/>
        <v>5</v>
      </c>
      <c r="K2284" s="146">
        <f t="shared" si="1528"/>
        <v>4</v>
      </c>
      <c r="L2284" s="146">
        <f t="shared" si="1529"/>
        <v>5</v>
      </c>
      <c r="M2284" s="146">
        <f t="shared" si="1530"/>
        <v>6</v>
      </c>
      <c r="N2284" s="147">
        <f t="shared" si="1531"/>
        <v>40</v>
      </c>
      <c r="O2284" s="148">
        <f>SUM(COUNTIF(E2284,E2276),COUNTIF(F2284,F2276),COUNTIF(G2284,G2276),COUNTIF(H2284,H2276),COUNTIF(I2284,I2276),COUNTIF(J2284,J2276),COUNTIF(K2284,K2276),COUNTIF(L2284,L2276),COUNTIF(M2284,M2276))</f>
        <v>1</v>
      </c>
      <c r="P2284" s="149">
        <f>IF(O2284=0,0,IF(SUM(O2277:O2288)=O2284,VLOOKUP(1,$AC$107:$AD$116,2,FALSE),O2284*P2289))</f>
        <v>9</v>
      </c>
      <c r="Q2284" s="146">
        <f t="shared" si="1532"/>
        <v>2</v>
      </c>
      <c r="R2284" t="s">
        <v>179</v>
      </c>
      <c r="S2284" t="str">
        <f t="shared" si="1535"/>
        <v>BIR#10</v>
      </c>
      <c r="T2284" t="str">
        <f t="shared" ref="T2284:Y2284" si="1542">IF(E2284=E2276,CONCATENATE(VLOOKUP((E2284-E2274),$AC$122:$AD$127,2,FALSE),E2275),"")</f>
        <v>BIR#10</v>
      </c>
      <c r="U2284" t="str">
        <f t="shared" si="1542"/>
        <v/>
      </c>
      <c r="V2284" t="str">
        <f t="shared" si="1542"/>
        <v/>
      </c>
      <c r="W2284" t="str">
        <f t="shared" si="1542"/>
        <v/>
      </c>
      <c r="X2284" t="str">
        <f t="shared" si="1542"/>
        <v/>
      </c>
      <c r="Y2284" t="str">
        <f t="shared" si="1542"/>
        <v/>
      </c>
      <c r="Z2284" t="str">
        <f>IF(K2284=K2276,CONCATENATE(VLOOKUP((K2284-K2274),$AC$122:$AD$127,2,FALSE),K2275),"")</f>
        <v/>
      </c>
      <c r="AA2284" t="str">
        <f t="shared" ref="AA2284:AB2284" si="1543">IF(L2284=L2276,CONCATENATE(VLOOKUP((L2284-L2274),$AC$122:$AD$127,2,FALSE),L2275),"")</f>
        <v/>
      </c>
      <c r="AB2284" t="str">
        <f t="shared" si="1543"/>
        <v/>
      </c>
      <c r="AC2284" s="1">
        <v>6</v>
      </c>
      <c r="AD2284" s="1">
        <v>4</v>
      </c>
      <c r="AG2284" t="str">
        <f t="shared" si="1534"/>
        <v>F1BIR#10</v>
      </c>
      <c r="AH2284" t="str">
        <f t="shared" si="1534"/>
        <v>F1</v>
      </c>
      <c r="AI2284" t="str">
        <f t="shared" si="1534"/>
        <v>F1</v>
      </c>
      <c r="AJ2284" t="str">
        <f t="shared" si="1534"/>
        <v>F1</v>
      </c>
      <c r="AK2284" t="str">
        <f t="shared" si="1534"/>
        <v>F1</v>
      </c>
      <c r="AL2284" t="str">
        <f t="shared" si="1534"/>
        <v>F1</v>
      </c>
      <c r="AM2284" t="str">
        <f t="shared" si="1534"/>
        <v>F1</v>
      </c>
      <c r="AN2284" t="str">
        <f t="shared" si="1534"/>
        <v>F1</v>
      </c>
      <c r="AO2284" t="str">
        <f t="shared" si="1534"/>
        <v>F1</v>
      </c>
    </row>
    <row r="2285" spans="1:41" x14ac:dyDescent="0.25">
      <c r="A2285" s="139" t="str">
        <f t="shared" si="1520"/>
        <v>2015Wk 14P23</v>
      </c>
      <c r="B2285" s="48">
        <v>23</v>
      </c>
      <c r="C2285" s="144" t="str">
        <f t="shared" si="1521"/>
        <v>Steve Donegan</v>
      </c>
      <c r="D2285" s="145"/>
      <c r="E2285" s="146">
        <f t="shared" si="1522"/>
        <v>5</v>
      </c>
      <c r="F2285" s="146">
        <f t="shared" si="1523"/>
        <v>5</v>
      </c>
      <c r="G2285" s="146">
        <f t="shared" si="1524"/>
        <v>6</v>
      </c>
      <c r="H2285" s="146">
        <f t="shared" si="1525"/>
        <v>5</v>
      </c>
      <c r="I2285" s="146">
        <f t="shared" si="1526"/>
        <v>3</v>
      </c>
      <c r="J2285" s="146">
        <f t="shared" si="1527"/>
        <v>5</v>
      </c>
      <c r="K2285" s="146">
        <f t="shared" si="1528"/>
        <v>4</v>
      </c>
      <c r="L2285" s="146">
        <f t="shared" si="1529"/>
        <v>5</v>
      </c>
      <c r="M2285" s="146">
        <f t="shared" si="1530"/>
        <v>6</v>
      </c>
      <c r="N2285" s="147">
        <f t="shared" si="1531"/>
        <v>44</v>
      </c>
      <c r="O2285" s="148">
        <f>SUM(COUNTIF(E2285,E2276),COUNTIF(F2285,F2276),COUNTIF(G2285,G2276),COUNTIF(H2285,H2276),COUNTIF(I2285,I2276),COUNTIF(J2285,J2276),COUNTIF(K2285,K2276),COUNTIF(L2285,L2276),COUNTIF(M2285,M2276))</f>
        <v>0</v>
      </c>
      <c r="P2285" s="149">
        <f>IF(O2285=0,0,IF(SUM(O2277:O2288)=O2285,VLOOKUP(1,$AC$107:$AD$116,2,FALSE),O2285*P2289))</f>
        <v>0</v>
      </c>
      <c r="Q2285" s="146">
        <f t="shared" si="1532"/>
        <v>0</v>
      </c>
      <c r="R2285" t="s">
        <v>179</v>
      </c>
      <c r="S2285" t="str">
        <f t="shared" si="1535"/>
        <v/>
      </c>
      <c r="T2285" t="str">
        <f>IF(E2285=E2276,CONCATENATE(VLOOKUP((E2285-E2274),$AC$122:$AD$127,2,FALSE),E2275),"")</f>
        <v/>
      </c>
      <c r="U2285" t="str">
        <f t="shared" ref="U2285:AB2285" si="1544">IF(F2285=F2276,CONCATENATE(VLOOKUP((F2285-F2274),$AC$122:$AD$127,2,FALSE),F2275),"")</f>
        <v/>
      </c>
      <c r="V2285" t="str">
        <f t="shared" si="1544"/>
        <v/>
      </c>
      <c r="W2285" t="str">
        <f t="shared" si="1544"/>
        <v/>
      </c>
      <c r="X2285" t="str">
        <f t="shared" si="1544"/>
        <v/>
      </c>
      <c r="Y2285" t="str">
        <f t="shared" si="1544"/>
        <v/>
      </c>
      <c r="Z2285" t="str">
        <f t="shared" si="1544"/>
        <v/>
      </c>
      <c r="AA2285" t="str">
        <f t="shared" si="1544"/>
        <v/>
      </c>
      <c r="AB2285" t="str">
        <f t="shared" si="1544"/>
        <v/>
      </c>
      <c r="AC2285" s="1">
        <v>7</v>
      </c>
      <c r="AD2285" s="1">
        <v>3</v>
      </c>
      <c r="AG2285" t="str">
        <f t="shared" si="1534"/>
        <v>F1</v>
      </c>
      <c r="AH2285" t="str">
        <f t="shared" si="1534"/>
        <v>F1</v>
      </c>
      <c r="AI2285" t="str">
        <f t="shared" si="1534"/>
        <v>F1</v>
      </c>
      <c r="AJ2285" t="str">
        <f t="shared" si="1534"/>
        <v>F1</v>
      </c>
      <c r="AK2285" t="str">
        <f t="shared" si="1534"/>
        <v>F1</v>
      </c>
      <c r="AL2285" t="str">
        <f t="shared" si="1534"/>
        <v>F1</v>
      </c>
      <c r="AM2285" t="str">
        <f t="shared" si="1534"/>
        <v>F1</v>
      </c>
      <c r="AN2285" t="str">
        <f t="shared" si="1534"/>
        <v>F1</v>
      </c>
      <c r="AO2285" t="str">
        <f t="shared" si="1534"/>
        <v>F1</v>
      </c>
    </row>
    <row r="2286" spans="1:41" x14ac:dyDescent="0.25">
      <c r="A2286" s="139" t="str">
        <f t="shared" si="1520"/>
        <v>2015Wk 14P81</v>
      </c>
      <c r="B2286" s="48">
        <v>81</v>
      </c>
      <c r="C2286" s="144" t="str">
        <f t="shared" si="1521"/>
        <v>Bill John</v>
      </c>
      <c r="D2286" s="150"/>
      <c r="E2286" s="146">
        <f t="shared" si="1522"/>
        <v>4</v>
      </c>
      <c r="F2286" s="146">
        <f t="shared" si="1523"/>
        <v>4</v>
      </c>
      <c r="G2286" s="146">
        <f t="shared" si="1524"/>
        <v>6</v>
      </c>
      <c r="H2286" s="146">
        <f t="shared" si="1525"/>
        <v>5</v>
      </c>
      <c r="I2286" s="146">
        <f t="shared" si="1526"/>
        <v>4</v>
      </c>
      <c r="J2286" s="146">
        <f t="shared" si="1527"/>
        <v>4</v>
      </c>
      <c r="K2286" s="146">
        <f t="shared" si="1528"/>
        <v>3</v>
      </c>
      <c r="L2286" s="146">
        <f t="shared" si="1529"/>
        <v>5</v>
      </c>
      <c r="M2286" s="146">
        <f t="shared" si="1530"/>
        <v>5</v>
      </c>
      <c r="N2286" s="147">
        <f t="shared" si="1531"/>
        <v>40</v>
      </c>
      <c r="O2286" s="148">
        <f>SUM(COUNTIF(E2286,E2276),COUNTIF(F2286,F2276),COUNTIF(G2286,G2276),COUNTIF(H2286,H2276),COUNTIF(I2286,I2276),COUNTIF(J2286,J2276),COUNTIF(K2286,K2276),COUNTIF(L2286,L2276),COUNTIF(M2286,M2276))</f>
        <v>0</v>
      </c>
      <c r="P2286" s="149">
        <f>IF(O2286=0,0,IF(SUM(O2277:O2288)=O2286,VLOOKUP(1,$AC$107:$AD$116,2,FALSE),O2286*P2289))</f>
        <v>0</v>
      </c>
      <c r="Q2286" s="146">
        <f t="shared" si="1532"/>
        <v>2</v>
      </c>
      <c r="R2286" t="s">
        <v>179</v>
      </c>
      <c r="S2286" t="str">
        <f>CONCATENATE(T2286,U2286,V2286,W2286,X2286,Y2286,Z2286,AA2286,AB2286)</f>
        <v/>
      </c>
      <c r="T2286" t="str">
        <f>IF(E2286=E2276,CONCATENATE(VLOOKUP((E2286-E2274),$AC$122:$AD$127,2,FALSE),E2275),"")</f>
        <v/>
      </c>
      <c r="U2286" t="str">
        <f t="shared" ref="U2286:W2286" si="1545">IF(F2286=F2276,CONCATENATE(VLOOKUP((F2286-F2274),$AC$122:$AD$127,2,FALSE),F2275),"")</f>
        <v/>
      </c>
      <c r="V2286" t="str">
        <f t="shared" si="1545"/>
        <v/>
      </c>
      <c r="W2286" t="str">
        <f t="shared" si="1545"/>
        <v/>
      </c>
      <c r="X2286" t="str">
        <f>IF(I2286=I2276,CONCATENATE(VLOOKUP((I2286-I2274),$AC$122:$AD$127,2,FALSE),I2275),"")</f>
        <v/>
      </c>
      <c r="Y2286" t="str">
        <f t="shared" ref="Y2286:AB2286" si="1546">IF(J2286=J2276,CONCATENATE(VLOOKUP((J2286-J2274),$AC$122:$AD$127,2,FALSE),J2275),"")</f>
        <v/>
      </c>
      <c r="Z2286" t="str">
        <f t="shared" si="1546"/>
        <v/>
      </c>
      <c r="AA2286" t="str">
        <f t="shared" si="1546"/>
        <v/>
      </c>
      <c r="AB2286" t="str">
        <f t="shared" si="1546"/>
        <v/>
      </c>
      <c r="AC2286" s="1">
        <v>8</v>
      </c>
      <c r="AD2286" s="1">
        <v>3</v>
      </c>
      <c r="AG2286" t="str">
        <f>CONCATENATE("F1",T2286)</f>
        <v>F1</v>
      </c>
      <c r="AH2286" t="str">
        <f t="shared" si="1534"/>
        <v>F1</v>
      </c>
      <c r="AI2286" t="str">
        <f t="shared" si="1534"/>
        <v>F1</v>
      </c>
      <c r="AJ2286" t="str">
        <f t="shared" si="1534"/>
        <v>F1</v>
      </c>
      <c r="AK2286" t="str">
        <f t="shared" si="1534"/>
        <v>F1</v>
      </c>
      <c r="AL2286" t="str">
        <f t="shared" si="1534"/>
        <v>F1</v>
      </c>
      <c r="AM2286" t="str">
        <f t="shared" si="1534"/>
        <v>F1</v>
      </c>
      <c r="AN2286" t="str">
        <f t="shared" si="1534"/>
        <v>F1</v>
      </c>
      <c r="AO2286" t="str">
        <f t="shared" si="1534"/>
        <v>F1</v>
      </c>
    </row>
    <row r="2287" spans="1:41" x14ac:dyDescent="0.25">
      <c r="A2287" s="139" t="str">
        <f t="shared" si="1520"/>
        <v>2015Wk 14P19</v>
      </c>
      <c r="B2287" s="48">
        <v>19</v>
      </c>
      <c r="C2287" s="144" t="str">
        <f t="shared" si="1521"/>
        <v>DJ Mahar</v>
      </c>
      <c r="D2287" s="150"/>
      <c r="E2287" s="146">
        <f t="shared" si="1522"/>
        <v>7</v>
      </c>
      <c r="F2287" s="146">
        <f t="shared" si="1523"/>
        <v>6</v>
      </c>
      <c r="G2287" s="146">
        <f t="shared" si="1524"/>
        <v>6</v>
      </c>
      <c r="H2287" s="146">
        <f t="shared" si="1525"/>
        <v>6</v>
      </c>
      <c r="I2287" s="146">
        <f t="shared" si="1526"/>
        <v>5</v>
      </c>
      <c r="J2287" s="146">
        <f t="shared" si="1527"/>
        <v>6</v>
      </c>
      <c r="K2287" s="146">
        <f t="shared" si="1528"/>
        <v>3</v>
      </c>
      <c r="L2287" s="146">
        <f t="shared" si="1529"/>
        <v>5</v>
      </c>
      <c r="M2287" s="146">
        <f t="shared" si="1530"/>
        <v>6</v>
      </c>
      <c r="N2287" s="147">
        <f t="shared" si="1531"/>
        <v>50</v>
      </c>
      <c r="O2287" s="148">
        <f>SUM(COUNTIF(E2287,E2276),COUNTIF(F2287,F2276),COUNTIF(G2287,G2276),COUNTIF(H2287,H2276),COUNTIF(I2287,I2276),COUNTIF(J2287,J2276),COUNTIF(K2287,K2276),COUNTIF(L2287,L2276),COUNTIF(M2287,M2276))</f>
        <v>0</v>
      </c>
      <c r="P2287" s="149">
        <f>IF(O2287=0,0,IF(SUM(O2277:O2288)=O2287,VLOOKUP(1,$AC$107:$AD$116,2,FALSE),O2287*P2289))</f>
        <v>0</v>
      </c>
      <c r="Q2287" s="146">
        <f t="shared" si="1532"/>
        <v>0</v>
      </c>
      <c r="R2287" t="s">
        <v>179</v>
      </c>
      <c r="S2287" t="str">
        <f>CONCATENATE(T2287,U2287,V2287,W2287,X2287,Y2287,Z2287,AA2287,AB2287)</f>
        <v/>
      </c>
      <c r="T2287" t="str">
        <f>IF(E2287=E2276,CONCATENATE(VLOOKUP((E2287-E2274),$AC$122:$AD$127,2,FALSE),E2275),"")</f>
        <v/>
      </c>
      <c r="U2287" t="str">
        <f t="shared" ref="U2287:AB2287" si="1547">IF(F2287=F2276,CONCATENATE(VLOOKUP((F2287-F2274),$AC$122:$AD$127,2,FALSE),F2275),"")</f>
        <v/>
      </c>
      <c r="V2287" t="str">
        <f t="shared" si="1547"/>
        <v/>
      </c>
      <c r="W2287" t="str">
        <f t="shared" si="1547"/>
        <v/>
      </c>
      <c r="X2287" t="str">
        <f t="shared" si="1547"/>
        <v/>
      </c>
      <c r="Y2287" t="str">
        <f t="shared" si="1547"/>
        <v/>
      </c>
      <c r="Z2287" t="str">
        <f t="shared" si="1547"/>
        <v/>
      </c>
      <c r="AA2287" t="str">
        <f t="shared" si="1547"/>
        <v/>
      </c>
      <c r="AB2287" t="str">
        <f t="shared" si="1547"/>
        <v/>
      </c>
      <c r="AC2287" s="1">
        <v>9</v>
      </c>
      <c r="AD2287" s="1">
        <v>3</v>
      </c>
      <c r="AG2287" t="str">
        <f t="shared" ref="AG2287:AG2288" si="1548">CONCATENATE("F1",T2287)</f>
        <v>F1</v>
      </c>
      <c r="AH2287" t="str">
        <f t="shared" si="1534"/>
        <v>F1</v>
      </c>
      <c r="AI2287" t="str">
        <f t="shared" si="1534"/>
        <v>F1</v>
      </c>
      <c r="AJ2287" t="str">
        <f t="shared" si="1534"/>
        <v>F1</v>
      </c>
      <c r="AK2287" t="str">
        <f t="shared" si="1534"/>
        <v>F1</v>
      </c>
      <c r="AL2287" t="str">
        <f t="shared" si="1534"/>
        <v>F1</v>
      </c>
      <c r="AM2287" t="str">
        <f t="shared" si="1534"/>
        <v>F1</v>
      </c>
      <c r="AN2287" t="str">
        <f t="shared" si="1534"/>
        <v>F1</v>
      </c>
      <c r="AO2287" t="str">
        <f t="shared" si="1534"/>
        <v>F1</v>
      </c>
    </row>
    <row r="2288" spans="1:41" x14ac:dyDescent="0.25">
      <c r="A2288" s="139" t="str">
        <f t="shared" si="1520"/>
        <v>2015Wk 14P82</v>
      </c>
      <c r="B2288" s="48">
        <v>82</v>
      </c>
      <c r="C2288" s="144" t="str">
        <f t="shared" si="1521"/>
        <v>Vinny Procopio</v>
      </c>
      <c r="D2288" s="150"/>
      <c r="E2288" s="146">
        <f t="shared" si="1522"/>
        <v>4</v>
      </c>
      <c r="F2288" s="146">
        <f t="shared" si="1523"/>
        <v>4</v>
      </c>
      <c r="G2288" s="146">
        <f t="shared" si="1524"/>
        <v>6</v>
      </c>
      <c r="H2288" s="146">
        <f t="shared" si="1525"/>
        <v>4</v>
      </c>
      <c r="I2288" s="146">
        <f t="shared" si="1526"/>
        <v>3</v>
      </c>
      <c r="J2288" s="146">
        <f t="shared" si="1527"/>
        <v>4</v>
      </c>
      <c r="K2288" s="146">
        <f t="shared" si="1528"/>
        <v>4</v>
      </c>
      <c r="L2288" s="146">
        <f t="shared" si="1529"/>
        <v>5</v>
      </c>
      <c r="M2288" s="146">
        <f t="shared" si="1530"/>
        <v>6</v>
      </c>
      <c r="N2288" s="147">
        <f>SUM(E2288:M2288)</f>
        <v>40</v>
      </c>
      <c r="O2288" s="148">
        <f>SUM(COUNTIF(E2288,E2276),COUNTIF(F2288,F2276),COUNTIF(G2288,G2276),COUNTIF(H2288,H2276),COUNTIF(I2288,I2276),COUNTIF(J2288,J2276),COUNTIF(K2288,K2276),COUNTIF(L2288,L2276),COUNTIF(M2288,M2276))</f>
        <v>0</v>
      </c>
      <c r="P2288" s="149">
        <f>IF(O2288=0,0,IF(SUM(O2277:O2288)=O2288,VLOOKUP(1,$AC$107:$AD$116,2,FALSE),O2288*P2289))</f>
        <v>0</v>
      </c>
      <c r="Q2288" s="146">
        <f t="shared" si="1532"/>
        <v>0</v>
      </c>
      <c r="R2288" t="s">
        <v>179</v>
      </c>
      <c r="S2288" t="str">
        <f>CONCATENATE(T2288,U2288,V2288,W2288,X2288,Y2288,Z2288,AA2288,AB2288)</f>
        <v/>
      </c>
      <c r="T2288" t="str">
        <f>IF(E2288=E2276,CONCATENATE(VLOOKUP((E2288-E2274),$AC$122:$AD$127,2,FALSE),E2275),"")</f>
        <v/>
      </c>
      <c r="U2288" t="str">
        <f t="shared" ref="U2288" si="1549">IF(F2288=F2276,CONCATENATE(VLOOKUP((F2288-F2274),$AC$122:$AD$127,2,FALSE),F2275),"")</f>
        <v/>
      </c>
      <c r="V2288" t="str">
        <f>IF(G2288=G2276,CONCATENATE(VLOOKUP((G2288-G2274),$AC$122:$AD$127,2,FALSE),G2275),"")</f>
        <v/>
      </c>
      <c r="W2288" t="str">
        <f t="shared" ref="W2288:AB2288" si="1550">IF(H2288=H2276,CONCATENATE(VLOOKUP((H2288-H2274),$AC$122:$AD$127,2,FALSE),H2275),"")</f>
        <v/>
      </c>
      <c r="X2288" t="str">
        <f t="shared" si="1550"/>
        <v/>
      </c>
      <c r="Y2288" t="str">
        <f t="shared" si="1550"/>
        <v/>
      </c>
      <c r="Z2288" t="str">
        <f t="shared" si="1550"/>
        <v/>
      </c>
      <c r="AA2288" t="str">
        <f t="shared" si="1550"/>
        <v/>
      </c>
      <c r="AB2288" t="str">
        <f t="shared" si="1550"/>
        <v/>
      </c>
      <c r="AC2288" s="1"/>
      <c r="AD2288" s="1"/>
      <c r="AG2288" t="str">
        <f t="shared" si="1548"/>
        <v>F1</v>
      </c>
      <c r="AH2288" t="str">
        <f t="shared" si="1534"/>
        <v>F1</v>
      </c>
      <c r="AI2288" t="str">
        <f t="shared" si="1534"/>
        <v>F1</v>
      </c>
      <c r="AJ2288" t="str">
        <f t="shared" si="1534"/>
        <v>F1</v>
      </c>
      <c r="AK2288" t="str">
        <f t="shared" si="1534"/>
        <v>F1</v>
      </c>
      <c r="AL2288" t="str">
        <f t="shared" si="1534"/>
        <v>F1</v>
      </c>
      <c r="AM2288" t="str">
        <f t="shared" si="1534"/>
        <v>F1</v>
      </c>
      <c r="AN2288" t="str">
        <f t="shared" si="1534"/>
        <v>F1</v>
      </c>
      <c r="AO2288" t="str">
        <f t="shared" si="1534"/>
        <v>F1</v>
      </c>
    </row>
    <row r="2289" spans="1:41" x14ac:dyDescent="0.25">
      <c r="B2289" s="48"/>
      <c r="C2289" s="151" t="s">
        <v>196</v>
      </c>
      <c r="D2289" s="150"/>
      <c r="E2289" s="152">
        <f>AVERAGE(E2277:E2288)</f>
        <v>4.333333333333333</v>
      </c>
      <c r="F2289" s="152">
        <f t="shared" ref="F2289:N2289" si="1551">AVERAGE(F2277:F2288)</f>
        <v>5</v>
      </c>
      <c r="G2289" s="152">
        <f t="shared" si="1551"/>
        <v>5.666666666666667</v>
      </c>
      <c r="H2289" s="152">
        <f t="shared" si="1551"/>
        <v>4.5</v>
      </c>
      <c r="I2289" s="152">
        <f t="shared" si="1551"/>
        <v>3.3333333333333335</v>
      </c>
      <c r="J2289" s="152">
        <f t="shared" si="1551"/>
        <v>4.666666666666667</v>
      </c>
      <c r="K2289" s="152">
        <f t="shared" si="1551"/>
        <v>3.75</v>
      </c>
      <c r="L2289" s="152">
        <f t="shared" si="1551"/>
        <v>4.666666666666667</v>
      </c>
      <c r="M2289" s="152">
        <f t="shared" si="1551"/>
        <v>5.416666666666667</v>
      </c>
      <c r="N2289" s="152">
        <f t="shared" si="1551"/>
        <v>41.333333333333336</v>
      </c>
      <c r="O2289" s="153"/>
      <c r="P2289" s="9">
        <f>VLOOKUP(SUM(O2277:O2288),$AC$107:$AD$117,2,FALSE)</f>
        <v>9</v>
      </c>
    </row>
    <row r="2290" spans="1:41" x14ac:dyDescent="0.25">
      <c r="A2290" s="139" t="str">
        <f>CONCATENATE($C$10,C2274,C2290)</f>
        <v>2015Wk 14Flight 2</v>
      </c>
      <c r="B2290" s="48"/>
      <c r="C2290" s="302" t="s">
        <v>57</v>
      </c>
      <c r="D2290" s="303"/>
      <c r="E2290" s="140">
        <f>IF(COUNTIF(E2291:E2302,MIN(E2291:E2302))=1,MIN(E2291:E2302),0)</f>
        <v>0</v>
      </c>
      <c r="F2290" s="140">
        <f t="shared" ref="F2290:L2290" si="1552">IF(COUNTIF(F2291:F2302,MIN(F2291:F2302))=1,MIN(F2291:F2302),0)</f>
        <v>0</v>
      </c>
      <c r="G2290" s="140">
        <f t="shared" si="1552"/>
        <v>0</v>
      </c>
      <c r="H2290" s="140">
        <f t="shared" si="1552"/>
        <v>0</v>
      </c>
      <c r="I2290" s="140">
        <f t="shared" si="1552"/>
        <v>0</v>
      </c>
      <c r="J2290" s="140">
        <f t="shared" si="1552"/>
        <v>0</v>
      </c>
      <c r="K2290" s="140">
        <f t="shared" si="1552"/>
        <v>2</v>
      </c>
      <c r="L2290" s="140">
        <f t="shared" si="1552"/>
        <v>0</v>
      </c>
      <c r="M2290" s="140">
        <f>IF(COUNTIF(M2291:M2302,MIN(M2291:M2302))=1,MIN(M2291:M2302),0)</f>
        <v>5</v>
      </c>
      <c r="N2290" s="154"/>
      <c r="O2290" s="9" t="s">
        <v>190</v>
      </c>
      <c r="P2290" s="9" t="s">
        <v>191</v>
      </c>
      <c r="Q2290" s="52"/>
    </row>
    <row r="2291" spans="1:41" x14ac:dyDescent="0.25">
      <c r="A2291" s="139" t="str">
        <f t="shared" ref="A2291:A2302" si="1553">CONCATENATE($C$10,$C$2331,"P",B2291)</f>
        <v>2015Wk 14P14</v>
      </c>
      <c r="B2291" s="48">
        <v>14</v>
      </c>
      <c r="C2291" s="144" t="str">
        <f t="shared" ref="C2291:C2302" si="1554">VLOOKUP(B2291,$A$3108:$D$8319,3,FALSE)</f>
        <v>Drew Prucha</v>
      </c>
      <c r="D2291" s="145"/>
      <c r="E2291" s="146">
        <f t="shared" ref="E2291:E2302" si="1555">IFERROR(IF(VLOOKUP($A2291,$A$2331:$P$2392,5,FALSE)=0,"",VLOOKUP($A2291,$A$2331:$P$2392,5,FALSE)),"")</f>
        <v>6</v>
      </c>
      <c r="F2291" s="146">
        <f t="shared" ref="F2291:F2302" si="1556">IFERROR(IF(VLOOKUP($A2291,$A$2331:$P$2392,6,FALSE)=0,"",VLOOKUP($A2291,$A$2331:$P$2392,6,FALSE)),"")</f>
        <v>6</v>
      </c>
      <c r="G2291" s="146">
        <f t="shared" ref="G2291:G2302" si="1557">IFERROR(IF(VLOOKUP($A2291,$A$2331:$P$2392,7,FALSE)=0,"",VLOOKUP($A2291,$A$2331:$P$2392,7,FALSE)),"")</f>
        <v>7</v>
      </c>
      <c r="H2291" s="146">
        <f t="shared" ref="H2291:H2302" si="1558">IFERROR(IF(VLOOKUP($A2291,$A$2331:$P$2392,8,FALSE)=0,"",VLOOKUP($A2291,$A$2331:$P$2392,8,FALSE)),"")</f>
        <v>4</v>
      </c>
      <c r="I2291" s="146">
        <f t="shared" ref="I2291:I2302" si="1559">IFERROR(IF(VLOOKUP($A2291,$A$2331:$P$2392,9,FALSE)=0,"",VLOOKUP($A2291,$A$2331:$P$2392,9,FALSE)),"")</f>
        <v>3</v>
      </c>
      <c r="J2291" s="146">
        <f t="shared" ref="J2291:J2302" si="1560">IFERROR(IF(VLOOKUP($A2291,$A$2331:$P$2392,10,FALSE)=0,"",VLOOKUP($A2291,$A$2331:$P$2392,10,FALSE)),"")</f>
        <v>7</v>
      </c>
      <c r="K2291" s="146">
        <f t="shared" ref="K2291:K2302" si="1561">IFERROR(IF(VLOOKUP($A2291,$A$2331:$P$2392,11,FALSE)=0,"",VLOOKUP($A2291,$A$2331:$P$2392,11,FALSE)),"")</f>
        <v>4</v>
      </c>
      <c r="L2291" s="146">
        <f t="shared" ref="L2291:L2302" si="1562">IFERROR(IF(VLOOKUP($A2291,$A$2331:$P$2392,12,FALSE)=0,"",VLOOKUP($A2291,$A$2331:$P$2392,12,FALSE)),"")</f>
        <v>6</v>
      </c>
      <c r="M2291" s="146">
        <f t="shared" ref="M2291:M2302" si="1563">IFERROR(IF(VLOOKUP($A2291,$A$2331:$P$2392,13,FALSE)=0,"",VLOOKUP($A2291,$A$2331:$P$2392,13,FALSE)),"")</f>
        <v>7</v>
      </c>
      <c r="N2291" s="147">
        <f t="shared" ref="N2291:N2298" si="1564">SUM(E2291:M2291)</f>
        <v>50</v>
      </c>
      <c r="O2291" s="148">
        <f>SUM(COUNTIF(E2291,E2290),COUNTIF(F2291,F2290),COUNTIF(G2291,G2290),COUNTIF(H2291,H2290),COUNTIF(I2291,I2290),COUNTIF(J2291,J2290),COUNTIF(K2291,K2290),COUNTIF(L2291,L2290),COUNTIF(M2291,M2290))</f>
        <v>0</v>
      </c>
      <c r="P2291" s="149">
        <f>IF(O2291=0,0,IF(SUM(O2291:O2302)=O2291,VLOOKUP(1,$AC$107:$AD$116,2,FALSE),O2291*P2303))</f>
        <v>0</v>
      </c>
      <c r="Q2291" s="146">
        <f t="shared" ref="Q2291:Q2302" si="1565">IFERROR((VLOOKUP($A2291,$A$2331:$P$2392,16,FALSE)),"DNP")</f>
        <v>0</v>
      </c>
      <c r="R2291" t="s">
        <v>179</v>
      </c>
      <c r="S2291" t="str">
        <f t="shared" ref="S2291:S2302" si="1566">CONCATENATE(T2291,U2291,V2291,W2291,X2291,Y2291,Z2291,AA2291,AB2291)</f>
        <v/>
      </c>
      <c r="T2291" t="str">
        <f t="shared" ref="T2291:AB2291" si="1567">IF(E2291=E2290,CONCATENATE(VLOOKUP((E2291-E2274),$AC$122:$AD$127,2,FALSE),E2275),"")</f>
        <v/>
      </c>
      <c r="U2291" t="str">
        <f t="shared" si="1567"/>
        <v/>
      </c>
      <c r="V2291" t="str">
        <f t="shared" si="1567"/>
        <v/>
      </c>
      <c r="W2291" t="str">
        <f t="shared" si="1567"/>
        <v/>
      </c>
      <c r="X2291" t="str">
        <f t="shared" si="1567"/>
        <v/>
      </c>
      <c r="Y2291" t="str">
        <f t="shared" si="1567"/>
        <v/>
      </c>
      <c r="Z2291" t="str">
        <f t="shared" si="1567"/>
        <v/>
      </c>
      <c r="AA2291" t="str">
        <f t="shared" si="1567"/>
        <v/>
      </c>
      <c r="AB2291" t="str">
        <f t="shared" si="1567"/>
        <v/>
      </c>
      <c r="AG2291" t="str">
        <f>CONCATENATE("F2",T2291)</f>
        <v>F2</v>
      </c>
      <c r="AH2291" t="str">
        <f t="shared" ref="AH2291:AO2302" si="1568">CONCATENATE("F2",U2291)</f>
        <v>F2</v>
      </c>
      <c r="AI2291" t="str">
        <f t="shared" si="1568"/>
        <v>F2</v>
      </c>
      <c r="AJ2291" t="str">
        <f t="shared" si="1568"/>
        <v>F2</v>
      </c>
      <c r="AK2291" t="str">
        <f t="shared" si="1568"/>
        <v>F2</v>
      </c>
      <c r="AL2291" t="str">
        <f t="shared" si="1568"/>
        <v>F2</v>
      </c>
      <c r="AM2291" t="str">
        <f t="shared" si="1568"/>
        <v>F2</v>
      </c>
      <c r="AN2291" t="str">
        <f t="shared" si="1568"/>
        <v>F2</v>
      </c>
      <c r="AO2291" t="str">
        <f t="shared" si="1568"/>
        <v>F2</v>
      </c>
    </row>
    <row r="2292" spans="1:41" x14ac:dyDescent="0.25">
      <c r="A2292" s="139" t="str">
        <f t="shared" si="1553"/>
        <v>2015Wk 14P30</v>
      </c>
      <c r="B2292" s="48">
        <v>30</v>
      </c>
      <c r="C2292" s="144" t="str">
        <f t="shared" si="1554"/>
        <v>Matt Lochner</v>
      </c>
      <c r="D2292" s="145"/>
      <c r="E2292" s="146">
        <f t="shared" si="1555"/>
        <v>5</v>
      </c>
      <c r="F2292" s="146">
        <f t="shared" si="1556"/>
        <v>6</v>
      </c>
      <c r="G2292" s="146">
        <f t="shared" si="1557"/>
        <v>6</v>
      </c>
      <c r="H2292" s="146">
        <f t="shared" si="1558"/>
        <v>4</v>
      </c>
      <c r="I2292" s="146">
        <f t="shared" si="1559"/>
        <v>4</v>
      </c>
      <c r="J2292" s="146">
        <f t="shared" si="1560"/>
        <v>5</v>
      </c>
      <c r="K2292" s="146">
        <f t="shared" si="1561"/>
        <v>4</v>
      </c>
      <c r="L2292" s="146">
        <f t="shared" si="1562"/>
        <v>4</v>
      </c>
      <c r="M2292" s="146">
        <f t="shared" si="1563"/>
        <v>6</v>
      </c>
      <c r="N2292" s="147">
        <f t="shared" si="1564"/>
        <v>44</v>
      </c>
      <c r="O2292" s="148">
        <f>SUM(COUNTIF(E2292,E2290),COUNTIF(F2292,F2290),COUNTIF(G2292,G2290),COUNTIF(H2292,H2290),COUNTIF(I2292,I2290),COUNTIF(J2292,J2290),COUNTIF(K2292,K2290),COUNTIF(L2292,L2290),COUNTIF(M2292,M2290))</f>
        <v>0</v>
      </c>
      <c r="P2292" s="149">
        <f>IF(O2292=0,0,IF(SUM(O2291:O2302)=O2292,VLOOKUP(1,$AC$107:$AD$116,2,FALSE),O2292*P2303))</f>
        <v>0</v>
      </c>
      <c r="Q2292" s="146">
        <f t="shared" si="1565"/>
        <v>2</v>
      </c>
      <c r="R2292" t="s">
        <v>179</v>
      </c>
      <c r="S2292" t="str">
        <f t="shared" si="1566"/>
        <v/>
      </c>
      <c r="T2292" t="str">
        <f t="shared" ref="T2292:AB2292" si="1569">IF(E2292=E2290,CONCATENATE(VLOOKUP((E2292-E2274),$AC$122:$AD$127,2,FALSE),E2275),"")</f>
        <v/>
      </c>
      <c r="U2292" t="str">
        <f t="shared" si="1569"/>
        <v/>
      </c>
      <c r="V2292" t="str">
        <f t="shared" si="1569"/>
        <v/>
      </c>
      <c r="W2292" t="str">
        <f t="shared" si="1569"/>
        <v/>
      </c>
      <c r="X2292" t="str">
        <f t="shared" si="1569"/>
        <v/>
      </c>
      <c r="Y2292" t="str">
        <f t="shared" si="1569"/>
        <v/>
      </c>
      <c r="Z2292" t="str">
        <f t="shared" si="1569"/>
        <v/>
      </c>
      <c r="AA2292" t="str">
        <f t="shared" si="1569"/>
        <v/>
      </c>
      <c r="AB2292" t="str">
        <f t="shared" si="1569"/>
        <v/>
      </c>
      <c r="AC2292" s="1" t="s">
        <v>197</v>
      </c>
      <c r="AG2292" t="str">
        <f t="shared" ref="AG2292:AG2302" si="1570">CONCATENATE("F2",T2292)</f>
        <v>F2</v>
      </c>
      <c r="AH2292" t="str">
        <f t="shared" si="1568"/>
        <v>F2</v>
      </c>
      <c r="AI2292" t="str">
        <f t="shared" si="1568"/>
        <v>F2</v>
      </c>
      <c r="AJ2292" t="str">
        <f t="shared" si="1568"/>
        <v>F2</v>
      </c>
      <c r="AK2292" t="str">
        <f t="shared" si="1568"/>
        <v>F2</v>
      </c>
      <c r="AL2292" t="str">
        <f t="shared" si="1568"/>
        <v>F2</v>
      </c>
      <c r="AM2292" t="str">
        <f t="shared" si="1568"/>
        <v>F2</v>
      </c>
      <c r="AN2292" t="str">
        <f t="shared" si="1568"/>
        <v>F2</v>
      </c>
      <c r="AO2292" t="str">
        <f t="shared" si="1568"/>
        <v>F2</v>
      </c>
    </row>
    <row r="2293" spans="1:41" x14ac:dyDescent="0.25">
      <c r="A2293" s="139" t="str">
        <f t="shared" si="1553"/>
        <v>2015Wk 14P22</v>
      </c>
      <c r="B2293" s="48">
        <v>22</v>
      </c>
      <c r="C2293" s="144" t="str">
        <f t="shared" si="1554"/>
        <v>Mike Carroll</v>
      </c>
      <c r="D2293" s="145"/>
      <c r="E2293" s="146">
        <f t="shared" si="1555"/>
        <v>5</v>
      </c>
      <c r="F2293" s="146">
        <f t="shared" si="1556"/>
        <v>5</v>
      </c>
      <c r="G2293" s="146">
        <f t="shared" si="1557"/>
        <v>5</v>
      </c>
      <c r="H2293" s="146">
        <f t="shared" si="1558"/>
        <v>5</v>
      </c>
      <c r="I2293" s="146">
        <f t="shared" si="1559"/>
        <v>3</v>
      </c>
      <c r="J2293" s="146">
        <f t="shared" si="1560"/>
        <v>4</v>
      </c>
      <c r="K2293" s="146">
        <f t="shared" si="1561"/>
        <v>4</v>
      </c>
      <c r="L2293" s="146">
        <f t="shared" si="1562"/>
        <v>7</v>
      </c>
      <c r="M2293" s="146">
        <f t="shared" si="1563"/>
        <v>6</v>
      </c>
      <c r="N2293" s="147">
        <f t="shared" si="1564"/>
        <v>44</v>
      </c>
      <c r="O2293" s="148">
        <f>SUM(COUNTIF(E2293,E2290),COUNTIF(F2293,F2290),COUNTIF(G2293,G2290),COUNTIF(H2293,H2290),COUNTIF(I2293,I2290),COUNTIF(J2293,J2290),COUNTIF(K2293,K2290),COUNTIF(L2293,L2290),COUNTIF(M2293,M2290))</f>
        <v>0</v>
      </c>
      <c r="P2293" s="149">
        <f>IF(O2293=0,0,IF(SUM(O2291:O2302)=O2293,VLOOKUP(1,$AC$107:$AD$116,2,FALSE),O2293*P2303))</f>
        <v>0</v>
      </c>
      <c r="Q2293" s="146">
        <f t="shared" si="1565"/>
        <v>1</v>
      </c>
      <c r="R2293" t="s">
        <v>179</v>
      </c>
      <c r="S2293" t="str">
        <f t="shared" si="1566"/>
        <v/>
      </c>
      <c r="T2293" t="str">
        <f t="shared" ref="T2293:AB2293" si="1571">IF(E2293=E2290,CONCATENATE(VLOOKUP((E2293-E2274),$AC$122:$AD$127,2,FALSE),E2275),"")</f>
        <v/>
      </c>
      <c r="U2293" t="str">
        <f t="shared" si="1571"/>
        <v/>
      </c>
      <c r="V2293" t="str">
        <f t="shared" si="1571"/>
        <v/>
      </c>
      <c r="W2293" t="str">
        <f t="shared" si="1571"/>
        <v/>
      </c>
      <c r="X2293" t="str">
        <f t="shared" si="1571"/>
        <v/>
      </c>
      <c r="Y2293" t="str">
        <f t="shared" si="1571"/>
        <v/>
      </c>
      <c r="Z2293" t="str">
        <f t="shared" si="1571"/>
        <v/>
      </c>
      <c r="AA2293" t="str">
        <f t="shared" si="1571"/>
        <v/>
      </c>
      <c r="AB2293" t="str">
        <f t="shared" si="1571"/>
        <v/>
      </c>
      <c r="AC2293" s="1">
        <v>-3</v>
      </c>
      <c r="AD2293" s="1" t="s">
        <v>198</v>
      </c>
      <c r="AG2293" t="str">
        <f t="shared" si="1570"/>
        <v>F2</v>
      </c>
      <c r="AH2293" t="str">
        <f t="shared" si="1568"/>
        <v>F2</v>
      </c>
      <c r="AI2293" t="str">
        <f t="shared" si="1568"/>
        <v>F2</v>
      </c>
      <c r="AJ2293" t="str">
        <f t="shared" si="1568"/>
        <v>F2</v>
      </c>
      <c r="AK2293" t="str">
        <f t="shared" si="1568"/>
        <v>F2</v>
      </c>
      <c r="AL2293" t="str">
        <f t="shared" si="1568"/>
        <v>F2</v>
      </c>
      <c r="AM2293" t="str">
        <f t="shared" si="1568"/>
        <v>F2</v>
      </c>
      <c r="AN2293" t="str">
        <f t="shared" si="1568"/>
        <v>F2</v>
      </c>
      <c r="AO2293" t="str">
        <f t="shared" si="1568"/>
        <v>F2</v>
      </c>
    </row>
    <row r="2294" spans="1:41" x14ac:dyDescent="0.25">
      <c r="A2294" s="139" t="str">
        <f t="shared" si="1553"/>
        <v>2015Wk 14P37</v>
      </c>
      <c r="B2294" s="48">
        <v>37</v>
      </c>
      <c r="C2294" s="144" t="str">
        <f t="shared" si="1554"/>
        <v>Brian Thompson</v>
      </c>
      <c r="D2294" s="145"/>
      <c r="E2294" s="146">
        <f t="shared" si="1555"/>
        <v>4</v>
      </c>
      <c r="F2294" s="146">
        <f t="shared" si="1556"/>
        <v>4</v>
      </c>
      <c r="G2294" s="146">
        <f t="shared" si="1557"/>
        <v>7</v>
      </c>
      <c r="H2294" s="146">
        <f t="shared" si="1558"/>
        <v>4</v>
      </c>
      <c r="I2294" s="146">
        <f t="shared" si="1559"/>
        <v>4</v>
      </c>
      <c r="J2294" s="146">
        <f t="shared" si="1560"/>
        <v>5</v>
      </c>
      <c r="K2294" s="146">
        <f t="shared" si="1561"/>
        <v>4</v>
      </c>
      <c r="L2294" s="146">
        <f t="shared" si="1562"/>
        <v>4</v>
      </c>
      <c r="M2294" s="146">
        <f t="shared" si="1563"/>
        <v>7</v>
      </c>
      <c r="N2294" s="147">
        <f t="shared" si="1564"/>
        <v>43</v>
      </c>
      <c r="O2294" s="148">
        <f>SUM(COUNTIF(E2294,E2290),COUNTIF(F2294,F2290),COUNTIF(G2294,G2290),COUNTIF(H2294,H2290),COUNTIF(I2294,I2290),COUNTIF(J2294,J2290),COUNTIF(K2294,K2290),COUNTIF(L2294,L2290),COUNTIF(M2294,M2290))</f>
        <v>0</v>
      </c>
      <c r="P2294" s="149">
        <f>IF(O2294=0,0,IF(SUM(O2291:O2302)=O2294,VLOOKUP(1,$AC$107:$AD$116,2,FALSE),O2294*P2303))</f>
        <v>0</v>
      </c>
      <c r="Q2294" s="146">
        <f t="shared" si="1565"/>
        <v>0</v>
      </c>
      <c r="R2294" t="s">
        <v>179</v>
      </c>
      <c r="S2294" t="str">
        <f t="shared" si="1566"/>
        <v/>
      </c>
      <c r="T2294" t="str">
        <f t="shared" ref="T2294:AB2294" si="1572">IF(E2294=E2290,CONCATENATE(VLOOKUP((E2294-E2274),$AC$122:$AD$127,2,FALSE),E2275),"")</f>
        <v/>
      </c>
      <c r="U2294" t="str">
        <f t="shared" si="1572"/>
        <v/>
      </c>
      <c r="V2294" t="str">
        <f t="shared" si="1572"/>
        <v/>
      </c>
      <c r="W2294" t="str">
        <f t="shared" si="1572"/>
        <v/>
      </c>
      <c r="X2294" t="str">
        <f t="shared" si="1572"/>
        <v/>
      </c>
      <c r="Y2294" t="str">
        <f t="shared" si="1572"/>
        <v/>
      </c>
      <c r="Z2294" t="str">
        <f t="shared" si="1572"/>
        <v/>
      </c>
      <c r="AA2294" t="str">
        <f t="shared" si="1572"/>
        <v/>
      </c>
      <c r="AB2294" t="str">
        <f t="shared" si="1572"/>
        <v/>
      </c>
      <c r="AC2294" s="1">
        <v>-2</v>
      </c>
      <c r="AD2294" s="1" t="s">
        <v>199</v>
      </c>
      <c r="AG2294" t="str">
        <f t="shared" si="1570"/>
        <v>F2</v>
      </c>
      <c r="AH2294" t="str">
        <f t="shared" si="1568"/>
        <v>F2</v>
      </c>
      <c r="AI2294" t="str">
        <f t="shared" si="1568"/>
        <v>F2</v>
      </c>
      <c r="AJ2294" t="str">
        <f t="shared" si="1568"/>
        <v>F2</v>
      </c>
      <c r="AK2294" t="str">
        <f t="shared" si="1568"/>
        <v>F2</v>
      </c>
      <c r="AL2294" t="str">
        <f t="shared" si="1568"/>
        <v>F2</v>
      </c>
      <c r="AM2294" t="str">
        <f t="shared" si="1568"/>
        <v>F2</v>
      </c>
      <c r="AN2294" t="str">
        <f t="shared" si="1568"/>
        <v>F2</v>
      </c>
      <c r="AO2294" t="str">
        <f t="shared" si="1568"/>
        <v>F2</v>
      </c>
    </row>
    <row r="2295" spans="1:41" x14ac:dyDescent="0.25">
      <c r="A2295" s="139" t="str">
        <f t="shared" si="1553"/>
        <v>2015Wk 14P12</v>
      </c>
      <c r="B2295" s="48">
        <v>12</v>
      </c>
      <c r="C2295" s="144" t="str">
        <f t="shared" si="1554"/>
        <v>Dale Russell</v>
      </c>
      <c r="D2295" s="145"/>
      <c r="E2295" s="146">
        <f t="shared" si="1555"/>
        <v>5</v>
      </c>
      <c r="F2295" s="146">
        <f t="shared" si="1556"/>
        <v>5</v>
      </c>
      <c r="G2295" s="146">
        <f t="shared" si="1557"/>
        <v>5</v>
      </c>
      <c r="H2295" s="146">
        <f t="shared" si="1558"/>
        <v>5</v>
      </c>
      <c r="I2295" s="146">
        <f t="shared" si="1559"/>
        <v>4</v>
      </c>
      <c r="J2295" s="146">
        <f t="shared" si="1560"/>
        <v>5</v>
      </c>
      <c r="K2295" s="146">
        <f t="shared" si="1561"/>
        <v>2</v>
      </c>
      <c r="L2295" s="146">
        <f t="shared" si="1562"/>
        <v>6</v>
      </c>
      <c r="M2295" s="146">
        <f t="shared" si="1563"/>
        <v>6</v>
      </c>
      <c r="N2295" s="147">
        <f t="shared" si="1564"/>
        <v>43</v>
      </c>
      <c r="O2295" s="148">
        <f>SUM(COUNTIF(E2295,E2290),COUNTIF(F2295,F2290),COUNTIF(G2295,G2290),COUNTIF(H2295,H2290),COUNTIF(I2295,I2290),COUNTIF(J2295,J2290),COUNTIF(K2295,K2290),COUNTIF(L2295,L2290),COUNTIF(M2295,M2290))</f>
        <v>1</v>
      </c>
      <c r="P2295" s="149">
        <f>IF(O2295=0,0,IF(SUM(O2291:O2302)=O2295,VLOOKUP(1,$AC$107:$AD$116,2,FALSE),O2295*P2303))</f>
        <v>18</v>
      </c>
      <c r="Q2295" s="146">
        <f t="shared" si="1565"/>
        <v>2</v>
      </c>
      <c r="R2295" t="s">
        <v>179</v>
      </c>
      <c r="S2295" t="str">
        <f t="shared" si="1566"/>
        <v>BIR#16</v>
      </c>
      <c r="T2295" t="str">
        <f t="shared" ref="T2295:AB2295" si="1573">IF(E2295=E2290,CONCATENATE(VLOOKUP((E2295-E2274),$AC$122:$AD$127,2,FALSE),E2275),"")</f>
        <v/>
      </c>
      <c r="U2295" t="str">
        <f t="shared" si="1573"/>
        <v/>
      </c>
      <c r="V2295" t="str">
        <f t="shared" si="1573"/>
        <v/>
      </c>
      <c r="W2295" t="str">
        <f t="shared" si="1573"/>
        <v/>
      </c>
      <c r="X2295" t="str">
        <f t="shared" si="1573"/>
        <v/>
      </c>
      <c r="Y2295" t="str">
        <f t="shared" si="1573"/>
        <v/>
      </c>
      <c r="Z2295" t="str">
        <f t="shared" si="1573"/>
        <v>BIR#16</v>
      </c>
      <c r="AA2295" t="str">
        <f t="shared" si="1573"/>
        <v/>
      </c>
      <c r="AB2295" t="str">
        <f t="shared" si="1573"/>
        <v/>
      </c>
      <c r="AC2295" s="1">
        <v>-1</v>
      </c>
      <c r="AD2295" s="1" t="s">
        <v>200</v>
      </c>
      <c r="AG2295" t="str">
        <f t="shared" si="1570"/>
        <v>F2</v>
      </c>
      <c r="AH2295" t="str">
        <f t="shared" si="1568"/>
        <v>F2</v>
      </c>
      <c r="AI2295" t="str">
        <f t="shared" si="1568"/>
        <v>F2</v>
      </c>
      <c r="AJ2295" t="str">
        <f t="shared" si="1568"/>
        <v>F2</v>
      </c>
      <c r="AK2295" t="str">
        <f t="shared" si="1568"/>
        <v>F2</v>
      </c>
      <c r="AL2295" t="str">
        <f t="shared" si="1568"/>
        <v>F2</v>
      </c>
      <c r="AM2295" t="str">
        <f t="shared" si="1568"/>
        <v>F2BIR#16</v>
      </c>
      <c r="AN2295" t="str">
        <f t="shared" si="1568"/>
        <v>F2</v>
      </c>
      <c r="AO2295" t="str">
        <f t="shared" si="1568"/>
        <v>F2</v>
      </c>
    </row>
    <row r="2296" spans="1:41" x14ac:dyDescent="0.25">
      <c r="A2296" s="139" t="str">
        <f t="shared" si="1553"/>
        <v>2015Wk 14P31</v>
      </c>
      <c r="B2296" s="48">
        <v>31</v>
      </c>
      <c r="C2296" s="144" t="str">
        <f t="shared" si="1554"/>
        <v>Marty Donegan</v>
      </c>
      <c r="D2296" s="145"/>
      <c r="E2296" s="146">
        <f t="shared" si="1555"/>
        <v>4</v>
      </c>
      <c r="F2296" s="146">
        <f t="shared" si="1556"/>
        <v>6</v>
      </c>
      <c r="G2296" s="146">
        <f t="shared" si="1557"/>
        <v>5</v>
      </c>
      <c r="H2296" s="146">
        <f t="shared" si="1558"/>
        <v>4</v>
      </c>
      <c r="I2296" s="146">
        <f t="shared" si="1559"/>
        <v>3</v>
      </c>
      <c r="J2296" s="146">
        <f t="shared" si="1560"/>
        <v>7</v>
      </c>
      <c r="K2296" s="146">
        <f t="shared" si="1561"/>
        <v>4</v>
      </c>
      <c r="L2296" s="146">
        <f t="shared" si="1562"/>
        <v>4</v>
      </c>
      <c r="M2296" s="146">
        <f t="shared" si="1563"/>
        <v>6</v>
      </c>
      <c r="N2296" s="147">
        <f t="shared" si="1564"/>
        <v>43</v>
      </c>
      <c r="O2296" s="148">
        <f>SUM(COUNTIF(E2296,E2290),COUNTIF(F2296,F2290),COUNTIF(G2296,G2290),COUNTIF(H2296,H2290),COUNTIF(I2296,I2290),COUNTIF(J2296,J2290),COUNTIF(K2296,K2290),COUNTIF(L2296,L2290),COUNTIF(M2296,M2290))</f>
        <v>0</v>
      </c>
      <c r="P2296" s="149">
        <f>IF(O2296=0,0,IF(SUM(O2291:O2302)=O2296,VLOOKUP(1,$AC$107:$AD$116,2,FALSE),O2296*P2303))</f>
        <v>0</v>
      </c>
      <c r="Q2296" s="146">
        <f t="shared" si="1565"/>
        <v>2</v>
      </c>
      <c r="R2296" t="s">
        <v>179</v>
      </c>
      <c r="S2296" t="str">
        <f t="shared" si="1566"/>
        <v/>
      </c>
      <c r="T2296" t="str">
        <f t="shared" ref="T2296:AB2296" si="1574">IF(E2296=E2290,CONCATENATE(VLOOKUP((E2296-E2274),$AC$122:$AD$127,2,FALSE),E2275),"")</f>
        <v/>
      </c>
      <c r="U2296" t="str">
        <f t="shared" si="1574"/>
        <v/>
      </c>
      <c r="V2296" t="str">
        <f t="shared" si="1574"/>
        <v/>
      </c>
      <c r="W2296" t="str">
        <f t="shared" si="1574"/>
        <v/>
      </c>
      <c r="X2296" t="str">
        <f t="shared" si="1574"/>
        <v/>
      </c>
      <c r="Y2296" t="str">
        <f t="shared" si="1574"/>
        <v/>
      </c>
      <c r="Z2296" t="str">
        <f t="shared" si="1574"/>
        <v/>
      </c>
      <c r="AA2296" t="str">
        <f t="shared" si="1574"/>
        <v/>
      </c>
      <c r="AB2296" t="str">
        <f t="shared" si="1574"/>
        <v/>
      </c>
      <c r="AC2296" s="1">
        <v>0</v>
      </c>
      <c r="AD2296" s="1" t="s">
        <v>201</v>
      </c>
      <c r="AG2296" t="str">
        <f t="shared" si="1570"/>
        <v>F2</v>
      </c>
      <c r="AH2296" t="str">
        <f t="shared" si="1568"/>
        <v>F2</v>
      </c>
      <c r="AI2296" t="str">
        <f t="shared" si="1568"/>
        <v>F2</v>
      </c>
      <c r="AJ2296" t="str">
        <f t="shared" si="1568"/>
        <v>F2</v>
      </c>
      <c r="AK2296" t="str">
        <f t="shared" si="1568"/>
        <v>F2</v>
      </c>
      <c r="AL2296" t="str">
        <f t="shared" si="1568"/>
        <v>F2</v>
      </c>
      <c r="AM2296" t="str">
        <f t="shared" si="1568"/>
        <v>F2</v>
      </c>
      <c r="AN2296" t="str">
        <f t="shared" si="1568"/>
        <v>F2</v>
      </c>
      <c r="AO2296" t="str">
        <f t="shared" si="1568"/>
        <v>F2</v>
      </c>
    </row>
    <row r="2297" spans="1:41" x14ac:dyDescent="0.25">
      <c r="A2297" s="139" t="str">
        <f t="shared" si="1553"/>
        <v>2015Wk 14P21</v>
      </c>
      <c r="B2297" s="48">
        <v>21</v>
      </c>
      <c r="C2297" s="144" t="str">
        <f t="shared" si="1554"/>
        <v>Sean Mott</v>
      </c>
      <c r="D2297" s="145"/>
      <c r="E2297" s="146">
        <f t="shared" si="1555"/>
        <v>4</v>
      </c>
      <c r="F2297" s="146">
        <f t="shared" si="1556"/>
        <v>6</v>
      </c>
      <c r="G2297" s="146">
        <f t="shared" si="1557"/>
        <v>7</v>
      </c>
      <c r="H2297" s="146">
        <f t="shared" si="1558"/>
        <v>5</v>
      </c>
      <c r="I2297" s="146">
        <f t="shared" si="1559"/>
        <v>3</v>
      </c>
      <c r="J2297" s="146">
        <f t="shared" si="1560"/>
        <v>5</v>
      </c>
      <c r="K2297" s="146">
        <f t="shared" si="1561"/>
        <v>5</v>
      </c>
      <c r="L2297" s="146">
        <f t="shared" si="1562"/>
        <v>5</v>
      </c>
      <c r="M2297" s="146">
        <f t="shared" si="1563"/>
        <v>9</v>
      </c>
      <c r="N2297" s="147">
        <f t="shared" si="1564"/>
        <v>49</v>
      </c>
      <c r="O2297" s="148">
        <f>SUM(COUNTIF(E2297,E2290),COUNTIF(F2297,F2290),COUNTIF(G2297,G2290),COUNTIF(H2297,H2290),COUNTIF(I2297,I2290),COUNTIF(J2297,J2290),COUNTIF(K2297,K2290),COUNTIF(L2297,L2290),COUNTIF(M2297,M2290))</f>
        <v>0</v>
      </c>
      <c r="P2297" s="149">
        <f>IF(O2297=0,0,IF(SUM(O2291:O2302)=O2297,VLOOKUP(1,$AC$107:$AD$116,2,FALSE),O2297*P2303))</f>
        <v>0</v>
      </c>
      <c r="Q2297" s="146">
        <f t="shared" si="1565"/>
        <v>2</v>
      </c>
      <c r="R2297" t="s">
        <v>179</v>
      </c>
      <c r="S2297" t="str">
        <f t="shared" si="1566"/>
        <v/>
      </c>
      <c r="T2297" t="str">
        <f t="shared" ref="T2297:AB2297" si="1575">IF(E2297=E2290,CONCATENATE(VLOOKUP((E2297-E2274),$AC$122:$AD$127,2,FALSE),E2275),"")</f>
        <v/>
      </c>
      <c r="U2297" t="str">
        <f t="shared" si="1575"/>
        <v/>
      </c>
      <c r="V2297" t="str">
        <f t="shared" si="1575"/>
        <v/>
      </c>
      <c r="W2297" t="str">
        <f t="shared" si="1575"/>
        <v/>
      </c>
      <c r="X2297" t="str">
        <f t="shared" si="1575"/>
        <v/>
      </c>
      <c r="Y2297" t="str">
        <f t="shared" si="1575"/>
        <v/>
      </c>
      <c r="Z2297" t="str">
        <f t="shared" si="1575"/>
        <v/>
      </c>
      <c r="AA2297" t="str">
        <f t="shared" si="1575"/>
        <v/>
      </c>
      <c r="AB2297" t="str">
        <f t="shared" si="1575"/>
        <v/>
      </c>
      <c r="AC2297" s="1">
        <v>1</v>
      </c>
      <c r="AD2297" s="1" t="s">
        <v>202</v>
      </c>
      <c r="AG2297" t="str">
        <f t="shared" si="1570"/>
        <v>F2</v>
      </c>
      <c r="AH2297" t="str">
        <f t="shared" si="1568"/>
        <v>F2</v>
      </c>
      <c r="AI2297" t="str">
        <f t="shared" si="1568"/>
        <v>F2</v>
      </c>
      <c r="AJ2297" t="str">
        <f t="shared" si="1568"/>
        <v>F2</v>
      </c>
      <c r="AK2297" t="str">
        <f t="shared" si="1568"/>
        <v>F2</v>
      </c>
      <c r="AL2297" t="str">
        <f t="shared" si="1568"/>
        <v>F2</v>
      </c>
      <c r="AM2297" t="str">
        <f t="shared" si="1568"/>
        <v>F2</v>
      </c>
      <c r="AN2297" t="str">
        <f t="shared" si="1568"/>
        <v>F2</v>
      </c>
      <c r="AO2297" t="str">
        <f t="shared" si="1568"/>
        <v>F2</v>
      </c>
    </row>
    <row r="2298" spans="1:41" x14ac:dyDescent="0.25">
      <c r="A2298" s="139" t="str">
        <f t="shared" si="1553"/>
        <v>2015Wk 14P43</v>
      </c>
      <c r="B2298" s="48">
        <v>43</v>
      </c>
      <c r="C2298" s="144" t="str">
        <f t="shared" si="1554"/>
        <v>Tony Massa</v>
      </c>
      <c r="D2298" s="145"/>
      <c r="E2298" s="146">
        <f t="shared" si="1555"/>
        <v>5</v>
      </c>
      <c r="F2298" s="146">
        <f t="shared" si="1556"/>
        <v>6</v>
      </c>
      <c r="G2298" s="146">
        <f t="shared" si="1557"/>
        <v>7</v>
      </c>
      <c r="H2298" s="146">
        <f t="shared" si="1558"/>
        <v>5</v>
      </c>
      <c r="I2298" s="146">
        <f t="shared" si="1559"/>
        <v>3</v>
      </c>
      <c r="J2298" s="146">
        <f t="shared" si="1560"/>
        <v>5</v>
      </c>
      <c r="K2298" s="146">
        <f t="shared" si="1561"/>
        <v>3</v>
      </c>
      <c r="L2298" s="146">
        <f t="shared" si="1562"/>
        <v>5</v>
      </c>
      <c r="M2298" s="146">
        <f t="shared" si="1563"/>
        <v>6</v>
      </c>
      <c r="N2298" s="147">
        <f t="shared" si="1564"/>
        <v>45</v>
      </c>
      <c r="O2298" s="148">
        <f>SUM(COUNTIF(E2298,E2290),COUNTIF(F2298,F2290),COUNTIF(G2298,G2290),COUNTIF(H2298,H2290),COUNTIF(I2298,I2290),COUNTIF(J2298,J2290),COUNTIF(K2298,K2290),COUNTIF(L2298,L2290),COUNTIF(M2298,M2290))</f>
        <v>0</v>
      </c>
      <c r="P2298" s="149">
        <f>IF(O2298=0,0,IF(SUM(O2291:O2302)=O2298,VLOOKUP(1,$AC$107:$AD$116,2,FALSE),O2298*P2303))</f>
        <v>0</v>
      </c>
      <c r="Q2298" s="146">
        <f t="shared" si="1565"/>
        <v>1</v>
      </c>
      <c r="R2298" t="s">
        <v>179</v>
      </c>
      <c r="S2298" t="str">
        <f t="shared" si="1566"/>
        <v/>
      </c>
      <c r="T2298" t="str">
        <f t="shared" ref="T2298:AB2298" si="1576">IF(E2298=E2290,CONCATENATE(VLOOKUP((E2298-E2274),$AC$122:$AD$127,2,FALSE),E2275),"")</f>
        <v/>
      </c>
      <c r="U2298" t="str">
        <f t="shared" si="1576"/>
        <v/>
      </c>
      <c r="V2298" t="str">
        <f t="shared" si="1576"/>
        <v/>
      </c>
      <c r="W2298" t="str">
        <f t="shared" si="1576"/>
        <v/>
      </c>
      <c r="X2298" t="str">
        <f t="shared" si="1576"/>
        <v/>
      </c>
      <c r="Y2298" t="str">
        <f t="shared" si="1576"/>
        <v/>
      </c>
      <c r="Z2298" t="str">
        <f t="shared" si="1576"/>
        <v/>
      </c>
      <c r="AA2298" t="str">
        <f t="shared" si="1576"/>
        <v/>
      </c>
      <c r="AB2298" t="str">
        <f t="shared" si="1576"/>
        <v/>
      </c>
      <c r="AC2298" s="1">
        <v>2</v>
      </c>
      <c r="AD2298" s="1" t="s">
        <v>203</v>
      </c>
      <c r="AG2298" t="str">
        <f t="shared" si="1570"/>
        <v>F2</v>
      </c>
      <c r="AH2298" t="str">
        <f t="shared" si="1568"/>
        <v>F2</v>
      </c>
      <c r="AI2298" t="str">
        <f t="shared" si="1568"/>
        <v>F2</v>
      </c>
      <c r="AJ2298" t="str">
        <f t="shared" si="1568"/>
        <v>F2</v>
      </c>
      <c r="AK2298" t="str">
        <f t="shared" si="1568"/>
        <v>F2</v>
      </c>
      <c r="AL2298" t="str">
        <f t="shared" si="1568"/>
        <v>F2</v>
      </c>
      <c r="AM2298" t="str">
        <f t="shared" si="1568"/>
        <v>F2</v>
      </c>
      <c r="AN2298" t="str">
        <f t="shared" si="1568"/>
        <v>F2</v>
      </c>
      <c r="AO2298" t="str">
        <f t="shared" si="1568"/>
        <v>F2</v>
      </c>
    </row>
    <row r="2299" spans="1:41" x14ac:dyDescent="0.25">
      <c r="A2299" s="139" t="str">
        <f t="shared" si="1553"/>
        <v>2015Wk 14P24</v>
      </c>
      <c r="B2299" s="48">
        <v>24</v>
      </c>
      <c r="C2299" s="144" t="str">
        <f t="shared" si="1554"/>
        <v>Rick Fanto</v>
      </c>
      <c r="D2299" s="145"/>
      <c r="E2299" s="146">
        <f t="shared" si="1555"/>
        <v>5</v>
      </c>
      <c r="F2299" s="146">
        <f t="shared" si="1556"/>
        <v>6</v>
      </c>
      <c r="G2299" s="146">
        <f t="shared" si="1557"/>
        <v>7</v>
      </c>
      <c r="H2299" s="146">
        <f t="shared" si="1558"/>
        <v>5</v>
      </c>
      <c r="I2299" s="146">
        <f t="shared" si="1559"/>
        <v>3</v>
      </c>
      <c r="J2299" s="146">
        <f t="shared" si="1560"/>
        <v>5</v>
      </c>
      <c r="K2299" s="146">
        <f t="shared" si="1561"/>
        <v>4</v>
      </c>
      <c r="L2299" s="146">
        <f t="shared" si="1562"/>
        <v>5</v>
      </c>
      <c r="M2299" s="146">
        <f t="shared" si="1563"/>
        <v>6</v>
      </c>
      <c r="N2299" s="147">
        <f>SUM(E2299:M2299)</f>
        <v>46</v>
      </c>
      <c r="O2299" s="148">
        <f>SUM(COUNTIF(E2299,E2290),COUNTIF(F2299,F2290),COUNTIF(G2299,G2290),COUNTIF(H2299,H2290),COUNTIF(I2299,I2290),COUNTIF(J2299,J2290),COUNTIF(K2299,K2290),COUNTIF(L2299,L2290),COUNTIF(M2299,M2290))</f>
        <v>0</v>
      </c>
      <c r="P2299" s="149">
        <f>IF(O2299=0,0,IF(SUM(O2291:O2302)=O2299,VLOOKUP(1,$AC$107:$AD$116,2,FALSE),O2299*P2303))</f>
        <v>0</v>
      </c>
      <c r="Q2299" s="146">
        <f t="shared" si="1565"/>
        <v>0</v>
      </c>
      <c r="R2299" t="s">
        <v>179</v>
      </c>
      <c r="S2299" t="str">
        <f t="shared" si="1566"/>
        <v/>
      </c>
      <c r="T2299" t="str">
        <f t="shared" ref="T2299:AB2299" si="1577">IF(E2299=E2290,CONCATENATE(VLOOKUP((E2299-E2274),$AC$122:$AD$127,2,FALSE),E2275),"")</f>
        <v/>
      </c>
      <c r="U2299" t="str">
        <f t="shared" si="1577"/>
        <v/>
      </c>
      <c r="V2299" t="str">
        <f t="shared" si="1577"/>
        <v/>
      </c>
      <c r="W2299" t="str">
        <f t="shared" si="1577"/>
        <v/>
      </c>
      <c r="X2299" t="str">
        <f t="shared" si="1577"/>
        <v/>
      </c>
      <c r="Y2299" t="str">
        <f t="shared" si="1577"/>
        <v/>
      </c>
      <c r="Z2299" t="str">
        <f t="shared" si="1577"/>
        <v/>
      </c>
      <c r="AA2299" t="str">
        <f t="shared" si="1577"/>
        <v/>
      </c>
      <c r="AB2299" t="str">
        <f t="shared" si="1577"/>
        <v/>
      </c>
      <c r="AG2299" t="str">
        <f t="shared" si="1570"/>
        <v>F2</v>
      </c>
      <c r="AH2299" t="str">
        <f t="shared" si="1568"/>
        <v>F2</v>
      </c>
      <c r="AI2299" t="str">
        <f t="shared" si="1568"/>
        <v>F2</v>
      </c>
      <c r="AJ2299" t="str">
        <f t="shared" si="1568"/>
        <v>F2</v>
      </c>
      <c r="AK2299" t="str">
        <f t="shared" si="1568"/>
        <v>F2</v>
      </c>
      <c r="AL2299" t="str">
        <f t="shared" si="1568"/>
        <v>F2</v>
      </c>
      <c r="AM2299" t="str">
        <f t="shared" si="1568"/>
        <v>F2</v>
      </c>
      <c r="AN2299" t="str">
        <f t="shared" si="1568"/>
        <v>F2</v>
      </c>
      <c r="AO2299" t="str">
        <f t="shared" si="1568"/>
        <v>F2</v>
      </c>
    </row>
    <row r="2300" spans="1:41" x14ac:dyDescent="0.25">
      <c r="A2300" s="139" t="str">
        <f t="shared" si="1553"/>
        <v>2015Wk 14P15</v>
      </c>
      <c r="B2300" s="48">
        <v>15</v>
      </c>
      <c r="C2300" s="144" t="str">
        <f t="shared" si="1554"/>
        <v>Chris Donegan</v>
      </c>
      <c r="D2300" s="150"/>
      <c r="E2300" s="146">
        <f t="shared" si="1555"/>
        <v>6</v>
      </c>
      <c r="F2300" s="146">
        <f t="shared" si="1556"/>
        <v>6</v>
      </c>
      <c r="G2300" s="146">
        <f t="shared" si="1557"/>
        <v>6</v>
      </c>
      <c r="H2300" s="146">
        <f t="shared" si="1558"/>
        <v>5</v>
      </c>
      <c r="I2300" s="146">
        <f t="shared" si="1559"/>
        <v>4</v>
      </c>
      <c r="J2300" s="146">
        <f t="shared" si="1560"/>
        <v>6</v>
      </c>
      <c r="K2300" s="146">
        <f t="shared" si="1561"/>
        <v>3</v>
      </c>
      <c r="L2300" s="146">
        <f t="shared" si="1562"/>
        <v>5</v>
      </c>
      <c r="M2300" s="146">
        <f t="shared" si="1563"/>
        <v>8</v>
      </c>
      <c r="N2300" s="147">
        <f t="shared" ref="N2300:N2302" si="1578">SUM(E2300:M2300)</f>
        <v>49</v>
      </c>
      <c r="O2300" s="148">
        <f>SUM(COUNTIF(E2300,E2290),COUNTIF(F2300,F2290),COUNTIF(G2300,G2290),COUNTIF(H2300,H2290),COUNTIF(I2300,I2290),COUNTIF(J2300,J2290),COUNTIF(K2300,K2290),COUNTIF(L2300,L2290),COUNTIF(M2300,M2290))</f>
        <v>0</v>
      </c>
      <c r="P2300" s="149">
        <f>IF(O2300=0,0,IF(SUM(O2291:O2302)=O2300,VLOOKUP(1,$AC$107:$AD$116,2,FALSE),O2300*P2303))</f>
        <v>0</v>
      </c>
      <c r="Q2300" s="146">
        <f t="shared" si="1565"/>
        <v>0</v>
      </c>
      <c r="R2300" t="s">
        <v>179</v>
      </c>
      <c r="S2300" t="str">
        <f t="shared" si="1566"/>
        <v/>
      </c>
      <c r="T2300" t="str">
        <f>IF(E2300=E2290,CONCATENATE(VLOOKUP((E2300-E2274),$AC$122:$AD$127,2,FALSE),E2275),"")</f>
        <v/>
      </c>
      <c r="U2300" t="str">
        <f>IF(F2300=F2290,CONCATENATE(VLOOKUP((F2300-F2274),$AC$122:$AD$127,2,FALSE),F2275),"")</f>
        <v/>
      </c>
      <c r="V2300" t="str">
        <f>IF(G2300=G2290,CONCATENATE(VLOOKUP((G2300-G2274),$AC$122:$AD$127,2,FALSE),G2275),"")</f>
        <v/>
      </c>
      <c r="W2300" t="str">
        <f t="shared" ref="W2300:AB2300" si="1579">IF(H2300=H2290,CONCATENATE(VLOOKUP((H2300-H2274),$AC$122:$AD$127,2,FALSE),H2275),"")</f>
        <v/>
      </c>
      <c r="X2300" t="str">
        <f t="shared" si="1579"/>
        <v/>
      </c>
      <c r="Y2300" t="str">
        <f t="shared" si="1579"/>
        <v/>
      </c>
      <c r="Z2300" t="str">
        <f t="shared" si="1579"/>
        <v/>
      </c>
      <c r="AA2300" t="str">
        <f t="shared" si="1579"/>
        <v/>
      </c>
      <c r="AB2300" t="str">
        <f t="shared" si="1579"/>
        <v/>
      </c>
      <c r="AG2300" t="str">
        <f t="shared" si="1570"/>
        <v>F2</v>
      </c>
      <c r="AH2300" t="str">
        <f t="shared" si="1568"/>
        <v>F2</v>
      </c>
      <c r="AI2300" t="str">
        <f t="shared" si="1568"/>
        <v>F2</v>
      </c>
      <c r="AJ2300" t="str">
        <f t="shared" si="1568"/>
        <v>F2</v>
      </c>
      <c r="AK2300" t="str">
        <f t="shared" si="1568"/>
        <v>F2</v>
      </c>
      <c r="AL2300" t="str">
        <f t="shared" si="1568"/>
        <v>F2</v>
      </c>
      <c r="AM2300" t="str">
        <f t="shared" si="1568"/>
        <v>F2</v>
      </c>
      <c r="AN2300" t="str">
        <f t="shared" si="1568"/>
        <v>F2</v>
      </c>
      <c r="AO2300" t="str">
        <f t="shared" si="1568"/>
        <v>F2</v>
      </c>
    </row>
    <row r="2301" spans="1:41" x14ac:dyDescent="0.25">
      <c r="A2301" s="139" t="str">
        <f t="shared" si="1553"/>
        <v>2015Wk 14P25</v>
      </c>
      <c r="B2301" s="48">
        <v>25</v>
      </c>
      <c r="C2301" s="144" t="str">
        <f t="shared" si="1554"/>
        <v>Jon Carroll</v>
      </c>
      <c r="D2301" s="150"/>
      <c r="E2301" s="146">
        <f t="shared" si="1555"/>
        <v>5</v>
      </c>
      <c r="F2301" s="146">
        <f t="shared" si="1556"/>
        <v>6</v>
      </c>
      <c r="G2301" s="146">
        <f t="shared" si="1557"/>
        <v>5</v>
      </c>
      <c r="H2301" s="146">
        <f t="shared" si="1558"/>
        <v>5</v>
      </c>
      <c r="I2301" s="146">
        <f t="shared" si="1559"/>
        <v>3</v>
      </c>
      <c r="J2301" s="146">
        <f t="shared" si="1560"/>
        <v>5</v>
      </c>
      <c r="K2301" s="146">
        <f t="shared" si="1561"/>
        <v>4</v>
      </c>
      <c r="L2301" s="146">
        <f t="shared" si="1562"/>
        <v>4</v>
      </c>
      <c r="M2301" s="146">
        <f t="shared" si="1563"/>
        <v>5</v>
      </c>
      <c r="N2301" s="147">
        <f t="shared" si="1578"/>
        <v>42</v>
      </c>
      <c r="O2301" s="148">
        <f>SUM(COUNTIF(E2301,E2290),COUNTIF(F2301,F2290),COUNTIF(G2301,G2290),COUNTIF(H2301,H2290),COUNTIF(I2301,I2290),COUNTIF(J2301,J2290),COUNTIF(K2301,K2290),COUNTIF(L2301,L2290),COUNTIF(M2301,M2290))</f>
        <v>1</v>
      </c>
      <c r="P2301" s="149">
        <f>IF(O2301=0,0,IF(SUM(O2291:O2302)=O2301,VLOOKUP(1,$AC$107:$AD$116,2,FALSE),O2301*P2303))</f>
        <v>18</v>
      </c>
      <c r="Q2301" s="146">
        <f t="shared" si="1565"/>
        <v>0</v>
      </c>
      <c r="R2301" t="s">
        <v>179</v>
      </c>
      <c r="S2301" t="str">
        <f t="shared" si="1566"/>
        <v>PAR#18</v>
      </c>
      <c r="T2301" t="str">
        <f>IF(E2301=E2290,CONCATENATE(VLOOKUP((E2301-E2274),$AC$122:$AD$127,2,FALSE),E2275),"")</f>
        <v/>
      </c>
      <c r="U2301" t="str">
        <f t="shared" ref="U2301:AB2301" si="1580">IF(F2301=F2290,CONCATENATE(VLOOKUP((F2301-F2274),$AC$122:$AD$127,2,FALSE),F2275),"")</f>
        <v/>
      </c>
      <c r="V2301" t="str">
        <f t="shared" si="1580"/>
        <v/>
      </c>
      <c r="W2301" t="str">
        <f t="shared" si="1580"/>
        <v/>
      </c>
      <c r="X2301" t="str">
        <f t="shared" si="1580"/>
        <v/>
      </c>
      <c r="Y2301" t="str">
        <f t="shared" si="1580"/>
        <v/>
      </c>
      <c r="Z2301" t="str">
        <f t="shared" si="1580"/>
        <v/>
      </c>
      <c r="AA2301" t="str">
        <f t="shared" si="1580"/>
        <v/>
      </c>
      <c r="AB2301" t="str">
        <f t="shared" si="1580"/>
        <v>PAR#18</v>
      </c>
      <c r="AG2301" t="str">
        <f t="shared" si="1570"/>
        <v>F2</v>
      </c>
      <c r="AH2301" t="str">
        <f t="shared" si="1568"/>
        <v>F2</v>
      </c>
      <c r="AI2301" t="str">
        <f t="shared" si="1568"/>
        <v>F2</v>
      </c>
      <c r="AJ2301" t="str">
        <f t="shared" si="1568"/>
        <v>F2</v>
      </c>
      <c r="AK2301" t="str">
        <f t="shared" si="1568"/>
        <v>F2</v>
      </c>
      <c r="AL2301" t="str">
        <f t="shared" si="1568"/>
        <v>F2</v>
      </c>
      <c r="AM2301" t="str">
        <f t="shared" si="1568"/>
        <v>F2</v>
      </c>
      <c r="AN2301" t="str">
        <f t="shared" si="1568"/>
        <v>F2</v>
      </c>
      <c r="AO2301" t="str">
        <f t="shared" si="1568"/>
        <v>F2PAR#18</v>
      </c>
    </row>
    <row r="2302" spans="1:41" x14ac:dyDescent="0.25">
      <c r="A2302" s="139" t="str">
        <f t="shared" si="1553"/>
        <v>2015Wk 14P11</v>
      </c>
      <c r="B2302" s="48">
        <v>11</v>
      </c>
      <c r="C2302" s="144" t="str">
        <f t="shared" si="1554"/>
        <v>Tom Phillips</v>
      </c>
      <c r="D2302" s="150"/>
      <c r="E2302" s="146">
        <f t="shared" si="1555"/>
        <v>4</v>
      </c>
      <c r="F2302" s="146">
        <f t="shared" si="1556"/>
        <v>4</v>
      </c>
      <c r="G2302" s="146">
        <f t="shared" si="1557"/>
        <v>7</v>
      </c>
      <c r="H2302" s="146">
        <f t="shared" si="1558"/>
        <v>4</v>
      </c>
      <c r="I2302" s="146">
        <f t="shared" si="1559"/>
        <v>4</v>
      </c>
      <c r="J2302" s="146">
        <f t="shared" si="1560"/>
        <v>4</v>
      </c>
      <c r="K2302" s="146">
        <f t="shared" si="1561"/>
        <v>3</v>
      </c>
      <c r="L2302" s="146">
        <f t="shared" si="1562"/>
        <v>4</v>
      </c>
      <c r="M2302" s="146">
        <f t="shared" si="1563"/>
        <v>7</v>
      </c>
      <c r="N2302" s="147">
        <f t="shared" si="1578"/>
        <v>41</v>
      </c>
      <c r="O2302" s="148">
        <f>SUM(COUNTIF(E2302,E2290),COUNTIF(F2302,F2290),COUNTIF(G2302,G2290),COUNTIF(H2302,H2290),COUNTIF(I2302,I2290),COUNTIF(J2302,J2290),COUNTIF(K2302,K2290),COUNTIF(L2302,L2290),COUNTIF(M2302,M2290))</f>
        <v>0</v>
      </c>
      <c r="P2302" s="149">
        <f>IF(O2302=0,0,IF(SUM(O2291:O2302)=O2302,VLOOKUP(1,$AC$107:$AD$116,2,FALSE),O2302*P2303))</f>
        <v>0</v>
      </c>
      <c r="Q2302" s="146">
        <f t="shared" si="1565"/>
        <v>2</v>
      </c>
      <c r="R2302" t="s">
        <v>179</v>
      </c>
      <c r="S2302" t="str">
        <f t="shared" si="1566"/>
        <v/>
      </c>
      <c r="T2302" t="str">
        <f>IF(E2302=E2290,CONCATENATE(VLOOKUP((E2302-E2274),$AC$122:$AD$127,2,FALSE),E2275),"")</f>
        <v/>
      </c>
      <c r="U2302" t="str">
        <f t="shared" ref="U2302:AB2302" si="1581">IF(F2302=F2290,CONCATENATE(VLOOKUP((F2302-F2274),$AC$122:$AD$127,2,FALSE),F2275),"")</f>
        <v/>
      </c>
      <c r="V2302" t="str">
        <f t="shared" si="1581"/>
        <v/>
      </c>
      <c r="W2302" t="str">
        <f t="shared" si="1581"/>
        <v/>
      </c>
      <c r="X2302" t="str">
        <f t="shared" si="1581"/>
        <v/>
      </c>
      <c r="Y2302" t="str">
        <f t="shared" si="1581"/>
        <v/>
      </c>
      <c r="Z2302" t="str">
        <f t="shared" si="1581"/>
        <v/>
      </c>
      <c r="AA2302" t="str">
        <f t="shared" si="1581"/>
        <v/>
      </c>
      <c r="AB2302" t="str">
        <f t="shared" si="1581"/>
        <v/>
      </c>
      <c r="AG2302" t="str">
        <f t="shared" si="1570"/>
        <v>F2</v>
      </c>
      <c r="AH2302" t="str">
        <f t="shared" si="1568"/>
        <v>F2</v>
      </c>
      <c r="AI2302" t="str">
        <f t="shared" si="1568"/>
        <v>F2</v>
      </c>
      <c r="AJ2302" t="str">
        <f t="shared" si="1568"/>
        <v>F2</v>
      </c>
      <c r="AK2302" t="str">
        <f t="shared" si="1568"/>
        <v>F2</v>
      </c>
      <c r="AL2302" t="str">
        <f t="shared" si="1568"/>
        <v>F2</v>
      </c>
      <c r="AM2302" t="str">
        <f t="shared" si="1568"/>
        <v>F2</v>
      </c>
      <c r="AN2302" t="str">
        <f t="shared" si="1568"/>
        <v>F2</v>
      </c>
      <c r="AO2302" t="str">
        <f t="shared" si="1568"/>
        <v>F2</v>
      </c>
    </row>
    <row r="2303" spans="1:41" x14ac:dyDescent="0.25">
      <c r="A2303" s="139"/>
      <c r="B2303" s="48"/>
      <c r="C2303" s="151" t="s">
        <v>204</v>
      </c>
      <c r="D2303" s="150"/>
      <c r="E2303" s="152">
        <f>AVERAGE(E2291:E2302)</f>
        <v>4.833333333333333</v>
      </c>
      <c r="F2303" s="152">
        <f t="shared" ref="F2303:N2303" si="1582">AVERAGE(F2291:F2302)</f>
        <v>5.5</v>
      </c>
      <c r="G2303" s="152">
        <f t="shared" si="1582"/>
        <v>6.166666666666667</v>
      </c>
      <c r="H2303" s="152">
        <f t="shared" si="1582"/>
        <v>4.583333333333333</v>
      </c>
      <c r="I2303" s="152">
        <f t="shared" si="1582"/>
        <v>3.4166666666666665</v>
      </c>
      <c r="J2303" s="152">
        <f t="shared" si="1582"/>
        <v>5.25</v>
      </c>
      <c r="K2303" s="152">
        <f t="shared" si="1582"/>
        <v>3.6666666666666665</v>
      </c>
      <c r="L2303" s="152">
        <f t="shared" si="1582"/>
        <v>4.916666666666667</v>
      </c>
      <c r="M2303" s="152">
        <f t="shared" si="1582"/>
        <v>6.583333333333333</v>
      </c>
      <c r="N2303" s="152">
        <f t="shared" si="1582"/>
        <v>44.916666666666664</v>
      </c>
      <c r="O2303" s="153"/>
      <c r="P2303" s="9">
        <f>VLOOKUP(SUM(O2291:O2302),$AC$107:$AD$117,2,FALSE)</f>
        <v>18</v>
      </c>
    </row>
    <row r="2304" spans="1:41" x14ac:dyDescent="0.25">
      <c r="A2304" s="139" t="str">
        <f>CONCATENATE($C$10,C2274,C2304)</f>
        <v>2015Wk 14Flight 3</v>
      </c>
      <c r="B2304" s="48"/>
      <c r="C2304" s="304" t="s">
        <v>60</v>
      </c>
      <c r="D2304" s="305"/>
      <c r="E2304" s="140">
        <f>IF(COUNTIF(E2305:E2316,MIN(E2305:E2316))=1,MIN(E2305:E2316),0)</f>
        <v>0</v>
      </c>
      <c r="F2304" s="140">
        <f t="shared" ref="F2304:L2304" si="1583">IF(COUNTIF(F2305:F2316,MIN(F2305:F2316))=1,MIN(F2305:F2316),0)</f>
        <v>0</v>
      </c>
      <c r="G2304" s="140">
        <f t="shared" si="1583"/>
        <v>5</v>
      </c>
      <c r="H2304" s="140">
        <f t="shared" si="1583"/>
        <v>0</v>
      </c>
      <c r="I2304" s="140">
        <f t="shared" si="1583"/>
        <v>0</v>
      </c>
      <c r="J2304" s="140">
        <f t="shared" si="1583"/>
        <v>4</v>
      </c>
      <c r="K2304" s="140">
        <f t="shared" si="1583"/>
        <v>0</v>
      </c>
      <c r="L2304" s="140">
        <f t="shared" si="1583"/>
        <v>0</v>
      </c>
      <c r="M2304" s="140">
        <f>IF(COUNTIF(M2305:M2316,MIN(M2305:M2316))=1,MIN(M2305:M2316),0)</f>
        <v>5</v>
      </c>
      <c r="N2304" s="154"/>
      <c r="O2304" s="9" t="s">
        <v>190</v>
      </c>
      <c r="P2304" s="9" t="s">
        <v>191</v>
      </c>
      <c r="Q2304" s="52"/>
    </row>
    <row r="2305" spans="1:41" x14ac:dyDescent="0.25">
      <c r="A2305" s="139" t="str">
        <f t="shared" ref="A2305:A2316" si="1584">CONCATENATE($C$10,$C$2331,"P",B2305)</f>
        <v>2015Wk 14P57</v>
      </c>
      <c r="B2305" s="48">
        <v>57</v>
      </c>
      <c r="C2305" s="144" t="str">
        <f t="shared" ref="C2305:C2316" si="1585">VLOOKUP(B2305,$A$3108:$D$8319,3,FALSE)</f>
        <v>Bill Kirkby</v>
      </c>
      <c r="D2305" s="145"/>
      <c r="E2305" s="146">
        <f t="shared" ref="E2305:E2316" si="1586">IFERROR(IF(VLOOKUP($A2305,$A$2331:$P$2392,5,FALSE)=0,"",VLOOKUP($A2305,$A$2331:$P$2392,5,FALSE)),"")</f>
        <v>6</v>
      </c>
      <c r="F2305" s="146">
        <f t="shared" ref="F2305:F2316" si="1587">IFERROR(IF(VLOOKUP($A2305,$A$2331:$P$2392,6,FALSE)=0,"",VLOOKUP($A2305,$A$2331:$P$2392,6,FALSE)),"")</f>
        <v>7</v>
      </c>
      <c r="G2305" s="146">
        <f t="shared" ref="G2305:G2316" si="1588">IFERROR(IF(VLOOKUP($A2305,$A$2331:$P$2392,7,FALSE)=0,"",VLOOKUP($A2305,$A$2331:$P$2392,7,FALSE)),"")</f>
        <v>8</v>
      </c>
      <c r="H2305" s="146">
        <f t="shared" ref="H2305:H2316" si="1589">IFERROR(IF(VLOOKUP($A2305,$A$2331:$P$2392,8,FALSE)=0,"",VLOOKUP($A2305,$A$2331:$P$2392,8,FALSE)),"")</f>
        <v>6</v>
      </c>
      <c r="I2305" s="146">
        <f t="shared" ref="I2305:I2316" si="1590">IFERROR(IF(VLOOKUP($A2305,$A$2331:$P$2392,9,FALSE)=0,"",VLOOKUP($A2305,$A$2331:$P$2392,9,FALSE)),"")</f>
        <v>5</v>
      </c>
      <c r="J2305" s="146">
        <f t="shared" ref="J2305:J2316" si="1591">IFERROR(IF(VLOOKUP($A2305,$A$2331:$P$2392,10,FALSE)=0,"",VLOOKUP($A2305,$A$2331:$P$2392,10,FALSE)),"")</f>
        <v>6</v>
      </c>
      <c r="K2305" s="146">
        <f t="shared" ref="K2305:K2316" si="1592">IFERROR(IF(VLOOKUP($A2305,$A$2331:$P$2392,11,FALSE)=0,"",VLOOKUP($A2305,$A$2331:$P$2392,11,FALSE)),"")</f>
        <v>4</v>
      </c>
      <c r="L2305" s="146">
        <f t="shared" ref="L2305:L2316" si="1593">IFERROR(IF(VLOOKUP($A2305,$A$2331:$P$2392,12,FALSE)=0,"",VLOOKUP($A2305,$A$2331:$P$2392,12,FALSE)),"")</f>
        <v>8</v>
      </c>
      <c r="M2305" s="146">
        <f t="shared" ref="M2305:M2316" si="1594">IFERROR(IF(VLOOKUP($A2305,$A$2331:$P$2392,13,FALSE)=0,"",VLOOKUP($A2305,$A$2331:$P$2392,13,FALSE)),"")</f>
        <v>9</v>
      </c>
      <c r="N2305" s="147">
        <f t="shared" ref="N2305:N2316" si="1595">SUM(E2305:M2305)</f>
        <v>59</v>
      </c>
      <c r="O2305" s="148">
        <f>SUM(COUNTIF(E2305,E2304),COUNTIF(F2305,F2304),COUNTIF(G2305,G2304),COUNTIF(H2305,H2304),COUNTIF(I2305,I2304),COUNTIF(J2305,J2304),COUNTIF(K2305,K2304),COUNTIF(L2305,L2304),COUNTIF(M2305,M2304))</f>
        <v>0</v>
      </c>
      <c r="P2305" s="149">
        <f>IF(O2305=0,0,IF(SUM(O2305:O2316)=O2305,VLOOKUP(1,$AC$107:$AD$116,2,FALSE),O2305*P2317))</f>
        <v>0</v>
      </c>
      <c r="Q2305" s="146">
        <f t="shared" ref="Q2305:Q2316" si="1596">IFERROR((VLOOKUP($A2305,$A$2331:$P$2392,16,FALSE)),"DNP")</f>
        <v>0</v>
      </c>
      <c r="R2305" t="s">
        <v>179</v>
      </c>
      <c r="S2305" t="str">
        <f t="shared" ref="S2305:S2316" si="1597">CONCATENATE(T2305,U2305,V2305,W2305,X2305,Y2305,Z2305,AA2305,AB2305)</f>
        <v/>
      </c>
      <c r="T2305" t="str">
        <f t="shared" ref="T2305:AB2305" si="1598">IF(E2305=E2304,CONCATENATE(VLOOKUP((E2305-E2274),$AC$122:$AD$127,2,FALSE),E2275),"")</f>
        <v/>
      </c>
      <c r="U2305" t="str">
        <f t="shared" si="1598"/>
        <v/>
      </c>
      <c r="V2305" t="str">
        <f t="shared" si="1598"/>
        <v/>
      </c>
      <c r="W2305" t="str">
        <f t="shared" si="1598"/>
        <v/>
      </c>
      <c r="X2305" t="str">
        <f t="shared" si="1598"/>
        <v/>
      </c>
      <c r="Y2305" t="str">
        <f t="shared" si="1598"/>
        <v/>
      </c>
      <c r="Z2305" t="str">
        <f t="shared" si="1598"/>
        <v/>
      </c>
      <c r="AA2305" t="str">
        <f t="shared" si="1598"/>
        <v/>
      </c>
      <c r="AB2305" t="str">
        <f t="shared" si="1598"/>
        <v/>
      </c>
      <c r="AG2305" t="str">
        <f>CONCATENATE("F3",T2305)</f>
        <v>F3</v>
      </c>
      <c r="AH2305" t="str">
        <f t="shared" ref="AH2305:AO2316" si="1599">CONCATENATE("F3",U2305)</f>
        <v>F3</v>
      </c>
      <c r="AI2305" t="str">
        <f t="shared" si="1599"/>
        <v>F3</v>
      </c>
      <c r="AJ2305" t="str">
        <f t="shared" si="1599"/>
        <v>F3</v>
      </c>
      <c r="AK2305" t="str">
        <f t="shared" si="1599"/>
        <v>F3</v>
      </c>
      <c r="AL2305" t="str">
        <f t="shared" si="1599"/>
        <v>F3</v>
      </c>
      <c r="AM2305" t="str">
        <f t="shared" si="1599"/>
        <v>F3</v>
      </c>
      <c r="AN2305" t="str">
        <f t="shared" si="1599"/>
        <v>F3</v>
      </c>
      <c r="AO2305" t="str">
        <f t="shared" si="1599"/>
        <v>F3</v>
      </c>
    </row>
    <row r="2306" spans="1:41" x14ac:dyDescent="0.25">
      <c r="A2306" s="139" t="str">
        <f t="shared" si="1584"/>
        <v>2015Wk 14P44</v>
      </c>
      <c r="B2306" s="48">
        <v>44</v>
      </c>
      <c r="C2306" s="144" t="str">
        <f t="shared" si="1585"/>
        <v>Bob Zaleski</v>
      </c>
      <c r="D2306" s="145"/>
      <c r="E2306" s="146">
        <f t="shared" si="1586"/>
        <v>7</v>
      </c>
      <c r="F2306" s="146">
        <f t="shared" si="1587"/>
        <v>7</v>
      </c>
      <c r="G2306" s="146">
        <f t="shared" si="1588"/>
        <v>6</v>
      </c>
      <c r="H2306" s="146">
        <f t="shared" si="1589"/>
        <v>5</v>
      </c>
      <c r="I2306" s="146">
        <f t="shared" si="1590"/>
        <v>3</v>
      </c>
      <c r="J2306" s="146">
        <f t="shared" si="1591"/>
        <v>6</v>
      </c>
      <c r="K2306" s="146">
        <f t="shared" si="1592"/>
        <v>4</v>
      </c>
      <c r="L2306" s="146">
        <f t="shared" si="1593"/>
        <v>5</v>
      </c>
      <c r="M2306" s="146">
        <f t="shared" si="1594"/>
        <v>7</v>
      </c>
      <c r="N2306" s="147">
        <f t="shared" si="1595"/>
        <v>50</v>
      </c>
      <c r="O2306" s="148">
        <f>SUM(COUNTIF(E2306,E2304),COUNTIF(F2306,F2304),COUNTIF(G2306,G2304),COUNTIF(H2306,H2304),COUNTIF(I2306,I2304),COUNTIF(J2306,J2304),COUNTIF(K2306,K2304),COUNTIF(L2306,L2304),COUNTIF(M2306,M2304))</f>
        <v>0</v>
      </c>
      <c r="P2306" s="149">
        <f>IF(O2306=0,0,IF(SUM(O2305:O2316)=O2306,VLOOKUP(1,$AC$107:$AD$116,2,FALSE),O2306*P2317))</f>
        <v>0</v>
      </c>
      <c r="Q2306" s="146">
        <f t="shared" si="1596"/>
        <v>2</v>
      </c>
      <c r="R2306" t="s">
        <v>179</v>
      </c>
      <c r="S2306" t="str">
        <f t="shared" si="1597"/>
        <v/>
      </c>
      <c r="T2306" t="str">
        <f t="shared" ref="T2306:AB2306" si="1600">IF(E2306=E2304,CONCATENATE(VLOOKUP((E2306-E2274),$AC$122:$AD$127,2,FALSE),E2275),"")</f>
        <v/>
      </c>
      <c r="U2306" t="str">
        <f t="shared" si="1600"/>
        <v/>
      </c>
      <c r="V2306" t="str">
        <f t="shared" si="1600"/>
        <v/>
      </c>
      <c r="W2306" t="str">
        <f t="shared" si="1600"/>
        <v/>
      </c>
      <c r="X2306" t="str">
        <f t="shared" si="1600"/>
        <v/>
      </c>
      <c r="Y2306" t="str">
        <f t="shared" si="1600"/>
        <v/>
      </c>
      <c r="Z2306" t="str">
        <f t="shared" si="1600"/>
        <v/>
      </c>
      <c r="AA2306" t="str">
        <f t="shared" si="1600"/>
        <v/>
      </c>
      <c r="AB2306" t="str">
        <f t="shared" si="1600"/>
        <v/>
      </c>
      <c r="AG2306" t="str">
        <f t="shared" ref="AG2306:AG2316" si="1601">CONCATENATE("F3",T2306)</f>
        <v>F3</v>
      </c>
      <c r="AH2306" t="str">
        <f t="shared" si="1599"/>
        <v>F3</v>
      </c>
      <c r="AI2306" t="str">
        <f t="shared" si="1599"/>
        <v>F3</v>
      </c>
      <c r="AJ2306" t="str">
        <f t="shared" si="1599"/>
        <v>F3</v>
      </c>
      <c r="AK2306" t="str">
        <f t="shared" si="1599"/>
        <v>F3</v>
      </c>
      <c r="AL2306" t="str">
        <f t="shared" si="1599"/>
        <v>F3</v>
      </c>
      <c r="AM2306" t="str">
        <f t="shared" si="1599"/>
        <v>F3</v>
      </c>
      <c r="AN2306" t="str">
        <f t="shared" si="1599"/>
        <v>F3</v>
      </c>
      <c r="AO2306" t="str">
        <f t="shared" si="1599"/>
        <v>F3</v>
      </c>
    </row>
    <row r="2307" spans="1:41" x14ac:dyDescent="0.25">
      <c r="A2307" s="139" t="str">
        <f t="shared" si="1584"/>
        <v>2015Wk 14P35</v>
      </c>
      <c r="B2307" s="48">
        <v>35</v>
      </c>
      <c r="C2307" s="144" t="str">
        <f t="shared" si="1585"/>
        <v>Bob Moran</v>
      </c>
      <c r="D2307" s="145"/>
      <c r="E2307" s="146">
        <f t="shared" si="1586"/>
        <v>5</v>
      </c>
      <c r="F2307" s="146">
        <f t="shared" si="1587"/>
        <v>5</v>
      </c>
      <c r="G2307" s="146">
        <f t="shared" si="1588"/>
        <v>7</v>
      </c>
      <c r="H2307" s="146">
        <f t="shared" si="1589"/>
        <v>6</v>
      </c>
      <c r="I2307" s="146">
        <f t="shared" si="1590"/>
        <v>4</v>
      </c>
      <c r="J2307" s="146">
        <f t="shared" si="1591"/>
        <v>6</v>
      </c>
      <c r="K2307" s="146">
        <f t="shared" si="1592"/>
        <v>4</v>
      </c>
      <c r="L2307" s="146">
        <f t="shared" si="1593"/>
        <v>6</v>
      </c>
      <c r="M2307" s="146">
        <f t="shared" si="1594"/>
        <v>7</v>
      </c>
      <c r="N2307" s="147">
        <f t="shared" si="1595"/>
        <v>50</v>
      </c>
      <c r="O2307" s="148">
        <f>SUM(COUNTIF(E2307,E2304),COUNTIF(F2307,F2304),COUNTIF(G2307,G2304),COUNTIF(H2307,H2304),COUNTIF(I2307,I2304),COUNTIF(J2307,J2304),COUNTIF(K2307,K2304),COUNTIF(L2307,L2304),COUNTIF(M2307,M2304))</f>
        <v>0</v>
      </c>
      <c r="P2307" s="149">
        <f>IF(O2307=0,0,IF(SUM(O2305:O2316)=O2307,VLOOKUP(1,$AC$107:$AD$116,2,FALSE),O2307*P2317))</f>
        <v>0</v>
      </c>
      <c r="Q2307" s="146">
        <f t="shared" si="1596"/>
        <v>0</v>
      </c>
      <c r="R2307" t="s">
        <v>179</v>
      </c>
      <c r="S2307" t="str">
        <f t="shared" si="1597"/>
        <v/>
      </c>
      <c r="T2307" t="str">
        <f t="shared" ref="T2307:AB2307" si="1602">IF(E2307=E2304,CONCATENATE(VLOOKUP((E2307-E2274),$AC$122:$AD$127,2,FALSE),E2275),"")</f>
        <v/>
      </c>
      <c r="U2307" t="str">
        <f t="shared" si="1602"/>
        <v/>
      </c>
      <c r="V2307" t="str">
        <f t="shared" si="1602"/>
        <v/>
      </c>
      <c r="W2307" t="str">
        <f t="shared" si="1602"/>
        <v/>
      </c>
      <c r="X2307" t="str">
        <f t="shared" si="1602"/>
        <v/>
      </c>
      <c r="Y2307" t="str">
        <f t="shared" si="1602"/>
        <v/>
      </c>
      <c r="Z2307" t="str">
        <f t="shared" si="1602"/>
        <v/>
      </c>
      <c r="AA2307" t="str">
        <f t="shared" si="1602"/>
        <v/>
      </c>
      <c r="AB2307" t="str">
        <f t="shared" si="1602"/>
        <v/>
      </c>
      <c r="AG2307" t="str">
        <f t="shared" si="1601"/>
        <v>F3</v>
      </c>
      <c r="AH2307" t="str">
        <f t="shared" si="1599"/>
        <v>F3</v>
      </c>
      <c r="AI2307" t="str">
        <f t="shared" si="1599"/>
        <v>F3</v>
      </c>
      <c r="AJ2307" t="str">
        <f t="shared" si="1599"/>
        <v>F3</v>
      </c>
      <c r="AK2307" t="str">
        <f t="shared" si="1599"/>
        <v>F3</v>
      </c>
      <c r="AL2307" t="str">
        <f t="shared" si="1599"/>
        <v>F3</v>
      </c>
      <c r="AM2307" t="str">
        <f t="shared" si="1599"/>
        <v>F3</v>
      </c>
      <c r="AN2307" t="str">
        <f t="shared" si="1599"/>
        <v>F3</v>
      </c>
      <c r="AO2307" t="str">
        <f t="shared" si="1599"/>
        <v>F3</v>
      </c>
    </row>
    <row r="2308" spans="1:41" x14ac:dyDescent="0.25">
      <c r="A2308" s="139" t="str">
        <f t="shared" si="1584"/>
        <v>2015Wk 14P73</v>
      </c>
      <c r="B2308" s="48">
        <v>73</v>
      </c>
      <c r="C2308" s="144" t="str">
        <f t="shared" si="1585"/>
        <v>Art Brillanti</v>
      </c>
      <c r="D2308" s="145"/>
      <c r="E2308" s="146">
        <f t="shared" si="1586"/>
        <v>7</v>
      </c>
      <c r="F2308" s="146">
        <f t="shared" si="1587"/>
        <v>6</v>
      </c>
      <c r="G2308" s="146">
        <f t="shared" si="1588"/>
        <v>7</v>
      </c>
      <c r="H2308" s="146">
        <f t="shared" si="1589"/>
        <v>5</v>
      </c>
      <c r="I2308" s="146">
        <f t="shared" si="1590"/>
        <v>5</v>
      </c>
      <c r="J2308" s="146">
        <f t="shared" si="1591"/>
        <v>6</v>
      </c>
      <c r="K2308" s="146">
        <f t="shared" si="1592"/>
        <v>4</v>
      </c>
      <c r="L2308" s="146">
        <f t="shared" si="1593"/>
        <v>6</v>
      </c>
      <c r="M2308" s="146">
        <f t="shared" si="1594"/>
        <v>8</v>
      </c>
      <c r="N2308" s="147">
        <f t="shared" si="1595"/>
        <v>54</v>
      </c>
      <c r="O2308" s="148">
        <f>SUM(COUNTIF(E2308,E2304),COUNTIF(F2308,F2304),COUNTIF(G2308,G2304),COUNTIF(H2308,H2304),COUNTIF(I2308,I2304),COUNTIF(J2308,J2304),COUNTIF(K2308,K2304),COUNTIF(L2308,L2304),COUNTIF(M2308,M2304))</f>
        <v>0</v>
      </c>
      <c r="P2308" s="149">
        <f>IF(O2308=0,0,IF(SUM(O2305:O2316)=O2308,VLOOKUP(1,$AC$107:$AD$116,2,FALSE),O2308*P2317))</f>
        <v>0</v>
      </c>
      <c r="Q2308" s="146">
        <f t="shared" si="1596"/>
        <v>0</v>
      </c>
      <c r="R2308" t="s">
        <v>179</v>
      </c>
      <c r="S2308" t="str">
        <f t="shared" si="1597"/>
        <v/>
      </c>
      <c r="T2308" t="str">
        <f t="shared" ref="T2308:AB2308" si="1603">IF(E2308=E2304,CONCATENATE(VLOOKUP((E2308-E2274),$AC$122:$AD$127,2,FALSE),E2275),"")</f>
        <v/>
      </c>
      <c r="U2308" t="str">
        <f t="shared" si="1603"/>
        <v/>
      </c>
      <c r="V2308" t="str">
        <f t="shared" si="1603"/>
        <v/>
      </c>
      <c r="W2308" t="str">
        <f t="shared" si="1603"/>
        <v/>
      </c>
      <c r="X2308" t="str">
        <f t="shared" si="1603"/>
        <v/>
      </c>
      <c r="Y2308" t="str">
        <f t="shared" si="1603"/>
        <v/>
      </c>
      <c r="Z2308" t="str">
        <f t="shared" si="1603"/>
        <v/>
      </c>
      <c r="AA2308" t="str">
        <f t="shared" si="1603"/>
        <v/>
      </c>
      <c r="AB2308" t="str">
        <f t="shared" si="1603"/>
        <v/>
      </c>
      <c r="AG2308" t="str">
        <f t="shared" si="1601"/>
        <v>F3</v>
      </c>
      <c r="AH2308" t="str">
        <f t="shared" si="1599"/>
        <v>F3</v>
      </c>
      <c r="AI2308" t="str">
        <f t="shared" si="1599"/>
        <v>F3</v>
      </c>
      <c r="AJ2308" t="str">
        <f t="shared" si="1599"/>
        <v>F3</v>
      </c>
      <c r="AK2308" t="str">
        <f t="shared" si="1599"/>
        <v>F3</v>
      </c>
      <c r="AL2308" t="str">
        <f t="shared" si="1599"/>
        <v>F3</v>
      </c>
      <c r="AM2308" t="str">
        <f t="shared" si="1599"/>
        <v>F3</v>
      </c>
      <c r="AN2308" t="str">
        <f t="shared" si="1599"/>
        <v>F3</v>
      </c>
      <c r="AO2308" t="str">
        <f t="shared" si="1599"/>
        <v>F3</v>
      </c>
    </row>
    <row r="2309" spans="1:41" x14ac:dyDescent="0.25">
      <c r="A2309" s="139" t="str">
        <f t="shared" si="1584"/>
        <v>2015Wk 14P72</v>
      </c>
      <c r="B2309" s="48">
        <v>72</v>
      </c>
      <c r="C2309" s="144" t="str">
        <f t="shared" si="1585"/>
        <v>Jim Morgan</v>
      </c>
      <c r="D2309" s="145"/>
      <c r="E2309" s="146">
        <f t="shared" si="1586"/>
        <v>5</v>
      </c>
      <c r="F2309" s="146">
        <f t="shared" si="1587"/>
        <v>6</v>
      </c>
      <c r="G2309" s="146">
        <f t="shared" si="1588"/>
        <v>7</v>
      </c>
      <c r="H2309" s="146">
        <f t="shared" si="1589"/>
        <v>5</v>
      </c>
      <c r="I2309" s="146">
        <f t="shared" si="1590"/>
        <v>5</v>
      </c>
      <c r="J2309" s="146">
        <f t="shared" si="1591"/>
        <v>6</v>
      </c>
      <c r="K2309" s="146">
        <f t="shared" si="1592"/>
        <v>3</v>
      </c>
      <c r="L2309" s="146">
        <f t="shared" si="1593"/>
        <v>7</v>
      </c>
      <c r="M2309" s="146">
        <f t="shared" si="1594"/>
        <v>5</v>
      </c>
      <c r="N2309" s="147">
        <f t="shared" si="1595"/>
        <v>49</v>
      </c>
      <c r="O2309" s="148">
        <f>SUM(COUNTIF(E2309,E2304),COUNTIF(F2309,F2304),COUNTIF(G2309,G2304),COUNTIF(H2309,H2304),COUNTIF(I2309,I2304),COUNTIF(J2309,J2304),COUNTIF(K2309,K2304),COUNTIF(L2309,L2304),COUNTIF(M2309,M2304))</f>
        <v>1</v>
      </c>
      <c r="P2309" s="149">
        <f>IF(O2309=0,0,IF(SUM(O2305:O2316)=O2309,VLOOKUP(1,$AC$107:$AD$116,2,FALSE),O2309*P2317))</f>
        <v>12</v>
      </c>
      <c r="Q2309" s="146">
        <f t="shared" si="1596"/>
        <v>1</v>
      </c>
      <c r="R2309" t="s">
        <v>179</v>
      </c>
      <c r="S2309" t="str">
        <f t="shared" si="1597"/>
        <v>PAR#18</v>
      </c>
      <c r="T2309" t="str">
        <f t="shared" ref="T2309:AB2309" si="1604">IF(E2309=E2304,CONCATENATE(VLOOKUP((E2309-E2274),$AC$122:$AD$127,2,FALSE),E2275),"")</f>
        <v/>
      </c>
      <c r="U2309" t="str">
        <f t="shared" si="1604"/>
        <v/>
      </c>
      <c r="V2309" t="str">
        <f t="shared" si="1604"/>
        <v/>
      </c>
      <c r="W2309" t="str">
        <f t="shared" si="1604"/>
        <v/>
      </c>
      <c r="X2309" t="str">
        <f t="shared" si="1604"/>
        <v/>
      </c>
      <c r="Y2309" t="str">
        <f t="shared" si="1604"/>
        <v/>
      </c>
      <c r="Z2309" t="str">
        <f t="shared" si="1604"/>
        <v/>
      </c>
      <c r="AA2309" t="str">
        <f t="shared" si="1604"/>
        <v/>
      </c>
      <c r="AB2309" t="str">
        <f t="shared" si="1604"/>
        <v>PAR#18</v>
      </c>
      <c r="AG2309" t="str">
        <f t="shared" si="1601"/>
        <v>F3</v>
      </c>
      <c r="AH2309" t="str">
        <f t="shared" si="1599"/>
        <v>F3</v>
      </c>
      <c r="AI2309" t="str">
        <f t="shared" si="1599"/>
        <v>F3</v>
      </c>
      <c r="AJ2309" t="str">
        <f t="shared" si="1599"/>
        <v>F3</v>
      </c>
      <c r="AK2309" t="str">
        <f t="shared" si="1599"/>
        <v>F3</v>
      </c>
      <c r="AL2309" t="str">
        <f t="shared" si="1599"/>
        <v>F3</v>
      </c>
      <c r="AM2309" t="str">
        <f t="shared" si="1599"/>
        <v>F3</v>
      </c>
      <c r="AN2309" t="str">
        <f t="shared" si="1599"/>
        <v>F3</v>
      </c>
      <c r="AO2309" t="str">
        <f t="shared" si="1599"/>
        <v>F3PAR#18</v>
      </c>
    </row>
    <row r="2310" spans="1:41" x14ac:dyDescent="0.25">
      <c r="A2310" s="139" t="str">
        <f t="shared" si="1584"/>
        <v>2015Wk 14P32</v>
      </c>
      <c r="B2310" s="48">
        <v>32</v>
      </c>
      <c r="C2310" s="144" t="str">
        <f t="shared" si="1585"/>
        <v>Pat Cregg</v>
      </c>
      <c r="D2310" s="145"/>
      <c r="E2310" s="146">
        <f t="shared" si="1586"/>
        <v>6</v>
      </c>
      <c r="F2310" s="146">
        <f t="shared" si="1587"/>
        <v>7</v>
      </c>
      <c r="G2310" s="146">
        <f t="shared" si="1588"/>
        <v>7</v>
      </c>
      <c r="H2310" s="146">
        <f t="shared" si="1589"/>
        <v>4</v>
      </c>
      <c r="I2310" s="146">
        <f t="shared" si="1590"/>
        <v>4</v>
      </c>
      <c r="J2310" s="146">
        <f t="shared" si="1591"/>
        <v>5</v>
      </c>
      <c r="K2310" s="146">
        <f t="shared" si="1592"/>
        <v>4</v>
      </c>
      <c r="L2310" s="146">
        <f t="shared" si="1593"/>
        <v>5</v>
      </c>
      <c r="M2310" s="146">
        <f t="shared" si="1594"/>
        <v>7</v>
      </c>
      <c r="N2310" s="147">
        <f t="shared" si="1595"/>
        <v>49</v>
      </c>
      <c r="O2310" s="148">
        <f>SUM(COUNTIF(E2310,E2304),COUNTIF(F2310,F2304),COUNTIF(G2310,G2304),COUNTIF(H2310,H2304),COUNTIF(I2310,I2304),COUNTIF(J2310,J2304),COUNTIF(K2310,K2304),COUNTIF(L2310,L2304),COUNTIF(M2310,M2304))</f>
        <v>0</v>
      </c>
      <c r="P2310" s="149">
        <f>IF(O2310=0,0,IF(SUM(O2305:O2316)=O2310,VLOOKUP(1,$AC$107:$AD$116,2,FALSE),O2310*P2317))</f>
        <v>0</v>
      </c>
      <c r="Q2310" s="146">
        <f t="shared" si="1596"/>
        <v>2</v>
      </c>
      <c r="R2310" t="s">
        <v>179</v>
      </c>
      <c r="S2310" t="str">
        <f t="shared" si="1597"/>
        <v/>
      </c>
      <c r="T2310" t="str">
        <f t="shared" ref="T2310:AB2310" si="1605">IF(E2310=E2304,CONCATENATE(VLOOKUP((E2310-E2274),$AC$122:$AD$127,2,FALSE),E2275),"")</f>
        <v/>
      </c>
      <c r="U2310" t="str">
        <f t="shared" si="1605"/>
        <v/>
      </c>
      <c r="V2310" t="str">
        <f t="shared" si="1605"/>
        <v/>
      </c>
      <c r="W2310" t="str">
        <f t="shared" si="1605"/>
        <v/>
      </c>
      <c r="X2310" t="str">
        <f t="shared" si="1605"/>
        <v/>
      </c>
      <c r="Y2310" t="str">
        <f t="shared" si="1605"/>
        <v/>
      </c>
      <c r="Z2310" t="str">
        <f t="shared" si="1605"/>
        <v/>
      </c>
      <c r="AA2310" t="str">
        <f t="shared" si="1605"/>
        <v/>
      </c>
      <c r="AB2310" t="str">
        <f t="shared" si="1605"/>
        <v/>
      </c>
      <c r="AG2310" t="str">
        <f t="shared" si="1601"/>
        <v>F3</v>
      </c>
      <c r="AH2310" t="str">
        <f t="shared" si="1599"/>
        <v>F3</v>
      </c>
      <c r="AI2310" t="str">
        <f t="shared" si="1599"/>
        <v>F3</v>
      </c>
      <c r="AJ2310" t="str">
        <f t="shared" si="1599"/>
        <v>F3</v>
      </c>
      <c r="AK2310" t="str">
        <f t="shared" si="1599"/>
        <v>F3</v>
      </c>
      <c r="AL2310" t="str">
        <f t="shared" si="1599"/>
        <v>F3</v>
      </c>
      <c r="AM2310" t="str">
        <f t="shared" si="1599"/>
        <v>F3</v>
      </c>
      <c r="AN2310" t="str">
        <f t="shared" si="1599"/>
        <v>F3</v>
      </c>
      <c r="AO2310" t="str">
        <f t="shared" si="1599"/>
        <v>F3</v>
      </c>
    </row>
    <row r="2311" spans="1:41" x14ac:dyDescent="0.25">
      <c r="A2311" s="139" t="str">
        <f t="shared" si="1584"/>
        <v>2015Wk 14P29</v>
      </c>
      <c r="B2311" s="48">
        <v>29</v>
      </c>
      <c r="C2311" s="144" t="str">
        <f t="shared" si="1585"/>
        <v>Joe Donegan</v>
      </c>
      <c r="D2311" s="145"/>
      <c r="E2311" s="146">
        <f t="shared" si="1586"/>
        <v>5</v>
      </c>
      <c r="F2311" s="146">
        <f t="shared" si="1587"/>
        <v>7</v>
      </c>
      <c r="G2311" s="146">
        <f t="shared" si="1588"/>
        <v>6</v>
      </c>
      <c r="H2311" s="146">
        <f t="shared" si="1589"/>
        <v>6</v>
      </c>
      <c r="I2311" s="146">
        <f t="shared" si="1590"/>
        <v>5</v>
      </c>
      <c r="J2311" s="146">
        <f t="shared" si="1591"/>
        <v>6</v>
      </c>
      <c r="K2311" s="146">
        <f t="shared" si="1592"/>
        <v>3</v>
      </c>
      <c r="L2311" s="146">
        <f t="shared" si="1593"/>
        <v>7</v>
      </c>
      <c r="M2311" s="146">
        <f t="shared" si="1594"/>
        <v>6</v>
      </c>
      <c r="N2311" s="147">
        <f t="shared" si="1595"/>
        <v>51</v>
      </c>
      <c r="O2311" s="148">
        <f>SUM(COUNTIF(E2311,E2304),COUNTIF(F2311,F2304),COUNTIF(G2311,G2304),COUNTIF(H2311,H2304),COUNTIF(I2311,I2304),COUNTIF(J2311,J2304),COUNTIF(K2311,K2304),COUNTIF(L2311,L2304),COUNTIF(M2311,M2304))</f>
        <v>0</v>
      </c>
      <c r="P2311" s="149">
        <f>IF(O2311=0,0,IF(SUM(O2305:O2316)=O2311,VLOOKUP(1,$AC$107:$AD$116,2,FALSE),O2311*P2317))</f>
        <v>0</v>
      </c>
      <c r="Q2311" s="146">
        <f t="shared" si="1596"/>
        <v>2</v>
      </c>
      <c r="R2311" t="s">
        <v>179</v>
      </c>
      <c r="S2311" t="str">
        <f t="shared" si="1597"/>
        <v/>
      </c>
      <c r="T2311" t="str">
        <f t="shared" ref="T2311:AB2311" si="1606">IF(E2311=E2304,CONCATENATE(VLOOKUP((E2311-E2274),$AC$122:$AD$127,2,FALSE),E2275),"")</f>
        <v/>
      </c>
      <c r="U2311" t="str">
        <f t="shared" si="1606"/>
        <v/>
      </c>
      <c r="V2311" t="str">
        <f t="shared" si="1606"/>
        <v/>
      </c>
      <c r="W2311" t="str">
        <f t="shared" si="1606"/>
        <v/>
      </c>
      <c r="X2311" t="str">
        <f t="shared" si="1606"/>
        <v/>
      </c>
      <c r="Y2311" t="str">
        <f t="shared" si="1606"/>
        <v/>
      </c>
      <c r="Z2311" t="str">
        <f t="shared" si="1606"/>
        <v/>
      </c>
      <c r="AA2311" t="str">
        <f t="shared" si="1606"/>
        <v/>
      </c>
      <c r="AB2311" t="str">
        <f t="shared" si="1606"/>
        <v/>
      </c>
      <c r="AG2311" t="str">
        <f t="shared" si="1601"/>
        <v>F3</v>
      </c>
      <c r="AH2311" t="str">
        <f t="shared" si="1599"/>
        <v>F3</v>
      </c>
      <c r="AI2311" t="str">
        <f t="shared" si="1599"/>
        <v>F3</v>
      </c>
      <c r="AJ2311" t="str">
        <f t="shared" si="1599"/>
        <v>F3</v>
      </c>
      <c r="AK2311" t="str">
        <f t="shared" si="1599"/>
        <v>F3</v>
      </c>
      <c r="AL2311" t="str">
        <f t="shared" si="1599"/>
        <v>F3</v>
      </c>
      <c r="AM2311" t="str">
        <f t="shared" si="1599"/>
        <v>F3</v>
      </c>
      <c r="AN2311" t="str">
        <f t="shared" si="1599"/>
        <v>F3</v>
      </c>
      <c r="AO2311" t="str">
        <f t="shared" si="1599"/>
        <v>F3</v>
      </c>
    </row>
    <row r="2312" spans="1:41" x14ac:dyDescent="0.25">
      <c r="A2312" s="139" t="str">
        <f t="shared" si="1584"/>
        <v>2015Wk 14P28</v>
      </c>
      <c r="B2312" s="48">
        <v>28</v>
      </c>
      <c r="C2312" s="144" t="str">
        <f t="shared" si="1585"/>
        <v>Dan Mahar</v>
      </c>
      <c r="D2312" s="145"/>
      <c r="E2312" s="146">
        <f t="shared" si="1586"/>
        <v>5</v>
      </c>
      <c r="F2312" s="146">
        <f t="shared" si="1587"/>
        <v>7</v>
      </c>
      <c r="G2312" s="146">
        <f t="shared" si="1588"/>
        <v>6</v>
      </c>
      <c r="H2312" s="146">
        <f t="shared" si="1589"/>
        <v>5</v>
      </c>
      <c r="I2312" s="146">
        <f t="shared" si="1590"/>
        <v>3</v>
      </c>
      <c r="J2312" s="146">
        <f t="shared" si="1591"/>
        <v>6</v>
      </c>
      <c r="K2312" s="146">
        <f t="shared" si="1592"/>
        <v>4</v>
      </c>
      <c r="L2312" s="146">
        <f t="shared" si="1593"/>
        <v>5</v>
      </c>
      <c r="M2312" s="146">
        <f t="shared" si="1594"/>
        <v>6</v>
      </c>
      <c r="N2312" s="147">
        <f t="shared" si="1595"/>
        <v>47</v>
      </c>
      <c r="O2312" s="148">
        <f>SUM(COUNTIF(E2312,E2304),COUNTIF(F2312,F2304),COUNTIF(G2312,G2304),COUNTIF(H2312,H2304),COUNTIF(I2312,I2304),COUNTIF(J2312,J2304),COUNTIF(K2312,K2304),COUNTIF(L2312,L2304),COUNTIF(M2312,M2304))</f>
        <v>0</v>
      </c>
      <c r="P2312" s="149">
        <f>IF(O2312=0,0,IF(SUM(O2305:O2316)=O2312,VLOOKUP(1,$AC$107:$AD$116,2,FALSE),O2312*P2317))</f>
        <v>0</v>
      </c>
      <c r="Q2312" s="146">
        <f t="shared" si="1596"/>
        <v>2</v>
      </c>
      <c r="R2312" t="s">
        <v>179</v>
      </c>
      <c r="S2312" t="str">
        <f t="shared" si="1597"/>
        <v/>
      </c>
      <c r="T2312" t="str">
        <f t="shared" ref="T2312:AB2312" si="1607">IF(E2312=E2304,CONCATENATE(VLOOKUP((E2312-E2274),$AC$122:$AD$127,2,FALSE),E2275),"")</f>
        <v/>
      </c>
      <c r="U2312" t="str">
        <f t="shared" si="1607"/>
        <v/>
      </c>
      <c r="V2312" t="str">
        <f t="shared" si="1607"/>
        <v/>
      </c>
      <c r="W2312" t="str">
        <f t="shared" si="1607"/>
        <v/>
      </c>
      <c r="X2312" t="str">
        <f t="shared" si="1607"/>
        <v/>
      </c>
      <c r="Y2312" t="str">
        <f t="shared" si="1607"/>
        <v/>
      </c>
      <c r="Z2312" t="str">
        <f t="shared" si="1607"/>
        <v/>
      </c>
      <c r="AA2312" t="str">
        <f t="shared" si="1607"/>
        <v/>
      </c>
      <c r="AB2312" t="str">
        <f t="shared" si="1607"/>
        <v/>
      </c>
      <c r="AG2312" t="str">
        <f t="shared" si="1601"/>
        <v>F3</v>
      </c>
      <c r="AH2312" t="str">
        <f t="shared" si="1599"/>
        <v>F3</v>
      </c>
      <c r="AI2312" t="str">
        <f t="shared" si="1599"/>
        <v>F3</v>
      </c>
      <c r="AJ2312" t="str">
        <f t="shared" si="1599"/>
        <v>F3</v>
      </c>
      <c r="AK2312" t="str">
        <f t="shared" si="1599"/>
        <v>F3</v>
      </c>
      <c r="AL2312" t="str">
        <f t="shared" si="1599"/>
        <v>F3</v>
      </c>
      <c r="AM2312" t="str">
        <f t="shared" si="1599"/>
        <v>F3</v>
      </c>
      <c r="AN2312" t="str">
        <f t="shared" si="1599"/>
        <v>F3</v>
      </c>
      <c r="AO2312" t="str">
        <f t="shared" si="1599"/>
        <v>F3</v>
      </c>
    </row>
    <row r="2313" spans="1:41" x14ac:dyDescent="0.25">
      <c r="A2313" s="139" t="str">
        <f t="shared" si="1584"/>
        <v>2015Wk 14P80</v>
      </c>
      <c r="B2313" s="48">
        <v>80</v>
      </c>
      <c r="C2313" s="144" t="str">
        <f t="shared" si="1585"/>
        <v>Denny Welch</v>
      </c>
      <c r="D2313" s="155"/>
      <c r="E2313" s="146">
        <f t="shared" si="1586"/>
        <v>6</v>
      </c>
      <c r="F2313" s="146">
        <f t="shared" si="1587"/>
        <v>6</v>
      </c>
      <c r="G2313" s="146">
        <f t="shared" si="1588"/>
        <v>6</v>
      </c>
      <c r="H2313" s="146">
        <f t="shared" si="1589"/>
        <v>5</v>
      </c>
      <c r="I2313" s="146">
        <f t="shared" si="1590"/>
        <v>4</v>
      </c>
      <c r="J2313" s="146">
        <f t="shared" si="1591"/>
        <v>4</v>
      </c>
      <c r="K2313" s="146">
        <f t="shared" si="1592"/>
        <v>5</v>
      </c>
      <c r="L2313" s="146">
        <f t="shared" si="1593"/>
        <v>5</v>
      </c>
      <c r="M2313" s="146">
        <f t="shared" si="1594"/>
        <v>7</v>
      </c>
      <c r="N2313" s="147">
        <f t="shared" si="1595"/>
        <v>48</v>
      </c>
      <c r="O2313" s="148">
        <f>SUM(COUNTIF(E2313,E2304),COUNTIF(F2313,F2304),COUNTIF(G2313,G2304),COUNTIF(H2313,H2304),COUNTIF(I2313,I2304),COUNTIF(J2313,J2304),COUNTIF(K2313,K2304),COUNTIF(L2313,L2304),COUNTIF(M2313,M2304))</f>
        <v>1</v>
      </c>
      <c r="P2313" s="149">
        <f>IF(O2313=0,0,IF(SUM(O2305:O2316)=O2313,VLOOKUP(1,$AC$107:$AD$116,2,FALSE),O2313*P2317))</f>
        <v>12</v>
      </c>
      <c r="Q2313" s="146">
        <f t="shared" si="1596"/>
        <v>0</v>
      </c>
      <c r="R2313" t="s">
        <v>179</v>
      </c>
      <c r="S2313" t="str">
        <f t="shared" si="1597"/>
        <v>PAR#15</v>
      </c>
      <c r="T2313" t="str">
        <f t="shared" ref="T2313:AB2313" si="1608">IF(E2313=E2304,CONCATENATE(VLOOKUP((E2313-E2274),$AC$122:$AD$127,2,FALSE),E2275),"")</f>
        <v/>
      </c>
      <c r="U2313" t="str">
        <f t="shared" si="1608"/>
        <v/>
      </c>
      <c r="V2313" t="str">
        <f t="shared" si="1608"/>
        <v/>
      </c>
      <c r="W2313" t="str">
        <f t="shared" si="1608"/>
        <v/>
      </c>
      <c r="X2313" t="str">
        <f t="shared" si="1608"/>
        <v/>
      </c>
      <c r="Y2313" t="str">
        <f t="shared" si="1608"/>
        <v>PAR#15</v>
      </c>
      <c r="Z2313" t="str">
        <f t="shared" si="1608"/>
        <v/>
      </c>
      <c r="AA2313" t="str">
        <f t="shared" si="1608"/>
        <v/>
      </c>
      <c r="AB2313" t="str">
        <f t="shared" si="1608"/>
        <v/>
      </c>
      <c r="AG2313" t="str">
        <f t="shared" si="1601"/>
        <v>F3</v>
      </c>
      <c r="AH2313" t="str">
        <f t="shared" si="1599"/>
        <v>F3</v>
      </c>
      <c r="AI2313" t="str">
        <f t="shared" si="1599"/>
        <v>F3</v>
      </c>
      <c r="AJ2313" t="str">
        <f t="shared" si="1599"/>
        <v>F3</v>
      </c>
      <c r="AK2313" t="str">
        <f t="shared" si="1599"/>
        <v>F3</v>
      </c>
      <c r="AL2313" t="str">
        <f t="shared" si="1599"/>
        <v>F3PAR#15</v>
      </c>
      <c r="AM2313" t="str">
        <f t="shared" si="1599"/>
        <v>F3</v>
      </c>
      <c r="AN2313" t="str">
        <f t="shared" si="1599"/>
        <v>F3</v>
      </c>
      <c r="AO2313" t="str">
        <f t="shared" si="1599"/>
        <v>F3</v>
      </c>
    </row>
    <row r="2314" spans="1:41" x14ac:dyDescent="0.25">
      <c r="A2314" s="139" t="str">
        <f t="shared" si="1584"/>
        <v>2015Wk 14P17</v>
      </c>
      <c r="B2314" s="48">
        <v>17</v>
      </c>
      <c r="C2314" s="144" t="str">
        <f t="shared" si="1585"/>
        <v>Tom Donegan</v>
      </c>
      <c r="D2314" s="155"/>
      <c r="E2314" s="146">
        <f t="shared" si="1586"/>
        <v>5</v>
      </c>
      <c r="F2314" s="146">
        <f t="shared" si="1587"/>
        <v>5</v>
      </c>
      <c r="G2314" s="146">
        <f t="shared" si="1588"/>
        <v>6</v>
      </c>
      <c r="H2314" s="146">
        <f t="shared" si="1589"/>
        <v>5</v>
      </c>
      <c r="I2314" s="146">
        <f t="shared" si="1590"/>
        <v>4</v>
      </c>
      <c r="J2314" s="146">
        <f t="shared" si="1591"/>
        <v>6</v>
      </c>
      <c r="K2314" s="146">
        <f t="shared" si="1592"/>
        <v>3</v>
      </c>
      <c r="L2314" s="146">
        <f t="shared" si="1593"/>
        <v>5</v>
      </c>
      <c r="M2314" s="146">
        <f t="shared" si="1594"/>
        <v>7</v>
      </c>
      <c r="N2314" s="147">
        <f t="shared" si="1595"/>
        <v>46</v>
      </c>
      <c r="O2314" s="148">
        <f>SUM(COUNTIF(E2314,E2304),COUNTIF(F2314,F2304),COUNTIF(G2314,G2304),COUNTIF(H2314,H2304),COUNTIF(I2314,I2304),COUNTIF(J2314,J2304),COUNTIF(K2314,K2304),COUNTIF(L2314,L2304),COUNTIF(M2314,M2304))</f>
        <v>0</v>
      </c>
      <c r="P2314" s="149">
        <f>IF(O2314=0,0,IF(SUM(O2305:O2316)=O2314,VLOOKUP(1,$AC$107:$AD$116,2,FALSE),O2314*P2317))</f>
        <v>0</v>
      </c>
      <c r="Q2314" s="146">
        <f t="shared" si="1596"/>
        <v>1</v>
      </c>
      <c r="R2314" t="s">
        <v>179</v>
      </c>
      <c r="S2314" t="str">
        <f t="shared" si="1597"/>
        <v/>
      </c>
      <c r="T2314" t="str">
        <f>IF(E2314=E2304,CONCATENATE(VLOOKUP((E2314-E2274),$AC$122:$AD$127,2,FALSE),E2275),"")</f>
        <v/>
      </c>
      <c r="U2314" t="str">
        <f t="shared" ref="U2314:AA2314" si="1609">IF(F2314=F2304,CONCATENATE(VLOOKUP((F2314-F2274),$AC$122:$AD$127,2,FALSE),F2275),"")</f>
        <v/>
      </c>
      <c r="V2314" t="str">
        <f t="shared" si="1609"/>
        <v/>
      </c>
      <c r="W2314" t="str">
        <f t="shared" si="1609"/>
        <v/>
      </c>
      <c r="X2314" t="str">
        <f t="shared" si="1609"/>
        <v/>
      </c>
      <c r="Y2314" t="str">
        <f t="shared" si="1609"/>
        <v/>
      </c>
      <c r="Z2314" t="str">
        <f t="shared" si="1609"/>
        <v/>
      </c>
      <c r="AA2314" t="str">
        <f t="shared" si="1609"/>
        <v/>
      </c>
      <c r="AB2314" t="str">
        <f>IF(M2314=M2304,CONCATENATE(VLOOKUP((M2314-M2274),$AC$122:$AD$127,2,FALSE),M2275),"")</f>
        <v/>
      </c>
      <c r="AG2314" t="str">
        <f t="shared" si="1601"/>
        <v>F3</v>
      </c>
      <c r="AH2314" t="str">
        <f t="shared" si="1599"/>
        <v>F3</v>
      </c>
      <c r="AI2314" t="str">
        <f t="shared" si="1599"/>
        <v>F3</v>
      </c>
      <c r="AJ2314" t="str">
        <f t="shared" si="1599"/>
        <v>F3</v>
      </c>
      <c r="AK2314" t="str">
        <f t="shared" si="1599"/>
        <v>F3</v>
      </c>
      <c r="AL2314" t="str">
        <f t="shared" si="1599"/>
        <v>F3</v>
      </c>
      <c r="AM2314" t="str">
        <f t="shared" si="1599"/>
        <v>F3</v>
      </c>
      <c r="AN2314" t="str">
        <f t="shared" si="1599"/>
        <v>F3</v>
      </c>
      <c r="AO2314" t="str">
        <f t="shared" si="1599"/>
        <v>F3</v>
      </c>
    </row>
    <row r="2315" spans="1:41" x14ac:dyDescent="0.25">
      <c r="A2315" s="139" t="str">
        <f t="shared" si="1584"/>
        <v>2015Wk 14P16</v>
      </c>
      <c r="B2315" s="48">
        <v>16</v>
      </c>
      <c r="C2315" s="144" t="str">
        <f t="shared" si="1585"/>
        <v>Gary Antos</v>
      </c>
      <c r="D2315" s="155"/>
      <c r="E2315" s="146">
        <f t="shared" si="1586"/>
        <v>5</v>
      </c>
      <c r="F2315" s="146">
        <f t="shared" si="1587"/>
        <v>7</v>
      </c>
      <c r="G2315" s="146">
        <f t="shared" si="1588"/>
        <v>7</v>
      </c>
      <c r="H2315" s="146">
        <f t="shared" si="1589"/>
        <v>4</v>
      </c>
      <c r="I2315" s="146">
        <f t="shared" si="1590"/>
        <v>3</v>
      </c>
      <c r="J2315" s="146">
        <f t="shared" si="1591"/>
        <v>6</v>
      </c>
      <c r="K2315" s="146">
        <f t="shared" si="1592"/>
        <v>4</v>
      </c>
      <c r="L2315" s="146">
        <f t="shared" si="1593"/>
        <v>5</v>
      </c>
      <c r="M2315" s="146">
        <f t="shared" si="1594"/>
        <v>6</v>
      </c>
      <c r="N2315" s="147">
        <f t="shared" si="1595"/>
        <v>47</v>
      </c>
      <c r="O2315" s="148">
        <f>SUM(COUNTIF(E2315,E2304),COUNTIF(F2315,F2304),COUNTIF(G2315,G2304),COUNTIF(H2315,H2304),COUNTIF(I2315,I2304),COUNTIF(J2315,J2304),COUNTIF(K2315,K2304),COUNTIF(L2315,L2304),COUNTIF(M2315,M2304))</f>
        <v>0</v>
      </c>
      <c r="P2315" s="149">
        <f>IF(O2315=0,0,IF(SUM(O2305:O2316)=O2315,VLOOKUP(1,$AC$107:$AD$116,2,FALSE),O2315*P2317))</f>
        <v>0</v>
      </c>
      <c r="Q2315" s="146">
        <f t="shared" si="1596"/>
        <v>0</v>
      </c>
      <c r="R2315" t="s">
        <v>179</v>
      </c>
      <c r="S2315" t="str">
        <f t="shared" si="1597"/>
        <v/>
      </c>
      <c r="T2315" t="str">
        <f>IF(E2315=E2304,CONCATENATE(VLOOKUP((E2315-E2274),$AC$122:$AD$127,2,FALSE),E2275),"")</f>
        <v/>
      </c>
      <c r="U2315" t="str">
        <f t="shared" ref="U2315:AB2315" si="1610">IF(F2315=F2304,CONCATENATE(VLOOKUP((F2315-F2274),$AC$122:$AD$127,2,FALSE),F2275),"")</f>
        <v/>
      </c>
      <c r="V2315" t="str">
        <f t="shared" si="1610"/>
        <v/>
      </c>
      <c r="W2315" t="str">
        <f t="shared" si="1610"/>
        <v/>
      </c>
      <c r="X2315" t="str">
        <f t="shared" si="1610"/>
        <v/>
      </c>
      <c r="Y2315" t="str">
        <f t="shared" si="1610"/>
        <v/>
      </c>
      <c r="Z2315" t="str">
        <f t="shared" si="1610"/>
        <v/>
      </c>
      <c r="AA2315" t="str">
        <f t="shared" si="1610"/>
        <v/>
      </c>
      <c r="AB2315" t="str">
        <f t="shared" si="1610"/>
        <v/>
      </c>
      <c r="AG2315" t="str">
        <f t="shared" si="1601"/>
        <v>F3</v>
      </c>
      <c r="AH2315" t="str">
        <f t="shared" si="1599"/>
        <v>F3</v>
      </c>
      <c r="AI2315" t="str">
        <f t="shared" si="1599"/>
        <v>F3</v>
      </c>
      <c r="AJ2315" t="str">
        <f t="shared" si="1599"/>
        <v>F3</v>
      </c>
      <c r="AK2315" t="str">
        <f t="shared" si="1599"/>
        <v>F3</v>
      </c>
      <c r="AL2315" t="str">
        <f t="shared" si="1599"/>
        <v>F3</v>
      </c>
      <c r="AM2315" t="str">
        <f t="shared" si="1599"/>
        <v>F3</v>
      </c>
      <c r="AN2315" t="str">
        <f t="shared" si="1599"/>
        <v>F3</v>
      </c>
      <c r="AO2315" t="str">
        <f t="shared" si="1599"/>
        <v>F3</v>
      </c>
    </row>
    <row r="2316" spans="1:41" x14ac:dyDescent="0.25">
      <c r="A2316" s="139" t="str">
        <f t="shared" si="1584"/>
        <v>2015Wk 14P20</v>
      </c>
      <c r="B2316" s="48">
        <v>20</v>
      </c>
      <c r="C2316" s="144" t="str">
        <f t="shared" si="1585"/>
        <v>Gary Thompson</v>
      </c>
      <c r="D2316" s="155"/>
      <c r="E2316" s="146">
        <f t="shared" si="1586"/>
        <v>5</v>
      </c>
      <c r="F2316" s="146">
        <f t="shared" si="1587"/>
        <v>6</v>
      </c>
      <c r="G2316" s="146">
        <f t="shared" si="1588"/>
        <v>5</v>
      </c>
      <c r="H2316" s="146">
        <f t="shared" si="1589"/>
        <v>5</v>
      </c>
      <c r="I2316" s="146">
        <f t="shared" si="1590"/>
        <v>4</v>
      </c>
      <c r="J2316" s="146">
        <f t="shared" si="1591"/>
        <v>5</v>
      </c>
      <c r="K2316" s="146">
        <f t="shared" si="1592"/>
        <v>4</v>
      </c>
      <c r="L2316" s="146">
        <f t="shared" si="1593"/>
        <v>5</v>
      </c>
      <c r="M2316" s="146">
        <f t="shared" si="1594"/>
        <v>7</v>
      </c>
      <c r="N2316" s="147">
        <f t="shared" si="1595"/>
        <v>46</v>
      </c>
      <c r="O2316" s="148">
        <f>SUM(COUNTIF(E2316,E2304),COUNTIF(F2316,F2304),COUNTIF(G2316,G2304),COUNTIF(H2316,H2304),COUNTIF(I2316,I2304),COUNTIF(J2316,J2304),COUNTIF(K2316,K2304),COUNTIF(L2316,L2304),COUNTIF(M2316,M2304))</f>
        <v>1</v>
      </c>
      <c r="P2316" s="149">
        <f>IF(O2316=0,0,IF(SUM(O2305:O2316)=O2316,VLOOKUP(1,$AC$107:$AD$116,2,FALSE),O2316*P2317))</f>
        <v>12</v>
      </c>
      <c r="Q2316" s="146">
        <f t="shared" si="1596"/>
        <v>2</v>
      </c>
      <c r="R2316" t="s">
        <v>179</v>
      </c>
      <c r="S2316" t="str">
        <f t="shared" si="1597"/>
        <v>PAR#12</v>
      </c>
      <c r="T2316" t="str">
        <f>IF(E2316=E2304,CONCATENATE(VLOOKUP((E2316-E2274),$AC$122:$AD$127,2,FALSE),E2275),"")</f>
        <v/>
      </c>
      <c r="U2316" t="str">
        <f t="shared" ref="U2316:AB2316" si="1611">IF(F2316=F2304,CONCATENATE(VLOOKUP((F2316-F2274),$AC$122:$AD$127,2,FALSE),F2275),"")</f>
        <v/>
      </c>
      <c r="V2316" t="str">
        <f t="shared" si="1611"/>
        <v>PAR#12</v>
      </c>
      <c r="W2316" t="str">
        <f t="shared" si="1611"/>
        <v/>
      </c>
      <c r="X2316" t="str">
        <f t="shared" si="1611"/>
        <v/>
      </c>
      <c r="Y2316" t="str">
        <f t="shared" si="1611"/>
        <v/>
      </c>
      <c r="Z2316" t="str">
        <f t="shared" si="1611"/>
        <v/>
      </c>
      <c r="AA2316" t="str">
        <f t="shared" si="1611"/>
        <v/>
      </c>
      <c r="AB2316" t="str">
        <f t="shared" si="1611"/>
        <v/>
      </c>
      <c r="AG2316" t="str">
        <f t="shared" si="1601"/>
        <v>F3</v>
      </c>
      <c r="AH2316" t="str">
        <f t="shared" si="1599"/>
        <v>F3</v>
      </c>
      <c r="AI2316" t="str">
        <f t="shared" si="1599"/>
        <v>F3PAR#12</v>
      </c>
      <c r="AJ2316" t="str">
        <f t="shared" si="1599"/>
        <v>F3</v>
      </c>
      <c r="AK2316" t="str">
        <f t="shared" si="1599"/>
        <v>F3</v>
      </c>
      <c r="AL2316" t="str">
        <f t="shared" si="1599"/>
        <v>F3</v>
      </c>
      <c r="AM2316" t="str">
        <f t="shared" si="1599"/>
        <v>F3</v>
      </c>
      <c r="AN2316" t="str">
        <f t="shared" si="1599"/>
        <v>F3</v>
      </c>
      <c r="AO2316" t="str">
        <f t="shared" si="1599"/>
        <v>F3</v>
      </c>
    </row>
    <row r="2317" spans="1:41" x14ac:dyDescent="0.25">
      <c r="B2317" s="48"/>
      <c r="C2317" s="151" t="s">
        <v>205</v>
      </c>
      <c r="D2317" s="150"/>
      <c r="E2317" s="152">
        <f>AVERAGE(E2305:E2316)</f>
        <v>5.583333333333333</v>
      </c>
      <c r="F2317" s="152">
        <f t="shared" ref="F2317:N2317" si="1612">AVERAGE(F2305:F2316)</f>
        <v>6.333333333333333</v>
      </c>
      <c r="G2317" s="152">
        <f t="shared" si="1612"/>
        <v>6.5</v>
      </c>
      <c r="H2317" s="152">
        <f t="shared" si="1612"/>
        <v>5.083333333333333</v>
      </c>
      <c r="I2317" s="152">
        <f t="shared" si="1612"/>
        <v>4.083333333333333</v>
      </c>
      <c r="J2317" s="152">
        <f t="shared" si="1612"/>
        <v>5.666666666666667</v>
      </c>
      <c r="K2317" s="152">
        <f t="shared" si="1612"/>
        <v>3.8333333333333335</v>
      </c>
      <c r="L2317" s="152">
        <f t="shared" si="1612"/>
        <v>5.75</v>
      </c>
      <c r="M2317" s="152">
        <f t="shared" si="1612"/>
        <v>6.833333333333333</v>
      </c>
      <c r="N2317" s="152">
        <f t="shared" si="1612"/>
        <v>49.666666666666664</v>
      </c>
      <c r="O2317" s="153"/>
      <c r="P2317" s="9">
        <f>VLOOKUP(SUM(O2305:O2316),$AC$107:$AD$117,2,FALSE)</f>
        <v>12</v>
      </c>
    </row>
    <row r="2318" spans="1:41" x14ac:dyDescent="0.25">
      <c r="B2318" s="48"/>
      <c r="C2318" s="156" t="s">
        <v>206</v>
      </c>
      <c r="D2318" s="157"/>
      <c r="E2318" s="11"/>
      <c r="F2318" s="11"/>
      <c r="G2318" s="11"/>
      <c r="H2318" s="11"/>
      <c r="I2318" s="11"/>
      <c r="J2318" s="11"/>
      <c r="K2318" s="11"/>
      <c r="L2318" s="11"/>
      <c r="M2318" s="11"/>
      <c r="N2318" s="158"/>
      <c r="O2318" s="52"/>
      <c r="S2318" s="134"/>
    </row>
    <row r="2319" spans="1:41" x14ac:dyDescent="0.25">
      <c r="A2319" s="139" t="str">
        <f t="shared" ref="A2319:A2328" si="1613">CONCATENATE($C$10,$C$2331,"P",B2319)</f>
        <v>2015Wk 14P</v>
      </c>
      <c r="B2319" s="48" t="str">
        <f>IFERROR(VLOOKUP("S1",R2394:S2433,2,FALSE),"")</f>
        <v/>
      </c>
      <c r="C2319" s="144" t="e">
        <f t="shared" ref="C2319:C2328" si="1614">VLOOKUP(B2319,$A$3108:$D$8319,3,FALSE)</f>
        <v>#N/A</v>
      </c>
      <c r="D2319" s="117"/>
      <c r="E2319" s="146" t="str">
        <f t="shared" ref="E2319:E2328" si="1615">IFERROR(IF(VLOOKUP($A2319,$A$2331:$P$2392,5,FALSE)=0,"",VLOOKUP($A2319,$A$2331:$P$2392,5,FALSE)),"")</f>
        <v/>
      </c>
      <c r="F2319" s="146" t="str">
        <f t="shared" ref="F2319:F2328" si="1616">IFERROR(IF(VLOOKUP($A2319,$A$2331:$P$2392,6,FALSE)=0,"",VLOOKUP($A2319,$A$2331:$P$2392,6,FALSE)),"")</f>
        <v/>
      </c>
      <c r="G2319" s="146" t="str">
        <f t="shared" ref="G2319:G2328" si="1617">IFERROR(IF(VLOOKUP($A2319,$A$2331:$P$2392,7,FALSE)=0,"",VLOOKUP($A2319,$A$2331:$P$2392,7,FALSE)),"")</f>
        <v/>
      </c>
      <c r="H2319" s="146" t="str">
        <f t="shared" ref="H2319:H2328" si="1618">IFERROR(IF(VLOOKUP($A2319,$A$2331:$P$2392,8,FALSE)=0,"",VLOOKUP($A2319,$A$2331:$P$2392,8,FALSE)),"")</f>
        <v/>
      </c>
      <c r="I2319" s="146" t="str">
        <f t="shared" ref="I2319:I2328" si="1619">IFERROR(IF(VLOOKUP($A2319,$A$2331:$P$2392,9,FALSE)=0,"",VLOOKUP($A2319,$A$2331:$P$2392,9,FALSE)),"")</f>
        <v/>
      </c>
      <c r="J2319" s="146" t="str">
        <f t="shared" ref="J2319:J2328" si="1620">IFERROR(IF(VLOOKUP($A2319,$A$2331:$P$2392,10,FALSE)=0,"",VLOOKUP($A2319,$A$2331:$P$2392,10,FALSE)),"")</f>
        <v/>
      </c>
      <c r="K2319" s="146" t="str">
        <f t="shared" ref="K2319:K2328" si="1621">IFERROR(IF(VLOOKUP($A2319,$A$2331:$P$2392,11,FALSE)=0,"",VLOOKUP($A2319,$A$2331:$P$2392,11,FALSE)),"")</f>
        <v/>
      </c>
      <c r="L2319" s="146" t="str">
        <f t="shared" ref="L2319:L2328" si="1622">IFERROR(IF(VLOOKUP($A2319,$A$2331:$P$2392,12,FALSE)=0,"",VLOOKUP($A2319,$A$2331:$P$2392,12,FALSE)),"")</f>
        <v/>
      </c>
      <c r="M2319" s="146" t="str">
        <f t="shared" ref="M2319:M2328" si="1623">IFERROR(IF(VLOOKUP($A2319,$A$2331:$P$2392,13,FALSE)=0,"",VLOOKUP($A2319,$A$2331:$P$2392,13,FALSE)),"")</f>
        <v/>
      </c>
      <c r="N2319" s="147">
        <f t="shared" ref="N2319:N2328" si="1624">SUM(E2319:M2319)</f>
        <v>0</v>
      </c>
      <c r="O2319" s="52"/>
      <c r="Q2319" s="146" t="str">
        <f t="shared" ref="Q2319:Q2328" si="1625">IFERROR((VLOOKUP($A2319,$A$2331:$P$2392,16,FALSE)),"DNP")</f>
        <v>DNP</v>
      </c>
      <c r="R2319" t="s">
        <v>207</v>
      </c>
      <c r="S2319" s="134"/>
    </row>
    <row r="2320" spans="1:41" x14ac:dyDescent="0.25">
      <c r="A2320" s="139" t="str">
        <f t="shared" si="1613"/>
        <v>2015Wk 14P</v>
      </c>
      <c r="B2320" s="48" t="str">
        <f>IFERROR(VLOOKUP("S2",R2394:S2433,2,FALSE),"")</f>
        <v/>
      </c>
      <c r="C2320" s="144" t="e">
        <f t="shared" si="1614"/>
        <v>#N/A</v>
      </c>
      <c r="D2320" s="117"/>
      <c r="E2320" s="146" t="str">
        <f t="shared" si="1615"/>
        <v/>
      </c>
      <c r="F2320" s="146" t="str">
        <f t="shared" si="1616"/>
        <v/>
      </c>
      <c r="G2320" s="146" t="str">
        <f t="shared" si="1617"/>
        <v/>
      </c>
      <c r="H2320" s="146" t="str">
        <f t="shared" si="1618"/>
        <v/>
      </c>
      <c r="I2320" s="146" t="str">
        <f t="shared" si="1619"/>
        <v/>
      </c>
      <c r="J2320" s="146" t="str">
        <f t="shared" si="1620"/>
        <v/>
      </c>
      <c r="K2320" s="146" t="str">
        <f t="shared" si="1621"/>
        <v/>
      </c>
      <c r="L2320" s="146" t="str">
        <f t="shared" si="1622"/>
        <v/>
      </c>
      <c r="M2320" s="146" t="str">
        <f t="shared" si="1623"/>
        <v/>
      </c>
      <c r="N2320" s="147">
        <f t="shared" si="1624"/>
        <v>0</v>
      </c>
      <c r="O2320" s="52"/>
      <c r="Q2320" s="146" t="str">
        <f t="shared" si="1625"/>
        <v>DNP</v>
      </c>
      <c r="R2320" t="s">
        <v>207</v>
      </c>
      <c r="S2320" s="134"/>
    </row>
    <row r="2321" spans="1:20" x14ac:dyDescent="0.25">
      <c r="A2321" s="139" t="str">
        <f t="shared" si="1613"/>
        <v>2015Wk 14P</v>
      </c>
      <c r="B2321" s="48" t="str">
        <f>IFERROR(VLOOKUP("S3",R2394:S2433,2,FALSE),"")</f>
        <v/>
      </c>
      <c r="C2321" s="144" t="e">
        <f t="shared" si="1614"/>
        <v>#N/A</v>
      </c>
      <c r="D2321" s="117"/>
      <c r="E2321" s="146" t="str">
        <f t="shared" si="1615"/>
        <v/>
      </c>
      <c r="F2321" s="146" t="str">
        <f t="shared" si="1616"/>
        <v/>
      </c>
      <c r="G2321" s="146" t="str">
        <f t="shared" si="1617"/>
        <v/>
      </c>
      <c r="H2321" s="146" t="str">
        <f t="shared" si="1618"/>
        <v/>
      </c>
      <c r="I2321" s="146" t="str">
        <f t="shared" si="1619"/>
        <v/>
      </c>
      <c r="J2321" s="146" t="str">
        <f t="shared" si="1620"/>
        <v/>
      </c>
      <c r="K2321" s="146" t="str">
        <f t="shared" si="1621"/>
        <v/>
      </c>
      <c r="L2321" s="146" t="str">
        <f t="shared" si="1622"/>
        <v/>
      </c>
      <c r="M2321" s="146" t="str">
        <f t="shared" si="1623"/>
        <v/>
      </c>
      <c r="N2321" s="147">
        <f t="shared" si="1624"/>
        <v>0</v>
      </c>
      <c r="O2321" s="52"/>
      <c r="Q2321" s="146" t="str">
        <f t="shared" si="1625"/>
        <v>DNP</v>
      </c>
      <c r="R2321" t="s">
        <v>207</v>
      </c>
      <c r="S2321" s="134"/>
    </row>
    <row r="2322" spans="1:20" x14ac:dyDescent="0.25">
      <c r="A2322" s="139" t="str">
        <f t="shared" si="1613"/>
        <v>2015Wk 14P</v>
      </c>
      <c r="B2322" s="48" t="str">
        <f>IFERROR(VLOOKUP("S4",R2394:S2433,2,FALSE),"")</f>
        <v/>
      </c>
      <c r="C2322" s="144" t="e">
        <f t="shared" si="1614"/>
        <v>#N/A</v>
      </c>
      <c r="D2322" s="117"/>
      <c r="E2322" s="146" t="str">
        <f t="shared" si="1615"/>
        <v/>
      </c>
      <c r="F2322" s="146" t="str">
        <f t="shared" si="1616"/>
        <v/>
      </c>
      <c r="G2322" s="146" t="str">
        <f t="shared" si="1617"/>
        <v/>
      </c>
      <c r="H2322" s="146" t="str">
        <f t="shared" si="1618"/>
        <v/>
      </c>
      <c r="I2322" s="146" t="str">
        <f t="shared" si="1619"/>
        <v/>
      </c>
      <c r="J2322" s="146" t="str">
        <f t="shared" si="1620"/>
        <v/>
      </c>
      <c r="K2322" s="146" t="str">
        <f t="shared" si="1621"/>
        <v/>
      </c>
      <c r="L2322" s="146" t="str">
        <f t="shared" si="1622"/>
        <v/>
      </c>
      <c r="M2322" s="146" t="str">
        <f t="shared" si="1623"/>
        <v/>
      </c>
      <c r="N2322" s="147">
        <f t="shared" si="1624"/>
        <v>0</v>
      </c>
      <c r="O2322" s="52"/>
      <c r="Q2322" s="146" t="str">
        <f t="shared" si="1625"/>
        <v>DNP</v>
      </c>
      <c r="R2322" t="s">
        <v>207</v>
      </c>
      <c r="S2322" s="134"/>
    </row>
    <row r="2323" spans="1:20" x14ac:dyDescent="0.25">
      <c r="A2323" s="139" t="str">
        <f t="shared" si="1613"/>
        <v>2015Wk 14P</v>
      </c>
      <c r="B2323" s="48" t="str">
        <f>IFERROR(VLOOKUP("S5",R2394:S2433,2,FALSE),"")</f>
        <v/>
      </c>
      <c r="C2323" s="144" t="e">
        <f t="shared" si="1614"/>
        <v>#N/A</v>
      </c>
      <c r="D2323" s="117"/>
      <c r="E2323" s="146" t="str">
        <f t="shared" si="1615"/>
        <v/>
      </c>
      <c r="F2323" s="146" t="str">
        <f t="shared" si="1616"/>
        <v/>
      </c>
      <c r="G2323" s="146" t="str">
        <f t="shared" si="1617"/>
        <v/>
      </c>
      <c r="H2323" s="146" t="str">
        <f t="shared" si="1618"/>
        <v/>
      </c>
      <c r="I2323" s="146" t="str">
        <f t="shared" si="1619"/>
        <v/>
      </c>
      <c r="J2323" s="146" t="str">
        <f t="shared" si="1620"/>
        <v/>
      </c>
      <c r="K2323" s="146" t="str">
        <f t="shared" si="1621"/>
        <v/>
      </c>
      <c r="L2323" s="146" t="str">
        <f t="shared" si="1622"/>
        <v/>
      </c>
      <c r="M2323" s="146" t="str">
        <f t="shared" si="1623"/>
        <v/>
      </c>
      <c r="N2323" s="147">
        <f t="shared" si="1624"/>
        <v>0</v>
      </c>
      <c r="O2323" s="52"/>
      <c r="Q2323" s="146" t="str">
        <f t="shared" si="1625"/>
        <v>DNP</v>
      </c>
      <c r="R2323" t="s">
        <v>207</v>
      </c>
      <c r="S2323" s="134"/>
    </row>
    <row r="2324" spans="1:20" x14ac:dyDescent="0.25">
      <c r="A2324" s="139" t="str">
        <f t="shared" si="1613"/>
        <v>2015Wk 14P</v>
      </c>
      <c r="B2324" s="48" t="str">
        <f>IFERROR(VLOOKUP("S6",R2394:S2433,2,FALSE),"")</f>
        <v/>
      </c>
      <c r="C2324" s="144" t="e">
        <f t="shared" si="1614"/>
        <v>#N/A</v>
      </c>
      <c r="D2324" s="117"/>
      <c r="E2324" s="146" t="str">
        <f t="shared" si="1615"/>
        <v/>
      </c>
      <c r="F2324" s="146" t="str">
        <f t="shared" si="1616"/>
        <v/>
      </c>
      <c r="G2324" s="146" t="str">
        <f t="shared" si="1617"/>
        <v/>
      </c>
      <c r="H2324" s="146" t="str">
        <f t="shared" si="1618"/>
        <v/>
      </c>
      <c r="I2324" s="146" t="str">
        <f t="shared" si="1619"/>
        <v/>
      </c>
      <c r="J2324" s="146" t="str">
        <f t="shared" si="1620"/>
        <v/>
      </c>
      <c r="K2324" s="146" t="str">
        <f t="shared" si="1621"/>
        <v/>
      </c>
      <c r="L2324" s="146" t="str">
        <f t="shared" si="1622"/>
        <v/>
      </c>
      <c r="M2324" s="146" t="str">
        <f t="shared" si="1623"/>
        <v/>
      </c>
      <c r="N2324" s="147">
        <f t="shared" si="1624"/>
        <v>0</v>
      </c>
      <c r="O2324" s="52"/>
      <c r="Q2324" s="146" t="str">
        <f t="shared" si="1625"/>
        <v>DNP</v>
      </c>
      <c r="R2324" t="s">
        <v>207</v>
      </c>
      <c r="S2324" s="134"/>
    </row>
    <row r="2325" spans="1:20" x14ac:dyDescent="0.25">
      <c r="A2325" s="139" t="str">
        <f t="shared" si="1613"/>
        <v>2015Wk 14P</v>
      </c>
      <c r="B2325" s="48" t="str">
        <f>IFERROR(VLOOKUP("S7",R2394:S2433,2,FALSE),"")</f>
        <v/>
      </c>
      <c r="C2325" s="144" t="e">
        <f t="shared" si="1614"/>
        <v>#N/A</v>
      </c>
      <c r="D2325" s="117"/>
      <c r="E2325" s="146" t="str">
        <f t="shared" si="1615"/>
        <v/>
      </c>
      <c r="F2325" s="146" t="str">
        <f t="shared" si="1616"/>
        <v/>
      </c>
      <c r="G2325" s="146" t="str">
        <f t="shared" si="1617"/>
        <v/>
      </c>
      <c r="H2325" s="146" t="str">
        <f t="shared" si="1618"/>
        <v/>
      </c>
      <c r="I2325" s="146" t="str">
        <f t="shared" si="1619"/>
        <v/>
      </c>
      <c r="J2325" s="146" t="str">
        <f t="shared" si="1620"/>
        <v/>
      </c>
      <c r="K2325" s="146" t="str">
        <f t="shared" si="1621"/>
        <v/>
      </c>
      <c r="L2325" s="146" t="str">
        <f t="shared" si="1622"/>
        <v/>
      </c>
      <c r="M2325" s="146" t="str">
        <f t="shared" si="1623"/>
        <v/>
      </c>
      <c r="N2325" s="147">
        <f t="shared" si="1624"/>
        <v>0</v>
      </c>
      <c r="O2325" s="52"/>
      <c r="Q2325" s="146" t="str">
        <f t="shared" si="1625"/>
        <v>DNP</v>
      </c>
      <c r="R2325" t="s">
        <v>207</v>
      </c>
      <c r="S2325" s="134"/>
    </row>
    <row r="2326" spans="1:20" x14ac:dyDescent="0.25">
      <c r="A2326" s="139" t="str">
        <f t="shared" si="1613"/>
        <v>2015Wk 14P</v>
      </c>
      <c r="B2326" s="48" t="str">
        <f>IFERROR(VLOOKUP("S8",R2394:S2433,2,FALSE),"")</f>
        <v/>
      </c>
      <c r="C2326" s="144" t="e">
        <f t="shared" si="1614"/>
        <v>#N/A</v>
      </c>
      <c r="D2326" s="117"/>
      <c r="E2326" s="146" t="str">
        <f t="shared" si="1615"/>
        <v/>
      </c>
      <c r="F2326" s="146" t="str">
        <f t="shared" si="1616"/>
        <v/>
      </c>
      <c r="G2326" s="146" t="str">
        <f t="shared" si="1617"/>
        <v/>
      </c>
      <c r="H2326" s="146" t="str">
        <f t="shared" si="1618"/>
        <v/>
      </c>
      <c r="I2326" s="146" t="str">
        <f t="shared" si="1619"/>
        <v/>
      </c>
      <c r="J2326" s="146" t="str">
        <f t="shared" si="1620"/>
        <v/>
      </c>
      <c r="K2326" s="146" t="str">
        <f t="shared" si="1621"/>
        <v/>
      </c>
      <c r="L2326" s="146" t="str">
        <f t="shared" si="1622"/>
        <v/>
      </c>
      <c r="M2326" s="146" t="str">
        <f t="shared" si="1623"/>
        <v/>
      </c>
      <c r="N2326" s="147">
        <f t="shared" si="1624"/>
        <v>0</v>
      </c>
      <c r="O2326" s="52"/>
      <c r="Q2326" s="146" t="str">
        <f t="shared" si="1625"/>
        <v>DNP</v>
      </c>
      <c r="R2326" t="s">
        <v>207</v>
      </c>
      <c r="S2326" s="134"/>
    </row>
    <row r="2327" spans="1:20" x14ac:dyDescent="0.25">
      <c r="A2327" s="139" t="str">
        <f t="shared" si="1613"/>
        <v>2015Wk 14P</v>
      </c>
      <c r="B2327" s="48" t="str">
        <f>IFERROR(VLOOKUP("S9",R2394:S2433,2,FALSE),"")</f>
        <v/>
      </c>
      <c r="C2327" s="144" t="e">
        <f t="shared" si="1614"/>
        <v>#N/A</v>
      </c>
      <c r="D2327" s="117"/>
      <c r="E2327" s="146" t="str">
        <f t="shared" si="1615"/>
        <v/>
      </c>
      <c r="F2327" s="146" t="str">
        <f t="shared" si="1616"/>
        <v/>
      </c>
      <c r="G2327" s="146" t="str">
        <f t="shared" si="1617"/>
        <v/>
      </c>
      <c r="H2327" s="146" t="str">
        <f t="shared" si="1618"/>
        <v/>
      </c>
      <c r="I2327" s="146" t="str">
        <f t="shared" si="1619"/>
        <v/>
      </c>
      <c r="J2327" s="146" t="str">
        <f t="shared" si="1620"/>
        <v/>
      </c>
      <c r="K2327" s="146" t="str">
        <f t="shared" si="1621"/>
        <v/>
      </c>
      <c r="L2327" s="146" t="str">
        <f t="shared" si="1622"/>
        <v/>
      </c>
      <c r="M2327" s="146" t="str">
        <f t="shared" si="1623"/>
        <v/>
      </c>
      <c r="N2327" s="147">
        <f t="shared" si="1624"/>
        <v>0</v>
      </c>
      <c r="O2327" s="52"/>
      <c r="Q2327" s="146" t="str">
        <f t="shared" si="1625"/>
        <v>DNP</v>
      </c>
      <c r="R2327" t="s">
        <v>207</v>
      </c>
      <c r="S2327" s="134"/>
    </row>
    <row r="2328" spans="1:20" x14ac:dyDescent="0.25">
      <c r="A2328" s="139" t="str">
        <f t="shared" si="1613"/>
        <v>2015Wk 14P</v>
      </c>
      <c r="B2328" s="48" t="str">
        <f>IFERROR(VLOOKUP("S10",R2394:S2433,2,FALSE),"")</f>
        <v/>
      </c>
      <c r="C2328" s="144" t="e">
        <f t="shared" si="1614"/>
        <v>#N/A</v>
      </c>
      <c r="D2328" s="117"/>
      <c r="E2328" s="146" t="str">
        <f t="shared" si="1615"/>
        <v/>
      </c>
      <c r="F2328" s="146" t="str">
        <f t="shared" si="1616"/>
        <v/>
      </c>
      <c r="G2328" s="146" t="str">
        <f t="shared" si="1617"/>
        <v/>
      </c>
      <c r="H2328" s="146" t="str">
        <f t="shared" si="1618"/>
        <v/>
      </c>
      <c r="I2328" s="146" t="str">
        <f t="shared" si="1619"/>
        <v/>
      </c>
      <c r="J2328" s="146" t="str">
        <f t="shared" si="1620"/>
        <v/>
      </c>
      <c r="K2328" s="146" t="str">
        <f t="shared" si="1621"/>
        <v/>
      </c>
      <c r="L2328" s="146" t="str">
        <f t="shared" si="1622"/>
        <v/>
      </c>
      <c r="M2328" s="146" t="str">
        <f t="shared" si="1623"/>
        <v/>
      </c>
      <c r="N2328" s="147">
        <f t="shared" si="1624"/>
        <v>0</v>
      </c>
      <c r="O2328" s="52"/>
      <c r="Q2328" s="146" t="str">
        <f t="shared" si="1625"/>
        <v>DNP</v>
      </c>
      <c r="R2328" t="s">
        <v>207</v>
      </c>
      <c r="S2328" s="134"/>
    </row>
    <row r="2329" spans="1:20" x14ac:dyDescent="0.25">
      <c r="D2329" s="52"/>
      <c r="N2329" s="52"/>
      <c r="O2329" s="52"/>
      <c r="S2329" s="134"/>
    </row>
    <row r="2330" spans="1:20" x14ac:dyDescent="0.25">
      <c r="A2330">
        <v>1</v>
      </c>
      <c r="B2330">
        <v>1</v>
      </c>
      <c r="C2330">
        <v>2</v>
      </c>
      <c r="D2330">
        <v>3</v>
      </c>
      <c r="E2330" s="52">
        <v>4</v>
      </c>
      <c r="F2330">
        <v>5</v>
      </c>
      <c r="G2330">
        <v>6</v>
      </c>
      <c r="H2330">
        <v>7</v>
      </c>
      <c r="I2330">
        <v>8</v>
      </c>
      <c r="J2330">
        <v>9</v>
      </c>
      <c r="K2330">
        <v>10</v>
      </c>
      <c r="L2330">
        <v>11</v>
      </c>
      <c r="M2330">
        <v>12</v>
      </c>
      <c r="N2330">
        <v>13</v>
      </c>
      <c r="O2330" s="52">
        <v>14</v>
      </c>
      <c r="P2330" s="52">
        <v>15</v>
      </c>
      <c r="Q2330">
        <v>16</v>
      </c>
      <c r="S2330" s="134"/>
    </row>
    <row r="2331" spans="1:20" x14ac:dyDescent="0.25">
      <c r="A2331" t="str">
        <f>CONCATENATE($C$10,C2331)</f>
        <v>2015Wk 14</v>
      </c>
      <c r="B2331" t="s">
        <v>294</v>
      </c>
      <c r="C2331" s="159" t="s">
        <v>182</v>
      </c>
      <c r="D2331" s="160" t="s">
        <v>10</v>
      </c>
      <c r="E2331" s="161">
        <v>10</v>
      </c>
      <c r="F2331" s="161">
        <v>11</v>
      </c>
      <c r="G2331" s="161">
        <v>12</v>
      </c>
      <c r="H2331" s="161">
        <v>13</v>
      </c>
      <c r="I2331" s="161">
        <v>14</v>
      </c>
      <c r="J2331" s="161">
        <v>15</v>
      </c>
      <c r="K2331" s="161">
        <v>16</v>
      </c>
      <c r="L2331" s="161">
        <v>17</v>
      </c>
      <c r="M2331" s="161">
        <v>18</v>
      </c>
      <c r="N2331" s="162" t="s">
        <v>209</v>
      </c>
      <c r="O2331" s="163" t="s">
        <v>210</v>
      </c>
      <c r="P2331" s="164" t="s">
        <v>8</v>
      </c>
      <c r="Q2331" s="165" t="str">
        <f>IF(E2366="","Not Played","Played")</f>
        <v>Played</v>
      </c>
      <c r="R2331" s="166" t="str">
        <f>CONCATENATE($C$10,C2331)</f>
        <v>2015Wk 14</v>
      </c>
      <c r="S2331" s="162"/>
    </row>
    <row r="2332" spans="1:20" ht="16.5" thickBot="1" x14ac:dyDescent="0.3">
      <c r="C2332" s="167" t="s">
        <v>189</v>
      </c>
      <c r="D2332" s="168"/>
      <c r="E2332" s="168">
        <v>4</v>
      </c>
      <c r="F2332" s="168">
        <v>4</v>
      </c>
      <c r="G2332" s="168">
        <v>5</v>
      </c>
      <c r="H2332" s="168">
        <v>4</v>
      </c>
      <c r="I2332" s="168">
        <v>3</v>
      </c>
      <c r="J2332" s="168">
        <v>4</v>
      </c>
      <c r="K2332" s="168">
        <v>3</v>
      </c>
      <c r="L2332" s="168">
        <v>4</v>
      </c>
      <c r="M2332" s="168">
        <v>5</v>
      </c>
      <c r="N2332" s="169"/>
      <c r="O2332" s="169"/>
      <c r="R2332" s="166" t="s">
        <v>211</v>
      </c>
      <c r="S2332" s="170" t="s">
        <v>212</v>
      </c>
      <c r="T2332" t="s">
        <v>2</v>
      </c>
    </row>
    <row r="2333" spans="1:20" ht="16.5" thickBot="1" x14ac:dyDescent="0.3">
      <c r="A2333" s="139" t="str">
        <f t="shared" ref="A2333:A2392" si="1626">CONCATENATE($C$10,$C$2331,"P",B2333)</f>
        <v>2015Wk 14P3</v>
      </c>
      <c r="B2333">
        <v>3</v>
      </c>
      <c r="C2333" s="144" t="s">
        <v>229</v>
      </c>
      <c r="D2333" s="171">
        <v>4</v>
      </c>
      <c r="E2333" s="172">
        <v>4</v>
      </c>
      <c r="F2333" s="172">
        <v>5</v>
      </c>
      <c r="G2333" s="172">
        <v>6</v>
      </c>
      <c r="H2333" s="172">
        <v>4</v>
      </c>
      <c r="I2333" s="172">
        <v>3</v>
      </c>
      <c r="J2333" s="172">
        <v>5</v>
      </c>
      <c r="K2333" s="172">
        <v>5</v>
      </c>
      <c r="L2333" s="172">
        <v>5</v>
      </c>
      <c r="M2333" s="173">
        <v>5</v>
      </c>
      <c r="N2333" s="174">
        <v>42</v>
      </c>
      <c r="O2333" s="175">
        <v>-1</v>
      </c>
      <c r="P2333" s="176">
        <v>2</v>
      </c>
      <c r="R2333" s="177" t="str">
        <f>CONCATENATE(B2333+100,P2333+100)</f>
        <v>103102</v>
      </c>
      <c r="S2333" s="170">
        <f>B2334</f>
        <v>23</v>
      </c>
      <c r="T2333" t="e">
        <f>VLOOKUP(B2333,$D$223:$H$264,5,FALSE)</f>
        <v>#N/A</v>
      </c>
    </row>
    <row r="2334" spans="1:20" ht="16.5" thickBot="1" x14ac:dyDescent="0.3">
      <c r="A2334" s="139" t="str">
        <f t="shared" si="1626"/>
        <v>2015Wk 14P23</v>
      </c>
      <c r="B2334">
        <v>23</v>
      </c>
      <c r="C2334" s="144" t="s">
        <v>246</v>
      </c>
      <c r="D2334" s="171">
        <v>5</v>
      </c>
      <c r="E2334" s="172">
        <v>5</v>
      </c>
      <c r="F2334" s="172">
        <v>5</v>
      </c>
      <c r="G2334" s="172">
        <v>6</v>
      </c>
      <c r="H2334" s="172">
        <v>5</v>
      </c>
      <c r="I2334" s="172">
        <v>3</v>
      </c>
      <c r="J2334" s="172">
        <v>5</v>
      </c>
      <c r="K2334" s="172">
        <v>4</v>
      </c>
      <c r="L2334" s="172">
        <v>5</v>
      </c>
      <c r="M2334" s="173">
        <v>6</v>
      </c>
      <c r="N2334" s="174">
        <v>44</v>
      </c>
      <c r="O2334" s="175">
        <v>-2</v>
      </c>
      <c r="P2334" s="176">
        <v>0</v>
      </c>
      <c r="Q2334" s="52"/>
      <c r="R2334" s="177" t="str">
        <f>CONCATENATE(B2334+100,P2334+100)</f>
        <v>123100</v>
      </c>
      <c r="S2334" s="170">
        <f>B2333</f>
        <v>3</v>
      </c>
      <c r="T2334" t="e">
        <f>VLOOKUP(B2334,$D$223:$H$264,5,FALSE)</f>
        <v>#N/A</v>
      </c>
    </row>
    <row r="2335" spans="1:20" ht="16.5" thickBot="1" x14ac:dyDescent="0.3">
      <c r="A2335" s="139" t="str">
        <f t="shared" si="1626"/>
        <v>2015Wk 14PM1</v>
      </c>
      <c r="B2335" t="s">
        <v>173</v>
      </c>
      <c r="C2335" s="96"/>
      <c r="D2335" s="98"/>
      <c r="E2335" s="178"/>
      <c r="F2335" s="178"/>
      <c r="G2335" s="178"/>
      <c r="H2335" s="178"/>
      <c r="I2335" s="178"/>
      <c r="J2335" s="178"/>
      <c r="K2335" s="178"/>
      <c r="L2335" s="178"/>
      <c r="M2335" s="178"/>
      <c r="N2335" s="126"/>
      <c r="O2335" s="126"/>
      <c r="P2335" s="90"/>
      <c r="Q2335" s="52"/>
      <c r="R2335" s="177" t="str">
        <f>IF(R2333="","",CONCATENATE(R2333,"v",R2334))</f>
        <v>103102v123100</v>
      </c>
      <c r="S2335" s="170"/>
    </row>
    <row r="2336" spans="1:20" ht="16.5" thickBot="1" x14ac:dyDescent="0.3">
      <c r="A2336" s="139" t="str">
        <f t="shared" si="1626"/>
        <v>2015Wk 14P31</v>
      </c>
      <c r="B2336">
        <v>31</v>
      </c>
      <c r="C2336" s="144" t="s">
        <v>232</v>
      </c>
      <c r="D2336" s="171">
        <v>8</v>
      </c>
      <c r="E2336" s="172">
        <v>4</v>
      </c>
      <c r="F2336" s="172">
        <v>6</v>
      </c>
      <c r="G2336" s="172">
        <v>5</v>
      </c>
      <c r="H2336" s="172">
        <v>4</v>
      </c>
      <c r="I2336" s="172">
        <v>3</v>
      </c>
      <c r="J2336" s="172">
        <v>7</v>
      </c>
      <c r="K2336" s="172">
        <v>4</v>
      </c>
      <c r="L2336" s="172">
        <v>4</v>
      </c>
      <c r="M2336" s="173">
        <v>6</v>
      </c>
      <c r="N2336" s="174">
        <v>43</v>
      </c>
      <c r="O2336" s="175">
        <v>3</v>
      </c>
      <c r="P2336" s="176">
        <v>2</v>
      </c>
      <c r="Q2336" s="52"/>
      <c r="R2336" s="177" t="str">
        <f>CONCATENATE(B2336+100,P2336+100)</f>
        <v>131102</v>
      </c>
      <c r="S2336" s="170">
        <f>B2337</f>
        <v>24</v>
      </c>
      <c r="T2336" t="e">
        <f>VLOOKUP(B2336,$D$223:$H$264,5,FALSE)</f>
        <v>#N/A</v>
      </c>
    </row>
    <row r="2337" spans="1:20" ht="16.5" thickBot="1" x14ac:dyDescent="0.3">
      <c r="A2337" s="139" t="str">
        <f t="shared" si="1626"/>
        <v>2015Wk 14P24</v>
      </c>
      <c r="B2337">
        <v>24</v>
      </c>
      <c r="C2337" s="144" t="s">
        <v>249</v>
      </c>
      <c r="D2337" s="171">
        <v>8</v>
      </c>
      <c r="E2337" s="172">
        <v>5</v>
      </c>
      <c r="F2337" s="172">
        <v>6</v>
      </c>
      <c r="G2337" s="172">
        <v>7</v>
      </c>
      <c r="H2337" s="172">
        <v>5</v>
      </c>
      <c r="I2337" s="172">
        <v>3</v>
      </c>
      <c r="J2337" s="172">
        <v>5</v>
      </c>
      <c r="K2337" s="172">
        <v>4</v>
      </c>
      <c r="L2337" s="172">
        <v>5</v>
      </c>
      <c r="M2337" s="173">
        <v>6</v>
      </c>
      <c r="N2337" s="174">
        <v>46</v>
      </c>
      <c r="O2337" s="175">
        <v>-1</v>
      </c>
      <c r="P2337" s="176">
        <v>0</v>
      </c>
      <c r="Q2337" s="52"/>
      <c r="R2337" s="177" t="str">
        <f>CONCATENATE(B2337+100,P2337+100)</f>
        <v>124100</v>
      </c>
      <c r="S2337" s="170">
        <f>B2336</f>
        <v>31</v>
      </c>
      <c r="T2337" t="e">
        <f>VLOOKUP(B2337,$D$223:$H$264,5,FALSE)</f>
        <v>#N/A</v>
      </c>
    </row>
    <row r="2338" spans="1:20" ht="16.5" thickBot="1" x14ac:dyDescent="0.3">
      <c r="A2338" s="139" t="str">
        <f t="shared" si="1626"/>
        <v>2015Wk 14PM2</v>
      </c>
      <c r="B2338" t="s">
        <v>174</v>
      </c>
      <c r="C2338" s="96"/>
      <c r="D2338" s="98"/>
      <c r="E2338" s="178"/>
      <c r="F2338" s="178"/>
      <c r="G2338" s="178"/>
      <c r="H2338" s="178"/>
      <c r="I2338" s="178"/>
      <c r="J2338" s="178"/>
      <c r="K2338" s="178"/>
      <c r="L2338" s="178"/>
      <c r="M2338" s="178"/>
      <c r="N2338" s="126"/>
      <c r="O2338" s="126"/>
      <c r="P2338" s="90"/>
      <c r="Q2338" s="52"/>
      <c r="R2338" s="177" t="str">
        <f>IF(R2336="","",CONCATENATE(R2336,"v",R2337))</f>
        <v>131102v124100</v>
      </c>
      <c r="S2338" s="170"/>
    </row>
    <row r="2339" spans="1:20" ht="16.5" thickBot="1" x14ac:dyDescent="0.3">
      <c r="A2339" s="139" t="str">
        <f t="shared" si="1626"/>
        <v>2015Wk 14P32</v>
      </c>
      <c r="B2339">
        <v>32</v>
      </c>
      <c r="C2339" s="144" t="s">
        <v>235</v>
      </c>
      <c r="D2339" s="171">
        <v>10</v>
      </c>
      <c r="E2339" s="172">
        <v>6</v>
      </c>
      <c r="F2339" s="172">
        <v>7</v>
      </c>
      <c r="G2339" s="172">
        <v>7</v>
      </c>
      <c r="H2339" s="172">
        <v>4</v>
      </c>
      <c r="I2339" s="172">
        <v>4</v>
      </c>
      <c r="J2339" s="172">
        <v>5</v>
      </c>
      <c r="K2339" s="172">
        <v>4</v>
      </c>
      <c r="L2339" s="172">
        <v>5</v>
      </c>
      <c r="M2339" s="173">
        <v>7</v>
      </c>
      <c r="N2339" s="174">
        <v>49</v>
      </c>
      <c r="O2339" s="175">
        <v>-1</v>
      </c>
      <c r="P2339" s="176">
        <v>2</v>
      </c>
      <c r="Q2339" s="52"/>
      <c r="R2339" s="177" t="str">
        <f>CONCATENATE(B2339+100,P2339+100)</f>
        <v>132102</v>
      </c>
      <c r="S2339" s="170">
        <f>B2340</f>
        <v>80</v>
      </c>
      <c r="T2339" t="e">
        <f>VLOOKUP(B2339,$D$223:$H$264,5,FALSE)</f>
        <v>#N/A</v>
      </c>
    </row>
    <row r="2340" spans="1:20" ht="16.5" thickBot="1" x14ac:dyDescent="0.3">
      <c r="A2340" s="139" t="str">
        <f t="shared" si="1626"/>
        <v>2015Wk 14P80</v>
      </c>
      <c r="B2340">
        <v>80</v>
      </c>
      <c r="C2340" s="144" t="s">
        <v>252</v>
      </c>
      <c r="D2340" s="171">
        <v>9</v>
      </c>
      <c r="E2340" s="172">
        <v>6</v>
      </c>
      <c r="F2340" s="172">
        <v>6</v>
      </c>
      <c r="G2340" s="172">
        <v>6</v>
      </c>
      <c r="H2340" s="172">
        <v>5</v>
      </c>
      <c r="I2340" s="172">
        <v>4</v>
      </c>
      <c r="J2340" s="172">
        <v>4</v>
      </c>
      <c r="K2340" s="172">
        <v>5</v>
      </c>
      <c r="L2340" s="172">
        <v>5</v>
      </c>
      <c r="M2340" s="173">
        <v>7</v>
      </c>
      <c r="N2340" s="174">
        <v>48</v>
      </c>
      <c r="O2340" s="175">
        <v>-2</v>
      </c>
      <c r="P2340" s="176">
        <v>0</v>
      </c>
      <c r="Q2340" s="52"/>
      <c r="R2340" s="177" t="str">
        <f>CONCATENATE(B2340+100,P2340+100)</f>
        <v>180100</v>
      </c>
      <c r="S2340" s="170">
        <f>B2339</f>
        <v>32</v>
      </c>
      <c r="T2340" t="e">
        <f>VLOOKUP(B2340,$D$223:$H$264,5,FALSE)</f>
        <v>#N/A</v>
      </c>
    </row>
    <row r="2341" spans="1:20" ht="16.5" thickBot="1" x14ac:dyDescent="0.3">
      <c r="A2341" s="139" t="str">
        <f t="shared" si="1626"/>
        <v>2015Wk 14PM3</v>
      </c>
      <c r="B2341" t="s">
        <v>175</v>
      </c>
      <c r="C2341" s="96"/>
      <c r="D2341" s="98"/>
      <c r="E2341" s="178"/>
      <c r="F2341" s="178"/>
      <c r="G2341" s="178"/>
      <c r="H2341" s="178"/>
      <c r="I2341" s="178"/>
      <c r="J2341" s="178"/>
      <c r="K2341" s="178"/>
      <c r="L2341" s="178"/>
      <c r="M2341" s="178"/>
      <c r="N2341" s="126"/>
      <c r="O2341" s="126"/>
      <c r="P2341" s="90"/>
      <c r="Q2341" s="52"/>
      <c r="R2341" s="177" t="str">
        <f>IF(R2339="","",CONCATENATE(R2339,"v",R2340))</f>
        <v>132102v180100</v>
      </c>
      <c r="S2341" s="170"/>
    </row>
    <row r="2342" spans="1:20" ht="16.5" thickBot="1" x14ac:dyDescent="0.3">
      <c r="A2342" s="139" t="str">
        <f t="shared" si="1626"/>
        <v>2015Wk 14P83</v>
      </c>
      <c r="B2342">
        <v>83</v>
      </c>
      <c r="C2342" s="144" t="s">
        <v>213</v>
      </c>
      <c r="D2342" s="171">
        <v>2</v>
      </c>
      <c r="E2342" s="172">
        <v>5</v>
      </c>
      <c r="F2342" s="172">
        <v>4</v>
      </c>
      <c r="G2342" s="172">
        <v>5</v>
      </c>
      <c r="H2342" s="172">
        <v>4</v>
      </c>
      <c r="I2342" s="172">
        <v>4</v>
      </c>
      <c r="J2342" s="172">
        <v>4</v>
      </c>
      <c r="K2342" s="172">
        <v>4</v>
      </c>
      <c r="L2342" s="172">
        <v>3</v>
      </c>
      <c r="M2342" s="173">
        <v>5</v>
      </c>
      <c r="N2342" s="174">
        <v>38</v>
      </c>
      <c r="O2342" s="175">
        <v>2</v>
      </c>
      <c r="P2342" s="176">
        <v>2</v>
      </c>
      <c r="Q2342" s="52"/>
      <c r="R2342" s="177" t="str">
        <f>CONCATENATE(B2342+100,P2342+100)</f>
        <v>183102</v>
      </c>
      <c r="S2342" s="170">
        <f>B2343</f>
        <v>6</v>
      </c>
      <c r="T2342" t="e">
        <f>VLOOKUP(B2342,$D$223:$H$264,5,FALSE)</f>
        <v>#N/A</v>
      </c>
    </row>
    <row r="2343" spans="1:20" ht="16.5" thickBot="1" x14ac:dyDescent="0.3">
      <c r="A2343" s="139" t="str">
        <f t="shared" si="1626"/>
        <v>2015Wk 14P6</v>
      </c>
      <c r="B2343">
        <v>6</v>
      </c>
      <c r="C2343" s="144" t="s">
        <v>237</v>
      </c>
      <c r="D2343" s="171">
        <v>5</v>
      </c>
      <c r="E2343" s="172">
        <v>4</v>
      </c>
      <c r="F2343" s="172">
        <v>5</v>
      </c>
      <c r="G2343" s="172">
        <v>6</v>
      </c>
      <c r="H2343" s="172">
        <v>6</v>
      </c>
      <c r="I2343" s="172">
        <v>4</v>
      </c>
      <c r="J2343" s="172">
        <v>6</v>
      </c>
      <c r="K2343" s="172">
        <v>3</v>
      </c>
      <c r="L2343" s="172">
        <v>4</v>
      </c>
      <c r="M2343" s="173">
        <v>6</v>
      </c>
      <c r="N2343" s="174">
        <v>44</v>
      </c>
      <c r="O2343" s="175">
        <v>-2</v>
      </c>
      <c r="P2343" s="176">
        <v>0</v>
      </c>
      <c r="Q2343" s="52"/>
      <c r="R2343" s="177" t="str">
        <f>CONCATENATE(B2343+100,P2343+100)</f>
        <v>106100</v>
      </c>
      <c r="S2343" s="170">
        <f>B2342</f>
        <v>83</v>
      </c>
      <c r="T2343" t="e">
        <f>VLOOKUP(B2343,$D$223:$H$264,5,FALSE)</f>
        <v>#N/A</v>
      </c>
    </row>
    <row r="2344" spans="1:20" ht="16.5" thickBot="1" x14ac:dyDescent="0.3">
      <c r="A2344" s="139" t="str">
        <f t="shared" si="1626"/>
        <v>2015Wk 14PM4</v>
      </c>
      <c r="B2344" t="s">
        <v>221</v>
      </c>
      <c r="C2344" s="96"/>
      <c r="D2344" s="98"/>
      <c r="E2344" s="178"/>
      <c r="F2344" s="178"/>
      <c r="G2344" s="178"/>
      <c r="H2344" s="178"/>
      <c r="I2344" s="178"/>
      <c r="J2344" s="178"/>
      <c r="K2344" s="178"/>
      <c r="L2344" s="178"/>
      <c r="M2344" s="178"/>
      <c r="N2344" s="126"/>
      <c r="O2344" s="126"/>
      <c r="P2344" s="90"/>
      <c r="Q2344" s="52"/>
      <c r="R2344" s="177" t="str">
        <f>IF(R2342="","",CONCATENATE(R2342,"v",R2343))</f>
        <v>183102v106100</v>
      </c>
      <c r="S2344" s="170"/>
    </row>
    <row r="2345" spans="1:20" ht="16.5" thickBot="1" x14ac:dyDescent="0.3">
      <c r="A2345" s="139" t="str">
        <f t="shared" si="1626"/>
        <v>2015Wk 14P14</v>
      </c>
      <c r="B2345">
        <v>14</v>
      </c>
      <c r="C2345" s="144" t="s">
        <v>215</v>
      </c>
      <c r="D2345" s="171">
        <v>8</v>
      </c>
      <c r="E2345" s="172">
        <v>6</v>
      </c>
      <c r="F2345" s="172">
        <v>6</v>
      </c>
      <c r="G2345" s="172">
        <v>7</v>
      </c>
      <c r="H2345" s="172">
        <v>4</v>
      </c>
      <c r="I2345" s="172">
        <v>3</v>
      </c>
      <c r="J2345" s="172">
        <v>7</v>
      </c>
      <c r="K2345" s="172">
        <v>4</v>
      </c>
      <c r="L2345" s="172">
        <v>6</v>
      </c>
      <c r="M2345" s="173">
        <v>7</v>
      </c>
      <c r="N2345" s="174">
        <v>50</v>
      </c>
      <c r="O2345" s="175">
        <v>-4</v>
      </c>
      <c r="P2345" s="176">
        <v>0</v>
      </c>
      <c r="Q2345" s="52"/>
      <c r="R2345" s="177" t="str">
        <f>CONCATENATE(B2345+100,P2345+100)</f>
        <v>114100</v>
      </c>
      <c r="S2345" s="170">
        <f>B2346</f>
        <v>21</v>
      </c>
      <c r="T2345" t="e">
        <f>VLOOKUP(B2345,$D$223:$H$264,5,FALSE)</f>
        <v>#N/A</v>
      </c>
    </row>
    <row r="2346" spans="1:20" ht="16.5" thickBot="1" x14ac:dyDescent="0.3">
      <c r="A2346" s="139" t="str">
        <f t="shared" si="1626"/>
        <v>2015Wk 14P21</v>
      </c>
      <c r="B2346">
        <v>21</v>
      </c>
      <c r="C2346" s="144" t="s">
        <v>240</v>
      </c>
      <c r="D2346" s="171">
        <v>7</v>
      </c>
      <c r="E2346" s="172">
        <v>4</v>
      </c>
      <c r="F2346" s="172">
        <v>6</v>
      </c>
      <c r="G2346" s="172">
        <v>7</v>
      </c>
      <c r="H2346" s="172">
        <v>5</v>
      </c>
      <c r="I2346" s="172">
        <v>3</v>
      </c>
      <c r="J2346" s="172">
        <v>5</v>
      </c>
      <c r="K2346" s="172">
        <v>5</v>
      </c>
      <c r="L2346" s="172">
        <v>5</v>
      </c>
      <c r="M2346" s="173">
        <v>9</v>
      </c>
      <c r="N2346" s="174">
        <v>49</v>
      </c>
      <c r="O2346" s="175">
        <v>-3</v>
      </c>
      <c r="P2346" s="176">
        <v>2</v>
      </c>
      <c r="Q2346" s="52"/>
      <c r="R2346" s="177" t="str">
        <f>CONCATENATE(B2346+100,P2346+100)</f>
        <v>121102</v>
      </c>
      <c r="S2346" s="170">
        <f>B2345</f>
        <v>14</v>
      </c>
      <c r="T2346" t="e">
        <f>VLOOKUP(B2346,$D$223:$H$264,5,FALSE)</f>
        <v>#N/A</v>
      </c>
    </row>
    <row r="2347" spans="1:20" ht="16.5" thickBot="1" x14ac:dyDescent="0.3">
      <c r="A2347" s="139" t="str">
        <f t="shared" si="1626"/>
        <v>2015Wk 14PM5</v>
      </c>
      <c r="B2347" t="s">
        <v>224</v>
      </c>
      <c r="C2347" s="96"/>
      <c r="D2347" s="98"/>
      <c r="E2347" s="178"/>
      <c r="F2347" s="178"/>
      <c r="G2347" s="178"/>
      <c r="H2347" s="178"/>
      <c r="I2347" s="178"/>
      <c r="J2347" s="178"/>
      <c r="K2347" s="178"/>
      <c r="L2347" s="178"/>
      <c r="M2347" s="178"/>
      <c r="N2347" s="126"/>
      <c r="O2347" s="126"/>
      <c r="P2347" s="90"/>
      <c r="Q2347" s="52"/>
      <c r="R2347" s="177" t="str">
        <f>IF(R2345="","",CONCATENATE(R2345,"v",R2346))</f>
        <v>114100v121102</v>
      </c>
      <c r="S2347" s="170"/>
    </row>
    <row r="2348" spans="1:20" ht="16.5" thickBot="1" x14ac:dyDescent="0.3">
      <c r="A2348" s="139" t="str">
        <f t="shared" si="1626"/>
        <v>2015Wk 14P57</v>
      </c>
      <c r="B2348">
        <v>57</v>
      </c>
      <c r="C2348" s="144" t="s">
        <v>217</v>
      </c>
      <c r="D2348" s="171">
        <v>13</v>
      </c>
      <c r="E2348" s="172">
        <v>6</v>
      </c>
      <c r="F2348" s="172">
        <v>7</v>
      </c>
      <c r="G2348" s="172">
        <v>8</v>
      </c>
      <c r="H2348" s="172">
        <v>6</v>
      </c>
      <c r="I2348" s="172">
        <v>5</v>
      </c>
      <c r="J2348" s="172">
        <v>6</v>
      </c>
      <c r="K2348" s="172">
        <v>4</v>
      </c>
      <c r="L2348" s="172">
        <v>8</v>
      </c>
      <c r="M2348" s="173">
        <v>9</v>
      </c>
      <c r="N2348" s="174">
        <v>59</v>
      </c>
      <c r="O2348" s="175">
        <v>-4</v>
      </c>
      <c r="P2348" s="176">
        <v>0</v>
      </c>
      <c r="Q2348" s="52"/>
      <c r="R2348" s="177" t="str">
        <f>CONCATENATE(B2348+100,P2348+100)</f>
        <v>157100</v>
      </c>
      <c r="S2348" s="170">
        <f>B2349</f>
        <v>29</v>
      </c>
      <c r="T2348" t="e">
        <f>VLOOKUP(B2348,$D$223:$H$264,5,FALSE)</f>
        <v>#N/A</v>
      </c>
    </row>
    <row r="2349" spans="1:20" ht="16.5" thickBot="1" x14ac:dyDescent="0.3">
      <c r="A2349" s="139" t="str">
        <f t="shared" si="1626"/>
        <v>2015Wk 14P29</v>
      </c>
      <c r="B2349">
        <v>29</v>
      </c>
      <c r="C2349" s="144" t="s">
        <v>243</v>
      </c>
      <c r="D2349" s="171">
        <v>10</v>
      </c>
      <c r="E2349" s="172">
        <v>5</v>
      </c>
      <c r="F2349" s="172">
        <v>7</v>
      </c>
      <c r="G2349" s="172">
        <v>6</v>
      </c>
      <c r="H2349" s="172">
        <v>6</v>
      </c>
      <c r="I2349" s="172">
        <v>5</v>
      </c>
      <c r="J2349" s="172">
        <v>6</v>
      </c>
      <c r="K2349" s="172">
        <v>3</v>
      </c>
      <c r="L2349" s="172">
        <v>7</v>
      </c>
      <c r="M2349" s="173">
        <v>6</v>
      </c>
      <c r="N2349" s="174">
        <v>51</v>
      </c>
      <c r="O2349" s="175">
        <v>-2</v>
      </c>
      <c r="P2349" s="176">
        <v>2</v>
      </c>
      <c r="Q2349" s="52"/>
      <c r="R2349" s="177" t="str">
        <f>CONCATENATE(B2349+100,P2349+100)</f>
        <v>129102</v>
      </c>
      <c r="S2349" s="170">
        <f>B2348</f>
        <v>57</v>
      </c>
      <c r="T2349" t="e">
        <f>VLOOKUP(B2349,$D$223:$H$264,5,FALSE)</f>
        <v>#N/A</v>
      </c>
    </row>
    <row r="2350" spans="1:20" ht="16.5" thickBot="1" x14ac:dyDescent="0.3">
      <c r="A2350" s="139" t="str">
        <f t="shared" si="1626"/>
        <v>2015Wk 14PM6</v>
      </c>
      <c r="B2350" t="s">
        <v>227</v>
      </c>
      <c r="C2350" s="96"/>
      <c r="D2350" s="98"/>
      <c r="E2350" s="178"/>
      <c r="F2350" s="178"/>
      <c r="G2350" s="178"/>
      <c r="H2350" s="178"/>
      <c r="I2350" s="178"/>
      <c r="J2350" s="178"/>
      <c r="K2350" s="178"/>
      <c r="L2350" s="178"/>
      <c r="M2350" s="178"/>
      <c r="N2350" s="126"/>
      <c r="O2350" s="126"/>
      <c r="P2350" s="90"/>
      <c r="Q2350" s="52"/>
      <c r="R2350" s="177" t="str">
        <f>IF(R2348="","",CONCATENATE(R2348,"v",R2349))</f>
        <v>157100v129102</v>
      </c>
      <c r="S2350" s="170"/>
    </row>
    <row r="2351" spans="1:20" ht="16.5" thickBot="1" x14ac:dyDescent="0.3">
      <c r="A2351" s="139" t="str">
        <f t="shared" si="1626"/>
        <v>2015Wk 14P19</v>
      </c>
      <c r="B2351">
        <v>19</v>
      </c>
      <c r="C2351" s="144" t="s">
        <v>255</v>
      </c>
      <c r="D2351" s="171">
        <v>5</v>
      </c>
      <c r="E2351" s="172">
        <v>7</v>
      </c>
      <c r="F2351" s="172">
        <v>6</v>
      </c>
      <c r="G2351" s="172">
        <v>6</v>
      </c>
      <c r="H2351" s="172">
        <v>6</v>
      </c>
      <c r="I2351" s="172">
        <v>5</v>
      </c>
      <c r="J2351" s="172">
        <v>6</v>
      </c>
      <c r="K2351" s="172">
        <v>3</v>
      </c>
      <c r="L2351" s="172">
        <v>5</v>
      </c>
      <c r="M2351" s="173">
        <v>6</v>
      </c>
      <c r="N2351" s="174">
        <v>50</v>
      </c>
      <c r="O2351" s="175">
        <v>-7</v>
      </c>
      <c r="P2351" s="176">
        <v>0</v>
      </c>
      <c r="Q2351" s="52"/>
      <c r="R2351" s="177" t="str">
        <f>CONCATENATE(B2351+100,P2351+100)</f>
        <v>119100</v>
      </c>
      <c r="S2351" s="170">
        <f>B2352</f>
        <v>68</v>
      </c>
      <c r="T2351" t="e">
        <f>VLOOKUP(B2351,$D$223:$H$264,5,FALSE)</f>
        <v>#N/A</v>
      </c>
    </row>
    <row r="2352" spans="1:20" ht="16.5" thickBot="1" x14ac:dyDescent="0.3">
      <c r="A2352" s="139" t="str">
        <f t="shared" si="1626"/>
        <v>2015Wk 14P68</v>
      </c>
      <c r="B2352">
        <v>68</v>
      </c>
      <c r="C2352" s="144" t="s">
        <v>214</v>
      </c>
      <c r="D2352" s="171">
        <v>2</v>
      </c>
      <c r="E2352" s="172">
        <v>4</v>
      </c>
      <c r="F2352" s="172">
        <v>5</v>
      </c>
      <c r="G2352" s="172">
        <v>5</v>
      </c>
      <c r="H2352" s="172">
        <v>4</v>
      </c>
      <c r="I2352" s="172">
        <v>2</v>
      </c>
      <c r="J2352" s="172">
        <v>4</v>
      </c>
      <c r="K2352" s="172">
        <v>5</v>
      </c>
      <c r="L2352" s="172">
        <v>5</v>
      </c>
      <c r="M2352" s="173">
        <v>5</v>
      </c>
      <c r="N2352" s="174">
        <v>39</v>
      </c>
      <c r="O2352" s="175">
        <v>1</v>
      </c>
      <c r="P2352" s="176">
        <v>2</v>
      </c>
      <c r="Q2352" s="52"/>
      <c r="R2352" s="177" t="str">
        <f>CONCATENATE(B2352+100,P2352+100)</f>
        <v>168102</v>
      </c>
      <c r="S2352" s="170">
        <f>B2351</f>
        <v>19</v>
      </c>
      <c r="T2352" t="e">
        <f>VLOOKUP(B2352,$D$223:$H$264,5,FALSE)</f>
        <v>#N/A</v>
      </c>
    </row>
    <row r="2353" spans="1:20" ht="16.5" thickBot="1" x14ac:dyDescent="0.3">
      <c r="A2353" s="139" t="str">
        <f t="shared" si="1626"/>
        <v>2015Wk 14PM7</v>
      </c>
      <c r="B2353" t="s">
        <v>230</v>
      </c>
      <c r="C2353" s="96"/>
      <c r="D2353" s="98"/>
      <c r="E2353" s="178"/>
      <c r="F2353" s="178"/>
      <c r="G2353" s="178"/>
      <c r="H2353" s="178"/>
      <c r="I2353" s="178"/>
      <c r="J2353" s="178"/>
      <c r="K2353" s="178"/>
      <c r="L2353" s="178"/>
      <c r="M2353" s="178"/>
      <c r="N2353" s="126"/>
      <c r="O2353" s="126"/>
      <c r="P2353" s="90"/>
      <c r="Q2353" s="52"/>
      <c r="R2353" s="177" t="str">
        <f>IF(R2351="","",CONCATENATE(R2351,"v",R2352))</f>
        <v>119100v168102</v>
      </c>
      <c r="S2353" s="170"/>
    </row>
    <row r="2354" spans="1:20" ht="16.5" thickBot="1" x14ac:dyDescent="0.3">
      <c r="A2354" s="139" t="str">
        <f t="shared" si="1626"/>
        <v>2015Wk 14P25</v>
      </c>
      <c r="B2354">
        <v>25</v>
      </c>
      <c r="C2354" s="144" t="s">
        <v>258</v>
      </c>
      <c r="D2354" s="171">
        <v>5</v>
      </c>
      <c r="E2354" s="172">
        <v>5</v>
      </c>
      <c r="F2354" s="172">
        <v>6</v>
      </c>
      <c r="G2354" s="172">
        <v>5</v>
      </c>
      <c r="H2354" s="172">
        <v>5</v>
      </c>
      <c r="I2354" s="172">
        <v>3</v>
      </c>
      <c r="J2354" s="172">
        <v>5</v>
      </c>
      <c r="K2354" s="172">
        <v>4</v>
      </c>
      <c r="L2354" s="172">
        <v>4</v>
      </c>
      <c r="M2354" s="173">
        <v>5</v>
      </c>
      <c r="N2354" s="174">
        <v>42</v>
      </c>
      <c r="O2354" s="175">
        <v>0</v>
      </c>
      <c r="P2354" s="176">
        <v>0</v>
      </c>
      <c r="Q2354" s="52"/>
      <c r="R2354" s="177" t="str">
        <f>CONCATENATE(B2354+100,P2354+100)</f>
        <v>125100</v>
      </c>
      <c r="S2354" s="170">
        <f>B2355</f>
        <v>30</v>
      </c>
      <c r="T2354" t="e">
        <f>VLOOKUP(B2354,$D$223:$H$264,5,FALSE)</f>
        <v>#N/A</v>
      </c>
    </row>
    <row r="2355" spans="1:20" ht="16.5" thickBot="1" x14ac:dyDescent="0.3">
      <c r="A2355" s="139" t="str">
        <f t="shared" si="1626"/>
        <v>2015Wk 14P30</v>
      </c>
      <c r="B2355">
        <v>30</v>
      </c>
      <c r="C2355" s="144" t="s">
        <v>216</v>
      </c>
      <c r="D2355" s="171">
        <v>8</v>
      </c>
      <c r="E2355" s="172">
        <v>5</v>
      </c>
      <c r="F2355" s="172">
        <v>6</v>
      </c>
      <c r="G2355" s="172">
        <v>6</v>
      </c>
      <c r="H2355" s="172">
        <v>4</v>
      </c>
      <c r="I2355" s="172">
        <v>4</v>
      </c>
      <c r="J2355" s="172">
        <v>5</v>
      </c>
      <c r="K2355" s="172">
        <v>4</v>
      </c>
      <c r="L2355" s="172">
        <v>4</v>
      </c>
      <c r="M2355" s="173">
        <v>6</v>
      </c>
      <c r="N2355" s="174">
        <v>44</v>
      </c>
      <c r="O2355" s="175">
        <v>1</v>
      </c>
      <c r="P2355" s="176">
        <v>2</v>
      </c>
      <c r="Q2355" s="52"/>
      <c r="R2355" s="177" t="str">
        <f>CONCATENATE(B2355+100,P2355+100)</f>
        <v>130102</v>
      </c>
      <c r="S2355" s="170">
        <f>B2354</f>
        <v>25</v>
      </c>
      <c r="T2355" t="e">
        <f>VLOOKUP(B2355,$D$223:$H$264,5,FALSE)</f>
        <v>#N/A</v>
      </c>
    </row>
    <row r="2356" spans="1:20" ht="16.5" thickBot="1" x14ac:dyDescent="0.3">
      <c r="A2356" s="139" t="str">
        <f t="shared" si="1626"/>
        <v>2015Wk 14PM8</v>
      </c>
      <c r="B2356" t="s">
        <v>233</v>
      </c>
      <c r="C2356" s="96"/>
      <c r="D2356" s="98"/>
      <c r="E2356" s="178"/>
      <c r="F2356" s="178"/>
      <c r="G2356" s="178"/>
      <c r="H2356" s="178"/>
      <c r="I2356" s="178"/>
      <c r="J2356" s="178"/>
      <c r="K2356" s="178"/>
      <c r="L2356" s="178"/>
      <c r="M2356" s="178"/>
      <c r="N2356" s="126"/>
      <c r="O2356" s="126"/>
      <c r="P2356" s="90"/>
      <c r="Q2356" s="52"/>
      <c r="R2356" s="177" t="str">
        <f>IF(R2354="","",CONCATENATE(R2354,"v",R2355))</f>
        <v>125100v130102</v>
      </c>
      <c r="S2356" s="170"/>
    </row>
    <row r="2357" spans="1:20" ht="16.5" thickBot="1" x14ac:dyDescent="0.3">
      <c r="A2357" s="139" t="str">
        <f t="shared" si="1626"/>
        <v>2015Wk 14P16</v>
      </c>
      <c r="B2357">
        <v>16</v>
      </c>
      <c r="C2357" s="144" t="s">
        <v>261</v>
      </c>
      <c r="D2357" s="171">
        <v>9</v>
      </c>
      <c r="E2357" s="172">
        <v>5</v>
      </c>
      <c r="F2357" s="172">
        <v>7</v>
      </c>
      <c r="G2357" s="172">
        <v>7</v>
      </c>
      <c r="H2357" s="172">
        <v>4</v>
      </c>
      <c r="I2357" s="172">
        <v>3</v>
      </c>
      <c r="J2357" s="172">
        <v>6</v>
      </c>
      <c r="K2357" s="172">
        <v>4</v>
      </c>
      <c r="L2357" s="172">
        <v>5</v>
      </c>
      <c r="M2357" s="173">
        <v>6</v>
      </c>
      <c r="N2357" s="174">
        <v>47</v>
      </c>
      <c r="O2357" s="175">
        <v>0</v>
      </c>
      <c r="P2357" s="176">
        <v>0</v>
      </c>
      <c r="Q2357" s="52"/>
      <c r="R2357" s="177" t="str">
        <f>CONCATENATE(B2357+100,P2357+100)</f>
        <v>116100</v>
      </c>
      <c r="S2357" s="170">
        <f>B2358</f>
        <v>44</v>
      </c>
      <c r="T2357" t="e">
        <f>VLOOKUP(B2357,$D$223:$H$264,5,FALSE)</f>
        <v>#N/A</v>
      </c>
    </row>
    <row r="2358" spans="1:20" ht="16.5" thickBot="1" x14ac:dyDescent="0.3">
      <c r="A2358" s="139" t="str">
        <f t="shared" si="1626"/>
        <v>2015Wk 14P44</v>
      </c>
      <c r="B2358">
        <v>44</v>
      </c>
      <c r="C2358" s="144" t="s">
        <v>218</v>
      </c>
      <c r="D2358" s="171">
        <v>13</v>
      </c>
      <c r="E2358" s="172">
        <v>7</v>
      </c>
      <c r="F2358" s="172">
        <v>7</v>
      </c>
      <c r="G2358" s="172">
        <v>6</v>
      </c>
      <c r="H2358" s="172">
        <v>5</v>
      </c>
      <c r="I2358" s="172">
        <v>3</v>
      </c>
      <c r="J2358" s="172">
        <v>6</v>
      </c>
      <c r="K2358" s="172">
        <v>4</v>
      </c>
      <c r="L2358" s="172">
        <v>5</v>
      </c>
      <c r="M2358" s="173">
        <v>7</v>
      </c>
      <c r="N2358" s="174">
        <v>50</v>
      </c>
      <c r="O2358" s="175">
        <v>2</v>
      </c>
      <c r="P2358" s="176">
        <v>2</v>
      </c>
      <c r="Q2358" s="52"/>
      <c r="R2358" s="177" t="str">
        <f>CONCATENATE(B2358+100,P2358+100)</f>
        <v>144102</v>
      </c>
      <c r="S2358" s="170">
        <f>B2357</f>
        <v>16</v>
      </c>
      <c r="T2358" t="e">
        <f>VLOOKUP(B2358,$D$223:$H$264,5,FALSE)</f>
        <v>#N/A</v>
      </c>
    </row>
    <row r="2359" spans="1:20" ht="16.5" thickBot="1" x14ac:dyDescent="0.3">
      <c r="A2359" s="139" t="str">
        <f t="shared" si="1626"/>
        <v>2015Wk 14PM9</v>
      </c>
      <c r="B2359" t="s">
        <v>236</v>
      </c>
      <c r="C2359" s="96"/>
      <c r="D2359" s="98"/>
      <c r="E2359" s="178"/>
      <c r="F2359" s="178"/>
      <c r="G2359" s="178"/>
      <c r="H2359" s="178"/>
      <c r="I2359" s="178"/>
      <c r="J2359" s="178"/>
      <c r="K2359" s="178"/>
      <c r="L2359" s="178"/>
      <c r="M2359" s="178"/>
      <c r="N2359" s="126"/>
      <c r="O2359" s="126"/>
      <c r="P2359" s="90"/>
      <c r="Q2359" s="52"/>
      <c r="R2359" s="177" t="str">
        <f>IF(R2357="","",CONCATENATE(R2357,"v",R2358))</f>
        <v>116100v144102</v>
      </c>
      <c r="S2359" s="170"/>
    </row>
    <row r="2360" spans="1:20" ht="16.5" thickBot="1" x14ac:dyDescent="0.3">
      <c r="A2360" s="139" t="str">
        <f t="shared" si="1626"/>
        <v>2015Wk 14P82</v>
      </c>
      <c r="B2360">
        <v>82</v>
      </c>
      <c r="C2360" s="144" t="s">
        <v>256</v>
      </c>
      <c r="D2360" s="171">
        <v>5</v>
      </c>
      <c r="E2360" s="172">
        <v>4</v>
      </c>
      <c r="F2360" s="172">
        <v>4</v>
      </c>
      <c r="G2360" s="172">
        <v>6</v>
      </c>
      <c r="H2360" s="172">
        <v>4</v>
      </c>
      <c r="I2360" s="172">
        <v>3</v>
      </c>
      <c r="J2360" s="172">
        <v>4</v>
      </c>
      <c r="K2360" s="172">
        <v>4</v>
      </c>
      <c r="L2360" s="172">
        <v>5</v>
      </c>
      <c r="M2360" s="173">
        <v>6</v>
      </c>
      <c r="N2360" s="174">
        <v>40</v>
      </c>
      <c r="O2360" s="175">
        <v>2</v>
      </c>
      <c r="P2360" s="176">
        <v>0</v>
      </c>
      <c r="Q2360" s="52"/>
      <c r="R2360" s="177" t="str">
        <f>CONCATENATE(B2360+100,P2360+100)</f>
        <v>182100</v>
      </c>
      <c r="S2360" s="170">
        <f>B2361</f>
        <v>79</v>
      </c>
      <c r="T2360" t="e">
        <f>VLOOKUP(B2360,$D$223:$H$264,5,FALSE)</f>
        <v>#N/A</v>
      </c>
    </row>
    <row r="2361" spans="1:20" ht="16.5" thickBot="1" x14ac:dyDescent="0.3">
      <c r="A2361" s="139" t="str">
        <f t="shared" si="1626"/>
        <v>2015Wk 14P79</v>
      </c>
      <c r="B2361">
        <v>79</v>
      </c>
      <c r="C2361" s="144" t="s">
        <v>220</v>
      </c>
      <c r="D2361" s="171">
        <v>3</v>
      </c>
      <c r="E2361" s="172">
        <v>4</v>
      </c>
      <c r="F2361" s="172">
        <v>6</v>
      </c>
      <c r="G2361" s="172">
        <v>6</v>
      </c>
      <c r="H2361" s="172">
        <v>4</v>
      </c>
      <c r="I2361" s="172">
        <v>3</v>
      </c>
      <c r="J2361" s="172">
        <v>4</v>
      </c>
      <c r="K2361" s="172">
        <v>3</v>
      </c>
      <c r="L2361" s="172">
        <v>4</v>
      </c>
      <c r="M2361" s="173">
        <v>4</v>
      </c>
      <c r="N2361" s="174">
        <v>38</v>
      </c>
      <c r="O2361" s="175">
        <v>3</v>
      </c>
      <c r="P2361" s="176">
        <v>2</v>
      </c>
      <c r="Q2361" s="52"/>
      <c r="R2361" s="177" t="str">
        <f>CONCATENATE(B2361+100,P2361+100)</f>
        <v>179102</v>
      </c>
      <c r="S2361" s="170">
        <f>B2360</f>
        <v>82</v>
      </c>
      <c r="T2361" t="e">
        <f>VLOOKUP(B2361,$D$223:$H$264,5,FALSE)</f>
        <v>#N/A</v>
      </c>
    </row>
    <row r="2362" spans="1:20" ht="16.5" thickBot="1" x14ac:dyDescent="0.3">
      <c r="A2362" s="139" t="str">
        <f t="shared" si="1626"/>
        <v>2015Wk 14PM10</v>
      </c>
      <c r="B2362" t="s">
        <v>239</v>
      </c>
      <c r="C2362" s="96"/>
      <c r="D2362" s="98"/>
      <c r="E2362" s="178"/>
      <c r="F2362" s="178"/>
      <c r="G2362" s="178"/>
      <c r="H2362" s="178"/>
      <c r="I2362" s="178"/>
      <c r="J2362" s="178"/>
      <c r="K2362" s="178"/>
      <c r="L2362" s="178"/>
      <c r="M2362" s="178"/>
      <c r="N2362" s="126"/>
      <c r="O2362" s="126"/>
      <c r="P2362" s="90"/>
      <c r="Q2362" s="52"/>
      <c r="R2362" s="177" t="str">
        <f>IF(R2360="","",CONCATENATE(R2360,"v",R2361))</f>
        <v>182100v179102</v>
      </c>
      <c r="S2362" s="170"/>
    </row>
    <row r="2363" spans="1:20" ht="16.5" thickBot="1" x14ac:dyDescent="0.3">
      <c r="A2363" s="139" t="str">
        <f t="shared" si="1626"/>
        <v>2015Wk 14P11</v>
      </c>
      <c r="B2363">
        <v>11</v>
      </c>
      <c r="C2363" s="144" t="s">
        <v>259</v>
      </c>
      <c r="D2363" s="171">
        <v>6</v>
      </c>
      <c r="E2363" s="172">
        <v>4</v>
      </c>
      <c r="F2363" s="172">
        <v>4</v>
      </c>
      <c r="G2363" s="172">
        <v>7</v>
      </c>
      <c r="H2363" s="172">
        <v>4</v>
      </c>
      <c r="I2363" s="172">
        <v>4</v>
      </c>
      <c r="J2363" s="172">
        <v>4</v>
      </c>
      <c r="K2363" s="172">
        <v>3</v>
      </c>
      <c r="L2363" s="172">
        <v>4</v>
      </c>
      <c r="M2363" s="173">
        <v>7</v>
      </c>
      <c r="N2363" s="174">
        <v>41</v>
      </c>
      <c r="O2363" s="175">
        <v>2</v>
      </c>
      <c r="P2363" s="176">
        <v>2</v>
      </c>
      <c r="Q2363" s="52"/>
      <c r="R2363" s="177" t="str">
        <f>CONCATENATE(B2363+100,P2363+100)</f>
        <v>111102</v>
      </c>
      <c r="S2363" s="170">
        <f>B2364</f>
        <v>37</v>
      </c>
      <c r="T2363" t="e">
        <f>VLOOKUP(B2363,$D$223:$H$264,5,FALSE)</f>
        <v>#N/A</v>
      </c>
    </row>
    <row r="2364" spans="1:20" ht="16.5" thickBot="1" x14ac:dyDescent="0.3">
      <c r="A2364" s="139" t="str">
        <f t="shared" si="1626"/>
        <v>2015Wk 14P37</v>
      </c>
      <c r="B2364">
        <v>37</v>
      </c>
      <c r="C2364" s="144" t="s">
        <v>223</v>
      </c>
      <c r="D2364" s="171">
        <v>5</v>
      </c>
      <c r="E2364" s="172">
        <v>4</v>
      </c>
      <c r="F2364" s="172">
        <v>4</v>
      </c>
      <c r="G2364" s="172">
        <v>7</v>
      </c>
      <c r="H2364" s="172">
        <v>4</v>
      </c>
      <c r="I2364" s="172">
        <v>4</v>
      </c>
      <c r="J2364" s="172">
        <v>5</v>
      </c>
      <c r="K2364" s="172">
        <v>4</v>
      </c>
      <c r="L2364" s="172">
        <v>4</v>
      </c>
      <c r="M2364" s="173">
        <v>7</v>
      </c>
      <c r="N2364" s="174">
        <v>43</v>
      </c>
      <c r="O2364" s="175">
        <v>-1</v>
      </c>
      <c r="P2364" s="176">
        <v>0</v>
      </c>
      <c r="Q2364" s="52"/>
      <c r="R2364" s="177" t="str">
        <f>CONCATENATE(B2364+100,P2364+100)</f>
        <v>137100</v>
      </c>
      <c r="S2364" s="170">
        <f>B2363</f>
        <v>11</v>
      </c>
      <c r="T2364" t="e">
        <f>VLOOKUP(B2364,$D$223:$H$264,5,FALSE)</f>
        <v>#N/A</v>
      </c>
    </row>
    <row r="2365" spans="1:20" ht="16.5" thickBot="1" x14ac:dyDescent="0.3">
      <c r="A2365" s="139" t="str">
        <f t="shared" si="1626"/>
        <v>2015Wk 14PM11</v>
      </c>
      <c r="B2365" t="s">
        <v>242</v>
      </c>
      <c r="C2365" s="96"/>
      <c r="D2365" s="98"/>
      <c r="E2365" s="178"/>
      <c r="F2365" s="178"/>
      <c r="G2365" s="178"/>
      <c r="H2365" s="178"/>
      <c r="I2365" s="178"/>
      <c r="J2365" s="178"/>
      <c r="K2365" s="178"/>
      <c r="L2365" s="178"/>
      <c r="M2365" s="178"/>
      <c r="N2365" s="126"/>
      <c r="O2365" s="126"/>
      <c r="P2365" s="90"/>
      <c r="Q2365" s="52"/>
      <c r="R2365" s="177" t="str">
        <f>IF(R2363="","",CONCATENATE(R2363,"v",R2364))</f>
        <v>111102v137100</v>
      </c>
      <c r="S2365" s="170"/>
    </row>
    <row r="2366" spans="1:20" ht="16.5" thickBot="1" x14ac:dyDescent="0.3">
      <c r="A2366" s="139" t="str">
        <f t="shared" si="1626"/>
        <v>2015Wk 14P20</v>
      </c>
      <c r="B2366">
        <v>20</v>
      </c>
      <c r="C2366" s="144" t="s">
        <v>262</v>
      </c>
      <c r="D2366" s="171">
        <v>8</v>
      </c>
      <c r="E2366" s="172">
        <v>5</v>
      </c>
      <c r="F2366" s="172">
        <v>6</v>
      </c>
      <c r="G2366" s="172">
        <v>5</v>
      </c>
      <c r="H2366" s="172">
        <v>5</v>
      </c>
      <c r="I2366" s="172">
        <v>4</v>
      </c>
      <c r="J2366" s="172">
        <v>5</v>
      </c>
      <c r="K2366" s="172">
        <v>4</v>
      </c>
      <c r="L2366" s="172">
        <v>5</v>
      </c>
      <c r="M2366" s="173">
        <v>7</v>
      </c>
      <c r="N2366" s="174">
        <v>46</v>
      </c>
      <c r="O2366" s="175">
        <v>-1</v>
      </c>
      <c r="P2366" s="176">
        <v>2</v>
      </c>
      <c r="Q2366" s="52"/>
      <c r="R2366" s="177" t="str">
        <f>CONCATENATE(B2366+100,P2366+100)</f>
        <v>120102</v>
      </c>
      <c r="S2366" s="170">
        <f>B2367</f>
        <v>73</v>
      </c>
      <c r="T2366" t="e">
        <f>VLOOKUP(B2366,$D$223:$H$264,5,FALSE)</f>
        <v>#N/A</v>
      </c>
    </row>
    <row r="2367" spans="1:20" ht="16.5" thickBot="1" x14ac:dyDescent="0.3">
      <c r="A2367" s="139" t="str">
        <f t="shared" si="1626"/>
        <v>2015Wk 14P73</v>
      </c>
      <c r="B2367">
        <v>73</v>
      </c>
      <c r="C2367" s="144" t="s">
        <v>226</v>
      </c>
      <c r="D2367" s="171">
        <v>11</v>
      </c>
      <c r="E2367" s="172">
        <v>7</v>
      </c>
      <c r="F2367" s="172">
        <v>6</v>
      </c>
      <c r="G2367" s="172">
        <v>7</v>
      </c>
      <c r="H2367" s="172">
        <v>5</v>
      </c>
      <c r="I2367" s="172">
        <v>5</v>
      </c>
      <c r="J2367" s="172">
        <v>6</v>
      </c>
      <c r="K2367" s="172">
        <v>4</v>
      </c>
      <c r="L2367" s="172">
        <v>6</v>
      </c>
      <c r="M2367" s="173">
        <v>8</v>
      </c>
      <c r="N2367" s="174">
        <v>54</v>
      </c>
      <c r="O2367" s="175">
        <v>-4</v>
      </c>
      <c r="P2367" s="176">
        <v>0</v>
      </c>
      <c r="Q2367" s="52"/>
      <c r="R2367" s="177" t="str">
        <f>CONCATENATE(B2367+100,P2367+100)</f>
        <v>173100</v>
      </c>
      <c r="S2367" s="170">
        <f>B2366</f>
        <v>20</v>
      </c>
      <c r="T2367" t="e">
        <f>VLOOKUP(B2367,$D$223:$H$264,5,FALSE)</f>
        <v>#N/A</v>
      </c>
    </row>
    <row r="2368" spans="1:20" ht="16.5" thickBot="1" x14ac:dyDescent="0.3">
      <c r="A2368" s="139" t="str">
        <f t="shared" si="1626"/>
        <v>2015Wk 14PM12</v>
      </c>
      <c r="B2368" t="s">
        <v>245</v>
      </c>
      <c r="C2368" s="96"/>
      <c r="D2368" s="98"/>
      <c r="E2368" s="178"/>
      <c r="F2368" s="178"/>
      <c r="G2368" s="178"/>
      <c r="H2368" s="178"/>
      <c r="I2368" s="178"/>
      <c r="J2368" s="178"/>
      <c r="K2368" s="178"/>
      <c r="L2368" s="178"/>
      <c r="M2368" s="178"/>
      <c r="N2368" s="126"/>
      <c r="O2368" s="126"/>
      <c r="P2368" s="90"/>
      <c r="Q2368" s="52"/>
      <c r="R2368" s="177" t="str">
        <f>IF(R2366="","",CONCATENATE(R2366,"v",R2367))</f>
        <v>120102v173100</v>
      </c>
      <c r="S2368" s="170"/>
    </row>
    <row r="2369" spans="1:20" ht="16.5" thickBot="1" x14ac:dyDescent="0.3">
      <c r="A2369" s="139" t="str">
        <f t="shared" si="1626"/>
        <v>2015Wk 14P4</v>
      </c>
      <c r="B2369">
        <v>4</v>
      </c>
      <c r="C2369" s="144" t="s">
        <v>219</v>
      </c>
      <c r="D2369" s="171">
        <v>3</v>
      </c>
      <c r="E2369" s="172">
        <v>4</v>
      </c>
      <c r="F2369" s="172">
        <v>6</v>
      </c>
      <c r="G2369" s="172">
        <v>5</v>
      </c>
      <c r="H2369" s="172">
        <v>4</v>
      </c>
      <c r="I2369" s="172">
        <v>3</v>
      </c>
      <c r="J2369" s="172">
        <v>5</v>
      </c>
      <c r="K2369" s="172">
        <v>4</v>
      </c>
      <c r="L2369" s="172">
        <v>5</v>
      </c>
      <c r="M2369" s="173">
        <v>5</v>
      </c>
      <c r="N2369" s="174">
        <v>41</v>
      </c>
      <c r="O2369" s="175">
        <v>-1</v>
      </c>
      <c r="P2369" s="176">
        <v>0</v>
      </c>
      <c r="Q2369" s="52"/>
      <c r="R2369" s="177" t="str">
        <f>CONCATENATE(B2369+100,P2369+100)</f>
        <v>104100</v>
      </c>
      <c r="S2369" s="170">
        <f>B2370</f>
        <v>8</v>
      </c>
      <c r="T2369">
        <f>VLOOKUP(B2369,$D$223:$H$264,5,FALSE)</f>
        <v>0</v>
      </c>
    </row>
    <row r="2370" spans="1:20" ht="16.5" thickBot="1" x14ac:dyDescent="0.3">
      <c r="A2370" s="139" t="str">
        <f t="shared" si="1626"/>
        <v>2015Wk 14P8</v>
      </c>
      <c r="B2370">
        <v>8</v>
      </c>
      <c r="C2370" s="144" t="s">
        <v>238</v>
      </c>
      <c r="D2370" s="171">
        <v>5</v>
      </c>
      <c r="E2370" s="172">
        <v>3</v>
      </c>
      <c r="F2370" s="172">
        <v>5</v>
      </c>
      <c r="G2370" s="172">
        <v>5</v>
      </c>
      <c r="H2370" s="172">
        <v>4</v>
      </c>
      <c r="I2370" s="172">
        <v>3</v>
      </c>
      <c r="J2370" s="172">
        <v>5</v>
      </c>
      <c r="K2370" s="172">
        <v>4</v>
      </c>
      <c r="L2370" s="172">
        <v>5</v>
      </c>
      <c r="M2370" s="173">
        <v>6</v>
      </c>
      <c r="N2370" s="174">
        <v>40</v>
      </c>
      <c r="O2370" s="175">
        <v>3</v>
      </c>
      <c r="P2370" s="176">
        <v>2</v>
      </c>
      <c r="Q2370" s="52"/>
      <c r="R2370" s="177" t="str">
        <f>CONCATENATE(B2370+100,P2370+100)</f>
        <v>108102</v>
      </c>
      <c r="S2370" s="170">
        <f>B2369</f>
        <v>4</v>
      </c>
      <c r="T2370" t="e">
        <f>VLOOKUP(B2370,$D$223:$H$264,5,FALSE)</f>
        <v>#N/A</v>
      </c>
    </row>
    <row r="2371" spans="1:20" ht="16.5" thickBot="1" x14ac:dyDescent="0.3">
      <c r="A2371" s="139" t="str">
        <f t="shared" si="1626"/>
        <v>2015Wk 14PM13</v>
      </c>
      <c r="B2371" t="s">
        <v>248</v>
      </c>
      <c r="C2371" s="96"/>
      <c r="D2371" s="98"/>
      <c r="E2371" s="178"/>
      <c r="F2371" s="178"/>
      <c r="G2371" s="178"/>
      <c r="H2371" s="178"/>
      <c r="I2371" s="178"/>
      <c r="J2371" s="178"/>
      <c r="K2371" s="178"/>
      <c r="L2371" s="178"/>
      <c r="M2371" s="178"/>
      <c r="N2371" s="126"/>
      <c r="O2371" s="126"/>
      <c r="P2371" s="90"/>
      <c r="Q2371" s="52"/>
      <c r="R2371" s="177" t="str">
        <f>IF(R2369="","",CONCATENATE(R2369,"v",R2370))</f>
        <v>104100v108102</v>
      </c>
      <c r="S2371" s="170"/>
    </row>
    <row r="2372" spans="1:20" ht="16.5" thickBot="1" x14ac:dyDescent="0.3">
      <c r="A2372" s="139" t="str">
        <f t="shared" si="1626"/>
        <v>2015Wk 14P22</v>
      </c>
      <c r="B2372">
        <v>22</v>
      </c>
      <c r="C2372" s="144" t="s">
        <v>222</v>
      </c>
      <c r="D2372" s="171">
        <v>6</v>
      </c>
      <c r="E2372" s="172">
        <v>5</v>
      </c>
      <c r="F2372" s="172">
        <v>5</v>
      </c>
      <c r="G2372" s="172">
        <v>5</v>
      </c>
      <c r="H2372" s="172">
        <v>5</v>
      </c>
      <c r="I2372" s="172">
        <v>3</v>
      </c>
      <c r="J2372" s="172">
        <v>4</v>
      </c>
      <c r="K2372" s="172">
        <v>4</v>
      </c>
      <c r="L2372" s="172">
        <v>7</v>
      </c>
      <c r="M2372" s="173">
        <v>6</v>
      </c>
      <c r="N2372" s="174">
        <v>44</v>
      </c>
      <c r="O2372" s="175">
        <v>0</v>
      </c>
      <c r="P2372" s="176">
        <v>1</v>
      </c>
      <c r="Q2372" s="52"/>
      <c r="R2372" s="177" t="str">
        <f>CONCATENATE(B2372+100,P2372+100)</f>
        <v>122101</v>
      </c>
      <c r="S2372" s="170">
        <f>B2373</f>
        <v>43</v>
      </c>
      <c r="T2372" t="e">
        <f>VLOOKUP(B2372,$D$223:$H$264,5,FALSE)</f>
        <v>#N/A</v>
      </c>
    </row>
    <row r="2373" spans="1:20" ht="16.5" thickBot="1" x14ac:dyDescent="0.3">
      <c r="A2373" s="139" t="str">
        <f t="shared" si="1626"/>
        <v>2015Wk 14P43</v>
      </c>
      <c r="B2373">
        <v>43</v>
      </c>
      <c r="C2373" s="144" t="s">
        <v>241</v>
      </c>
      <c r="D2373" s="171">
        <v>8</v>
      </c>
      <c r="E2373" s="172">
        <v>5</v>
      </c>
      <c r="F2373" s="172">
        <v>6</v>
      </c>
      <c r="G2373" s="172">
        <v>7</v>
      </c>
      <c r="H2373" s="172">
        <v>5</v>
      </c>
      <c r="I2373" s="172">
        <v>3</v>
      </c>
      <c r="J2373" s="172">
        <v>5</v>
      </c>
      <c r="K2373" s="172">
        <v>3</v>
      </c>
      <c r="L2373" s="172">
        <v>5</v>
      </c>
      <c r="M2373" s="173">
        <v>6</v>
      </c>
      <c r="N2373" s="174">
        <v>45</v>
      </c>
      <c r="O2373" s="175">
        <v>0</v>
      </c>
      <c r="P2373" s="176">
        <v>1</v>
      </c>
      <c r="Q2373" s="52"/>
      <c r="R2373" s="177" t="str">
        <f>CONCATENATE(B2373+100,P2373+100)</f>
        <v>143101</v>
      </c>
      <c r="S2373" s="170">
        <f>B2372</f>
        <v>22</v>
      </c>
      <c r="T2373" t="e">
        <f>VLOOKUP(B2373,$D$223:$H$264,5,FALSE)</f>
        <v>#N/A</v>
      </c>
    </row>
    <row r="2374" spans="1:20" ht="16.5" thickBot="1" x14ac:dyDescent="0.3">
      <c r="A2374" s="139" t="str">
        <f t="shared" si="1626"/>
        <v>2015Wk 14PM14</v>
      </c>
      <c r="B2374" t="s">
        <v>251</v>
      </c>
      <c r="C2374" s="96"/>
      <c r="D2374" s="98"/>
      <c r="E2374" s="178"/>
      <c r="F2374" s="178"/>
      <c r="G2374" s="178"/>
      <c r="H2374" s="178"/>
      <c r="I2374" s="178"/>
      <c r="J2374" s="178"/>
      <c r="K2374" s="178"/>
      <c r="L2374" s="178"/>
      <c r="M2374" s="178"/>
      <c r="N2374" s="126"/>
      <c r="O2374" s="126"/>
      <c r="P2374" s="90"/>
      <c r="Q2374" s="52"/>
      <c r="R2374" s="177" t="str">
        <f>IF(R2372="","",CONCATENATE(R2372,"v",R2373))</f>
        <v>122101v143101</v>
      </c>
      <c r="S2374" s="170"/>
    </row>
    <row r="2375" spans="1:20" ht="16.5" thickBot="1" x14ac:dyDescent="0.3">
      <c r="A2375" s="139" t="str">
        <f t="shared" si="1626"/>
        <v>2015Wk 14P35</v>
      </c>
      <c r="B2375">
        <v>35</v>
      </c>
      <c r="C2375" s="144" t="s">
        <v>225</v>
      </c>
      <c r="D2375" s="171">
        <v>11</v>
      </c>
      <c r="E2375" s="172">
        <v>5</v>
      </c>
      <c r="F2375" s="172">
        <v>5</v>
      </c>
      <c r="G2375" s="172">
        <v>7</v>
      </c>
      <c r="H2375" s="172">
        <v>6</v>
      </c>
      <c r="I2375" s="172">
        <v>4</v>
      </c>
      <c r="J2375" s="172">
        <v>6</v>
      </c>
      <c r="K2375" s="172">
        <v>4</v>
      </c>
      <c r="L2375" s="172">
        <v>6</v>
      </c>
      <c r="M2375" s="173">
        <v>7</v>
      </c>
      <c r="N2375" s="174">
        <v>50</v>
      </c>
      <c r="O2375" s="175">
        <v>-2</v>
      </c>
      <c r="P2375" s="176">
        <v>0</v>
      </c>
      <c r="Q2375" s="52"/>
      <c r="R2375" s="177" t="str">
        <f>CONCATENATE(B2375+100,P2375+100)</f>
        <v>135100</v>
      </c>
      <c r="S2375" s="170">
        <f>B2376</f>
        <v>28</v>
      </c>
      <c r="T2375" t="e">
        <f>VLOOKUP(B2375,$D$223:$H$264,5,FALSE)</f>
        <v>#N/A</v>
      </c>
    </row>
    <row r="2376" spans="1:20" ht="16.5" thickBot="1" x14ac:dyDescent="0.3">
      <c r="A2376" s="139" t="str">
        <f t="shared" si="1626"/>
        <v>2015Wk 14P28</v>
      </c>
      <c r="B2376">
        <v>28</v>
      </c>
      <c r="C2376" s="144" t="s">
        <v>244</v>
      </c>
      <c r="D2376" s="171">
        <v>9</v>
      </c>
      <c r="E2376" s="172">
        <v>5</v>
      </c>
      <c r="F2376" s="172">
        <v>7</v>
      </c>
      <c r="G2376" s="172">
        <v>6</v>
      </c>
      <c r="H2376" s="172">
        <v>5</v>
      </c>
      <c r="I2376" s="172">
        <v>3</v>
      </c>
      <c r="J2376" s="172">
        <v>6</v>
      </c>
      <c r="K2376" s="172">
        <v>4</v>
      </c>
      <c r="L2376" s="172">
        <v>5</v>
      </c>
      <c r="M2376" s="173">
        <v>6</v>
      </c>
      <c r="N2376" s="174">
        <v>47</v>
      </c>
      <c r="O2376" s="175">
        <v>0</v>
      </c>
      <c r="P2376" s="176">
        <v>2</v>
      </c>
      <c r="Q2376" s="52"/>
      <c r="R2376" s="177" t="str">
        <f>CONCATENATE(B2376+100,P2376+100)</f>
        <v>128102</v>
      </c>
      <c r="S2376" s="170">
        <f>B2375</f>
        <v>35</v>
      </c>
      <c r="T2376" t="e">
        <f>VLOOKUP(B2376,$D$223:$H$264,5,FALSE)</f>
        <v>#N/A</v>
      </c>
    </row>
    <row r="2377" spans="1:20" ht="16.5" thickBot="1" x14ac:dyDescent="0.3">
      <c r="A2377" s="139" t="str">
        <f t="shared" si="1626"/>
        <v>2015Wk 14PM15</v>
      </c>
      <c r="B2377" t="s">
        <v>254</v>
      </c>
      <c r="C2377" s="96"/>
      <c r="D2377" s="98"/>
      <c r="E2377" s="178"/>
      <c r="F2377" s="178"/>
      <c r="G2377" s="178"/>
      <c r="H2377" s="178"/>
      <c r="I2377" s="178"/>
      <c r="J2377" s="178"/>
      <c r="K2377" s="178"/>
      <c r="L2377" s="178"/>
      <c r="M2377" s="178"/>
      <c r="N2377" s="126"/>
      <c r="O2377" s="126"/>
      <c r="P2377" s="90"/>
      <c r="Q2377" s="52"/>
      <c r="R2377" s="177" t="str">
        <f>IF(R2375="","",CONCATENATE(R2375,"v",R2376))</f>
        <v>135100v128102</v>
      </c>
      <c r="S2377" s="170"/>
    </row>
    <row r="2378" spans="1:20" ht="16.5" thickBot="1" x14ac:dyDescent="0.3">
      <c r="A2378" s="139" t="str">
        <f t="shared" si="1626"/>
        <v>2015Wk 14P9</v>
      </c>
      <c r="B2378">
        <v>9</v>
      </c>
      <c r="C2378" s="144" t="s">
        <v>228</v>
      </c>
      <c r="D2378" s="171">
        <v>4</v>
      </c>
      <c r="E2378" s="172">
        <v>4</v>
      </c>
      <c r="F2378" s="172">
        <v>5</v>
      </c>
      <c r="G2378" s="172">
        <v>6</v>
      </c>
      <c r="H2378" s="172">
        <v>4</v>
      </c>
      <c r="I2378" s="172">
        <v>3</v>
      </c>
      <c r="J2378" s="172">
        <v>4</v>
      </c>
      <c r="K2378" s="172">
        <v>3</v>
      </c>
      <c r="L2378" s="172">
        <v>5</v>
      </c>
      <c r="M2378" s="173">
        <v>6</v>
      </c>
      <c r="N2378" s="174">
        <v>40</v>
      </c>
      <c r="O2378" s="175">
        <v>1</v>
      </c>
      <c r="P2378" s="176">
        <v>0</v>
      </c>
      <c r="Q2378" s="52"/>
      <c r="R2378" s="177" t="str">
        <f>CONCATENATE(B2378+100,P2378+100)</f>
        <v>109100</v>
      </c>
      <c r="S2378" s="170">
        <f>B2379</f>
        <v>81</v>
      </c>
      <c r="T2378" t="e">
        <f>VLOOKUP(B2378,$D$223:$H$264,5,FALSE)</f>
        <v>#N/A</v>
      </c>
    </row>
    <row r="2379" spans="1:20" ht="16.5" thickBot="1" x14ac:dyDescent="0.3">
      <c r="A2379" s="139" t="str">
        <f t="shared" si="1626"/>
        <v>2015Wk 14P81</v>
      </c>
      <c r="B2379">
        <v>81</v>
      </c>
      <c r="C2379" s="144" t="s">
        <v>247</v>
      </c>
      <c r="D2379" s="171">
        <v>5</v>
      </c>
      <c r="E2379" s="172">
        <v>4</v>
      </c>
      <c r="F2379" s="172">
        <v>4</v>
      </c>
      <c r="G2379" s="172">
        <v>6</v>
      </c>
      <c r="H2379" s="172">
        <v>5</v>
      </c>
      <c r="I2379" s="172">
        <v>4</v>
      </c>
      <c r="J2379" s="172">
        <v>4</v>
      </c>
      <c r="K2379" s="172">
        <v>3</v>
      </c>
      <c r="L2379" s="172">
        <v>5</v>
      </c>
      <c r="M2379" s="173">
        <v>5</v>
      </c>
      <c r="N2379" s="174">
        <v>40</v>
      </c>
      <c r="O2379" s="175">
        <v>2</v>
      </c>
      <c r="P2379" s="176">
        <v>2</v>
      </c>
      <c r="Q2379" s="52"/>
      <c r="R2379" s="177" t="str">
        <f>CONCATENATE(B2379+100,P2379+100)</f>
        <v>181102</v>
      </c>
      <c r="S2379" s="170">
        <f>B2378</f>
        <v>9</v>
      </c>
      <c r="T2379" t="e">
        <f>VLOOKUP(B2379,$D$223:$H$264,5,FALSE)</f>
        <v>#N/A</v>
      </c>
    </row>
    <row r="2380" spans="1:20" ht="16.5" thickBot="1" x14ac:dyDescent="0.3">
      <c r="A2380" s="139" t="str">
        <f t="shared" si="1626"/>
        <v>2015Wk 14PM16</v>
      </c>
      <c r="B2380" t="s">
        <v>257</v>
      </c>
      <c r="C2380" s="96"/>
      <c r="D2380" s="98"/>
      <c r="E2380" s="178"/>
      <c r="F2380" s="178"/>
      <c r="G2380" s="178"/>
      <c r="H2380" s="178"/>
      <c r="I2380" s="178"/>
      <c r="J2380" s="178"/>
      <c r="K2380" s="178"/>
      <c r="L2380" s="178"/>
      <c r="M2380" s="178"/>
      <c r="N2380" s="126"/>
      <c r="O2380" s="126"/>
      <c r="P2380" s="90"/>
      <c r="Q2380" s="52"/>
      <c r="R2380" s="177" t="str">
        <f>IF(R2378="","",CONCATENATE(R2378,"v",R2379))</f>
        <v>109100v181102</v>
      </c>
      <c r="S2380" s="170"/>
    </row>
    <row r="2381" spans="1:20" ht="16.5" thickBot="1" x14ac:dyDescent="0.3">
      <c r="A2381" s="139" t="str">
        <f t="shared" si="1626"/>
        <v>2015Wk 14P12</v>
      </c>
      <c r="B2381">
        <v>12</v>
      </c>
      <c r="C2381" s="144" t="s">
        <v>231</v>
      </c>
      <c r="D2381" s="171">
        <v>5</v>
      </c>
      <c r="E2381" s="172">
        <v>5</v>
      </c>
      <c r="F2381" s="172">
        <v>5</v>
      </c>
      <c r="G2381" s="172">
        <v>5</v>
      </c>
      <c r="H2381" s="172">
        <v>5</v>
      </c>
      <c r="I2381" s="172">
        <v>4</v>
      </c>
      <c r="J2381" s="172">
        <v>5</v>
      </c>
      <c r="K2381" s="172">
        <v>2</v>
      </c>
      <c r="L2381" s="172">
        <v>6</v>
      </c>
      <c r="M2381" s="173">
        <v>6</v>
      </c>
      <c r="N2381" s="174">
        <v>43</v>
      </c>
      <c r="O2381" s="175">
        <v>0</v>
      </c>
      <c r="P2381" s="176">
        <v>2</v>
      </c>
      <c r="Q2381" s="52"/>
      <c r="R2381" s="177" t="str">
        <f>CONCATENATE(B2381+100,P2381+100)</f>
        <v>112102</v>
      </c>
      <c r="S2381" s="170">
        <f t="shared" ref="S2381" si="1627">B2382</f>
        <v>15</v>
      </c>
    </row>
    <row r="2382" spans="1:20" ht="16.5" thickBot="1" x14ac:dyDescent="0.3">
      <c r="A2382" s="139" t="str">
        <f t="shared" si="1626"/>
        <v>2015Wk 14P15</v>
      </c>
      <c r="B2382">
        <v>15</v>
      </c>
      <c r="C2382" s="144" t="s">
        <v>250</v>
      </c>
      <c r="D2382" s="171">
        <v>7</v>
      </c>
      <c r="E2382" s="172">
        <v>6</v>
      </c>
      <c r="F2382" s="172">
        <v>6</v>
      </c>
      <c r="G2382" s="172">
        <v>6</v>
      </c>
      <c r="H2382" s="172">
        <v>5</v>
      </c>
      <c r="I2382" s="172">
        <v>4</v>
      </c>
      <c r="J2382" s="172">
        <v>6</v>
      </c>
      <c r="K2382" s="172">
        <v>3</v>
      </c>
      <c r="L2382" s="172">
        <v>5</v>
      </c>
      <c r="M2382" s="173">
        <v>8</v>
      </c>
      <c r="N2382" s="174">
        <v>49</v>
      </c>
      <c r="O2382" s="175">
        <v>-4</v>
      </c>
      <c r="P2382" s="176">
        <v>0</v>
      </c>
      <c r="Q2382" s="52"/>
      <c r="R2382" s="177" t="str">
        <f>CONCATENATE(B2382+100,P2382+100)</f>
        <v>115100</v>
      </c>
      <c r="S2382" s="170">
        <f t="shared" ref="S2382" si="1628">B2381</f>
        <v>12</v>
      </c>
    </row>
    <row r="2383" spans="1:20" ht="16.5" thickBot="1" x14ac:dyDescent="0.3">
      <c r="A2383" s="139" t="str">
        <f t="shared" si="1626"/>
        <v>2015Wk 14PM17</v>
      </c>
      <c r="B2383" t="s">
        <v>260</v>
      </c>
      <c r="C2383" s="96"/>
      <c r="D2383" s="98"/>
      <c r="E2383" s="178"/>
      <c r="F2383" s="178"/>
      <c r="G2383" s="178"/>
      <c r="H2383" s="178"/>
      <c r="I2383" s="178"/>
      <c r="J2383" s="178"/>
      <c r="K2383" s="178"/>
      <c r="L2383" s="178"/>
      <c r="M2383" s="178"/>
      <c r="N2383" s="126"/>
      <c r="O2383" s="126"/>
      <c r="P2383" s="90"/>
      <c r="Q2383" s="52"/>
      <c r="R2383" s="177" t="str">
        <f>IF(R2381="","",CONCATENATE(R2381,"v",R2382))</f>
        <v>112102v115100</v>
      </c>
      <c r="S2383" s="170"/>
    </row>
    <row r="2384" spans="1:20" ht="16.5" thickBot="1" x14ac:dyDescent="0.3">
      <c r="A2384" s="139" t="str">
        <f t="shared" si="1626"/>
        <v>2015Wk 14P72</v>
      </c>
      <c r="B2384">
        <v>72</v>
      </c>
      <c r="C2384" s="144" t="s">
        <v>234</v>
      </c>
      <c r="D2384" s="171">
        <v>11</v>
      </c>
      <c r="E2384" s="172">
        <v>5</v>
      </c>
      <c r="F2384" s="172">
        <v>6</v>
      </c>
      <c r="G2384" s="172">
        <v>7</v>
      </c>
      <c r="H2384" s="172">
        <v>5</v>
      </c>
      <c r="I2384" s="172">
        <v>5</v>
      </c>
      <c r="J2384" s="172">
        <v>6</v>
      </c>
      <c r="K2384" s="172">
        <v>3</v>
      </c>
      <c r="L2384" s="172">
        <v>7</v>
      </c>
      <c r="M2384" s="173">
        <v>5</v>
      </c>
      <c r="N2384" s="174">
        <v>49</v>
      </c>
      <c r="O2384" s="175">
        <v>0</v>
      </c>
      <c r="P2384" s="176">
        <v>1</v>
      </c>
      <c r="Q2384" s="52"/>
      <c r="R2384" s="177" t="str">
        <f>CONCATENATE(B2384+100,P2384+100)</f>
        <v>172101</v>
      </c>
      <c r="S2384" s="170">
        <f t="shared" ref="S2384" si="1629">B2385</f>
        <v>17</v>
      </c>
    </row>
    <row r="2385" spans="1:19" ht="16.5" thickBot="1" x14ac:dyDescent="0.3">
      <c r="A2385" s="139" t="str">
        <f t="shared" si="1626"/>
        <v>2015Wk 14P17</v>
      </c>
      <c r="B2385">
        <v>17</v>
      </c>
      <c r="C2385" s="144" t="s">
        <v>253</v>
      </c>
      <c r="D2385" s="171">
        <v>9</v>
      </c>
      <c r="E2385" s="172">
        <v>5</v>
      </c>
      <c r="F2385" s="172">
        <v>5</v>
      </c>
      <c r="G2385" s="172">
        <v>6</v>
      </c>
      <c r="H2385" s="172">
        <v>5</v>
      </c>
      <c r="I2385" s="172">
        <v>4</v>
      </c>
      <c r="J2385" s="172">
        <v>6</v>
      </c>
      <c r="K2385" s="172">
        <v>3</v>
      </c>
      <c r="L2385" s="172">
        <v>5</v>
      </c>
      <c r="M2385" s="173">
        <v>7</v>
      </c>
      <c r="N2385" s="174">
        <v>46</v>
      </c>
      <c r="O2385" s="175">
        <v>0</v>
      </c>
      <c r="P2385" s="176">
        <v>1</v>
      </c>
      <c r="Q2385" s="52"/>
      <c r="R2385" s="177" t="str">
        <f>CONCATENATE(B2385+100,P2385+100)</f>
        <v>117101</v>
      </c>
      <c r="S2385" s="170">
        <f t="shared" ref="S2385" si="1630">B2384</f>
        <v>72</v>
      </c>
    </row>
    <row r="2386" spans="1:19" ht="16.5" thickBot="1" x14ac:dyDescent="0.3">
      <c r="A2386" s="139" t="str">
        <f t="shared" si="1626"/>
        <v>2015Wk 14PM18</v>
      </c>
      <c r="B2386" t="s">
        <v>263</v>
      </c>
      <c r="C2386" s="96"/>
      <c r="D2386" s="98"/>
      <c r="E2386" s="178"/>
      <c r="F2386" s="178"/>
      <c r="G2386" s="178"/>
      <c r="H2386" s="178"/>
      <c r="I2386" s="178"/>
      <c r="J2386" s="178"/>
      <c r="K2386" s="178"/>
      <c r="L2386" s="178"/>
      <c r="M2386" s="178"/>
      <c r="N2386" s="126"/>
      <c r="O2386" s="126"/>
      <c r="P2386" s="90"/>
      <c r="Q2386" s="52"/>
      <c r="R2386" s="177" t="str">
        <f>IF(R2384="","",CONCATENATE(R2384,"v",R2385))</f>
        <v>172101v117101</v>
      </c>
      <c r="S2386" s="170"/>
    </row>
    <row r="2387" spans="1:19" ht="16.5" thickBot="1" x14ac:dyDescent="0.3">
      <c r="A2387" s="139" t="str">
        <f t="shared" si="1626"/>
        <v>2015Wk 14P</v>
      </c>
      <c r="B2387" t="s">
        <v>264</v>
      </c>
      <c r="C2387" s="144"/>
      <c r="D2387" s="171" t="s">
        <v>264</v>
      </c>
      <c r="E2387" s="172"/>
      <c r="F2387" s="172"/>
      <c r="G2387" s="172"/>
      <c r="H2387" s="172"/>
      <c r="I2387" s="172"/>
      <c r="J2387" s="172"/>
      <c r="K2387" s="172"/>
      <c r="L2387" s="172"/>
      <c r="M2387" s="173"/>
      <c r="N2387" s="174">
        <v>0</v>
      </c>
      <c r="O2387" s="175" t="e">
        <v>#VALUE!</v>
      </c>
      <c r="P2387" s="176" t="e">
        <v>#VALUE!</v>
      </c>
      <c r="Q2387" s="52"/>
      <c r="R2387" s="177" t="e">
        <f>CONCATENATE(B2387+100,P2387+100)</f>
        <v>#VALUE!</v>
      </c>
      <c r="S2387" s="170"/>
    </row>
    <row r="2388" spans="1:19" ht="16.5" thickBot="1" x14ac:dyDescent="0.3">
      <c r="A2388" s="139" t="str">
        <f t="shared" si="1626"/>
        <v>2015Wk 14P</v>
      </c>
      <c r="B2388" t="s">
        <v>264</v>
      </c>
      <c r="C2388" s="144"/>
      <c r="D2388" s="171" t="s">
        <v>264</v>
      </c>
      <c r="E2388" s="172"/>
      <c r="F2388" s="172"/>
      <c r="G2388" s="172"/>
      <c r="H2388" s="172"/>
      <c r="I2388" s="172"/>
      <c r="J2388" s="172"/>
      <c r="K2388" s="172"/>
      <c r="L2388" s="172"/>
      <c r="M2388" s="173"/>
      <c r="N2388" s="174">
        <v>0</v>
      </c>
      <c r="O2388" s="175" t="e">
        <v>#VALUE!</v>
      </c>
      <c r="P2388" s="176" t="e">
        <v>#VALUE!</v>
      </c>
      <c r="Q2388" s="52"/>
      <c r="R2388" s="177" t="e">
        <f>CONCATENATE(B2388+100,P2388+100)</f>
        <v>#VALUE!</v>
      </c>
      <c r="S2388" s="170"/>
    </row>
    <row r="2389" spans="1:19" ht="16.5" thickBot="1" x14ac:dyDescent="0.3">
      <c r="A2389" s="139" t="str">
        <f t="shared" si="1626"/>
        <v>2015Wk 14PM19</v>
      </c>
      <c r="B2389" t="s">
        <v>265</v>
      </c>
      <c r="C2389" s="96"/>
      <c r="D2389" s="98"/>
      <c r="E2389" s="178"/>
      <c r="F2389" s="178"/>
      <c r="G2389" s="178"/>
      <c r="H2389" s="178"/>
      <c r="I2389" s="178"/>
      <c r="J2389" s="178"/>
      <c r="K2389" s="178"/>
      <c r="L2389" s="178"/>
      <c r="M2389" s="178"/>
      <c r="N2389" s="126"/>
      <c r="O2389" s="126"/>
      <c r="P2389" s="90"/>
      <c r="Q2389" s="52"/>
      <c r="R2389" s="177" t="e">
        <f>IF(R2387="","",CONCATENATE(R2387,"v",R2388))</f>
        <v>#VALUE!</v>
      </c>
      <c r="S2389" s="170"/>
    </row>
    <row r="2390" spans="1:19" ht="16.5" thickBot="1" x14ac:dyDescent="0.3">
      <c r="A2390" s="139" t="str">
        <f t="shared" si="1626"/>
        <v>2015Wk 14P</v>
      </c>
      <c r="B2390" t="s">
        <v>264</v>
      </c>
      <c r="C2390" s="144"/>
      <c r="D2390" s="171" t="s">
        <v>264</v>
      </c>
      <c r="E2390" s="172"/>
      <c r="F2390" s="172"/>
      <c r="G2390" s="172"/>
      <c r="H2390" s="172"/>
      <c r="I2390" s="172"/>
      <c r="J2390" s="172"/>
      <c r="K2390" s="172"/>
      <c r="L2390" s="172"/>
      <c r="M2390" s="173"/>
      <c r="N2390" s="174">
        <v>0</v>
      </c>
      <c r="O2390" s="175" t="e">
        <v>#VALUE!</v>
      </c>
      <c r="P2390" s="176" t="e">
        <v>#VALUE!</v>
      </c>
      <c r="Q2390" s="52"/>
      <c r="R2390" s="177" t="e">
        <f>CONCATENATE(B2390+100,P2390+100)</f>
        <v>#VALUE!</v>
      </c>
      <c r="S2390" s="170"/>
    </row>
    <row r="2391" spans="1:19" ht="16.5" thickBot="1" x14ac:dyDescent="0.3">
      <c r="A2391" s="139" t="str">
        <f t="shared" si="1626"/>
        <v>2015Wk 14P</v>
      </c>
      <c r="B2391" t="s">
        <v>264</v>
      </c>
      <c r="C2391" s="144"/>
      <c r="D2391" s="171" t="s">
        <v>264</v>
      </c>
      <c r="E2391" s="172"/>
      <c r="F2391" s="172"/>
      <c r="G2391" s="172"/>
      <c r="H2391" s="172"/>
      <c r="I2391" s="172"/>
      <c r="J2391" s="172"/>
      <c r="K2391" s="172"/>
      <c r="L2391" s="172"/>
      <c r="M2391" s="173"/>
      <c r="N2391" s="174">
        <v>0</v>
      </c>
      <c r="O2391" s="175" t="e">
        <v>#VALUE!</v>
      </c>
      <c r="P2391" s="176" t="e">
        <v>#VALUE!</v>
      </c>
      <c r="Q2391" s="52"/>
      <c r="R2391" s="177" t="e">
        <f>CONCATENATE(B2391+100,P2391+100)</f>
        <v>#VALUE!</v>
      </c>
      <c r="S2391" s="170"/>
    </row>
    <row r="2392" spans="1:19" ht="16.5" thickBot="1" x14ac:dyDescent="0.3">
      <c r="A2392" s="139" t="str">
        <f t="shared" si="1626"/>
        <v>2015Wk 14PM20</v>
      </c>
      <c r="B2392" t="s">
        <v>266</v>
      </c>
      <c r="C2392" s="96"/>
      <c r="D2392" s="98"/>
      <c r="E2392" s="178"/>
      <c r="F2392" s="178"/>
      <c r="G2392" s="178"/>
      <c r="H2392" s="178"/>
      <c r="I2392" s="178"/>
      <c r="J2392" s="178"/>
      <c r="K2392" s="178"/>
      <c r="L2392" s="178"/>
      <c r="M2392" s="178"/>
      <c r="N2392" s="126"/>
      <c r="O2392" s="126"/>
      <c r="P2392" s="90"/>
      <c r="Q2392" s="52"/>
      <c r="R2392" s="177" t="e">
        <f>IF(R2390="","",CONCATENATE(R2390,"v",R2391))</f>
        <v>#VALUE!</v>
      </c>
      <c r="S2392" s="170"/>
    </row>
    <row r="2393" spans="1:19" ht="16.5" thickBot="1" x14ac:dyDescent="0.3">
      <c r="B2393" s="179" t="s">
        <v>2</v>
      </c>
      <c r="C2393" s="180" t="s">
        <v>17</v>
      </c>
      <c r="D2393" s="181" t="s">
        <v>267</v>
      </c>
      <c r="E2393" s="182" t="s">
        <v>8</v>
      </c>
      <c r="F2393" s="183" t="s">
        <v>5</v>
      </c>
      <c r="G2393" s="184" t="s">
        <v>268</v>
      </c>
      <c r="K2393" s="52"/>
      <c r="L2393" s="52"/>
      <c r="P2393" s="134"/>
    </row>
    <row r="2394" spans="1:19" x14ac:dyDescent="0.25">
      <c r="A2394" s="139" t="str">
        <f>CONCATENATE($C$10,$C$2331,"T",B2394)</f>
        <v>2015Wk 14T1</v>
      </c>
      <c r="B2394" s="186">
        <v>1</v>
      </c>
      <c r="C2394" s="187" t="s">
        <v>213</v>
      </c>
      <c r="D2394" s="188">
        <v>2</v>
      </c>
      <c r="E2394" s="189">
        <v>2</v>
      </c>
      <c r="F2394" s="190">
        <v>3</v>
      </c>
      <c r="G2394" s="189"/>
      <c r="K2394" s="52"/>
      <c r="L2394" s="52"/>
      <c r="P2394" s="134"/>
      <c r="Q2394" s="1">
        <f>COUNTIF(G2394:G2394,"=X")</f>
        <v>0</v>
      </c>
      <c r="R2394" s="1" t="str">
        <f t="shared" ref="R2394:R2435" si="1631">IF(G2394="X",CONCATENATE("S",Q2394),"")</f>
        <v/>
      </c>
      <c r="S2394" s="1" t="str">
        <f>IF(R2394="","",VLOOKUP(C2394,'[1]Admin Tools'!C:D,2,FALSE))</f>
        <v/>
      </c>
    </row>
    <row r="2395" spans="1:19" x14ac:dyDescent="0.25">
      <c r="A2395" s="139" t="str">
        <f>CONCATENATE($C$10,$C$2331,"T",B2394)</f>
        <v>2015Wk 14T1</v>
      </c>
      <c r="B2395" s="191"/>
      <c r="C2395" s="192" t="s">
        <v>215</v>
      </c>
      <c r="D2395" s="193">
        <v>-4</v>
      </c>
      <c r="E2395" s="194">
        <v>0</v>
      </c>
      <c r="F2395" s="195"/>
      <c r="G2395" s="194"/>
      <c r="K2395" s="52"/>
      <c r="L2395" s="52"/>
      <c r="P2395" s="134"/>
      <c r="Q2395" s="1">
        <f>COUNTIF(G2394:G2395,"=X")</f>
        <v>0</v>
      </c>
      <c r="R2395" s="1" t="str">
        <f t="shared" si="1631"/>
        <v/>
      </c>
      <c r="S2395" s="1" t="str">
        <f>IF(R2395="","",VLOOKUP(C2395,'[1]Admin Tools'!C:D,2,FALSE))</f>
        <v/>
      </c>
    </row>
    <row r="2396" spans="1:19" ht="16.5" thickBot="1" x14ac:dyDescent="0.3">
      <c r="A2396" s="139" t="str">
        <f>CONCATENATE($C$10,$C$2331,"T",B2394)</f>
        <v>2015Wk 14T1</v>
      </c>
      <c r="B2396" s="196"/>
      <c r="C2396" s="197" t="s">
        <v>217</v>
      </c>
      <c r="D2396" s="198">
        <v>-4</v>
      </c>
      <c r="E2396" s="199">
        <v>0</v>
      </c>
      <c r="F2396" s="200"/>
      <c r="G2396" s="199"/>
      <c r="K2396" s="52"/>
      <c r="L2396" s="52"/>
      <c r="P2396" s="134"/>
      <c r="Q2396" s="1">
        <f>COUNTIF(G2394:G2396,"=X")</f>
        <v>0</v>
      </c>
      <c r="R2396" s="1" t="str">
        <f t="shared" si="1631"/>
        <v/>
      </c>
      <c r="S2396" s="1" t="str">
        <f>IF(R2396="","",VLOOKUP(C2396,'[1]Admin Tools'!C:D,2,FALSE))</f>
        <v/>
      </c>
    </row>
    <row r="2397" spans="1:19" x14ac:dyDescent="0.25">
      <c r="A2397" s="139" t="str">
        <f>CONCATENATE($C$10,$C$2331,"T",B2397)</f>
        <v>2015Wk 14T2</v>
      </c>
      <c r="B2397" s="201">
        <v>2</v>
      </c>
      <c r="C2397" s="187" t="s">
        <v>214</v>
      </c>
      <c r="D2397" s="202">
        <v>1</v>
      </c>
      <c r="E2397" s="189">
        <v>2</v>
      </c>
      <c r="F2397" s="203">
        <v>7</v>
      </c>
      <c r="G2397" s="204"/>
      <c r="K2397" s="52"/>
      <c r="L2397" s="52"/>
      <c r="P2397" s="134"/>
      <c r="Q2397" s="1">
        <f>COUNTIF(G2394:G2397,"=X")</f>
        <v>0</v>
      </c>
      <c r="R2397" s="1" t="str">
        <f t="shared" si="1631"/>
        <v/>
      </c>
      <c r="S2397" s="1" t="str">
        <f>IF(R2397="","",VLOOKUP(C2397,'[1]Admin Tools'!C:D,2,FALSE))</f>
        <v/>
      </c>
    </row>
    <row r="2398" spans="1:19" x14ac:dyDescent="0.25">
      <c r="A2398" s="139" t="str">
        <f>CONCATENATE($C$10,$C$2331,"T",B2397)</f>
        <v>2015Wk 14T2</v>
      </c>
      <c r="B2398" s="205"/>
      <c r="C2398" s="192" t="s">
        <v>216</v>
      </c>
      <c r="D2398" s="206">
        <v>1</v>
      </c>
      <c r="E2398" s="194">
        <v>2</v>
      </c>
      <c r="F2398" s="203"/>
      <c r="G2398" s="207"/>
      <c r="K2398" s="52"/>
      <c r="L2398" s="52"/>
      <c r="P2398" s="134"/>
      <c r="Q2398" s="1">
        <f>COUNTIF(G2394:G2398,"=X")</f>
        <v>0</v>
      </c>
      <c r="R2398" s="1" t="str">
        <f t="shared" si="1631"/>
        <v/>
      </c>
      <c r="S2398" s="1" t="str">
        <f>IF(R2398="","",VLOOKUP(C2398,'[1]Admin Tools'!C:D,2,FALSE))</f>
        <v/>
      </c>
    </row>
    <row r="2399" spans="1:19" ht="16.5" thickBot="1" x14ac:dyDescent="0.3">
      <c r="A2399" s="139" t="str">
        <f>CONCATENATE($C$10,$C$2331,"T",B2397)</f>
        <v>2015Wk 14T2</v>
      </c>
      <c r="B2399" s="208"/>
      <c r="C2399" s="197" t="s">
        <v>218</v>
      </c>
      <c r="D2399" s="209">
        <v>2</v>
      </c>
      <c r="E2399" s="199">
        <v>2</v>
      </c>
      <c r="F2399" s="210"/>
      <c r="G2399" s="211"/>
      <c r="K2399" s="52"/>
      <c r="L2399" s="52"/>
      <c r="P2399" s="134"/>
      <c r="Q2399" s="1">
        <f>COUNTIF(G2394:G2399,"=X")</f>
        <v>0</v>
      </c>
      <c r="R2399" s="1" t="str">
        <f t="shared" si="1631"/>
        <v/>
      </c>
      <c r="S2399" s="1" t="str">
        <f>IF(R2399="","",VLOOKUP(C2399,'[1]Admin Tools'!C:D,2,FALSE))</f>
        <v/>
      </c>
    </row>
    <row r="2400" spans="1:19" x14ac:dyDescent="0.25">
      <c r="A2400" s="139" t="str">
        <f>CONCATENATE($C$10,$C$2331,"T",B2400)</f>
        <v>2015Wk 14T3</v>
      </c>
      <c r="B2400" s="186">
        <v>3</v>
      </c>
      <c r="C2400" s="187" t="s">
        <v>219</v>
      </c>
      <c r="D2400" s="188">
        <v>-1</v>
      </c>
      <c r="E2400" s="189">
        <v>0</v>
      </c>
      <c r="F2400" s="190">
        <v>1</v>
      </c>
      <c r="G2400" s="189"/>
      <c r="K2400" s="52"/>
      <c r="L2400" s="52"/>
      <c r="P2400" s="134"/>
      <c r="Q2400" s="1">
        <f>COUNTIF(G2394:G2400,"=X")</f>
        <v>0</v>
      </c>
      <c r="R2400" s="1" t="str">
        <f t="shared" si="1631"/>
        <v/>
      </c>
      <c r="S2400" s="1" t="str">
        <f>IF(R2400="","",VLOOKUP(C2400,'[1]Admin Tools'!C:D,2,FALSE))</f>
        <v/>
      </c>
    </row>
    <row r="2401" spans="1:19" x14ac:dyDescent="0.25">
      <c r="A2401" s="139" t="str">
        <f>CONCATENATE($C$10,$C$2331,"T",B2400)</f>
        <v>2015Wk 14T3</v>
      </c>
      <c r="B2401" s="191"/>
      <c r="C2401" s="192" t="s">
        <v>222</v>
      </c>
      <c r="D2401" s="193">
        <v>0</v>
      </c>
      <c r="E2401" s="194">
        <v>1</v>
      </c>
      <c r="F2401" s="195"/>
      <c r="G2401" s="194"/>
      <c r="K2401" s="52"/>
      <c r="L2401" s="52"/>
      <c r="P2401" s="134"/>
      <c r="Q2401" s="1">
        <f>COUNTIF(G2394:G2401,"=X")</f>
        <v>0</v>
      </c>
      <c r="R2401" s="1" t="str">
        <f t="shared" si="1631"/>
        <v/>
      </c>
      <c r="S2401" s="1" t="str">
        <f>IF(R2401="","",VLOOKUP(C2401,'[1]Admin Tools'!C:D,2,FALSE))</f>
        <v/>
      </c>
    </row>
    <row r="2402" spans="1:19" ht="16.5" thickBot="1" x14ac:dyDescent="0.3">
      <c r="A2402" s="139" t="str">
        <f>CONCATENATE($C$10,$C$2331,"T",B2400)</f>
        <v>2015Wk 14T3</v>
      </c>
      <c r="B2402" s="196"/>
      <c r="C2402" s="197" t="s">
        <v>225</v>
      </c>
      <c r="D2402" s="198">
        <v>-2</v>
      </c>
      <c r="E2402" s="199">
        <v>0</v>
      </c>
      <c r="F2402" s="200"/>
      <c r="G2402" s="199"/>
      <c r="K2402" s="52"/>
      <c r="L2402" s="52"/>
      <c r="P2402" s="134"/>
      <c r="Q2402" s="1">
        <f>COUNTIF(G2394:G2402,"=X")</f>
        <v>0</v>
      </c>
      <c r="R2402" s="1" t="str">
        <f t="shared" si="1631"/>
        <v/>
      </c>
      <c r="S2402" s="1" t="str">
        <f>IF(R2402="","",VLOOKUP(C2402,'[1]Admin Tools'!C:D,2,FALSE))</f>
        <v/>
      </c>
    </row>
    <row r="2403" spans="1:19" x14ac:dyDescent="0.25">
      <c r="A2403" s="139" t="str">
        <f>CONCATENATE($C$10,$C$2331,"T",B2403)</f>
        <v>2015Wk 14T4</v>
      </c>
      <c r="B2403" s="201">
        <v>4</v>
      </c>
      <c r="C2403" s="187" t="s">
        <v>220</v>
      </c>
      <c r="D2403" s="202">
        <v>3</v>
      </c>
      <c r="E2403" s="212">
        <v>2</v>
      </c>
      <c r="F2403" s="203">
        <v>2</v>
      </c>
      <c r="G2403" s="204"/>
      <c r="K2403" s="52"/>
      <c r="L2403" s="52"/>
      <c r="P2403" s="134"/>
      <c r="Q2403" s="1">
        <f>COUNTIF(G2394:G2403,"=X")</f>
        <v>0</v>
      </c>
      <c r="R2403" s="1" t="str">
        <f t="shared" si="1631"/>
        <v/>
      </c>
      <c r="S2403" s="1" t="str">
        <f>IF(R2403="","",VLOOKUP(C2403,'[1]Admin Tools'!C:D,2,FALSE))</f>
        <v/>
      </c>
    </row>
    <row r="2404" spans="1:19" x14ac:dyDescent="0.25">
      <c r="A2404" s="139" t="str">
        <f>CONCATENATE($C$10,$C$2331,"T",B2403)</f>
        <v>2015Wk 14T4</v>
      </c>
      <c r="B2404" s="205"/>
      <c r="C2404" s="192" t="s">
        <v>223</v>
      </c>
      <c r="D2404" s="206">
        <v>-1</v>
      </c>
      <c r="E2404" s="213">
        <v>0</v>
      </c>
      <c r="F2404" s="203"/>
      <c r="G2404" s="207"/>
      <c r="K2404" s="52"/>
      <c r="L2404" s="52"/>
      <c r="P2404" s="134"/>
      <c r="Q2404" s="1">
        <f>COUNTIF(G2394:G2404,"=X")</f>
        <v>0</v>
      </c>
      <c r="R2404" s="1" t="str">
        <f t="shared" si="1631"/>
        <v/>
      </c>
      <c r="S2404" s="1" t="str">
        <f>IF(R2404="","",VLOOKUP(C2404,'[1]Admin Tools'!C:D,2,FALSE))</f>
        <v/>
      </c>
    </row>
    <row r="2405" spans="1:19" ht="16.5" thickBot="1" x14ac:dyDescent="0.3">
      <c r="A2405" s="139" t="str">
        <f>CONCATENATE($C$10,$C$2331,"T",B2403)</f>
        <v>2015Wk 14T4</v>
      </c>
      <c r="B2405" s="208"/>
      <c r="C2405" s="197" t="s">
        <v>226</v>
      </c>
      <c r="D2405" s="209">
        <v>-4</v>
      </c>
      <c r="E2405" s="214">
        <v>0</v>
      </c>
      <c r="F2405" s="210"/>
      <c r="G2405" s="211"/>
      <c r="K2405" s="52"/>
      <c r="L2405" s="52"/>
      <c r="P2405" s="134"/>
      <c r="Q2405" s="1">
        <f>COUNTIF(G2394:G2405,"=X")</f>
        <v>0</v>
      </c>
      <c r="R2405" s="1" t="str">
        <f t="shared" si="1631"/>
        <v/>
      </c>
      <c r="S2405" s="1" t="str">
        <f>IF(R2405="","",VLOOKUP(C2405,'[1]Admin Tools'!C:D,2,FALSE))</f>
        <v/>
      </c>
    </row>
    <row r="2406" spans="1:19" x14ac:dyDescent="0.25">
      <c r="A2406" s="139" t="str">
        <f>CONCATENATE($C$10,$C$2331,"T",B2406)</f>
        <v>2015Wk 14T5</v>
      </c>
      <c r="B2406" s="186">
        <v>5</v>
      </c>
      <c r="C2406" s="187" t="s">
        <v>228</v>
      </c>
      <c r="D2406" s="188">
        <v>1</v>
      </c>
      <c r="E2406" s="189">
        <v>0</v>
      </c>
      <c r="F2406" s="190">
        <v>4</v>
      </c>
      <c r="G2406" s="189"/>
      <c r="K2406" s="52"/>
      <c r="L2406" s="52"/>
      <c r="P2406" s="134"/>
      <c r="Q2406" s="1">
        <f>COUNTIF(G2394:G2406,"=X")</f>
        <v>0</v>
      </c>
      <c r="R2406" s="1" t="str">
        <f t="shared" si="1631"/>
        <v/>
      </c>
      <c r="S2406" s="1" t="str">
        <f>IF(R2406="","",VLOOKUP(C2406,'[1]Admin Tools'!C:D,2,FALSE))</f>
        <v/>
      </c>
    </row>
    <row r="2407" spans="1:19" x14ac:dyDescent="0.25">
      <c r="A2407" s="139" t="str">
        <f>CONCATENATE($C$10,$C$2331,"T",B2406)</f>
        <v>2015Wk 14T5</v>
      </c>
      <c r="B2407" s="191"/>
      <c r="C2407" s="192" t="s">
        <v>231</v>
      </c>
      <c r="D2407" s="193">
        <v>0</v>
      </c>
      <c r="E2407" s="194">
        <v>2</v>
      </c>
      <c r="F2407" s="195"/>
      <c r="G2407" s="194"/>
      <c r="K2407" s="52"/>
      <c r="L2407" s="52"/>
      <c r="P2407" s="134"/>
      <c r="Q2407" s="1">
        <f>COUNTIF(G2394:G2407,"=X")</f>
        <v>0</v>
      </c>
      <c r="R2407" s="1" t="str">
        <f t="shared" si="1631"/>
        <v/>
      </c>
      <c r="S2407" s="1" t="str">
        <f>IF(R2407="","",VLOOKUP(C2407,'[1]Admin Tools'!C:D,2,FALSE))</f>
        <v/>
      </c>
    </row>
    <row r="2408" spans="1:19" ht="16.5" thickBot="1" x14ac:dyDescent="0.3">
      <c r="A2408" s="139" t="str">
        <f>CONCATENATE($C$10,$C$2331,"T",B2406)</f>
        <v>2015Wk 14T5</v>
      </c>
      <c r="B2408" s="196"/>
      <c r="C2408" s="197" t="s">
        <v>234</v>
      </c>
      <c r="D2408" s="198">
        <v>0</v>
      </c>
      <c r="E2408" s="199">
        <v>1</v>
      </c>
      <c r="F2408" s="200"/>
      <c r="G2408" s="199"/>
      <c r="K2408" s="52"/>
      <c r="L2408" s="52"/>
      <c r="P2408" s="134"/>
      <c r="Q2408" s="1">
        <f>COUNTIF(G2394:G2408,"=X")</f>
        <v>0</v>
      </c>
      <c r="R2408" s="1" t="str">
        <f t="shared" si="1631"/>
        <v/>
      </c>
      <c r="S2408" s="1" t="str">
        <f>IF(R2408="","",VLOOKUP(C2408,'[1]Admin Tools'!C:D,2,FALSE))</f>
        <v/>
      </c>
    </row>
    <row r="2409" spans="1:19" x14ac:dyDescent="0.25">
      <c r="A2409" s="139" t="str">
        <f>CONCATENATE($C$10,$C$2331,"T",B2409)</f>
        <v>2015Wk 14T6</v>
      </c>
      <c r="B2409" s="201">
        <v>6</v>
      </c>
      <c r="C2409" s="187" t="s">
        <v>229</v>
      </c>
      <c r="D2409" s="202">
        <v>-1</v>
      </c>
      <c r="E2409" s="212">
        <v>2</v>
      </c>
      <c r="F2409" s="203">
        <v>7</v>
      </c>
      <c r="G2409" s="204"/>
      <c r="K2409" s="52"/>
      <c r="L2409" s="52"/>
      <c r="P2409" s="134"/>
      <c r="Q2409" s="1">
        <f>COUNTIF(G2394:G2409,"=X")</f>
        <v>0</v>
      </c>
      <c r="R2409" s="1" t="str">
        <f t="shared" si="1631"/>
        <v/>
      </c>
      <c r="S2409" s="1" t="str">
        <f>IF(R2409="","",VLOOKUP(C2409,'[1]Admin Tools'!C:D,2,FALSE))</f>
        <v/>
      </c>
    </row>
    <row r="2410" spans="1:19" x14ac:dyDescent="0.25">
      <c r="A2410" s="139" t="str">
        <f>CONCATENATE($C$10,$C$2331,"T",B2409)</f>
        <v>2015Wk 14T6</v>
      </c>
      <c r="B2410" s="205"/>
      <c r="C2410" s="192" t="s">
        <v>232</v>
      </c>
      <c r="D2410" s="206">
        <v>3</v>
      </c>
      <c r="E2410" s="213">
        <v>2</v>
      </c>
      <c r="F2410" s="203"/>
      <c r="G2410" s="207"/>
      <c r="K2410" s="52"/>
      <c r="L2410" s="52"/>
      <c r="P2410" s="134"/>
      <c r="Q2410" s="1">
        <f>COUNTIF(G2394:G2410,"=X")</f>
        <v>0</v>
      </c>
      <c r="R2410" s="1" t="str">
        <f t="shared" si="1631"/>
        <v/>
      </c>
      <c r="S2410" s="1" t="str">
        <f>IF(R2410="","",VLOOKUP(C2410,'[1]Admin Tools'!C:D,2,FALSE))</f>
        <v/>
      </c>
    </row>
    <row r="2411" spans="1:19" ht="16.5" thickBot="1" x14ac:dyDescent="0.3">
      <c r="A2411" s="139" t="str">
        <f>CONCATENATE($C$10,$C$2331,"T",B2409)</f>
        <v>2015Wk 14T6</v>
      </c>
      <c r="B2411" s="208"/>
      <c r="C2411" s="197" t="s">
        <v>235</v>
      </c>
      <c r="D2411" s="209">
        <v>-1</v>
      </c>
      <c r="E2411" s="214">
        <v>2</v>
      </c>
      <c r="F2411" s="210"/>
      <c r="G2411" s="211"/>
      <c r="K2411" s="52"/>
      <c r="L2411" s="52"/>
      <c r="P2411" s="134"/>
      <c r="Q2411" s="1">
        <f>COUNTIF(G2394:G2411,"=X")</f>
        <v>0</v>
      </c>
      <c r="R2411" s="1" t="str">
        <f t="shared" si="1631"/>
        <v/>
      </c>
      <c r="S2411" s="1" t="str">
        <f>IF(R2411="","",VLOOKUP(C2411,'[1]Admin Tools'!C:D,2,FALSE))</f>
        <v/>
      </c>
    </row>
    <row r="2412" spans="1:19" x14ac:dyDescent="0.25">
      <c r="A2412" s="139" t="str">
        <f>CONCATENATE($C$10,$C$2331,"T",B2412)</f>
        <v>2015Wk 14T7</v>
      </c>
      <c r="B2412" s="186">
        <v>7</v>
      </c>
      <c r="C2412" s="187" t="s">
        <v>237</v>
      </c>
      <c r="D2412" s="188">
        <v>-2</v>
      </c>
      <c r="E2412" s="189">
        <v>0</v>
      </c>
      <c r="F2412" s="190">
        <v>4</v>
      </c>
      <c r="G2412" s="189"/>
      <c r="K2412" s="52"/>
      <c r="L2412" s="52"/>
      <c r="P2412" s="134"/>
      <c r="Q2412" s="1">
        <f>COUNTIF(G2394:G2412,"=X")</f>
        <v>0</v>
      </c>
      <c r="R2412" s="1" t="str">
        <f t="shared" si="1631"/>
        <v/>
      </c>
      <c r="S2412" s="1" t="str">
        <f>IF(R2412="","",VLOOKUP(C2412,'[1]Admin Tools'!C:D,2,FALSE))</f>
        <v/>
      </c>
    </row>
    <row r="2413" spans="1:19" x14ac:dyDescent="0.25">
      <c r="A2413" s="139" t="str">
        <f>CONCATENATE($C$10,$C$2331,"T",B2412)</f>
        <v>2015Wk 14T7</v>
      </c>
      <c r="B2413" s="191"/>
      <c r="C2413" s="192" t="s">
        <v>240</v>
      </c>
      <c r="D2413" s="193">
        <v>-3</v>
      </c>
      <c r="E2413" s="194">
        <v>2</v>
      </c>
      <c r="F2413" s="195"/>
      <c r="G2413" s="194"/>
      <c r="K2413" s="52"/>
      <c r="L2413" s="52"/>
      <c r="P2413" s="134"/>
      <c r="Q2413" s="1">
        <f>COUNTIF(G2394:G2413,"=X")</f>
        <v>0</v>
      </c>
      <c r="R2413" s="1" t="str">
        <f t="shared" si="1631"/>
        <v/>
      </c>
      <c r="S2413" s="1" t="str">
        <f>IF(R2413="","",VLOOKUP(C2413,'[1]Admin Tools'!C:D,2,FALSE))</f>
        <v/>
      </c>
    </row>
    <row r="2414" spans="1:19" ht="16.5" thickBot="1" x14ac:dyDescent="0.3">
      <c r="A2414" s="139" t="str">
        <f>CONCATENATE($C$10,$C$2331,"T",B2412)</f>
        <v>2015Wk 14T7</v>
      </c>
      <c r="B2414" s="196"/>
      <c r="C2414" s="197" t="s">
        <v>243</v>
      </c>
      <c r="D2414" s="198">
        <v>-2</v>
      </c>
      <c r="E2414" s="199">
        <v>2</v>
      </c>
      <c r="F2414" s="200"/>
      <c r="G2414" s="199"/>
      <c r="K2414" s="52"/>
      <c r="L2414" s="52"/>
      <c r="P2414" s="134"/>
      <c r="Q2414" s="1">
        <f>COUNTIF(G2394:G2414,"=X")</f>
        <v>0</v>
      </c>
      <c r="R2414" s="1" t="str">
        <f t="shared" si="1631"/>
        <v/>
      </c>
      <c r="S2414" s="1" t="str">
        <f>IF(R2414="","",VLOOKUP(C2414,'[1]Admin Tools'!C:D,2,FALSE))</f>
        <v/>
      </c>
    </row>
    <row r="2415" spans="1:19" x14ac:dyDescent="0.25">
      <c r="A2415" s="139" t="str">
        <f>CONCATENATE($C$10,$C$2331,"T",B2415)</f>
        <v>2015Wk 14T8</v>
      </c>
      <c r="B2415" s="201">
        <v>8</v>
      </c>
      <c r="C2415" s="187" t="s">
        <v>238</v>
      </c>
      <c r="D2415" s="202">
        <v>3</v>
      </c>
      <c r="E2415" s="212">
        <v>2</v>
      </c>
      <c r="F2415" s="203">
        <v>6</v>
      </c>
      <c r="G2415" s="204"/>
      <c r="K2415" s="52"/>
      <c r="L2415" s="52"/>
      <c r="P2415" s="134"/>
      <c r="Q2415" s="1">
        <f>COUNTIF(G2394:G2415,"=X")</f>
        <v>0</v>
      </c>
      <c r="R2415" s="1" t="str">
        <f t="shared" si="1631"/>
        <v/>
      </c>
      <c r="S2415" s="1" t="str">
        <f>IF(R2415="","",VLOOKUP(C2415,'[1]Admin Tools'!C:D,2,FALSE))</f>
        <v/>
      </c>
    </row>
    <row r="2416" spans="1:19" x14ac:dyDescent="0.25">
      <c r="A2416" s="139" t="str">
        <f>CONCATENATE($C$10,$C$2331,"T",B2415)</f>
        <v>2015Wk 14T8</v>
      </c>
      <c r="B2416" s="205"/>
      <c r="C2416" s="192" t="s">
        <v>241</v>
      </c>
      <c r="D2416" s="206">
        <v>0</v>
      </c>
      <c r="E2416" s="213">
        <v>1</v>
      </c>
      <c r="F2416" s="203"/>
      <c r="G2416" s="207"/>
      <c r="K2416" s="52"/>
      <c r="L2416" s="52"/>
      <c r="P2416" s="134"/>
      <c r="Q2416" s="1">
        <f>COUNTIF(G2394:G2416,"=X")</f>
        <v>0</v>
      </c>
      <c r="R2416" s="1" t="str">
        <f t="shared" si="1631"/>
        <v/>
      </c>
      <c r="S2416" s="1" t="str">
        <f>IF(R2416="","",VLOOKUP(C2416,'[1]Admin Tools'!C:D,2,FALSE))</f>
        <v/>
      </c>
    </row>
    <row r="2417" spans="1:19" ht="16.5" thickBot="1" x14ac:dyDescent="0.3">
      <c r="A2417" s="139" t="str">
        <f>CONCATENATE($C$10,$C$2331,"T",B2415)</f>
        <v>2015Wk 14T8</v>
      </c>
      <c r="B2417" s="208"/>
      <c r="C2417" s="197" t="s">
        <v>244</v>
      </c>
      <c r="D2417" s="209">
        <v>0</v>
      </c>
      <c r="E2417" s="214">
        <v>2</v>
      </c>
      <c r="F2417" s="210"/>
      <c r="G2417" s="211"/>
      <c r="K2417" s="52"/>
      <c r="L2417" s="52"/>
      <c r="P2417" s="134"/>
      <c r="Q2417" s="1">
        <f>COUNTIF(G2394:G2417,"=X")</f>
        <v>0</v>
      </c>
      <c r="R2417" s="1" t="str">
        <f t="shared" si="1631"/>
        <v/>
      </c>
      <c r="S2417" s="1" t="str">
        <f>IF(R2417="","",VLOOKUP(C2417,'[1]Admin Tools'!C:D,2,FALSE))</f>
        <v/>
      </c>
    </row>
    <row r="2418" spans="1:19" x14ac:dyDescent="0.25">
      <c r="A2418" s="139" t="str">
        <f>CONCATENATE($C$10,$C$2331,"T",B2418)</f>
        <v>2015Wk 14T9</v>
      </c>
      <c r="B2418" s="186">
        <v>9</v>
      </c>
      <c r="C2418" s="187" t="s">
        <v>246</v>
      </c>
      <c r="D2418" s="188">
        <v>-2</v>
      </c>
      <c r="E2418" s="189">
        <v>0</v>
      </c>
      <c r="F2418" s="190">
        <v>0</v>
      </c>
      <c r="G2418" s="189"/>
      <c r="K2418" s="52"/>
      <c r="L2418" s="52"/>
      <c r="P2418" s="134"/>
      <c r="Q2418" s="1">
        <f>COUNTIF(G2394:G2418,"=X")</f>
        <v>0</v>
      </c>
      <c r="R2418" s="1" t="str">
        <f t="shared" si="1631"/>
        <v/>
      </c>
      <c r="S2418" s="1" t="str">
        <f>IF(R2418="","",VLOOKUP(C2418,'[1]Admin Tools'!C:D,2,FALSE))</f>
        <v/>
      </c>
    </row>
    <row r="2419" spans="1:19" x14ac:dyDescent="0.25">
      <c r="A2419" s="139" t="str">
        <f>CONCATENATE($C$10,$C$2331,"T",B2418)</f>
        <v>2015Wk 14T9</v>
      </c>
      <c r="B2419" s="191"/>
      <c r="C2419" s="192" t="s">
        <v>249</v>
      </c>
      <c r="D2419" s="193">
        <v>-1</v>
      </c>
      <c r="E2419" s="194">
        <v>0</v>
      </c>
      <c r="F2419" s="195"/>
      <c r="G2419" s="194"/>
      <c r="K2419" s="52"/>
      <c r="L2419" s="52"/>
      <c r="P2419" s="134"/>
      <c r="Q2419" s="1">
        <f>COUNTIF(G2394:G2419,"=X")</f>
        <v>0</v>
      </c>
      <c r="R2419" s="1" t="str">
        <f t="shared" si="1631"/>
        <v/>
      </c>
      <c r="S2419" s="1" t="str">
        <f>IF(R2419="","",VLOOKUP(C2419,'[1]Admin Tools'!C:D,2,FALSE))</f>
        <v/>
      </c>
    </row>
    <row r="2420" spans="1:19" ht="16.5" thickBot="1" x14ac:dyDescent="0.3">
      <c r="A2420" s="139" t="str">
        <f>CONCATENATE($C$10,$C$2331,"T",B2418)</f>
        <v>2015Wk 14T9</v>
      </c>
      <c r="B2420" s="196"/>
      <c r="C2420" s="197" t="s">
        <v>252</v>
      </c>
      <c r="D2420" s="198">
        <v>-2</v>
      </c>
      <c r="E2420" s="199">
        <v>0</v>
      </c>
      <c r="F2420" s="200"/>
      <c r="G2420" s="199"/>
      <c r="K2420" s="52"/>
      <c r="L2420" s="52"/>
      <c r="P2420" s="134"/>
      <c r="Q2420" s="1">
        <f>COUNTIF(G2394:G2420,"=X")</f>
        <v>0</v>
      </c>
      <c r="R2420" s="1" t="str">
        <f t="shared" si="1631"/>
        <v/>
      </c>
      <c r="S2420" s="1" t="str">
        <f>IF(R2420="","",VLOOKUP(C2420,'[1]Admin Tools'!C:D,2,FALSE))</f>
        <v/>
      </c>
    </row>
    <row r="2421" spans="1:19" x14ac:dyDescent="0.25">
      <c r="A2421" s="139" t="str">
        <f>CONCATENATE($C$10,$C$2331,"T",B2421)</f>
        <v>2015Wk 14T10</v>
      </c>
      <c r="B2421" s="201">
        <v>10</v>
      </c>
      <c r="C2421" s="187" t="s">
        <v>247</v>
      </c>
      <c r="D2421" s="202">
        <v>2</v>
      </c>
      <c r="E2421" s="212">
        <v>2</v>
      </c>
      <c r="F2421" s="203">
        <v>3</v>
      </c>
      <c r="G2421" s="204"/>
      <c r="K2421" s="52"/>
      <c r="L2421" s="52"/>
      <c r="P2421" s="134"/>
      <c r="Q2421" s="1">
        <f>COUNTIF(G2394:G2421,"=X")</f>
        <v>0</v>
      </c>
      <c r="R2421" s="1" t="str">
        <f t="shared" si="1631"/>
        <v/>
      </c>
      <c r="S2421" s="1" t="str">
        <f>IF(R2421="","",VLOOKUP(C2421,'[1]Admin Tools'!C:D,2,FALSE))</f>
        <v/>
      </c>
    </row>
    <row r="2422" spans="1:19" x14ac:dyDescent="0.25">
      <c r="A2422" s="139" t="str">
        <f>CONCATENATE($C$10,$C$2331,"T",B2421)</f>
        <v>2015Wk 14T10</v>
      </c>
      <c r="B2422" s="205"/>
      <c r="C2422" s="192" t="s">
        <v>250</v>
      </c>
      <c r="D2422" s="206">
        <v>-4</v>
      </c>
      <c r="E2422" s="213">
        <v>0</v>
      </c>
      <c r="F2422" s="203"/>
      <c r="G2422" s="207"/>
      <c r="K2422" s="52"/>
      <c r="L2422" s="52"/>
      <c r="P2422" s="134"/>
      <c r="Q2422" s="1">
        <f>COUNTIF(G2394:G2422,"=X")</f>
        <v>0</v>
      </c>
      <c r="R2422" s="1" t="str">
        <f t="shared" si="1631"/>
        <v/>
      </c>
      <c r="S2422" s="1" t="str">
        <f>IF(R2422="","",VLOOKUP(C2422,'[1]Admin Tools'!C:D,2,FALSE))</f>
        <v/>
      </c>
    </row>
    <row r="2423" spans="1:19" ht="16.5" thickBot="1" x14ac:dyDescent="0.3">
      <c r="A2423" s="139" t="str">
        <f>CONCATENATE($C$10,$C$2331,"T",B2421)</f>
        <v>2015Wk 14T10</v>
      </c>
      <c r="B2423" s="208"/>
      <c r="C2423" s="197" t="s">
        <v>253</v>
      </c>
      <c r="D2423" s="209">
        <v>0</v>
      </c>
      <c r="E2423" s="214">
        <v>1</v>
      </c>
      <c r="F2423" s="210"/>
      <c r="G2423" s="211"/>
      <c r="K2423" s="52"/>
      <c r="L2423" s="52"/>
      <c r="P2423" s="134"/>
      <c r="Q2423" s="1">
        <f>COUNTIF(G2394:G2423,"=X")</f>
        <v>0</v>
      </c>
      <c r="R2423" s="1" t="str">
        <f t="shared" si="1631"/>
        <v/>
      </c>
      <c r="S2423" s="1" t="str">
        <f>IF(R2423="","",VLOOKUP(C2423,'[1]Admin Tools'!C:D,2,FALSE))</f>
        <v/>
      </c>
    </row>
    <row r="2424" spans="1:19" x14ac:dyDescent="0.25">
      <c r="A2424" s="139" t="str">
        <f>CONCATENATE($C$10,$C$2331,"T",B2424)</f>
        <v>2015Wk 14T11</v>
      </c>
      <c r="B2424" s="186">
        <v>11</v>
      </c>
      <c r="C2424" s="187" t="s">
        <v>255</v>
      </c>
      <c r="D2424" s="188">
        <v>-7</v>
      </c>
      <c r="E2424" s="189">
        <v>0</v>
      </c>
      <c r="F2424" s="190">
        <v>0</v>
      </c>
      <c r="G2424" s="189"/>
      <c r="K2424" s="52"/>
      <c r="L2424" s="52"/>
      <c r="P2424" s="134"/>
      <c r="Q2424" s="1">
        <f>COUNTIF(G2394:G2424,"=X")</f>
        <v>0</v>
      </c>
      <c r="R2424" s="1" t="str">
        <f t="shared" si="1631"/>
        <v/>
      </c>
      <c r="S2424" s="1" t="str">
        <f>IF(R2424="","",VLOOKUP(C2424,'[1]Admin Tools'!C:D,2,FALSE))</f>
        <v/>
      </c>
    </row>
    <row r="2425" spans="1:19" x14ac:dyDescent="0.25">
      <c r="A2425" s="139" t="str">
        <f>CONCATENATE($C$10,$C$2331,"T",B2424)</f>
        <v>2015Wk 14T11</v>
      </c>
      <c r="B2425" s="191"/>
      <c r="C2425" s="192" t="s">
        <v>258</v>
      </c>
      <c r="D2425" s="193">
        <v>0</v>
      </c>
      <c r="E2425" s="194">
        <v>0</v>
      </c>
      <c r="F2425" s="195"/>
      <c r="G2425" s="194"/>
      <c r="K2425" s="52"/>
      <c r="L2425" s="52"/>
      <c r="P2425" s="134"/>
      <c r="Q2425" s="1">
        <f>COUNTIF(G2394:G2425,"=X")</f>
        <v>0</v>
      </c>
      <c r="R2425" s="1" t="str">
        <f t="shared" si="1631"/>
        <v/>
      </c>
      <c r="S2425" s="1" t="str">
        <f>IF(R2425="","",VLOOKUP(C2425,'[1]Admin Tools'!C:D,2,FALSE))</f>
        <v/>
      </c>
    </row>
    <row r="2426" spans="1:19" ht="16.5" thickBot="1" x14ac:dyDescent="0.3">
      <c r="A2426" s="139" t="str">
        <f>CONCATENATE($C$10,$C$2331,"T",B2424)</f>
        <v>2015Wk 14T11</v>
      </c>
      <c r="B2426" s="196"/>
      <c r="C2426" s="197" t="s">
        <v>261</v>
      </c>
      <c r="D2426" s="198">
        <v>0</v>
      </c>
      <c r="E2426" s="199">
        <v>0</v>
      </c>
      <c r="F2426" s="200"/>
      <c r="G2426" s="199"/>
      <c r="K2426" s="52"/>
      <c r="L2426" s="52"/>
      <c r="P2426" s="134"/>
      <c r="Q2426" s="1">
        <f>COUNTIF(G2394:G2426,"=X")</f>
        <v>0</v>
      </c>
      <c r="R2426" s="1" t="str">
        <f t="shared" si="1631"/>
        <v/>
      </c>
      <c r="S2426" s="1" t="str">
        <f>IF(R2426="","",VLOOKUP(C2426,'[1]Admin Tools'!C:D,2,FALSE))</f>
        <v/>
      </c>
    </row>
    <row r="2427" spans="1:19" x14ac:dyDescent="0.25">
      <c r="A2427" s="139" t="str">
        <f>CONCATENATE($C$10,$C$2331,"T",B2427)</f>
        <v>2015Wk 14T12</v>
      </c>
      <c r="B2427" s="201">
        <v>12</v>
      </c>
      <c r="C2427" s="187" t="s">
        <v>256</v>
      </c>
      <c r="D2427" s="202">
        <v>2</v>
      </c>
      <c r="E2427" s="212">
        <v>0</v>
      </c>
      <c r="F2427" s="203">
        <v>5</v>
      </c>
      <c r="G2427" s="204"/>
      <c r="K2427" s="52"/>
      <c r="L2427" s="52"/>
      <c r="P2427" s="134"/>
      <c r="Q2427" s="1">
        <f>COUNTIF(G2394:G2427,"=X")</f>
        <v>0</v>
      </c>
      <c r="R2427" s="1" t="str">
        <f t="shared" si="1631"/>
        <v/>
      </c>
      <c r="S2427" s="1" t="str">
        <f>IF(R2427="","",VLOOKUP(C2427,'[1]Admin Tools'!C:D,2,FALSE))</f>
        <v/>
      </c>
    </row>
    <row r="2428" spans="1:19" x14ac:dyDescent="0.25">
      <c r="A2428" s="139" t="str">
        <f>CONCATENATE($C$10,$C$2331,"T",B2427)</f>
        <v>2015Wk 14T12</v>
      </c>
      <c r="B2428" s="205"/>
      <c r="C2428" s="192" t="s">
        <v>259</v>
      </c>
      <c r="D2428" s="206">
        <v>2</v>
      </c>
      <c r="E2428" s="213">
        <v>2</v>
      </c>
      <c r="F2428" s="203"/>
      <c r="G2428" s="207"/>
      <c r="K2428" s="52"/>
      <c r="L2428" s="52"/>
      <c r="P2428" s="134"/>
      <c r="Q2428" s="1">
        <f>COUNTIF(G2394:G2428,"=X")</f>
        <v>0</v>
      </c>
      <c r="R2428" s="1" t="str">
        <f t="shared" si="1631"/>
        <v/>
      </c>
      <c r="S2428" s="1" t="str">
        <f>IF(R2428="","",VLOOKUP(C2428,'[1]Admin Tools'!C:D,2,FALSE))</f>
        <v/>
      </c>
    </row>
    <row r="2429" spans="1:19" ht="16.5" thickBot="1" x14ac:dyDescent="0.3">
      <c r="A2429" s="139" t="str">
        <f>CONCATENATE($C$10,$C$2331,"T",B2427)</f>
        <v>2015Wk 14T12</v>
      </c>
      <c r="B2429" s="208"/>
      <c r="C2429" s="197" t="s">
        <v>262</v>
      </c>
      <c r="D2429" s="209">
        <v>-1</v>
      </c>
      <c r="E2429" s="214">
        <v>2</v>
      </c>
      <c r="F2429" s="210"/>
      <c r="G2429" s="211"/>
      <c r="K2429" s="52"/>
      <c r="L2429" s="52"/>
      <c r="P2429" s="134"/>
      <c r="Q2429" s="1">
        <f>COUNTIF(G2394:G2429,"=X")</f>
        <v>0</v>
      </c>
      <c r="R2429" s="1" t="str">
        <f t="shared" si="1631"/>
        <v/>
      </c>
      <c r="S2429" s="1" t="str">
        <f>IF(R2429="","",VLOOKUP(C2429,'[1]Admin Tools'!C:D,2,FALSE))</f>
        <v/>
      </c>
    </row>
    <row r="2430" spans="1:19" x14ac:dyDescent="0.25">
      <c r="A2430" s="139" t="str">
        <f t="shared" ref="A2430:A2435" si="1632">CONCATENATE($C$10,$C$2331,"T",B2430)</f>
        <v>2015Wk 14T</v>
      </c>
      <c r="B2430" s="186"/>
      <c r="C2430" s="187"/>
      <c r="D2430" s="188"/>
      <c r="E2430" s="189"/>
      <c r="F2430" s="190"/>
      <c r="G2430" s="189"/>
      <c r="K2430" s="52"/>
      <c r="L2430" s="52"/>
      <c r="P2430" s="134"/>
      <c r="Q2430" s="1">
        <f>COUNTIF(G2394:G2430,"=X")</f>
        <v>0</v>
      </c>
      <c r="R2430" s="1" t="str">
        <f t="shared" si="1631"/>
        <v/>
      </c>
      <c r="S2430" s="1" t="str">
        <f>IF(R2430="","",VLOOKUP(C2430,'[1]Admin Tools'!C:D,2,FALSE))</f>
        <v/>
      </c>
    </row>
    <row r="2431" spans="1:19" ht="16.5" thickBot="1" x14ac:dyDescent="0.3">
      <c r="A2431" s="139" t="str">
        <f t="shared" si="1632"/>
        <v>2015Wk 14T</v>
      </c>
      <c r="B2431" s="196"/>
      <c r="C2431" s="197"/>
      <c r="D2431" s="198"/>
      <c r="E2431" s="199"/>
      <c r="F2431" s="200"/>
      <c r="G2431" s="199"/>
      <c r="K2431" s="52"/>
      <c r="L2431" s="52"/>
      <c r="P2431" s="134"/>
      <c r="Q2431" s="1">
        <f>COUNTIF(G2394:G2431,"=X")</f>
        <v>0</v>
      </c>
      <c r="R2431" s="1" t="str">
        <f t="shared" si="1631"/>
        <v/>
      </c>
      <c r="S2431" s="1" t="str">
        <f>IF(R2431="","",VLOOKUP(C2431,'[1]Admin Tools'!C:D,2,FALSE))</f>
        <v/>
      </c>
    </row>
    <row r="2432" spans="1:19" x14ac:dyDescent="0.25">
      <c r="A2432" s="139" t="str">
        <f t="shared" si="1632"/>
        <v>2015Wk 14T</v>
      </c>
      <c r="B2432" s="201"/>
      <c r="C2432" s="187"/>
      <c r="D2432" s="202"/>
      <c r="E2432" s="212"/>
      <c r="F2432" s="203"/>
      <c r="G2432" s="204"/>
      <c r="K2432" s="52"/>
      <c r="L2432" s="52"/>
      <c r="P2432" s="134"/>
      <c r="Q2432" s="1">
        <f>COUNTIF(G2394:G2432,"=X")</f>
        <v>0</v>
      </c>
      <c r="R2432" s="1" t="str">
        <f t="shared" si="1631"/>
        <v/>
      </c>
      <c r="S2432" s="1" t="str">
        <f>IF(R2432="","",VLOOKUP(C2432,'[1]Admin Tools'!C:D,2,FALSE))</f>
        <v/>
      </c>
    </row>
    <row r="2433" spans="1:41" ht="16.5" thickBot="1" x14ac:dyDescent="0.3">
      <c r="A2433" s="139" t="str">
        <f t="shared" si="1632"/>
        <v>2015Wk 14T</v>
      </c>
      <c r="B2433" s="208"/>
      <c r="C2433" s="197"/>
      <c r="D2433" s="209"/>
      <c r="E2433" s="214"/>
      <c r="F2433" s="210"/>
      <c r="G2433" s="211"/>
      <c r="K2433" s="52"/>
      <c r="L2433" s="52"/>
      <c r="P2433" s="134"/>
      <c r="Q2433" s="1">
        <f>COUNTIF(G2394:G2433,"=X")</f>
        <v>0</v>
      </c>
      <c r="R2433" s="1" t="str">
        <f t="shared" si="1631"/>
        <v/>
      </c>
      <c r="S2433" s="1" t="str">
        <f>IF(R2433="","",VLOOKUP(C2433,'[1]Admin Tools'!C:D,2,FALSE))</f>
        <v/>
      </c>
    </row>
    <row r="2434" spans="1:41" ht="16.5" thickBot="1" x14ac:dyDescent="0.3">
      <c r="A2434" s="139" t="str">
        <f t="shared" si="1632"/>
        <v>2015Wk 14T</v>
      </c>
      <c r="B2434" s="217"/>
      <c r="C2434" s="218"/>
      <c r="D2434" s="219"/>
      <c r="E2434" s="189"/>
      <c r="F2434" s="190"/>
      <c r="G2434" s="204"/>
      <c r="K2434" s="52"/>
      <c r="L2434" s="52"/>
      <c r="P2434" s="134"/>
      <c r="Q2434" s="1">
        <f>COUNTIF(G2396:G2434,"=X")</f>
        <v>0</v>
      </c>
      <c r="R2434" s="1" t="str">
        <f t="shared" si="1631"/>
        <v/>
      </c>
      <c r="S2434" s="1" t="str">
        <f>IF(R2434="","",VLOOKUP(C2434,'[1]Admin Tools'!C:D,2,FALSE))</f>
        <v/>
      </c>
    </row>
    <row r="2435" spans="1:41" ht="16.5" thickBot="1" x14ac:dyDescent="0.3">
      <c r="A2435" s="139" t="str">
        <f t="shared" si="1632"/>
        <v>2015Wk 14T</v>
      </c>
      <c r="B2435" s="220"/>
      <c r="C2435" s="218"/>
      <c r="D2435" s="221"/>
      <c r="E2435" s="199"/>
      <c r="F2435" s="200"/>
      <c r="G2435" s="211"/>
      <c r="K2435" s="52"/>
      <c r="L2435" s="52"/>
      <c r="P2435" s="134"/>
      <c r="Q2435" s="1">
        <f>COUNTIF(G2396:G2435,"=X")</f>
        <v>0</v>
      </c>
      <c r="R2435" s="1" t="str">
        <f t="shared" si="1631"/>
        <v/>
      </c>
      <c r="S2435" s="1" t="str">
        <f>IF(R2435="","",VLOOKUP(C2435,'[1]Admin Tools'!C:D,2,FALSE))</f>
        <v/>
      </c>
    </row>
    <row r="2437" spans="1:41" ht="16.5" thickBot="1" x14ac:dyDescent="0.3"/>
    <row r="2438" spans="1:41" ht="36.75" thickBot="1" x14ac:dyDescent="0.6">
      <c r="B2438" s="306" t="s">
        <v>295</v>
      </c>
      <c r="C2438" s="307"/>
      <c r="D2438" s="307"/>
      <c r="E2438" s="307"/>
      <c r="F2438" s="307"/>
      <c r="G2438" s="307"/>
      <c r="H2438" s="307"/>
      <c r="I2438" s="307"/>
      <c r="J2438" s="307"/>
      <c r="K2438" s="307"/>
      <c r="L2438" s="307"/>
      <c r="M2438" s="307"/>
      <c r="N2438" s="307"/>
      <c r="O2438" s="307"/>
      <c r="P2438" s="307"/>
      <c r="Q2438" s="307"/>
      <c r="R2438" s="307"/>
      <c r="S2438" s="307"/>
      <c r="T2438" s="307"/>
      <c r="U2438" s="308"/>
      <c r="V2438" s="133"/>
      <c r="W2438" s="133"/>
      <c r="X2438" s="133"/>
      <c r="Y2438" s="133"/>
      <c r="Z2438" s="133"/>
    </row>
    <row r="2440" spans="1:41" x14ac:dyDescent="0.25">
      <c r="C2440" s="309" t="str">
        <f>HLOOKUP(CONCATENATE($C$10,C2441),$G$9:$X$10,2,FALSE)</f>
        <v>Front</v>
      </c>
      <c r="D2440" s="310"/>
      <c r="E2440" s="310"/>
      <c r="F2440" s="310"/>
      <c r="G2440" s="310"/>
      <c r="H2440" s="310"/>
      <c r="I2440" s="310"/>
      <c r="J2440" s="310"/>
      <c r="K2440" s="310"/>
      <c r="L2440" s="310"/>
      <c r="M2440" s="310"/>
      <c r="N2440" s="310"/>
      <c r="O2440" s="52"/>
      <c r="S2440" s="134"/>
    </row>
    <row r="2441" spans="1:41" x14ac:dyDescent="0.25">
      <c r="C2441" s="135" t="str">
        <f>C2498</f>
        <v>Wk 15</v>
      </c>
      <c r="D2441" s="33" t="s">
        <v>189</v>
      </c>
      <c r="E2441" s="34">
        <f>HLOOKUP(CONCATENATE($C2440,$D2441),'[1]Admin Tools'!$D$4:$G$13,2,FALSE)</f>
        <v>5</v>
      </c>
      <c r="F2441" s="34">
        <f>HLOOKUP(CONCATENATE($C2440,$D2441),'[1]Admin Tools'!$D$4:$G$13,3,FALSE)</f>
        <v>4</v>
      </c>
      <c r="G2441" s="34">
        <f>HLOOKUP(CONCATENATE($C2440,$D2441),'[1]Admin Tools'!$D$4:$G$13,4,FALSE)</f>
        <v>5</v>
      </c>
      <c r="H2441" s="34">
        <f>HLOOKUP(CONCATENATE($C2440,$D2441),'[1]Admin Tools'!$D$4:$G$13,5,FALSE)</f>
        <v>4</v>
      </c>
      <c r="I2441" s="34">
        <f>HLOOKUP(CONCATENATE($C2440,$D2441),'[1]Admin Tools'!$D$4:$G$13,6,FALSE)</f>
        <v>4</v>
      </c>
      <c r="J2441" s="34">
        <f>HLOOKUP(CONCATENATE($C2440,$D2441),'[1]Admin Tools'!$D$4:$G$13,7,FALSE)</f>
        <v>3</v>
      </c>
      <c r="K2441" s="34">
        <f>HLOOKUP(CONCATENATE($C2440,$D2441),'[1]Admin Tools'!$D$4:$G$13,8,FALSE)</f>
        <v>4</v>
      </c>
      <c r="L2441" s="34">
        <f>HLOOKUP(CONCATENATE($C2440,$D2441),'[1]Admin Tools'!$D$4:$G$13,9,FALSE)</f>
        <v>3</v>
      </c>
      <c r="M2441" s="34">
        <f>HLOOKUP(CONCATENATE($C2440,$D2441),'[1]Admin Tools'!$D$4:$G$13,10,FALSE)</f>
        <v>4</v>
      </c>
      <c r="N2441" s="136">
        <f>SUM(E2441:M2441)</f>
        <v>36</v>
      </c>
      <c r="O2441" s="52"/>
      <c r="S2441" s="134"/>
    </row>
    <row r="2442" spans="1:41" x14ac:dyDescent="0.25">
      <c r="D2442" s="9" t="s">
        <v>10</v>
      </c>
      <c r="E2442" s="137" t="str">
        <f>CONCATENATE("#",HLOOKUP($C2440,'[1]Admin Tools'!$D$4:$G$13,2,FALSE))</f>
        <v>#1</v>
      </c>
      <c r="F2442" s="137" t="str">
        <f>CONCATENATE("#",HLOOKUP($C2440,'[1]Admin Tools'!$D$4:$G$13,3,FALSE))</f>
        <v>#2</v>
      </c>
      <c r="G2442" s="137" t="str">
        <f>CONCATENATE("#",HLOOKUP($C2440,'[1]Admin Tools'!$D$4:$G$13,4,FALSE))</f>
        <v>#3</v>
      </c>
      <c r="H2442" s="137" t="str">
        <f>CONCATENATE("#",HLOOKUP($C2440,'[1]Admin Tools'!$D$4:$G$13,5,FALSE))</f>
        <v>#4</v>
      </c>
      <c r="I2442" s="137" t="str">
        <f>CONCATENATE("#",HLOOKUP($C2440,'[1]Admin Tools'!$D$4:$G$13,6,FALSE))</f>
        <v>#5</v>
      </c>
      <c r="J2442" s="137" t="str">
        <f>CONCATENATE("#",HLOOKUP($C2440,'[1]Admin Tools'!$D$4:$G$13,7,FALSE))</f>
        <v>#6</v>
      </c>
      <c r="K2442" s="137" t="str">
        <f>CONCATENATE("#",HLOOKUP($C2440,'[1]Admin Tools'!$D$4:$G$13,8,FALSE))</f>
        <v>#7</v>
      </c>
      <c r="L2442" s="137" t="str">
        <f>CONCATENATE("#",HLOOKUP($C2440,'[1]Admin Tools'!$D$4:$G$13,9,FALSE))</f>
        <v>#8</v>
      </c>
      <c r="M2442" s="137" t="str">
        <f>CONCATENATE("#",HLOOKUP($C2440,'[1]Admin Tools'!$D$4:$G$13,10,FALSE))</f>
        <v>#9</v>
      </c>
      <c r="N2442" s="138"/>
      <c r="O2442" s="52"/>
    </row>
    <row r="2443" spans="1:41" x14ac:dyDescent="0.25">
      <c r="A2443" s="139" t="str">
        <f>CONCATENATE($C$10,C2441,C2443)</f>
        <v>2015Wk 15Flight 1</v>
      </c>
      <c r="C2443" s="300" t="s">
        <v>12</v>
      </c>
      <c r="D2443" s="301"/>
      <c r="E2443" s="140">
        <f>IF(COUNTIF(E2444:E2455,MIN(E2444:E2455))=1,MIN(E2444:E2455),0)</f>
        <v>0</v>
      </c>
      <c r="F2443" s="140">
        <f t="shared" ref="F2443:L2443" si="1633">IF(COUNTIF(F2444:F2455,MIN(F2444:F2455))=1,MIN(F2444:F2455),0)</f>
        <v>0</v>
      </c>
      <c r="G2443" s="140">
        <f t="shared" si="1633"/>
        <v>0</v>
      </c>
      <c r="H2443" s="140">
        <f t="shared" si="1633"/>
        <v>0</v>
      </c>
      <c r="I2443" s="140">
        <f t="shared" si="1633"/>
        <v>3</v>
      </c>
      <c r="J2443" s="140">
        <f t="shared" si="1633"/>
        <v>0</v>
      </c>
      <c r="K2443" s="140">
        <f t="shared" si="1633"/>
        <v>0</v>
      </c>
      <c r="L2443" s="140">
        <f t="shared" si="1633"/>
        <v>2</v>
      </c>
      <c r="M2443" s="140">
        <f>IF(COUNTIF(M2444:M2455,MIN(M2444:M2455))=1,MIN(M2444:M2455),0)</f>
        <v>0</v>
      </c>
      <c r="N2443" s="141"/>
      <c r="O2443" s="9" t="s">
        <v>190</v>
      </c>
      <c r="P2443" s="9" t="s">
        <v>191</v>
      </c>
      <c r="Q2443" s="9" t="s">
        <v>8</v>
      </c>
      <c r="R2443" s="9" t="s">
        <v>192</v>
      </c>
      <c r="S2443" s="9" t="s">
        <v>24</v>
      </c>
      <c r="T2443" s="142">
        <v>1</v>
      </c>
      <c r="U2443" s="142">
        <v>2</v>
      </c>
      <c r="V2443" s="142">
        <v>3</v>
      </c>
      <c r="W2443" s="142">
        <v>4</v>
      </c>
      <c r="X2443" s="142">
        <v>5</v>
      </c>
      <c r="Y2443" s="142">
        <v>6</v>
      </c>
      <c r="Z2443" s="142">
        <v>7</v>
      </c>
      <c r="AA2443" s="142">
        <v>8</v>
      </c>
      <c r="AB2443" s="142">
        <v>9</v>
      </c>
      <c r="AC2443" s="143" t="s">
        <v>193</v>
      </c>
      <c r="AD2443" s="1"/>
      <c r="AG2443" s="142">
        <v>1</v>
      </c>
      <c r="AH2443" s="142">
        <v>2</v>
      </c>
      <c r="AI2443" s="142">
        <v>3</v>
      </c>
      <c r="AJ2443" s="142">
        <v>4</v>
      </c>
      <c r="AK2443" s="142">
        <v>5</v>
      </c>
      <c r="AL2443" s="142">
        <v>6</v>
      </c>
      <c r="AM2443" s="142">
        <v>7</v>
      </c>
      <c r="AN2443" s="142">
        <v>8</v>
      </c>
      <c r="AO2443" s="142">
        <v>9</v>
      </c>
    </row>
    <row r="2444" spans="1:41" x14ac:dyDescent="0.25">
      <c r="A2444" s="139" t="str">
        <f t="shared" ref="A2444:A2455" si="1634">CONCATENATE($C$10,$C$2498,"P",B2444)</f>
        <v>2015Wk 15P83</v>
      </c>
      <c r="B2444" s="48">
        <v>83</v>
      </c>
      <c r="C2444" s="144" t="str">
        <f t="shared" ref="C2444:C2455" si="1635">VLOOKUP(B2444,$A$3108:$D$8319,3,FALSE)</f>
        <v>Devin Carrigan</v>
      </c>
      <c r="D2444" s="145"/>
      <c r="E2444" s="146">
        <f t="shared" ref="E2444:E2455" si="1636">IFERROR(IF(VLOOKUP($A2444,$A$2498:$P$2559,5,FALSE)=0,"",VLOOKUP($A2444,$A$2498:$P$2559,5,FALSE)),"")</f>
        <v>5</v>
      </c>
      <c r="F2444" s="146">
        <f t="shared" ref="F2444:F2455" si="1637">IFERROR(IF(VLOOKUP($A2444,$A$2498:$P$2559,6,FALSE)=0,"",VLOOKUP($A2444,$A$2498:$P$2559,6,FALSE)),"")</f>
        <v>5</v>
      </c>
      <c r="G2444" s="146">
        <f t="shared" ref="G2444:G2455" si="1638">IFERROR(IF(VLOOKUP($A2444,$A$2498:$P$2559,7,FALSE)=0,"",VLOOKUP($A2444,$A$2498:$P$2559,7,FALSE)),"")</f>
        <v>5</v>
      </c>
      <c r="H2444" s="146">
        <f t="shared" ref="H2444:H2455" si="1639">IFERROR(IF(VLOOKUP($A2444,$A$2498:$P$2559,8,FALSE)=0,"",VLOOKUP($A2444,$A$2498:$P$2559,8,FALSE)),"")</f>
        <v>4</v>
      </c>
      <c r="I2444" s="146">
        <f t="shared" ref="I2444:I2455" si="1640">IFERROR(IF(VLOOKUP($A2444,$A$2498:$P$2559,9,FALSE)=0,"",VLOOKUP($A2444,$A$2498:$P$2559,9,FALSE)),"")</f>
        <v>4</v>
      </c>
      <c r="J2444" s="146">
        <f t="shared" ref="J2444:J2455" si="1641">IFERROR(IF(VLOOKUP($A2444,$A$2498:$P$2559,10,FALSE)=0,"",VLOOKUP($A2444,$A$2498:$P$2559,10,FALSE)),"")</f>
        <v>3</v>
      </c>
      <c r="K2444" s="146">
        <f t="shared" ref="K2444:K2455" si="1642">IFERROR(IF(VLOOKUP($A2444,$A$2498:$P$2559,11,FALSE)=0,"",VLOOKUP($A2444,$A$2498:$P$2559,11,FALSE)),"")</f>
        <v>6</v>
      </c>
      <c r="L2444" s="146">
        <f t="shared" ref="L2444:L2455" si="1643">IFERROR(IF(VLOOKUP($A2444,$A$2498:$P$2559,12,FALSE)=0,"",VLOOKUP($A2444,$A$2498:$P$2559,12,FALSE)),"")</f>
        <v>2</v>
      </c>
      <c r="M2444" s="146">
        <f t="shared" ref="M2444:M2455" si="1644">IFERROR(IF(VLOOKUP($A2444,$A$2498:$P$2559,13,FALSE)=0,"",VLOOKUP($A2444,$A$2498:$P$2559,13,FALSE)),"")</f>
        <v>4</v>
      </c>
      <c r="N2444" s="147">
        <f t="shared" ref="N2444:N2454" si="1645">SUM(E2444:M2444)</f>
        <v>38</v>
      </c>
      <c r="O2444" s="148">
        <f>SUM(COUNTIF(E2444,E2443),COUNTIF(F2444,F2443),COUNTIF(G2444,G2443),COUNTIF(H2444,H2443),COUNTIF(I2444,I2443),COUNTIF(J2444,J2443),COUNTIF(K2444,K2443),COUNTIF(L2444,L2443),COUNTIF(M2444,M2443))</f>
        <v>1</v>
      </c>
      <c r="P2444" s="149">
        <f>IF(O2444=0,0,IF(SUM(O2444:O2455)=O2444,VLOOKUP(1,$AC$107:$AD$116,2,FALSE),O2444*P2456))</f>
        <v>18</v>
      </c>
      <c r="Q2444" s="146">
        <f t="shared" ref="Q2444:Q2455" si="1646">IFERROR((VLOOKUP($A2444,$A$2498:$P$2559,16,FALSE)),"DNP")</f>
        <v>2</v>
      </c>
      <c r="R2444" t="s">
        <v>179</v>
      </c>
      <c r="S2444" t="str">
        <f>CONCATENATE(T2444,U2444,V2444,W2444,X2444,Y2444,Z2444,AA2444,AB2444)</f>
        <v>BIR#8</v>
      </c>
      <c r="T2444" t="str">
        <f t="shared" ref="T2444:AB2444" si="1647">IF(E2444=E2443,CONCATENATE(VLOOKUP((E2444-E2441),$AC$122:$AD$127,2,FALSE),E2442),"")</f>
        <v/>
      </c>
      <c r="U2444" t="str">
        <f t="shared" si="1647"/>
        <v/>
      </c>
      <c r="V2444" t="str">
        <f t="shared" si="1647"/>
        <v/>
      </c>
      <c r="W2444" t="str">
        <f t="shared" si="1647"/>
        <v/>
      </c>
      <c r="X2444" t="str">
        <f t="shared" si="1647"/>
        <v/>
      </c>
      <c r="Y2444" t="str">
        <f t="shared" si="1647"/>
        <v/>
      </c>
      <c r="Z2444" t="str">
        <f t="shared" si="1647"/>
        <v/>
      </c>
      <c r="AA2444" t="str">
        <f t="shared" si="1647"/>
        <v>BIR#8</v>
      </c>
      <c r="AB2444" t="str">
        <f t="shared" si="1647"/>
        <v/>
      </c>
      <c r="AC2444" s="1" t="s">
        <v>194</v>
      </c>
      <c r="AD2444" s="1" t="s">
        <v>195</v>
      </c>
      <c r="AG2444" t="str">
        <f t="shared" ref="AG2444:AO2455" si="1648">CONCATENATE("F1",T2444)</f>
        <v>F1</v>
      </c>
      <c r="AH2444" t="str">
        <f t="shared" si="1648"/>
        <v>F1</v>
      </c>
      <c r="AI2444" t="str">
        <f t="shared" si="1648"/>
        <v>F1</v>
      </c>
      <c r="AJ2444" t="str">
        <f t="shared" si="1648"/>
        <v>F1</v>
      </c>
      <c r="AK2444" t="str">
        <f t="shared" si="1648"/>
        <v>F1</v>
      </c>
      <c r="AL2444" t="str">
        <f t="shared" si="1648"/>
        <v>F1</v>
      </c>
      <c r="AM2444" t="str">
        <f t="shared" si="1648"/>
        <v>F1</v>
      </c>
      <c r="AN2444" t="str">
        <f t="shared" si="1648"/>
        <v>F1BIR#8</v>
      </c>
      <c r="AO2444" t="str">
        <f t="shared" si="1648"/>
        <v>F1</v>
      </c>
    </row>
    <row r="2445" spans="1:41" x14ac:dyDescent="0.25">
      <c r="A2445" s="139" t="str">
        <f t="shared" si="1634"/>
        <v>2015Wk 15P68</v>
      </c>
      <c r="B2445" s="48">
        <v>68</v>
      </c>
      <c r="C2445" s="144" t="str">
        <f t="shared" si="1635"/>
        <v>Nick Wight</v>
      </c>
      <c r="D2445" s="145"/>
      <c r="E2445" s="146">
        <f t="shared" si="1636"/>
        <v>6</v>
      </c>
      <c r="F2445" s="146">
        <f t="shared" si="1637"/>
        <v>4</v>
      </c>
      <c r="G2445" s="146">
        <f t="shared" si="1638"/>
        <v>5</v>
      </c>
      <c r="H2445" s="146">
        <f t="shared" si="1639"/>
        <v>6</v>
      </c>
      <c r="I2445" s="146">
        <f t="shared" si="1640"/>
        <v>4</v>
      </c>
      <c r="J2445" s="146">
        <f t="shared" si="1641"/>
        <v>3</v>
      </c>
      <c r="K2445" s="146">
        <f t="shared" si="1642"/>
        <v>4</v>
      </c>
      <c r="L2445" s="146">
        <f t="shared" si="1643"/>
        <v>3</v>
      </c>
      <c r="M2445" s="146">
        <f t="shared" si="1644"/>
        <v>4</v>
      </c>
      <c r="N2445" s="147">
        <f t="shared" si="1645"/>
        <v>39</v>
      </c>
      <c r="O2445" s="148">
        <f>SUM(COUNTIF(E2445,E2443),COUNTIF(F2445,F2443),COUNTIF(G2445,G2443),COUNTIF(H2445,H2443),COUNTIF(I2445,I2443),COUNTIF(J2445,J2443),COUNTIF(K2445,K2443),COUNTIF(L2445,L2443),COUNTIF(M2445,M2443))</f>
        <v>0</v>
      </c>
      <c r="P2445" s="149">
        <f>IF(O2445=0,0,IF(SUM(O2444:O2455)=O2445,VLOOKUP(1,$AC$107:$AD$116,2,FALSE),O2445*P2456))</f>
        <v>0</v>
      </c>
      <c r="Q2445" s="146">
        <f t="shared" si="1646"/>
        <v>1</v>
      </c>
      <c r="R2445" t="s">
        <v>179</v>
      </c>
      <c r="S2445" t="str">
        <f t="shared" ref="S2445:S2452" si="1649">CONCATENATE(T2445,U2445,V2445,W2445,X2445,Y2445,Z2445,AA2445,AB2445)</f>
        <v/>
      </c>
      <c r="T2445" t="str">
        <f t="shared" ref="T2445:AB2445" si="1650">IF(E2445=E2443,CONCATENATE(VLOOKUP((E2445-E2441),$AC$122:$AD$127,2,FALSE),E2442),"")</f>
        <v/>
      </c>
      <c r="U2445" t="str">
        <f t="shared" si="1650"/>
        <v/>
      </c>
      <c r="V2445" t="str">
        <f t="shared" si="1650"/>
        <v/>
      </c>
      <c r="W2445" t="str">
        <f t="shared" si="1650"/>
        <v/>
      </c>
      <c r="X2445" t="str">
        <f t="shared" si="1650"/>
        <v/>
      </c>
      <c r="Y2445" t="str">
        <f t="shared" si="1650"/>
        <v/>
      </c>
      <c r="Z2445" t="str">
        <f t="shared" si="1650"/>
        <v/>
      </c>
      <c r="AA2445" t="str">
        <f t="shared" si="1650"/>
        <v/>
      </c>
      <c r="AB2445" t="str">
        <f t="shared" si="1650"/>
        <v/>
      </c>
      <c r="AC2445" s="1">
        <v>0</v>
      </c>
      <c r="AD2445" s="1">
        <v>0</v>
      </c>
      <c r="AG2445" t="str">
        <f t="shared" si="1648"/>
        <v>F1</v>
      </c>
      <c r="AH2445" t="str">
        <f t="shared" si="1648"/>
        <v>F1</v>
      </c>
      <c r="AI2445" t="str">
        <f t="shared" si="1648"/>
        <v>F1</v>
      </c>
      <c r="AJ2445" t="str">
        <f t="shared" si="1648"/>
        <v>F1</v>
      </c>
      <c r="AK2445" t="str">
        <f t="shared" si="1648"/>
        <v>F1</v>
      </c>
      <c r="AL2445" t="str">
        <f t="shared" si="1648"/>
        <v>F1</v>
      </c>
      <c r="AM2445" t="str">
        <f t="shared" si="1648"/>
        <v>F1</v>
      </c>
      <c r="AN2445" t="str">
        <f t="shared" si="1648"/>
        <v>F1</v>
      </c>
      <c r="AO2445" t="str">
        <f t="shared" si="1648"/>
        <v>F1</v>
      </c>
    </row>
    <row r="2446" spans="1:41" x14ac:dyDescent="0.25">
      <c r="A2446" s="139" t="str">
        <f t="shared" si="1634"/>
        <v>2015Wk 15P4</v>
      </c>
      <c r="B2446" s="48">
        <v>4</v>
      </c>
      <c r="C2446" s="144" t="str">
        <f t="shared" si="1635"/>
        <v>Pat Donahue</v>
      </c>
      <c r="D2446" s="145"/>
      <c r="E2446" s="146">
        <f t="shared" si="1636"/>
        <v>5</v>
      </c>
      <c r="F2446" s="146">
        <f t="shared" si="1637"/>
        <v>4</v>
      </c>
      <c r="G2446" s="146">
        <f t="shared" si="1638"/>
        <v>7</v>
      </c>
      <c r="H2446" s="146">
        <f t="shared" si="1639"/>
        <v>5</v>
      </c>
      <c r="I2446" s="146">
        <f t="shared" si="1640"/>
        <v>4</v>
      </c>
      <c r="J2446" s="146">
        <f t="shared" si="1641"/>
        <v>3</v>
      </c>
      <c r="K2446" s="146">
        <f t="shared" si="1642"/>
        <v>5</v>
      </c>
      <c r="L2446" s="146">
        <f t="shared" si="1643"/>
        <v>4</v>
      </c>
      <c r="M2446" s="146">
        <f t="shared" si="1644"/>
        <v>4</v>
      </c>
      <c r="N2446" s="147">
        <f t="shared" si="1645"/>
        <v>41</v>
      </c>
      <c r="O2446" s="148">
        <f>SUM(COUNTIF(E2446,E2443),COUNTIF(F2446,F2443),COUNTIF(G2446,G2443),COUNTIF(H2446,H2443),COUNTIF(I2446,I2443),COUNTIF(J2446,J2443),COUNTIF(K2446,K2443),COUNTIF(L2446,L2443),COUNTIF(M2446,M2443))</f>
        <v>0</v>
      </c>
      <c r="P2446" s="149">
        <f>IF(O2446=0,0,IF(SUM(O2444:O2455)=O2446,VLOOKUP(1,$AC$107:$AD$116,2,FALSE),O2446*P2456))</f>
        <v>0</v>
      </c>
      <c r="Q2446" s="146">
        <f t="shared" si="1646"/>
        <v>2</v>
      </c>
      <c r="R2446" t="s">
        <v>179</v>
      </c>
      <c r="S2446" t="str">
        <f t="shared" si="1649"/>
        <v/>
      </c>
      <c r="T2446" t="str">
        <f t="shared" ref="T2446:AB2446" si="1651">IF(E2446=E2443,CONCATENATE(VLOOKUP((E2446-E2441),$AC$122:$AD$127,2,FALSE),E2442),"")</f>
        <v/>
      </c>
      <c r="U2446" t="str">
        <f t="shared" si="1651"/>
        <v/>
      </c>
      <c r="V2446" t="str">
        <f t="shared" si="1651"/>
        <v/>
      </c>
      <c r="W2446" t="str">
        <f t="shared" si="1651"/>
        <v/>
      </c>
      <c r="X2446" t="str">
        <f t="shared" si="1651"/>
        <v/>
      </c>
      <c r="Y2446" t="str">
        <f t="shared" si="1651"/>
        <v/>
      </c>
      <c r="Z2446" t="str">
        <f t="shared" si="1651"/>
        <v/>
      </c>
      <c r="AA2446" t="str">
        <f t="shared" si="1651"/>
        <v/>
      </c>
      <c r="AB2446" t="str">
        <f t="shared" si="1651"/>
        <v/>
      </c>
      <c r="AC2446" s="1">
        <v>1</v>
      </c>
      <c r="AD2446" s="1">
        <v>24</v>
      </c>
      <c r="AG2446" t="str">
        <f t="shared" si="1648"/>
        <v>F1</v>
      </c>
      <c r="AH2446" t="str">
        <f t="shared" si="1648"/>
        <v>F1</v>
      </c>
      <c r="AI2446" t="str">
        <f t="shared" si="1648"/>
        <v>F1</v>
      </c>
      <c r="AJ2446" t="str">
        <f t="shared" si="1648"/>
        <v>F1</v>
      </c>
      <c r="AK2446" t="str">
        <f t="shared" si="1648"/>
        <v>F1</v>
      </c>
      <c r="AL2446" t="str">
        <f t="shared" si="1648"/>
        <v>F1</v>
      </c>
      <c r="AM2446" t="str">
        <f t="shared" si="1648"/>
        <v>F1</v>
      </c>
      <c r="AN2446" t="str">
        <f t="shared" si="1648"/>
        <v>F1</v>
      </c>
      <c r="AO2446" t="str">
        <f t="shared" si="1648"/>
        <v>F1</v>
      </c>
    </row>
    <row r="2447" spans="1:41" x14ac:dyDescent="0.25">
      <c r="A2447" s="139" t="str">
        <f t="shared" si="1634"/>
        <v>2015Wk 15P79</v>
      </c>
      <c r="B2447" s="48">
        <v>79</v>
      </c>
      <c r="C2447" s="144" t="str">
        <f t="shared" si="1635"/>
        <v>Connor Brown</v>
      </c>
      <c r="D2447" s="145"/>
      <c r="E2447" s="146">
        <f t="shared" si="1636"/>
        <v>5</v>
      </c>
      <c r="F2447" s="146">
        <f t="shared" si="1637"/>
        <v>4</v>
      </c>
      <c r="G2447" s="146">
        <f t="shared" si="1638"/>
        <v>5</v>
      </c>
      <c r="H2447" s="146">
        <f t="shared" si="1639"/>
        <v>4</v>
      </c>
      <c r="I2447" s="146">
        <f t="shared" si="1640"/>
        <v>4</v>
      </c>
      <c r="J2447" s="146">
        <f t="shared" si="1641"/>
        <v>3</v>
      </c>
      <c r="K2447" s="146">
        <f t="shared" si="1642"/>
        <v>5</v>
      </c>
      <c r="L2447" s="146">
        <f t="shared" si="1643"/>
        <v>3</v>
      </c>
      <c r="M2447" s="146">
        <f t="shared" si="1644"/>
        <v>6</v>
      </c>
      <c r="N2447" s="147">
        <f t="shared" si="1645"/>
        <v>39</v>
      </c>
      <c r="O2447" s="148">
        <f>SUM(COUNTIF(E2447,E2443),COUNTIF(F2447,F2443),COUNTIF(G2447,G2443),COUNTIF(H2447,H2443),COUNTIF(I2447,I2443),COUNTIF(J2447,J2443),COUNTIF(K2447,K2443),COUNTIF(L2447,L2443),COUNTIF(M2447,M2443))</f>
        <v>0</v>
      </c>
      <c r="P2447" s="149">
        <f>IF(O2447=0,0,IF(SUM(O2444:O2455)=O2447,VLOOKUP(1,$AC$107:$AD$116,2,FALSE),O2447*P2456))</f>
        <v>0</v>
      </c>
      <c r="Q2447" s="146">
        <f t="shared" si="1646"/>
        <v>1</v>
      </c>
      <c r="R2447" t="s">
        <v>179</v>
      </c>
      <c r="S2447" t="str">
        <f t="shared" si="1649"/>
        <v/>
      </c>
      <c r="T2447" t="str">
        <f t="shared" ref="T2447:AB2447" si="1652">IF(E2447=E2443,CONCATENATE(VLOOKUP((E2447-E2441),$AC$122:$AD$127,2,FALSE),E2442),"")</f>
        <v/>
      </c>
      <c r="U2447" t="str">
        <f t="shared" si="1652"/>
        <v/>
      </c>
      <c r="V2447" t="str">
        <f t="shared" si="1652"/>
        <v/>
      </c>
      <c r="W2447" t="str">
        <f t="shared" si="1652"/>
        <v/>
      </c>
      <c r="X2447" t="str">
        <f t="shared" si="1652"/>
        <v/>
      </c>
      <c r="Y2447" t="str">
        <f t="shared" si="1652"/>
        <v/>
      </c>
      <c r="Z2447" t="str">
        <f t="shared" si="1652"/>
        <v/>
      </c>
      <c r="AA2447" t="str">
        <f t="shared" si="1652"/>
        <v/>
      </c>
      <c r="AB2447" t="str">
        <f t="shared" si="1652"/>
        <v/>
      </c>
      <c r="AC2447" s="1">
        <v>2</v>
      </c>
      <c r="AD2447" s="1">
        <v>12</v>
      </c>
      <c r="AG2447" t="str">
        <f t="shared" si="1648"/>
        <v>F1</v>
      </c>
      <c r="AH2447" t="str">
        <f t="shared" si="1648"/>
        <v>F1</v>
      </c>
      <c r="AI2447" t="str">
        <f t="shared" si="1648"/>
        <v>F1</v>
      </c>
      <c r="AJ2447" t="str">
        <f t="shared" si="1648"/>
        <v>F1</v>
      </c>
      <c r="AK2447" t="str">
        <f t="shared" si="1648"/>
        <v>F1</v>
      </c>
      <c r="AL2447" t="str">
        <f t="shared" si="1648"/>
        <v>F1</v>
      </c>
      <c r="AM2447" t="str">
        <f t="shared" si="1648"/>
        <v>F1</v>
      </c>
      <c r="AN2447" t="str">
        <f t="shared" si="1648"/>
        <v>F1</v>
      </c>
      <c r="AO2447" t="str">
        <f t="shared" si="1648"/>
        <v>F1</v>
      </c>
    </row>
    <row r="2448" spans="1:41" x14ac:dyDescent="0.25">
      <c r="A2448" s="139" t="str">
        <f t="shared" si="1634"/>
        <v>2015Wk 15P9</v>
      </c>
      <c r="B2448" s="48">
        <v>9</v>
      </c>
      <c r="C2448" s="144" t="str">
        <f t="shared" si="1635"/>
        <v>Dick Donegan</v>
      </c>
      <c r="D2448" s="145"/>
      <c r="E2448" s="146">
        <f t="shared" si="1636"/>
        <v>5</v>
      </c>
      <c r="F2448" s="146">
        <f t="shared" si="1637"/>
        <v>4</v>
      </c>
      <c r="G2448" s="146">
        <f t="shared" si="1638"/>
        <v>7</v>
      </c>
      <c r="H2448" s="146">
        <f t="shared" si="1639"/>
        <v>6</v>
      </c>
      <c r="I2448" s="146">
        <f t="shared" si="1640"/>
        <v>5</v>
      </c>
      <c r="J2448" s="146">
        <f t="shared" si="1641"/>
        <v>4</v>
      </c>
      <c r="K2448" s="146">
        <f t="shared" si="1642"/>
        <v>4</v>
      </c>
      <c r="L2448" s="146">
        <f t="shared" si="1643"/>
        <v>3</v>
      </c>
      <c r="M2448" s="146">
        <f t="shared" si="1644"/>
        <v>5</v>
      </c>
      <c r="N2448" s="147">
        <f t="shared" si="1645"/>
        <v>43</v>
      </c>
      <c r="O2448" s="148">
        <f>SUM(COUNTIF(E2448,E2443),COUNTIF(F2448,F2443),COUNTIF(G2448,G2443),COUNTIF(H2448,H2443),COUNTIF(I2448,I2443),COUNTIF(J2448,J2443),COUNTIF(K2448,K2443),COUNTIF(L2448,L2443),COUNTIF(M2448,M2443))</f>
        <v>0</v>
      </c>
      <c r="P2448" s="149">
        <f>IF(O2448=0,0,IF(SUM(O2444:O2455)=O2448,VLOOKUP(1,$AC$107:$AD$116,2,FALSE),O2448*P2456))</f>
        <v>0</v>
      </c>
      <c r="Q2448" s="146">
        <f t="shared" si="1646"/>
        <v>0</v>
      </c>
      <c r="R2448" t="s">
        <v>179</v>
      </c>
      <c r="S2448" t="str">
        <f t="shared" si="1649"/>
        <v/>
      </c>
      <c r="T2448" t="str">
        <f t="shared" ref="T2448:AB2448" si="1653">IF(E2448=E2443,CONCATENATE(VLOOKUP((E2448-E2441),$AC$122:$AD$127,2,FALSE),E2442),"")</f>
        <v/>
      </c>
      <c r="U2448" t="str">
        <f t="shared" si="1653"/>
        <v/>
      </c>
      <c r="V2448" t="str">
        <f t="shared" si="1653"/>
        <v/>
      </c>
      <c r="W2448" t="str">
        <f t="shared" si="1653"/>
        <v/>
      </c>
      <c r="X2448" t="str">
        <f t="shared" si="1653"/>
        <v/>
      </c>
      <c r="Y2448" t="str">
        <f t="shared" si="1653"/>
        <v/>
      </c>
      <c r="Z2448" t="str">
        <f t="shared" si="1653"/>
        <v/>
      </c>
      <c r="AA2448" t="str">
        <f t="shared" si="1653"/>
        <v/>
      </c>
      <c r="AB2448" t="str">
        <f t="shared" si="1653"/>
        <v/>
      </c>
      <c r="AC2448" s="1">
        <v>3</v>
      </c>
      <c r="AD2448" s="1">
        <v>8</v>
      </c>
      <c r="AG2448" t="str">
        <f t="shared" si="1648"/>
        <v>F1</v>
      </c>
      <c r="AH2448" t="str">
        <f t="shared" si="1648"/>
        <v>F1</v>
      </c>
      <c r="AI2448" t="str">
        <f t="shared" si="1648"/>
        <v>F1</v>
      </c>
      <c r="AJ2448" t="str">
        <f t="shared" si="1648"/>
        <v>F1</v>
      </c>
      <c r="AK2448" t="str">
        <f t="shared" si="1648"/>
        <v>F1</v>
      </c>
      <c r="AL2448" t="str">
        <f t="shared" si="1648"/>
        <v>F1</v>
      </c>
      <c r="AM2448" t="str">
        <f t="shared" si="1648"/>
        <v>F1</v>
      </c>
      <c r="AN2448" t="str">
        <f t="shared" si="1648"/>
        <v>F1</v>
      </c>
      <c r="AO2448" t="str">
        <f t="shared" si="1648"/>
        <v>F1</v>
      </c>
    </row>
    <row r="2449" spans="1:41" x14ac:dyDescent="0.25">
      <c r="A2449" s="139" t="str">
        <f t="shared" si="1634"/>
        <v>2015Wk 15P3</v>
      </c>
      <c r="B2449" s="48">
        <v>3</v>
      </c>
      <c r="C2449" s="144" t="str">
        <f t="shared" si="1635"/>
        <v>TJ Donegan</v>
      </c>
      <c r="D2449" s="145"/>
      <c r="E2449" s="146">
        <f t="shared" si="1636"/>
        <v>5</v>
      </c>
      <c r="F2449" s="146">
        <f t="shared" si="1637"/>
        <v>6</v>
      </c>
      <c r="G2449" s="146">
        <f t="shared" si="1638"/>
        <v>6</v>
      </c>
      <c r="H2449" s="146">
        <f t="shared" si="1639"/>
        <v>5</v>
      </c>
      <c r="I2449" s="146">
        <f t="shared" si="1640"/>
        <v>4</v>
      </c>
      <c r="J2449" s="146">
        <f t="shared" si="1641"/>
        <v>4</v>
      </c>
      <c r="K2449" s="146">
        <f t="shared" si="1642"/>
        <v>4</v>
      </c>
      <c r="L2449" s="146">
        <f t="shared" si="1643"/>
        <v>3</v>
      </c>
      <c r="M2449" s="146">
        <f t="shared" si="1644"/>
        <v>5</v>
      </c>
      <c r="N2449" s="147">
        <f t="shared" si="1645"/>
        <v>42</v>
      </c>
      <c r="O2449" s="148">
        <f>SUM(COUNTIF(E2449,E2443),COUNTIF(F2449,F2443),COUNTIF(G2449,G2443),COUNTIF(H2449,H2443),COUNTIF(I2449,I2443),COUNTIF(J2449,J2443),COUNTIF(K2449,K2443),COUNTIF(L2449,L2443),COUNTIF(M2449,M2443))</f>
        <v>0</v>
      </c>
      <c r="P2449" s="149">
        <f>IF(O2449=0,0,IF(SUM(O2444:O2455)=O2449,VLOOKUP(1,$AC$107:$AD$116,2,FALSE),O2449*P2456))</f>
        <v>0</v>
      </c>
      <c r="Q2449" s="146">
        <f t="shared" si="1646"/>
        <v>0</v>
      </c>
      <c r="R2449" t="s">
        <v>179</v>
      </c>
      <c r="S2449" t="str">
        <f t="shared" si="1649"/>
        <v/>
      </c>
      <c r="T2449" t="str">
        <f t="shared" ref="T2449:AB2449" si="1654">IF(E2449=E2443,CONCATENATE(VLOOKUP((E2449-E2441),$AC$122:$AD$127,2,FALSE),E2442),"")</f>
        <v/>
      </c>
      <c r="U2449" t="str">
        <f t="shared" si="1654"/>
        <v/>
      </c>
      <c r="V2449" t="str">
        <f t="shared" si="1654"/>
        <v/>
      </c>
      <c r="W2449" t="str">
        <f t="shared" si="1654"/>
        <v/>
      </c>
      <c r="X2449" t="str">
        <f t="shared" si="1654"/>
        <v/>
      </c>
      <c r="Y2449" t="str">
        <f t="shared" si="1654"/>
        <v/>
      </c>
      <c r="Z2449" t="str">
        <f t="shared" si="1654"/>
        <v/>
      </c>
      <c r="AA2449" t="str">
        <f t="shared" si="1654"/>
        <v/>
      </c>
      <c r="AB2449" t="str">
        <f t="shared" si="1654"/>
        <v/>
      </c>
      <c r="AC2449" s="1">
        <v>4</v>
      </c>
      <c r="AD2449" s="1">
        <v>6</v>
      </c>
      <c r="AG2449" t="str">
        <f t="shared" si="1648"/>
        <v>F1</v>
      </c>
      <c r="AH2449" t="str">
        <f t="shared" si="1648"/>
        <v>F1</v>
      </c>
      <c r="AI2449" t="str">
        <f t="shared" si="1648"/>
        <v>F1</v>
      </c>
      <c r="AJ2449" t="str">
        <f t="shared" si="1648"/>
        <v>F1</v>
      </c>
      <c r="AK2449" t="str">
        <f t="shared" si="1648"/>
        <v>F1</v>
      </c>
      <c r="AL2449" t="str">
        <f t="shared" si="1648"/>
        <v>F1</v>
      </c>
      <c r="AM2449" t="str">
        <f t="shared" si="1648"/>
        <v>F1</v>
      </c>
      <c r="AN2449" t="str">
        <f t="shared" si="1648"/>
        <v>F1</v>
      </c>
      <c r="AO2449" t="str">
        <f t="shared" si="1648"/>
        <v>F1</v>
      </c>
    </row>
    <row r="2450" spans="1:41" x14ac:dyDescent="0.25">
      <c r="A2450" s="139" t="str">
        <f t="shared" si="1634"/>
        <v>2015Wk 15P6</v>
      </c>
      <c r="B2450" s="48">
        <v>6</v>
      </c>
      <c r="C2450" s="144" t="str">
        <f t="shared" si="1635"/>
        <v>Jack Donegan</v>
      </c>
      <c r="D2450" s="145"/>
      <c r="E2450" s="146">
        <f t="shared" si="1636"/>
        <v>6</v>
      </c>
      <c r="F2450" s="146">
        <f t="shared" si="1637"/>
        <v>5</v>
      </c>
      <c r="G2450" s="146">
        <f t="shared" si="1638"/>
        <v>6</v>
      </c>
      <c r="H2450" s="146">
        <f t="shared" si="1639"/>
        <v>5</v>
      </c>
      <c r="I2450" s="146">
        <f t="shared" si="1640"/>
        <v>4</v>
      </c>
      <c r="J2450" s="146">
        <f t="shared" si="1641"/>
        <v>4</v>
      </c>
      <c r="K2450" s="146">
        <f t="shared" si="1642"/>
        <v>4</v>
      </c>
      <c r="L2450" s="146">
        <f t="shared" si="1643"/>
        <v>4</v>
      </c>
      <c r="M2450" s="146">
        <f t="shared" si="1644"/>
        <v>5</v>
      </c>
      <c r="N2450" s="147">
        <f t="shared" si="1645"/>
        <v>43</v>
      </c>
      <c r="O2450" s="148">
        <f>SUM(COUNTIF(E2450,E2443),COUNTIF(F2450,F2443),COUNTIF(G2450,G2443),COUNTIF(H2450,H2443),COUNTIF(I2450,I2443),COUNTIF(J2450,J2443),COUNTIF(K2450,K2443),COUNTIF(L2450,L2443),COUNTIF(M2450,M2443))</f>
        <v>0</v>
      </c>
      <c r="P2450" s="149">
        <f>IF(O2450=0,0,IF(SUM(O2444:O2455)=O2450,VLOOKUP(1,$AC$107:$AD$116,2,FALSE),O2450*P2456))</f>
        <v>0</v>
      </c>
      <c r="Q2450" s="146">
        <f t="shared" si="1646"/>
        <v>2</v>
      </c>
      <c r="R2450" t="s">
        <v>179</v>
      </c>
      <c r="S2450" t="str">
        <f t="shared" si="1649"/>
        <v/>
      </c>
      <c r="T2450" t="str">
        <f t="shared" ref="T2450:AB2450" si="1655">IF(E2450=E2443,CONCATENATE(VLOOKUP((E2450-E2441),$AC$122:$AD$127,2,FALSE),E2442),"")</f>
        <v/>
      </c>
      <c r="U2450" t="str">
        <f t="shared" si="1655"/>
        <v/>
      </c>
      <c r="V2450" t="str">
        <f t="shared" si="1655"/>
        <v/>
      </c>
      <c r="W2450" t="str">
        <f t="shared" si="1655"/>
        <v/>
      </c>
      <c r="X2450" t="str">
        <f t="shared" si="1655"/>
        <v/>
      </c>
      <c r="Y2450" t="str">
        <f t="shared" si="1655"/>
        <v/>
      </c>
      <c r="Z2450" t="str">
        <f t="shared" si="1655"/>
        <v/>
      </c>
      <c r="AA2450" t="str">
        <f t="shared" si="1655"/>
        <v/>
      </c>
      <c r="AB2450" t="str">
        <f t="shared" si="1655"/>
        <v/>
      </c>
      <c r="AC2450" s="1">
        <v>5</v>
      </c>
      <c r="AD2450" s="1">
        <v>4</v>
      </c>
      <c r="AG2450" t="str">
        <f t="shared" si="1648"/>
        <v>F1</v>
      </c>
      <c r="AH2450" t="str">
        <f t="shared" si="1648"/>
        <v>F1</v>
      </c>
      <c r="AI2450" t="str">
        <f t="shared" si="1648"/>
        <v>F1</v>
      </c>
      <c r="AJ2450" t="str">
        <f t="shared" si="1648"/>
        <v>F1</v>
      </c>
      <c r="AK2450" t="str">
        <f t="shared" si="1648"/>
        <v>F1</v>
      </c>
      <c r="AL2450" t="str">
        <f t="shared" si="1648"/>
        <v>F1</v>
      </c>
      <c r="AM2450" t="str">
        <f t="shared" si="1648"/>
        <v>F1</v>
      </c>
      <c r="AN2450" t="str">
        <f t="shared" si="1648"/>
        <v>F1</v>
      </c>
      <c r="AO2450" t="str">
        <f t="shared" si="1648"/>
        <v>F1</v>
      </c>
    </row>
    <row r="2451" spans="1:41" x14ac:dyDescent="0.25">
      <c r="A2451" s="139" t="str">
        <f t="shared" si="1634"/>
        <v>2015Wk 15P8</v>
      </c>
      <c r="B2451" s="48">
        <v>8</v>
      </c>
      <c r="C2451" s="144" t="str">
        <f t="shared" si="1635"/>
        <v>Craig Hawkinson</v>
      </c>
      <c r="D2451" s="145"/>
      <c r="E2451" s="146">
        <f t="shared" si="1636"/>
        <v>5</v>
      </c>
      <c r="F2451" s="146">
        <f t="shared" si="1637"/>
        <v>6</v>
      </c>
      <c r="G2451" s="146">
        <f t="shared" si="1638"/>
        <v>6</v>
      </c>
      <c r="H2451" s="146">
        <f t="shared" si="1639"/>
        <v>6</v>
      </c>
      <c r="I2451" s="146">
        <f t="shared" si="1640"/>
        <v>3</v>
      </c>
      <c r="J2451" s="146">
        <f t="shared" si="1641"/>
        <v>3</v>
      </c>
      <c r="K2451" s="146">
        <f t="shared" si="1642"/>
        <v>4</v>
      </c>
      <c r="L2451" s="146">
        <f t="shared" si="1643"/>
        <v>4</v>
      </c>
      <c r="M2451" s="146">
        <f t="shared" si="1644"/>
        <v>5</v>
      </c>
      <c r="N2451" s="147">
        <f t="shared" si="1645"/>
        <v>42</v>
      </c>
      <c r="O2451" s="148">
        <f>SUM(COUNTIF(E2451,E2443),COUNTIF(F2451,F2443),COUNTIF(G2451,G2443),COUNTIF(H2451,H2443),COUNTIF(I2451,I2443),COUNTIF(J2451,J2443),COUNTIF(K2451,K2443),COUNTIF(L2451,L2443),COUNTIF(M2451,M2443))</f>
        <v>1</v>
      </c>
      <c r="P2451" s="149">
        <f>IF(O2451=0,0,IF(SUM(O2444:O2455)=O2451,VLOOKUP(1,$AC$107:$AD$116,2,FALSE),O2451*P2456))</f>
        <v>18</v>
      </c>
      <c r="Q2451" s="146">
        <f t="shared" si="1646"/>
        <v>1</v>
      </c>
      <c r="R2451" t="s">
        <v>179</v>
      </c>
      <c r="S2451" t="str">
        <f t="shared" si="1649"/>
        <v>BIR#5</v>
      </c>
      <c r="T2451" t="str">
        <f t="shared" ref="T2451:Y2451" si="1656">IF(E2451=E2443,CONCATENATE(VLOOKUP((E2451-E2441),$AC$122:$AD$127,2,FALSE),E2442),"")</f>
        <v/>
      </c>
      <c r="U2451" t="str">
        <f t="shared" si="1656"/>
        <v/>
      </c>
      <c r="V2451" t="str">
        <f t="shared" si="1656"/>
        <v/>
      </c>
      <c r="W2451" t="str">
        <f t="shared" si="1656"/>
        <v/>
      </c>
      <c r="X2451" t="str">
        <f t="shared" si="1656"/>
        <v>BIR#5</v>
      </c>
      <c r="Y2451" t="str">
        <f t="shared" si="1656"/>
        <v/>
      </c>
      <c r="Z2451" t="str">
        <f>IF(K2451=K2443,CONCATENATE(VLOOKUP((K2451-K2441),$AC$122:$AD$127,2,FALSE),K2442),"")</f>
        <v/>
      </c>
      <c r="AA2451" t="str">
        <f t="shared" ref="AA2451:AB2451" si="1657">IF(L2451=L2443,CONCATENATE(VLOOKUP((L2451-L2441),$AC$122:$AD$127,2,FALSE),L2442),"")</f>
        <v/>
      </c>
      <c r="AB2451" t="str">
        <f t="shared" si="1657"/>
        <v/>
      </c>
      <c r="AC2451" s="1">
        <v>6</v>
      </c>
      <c r="AD2451" s="1">
        <v>4</v>
      </c>
      <c r="AG2451" t="str">
        <f t="shared" si="1648"/>
        <v>F1</v>
      </c>
      <c r="AH2451" t="str">
        <f t="shared" si="1648"/>
        <v>F1</v>
      </c>
      <c r="AI2451" t="str">
        <f t="shared" si="1648"/>
        <v>F1</v>
      </c>
      <c r="AJ2451" t="str">
        <f t="shared" si="1648"/>
        <v>F1</v>
      </c>
      <c r="AK2451" t="str">
        <f t="shared" si="1648"/>
        <v>F1BIR#5</v>
      </c>
      <c r="AL2451" t="str">
        <f t="shared" si="1648"/>
        <v>F1</v>
      </c>
      <c r="AM2451" t="str">
        <f t="shared" si="1648"/>
        <v>F1</v>
      </c>
      <c r="AN2451" t="str">
        <f t="shared" si="1648"/>
        <v>F1</v>
      </c>
      <c r="AO2451" t="str">
        <f t="shared" si="1648"/>
        <v>F1</v>
      </c>
    </row>
    <row r="2452" spans="1:41" x14ac:dyDescent="0.25">
      <c r="A2452" s="139" t="str">
        <f t="shared" si="1634"/>
        <v>2015Wk 15P23</v>
      </c>
      <c r="B2452" s="48">
        <v>23</v>
      </c>
      <c r="C2452" s="144" t="str">
        <f t="shared" si="1635"/>
        <v>Steve Donegan</v>
      </c>
      <c r="D2452" s="145"/>
      <c r="E2452" s="146">
        <f t="shared" si="1636"/>
        <v>5</v>
      </c>
      <c r="F2452" s="146">
        <f t="shared" si="1637"/>
        <v>4</v>
      </c>
      <c r="G2452" s="146">
        <f t="shared" si="1638"/>
        <v>6</v>
      </c>
      <c r="H2452" s="146">
        <f t="shared" si="1639"/>
        <v>5</v>
      </c>
      <c r="I2452" s="146">
        <f t="shared" si="1640"/>
        <v>4</v>
      </c>
      <c r="J2452" s="146">
        <f t="shared" si="1641"/>
        <v>4</v>
      </c>
      <c r="K2452" s="146">
        <f t="shared" si="1642"/>
        <v>4</v>
      </c>
      <c r="L2452" s="146">
        <f t="shared" si="1643"/>
        <v>3</v>
      </c>
      <c r="M2452" s="146">
        <f t="shared" si="1644"/>
        <v>5</v>
      </c>
      <c r="N2452" s="147">
        <f t="shared" si="1645"/>
        <v>40</v>
      </c>
      <c r="O2452" s="148">
        <f>SUM(COUNTIF(E2452,E2443),COUNTIF(F2452,F2443),COUNTIF(G2452,G2443),COUNTIF(H2452,H2443),COUNTIF(I2452,I2443),COUNTIF(J2452,J2443),COUNTIF(K2452,K2443),COUNTIF(L2452,L2443),COUNTIF(M2452,M2443))</f>
        <v>0</v>
      </c>
      <c r="P2452" s="149">
        <f>IF(O2452=0,0,IF(SUM(O2444:O2455)=O2452,VLOOKUP(1,$AC$107:$AD$116,2,FALSE),O2452*P2456))</f>
        <v>0</v>
      </c>
      <c r="Q2452" s="146">
        <f t="shared" si="1646"/>
        <v>2</v>
      </c>
      <c r="R2452" t="s">
        <v>179</v>
      </c>
      <c r="S2452" t="str">
        <f t="shared" si="1649"/>
        <v/>
      </c>
      <c r="T2452" t="str">
        <f>IF(E2452=E2443,CONCATENATE(VLOOKUP((E2452-E2441),$AC$122:$AD$127,2,FALSE),E2442),"")</f>
        <v/>
      </c>
      <c r="U2452" t="str">
        <f t="shared" ref="U2452:AB2452" si="1658">IF(F2452=F2443,CONCATENATE(VLOOKUP((F2452-F2441),$AC$122:$AD$127,2,FALSE),F2442),"")</f>
        <v/>
      </c>
      <c r="V2452" t="str">
        <f t="shared" si="1658"/>
        <v/>
      </c>
      <c r="W2452" t="str">
        <f t="shared" si="1658"/>
        <v/>
      </c>
      <c r="X2452" t="str">
        <f t="shared" si="1658"/>
        <v/>
      </c>
      <c r="Y2452" t="str">
        <f t="shared" si="1658"/>
        <v/>
      </c>
      <c r="Z2452" t="str">
        <f t="shared" si="1658"/>
        <v/>
      </c>
      <c r="AA2452" t="str">
        <f t="shared" si="1658"/>
        <v/>
      </c>
      <c r="AB2452" t="str">
        <f t="shared" si="1658"/>
        <v/>
      </c>
      <c r="AC2452" s="1">
        <v>7</v>
      </c>
      <c r="AD2452" s="1">
        <v>3</v>
      </c>
      <c r="AG2452" t="str">
        <f t="shared" si="1648"/>
        <v>F1</v>
      </c>
      <c r="AH2452" t="str">
        <f t="shared" si="1648"/>
        <v>F1</v>
      </c>
      <c r="AI2452" t="str">
        <f t="shared" si="1648"/>
        <v>F1</v>
      </c>
      <c r="AJ2452" t="str">
        <f t="shared" si="1648"/>
        <v>F1</v>
      </c>
      <c r="AK2452" t="str">
        <f t="shared" si="1648"/>
        <v>F1</v>
      </c>
      <c r="AL2452" t="str">
        <f t="shared" si="1648"/>
        <v>F1</v>
      </c>
      <c r="AM2452" t="str">
        <f t="shared" si="1648"/>
        <v>F1</v>
      </c>
      <c r="AN2452" t="str">
        <f t="shared" si="1648"/>
        <v>F1</v>
      </c>
      <c r="AO2452" t="str">
        <f t="shared" si="1648"/>
        <v>F1</v>
      </c>
    </row>
    <row r="2453" spans="1:41" x14ac:dyDescent="0.25">
      <c r="A2453" s="139" t="str">
        <f t="shared" si="1634"/>
        <v>2015Wk 15P81</v>
      </c>
      <c r="B2453" s="48">
        <v>81</v>
      </c>
      <c r="C2453" s="144" t="str">
        <f t="shared" si="1635"/>
        <v>Bill John</v>
      </c>
      <c r="D2453" s="150"/>
      <c r="E2453" s="146">
        <f t="shared" si="1636"/>
        <v>6</v>
      </c>
      <c r="F2453" s="146">
        <f t="shared" si="1637"/>
        <v>4</v>
      </c>
      <c r="G2453" s="146">
        <f t="shared" si="1638"/>
        <v>7</v>
      </c>
      <c r="H2453" s="146">
        <f t="shared" si="1639"/>
        <v>6</v>
      </c>
      <c r="I2453" s="146">
        <f t="shared" si="1640"/>
        <v>4</v>
      </c>
      <c r="J2453" s="146">
        <f t="shared" si="1641"/>
        <v>5</v>
      </c>
      <c r="K2453" s="146">
        <f t="shared" si="1642"/>
        <v>4</v>
      </c>
      <c r="L2453" s="146">
        <f t="shared" si="1643"/>
        <v>4</v>
      </c>
      <c r="M2453" s="146">
        <f t="shared" si="1644"/>
        <v>4</v>
      </c>
      <c r="N2453" s="147">
        <f t="shared" si="1645"/>
        <v>44</v>
      </c>
      <c r="O2453" s="148">
        <f>SUM(COUNTIF(E2453,E2443),COUNTIF(F2453,F2443),COUNTIF(G2453,G2443),COUNTIF(H2453,H2443),COUNTIF(I2453,I2443),COUNTIF(J2453,J2443),COUNTIF(K2453,K2443),COUNTIF(L2453,L2443),COUNTIF(M2453,M2443))</f>
        <v>0</v>
      </c>
      <c r="P2453" s="149">
        <f>IF(O2453=0,0,IF(SUM(O2444:O2455)=O2453,VLOOKUP(1,$AC$107:$AD$116,2,FALSE),O2453*P2456))</f>
        <v>0</v>
      </c>
      <c r="Q2453" s="146">
        <f t="shared" si="1646"/>
        <v>0</v>
      </c>
      <c r="R2453" t="s">
        <v>179</v>
      </c>
      <c r="S2453" t="str">
        <f>CONCATENATE(T2453,U2453,V2453,W2453,X2453,Y2453,Z2453,AA2453,AB2453)</f>
        <v/>
      </c>
      <c r="T2453" t="str">
        <f>IF(E2453=E2443,CONCATENATE(VLOOKUP((E2453-E2441),$AC$122:$AD$127,2,FALSE),E2442),"")</f>
        <v/>
      </c>
      <c r="U2453" t="str">
        <f t="shared" ref="U2453:W2453" si="1659">IF(F2453=F2443,CONCATENATE(VLOOKUP((F2453-F2441),$AC$122:$AD$127,2,FALSE),F2442),"")</f>
        <v/>
      </c>
      <c r="V2453" t="str">
        <f t="shared" si="1659"/>
        <v/>
      </c>
      <c r="W2453" t="str">
        <f t="shared" si="1659"/>
        <v/>
      </c>
      <c r="X2453" t="str">
        <f>IF(I2453=I2443,CONCATENATE(VLOOKUP((I2453-I2441),$AC$122:$AD$127,2,FALSE),I2442),"")</f>
        <v/>
      </c>
      <c r="Y2453" t="str">
        <f t="shared" ref="Y2453:AB2453" si="1660">IF(J2453=J2443,CONCATENATE(VLOOKUP((J2453-J2441),$AC$122:$AD$127,2,FALSE),J2442),"")</f>
        <v/>
      </c>
      <c r="Z2453" t="str">
        <f t="shared" si="1660"/>
        <v/>
      </c>
      <c r="AA2453" t="str">
        <f t="shared" si="1660"/>
        <v/>
      </c>
      <c r="AB2453" t="str">
        <f t="shared" si="1660"/>
        <v/>
      </c>
      <c r="AC2453" s="1">
        <v>8</v>
      </c>
      <c r="AD2453" s="1">
        <v>3</v>
      </c>
      <c r="AG2453" t="str">
        <f>CONCATENATE("F1",T2453)</f>
        <v>F1</v>
      </c>
      <c r="AH2453" t="str">
        <f t="shared" si="1648"/>
        <v>F1</v>
      </c>
      <c r="AI2453" t="str">
        <f t="shared" si="1648"/>
        <v>F1</v>
      </c>
      <c r="AJ2453" t="str">
        <f t="shared" si="1648"/>
        <v>F1</v>
      </c>
      <c r="AK2453" t="str">
        <f t="shared" si="1648"/>
        <v>F1</v>
      </c>
      <c r="AL2453" t="str">
        <f t="shared" si="1648"/>
        <v>F1</v>
      </c>
      <c r="AM2453" t="str">
        <f t="shared" si="1648"/>
        <v>F1</v>
      </c>
      <c r="AN2453" t="str">
        <f t="shared" si="1648"/>
        <v>F1</v>
      </c>
      <c r="AO2453" t="str">
        <f t="shared" si="1648"/>
        <v>F1</v>
      </c>
    </row>
    <row r="2454" spans="1:41" x14ac:dyDescent="0.25">
      <c r="A2454" s="139" t="str">
        <f t="shared" si="1634"/>
        <v>2015Wk 15P19</v>
      </c>
      <c r="B2454" s="48">
        <v>19</v>
      </c>
      <c r="C2454" s="144" t="str">
        <f t="shared" si="1635"/>
        <v>DJ Mahar</v>
      </c>
      <c r="D2454" s="150"/>
      <c r="E2454" s="146">
        <f t="shared" si="1636"/>
        <v>6</v>
      </c>
      <c r="F2454" s="146">
        <f t="shared" si="1637"/>
        <v>4</v>
      </c>
      <c r="G2454" s="146">
        <f t="shared" si="1638"/>
        <v>5</v>
      </c>
      <c r="H2454" s="146">
        <f t="shared" si="1639"/>
        <v>6</v>
      </c>
      <c r="I2454" s="146">
        <f t="shared" si="1640"/>
        <v>5</v>
      </c>
      <c r="J2454" s="146">
        <f t="shared" si="1641"/>
        <v>4</v>
      </c>
      <c r="K2454" s="146">
        <f t="shared" si="1642"/>
        <v>6</v>
      </c>
      <c r="L2454" s="146">
        <f t="shared" si="1643"/>
        <v>4</v>
      </c>
      <c r="M2454" s="146">
        <f t="shared" si="1644"/>
        <v>5</v>
      </c>
      <c r="N2454" s="147">
        <f t="shared" si="1645"/>
        <v>45</v>
      </c>
      <c r="O2454" s="148">
        <f>SUM(COUNTIF(E2454,E2443),COUNTIF(F2454,F2443),COUNTIF(G2454,G2443),COUNTIF(H2454,H2443),COUNTIF(I2454,I2443),COUNTIF(J2454,J2443),COUNTIF(K2454,K2443),COUNTIF(L2454,L2443),COUNTIF(M2454,M2443))</f>
        <v>0</v>
      </c>
      <c r="P2454" s="149">
        <f>IF(O2454=0,0,IF(SUM(O2444:O2455)=O2454,VLOOKUP(1,$AC$107:$AD$116,2,FALSE),O2454*P2456))</f>
        <v>0</v>
      </c>
      <c r="Q2454" s="146">
        <f t="shared" si="1646"/>
        <v>0</v>
      </c>
      <c r="R2454" t="s">
        <v>179</v>
      </c>
      <c r="S2454" t="str">
        <f>CONCATENATE(T2454,U2454,V2454,W2454,X2454,Y2454,Z2454,AA2454,AB2454)</f>
        <v/>
      </c>
      <c r="T2454" t="str">
        <f>IF(E2454=E2443,CONCATENATE(VLOOKUP((E2454-E2441),$AC$122:$AD$127,2,FALSE),E2442),"")</f>
        <v/>
      </c>
      <c r="U2454" t="str">
        <f t="shared" ref="U2454:AB2454" si="1661">IF(F2454=F2443,CONCATENATE(VLOOKUP((F2454-F2441),$AC$122:$AD$127,2,FALSE),F2442),"")</f>
        <v/>
      </c>
      <c r="V2454" t="str">
        <f t="shared" si="1661"/>
        <v/>
      </c>
      <c r="W2454" t="str">
        <f t="shared" si="1661"/>
        <v/>
      </c>
      <c r="X2454" t="str">
        <f t="shared" si="1661"/>
        <v/>
      </c>
      <c r="Y2454" t="str">
        <f t="shared" si="1661"/>
        <v/>
      </c>
      <c r="Z2454" t="str">
        <f t="shared" si="1661"/>
        <v/>
      </c>
      <c r="AA2454" t="str">
        <f t="shared" si="1661"/>
        <v/>
      </c>
      <c r="AB2454" t="str">
        <f t="shared" si="1661"/>
        <v/>
      </c>
      <c r="AC2454" s="1">
        <v>9</v>
      </c>
      <c r="AD2454" s="1">
        <v>3</v>
      </c>
      <c r="AG2454" t="str">
        <f t="shared" ref="AG2454:AG2455" si="1662">CONCATENATE("F1",T2454)</f>
        <v>F1</v>
      </c>
      <c r="AH2454" t="str">
        <f t="shared" si="1648"/>
        <v>F1</v>
      </c>
      <c r="AI2454" t="str">
        <f t="shared" si="1648"/>
        <v>F1</v>
      </c>
      <c r="AJ2454" t="str">
        <f t="shared" si="1648"/>
        <v>F1</v>
      </c>
      <c r="AK2454" t="str">
        <f t="shared" si="1648"/>
        <v>F1</v>
      </c>
      <c r="AL2454" t="str">
        <f t="shared" si="1648"/>
        <v>F1</v>
      </c>
      <c r="AM2454" t="str">
        <f t="shared" si="1648"/>
        <v>F1</v>
      </c>
      <c r="AN2454" t="str">
        <f t="shared" si="1648"/>
        <v>F1</v>
      </c>
      <c r="AO2454" t="str">
        <f t="shared" si="1648"/>
        <v>F1</v>
      </c>
    </row>
    <row r="2455" spans="1:41" x14ac:dyDescent="0.25">
      <c r="A2455" s="139" t="str">
        <f t="shared" si="1634"/>
        <v>2015Wk 15P82</v>
      </c>
      <c r="B2455" s="48">
        <v>82</v>
      </c>
      <c r="C2455" s="144" t="str">
        <f t="shared" si="1635"/>
        <v>Vinny Procopio</v>
      </c>
      <c r="D2455" s="150"/>
      <c r="E2455" s="146">
        <f t="shared" si="1636"/>
        <v>6</v>
      </c>
      <c r="F2455" s="146">
        <f t="shared" si="1637"/>
        <v>5</v>
      </c>
      <c r="G2455" s="146">
        <f t="shared" si="1638"/>
        <v>6</v>
      </c>
      <c r="H2455" s="146">
        <f t="shared" si="1639"/>
        <v>5</v>
      </c>
      <c r="I2455" s="146">
        <f t="shared" si="1640"/>
        <v>5</v>
      </c>
      <c r="J2455" s="146">
        <f t="shared" si="1641"/>
        <v>3</v>
      </c>
      <c r="K2455" s="146">
        <f t="shared" si="1642"/>
        <v>5</v>
      </c>
      <c r="L2455" s="146">
        <f t="shared" si="1643"/>
        <v>4</v>
      </c>
      <c r="M2455" s="146">
        <f t="shared" si="1644"/>
        <v>4</v>
      </c>
      <c r="N2455" s="147">
        <f>SUM(E2455:M2455)</f>
        <v>43</v>
      </c>
      <c r="O2455" s="148">
        <f>SUM(COUNTIF(E2455,E2443),COUNTIF(F2455,F2443),COUNTIF(G2455,G2443),COUNTIF(H2455,H2443),COUNTIF(I2455,I2443),COUNTIF(J2455,J2443),COUNTIF(K2455,K2443),COUNTIF(L2455,L2443),COUNTIF(M2455,M2443))</f>
        <v>0</v>
      </c>
      <c r="P2455" s="149">
        <f>IF(O2455=0,0,IF(SUM(O2444:O2455)=O2455,VLOOKUP(1,$AC$107:$AD$116,2,FALSE),O2455*P2456))</f>
        <v>0</v>
      </c>
      <c r="Q2455" s="146">
        <f t="shared" si="1646"/>
        <v>0</v>
      </c>
      <c r="R2455" t="s">
        <v>179</v>
      </c>
      <c r="S2455" t="str">
        <f>CONCATENATE(T2455,U2455,V2455,W2455,X2455,Y2455,Z2455,AA2455,AB2455)</f>
        <v/>
      </c>
      <c r="T2455" t="str">
        <f>IF(E2455=E2443,CONCATENATE(VLOOKUP((E2455-E2441),$AC$122:$AD$127,2,FALSE),E2442),"")</f>
        <v/>
      </c>
      <c r="U2455" t="str">
        <f t="shared" ref="U2455" si="1663">IF(F2455=F2443,CONCATENATE(VLOOKUP((F2455-F2441),$AC$122:$AD$127,2,FALSE),F2442),"")</f>
        <v/>
      </c>
      <c r="V2455" t="str">
        <f>IF(G2455=G2443,CONCATENATE(VLOOKUP((G2455-G2441),$AC$122:$AD$127,2,FALSE),G2442),"")</f>
        <v/>
      </c>
      <c r="W2455" t="str">
        <f t="shared" ref="W2455:AB2455" si="1664">IF(H2455=H2443,CONCATENATE(VLOOKUP((H2455-H2441),$AC$122:$AD$127,2,FALSE),H2442),"")</f>
        <v/>
      </c>
      <c r="X2455" t="str">
        <f t="shared" si="1664"/>
        <v/>
      </c>
      <c r="Y2455" t="str">
        <f t="shared" si="1664"/>
        <v/>
      </c>
      <c r="Z2455" t="str">
        <f t="shared" si="1664"/>
        <v/>
      </c>
      <c r="AA2455" t="str">
        <f t="shared" si="1664"/>
        <v/>
      </c>
      <c r="AB2455" t="str">
        <f t="shared" si="1664"/>
        <v/>
      </c>
      <c r="AC2455" s="1"/>
      <c r="AD2455" s="1"/>
      <c r="AG2455" t="str">
        <f t="shared" si="1662"/>
        <v>F1</v>
      </c>
      <c r="AH2455" t="str">
        <f t="shared" si="1648"/>
        <v>F1</v>
      </c>
      <c r="AI2455" t="str">
        <f t="shared" si="1648"/>
        <v>F1</v>
      </c>
      <c r="AJ2455" t="str">
        <f t="shared" si="1648"/>
        <v>F1</v>
      </c>
      <c r="AK2455" t="str">
        <f t="shared" si="1648"/>
        <v>F1</v>
      </c>
      <c r="AL2455" t="str">
        <f t="shared" si="1648"/>
        <v>F1</v>
      </c>
      <c r="AM2455" t="str">
        <f t="shared" si="1648"/>
        <v>F1</v>
      </c>
      <c r="AN2455" t="str">
        <f t="shared" si="1648"/>
        <v>F1</v>
      </c>
      <c r="AO2455" t="str">
        <f t="shared" si="1648"/>
        <v>F1</v>
      </c>
    </row>
    <row r="2456" spans="1:41" x14ac:dyDescent="0.25">
      <c r="B2456" s="48"/>
      <c r="C2456" s="151" t="s">
        <v>196</v>
      </c>
      <c r="D2456" s="150"/>
      <c r="E2456" s="152">
        <f>AVERAGE(E2444:E2455)</f>
        <v>5.416666666666667</v>
      </c>
      <c r="F2456" s="152">
        <f t="shared" ref="F2456:N2456" si="1665">AVERAGE(F2444:F2455)</f>
        <v>4.583333333333333</v>
      </c>
      <c r="G2456" s="152">
        <f t="shared" si="1665"/>
        <v>5.916666666666667</v>
      </c>
      <c r="H2456" s="152">
        <f t="shared" si="1665"/>
        <v>5.25</v>
      </c>
      <c r="I2456" s="152">
        <f t="shared" si="1665"/>
        <v>4.166666666666667</v>
      </c>
      <c r="J2456" s="152">
        <f t="shared" si="1665"/>
        <v>3.5833333333333335</v>
      </c>
      <c r="K2456" s="152">
        <f t="shared" si="1665"/>
        <v>4.583333333333333</v>
      </c>
      <c r="L2456" s="152">
        <f t="shared" si="1665"/>
        <v>3.4166666666666665</v>
      </c>
      <c r="M2456" s="152">
        <f t="shared" si="1665"/>
        <v>4.666666666666667</v>
      </c>
      <c r="N2456" s="152">
        <f t="shared" si="1665"/>
        <v>41.583333333333336</v>
      </c>
      <c r="O2456" s="153"/>
      <c r="P2456" s="9">
        <f>VLOOKUP(SUM(O2444:O2455),$AC$107:$AD$117,2,FALSE)</f>
        <v>18</v>
      </c>
    </row>
    <row r="2457" spans="1:41" x14ac:dyDescent="0.25">
      <c r="A2457" s="139" t="str">
        <f>CONCATENATE($C$10,C2441,C2457)</f>
        <v>2015Wk 15Flight 2</v>
      </c>
      <c r="B2457" s="48"/>
      <c r="C2457" s="302" t="s">
        <v>57</v>
      </c>
      <c r="D2457" s="303"/>
      <c r="E2457" s="140">
        <f>IF(COUNTIF(E2458:E2469,MIN(E2458:E2469))=1,MIN(E2458:E2469),0)</f>
        <v>4</v>
      </c>
      <c r="F2457" s="140">
        <f t="shared" ref="F2457:L2457" si="1666">IF(COUNTIF(F2458:F2469,MIN(F2458:F2469))=1,MIN(F2458:F2469),0)</f>
        <v>0</v>
      </c>
      <c r="G2457" s="140">
        <f t="shared" si="1666"/>
        <v>5</v>
      </c>
      <c r="H2457" s="140">
        <f t="shared" si="1666"/>
        <v>0</v>
      </c>
      <c r="I2457" s="140">
        <f t="shared" si="1666"/>
        <v>0</v>
      </c>
      <c r="J2457" s="140">
        <f t="shared" si="1666"/>
        <v>3</v>
      </c>
      <c r="K2457" s="140">
        <f t="shared" si="1666"/>
        <v>0</v>
      </c>
      <c r="L2457" s="140">
        <f t="shared" si="1666"/>
        <v>0</v>
      </c>
      <c r="M2457" s="140">
        <f>IF(COUNTIF(M2458:M2469,MIN(M2458:M2469))=1,MIN(M2458:M2469),0)</f>
        <v>4</v>
      </c>
      <c r="N2457" s="154"/>
      <c r="O2457" s="9" t="s">
        <v>190</v>
      </c>
      <c r="P2457" s="9" t="s">
        <v>191</v>
      </c>
      <c r="Q2457" s="52"/>
    </row>
    <row r="2458" spans="1:41" x14ac:dyDescent="0.25">
      <c r="A2458" s="139" t="str">
        <f t="shared" ref="A2458:A2469" si="1667">CONCATENATE($C$10,$C$2498,"P",B2458)</f>
        <v>2015Wk 15P14</v>
      </c>
      <c r="B2458" s="48">
        <v>14</v>
      </c>
      <c r="C2458" s="144" t="str">
        <f t="shared" ref="C2458:C2469" si="1668">VLOOKUP(B2458,$A$3108:$D$8319,3,FALSE)</f>
        <v>Drew Prucha</v>
      </c>
      <c r="D2458" s="145"/>
      <c r="E2458" s="146">
        <f t="shared" ref="E2458:E2469" si="1669">IFERROR(IF(VLOOKUP($A2458,$A$2498:$P$2559,5,FALSE)=0,"",VLOOKUP($A2458,$A$2498:$P$2559,5,FALSE)),"")</f>
        <v>7</v>
      </c>
      <c r="F2458" s="146">
        <f t="shared" ref="F2458:F2469" si="1670">IFERROR(IF(VLOOKUP($A2458,$A$2498:$P$2559,6,FALSE)=0,"",VLOOKUP($A2458,$A$2498:$P$2559,6,FALSE)),"")</f>
        <v>5</v>
      </c>
      <c r="G2458" s="146">
        <f t="shared" ref="G2458:G2469" si="1671">IFERROR(IF(VLOOKUP($A2458,$A$2498:$P$2559,7,FALSE)=0,"",VLOOKUP($A2458,$A$2498:$P$2559,7,FALSE)),"")</f>
        <v>7</v>
      </c>
      <c r="H2458" s="146">
        <f t="shared" ref="H2458:H2469" si="1672">IFERROR(IF(VLOOKUP($A2458,$A$2498:$P$2559,8,FALSE)=0,"",VLOOKUP($A2458,$A$2498:$P$2559,8,FALSE)),"")</f>
        <v>5</v>
      </c>
      <c r="I2458" s="146">
        <f t="shared" ref="I2458:I2469" si="1673">IFERROR(IF(VLOOKUP($A2458,$A$2498:$P$2559,9,FALSE)=0,"",VLOOKUP($A2458,$A$2498:$P$2559,9,FALSE)),"")</f>
        <v>4</v>
      </c>
      <c r="J2458" s="146">
        <f t="shared" ref="J2458:J2469" si="1674">IFERROR(IF(VLOOKUP($A2458,$A$2498:$P$2559,10,FALSE)=0,"",VLOOKUP($A2458,$A$2498:$P$2559,10,FALSE)),"")</f>
        <v>4</v>
      </c>
      <c r="K2458" s="146">
        <f t="shared" ref="K2458:K2469" si="1675">IFERROR(IF(VLOOKUP($A2458,$A$2498:$P$2559,11,FALSE)=0,"",VLOOKUP($A2458,$A$2498:$P$2559,11,FALSE)),"")</f>
        <v>4</v>
      </c>
      <c r="L2458" s="146">
        <f t="shared" ref="L2458:L2469" si="1676">IFERROR(IF(VLOOKUP($A2458,$A$2498:$P$2559,12,FALSE)=0,"",VLOOKUP($A2458,$A$2498:$P$2559,12,FALSE)),"")</f>
        <v>4</v>
      </c>
      <c r="M2458" s="146">
        <f t="shared" ref="M2458:M2469" si="1677">IFERROR(IF(VLOOKUP($A2458,$A$2498:$P$2559,13,FALSE)=0,"",VLOOKUP($A2458,$A$2498:$P$2559,13,FALSE)),"")</f>
        <v>5</v>
      </c>
      <c r="N2458" s="147">
        <f t="shared" ref="N2458:N2465" si="1678">SUM(E2458:M2458)</f>
        <v>45</v>
      </c>
      <c r="O2458" s="148">
        <f>SUM(COUNTIF(E2458,E2457),COUNTIF(F2458,F2457),COUNTIF(G2458,G2457),COUNTIF(H2458,H2457),COUNTIF(I2458,I2457),COUNTIF(J2458,J2457),COUNTIF(K2458,K2457),COUNTIF(L2458,L2457),COUNTIF(M2458,M2457))</f>
        <v>0</v>
      </c>
      <c r="P2458" s="149">
        <f>IF(O2458=0,0,IF(SUM(O2458:O2469)=O2458,VLOOKUP(1,$AC$107:$AD$116,2,FALSE),O2458*P2470))</f>
        <v>0</v>
      </c>
      <c r="Q2458" s="146">
        <f t="shared" ref="Q2458:Q2469" si="1679">IFERROR((VLOOKUP($A2458,$A$2498:$P$2559,16,FALSE)),"DNP")</f>
        <v>1</v>
      </c>
      <c r="R2458" t="s">
        <v>179</v>
      </c>
      <c r="S2458" t="str">
        <f t="shared" ref="S2458:S2469" si="1680">CONCATENATE(T2458,U2458,V2458,W2458,X2458,Y2458,Z2458,AA2458,AB2458)</f>
        <v/>
      </c>
      <c r="T2458" t="str">
        <f t="shared" ref="T2458:AB2458" si="1681">IF(E2458=E2457,CONCATENATE(VLOOKUP((E2458-E2441),$AC$122:$AD$127,2,FALSE),E2442),"")</f>
        <v/>
      </c>
      <c r="U2458" t="str">
        <f t="shared" si="1681"/>
        <v/>
      </c>
      <c r="V2458" t="str">
        <f t="shared" si="1681"/>
        <v/>
      </c>
      <c r="W2458" t="str">
        <f t="shared" si="1681"/>
        <v/>
      </c>
      <c r="X2458" t="str">
        <f t="shared" si="1681"/>
        <v/>
      </c>
      <c r="Y2458" t="str">
        <f t="shared" si="1681"/>
        <v/>
      </c>
      <c r="Z2458" t="str">
        <f t="shared" si="1681"/>
        <v/>
      </c>
      <c r="AA2458" t="str">
        <f t="shared" si="1681"/>
        <v/>
      </c>
      <c r="AB2458" t="str">
        <f t="shared" si="1681"/>
        <v/>
      </c>
      <c r="AG2458" t="str">
        <f>CONCATENATE("F2",T2458)</f>
        <v>F2</v>
      </c>
      <c r="AH2458" t="str">
        <f t="shared" ref="AH2458:AO2469" si="1682">CONCATENATE("F2",U2458)</f>
        <v>F2</v>
      </c>
      <c r="AI2458" t="str">
        <f t="shared" si="1682"/>
        <v>F2</v>
      </c>
      <c r="AJ2458" t="str">
        <f t="shared" si="1682"/>
        <v>F2</v>
      </c>
      <c r="AK2458" t="str">
        <f t="shared" si="1682"/>
        <v>F2</v>
      </c>
      <c r="AL2458" t="str">
        <f t="shared" si="1682"/>
        <v>F2</v>
      </c>
      <c r="AM2458" t="str">
        <f t="shared" si="1682"/>
        <v>F2</v>
      </c>
      <c r="AN2458" t="str">
        <f t="shared" si="1682"/>
        <v>F2</v>
      </c>
      <c r="AO2458" t="str">
        <f t="shared" si="1682"/>
        <v>F2</v>
      </c>
    </row>
    <row r="2459" spans="1:41" x14ac:dyDescent="0.25">
      <c r="A2459" s="139" t="str">
        <f t="shared" si="1667"/>
        <v>2015Wk 15P30</v>
      </c>
      <c r="B2459" s="48">
        <v>30</v>
      </c>
      <c r="C2459" s="144" t="str">
        <f t="shared" si="1668"/>
        <v>Matt Lochner</v>
      </c>
      <c r="D2459" s="145"/>
      <c r="E2459" s="146">
        <f t="shared" si="1669"/>
        <v>6</v>
      </c>
      <c r="F2459" s="146">
        <f t="shared" si="1670"/>
        <v>5</v>
      </c>
      <c r="G2459" s="146">
        <f t="shared" si="1671"/>
        <v>6</v>
      </c>
      <c r="H2459" s="146">
        <f t="shared" si="1672"/>
        <v>6</v>
      </c>
      <c r="I2459" s="146">
        <f t="shared" si="1673"/>
        <v>4</v>
      </c>
      <c r="J2459" s="146">
        <f t="shared" si="1674"/>
        <v>4</v>
      </c>
      <c r="K2459" s="146">
        <f t="shared" si="1675"/>
        <v>6</v>
      </c>
      <c r="L2459" s="146">
        <f t="shared" si="1676"/>
        <v>3</v>
      </c>
      <c r="M2459" s="146">
        <f t="shared" si="1677"/>
        <v>5</v>
      </c>
      <c r="N2459" s="147">
        <f t="shared" si="1678"/>
        <v>45</v>
      </c>
      <c r="O2459" s="148">
        <f>SUM(COUNTIF(E2459,E2457),COUNTIF(F2459,F2457),COUNTIF(G2459,G2457),COUNTIF(H2459,H2457),COUNTIF(I2459,I2457),COUNTIF(J2459,J2457),COUNTIF(K2459,K2457),COUNTIF(L2459,L2457),COUNTIF(M2459,M2457))</f>
        <v>0</v>
      </c>
      <c r="P2459" s="149">
        <f>IF(O2459=0,0,IF(SUM(O2458:O2469)=O2459,VLOOKUP(1,$AC$107:$AD$116,2,FALSE),O2459*P2470))</f>
        <v>0</v>
      </c>
      <c r="Q2459" s="146">
        <f t="shared" si="1679"/>
        <v>2</v>
      </c>
      <c r="R2459" t="s">
        <v>179</v>
      </c>
      <c r="S2459" t="str">
        <f t="shared" si="1680"/>
        <v/>
      </c>
      <c r="T2459" t="str">
        <f t="shared" ref="T2459:AB2459" si="1683">IF(E2459=E2457,CONCATENATE(VLOOKUP((E2459-E2441),$AC$122:$AD$127,2,FALSE),E2442),"")</f>
        <v/>
      </c>
      <c r="U2459" t="str">
        <f t="shared" si="1683"/>
        <v/>
      </c>
      <c r="V2459" t="str">
        <f t="shared" si="1683"/>
        <v/>
      </c>
      <c r="W2459" t="str">
        <f t="shared" si="1683"/>
        <v/>
      </c>
      <c r="X2459" t="str">
        <f t="shared" si="1683"/>
        <v/>
      </c>
      <c r="Y2459" t="str">
        <f t="shared" si="1683"/>
        <v/>
      </c>
      <c r="Z2459" t="str">
        <f t="shared" si="1683"/>
        <v/>
      </c>
      <c r="AA2459" t="str">
        <f t="shared" si="1683"/>
        <v/>
      </c>
      <c r="AB2459" t="str">
        <f t="shared" si="1683"/>
        <v/>
      </c>
      <c r="AC2459" s="1" t="s">
        <v>197</v>
      </c>
      <c r="AG2459" t="str">
        <f t="shared" ref="AG2459:AG2469" si="1684">CONCATENATE("F2",T2459)</f>
        <v>F2</v>
      </c>
      <c r="AH2459" t="str">
        <f t="shared" si="1682"/>
        <v>F2</v>
      </c>
      <c r="AI2459" t="str">
        <f t="shared" si="1682"/>
        <v>F2</v>
      </c>
      <c r="AJ2459" t="str">
        <f t="shared" si="1682"/>
        <v>F2</v>
      </c>
      <c r="AK2459" t="str">
        <f t="shared" si="1682"/>
        <v>F2</v>
      </c>
      <c r="AL2459" t="str">
        <f t="shared" si="1682"/>
        <v>F2</v>
      </c>
      <c r="AM2459" t="str">
        <f t="shared" si="1682"/>
        <v>F2</v>
      </c>
      <c r="AN2459" t="str">
        <f t="shared" si="1682"/>
        <v>F2</v>
      </c>
      <c r="AO2459" t="str">
        <f t="shared" si="1682"/>
        <v>F2</v>
      </c>
    </row>
    <row r="2460" spans="1:41" x14ac:dyDescent="0.25">
      <c r="A2460" s="139" t="str">
        <f t="shared" si="1667"/>
        <v>2015Wk 15P22</v>
      </c>
      <c r="B2460" s="48">
        <v>22</v>
      </c>
      <c r="C2460" s="144" t="str">
        <f t="shared" si="1668"/>
        <v>Mike Carroll</v>
      </c>
      <c r="D2460" s="145"/>
      <c r="E2460" s="146">
        <f t="shared" si="1669"/>
        <v>5</v>
      </c>
      <c r="F2460" s="146">
        <f t="shared" si="1670"/>
        <v>4</v>
      </c>
      <c r="G2460" s="146">
        <f t="shared" si="1671"/>
        <v>5</v>
      </c>
      <c r="H2460" s="146">
        <f t="shared" si="1672"/>
        <v>7</v>
      </c>
      <c r="I2460" s="146">
        <f t="shared" si="1673"/>
        <v>5</v>
      </c>
      <c r="J2460" s="146">
        <f t="shared" si="1674"/>
        <v>5</v>
      </c>
      <c r="K2460" s="146">
        <f t="shared" si="1675"/>
        <v>4</v>
      </c>
      <c r="L2460" s="146">
        <f t="shared" si="1676"/>
        <v>4</v>
      </c>
      <c r="M2460" s="146">
        <f t="shared" si="1677"/>
        <v>4</v>
      </c>
      <c r="N2460" s="147">
        <f t="shared" si="1678"/>
        <v>43</v>
      </c>
      <c r="O2460" s="148">
        <f>SUM(COUNTIF(E2460,E2457),COUNTIF(F2460,F2457),COUNTIF(G2460,G2457),COUNTIF(H2460,H2457),COUNTIF(I2460,I2457),COUNTIF(J2460,J2457),COUNTIF(K2460,K2457),COUNTIF(L2460,L2457),COUNTIF(M2460,M2457))</f>
        <v>2</v>
      </c>
      <c r="P2460" s="149">
        <f>IF(O2460=0,0,IF(SUM(O2458:O2469)=O2460,VLOOKUP(1,$AC$107:$AD$116,2,FALSE),O2460*P2470))</f>
        <v>18</v>
      </c>
      <c r="Q2460" s="146">
        <f t="shared" si="1679"/>
        <v>1</v>
      </c>
      <c r="R2460" t="s">
        <v>179</v>
      </c>
      <c r="S2460" t="str">
        <f t="shared" si="1680"/>
        <v>PAR#3PAR#9</v>
      </c>
      <c r="T2460" t="str">
        <f t="shared" ref="T2460:AB2460" si="1685">IF(E2460=E2457,CONCATENATE(VLOOKUP((E2460-E2441),$AC$122:$AD$127,2,FALSE),E2442),"")</f>
        <v/>
      </c>
      <c r="U2460" t="str">
        <f t="shared" si="1685"/>
        <v/>
      </c>
      <c r="V2460" t="str">
        <f t="shared" si="1685"/>
        <v>PAR#3</v>
      </c>
      <c r="W2460" t="str">
        <f t="shared" si="1685"/>
        <v/>
      </c>
      <c r="X2460" t="str">
        <f t="shared" si="1685"/>
        <v/>
      </c>
      <c r="Y2460" t="str">
        <f t="shared" si="1685"/>
        <v/>
      </c>
      <c r="Z2460" t="str">
        <f t="shared" si="1685"/>
        <v/>
      </c>
      <c r="AA2460" t="str">
        <f t="shared" si="1685"/>
        <v/>
      </c>
      <c r="AB2460" t="str">
        <f t="shared" si="1685"/>
        <v>PAR#9</v>
      </c>
      <c r="AC2460" s="1">
        <v>-3</v>
      </c>
      <c r="AD2460" s="1" t="s">
        <v>198</v>
      </c>
      <c r="AG2460" t="str">
        <f t="shared" si="1684"/>
        <v>F2</v>
      </c>
      <c r="AH2460" t="str">
        <f t="shared" si="1682"/>
        <v>F2</v>
      </c>
      <c r="AI2460" t="str">
        <f t="shared" si="1682"/>
        <v>F2PAR#3</v>
      </c>
      <c r="AJ2460" t="str">
        <f t="shared" si="1682"/>
        <v>F2</v>
      </c>
      <c r="AK2460" t="str">
        <f t="shared" si="1682"/>
        <v>F2</v>
      </c>
      <c r="AL2460" t="str">
        <f t="shared" si="1682"/>
        <v>F2</v>
      </c>
      <c r="AM2460" t="str">
        <f t="shared" si="1682"/>
        <v>F2</v>
      </c>
      <c r="AN2460" t="str">
        <f t="shared" si="1682"/>
        <v>F2</v>
      </c>
      <c r="AO2460" t="str">
        <f t="shared" si="1682"/>
        <v>F2PAR#9</v>
      </c>
    </row>
    <row r="2461" spans="1:41" x14ac:dyDescent="0.25">
      <c r="A2461" s="139" t="str">
        <f t="shared" si="1667"/>
        <v>2015Wk 15P37</v>
      </c>
      <c r="B2461" s="48">
        <v>37</v>
      </c>
      <c r="C2461" s="144" t="str">
        <f t="shared" si="1668"/>
        <v>Brian Thompson</v>
      </c>
      <c r="D2461" s="145"/>
      <c r="E2461" s="146">
        <f t="shared" si="1669"/>
        <v>5</v>
      </c>
      <c r="F2461" s="146">
        <f t="shared" si="1670"/>
        <v>4</v>
      </c>
      <c r="G2461" s="146">
        <f t="shared" si="1671"/>
        <v>6</v>
      </c>
      <c r="H2461" s="146">
        <f t="shared" si="1672"/>
        <v>6</v>
      </c>
      <c r="I2461" s="146">
        <f t="shared" si="1673"/>
        <v>3</v>
      </c>
      <c r="J2461" s="146">
        <f t="shared" si="1674"/>
        <v>4</v>
      </c>
      <c r="K2461" s="146">
        <f t="shared" si="1675"/>
        <v>4</v>
      </c>
      <c r="L2461" s="146">
        <f t="shared" si="1676"/>
        <v>3</v>
      </c>
      <c r="M2461" s="146">
        <f t="shared" si="1677"/>
        <v>5</v>
      </c>
      <c r="N2461" s="147">
        <f t="shared" si="1678"/>
        <v>40</v>
      </c>
      <c r="O2461" s="148">
        <f>SUM(COUNTIF(E2461,E2457),COUNTIF(F2461,F2457),COUNTIF(G2461,G2457),COUNTIF(H2461,H2457),COUNTIF(I2461,I2457),COUNTIF(J2461,J2457),COUNTIF(K2461,K2457),COUNTIF(L2461,L2457),COUNTIF(M2461,M2457))</f>
        <v>0</v>
      </c>
      <c r="P2461" s="149">
        <f>IF(O2461=0,0,IF(SUM(O2458:O2469)=O2461,VLOOKUP(1,$AC$107:$AD$116,2,FALSE),O2461*P2470))</f>
        <v>0</v>
      </c>
      <c r="Q2461" s="146">
        <f t="shared" si="1679"/>
        <v>2</v>
      </c>
      <c r="R2461" t="s">
        <v>179</v>
      </c>
      <c r="S2461" t="str">
        <f t="shared" si="1680"/>
        <v/>
      </c>
      <c r="T2461" t="str">
        <f t="shared" ref="T2461:AB2461" si="1686">IF(E2461=E2457,CONCATENATE(VLOOKUP((E2461-E2441),$AC$122:$AD$127,2,FALSE),E2442),"")</f>
        <v/>
      </c>
      <c r="U2461" t="str">
        <f t="shared" si="1686"/>
        <v/>
      </c>
      <c r="V2461" t="str">
        <f t="shared" si="1686"/>
        <v/>
      </c>
      <c r="W2461" t="str">
        <f t="shared" si="1686"/>
        <v/>
      </c>
      <c r="X2461" t="str">
        <f t="shared" si="1686"/>
        <v/>
      </c>
      <c r="Y2461" t="str">
        <f t="shared" si="1686"/>
        <v/>
      </c>
      <c r="Z2461" t="str">
        <f t="shared" si="1686"/>
        <v/>
      </c>
      <c r="AA2461" t="str">
        <f t="shared" si="1686"/>
        <v/>
      </c>
      <c r="AB2461" t="str">
        <f t="shared" si="1686"/>
        <v/>
      </c>
      <c r="AC2461" s="1">
        <v>-2</v>
      </c>
      <c r="AD2461" s="1" t="s">
        <v>199</v>
      </c>
      <c r="AG2461" t="str">
        <f t="shared" si="1684"/>
        <v>F2</v>
      </c>
      <c r="AH2461" t="str">
        <f t="shared" si="1682"/>
        <v>F2</v>
      </c>
      <c r="AI2461" t="str">
        <f t="shared" si="1682"/>
        <v>F2</v>
      </c>
      <c r="AJ2461" t="str">
        <f t="shared" si="1682"/>
        <v>F2</v>
      </c>
      <c r="AK2461" t="str">
        <f t="shared" si="1682"/>
        <v>F2</v>
      </c>
      <c r="AL2461" t="str">
        <f t="shared" si="1682"/>
        <v>F2</v>
      </c>
      <c r="AM2461" t="str">
        <f t="shared" si="1682"/>
        <v>F2</v>
      </c>
      <c r="AN2461" t="str">
        <f t="shared" si="1682"/>
        <v>F2</v>
      </c>
      <c r="AO2461" t="str">
        <f t="shared" si="1682"/>
        <v>F2</v>
      </c>
    </row>
    <row r="2462" spans="1:41" x14ac:dyDescent="0.25">
      <c r="A2462" s="139" t="str">
        <f t="shared" si="1667"/>
        <v>2015Wk 15P12</v>
      </c>
      <c r="B2462" s="48">
        <v>12</v>
      </c>
      <c r="C2462" s="144" t="str">
        <f t="shared" si="1668"/>
        <v>Dale Russell</v>
      </c>
      <c r="D2462" s="145"/>
      <c r="E2462" s="146">
        <f t="shared" si="1669"/>
        <v>5</v>
      </c>
      <c r="F2462" s="146">
        <f t="shared" si="1670"/>
        <v>5</v>
      </c>
      <c r="G2462" s="146">
        <f t="shared" si="1671"/>
        <v>6</v>
      </c>
      <c r="H2462" s="146">
        <f t="shared" si="1672"/>
        <v>6</v>
      </c>
      <c r="I2462" s="146">
        <f t="shared" si="1673"/>
        <v>4</v>
      </c>
      <c r="J2462" s="146">
        <f t="shared" si="1674"/>
        <v>4</v>
      </c>
      <c r="K2462" s="146">
        <f t="shared" si="1675"/>
        <v>4</v>
      </c>
      <c r="L2462" s="146">
        <f t="shared" si="1676"/>
        <v>3</v>
      </c>
      <c r="M2462" s="146">
        <f t="shared" si="1677"/>
        <v>5</v>
      </c>
      <c r="N2462" s="147">
        <f t="shared" si="1678"/>
        <v>42</v>
      </c>
      <c r="O2462" s="148">
        <f>SUM(COUNTIF(E2462,E2457),COUNTIF(F2462,F2457),COUNTIF(G2462,G2457),COUNTIF(H2462,H2457),COUNTIF(I2462,I2457),COUNTIF(J2462,J2457),COUNTIF(K2462,K2457),COUNTIF(L2462,L2457),COUNTIF(M2462,M2457))</f>
        <v>0</v>
      </c>
      <c r="P2462" s="149">
        <f>IF(O2462=0,0,IF(SUM(O2458:O2469)=O2462,VLOOKUP(1,$AC$107:$AD$116,2,FALSE),O2462*P2470))</f>
        <v>0</v>
      </c>
      <c r="Q2462" s="146">
        <f t="shared" si="1679"/>
        <v>2</v>
      </c>
      <c r="R2462" t="s">
        <v>179</v>
      </c>
      <c r="S2462" t="str">
        <f t="shared" si="1680"/>
        <v/>
      </c>
      <c r="T2462" t="str">
        <f t="shared" ref="T2462:AB2462" si="1687">IF(E2462=E2457,CONCATENATE(VLOOKUP((E2462-E2441),$AC$122:$AD$127,2,FALSE),E2442),"")</f>
        <v/>
      </c>
      <c r="U2462" t="str">
        <f t="shared" si="1687"/>
        <v/>
      </c>
      <c r="V2462" t="str">
        <f t="shared" si="1687"/>
        <v/>
      </c>
      <c r="W2462" t="str">
        <f t="shared" si="1687"/>
        <v/>
      </c>
      <c r="X2462" t="str">
        <f t="shared" si="1687"/>
        <v/>
      </c>
      <c r="Y2462" t="str">
        <f t="shared" si="1687"/>
        <v/>
      </c>
      <c r="Z2462" t="str">
        <f t="shared" si="1687"/>
        <v/>
      </c>
      <c r="AA2462" t="str">
        <f t="shared" si="1687"/>
        <v/>
      </c>
      <c r="AB2462" t="str">
        <f t="shared" si="1687"/>
        <v/>
      </c>
      <c r="AC2462" s="1">
        <v>-1</v>
      </c>
      <c r="AD2462" s="1" t="s">
        <v>200</v>
      </c>
      <c r="AG2462" t="str">
        <f t="shared" si="1684"/>
        <v>F2</v>
      </c>
      <c r="AH2462" t="str">
        <f t="shared" si="1682"/>
        <v>F2</v>
      </c>
      <c r="AI2462" t="str">
        <f t="shared" si="1682"/>
        <v>F2</v>
      </c>
      <c r="AJ2462" t="str">
        <f t="shared" si="1682"/>
        <v>F2</v>
      </c>
      <c r="AK2462" t="str">
        <f t="shared" si="1682"/>
        <v>F2</v>
      </c>
      <c r="AL2462" t="str">
        <f t="shared" si="1682"/>
        <v>F2</v>
      </c>
      <c r="AM2462" t="str">
        <f t="shared" si="1682"/>
        <v>F2</v>
      </c>
      <c r="AN2462" t="str">
        <f t="shared" si="1682"/>
        <v>F2</v>
      </c>
      <c r="AO2462" t="str">
        <f t="shared" si="1682"/>
        <v>F2</v>
      </c>
    </row>
    <row r="2463" spans="1:41" x14ac:dyDescent="0.25">
      <c r="A2463" s="139" t="str">
        <f t="shared" si="1667"/>
        <v>2015Wk 15P31</v>
      </c>
      <c r="B2463" s="48">
        <v>31</v>
      </c>
      <c r="C2463" s="144" t="str">
        <f t="shared" si="1668"/>
        <v>Marty Donegan</v>
      </c>
      <c r="D2463" s="145"/>
      <c r="E2463" s="146">
        <f t="shared" si="1669"/>
        <v>6</v>
      </c>
      <c r="F2463" s="146">
        <f t="shared" si="1670"/>
        <v>6</v>
      </c>
      <c r="G2463" s="146">
        <f t="shared" si="1671"/>
        <v>8</v>
      </c>
      <c r="H2463" s="146">
        <f t="shared" si="1672"/>
        <v>7</v>
      </c>
      <c r="I2463" s="146">
        <f t="shared" si="1673"/>
        <v>5</v>
      </c>
      <c r="J2463" s="146">
        <f t="shared" si="1674"/>
        <v>5</v>
      </c>
      <c r="K2463" s="146">
        <f t="shared" si="1675"/>
        <v>5</v>
      </c>
      <c r="L2463" s="146">
        <f t="shared" si="1676"/>
        <v>4</v>
      </c>
      <c r="M2463" s="146">
        <f t="shared" si="1677"/>
        <v>6</v>
      </c>
      <c r="N2463" s="147">
        <f t="shared" si="1678"/>
        <v>52</v>
      </c>
      <c r="O2463" s="148">
        <f>SUM(COUNTIF(E2463,E2457),COUNTIF(F2463,F2457),COUNTIF(G2463,G2457),COUNTIF(H2463,H2457),COUNTIF(I2463,I2457),COUNTIF(J2463,J2457),COUNTIF(K2463,K2457),COUNTIF(L2463,L2457),COUNTIF(M2463,M2457))</f>
        <v>0</v>
      </c>
      <c r="P2463" s="149">
        <f>IF(O2463=0,0,IF(SUM(O2458:O2469)=O2463,VLOOKUP(1,$AC$107:$AD$116,2,FALSE),O2463*P2470))</f>
        <v>0</v>
      </c>
      <c r="Q2463" s="146">
        <f t="shared" si="1679"/>
        <v>0</v>
      </c>
      <c r="R2463" t="s">
        <v>179</v>
      </c>
      <c r="S2463" t="str">
        <f t="shared" si="1680"/>
        <v/>
      </c>
      <c r="T2463" t="str">
        <f t="shared" ref="T2463:AB2463" si="1688">IF(E2463=E2457,CONCATENATE(VLOOKUP((E2463-E2441),$AC$122:$AD$127,2,FALSE),E2442),"")</f>
        <v/>
      </c>
      <c r="U2463" t="str">
        <f t="shared" si="1688"/>
        <v/>
      </c>
      <c r="V2463" t="str">
        <f t="shared" si="1688"/>
        <v/>
      </c>
      <c r="W2463" t="str">
        <f t="shared" si="1688"/>
        <v/>
      </c>
      <c r="X2463" t="str">
        <f t="shared" si="1688"/>
        <v/>
      </c>
      <c r="Y2463" t="str">
        <f t="shared" si="1688"/>
        <v/>
      </c>
      <c r="Z2463" t="str">
        <f t="shared" si="1688"/>
        <v/>
      </c>
      <c r="AA2463" t="str">
        <f t="shared" si="1688"/>
        <v/>
      </c>
      <c r="AB2463" t="str">
        <f t="shared" si="1688"/>
        <v/>
      </c>
      <c r="AC2463" s="1">
        <v>0</v>
      </c>
      <c r="AD2463" s="1" t="s">
        <v>201</v>
      </c>
      <c r="AG2463" t="str">
        <f t="shared" si="1684"/>
        <v>F2</v>
      </c>
      <c r="AH2463" t="str">
        <f t="shared" si="1682"/>
        <v>F2</v>
      </c>
      <c r="AI2463" t="str">
        <f t="shared" si="1682"/>
        <v>F2</v>
      </c>
      <c r="AJ2463" t="str">
        <f t="shared" si="1682"/>
        <v>F2</v>
      </c>
      <c r="AK2463" t="str">
        <f t="shared" si="1682"/>
        <v>F2</v>
      </c>
      <c r="AL2463" t="str">
        <f t="shared" si="1682"/>
        <v>F2</v>
      </c>
      <c r="AM2463" t="str">
        <f t="shared" si="1682"/>
        <v>F2</v>
      </c>
      <c r="AN2463" t="str">
        <f t="shared" si="1682"/>
        <v>F2</v>
      </c>
      <c r="AO2463" t="str">
        <f t="shared" si="1682"/>
        <v>F2</v>
      </c>
    </row>
    <row r="2464" spans="1:41" x14ac:dyDescent="0.25">
      <c r="A2464" s="139" t="str">
        <f t="shared" si="1667"/>
        <v>2015Wk 15P21</v>
      </c>
      <c r="B2464" s="48">
        <v>21</v>
      </c>
      <c r="C2464" s="144" t="str">
        <f t="shared" si="1668"/>
        <v>Sean Mott</v>
      </c>
      <c r="D2464" s="145"/>
      <c r="E2464" s="146">
        <f t="shared" si="1669"/>
        <v>5</v>
      </c>
      <c r="F2464" s="146">
        <f t="shared" si="1670"/>
        <v>5</v>
      </c>
      <c r="G2464" s="146">
        <f t="shared" si="1671"/>
        <v>7</v>
      </c>
      <c r="H2464" s="146">
        <f t="shared" si="1672"/>
        <v>5</v>
      </c>
      <c r="I2464" s="146">
        <f t="shared" si="1673"/>
        <v>3</v>
      </c>
      <c r="J2464" s="146">
        <f t="shared" si="1674"/>
        <v>4</v>
      </c>
      <c r="K2464" s="146">
        <f t="shared" si="1675"/>
        <v>5</v>
      </c>
      <c r="L2464" s="146">
        <f t="shared" si="1676"/>
        <v>4</v>
      </c>
      <c r="M2464" s="146">
        <f t="shared" si="1677"/>
        <v>7</v>
      </c>
      <c r="N2464" s="147">
        <f t="shared" si="1678"/>
        <v>45</v>
      </c>
      <c r="O2464" s="148">
        <f>SUM(COUNTIF(E2464,E2457),COUNTIF(F2464,F2457),COUNTIF(G2464,G2457),COUNTIF(H2464,H2457),COUNTIF(I2464,I2457),COUNTIF(J2464,J2457),COUNTIF(K2464,K2457),COUNTIF(L2464,L2457),COUNTIF(M2464,M2457))</f>
        <v>0</v>
      </c>
      <c r="P2464" s="149">
        <f>IF(O2464=0,0,IF(SUM(O2458:O2469)=O2464,VLOOKUP(1,$AC$107:$AD$116,2,FALSE),O2464*P2470))</f>
        <v>0</v>
      </c>
      <c r="Q2464" s="146">
        <f t="shared" si="1679"/>
        <v>1</v>
      </c>
      <c r="R2464" t="s">
        <v>179</v>
      </c>
      <c r="S2464" t="str">
        <f t="shared" si="1680"/>
        <v/>
      </c>
      <c r="T2464" t="str">
        <f t="shared" ref="T2464:AB2464" si="1689">IF(E2464=E2457,CONCATENATE(VLOOKUP((E2464-E2441),$AC$122:$AD$127,2,FALSE),E2442),"")</f>
        <v/>
      </c>
      <c r="U2464" t="str">
        <f t="shared" si="1689"/>
        <v/>
      </c>
      <c r="V2464" t="str">
        <f t="shared" si="1689"/>
        <v/>
      </c>
      <c r="W2464" t="str">
        <f t="shared" si="1689"/>
        <v/>
      </c>
      <c r="X2464" t="str">
        <f t="shared" si="1689"/>
        <v/>
      </c>
      <c r="Y2464" t="str">
        <f t="shared" si="1689"/>
        <v/>
      </c>
      <c r="Z2464" t="str">
        <f t="shared" si="1689"/>
        <v/>
      </c>
      <c r="AA2464" t="str">
        <f t="shared" si="1689"/>
        <v/>
      </c>
      <c r="AB2464" t="str">
        <f t="shared" si="1689"/>
        <v/>
      </c>
      <c r="AC2464" s="1">
        <v>1</v>
      </c>
      <c r="AD2464" s="1" t="s">
        <v>202</v>
      </c>
      <c r="AG2464" t="str">
        <f t="shared" si="1684"/>
        <v>F2</v>
      </c>
      <c r="AH2464" t="str">
        <f t="shared" si="1682"/>
        <v>F2</v>
      </c>
      <c r="AI2464" t="str">
        <f t="shared" si="1682"/>
        <v>F2</v>
      </c>
      <c r="AJ2464" t="str">
        <f t="shared" si="1682"/>
        <v>F2</v>
      </c>
      <c r="AK2464" t="str">
        <f t="shared" si="1682"/>
        <v>F2</v>
      </c>
      <c r="AL2464" t="str">
        <f t="shared" si="1682"/>
        <v>F2</v>
      </c>
      <c r="AM2464" t="str">
        <f t="shared" si="1682"/>
        <v>F2</v>
      </c>
      <c r="AN2464" t="str">
        <f t="shared" si="1682"/>
        <v>F2</v>
      </c>
      <c r="AO2464" t="str">
        <f t="shared" si="1682"/>
        <v>F2</v>
      </c>
    </row>
    <row r="2465" spans="1:41" x14ac:dyDescent="0.25">
      <c r="A2465" s="139" t="str">
        <f t="shared" si="1667"/>
        <v>2015Wk 15P43</v>
      </c>
      <c r="B2465" s="48">
        <v>43</v>
      </c>
      <c r="C2465" s="144" t="str">
        <f t="shared" si="1668"/>
        <v>Tony Massa</v>
      </c>
      <c r="D2465" s="145"/>
      <c r="E2465" s="146">
        <f t="shared" si="1669"/>
        <v>5</v>
      </c>
      <c r="F2465" s="146">
        <f t="shared" si="1670"/>
        <v>5</v>
      </c>
      <c r="G2465" s="146">
        <f t="shared" si="1671"/>
        <v>6</v>
      </c>
      <c r="H2465" s="146">
        <f t="shared" si="1672"/>
        <v>5</v>
      </c>
      <c r="I2465" s="146">
        <f t="shared" si="1673"/>
        <v>5</v>
      </c>
      <c r="J2465" s="146">
        <f t="shared" si="1674"/>
        <v>4</v>
      </c>
      <c r="K2465" s="146">
        <f t="shared" si="1675"/>
        <v>5</v>
      </c>
      <c r="L2465" s="146">
        <f t="shared" si="1676"/>
        <v>4</v>
      </c>
      <c r="M2465" s="146">
        <f t="shared" si="1677"/>
        <v>7</v>
      </c>
      <c r="N2465" s="147">
        <f t="shared" si="1678"/>
        <v>46</v>
      </c>
      <c r="O2465" s="148">
        <f>SUM(COUNTIF(E2465,E2457),COUNTIF(F2465,F2457),COUNTIF(G2465,G2457),COUNTIF(H2465,H2457),COUNTIF(I2465,I2457),COUNTIF(J2465,J2457),COUNTIF(K2465,K2457),COUNTIF(L2465,L2457),COUNTIF(M2465,M2457))</f>
        <v>0</v>
      </c>
      <c r="P2465" s="149">
        <f>IF(O2465=0,0,IF(SUM(O2458:O2469)=O2465,VLOOKUP(1,$AC$107:$AD$116,2,FALSE),O2465*P2470))</f>
        <v>0</v>
      </c>
      <c r="Q2465" s="146">
        <f t="shared" si="1679"/>
        <v>0</v>
      </c>
      <c r="R2465" t="s">
        <v>179</v>
      </c>
      <c r="S2465" t="str">
        <f t="shared" si="1680"/>
        <v/>
      </c>
      <c r="T2465" t="str">
        <f t="shared" ref="T2465:AB2465" si="1690">IF(E2465=E2457,CONCATENATE(VLOOKUP((E2465-E2441),$AC$122:$AD$127,2,FALSE),E2442),"")</f>
        <v/>
      </c>
      <c r="U2465" t="str">
        <f t="shared" si="1690"/>
        <v/>
      </c>
      <c r="V2465" t="str">
        <f t="shared" si="1690"/>
        <v/>
      </c>
      <c r="W2465" t="str">
        <f t="shared" si="1690"/>
        <v/>
      </c>
      <c r="X2465" t="str">
        <f t="shared" si="1690"/>
        <v/>
      </c>
      <c r="Y2465" t="str">
        <f t="shared" si="1690"/>
        <v/>
      </c>
      <c r="Z2465" t="str">
        <f t="shared" si="1690"/>
        <v/>
      </c>
      <c r="AA2465" t="str">
        <f t="shared" si="1690"/>
        <v/>
      </c>
      <c r="AB2465" t="str">
        <f t="shared" si="1690"/>
        <v/>
      </c>
      <c r="AC2465" s="1">
        <v>2</v>
      </c>
      <c r="AD2465" s="1" t="s">
        <v>203</v>
      </c>
      <c r="AG2465" t="str">
        <f t="shared" si="1684"/>
        <v>F2</v>
      </c>
      <c r="AH2465" t="str">
        <f t="shared" si="1682"/>
        <v>F2</v>
      </c>
      <c r="AI2465" t="str">
        <f t="shared" si="1682"/>
        <v>F2</v>
      </c>
      <c r="AJ2465" t="str">
        <f t="shared" si="1682"/>
        <v>F2</v>
      </c>
      <c r="AK2465" t="str">
        <f t="shared" si="1682"/>
        <v>F2</v>
      </c>
      <c r="AL2465" t="str">
        <f t="shared" si="1682"/>
        <v>F2</v>
      </c>
      <c r="AM2465" t="str">
        <f t="shared" si="1682"/>
        <v>F2</v>
      </c>
      <c r="AN2465" t="str">
        <f t="shared" si="1682"/>
        <v>F2</v>
      </c>
      <c r="AO2465" t="str">
        <f t="shared" si="1682"/>
        <v>F2</v>
      </c>
    </row>
    <row r="2466" spans="1:41" x14ac:dyDescent="0.25">
      <c r="A2466" s="139" t="str">
        <f t="shared" si="1667"/>
        <v>2015Wk 15P24</v>
      </c>
      <c r="B2466" s="48">
        <v>24</v>
      </c>
      <c r="C2466" s="144" t="str">
        <f t="shared" si="1668"/>
        <v>Rick Fanto</v>
      </c>
      <c r="D2466" s="145"/>
      <c r="E2466" s="146">
        <f t="shared" si="1669"/>
        <v>7</v>
      </c>
      <c r="F2466" s="146">
        <f t="shared" si="1670"/>
        <v>5</v>
      </c>
      <c r="G2466" s="146">
        <f t="shared" si="1671"/>
        <v>6</v>
      </c>
      <c r="H2466" s="146">
        <f t="shared" si="1672"/>
        <v>5</v>
      </c>
      <c r="I2466" s="146">
        <f t="shared" si="1673"/>
        <v>5</v>
      </c>
      <c r="J2466" s="146">
        <f t="shared" si="1674"/>
        <v>3</v>
      </c>
      <c r="K2466" s="146">
        <f t="shared" si="1675"/>
        <v>5</v>
      </c>
      <c r="L2466" s="146">
        <f t="shared" si="1676"/>
        <v>3</v>
      </c>
      <c r="M2466" s="146">
        <f t="shared" si="1677"/>
        <v>5</v>
      </c>
      <c r="N2466" s="147">
        <f>SUM(E2466:M2466)</f>
        <v>44</v>
      </c>
      <c r="O2466" s="148">
        <f>SUM(COUNTIF(E2466,E2457),COUNTIF(F2466,F2457),COUNTIF(G2466,G2457),COUNTIF(H2466,H2457),COUNTIF(I2466,I2457),COUNTIF(J2466,J2457),COUNTIF(K2466,K2457),COUNTIF(L2466,L2457),COUNTIF(M2466,M2457))</f>
        <v>1</v>
      </c>
      <c r="P2466" s="149">
        <f>IF(O2466=0,0,IF(SUM(O2458:O2469)=O2466,VLOOKUP(1,$AC$107:$AD$116,2,FALSE),O2466*P2470))</f>
        <v>9</v>
      </c>
      <c r="Q2466" s="146">
        <f t="shared" si="1679"/>
        <v>2</v>
      </c>
      <c r="R2466" t="s">
        <v>179</v>
      </c>
      <c r="S2466" t="str">
        <f t="shared" si="1680"/>
        <v>PAR#6</v>
      </c>
      <c r="T2466" t="str">
        <f t="shared" ref="T2466:AB2466" si="1691">IF(E2466=E2457,CONCATENATE(VLOOKUP((E2466-E2441),$AC$122:$AD$127,2,FALSE),E2442),"")</f>
        <v/>
      </c>
      <c r="U2466" t="str">
        <f t="shared" si="1691"/>
        <v/>
      </c>
      <c r="V2466" t="str">
        <f t="shared" si="1691"/>
        <v/>
      </c>
      <c r="W2466" t="str">
        <f t="shared" si="1691"/>
        <v/>
      </c>
      <c r="X2466" t="str">
        <f t="shared" si="1691"/>
        <v/>
      </c>
      <c r="Y2466" t="str">
        <f t="shared" si="1691"/>
        <v>PAR#6</v>
      </c>
      <c r="Z2466" t="str">
        <f t="shared" si="1691"/>
        <v/>
      </c>
      <c r="AA2466" t="str">
        <f t="shared" si="1691"/>
        <v/>
      </c>
      <c r="AB2466" t="str">
        <f t="shared" si="1691"/>
        <v/>
      </c>
      <c r="AG2466" t="str">
        <f t="shared" si="1684"/>
        <v>F2</v>
      </c>
      <c r="AH2466" t="str">
        <f t="shared" si="1682"/>
        <v>F2</v>
      </c>
      <c r="AI2466" t="str">
        <f t="shared" si="1682"/>
        <v>F2</v>
      </c>
      <c r="AJ2466" t="str">
        <f t="shared" si="1682"/>
        <v>F2</v>
      </c>
      <c r="AK2466" t="str">
        <f t="shared" si="1682"/>
        <v>F2</v>
      </c>
      <c r="AL2466" t="str">
        <f t="shared" si="1682"/>
        <v>F2PAR#6</v>
      </c>
      <c r="AM2466" t="str">
        <f t="shared" si="1682"/>
        <v>F2</v>
      </c>
      <c r="AN2466" t="str">
        <f t="shared" si="1682"/>
        <v>F2</v>
      </c>
      <c r="AO2466" t="str">
        <f t="shared" si="1682"/>
        <v>F2</v>
      </c>
    </row>
    <row r="2467" spans="1:41" x14ac:dyDescent="0.25">
      <c r="A2467" s="139" t="str">
        <f t="shared" si="1667"/>
        <v>2015Wk 15P15</v>
      </c>
      <c r="B2467" s="48">
        <v>15</v>
      </c>
      <c r="C2467" s="144" t="str">
        <f t="shared" si="1668"/>
        <v>Chris Donegan</v>
      </c>
      <c r="D2467" s="150"/>
      <c r="E2467" s="146">
        <f t="shared" si="1669"/>
        <v>6</v>
      </c>
      <c r="F2467" s="146">
        <f t="shared" si="1670"/>
        <v>5</v>
      </c>
      <c r="G2467" s="146">
        <f t="shared" si="1671"/>
        <v>7</v>
      </c>
      <c r="H2467" s="146">
        <f t="shared" si="1672"/>
        <v>5</v>
      </c>
      <c r="I2467" s="146">
        <f t="shared" si="1673"/>
        <v>5</v>
      </c>
      <c r="J2467" s="146">
        <f t="shared" si="1674"/>
        <v>4</v>
      </c>
      <c r="K2467" s="146">
        <f t="shared" si="1675"/>
        <v>4</v>
      </c>
      <c r="L2467" s="146">
        <f t="shared" si="1676"/>
        <v>4</v>
      </c>
      <c r="M2467" s="146">
        <f t="shared" si="1677"/>
        <v>5</v>
      </c>
      <c r="N2467" s="147">
        <f t="shared" ref="N2467:N2469" si="1692">SUM(E2467:M2467)</f>
        <v>45</v>
      </c>
      <c r="O2467" s="148">
        <f>SUM(COUNTIF(E2467,E2457),COUNTIF(F2467,F2457),COUNTIF(G2467,G2457),COUNTIF(H2467,H2457),COUNTIF(I2467,I2457),COUNTIF(J2467,J2457),COUNTIF(K2467,K2457),COUNTIF(L2467,L2457),COUNTIF(M2467,M2457))</f>
        <v>0</v>
      </c>
      <c r="P2467" s="149">
        <f>IF(O2467=0,0,IF(SUM(O2458:O2469)=O2467,VLOOKUP(1,$AC$107:$AD$116,2,FALSE),O2467*P2470))</f>
        <v>0</v>
      </c>
      <c r="Q2467" s="146">
        <f t="shared" si="1679"/>
        <v>1</v>
      </c>
      <c r="R2467" t="s">
        <v>179</v>
      </c>
      <c r="S2467" t="str">
        <f t="shared" si="1680"/>
        <v/>
      </c>
      <c r="T2467" t="str">
        <f>IF(E2467=E2457,CONCATENATE(VLOOKUP((E2467-E2441),$AC$122:$AD$127,2,FALSE),E2442),"")</f>
        <v/>
      </c>
      <c r="U2467" t="str">
        <f>IF(F2467=F2457,CONCATENATE(VLOOKUP((F2467-F2441),$AC$122:$AD$127,2,FALSE),F2442),"")</f>
        <v/>
      </c>
      <c r="V2467" t="str">
        <f>IF(G2467=G2457,CONCATENATE(VLOOKUP((G2467-G2441),$AC$122:$AD$127,2,FALSE),G2442),"")</f>
        <v/>
      </c>
      <c r="W2467" t="str">
        <f t="shared" ref="W2467:AB2467" si="1693">IF(H2467=H2457,CONCATENATE(VLOOKUP((H2467-H2441),$AC$122:$AD$127,2,FALSE),H2442),"")</f>
        <v/>
      </c>
      <c r="X2467" t="str">
        <f t="shared" si="1693"/>
        <v/>
      </c>
      <c r="Y2467" t="str">
        <f t="shared" si="1693"/>
        <v/>
      </c>
      <c r="Z2467" t="str">
        <f t="shared" si="1693"/>
        <v/>
      </c>
      <c r="AA2467" t="str">
        <f t="shared" si="1693"/>
        <v/>
      </c>
      <c r="AB2467" t="str">
        <f t="shared" si="1693"/>
        <v/>
      </c>
      <c r="AG2467" t="str">
        <f t="shared" si="1684"/>
        <v>F2</v>
      </c>
      <c r="AH2467" t="str">
        <f t="shared" si="1682"/>
        <v>F2</v>
      </c>
      <c r="AI2467" t="str">
        <f t="shared" si="1682"/>
        <v>F2</v>
      </c>
      <c r="AJ2467" t="str">
        <f t="shared" si="1682"/>
        <v>F2</v>
      </c>
      <c r="AK2467" t="str">
        <f t="shared" si="1682"/>
        <v>F2</v>
      </c>
      <c r="AL2467" t="str">
        <f t="shared" si="1682"/>
        <v>F2</v>
      </c>
      <c r="AM2467" t="str">
        <f t="shared" si="1682"/>
        <v>F2</v>
      </c>
      <c r="AN2467" t="str">
        <f t="shared" si="1682"/>
        <v>F2</v>
      </c>
      <c r="AO2467" t="str">
        <f t="shared" si="1682"/>
        <v>F2</v>
      </c>
    </row>
    <row r="2468" spans="1:41" x14ac:dyDescent="0.25">
      <c r="A2468" s="139" t="str">
        <f t="shared" si="1667"/>
        <v>2015Wk 15P25</v>
      </c>
      <c r="B2468" s="48">
        <v>25</v>
      </c>
      <c r="C2468" s="144" t="str">
        <f t="shared" si="1668"/>
        <v>Jon Carroll</v>
      </c>
      <c r="D2468" s="150"/>
      <c r="E2468" s="146">
        <f t="shared" si="1669"/>
        <v>4</v>
      </c>
      <c r="F2468" s="146">
        <f t="shared" si="1670"/>
        <v>4</v>
      </c>
      <c r="G2468" s="146">
        <f t="shared" si="1671"/>
        <v>6</v>
      </c>
      <c r="H2468" s="146">
        <f t="shared" si="1672"/>
        <v>5</v>
      </c>
      <c r="I2468" s="146">
        <f t="shared" si="1673"/>
        <v>6</v>
      </c>
      <c r="J2468" s="146">
        <f t="shared" si="1674"/>
        <v>5</v>
      </c>
      <c r="K2468" s="146">
        <f t="shared" si="1675"/>
        <v>4</v>
      </c>
      <c r="L2468" s="146">
        <f t="shared" si="1676"/>
        <v>3</v>
      </c>
      <c r="M2468" s="146">
        <f t="shared" si="1677"/>
        <v>6</v>
      </c>
      <c r="N2468" s="147">
        <f t="shared" si="1692"/>
        <v>43</v>
      </c>
      <c r="O2468" s="148">
        <f>SUM(COUNTIF(E2468,E2457),COUNTIF(F2468,F2457),COUNTIF(G2468,G2457),COUNTIF(H2468,H2457),COUNTIF(I2468,I2457),COUNTIF(J2468,J2457),COUNTIF(K2468,K2457),COUNTIF(L2468,L2457),COUNTIF(M2468,M2457))</f>
        <v>1</v>
      </c>
      <c r="P2468" s="149">
        <f>IF(O2468=0,0,IF(SUM(O2458:O2469)=O2468,VLOOKUP(1,$AC$107:$AD$116,2,FALSE),O2468*P2470))</f>
        <v>9</v>
      </c>
      <c r="Q2468" s="146">
        <f t="shared" si="1679"/>
        <v>2</v>
      </c>
      <c r="R2468" t="s">
        <v>179</v>
      </c>
      <c r="S2468" t="str">
        <f t="shared" si="1680"/>
        <v>BIR#1</v>
      </c>
      <c r="T2468" t="str">
        <f>IF(E2468=E2457,CONCATENATE(VLOOKUP((E2468-E2441),$AC$122:$AD$127,2,FALSE),E2442),"")</f>
        <v>BIR#1</v>
      </c>
      <c r="U2468" t="str">
        <f t="shared" ref="U2468:AB2468" si="1694">IF(F2468=F2457,CONCATENATE(VLOOKUP((F2468-F2441),$AC$122:$AD$127,2,FALSE),F2442),"")</f>
        <v/>
      </c>
      <c r="V2468" t="str">
        <f t="shared" si="1694"/>
        <v/>
      </c>
      <c r="W2468" t="str">
        <f t="shared" si="1694"/>
        <v/>
      </c>
      <c r="X2468" t="str">
        <f t="shared" si="1694"/>
        <v/>
      </c>
      <c r="Y2468" t="str">
        <f t="shared" si="1694"/>
        <v/>
      </c>
      <c r="Z2468" t="str">
        <f t="shared" si="1694"/>
        <v/>
      </c>
      <c r="AA2468" t="str">
        <f t="shared" si="1694"/>
        <v/>
      </c>
      <c r="AB2468" t="str">
        <f t="shared" si="1694"/>
        <v/>
      </c>
      <c r="AG2468" t="str">
        <f t="shared" si="1684"/>
        <v>F2BIR#1</v>
      </c>
      <c r="AH2468" t="str">
        <f t="shared" si="1682"/>
        <v>F2</v>
      </c>
      <c r="AI2468" t="str">
        <f t="shared" si="1682"/>
        <v>F2</v>
      </c>
      <c r="AJ2468" t="str">
        <f t="shared" si="1682"/>
        <v>F2</v>
      </c>
      <c r="AK2468" t="str">
        <f t="shared" si="1682"/>
        <v>F2</v>
      </c>
      <c r="AL2468" t="str">
        <f t="shared" si="1682"/>
        <v>F2</v>
      </c>
      <c r="AM2468" t="str">
        <f t="shared" si="1682"/>
        <v>F2</v>
      </c>
      <c r="AN2468" t="str">
        <f t="shared" si="1682"/>
        <v>F2</v>
      </c>
      <c r="AO2468" t="str">
        <f t="shared" si="1682"/>
        <v>F2</v>
      </c>
    </row>
    <row r="2469" spans="1:41" x14ac:dyDescent="0.25">
      <c r="A2469" s="139" t="str">
        <f t="shared" si="1667"/>
        <v>2015Wk 15P11</v>
      </c>
      <c r="B2469" s="48">
        <v>11</v>
      </c>
      <c r="C2469" s="144" t="str">
        <f t="shared" si="1668"/>
        <v>Tom Phillips</v>
      </c>
      <c r="D2469" s="150"/>
      <c r="E2469" s="146">
        <f t="shared" si="1669"/>
        <v>5</v>
      </c>
      <c r="F2469" s="146">
        <f t="shared" si="1670"/>
        <v>5</v>
      </c>
      <c r="G2469" s="146">
        <f t="shared" si="1671"/>
        <v>6</v>
      </c>
      <c r="H2469" s="146">
        <f t="shared" si="1672"/>
        <v>5</v>
      </c>
      <c r="I2469" s="146">
        <f t="shared" si="1673"/>
        <v>4</v>
      </c>
      <c r="J2469" s="146">
        <f t="shared" si="1674"/>
        <v>4</v>
      </c>
      <c r="K2469" s="146">
        <f t="shared" si="1675"/>
        <v>5</v>
      </c>
      <c r="L2469" s="146">
        <f t="shared" si="1676"/>
        <v>4</v>
      </c>
      <c r="M2469" s="146">
        <f t="shared" si="1677"/>
        <v>5</v>
      </c>
      <c r="N2469" s="147">
        <f t="shared" si="1692"/>
        <v>43</v>
      </c>
      <c r="O2469" s="148">
        <f>SUM(COUNTIF(E2469,E2457),COUNTIF(F2469,F2457),COUNTIF(G2469,G2457),COUNTIF(H2469,H2457),COUNTIF(I2469,I2457),COUNTIF(J2469,J2457),COUNTIF(K2469,K2457),COUNTIF(L2469,L2457),COUNTIF(M2469,M2457))</f>
        <v>0</v>
      </c>
      <c r="P2469" s="149">
        <f>IF(O2469=0,0,IF(SUM(O2458:O2469)=O2469,VLOOKUP(1,$AC$107:$AD$116,2,FALSE),O2469*P2470))</f>
        <v>0</v>
      </c>
      <c r="Q2469" s="146">
        <f t="shared" si="1679"/>
        <v>2</v>
      </c>
      <c r="R2469" t="s">
        <v>179</v>
      </c>
      <c r="S2469" t="str">
        <f t="shared" si="1680"/>
        <v/>
      </c>
      <c r="T2469" t="str">
        <f>IF(E2469=E2457,CONCATENATE(VLOOKUP((E2469-E2441),$AC$122:$AD$127,2,FALSE),E2442),"")</f>
        <v/>
      </c>
      <c r="U2469" t="str">
        <f t="shared" ref="U2469:AB2469" si="1695">IF(F2469=F2457,CONCATENATE(VLOOKUP((F2469-F2441),$AC$122:$AD$127,2,FALSE),F2442),"")</f>
        <v/>
      </c>
      <c r="V2469" t="str">
        <f t="shared" si="1695"/>
        <v/>
      </c>
      <c r="W2469" t="str">
        <f t="shared" si="1695"/>
        <v/>
      </c>
      <c r="X2469" t="str">
        <f t="shared" si="1695"/>
        <v/>
      </c>
      <c r="Y2469" t="str">
        <f t="shared" si="1695"/>
        <v/>
      </c>
      <c r="Z2469" t="str">
        <f t="shared" si="1695"/>
        <v/>
      </c>
      <c r="AA2469" t="str">
        <f t="shared" si="1695"/>
        <v/>
      </c>
      <c r="AB2469" t="str">
        <f t="shared" si="1695"/>
        <v/>
      </c>
      <c r="AG2469" t="str">
        <f t="shared" si="1684"/>
        <v>F2</v>
      </c>
      <c r="AH2469" t="str">
        <f t="shared" si="1682"/>
        <v>F2</v>
      </c>
      <c r="AI2469" t="str">
        <f t="shared" si="1682"/>
        <v>F2</v>
      </c>
      <c r="AJ2469" t="str">
        <f t="shared" si="1682"/>
        <v>F2</v>
      </c>
      <c r="AK2469" t="str">
        <f t="shared" si="1682"/>
        <v>F2</v>
      </c>
      <c r="AL2469" t="str">
        <f t="shared" si="1682"/>
        <v>F2</v>
      </c>
      <c r="AM2469" t="str">
        <f t="shared" si="1682"/>
        <v>F2</v>
      </c>
      <c r="AN2469" t="str">
        <f t="shared" si="1682"/>
        <v>F2</v>
      </c>
      <c r="AO2469" t="str">
        <f t="shared" si="1682"/>
        <v>F2</v>
      </c>
    </row>
    <row r="2470" spans="1:41" x14ac:dyDescent="0.25">
      <c r="A2470" s="139"/>
      <c r="B2470" s="48"/>
      <c r="C2470" s="151" t="s">
        <v>204</v>
      </c>
      <c r="D2470" s="150"/>
      <c r="E2470" s="152">
        <f>AVERAGE(E2458:E2469)</f>
        <v>5.5</v>
      </c>
      <c r="F2470" s="152">
        <f t="shared" ref="F2470:N2470" si="1696">AVERAGE(F2458:F2469)</f>
        <v>4.833333333333333</v>
      </c>
      <c r="G2470" s="152">
        <f t="shared" si="1696"/>
        <v>6.333333333333333</v>
      </c>
      <c r="H2470" s="152">
        <f t="shared" si="1696"/>
        <v>5.583333333333333</v>
      </c>
      <c r="I2470" s="152">
        <f t="shared" si="1696"/>
        <v>4.416666666666667</v>
      </c>
      <c r="J2470" s="152">
        <f t="shared" si="1696"/>
        <v>4.166666666666667</v>
      </c>
      <c r="K2470" s="152">
        <f t="shared" si="1696"/>
        <v>4.583333333333333</v>
      </c>
      <c r="L2470" s="152">
        <f t="shared" si="1696"/>
        <v>3.5833333333333335</v>
      </c>
      <c r="M2470" s="152">
        <f t="shared" si="1696"/>
        <v>5.416666666666667</v>
      </c>
      <c r="N2470" s="152">
        <f t="shared" si="1696"/>
        <v>44.416666666666664</v>
      </c>
      <c r="O2470" s="153"/>
      <c r="P2470" s="9">
        <f>VLOOKUP(SUM(O2458:O2469),$AC$107:$AD$117,2,FALSE)</f>
        <v>9</v>
      </c>
    </row>
    <row r="2471" spans="1:41" x14ac:dyDescent="0.25">
      <c r="A2471" s="139" t="str">
        <f>CONCATENATE($C$10,C2441,C2471)</f>
        <v>2015Wk 15Flight 3</v>
      </c>
      <c r="B2471" s="48"/>
      <c r="C2471" s="304" t="s">
        <v>60</v>
      </c>
      <c r="D2471" s="305"/>
      <c r="E2471" s="140">
        <f>IF(COUNTIF(E2472:E2483,MIN(E2472:E2483))=1,MIN(E2472:E2483),0)</f>
        <v>0</v>
      </c>
      <c r="F2471" s="140">
        <f t="shared" ref="F2471:L2471" si="1697">IF(COUNTIF(F2472:F2483,MIN(F2472:F2483))=1,MIN(F2472:F2483),0)</f>
        <v>4</v>
      </c>
      <c r="G2471" s="140">
        <f t="shared" si="1697"/>
        <v>0</v>
      </c>
      <c r="H2471" s="140">
        <f t="shared" si="1697"/>
        <v>5</v>
      </c>
      <c r="I2471" s="140">
        <f t="shared" si="1697"/>
        <v>4</v>
      </c>
      <c r="J2471" s="140">
        <f t="shared" si="1697"/>
        <v>0</v>
      </c>
      <c r="K2471" s="140">
        <f t="shared" si="1697"/>
        <v>0</v>
      </c>
      <c r="L2471" s="140">
        <f t="shared" si="1697"/>
        <v>0</v>
      </c>
      <c r="M2471" s="140">
        <f>IF(COUNTIF(M2472:M2483,MIN(M2472:M2483))=1,MIN(M2472:M2483),0)</f>
        <v>4</v>
      </c>
      <c r="N2471" s="154"/>
      <c r="O2471" s="9" t="s">
        <v>190</v>
      </c>
      <c r="P2471" s="9" t="s">
        <v>191</v>
      </c>
      <c r="Q2471" s="52"/>
    </row>
    <row r="2472" spans="1:41" x14ac:dyDescent="0.25">
      <c r="A2472" s="139" t="str">
        <f t="shared" ref="A2472:A2483" si="1698">CONCATENATE($C$10,$C$2498,"P",B2472)</f>
        <v>2015Wk 15P57</v>
      </c>
      <c r="B2472" s="48">
        <v>57</v>
      </c>
      <c r="C2472" s="144" t="str">
        <f t="shared" ref="C2472:C2483" si="1699">VLOOKUP(B2472,$A$3108:$D$8319,3,FALSE)</f>
        <v>Bill Kirkby</v>
      </c>
      <c r="D2472" s="145"/>
      <c r="E2472" s="146">
        <f t="shared" ref="E2472:E2483" si="1700">IFERROR(IF(VLOOKUP($A2472,$A$2498:$P$2559,5,FALSE)=0,"",VLOOKUP($A2472,$A$2498:$P$2559,5,FALSE)),"")</f>
        <v>7</v>
      </c>
      <c r="F2472" s="146">
        <f t="shared" ref="F2472:F2483" si="1701">IFERROR(IF(VLOOKUP($A2472,$A$2498:$P$2559,6,FALSE)=0,"",VLOOKUP($A2472,$A$2498:$P$2559,6,FALSE)),"")</f>
        <v>6</v>
      </c>
      <c r="G2472" s="146">
        <f t="shared" ref="G2472:G2483" si="1702">IFERROR(IF(VLOOKUP($A2472,$A$2498:$P$2559,7,FALSE)=0,"",VLOOKUP($A2472,$A$2498:$P$2559,7,FALSE)),"")</f>
        <v>7</v>
      </c>
      <c r="H2472" s="146">
        <f t="shared" ref="H2472:H2483" si="1703">IFERROR(IF(VLOOKUP($A2472,$A$2498:$P$2559,8,FALSE)=0,"",VLOOKUP($A2472,$A$2498:$P$2559,8,FALSE)),"")</f>
        <v>7</v>
      </c>
      <c r="I2472" s="146">
        <f t="shared" ref="I2472:I2483" si="1704">IFERROR(IF(VLOOKUP($A2472,$A$2498:$P$2559,9,FALSE)=0,"",VLOOKUP($A2472,$A$2498:$P$2559,9,FALSE)),"")</f>
        <v>5</v>
      </c>
      <c r="J2472" s="146">
        <f t="shared" ref="J2472:J2483" si="1705">IFERROR(IF(VLOOKUP($A2472,$A$2498:$P$2559,10,FALSE)=0,"",VLOOKUP($A2472,$A$2498:$P$2559,10,FALSE)),"")</f>
        <v>5</v>
      </c>
      <c r="K2472" s="146">
        <f t="shared" ref="K2472:K2483" si="1706">IFERROR(IF(VLOOKUP($A2472,$A$2498:$P$2559,11,FALSE)=0,"",VLOOKUP($A2472,$A$2498:$P$2559,11,FALSE)),"")</f>
        <v>5</v>
      </c>
      <c r="L2472" s="146">
        <f t="shared" ref="L2472:L2483" si="1707">IFERROR(IF(VLOOKUP($A2472,$A$2498:$P$2559,12,FALSE)=0,"",VLOOKUP($A2472,$A$2498:$P$2559,12,FALSE)),"")</f>
        <v>5</v>
      </c>
      <c r="M2472" s="146">
        <f t="shared" ref="M2472:M2483" si="1708">IFERROR(IF(VLOOKUP($A2472,$A$2498:$P$2559,13,FALSE)=0,"",VLOOKUP($A2472,$A$2498:$P$2559,13,FALSE)),"")</f>
        <v>6</v>
      </c>
      <c r="N2472" s="147">
        <f t="shared" ref="N2472:N2483" si="1709">SUM(E2472:M2472)</f>
        <v>53</v>
      </c>
      <c r="O2472" s="148">
        <f>SUM(COUNTIF(E2472,E2471),COUNTIF(F2472,F2471),COUNTIF(G2472,G2471),COUNTIF(H2472,H2471),COUNTIF(I2472,I2471),COUNTIF(J2472,J2471),COUNTIF(K2472,K2471),COUNTIF(L2472,L2471),COUNTIF(M2472,M2471))</f>
        <v>0</v>
      </c>
      <c r="P2472" s="149">
        <f>IF(O2472=0,0,IF(SUM(O2472:O2483)=O2472,VLOOKUP(1,$AC$107:$AD$116,2,FALSE),O2472*P2484))</f>
        <v>0</v>
      </c>
      <c r="Q2472" s="146">
        <f t="shared" ref="Q2472:Q2483" si="1710">IFERROR((VLOOKUP($A2472,$A$2498:$P$2559,16,FALSE)),"DNP")</f>
        <v>0</v>
      </c>
      <c r="R2472" t="s">
        <v>179</v>
      </c>
      <c r="S2472" t="str">
        <f t="shared" ref="S2472:S2483" si="1711">CONCATENATE(T2472,U2472,V2472,W2472,X2472,Y2472,Z2472,AA2472,AB2472)</f>
        <v/>
      </c>
      <c r="T2472" t="str">
        <f t="shared" ref="T2472:AB2472" si="1712">IF(E2472=E2471,CONCATENATE(VLOOKUP((E2472-E2441),$AC$122:$AD$127,2,FALSE),E2442),"")</f>
        <v/>
      </c>
      <c r="U2472" t="str">
        <f t="shared" si="1712"/>
        <v/>
      </c>
      <c r="V2472" t="str">
        <f t="shared" si="1712"/>
        <v/>
      </c>
      <c r="W2472" t="str">
        <f t="shared" si="1712"/>
        <v/>
      </c>
      <c r="X2472" t="str">
        <f t="shared" si="1712"/>
        <v/>
      </c>
      <c r="Y2472" t="str">
        <f t="shared" si="1712"/>
        <v/>
      </c>
      <c r="Z2472" t="str">
        <f t="shared" si="1712"/>
        <v/>
      </c>
      <c r="AA2472" t="str">
        <f t="shared" si="1712"/>
        <v/>
      </c>
      <c r="AB2472" t="str">
        <f t="shared" si="1712"/>
        <v/>
      </c>
      <c r="AG2472" t="str">
        <f>CONCATENATE("F3",T2472)</f>
        <v>F3</v>
      </c>
      <c r="AH2472" t="str">
        <f t="shared" ref="AH2472:AO2483" si="1713">CONCATENATE("F3",U2472)</f>
        <v>F3</v>
      </c>
      <c r="AI2472" t="str">
        <f t="shared" si="1713"/>
        <v>F3</v>
      </c>
      <c r="AJ2472" t="str">
        <f t="shared" si="1713"/>
        <v>F3</v>
      </c>
      <c r="AK2472" t="str">
        <f t="shared" si="1713"/>
        <v>F3</v>
      </c>
      <c r="AL2472" t="str">
        <f t="shared" si="1713"/>
        <v>F3</v>
      </c>
      <c r="AM2472" t="str">
        <f t="shared" si="1713"/>
        <v>F3</v>
      </c>
      <c r="AN2472" t="str">
        <f t="shared" si="1713"/>
        <v>F3</v>
      </c>
      <c r="AO2472" t="str">
        <f t="shared" si="1713"/>
        <v>F3</v>
      </c>
    </row>
    <row r="2473" spans="1:41" x14ac:dyDescent="0.25">
      <c r="A2473" s="139" t="str">
        <f t="shared" si="1698"/>
        <v>2015Wk 15P44</v>
      </c>
      <c r="B2473" s="48">
        <v>44</v>
      </c>
      <c r="C2473" s="144" t="str">
        <f t="shared" si="1699"/>
        <v>Bob Zaleski</v>
      </c>
      <c r="D2473" s="145"/>
      <c r="E2473" s="146">
        <f t="shared" si="1700"/>
        <v>7</v>
      </c>
      <c r="F2473" s="146">
        <f t="shared" si="1701"/>
        <v>6</v>
      </c>
      <c r="G2473" s="146">
        <f t="shared" si="1702"/>
        <v>7</v>
      </c>
      <c r="H2473" s="146">
        <f t="shared" si="1703"/>
        <v>7</v>
      </c>
      <c r="I2473" s="146">
        <f t="shared" si="1704"/>
        <v>6</v>
      </c>
      <c r="J2473" s="146">
        <f t="shared" si="1705"/>
        <v>5</v>
      </c>
      <c r="K2473" s="146">
        <f t="shared" si="1706"/>
        <v>5</v>
      </c>
      <c r="L2473" s="146">
        <f t="shared" si="1707"/>
        <v>4</v>
      </c>
      <c r="M2473" s="146">
        <f t="shared" si="1708"/>
        <v>6</v>
      </c>
      <c r="N2473" s="147">
        <f t="shared" si="1709"/>
        <v>53</v>
      </c>
      <c r="O2473" s="148">
        <f>SUM(COUNTIF(E2473,E2471),COUNTIF(F2473,F2471),COUNTIF(G2473,G2471),COUNTIF(H2473,H2471),COUNTIF(I2473,I2471),COUNTIF(J2473,J2471),COUNTIF(K2473,K2471),COUNTIF(L2473,L2471),COUNTIF(M2473,M2471))</f>
        <v>0</v>
      </c>
      <c r="P2473" s="149">
        <f>IF(O2473=0,0,IF(SUM(O2472:O2483)=O2473,VLOOKUP(1,$AC$107:$AD$116,2,FALSE),O2473*P2484))</f>
        <v>0</v>
      </c>
      <c r="Q2473" s="146">
        <f t="shared" si="1710"/>
        <v>0</v>
      </c>
      <c r="R2473" t="s">
        <v>179</v>
      </c>
      <c r="S2473" t="str">
        <f t="shared" si="1711"/>
        <v/>
      </c>
      <c r="T2473" t="str">
        <f t="shared" ref="T2473:AB2473" si="1714">IF(E2473=E2471,CONCATENATE(VLOOKUP((E2473-E2441),$AC$122:$AD$127,2,FALSE),E2442),"")</f>
        <v/>
      </c>
      <c r="U2473" t="str">
        <f t="shared" si="1714"/>
        <v/>
      </c>
      <c r="V2473" t="str">
        <f t="shared" si="1714"/>
        <v/>
      </c>
      <c r="W2473" t="str">
        <f t="shared" si="1714"/>
        <v/>
      </c>
      <c r="X2473" t="str">
        <f t="shared" si="1714"/>
        <v/>
      </c>
      <c r="Y2473" t="str">
        <f t="shared" si="1714"/>
        <v/>
      </c>
      <c r="Z2473" t="str">
        <f t="shared" si="1714"/>
        <v/>
      </c>
      <c r="AA2473" t="str">
        <f t="shared" si="1714"/>
        <v/>
      </c>
      <c r="AB2473" t="str">
        <f t="shared" si="1714"/>
        <v/>
      </c>
      <c r="AG2473" t="str">
        <f t="shared" ref="AG2473:AG2483" si="1715">CONCATENATE("F3",T2473)</f>
        <v>F3</v>
      </c>
      <c r="AH2473" t="str">
        <f t="shared" si="1713"/>
        <v>F3</v>
      </c>
      <c r="AI2473" t="str">
        <f t="shared" si="1713"/>
        <v>F3</v>
      </c>
      <c r="AJ2473" t="str">
        <f t="shared" si="1713"/>
        <v>F3</v>
      </c>
      <c r="AK2473" t="str">
        <f t="shared" si="1713"/>
        <v>F3</v>
      </c>
      <c r="AL2473" t="str">
        <f t="shared" si="1713"/>
        <v>F3</v>
      </c>
      <c r="AM2473" t="str">
        <f t="shared" si="1713"/>
        <v>F3</v>
      </c>
      <c r="AN2473" t="str">
        <f t="shared" si="1713"/>
        <v>F3</v>
      </c>
      <c r="AO2473" t="str">
        <f t="shared" si="1713"/>
        <v>F3</v>
      </c>
    </row>
    <row r="2474" spans="1:41" x14ac:dyDescent="0.25">
      <c r="A2474" s="139" t="str">
        <f t="shared" si="1698"/>
        <v>2015Wk 15P35</v>
      </c>
      <c r="B2474" s="48">
        <v>35</v>
      </c>
      <c r="C2474" s="144" t="str">
        <f t="shared" si="1699"/>
        <v>Bob Moran</v>
      </c>
      <c r="D2474" s="145"/>
      <c r="E2474" s="146">
        <f t="shared" si="1700"/>
        <v>8</v>
      </c>
      <c r="F2474" s="146">
        <f t="shared" si="1701"/>
        <v>6</v>
      </c>
      <c r="G2474" s="146">
        <f t="shared" si="1702"/>
        <v>7</v>
      </c>
      <c r="H2474" s="146">
        <f t="shared" si="1703"/>
        <v>8</v>
      </c>
      <c r="I2474" s="146">
        <f t="shared" si="1704"/>
        <v>7</v>
      </c>
      <c r="J2474" s="146">
        <f t="shared" si="1705"/>
        <v>4</v>
      </c>
      <c r="K2474" s="146">
        <f t="shared" si="1706"/>
        <v>6</v>
      </c>
      <c r="L2474" s="146">
        <f t="shared" si="1707"/>
        <v>3</v>
      </c>
      <c r="M2474" s="146">
        <f t="shared" si="1708"/>
        <v>6</v>
      </c>
      <c r="N2474" s="147">
        <f t="shared" si="1709"/>
        <v>55</v>
      </c>
      <c r="O2474" s="148">
        <f>SUM(COUNTIF(E2474,E2471),COUNTIF(F2474,F2471),COUNTIF(G2474,G2471),COUNTIF(H2474,H2471),COUNTIF(I2474,I2471),COUNTIF(J2474,J2471),COUNTIF(K2474,K2471),COUNTIF(L2474,L2471),COUNTIF(M2474,M2471))</f>
        <v>0</v>
      </c>
      <c r="P2474" s="149">
        <f>IF(O2474=0,0,IF(SUM(O2472:O2483)=O2474,VLOOKUP(1,$AC$107:$AD$116,2,FALSE),O2474*P2484))</f>
        <v>0</v>
      </c>
      <c r="Q2474" s="146">
        <f t="shared" si="1710"/>
        <v>0</v>
      </c>
      <c r="R2474" t="s">
        <v>179</v>
      </c>
      <c r="S2474" t="str">
        <f t="shared" si="1711"/>
        <v/>
      </c>
      <c r="T2474" t="str">
        <f t="shared" ref="T2474:AB2474" si="1716">IF(E2474=E2471,CONCATENATE(VLOOKUP((E2474-E2441),$AC$122:$AD$127,2,FALSE),E2442),"")</f>
        <v/>
      </c>
      <c r="U2474" t="str">
        <f t="shared" si="1716"/>
        <v/>
      </c>
      <c r="V2474" t="str">
        <f t="shared" si="1716"/>
        <v/>
      </c>
      <c r="W2474" t="str">
        <f t="shared" si="1716"/>
        <v/>
      </c>
      <c r="X2474" t="str">
        <f t="shared" si="1716"/>
        <v/>
      </c>
      <c r="Y2474" t="str">
        <f t="shared" si="1716"/>
        <v/>
      </c>
      <c r="Z2474" t="str">
        <f t="shared" si="1716"/>
        <v/>
      </c>
      <c r="AA2474" t="str">
        <f t="shared" si="1716"/>
        <v/>
      </c>
      <c r="AB2474" t="str">
        <f t="shared" si="1716"/>
        <v/>
      </c>
      <c r="AG2474" t="str">
        <f t="shared" si="1715"/>
        <v>F3</v>
      </c>
      <c r="AH2474" t="str">
        <f t="shared" si="1713"/>
        <v>F3</v>
      </c>
      <c r="AI2474" t="str">
        <f t="shared" si="1713"/>
        <v>F3</v>
      </c>
      <c r="AJ2474" t="str">
        <f t="shared" si="1713"/>
        <v>F3</v>
      </c>
      <c r="AK2474" t="str">
        <f t="shared" si="1713"/>
        <v>F3</v>
      </c>
      <c r="AL2474" t="str">
        <f t="shared" si="1713"/>
        <v>F3</v>
      </c>
      <c r="AM2474" t="str">
        <f t="shared" si="1713"/>
        <v>F3</v>
      </c>
      <c r="AN2474" t="str">
        <f t="shared" si="1713"/>
        <v>F3</v>
      </c>
      <c r="AO2474" t="str">
        <f t="shared" si="1713"/>
        <v>F3</v>
      </c>
    </row>
    <row r="2475" spans="1:41" x14ac:dyDescent="0.25">
      <c r="A2475" s="139" t="str">
        <f t="shared" si="1698"/>
        <v>2015Wk 15P73</v>
      </c>
      <c r="B2475" s="48">
        <v>73</v>
      </c>
      <c r="C2475" s="144" t="str">
        <f t="shared" si="1699"/>
        <v>Art Brillanti</v>
      </c>
      <c r="D2475" s="145"/>
      <c r="E2475" s="146">
        <f t="shared" si="1700"/>
        <v>7</v>
      </c>
      <c r="F2475" s="146">
        <f t="shared" si="1701"/>
        <v>4</v>
      </c>
      <c r="G2475" s="146">
        <f t="shared" si="1702"/>
        <v>9</v>
      </c>
      <c r="H2475" s="146">
        <f t="shared" si="1703"/>
        <v>6</v>
      </c>
      <c r="I2475" s="146">
        <f t="shared" si="1704"/>
        <v>5</v>
      </c>
      <c r="J2475" s="146">
        <f t="shared" si="1705"/>
        <v>5</v>
      </c>
      <c r="K2475" s="146">
        <f t="shared" si="1706"/>
        <v>5</v>
      </c>
      <c r="L2475" s="146">
        <f t="shared" si="1707"/>
        <v>5</v>
      </c>
      <c r="M2475" s="146">
        <f t="shared" si="1708"/>
        <v>8</v>
      </c>
      <c r="N2475" s="147">
        <f t="shared" si="1709"/>
        <v>54</v>
      </c>
      <c r="O2475" s="148">
        <f>SUM(COUNTIF(E2475,E2471),COUNTIF(F2475,F2471),COUNTIF(G2475,G2471),COUNTIF(H2475,H2471),COUNTIF(I2475,I2471),COUNTIF(J2475,J2471),COUNTIF(K2475,K2471),COUNTIF(L2475,L2471),COUNTIF(M2475,M2471))</f>
        <v>1</v>
      </c>
      <c r="P2475" s="149">
        <f>IF(O2475=0,0,IF(SUM(O2472:O2483)=O2475,VLOOKUP(1,$AC$107:$AD$116,2,FALSE),O2475*P2484))</f>
        <v>9</v>
      </c>
      <c r="Q2475" s="146">
        <f t="shared" si="1710"/>
        <v>0</v>
      </c>
      <c r="R2475" t="s">
        <v>179</v>
      </c>
      <c r="S2475" t="str">
        <f t="shared" si="1711"/>
        <v>PAR#2</v>
      </c>
      <c r="T2475" t="str">
        <f t="shared" ref="T2475:AB2475" si="1717">IF(E2475=E2471,CONCATENATE(VLOOKUP((E2475-E2441),$AC$122:$AD$127,2,FALSE),E2442),"")</f>
        <v/>
      </c>
      <c r="U2475" t="str">
        <f t="shared" si="1717"/>
        <v>PAR#2</v>
      </c>
      <c r="V2475" t="str">
        <f t="shared" si="1717"/>
        <v/>
      </c>
      <c r="W2475" t="str">
        <f t="shared" si="1717"/>
        <v/>
      </c>
      <c r="X2475" t="str">
        <f t="shared" si="1717"/>
        <v/>
      </c>
      <c r="Y2475" t="str">
        <f t="shared" si="1717"/>
        <v/>
      </c>
      <c r="Z2475" t="str">
        <f t="shared" si="1717"/>
        <v/>
      </c>
      <c r="AA2475" t="str">
        <f t="shared" si="1717"/>
        <v/>
      </c>
      <c r="AB2475" t="str">
        <f t="shared" si="1717"/>
        <v/>
      </c>
      <c r="AG2475" t="str">
        <f t="shared" si="1715"/>
        <v>F3</v>
      </c>
      <c r="AH2475" t="str">
        <f t="shared" si="1713"/>
        <v>F3PAR#2</v>
      </c>
      <c r="AI2475" t="str">
        <f t="shared" si="1713"/>
        <v>F3</v>
      </c>
      <c r="AJ2475" t="str">
        <f t="shared" si="1713"/>
        <v>F3</v>
      </c>
      <c r="AK2475" t="str">
        <f t="shared" si="1713"/>
        <v>F3</v>
      </c>
      <c r="AL2475" t="str">
        <f t="shared" si="1713"/>
        <v>F3</v>
      </c>
      <c r="AM2475" t="str">
        <f t="shared" si="1713"/>
        <v>F3</v>
      </c>
      <c r="AN2475" t="str">
        <f t="shared" si="1713"/>
        <v>F3</v>
      </c>
      <c r="AO2475" t="str">
        <f t="shared" si="1713"/>
        <v>F3</v>
      </c>
    </row>
    <row r="2476" spans="1:41" x14ac:dyDescent="0.25">
      <c r="A2476" s="139" t="str">
        <f t="shared" si="1698"/>
        <v>2015Wk 15P72</v>
      </c>
      <c r="B2476" s="48">
        <v>72</v>
      </c>
      <c r="C2476" s="144" t="str">
        <f t="shared" si="1699"/>
        <v>Jim Morgan</v>
      </c>
      <c r="D2476" s="145"/>
      <c r="E2476" s="146">
        <f t="shared" si="1700"/>
        <v>7</v>
      </c>
      <c r="F2476" s="146">
        <f t="shared" si="1701"/>
        <v>5</v>
      </c>
      <c r="G2476" s="146">
        <f t="shared" si="1702"/>
        <v>7</v>
      </c>
      <c r="H2476" s="146">
        <f t="shared" si="1703"/>
        <v>5</v>
      </c>
      <c r="I2476" s="146">
        <f t="shared" si="1704"/>
        <v>5</v>
      </c>
      <c r="J2476" s="146">
        <f t="shared" si="1705"/>
        <v>4</v>
      </c>
      <c r="K2476" s="146">
        <f t="shared" si="1706"/>
        <v>5</v>
      </c>
      <c r="L2476" s="146">
        <f t="shared" si="1707"/>
        <v>4</v>
      </c>
      <c r="M2476" s="146">
        <f t="shared" si="1708"/>
        <v>7</v>
      </c>
      <c r="N2476" s="147">
        <f t="shared" si="1709"/>
        <v>49</v>
      </c>
      <c r="O2476" s="148">
        <f>SUM(COUNTIF(E2476,E2471),COUNTIF(F2476,F2471),COUNTIF(G2476,G2471),COUNTIF(H2476,H2471),COUNTIF(I2476,I2471),COUNTIF(J2476,J2471),COUNTIF(K2476,K2471),COUNTIF(L2476,L2471),COUNTIF(M2476,M2471))</f>
        <v>1</v>
      </c>
      <c r="P2476" s="149">
        <f>IF(O2476=0,0,IF(SUM(O2472:O2483)=O2476,VLOOKUP(1,$AC$107:$AD$116,2,FALSE),O2476*P2484))</f>
        <v>9</v>
      </c>
      <c r="Q2476" s="146">
        <f t="shared" si="1710"/>
        <v>2</v>
      </c>
      <c r="R2476" t="s">
        <v>179</v>
      </c>
      <c r="S2476" t="str">
        <f t="shared" si="1711"/>
        <v>BOG#4</v>
      </c>
      <c r="T2476" t="str">
        <f t="shared" ref="T2476:AB2476" si="1718">IF(E2476=E2471,CONCATENATE(VLOOKUP((E2476-E2441),$AC$122:$AD$127,2,FALSE),E2442),"")</f>
        <v/>
      </c>
      <c r="U2476" t="str">
        <f t="shared" si="1718"/>
        <v/>
      </c>
      <c r="V2476" t="str">
        <f t="shared" si="1718"/>
        <v/>
      </c>
      <c r="W2476" t="str">
        <f t="shared" si="1718"/>
        <v>BOG#4</v>
      </c>
      <c r="X2476" t="str">
        <f t="shared" si="1718"/>
        <v/>
      </c>
      <c r="Y2476" t="str">
        <f t="shared" si="1718"/>
        <v/>
      </c>
      <c r="Z2476" t="str">
        <f t="shared" si="1718"/>
        <v/>
      </c>
      <c r="AA2476" t="str">
        <f t="shared" si="1718"/>
        <v/>
      </c>
      <c r="AB2476" t="str">
        <f t="shared" si="1718"/>
        <v/>
      </c>
      <c r="AG2476" t="str">
        <f t="shared" si="1715"/>
        <v>F3</v>
      </c>
      <c r="AH2476" t="str">
        <f t="shared" si="1713"/>
        <v>F3</v>
      </c>
      <c r="AI2476" t="str">
        <f t="shared" si="1713"/>
        <v>F3</v>
      </c>
      <c r="AJ2476" t="str">
        <f t="shared" si="1713"/>
        <v>F3BOG#4</v>
      </c>
      <c r="AK2476" t="str">
        <f t="shared" si="1713"/>
        <v>F3</v>
      </c>
      <c r="AL2476" t="str">
        <f t="shared" si="1713"/>
        <v>F3</v>
      </c>
      <c r="AM2476" t="str">
        <f t="shared" si="1713"/>
        <v>F3</v>
      </c>
      <c r="AN2476" t="str">
        <f t="shared" si="1713"/>
        <v>F3</v>
      </c>
      <c r="AO2476" t="str">
        <f t="shared" si="1713"/>
        <v>F3</v>
      </c>
    </row>
    <row r="2477" spans="1:41" x14ac:dyDescent="0.25">
      <c r="A2477" s="139" t="str">
        <f t="shared" si="1698"/>
        <v>2015Wk 15P32</v>
      </c>
      <c r="B2477" s="48">
        <v>32</v>
      </c>
      <c r="C2477" s="144" t="str">
        <f t="shared" si="1699"/>
        <v>Pat Cregg</v>
      </c>
      <c r="D2477" s="145"/>
      <c r="E2477" s="146">
        <f t="shared" si="1700"/>
        <v>7</v>
      </c>
      <c r="F2477" s="146">
        <f t="shared" si="1701"/>
        <v>6</v>
      </c>
      <c r="G2477" s="146">
        <f t="shared" si="1702"/>
        <v>7</v>
      </c>
      <c r="H2477" s="146">
        <f t="shared" si="1703"/>
        <v>6</v>
      </c>
      <c r="I2477" s="146">
        <f t="shared" si="1704"/>
        <v>4</v>
      </c>
      <c r="J2477" s="146">
        <f t="shared" si="1705"/>
        <v>4</v>
      </c>
      <c r="K2477" s="146">
        <f t="shared" si="1706"/>
        <v>5</v>
      </c>
      <c r="L2477" s="146">
        <f t="shared" si="1707"/>
        <v>3</v>
      </c>
      <c r="M2477" s="146">
        <f t="shared" si="1708"/>
        <v>5</v>
      </c>
      <c r="N2477" s="147">
        <f t="shared" si="1709"/>
        <v>47</v>
      </c>
      <c r="O2477" s="148">
        <f>SUM(COUNTIF(E2477,E2471),COUNTIF(F2477,F2471),COUNTIF(G2477,G2471),COUNTIF(H2477,H2471),COUNTIF(I2477,I2471),COUNTIF(J2477,J2471),COUNTIF(K2477,K2471),COUNTIF(L2477,L2471),COUNTIF(M2477,M2471))</f>
        <v>1</v>
      </c>
      <c r="P2477" s="149">
        <f>IF(O2477=0,0,IF(SUM(O2472:O2483)=O2477,VLOOKUP(1,$AC$107:$AD$116,2,FALSE),O2477*P2484))</f>
        <v>9</v>
      </c>
      <c r="Q2477" s="146">
        <f t="shared" si="1710"/>
        <v>2</v>
      </c>
      <c r="R2477" t="s">
        <v>179</v>
      </c>
      <c r="S2477" t="str">
        <f t="shared" si="1711"/>
        <v>PAR#5</v>
      </c>
      <c r="T2477" t="str">
        <f t="shared" ref="T2477:AB2477" si="1719">IF(E2477=E2471,CONCATENATE(VLOOKUP((E2477-E2441),$AC$122:$AD$127,2,FALSE),E2442),"")</f>
        <v/>
      </c>
      <c r="U2477" t="str">
        <f t="shared" si="1719"/>
        <v/>
      </c>
      <c r="V2477" t="str">
        <f t="shared" si="1719"/>
        <v/>
      </c>
      <c r="W2477" t="str">
        <f t="shared" si="1719"/>
        <v/>
      </c>
      <c r="X2477" t="str">
        <f t="shared" si="1719"/>
        <v>PAR#5</v>
      </c>
      <c r="Y2477" t="str">
        <f t="shared" si="1719"/>
        <v/>
      </c>
      <c r="Z2477" t="str">
        <f t="shared" si="1719"/>
        <v/>
      </c>
      <c r="AA2477" t="str">
        <f t="shared" si="1719"/>
        <v/>
      </c>
      <c r="AB2477" t="str">
        <f t="shared" si="1719"/>
        <v/>
      </c>
      <c r="AG2477" t="str">
        <f t="shared" si="1715"/>
        <v>F3</v>
      </c>
      <c r="AH2477" t="str">
        <f t="shared" si="1713"/>
        <v>F3</v>
      </c>
      <c r="AI2477" t="str">
        <f t="shared" si="1713"/>
        <v>F3</v>
      </c>
      <c r="AJ2477" t="str">
        <f t="shared" si="1713"/>
        <v>F3</v>
      </c>
      <c r="AK2477" t="str">
        <f t="shared" si="1713"/>
        <v>F3PAR#5</v>
      </c>
      <c r="AL2477" t="str">
        <f t="shared" si="1713"/>
        <v>F3</v>
      </c>
      <c r="AM2477" t="str">
        <f t="shared" si="1713"/>
        <v>F3</v>
      </c>
      <c r="AN2477" t="str">
        <f t="shared" si="1713"/>
        <v>F3</v>
      </c>
      <c r="AO2477" t="str">
        <f t="shared" si="1713"/>
        <v>F3</v>
      </c>
    </row>
    <row r="2478" spans="1:41" x14ac:dyDescent="0.25">
      <c r="A2478" s="139" t="str">
        <f t="shared" si="1698"/>
        <v>2015Wk 15P29</v>
      </c>
      <c r="B2478" s="48">
        <v>29</v>
      </c>
      <c r="C2478" s="144" t="str">
        <f t="shared" si="1699"/>
        <v>Joe Donegan</v>
      </c>
      <c r="D2478" s="145"/>
      <c r="E2478" s="146">
        <f t="shared" si="1700"/>
        <v>6</v>
      </c>
      <c r="F2478" s="146">
        <f t="shared" si="1701"/>
        <v>6</v>
      </c>
      <c r="G2478" s="146">
        <f t="shared" si="1702"/>
        <v>6</v>
      </c>
      <c r="H2478" s="146">
        <f t="shared" si="1703"/>
        <v>7</v>
      </c>
      <c r="I2478" s="146">
        <f t="shared" si="1704"/>
        <v>5</v>
      </c>
      <c r="J2478" s="146">
        <f t="shared" si="1705"/>
        <v>5</v>
      </c>
      <c r="K2478" s="146">
        <f t="shared" si="1706"/>
        <v>4</v>
      </c>
      <c r="L2478" s="146">
        <f t="shared" si="1707"/>
        <v>4</v>
      </c>
      <c r="M2478" s="146">
        <f t="shared" si="1708"/>
        <v>4</v>
      </c>
      <c r="N2478" s="147">
        <f t="shared" si="1709"/>
        <v>47</v>
      </c>
      <c r="O2478" s="148">
        <f>SUM(COUNTIF(E2478,E2471),COUNTIF(F2478,F2471),COUNTIF(G2478,G2471),COUNTIF(H2478,H2471),COUNTIF(I2478,I2471),COUNTIF(J2478,J2471),COUNTIF(K2478,K2471),COUNTIF(L2478,L2471),COUNTIF(M2478,M2471))</f>
        <v>1</v>
      </c>
      <c r="P2478" s="149">
        <f>IF(O2478=0,0,IF(SUM(O2472:O2483)=O2478,VLOOKUP(1,$AC$107:$AD$116,2,FALSE),O2478*P2484))</f>
        <v>9</v>
      </c>
      <c r="Q2478" s="146">
        <f t="shared" si="1710"/>
        <v>2</v>
      </c>
      <c r="R2478" t="s">
        <v>179</v>
      </c>
      <c r="S2478" t="str">
        <f t="shared" si="1711"/>
        <v>PAR#9</v>
      </c>
      <c r="T2478" t="str">
        <f t="shared" ref="T2478:AB2478" si="1720">IF(E2478=E2471,CONCATENATE(VLOOKUP((E2478-E2441),$AC$122:$AD$127,2,FALSE),E2442),"")</f>
        <v/>
      </c>
      <c r="U2478" t="str">
        <f t="shared" si="1720"/>
        <v/>
      </c>
      <c r="V2478" t="str">
        <f t="shared" si="1720"/>
        <v/>
      </c>
      <c r="W2478" t="str">
        <f t="shared" si="1720"/>
        <v/>
      </c>
      <c r="X2478" t="str">
        <f t="shared" si="1720"/>
        <v/>
      </c>
      <c r="Y2478" t="str">
        <f t="shared" si="1720"/>
        <v/>
      </c>
      <c r="Z2478" t="str">
        <f t="shared" si="1720"/>
        <v/>
      </c>
      <c r="AA2478" t="str">
        <f t="shared" si="1720"/>
        <v/>
      </c>
      <c r="AB2478" t="str">
        <f t="shared" si="1720"/>
        <v>PAR#9</v>
      </c>
      <c r="AG2478" t="str">
        <f t="shared" si="1715"/>
        <v>F3</v>
      </c>
      <c r="AH2478" t="str">
        <f t="shared" si="1713"/>
        <v>F3</v>
      </c>
      <c r="AI2478" t="str">
        <f t="shared" si="1713"/>
        <v>F3</v>
      </c>
      <c r="AJ2478" t="str">
        <f t="shared" si="1713"/>
        <v>F3</v>
      </c>
      <c r="AK2478" t="str">
        <f t="shared" si="1713"/>
        <v>F3</v>
      </c>
      <c r="AL2478" t="str">
        <f t="shared" si="1713"/>
        <v>F3</v>
      </c>
      <c r="AM2478" t="str">
        <f t="shared" si="1713"/>
        <v>F3</v>
      </c>
      <c r="AN2478" t="str">
        <f t="shared" si="1713"/>
        <v>F3</v>
      </c>
      <c r="AO2478" t="str">
        <f t="shared" si="1713"/>
        <v>F3PAR#9</v>
      </c>
    </row>
    <row r="2479" spans="1:41" x14ac:dyDescent="0.25">
      <c r="A2479" s="139" t="str">
        <f t="shared" si="1698"/>
        <v>2015Wk 15P28</v>
      </c>
      <c r="B2479" s="48">
        <v>28</v>
      </c>
      <c r="C2479" s="144" t="str">
        <f t="shared" si="1699"/>
        <v>Dan Mahar</v>
      </c>
      <c r="D2479" s="145"/>
      <c r="E2479" s="146">
        <f t="shared" si="1700"/>
        <v>6</v>
      </c>
      <c r="F2479" s="146">
        <f t="shared" si="1701"/>
        <v>5</v>
      </c>
      <c r="G2479" s="146">
        <f t="shared" si="1702"/>
        <v>8</v>
      </c>
      <c r="H2479" s="146">
        <f t="shared" si="1703"/>
        <v>6</v>
      </c>
      <c r="I2479" s="146">
        <f t="shared" si="1704"/>
        <v>5</v>
      </c>
      <c r="J2479" s="146">
        <f t="shared" si="1705"/>
        <v>4</v>
      </c>
      <c r="K2479" s="146">
        <f t="shared" si="1706"/>
        <v>5</v>
      </c>
      <c r="L2479" s="146">
        <f t="shared" si="1707"/>
        <v>4</v>
      </c>
      <c r="M2479" s="146">
        <f t="shared" si="1708"/>
        <v>6</v>
      </c>
      <c r="N2479" s="147">
        <f t="shared" si="1709"/>
        <v>49</v>
      </c>
      <c r="O2479" s="148">
        <f>SUM(COUNTIF(E2479,E2471),COUNTIF(F2479,F2471),COUNTIF(G2479,G2471),COUNTIF(H2479,H2471),COUNTIF(I2479,I2471),COUNTIF(J2479,J2471),COUNTIF(K2479,K2471),COUNTIF(L2479,L2471),COUNTIF(M2479,M2471))</f>
        <v>0</v>
      </c>
      <c r="P2479" s="149">
        <f>IF(O2479=0,0,IF(SUM(O2472:O2483)=O2479,VLOOKUP(1,$AC$107:$AD$116,2,FALSE),O2479*P2484))</f>
        <v>0</v>
      </c>
      <c r="Q2479" s="146">
        <f t="shared" si="1710"/>
        <v>0</v>
      </c>
      <c r="R2479" t="s">
        <v>179</v>
      </c>
      <c r="S2479" t="str">
        <f t="shared" si="1711"/>
        <v/>
      </c>
      <c r="T2479" t="str">
        <f t="shared" ref="T2479:AB2479" si="1721">IF(E2479=E2471,CONCATENATE(VLOOKUP((E2479-E2441),$AC$122:$AD$127,2,FALSE),E2442),"")</f>
        <v/>
      </c>
      <c r="U2479" t="str">
        <f t="shared" si="1721"/>
        <v/>
      </c>
      <c r="V2479" t="str">
        <f t="shared" si="1721"/>
        <v/>
      </c>
      <c r="W2479" t="str">
        <f t="shared" si="1721"/>
        <v/>
      </c>
      <c r="X2479" t="str">
        <f t="shared" si="1721"/>
        <v/>
      </c>
      <c r="Y2479" t="str">
        <f t="shared" si="1721"/>
        <v/>
      </c>
      <c r="Z2479" t="str">
        <f t="shared" si="1721"/>
        <v/>
      </c>
      <c r="AA2479" t="str">
        <f t="shared" si="1721"/>
        <v/>
      </c>
      <c r="AB2479" t="str">
        <f t="shared" si="1721"/>
        <v/>
      </c>
      <c r="AG2479" t="str">
        <f t="shared" si="1715"/>
        <v>F3</v>
      </c>
      <c r="AH2479" t="str">
        <f t="shared" si="1713"/>
        <v>F3</v>
      </c>
      <c r="AI2479" t="str">
        <f t="shared" si="1713"/>
        <v>F3</v>
      </c>
      <c r="AJ2479" t="str">
        <f t="shared" si="1713"/>
        <v>F3</v>
      </c>
      <c r="AK2479" t="str">
        <f t="shared" si="1713"/>
        <v>F3</v>
      </c>
      <c r="AL2479" t="str">
        <f t="shared" si="1713"/>
        <v>F3</v>
      </c>
      <c r="AM2479" t="str">
        <f t="shared" si="1713"/>
        <v>F3</v>
      </c>
      <c r="AN2479" t="str">
        <f t="shared" si="1713"/>
        <v>F3</v>
      </c>
      <c r="AO2479" t="str">
        <f t="shared" si="1713"/>
        <v>F3</v>
      </c>
    </row>
    <row r="2480" spans="1:41" x14ac:dyDescent="0.25">
      <c r="A2480" s="139" t="str">
        <f t="shared" si="1698"/>
        <v>2015Wk 15P80</v>
      </c>
      <c r="B2480" s="48">
        <v>80</v>
      </c>
      <c r="C2480" s="144" t="str">
        <f t="shared" si="1699"/>
        <v>Denny Welch</v>
      </c>
      <c r="D2480" s="155"/>
      <c r="E2480" s="146">
        <f t="shared" si="1700"/>
        <v>6</v>
      </c>
      <c r="F2480" s="146">
        <f t="shared" si="1701"/>
        <v>5</v>
      </c>
      <c r="G2480" s="146">
        <f t="shared" si="1702"/>
        <v>7</v>
      </c>
      <c r="H2480" s="146">
        <f t="shared" si="1703"/>
        <v>6</v>
      </c>
      <c r="I2480" s="146">
        <f t="shared" si="1704"/>
        <v>7</v>
      </c>
      <c r="J2480" s="146">
        <f t="shared" si="1705"/>
        <v>3</v>
      </c>
      <c r="K2480" s="146">
        <f t="shared" si="1706"/>
        <v>5</v>
      </c>
      <c r="L2480" s="146">
        <f t="shared" si="1707"/>
        <v>4</v>
      </c>
      <c r="M2480" s="146">
        <f t="shared" si="1708"/>
        <v>5</v>
      </c>
      <c r="N2480" s="147">
        <f t="shared" si="1709"/>
        <v>48</v>
      </c>
      <c r="O2480" s="148">
        <f>SUM(COUNTIF(E2480,E2471),COUNTIF(F2480,F2471),COUNTIF(G2480,G2471),COUNTIF(H2480,H2471),COUNTIF(I2480,I2471),COUNTIF(J2480,J2471),COUNTIF(K2480,K2471),COUNTIF(L2480,L2471),COUNTIF(M2480,M2471))</f>
        <v>0</v>
      </c>
      <c r="P2480" s="149">
        <f>IF(O2480=0,0,IF(SUM(O2472:O2483)=O2480,VLOOKUP(1,$AC$107:$AD$116,2,FALSE),O2480*P2484))</f>
        <v>0</v>
      </c>
      <c r="Q2480" s="146">
        <f t="shared" si="1710"/>
        <v>1</v>
      </c>
      <c r="R2480" t="s">
        <v>179</v>
      </c>
      <c r="S2480" t="str">
        <f t="shared" si="1711"/>
        <v/>
      </c>
      <c r="T2480" t="str">
        <f t="shared" ref="T2480:AB2480" si="1722">IF(E2480=E2471,CONCATENATE(VLOOKUP((E2480-E2441),$AC$122:$AD$127,2,FALSE),E2442),"")</f>
        <v/>
      </c>
      <c r="U2480" t="str">
        <f t="shared" si="1722"/>
        <v/>
      </c>
      <c r="V2480" t="str">
        <f t="shared" si="1722"/>
        <v/>
      </c>
      <c r="W2480" t="str">
        <f t="shared" si="1722"/>
        <v/>
      </c>
      <c r="X2480" t="str">
        <f t="shared" si="1722"/>
        <v/>
      </c>
      <c r="Y2480" t="str">
        <f t="shared" si="1722"/>
        <v/>
      </c>
      <c r="Z2480" t="str">
        <f t="shared" si="1722"/>
        <v/>
      </c>
      <c r="AA2480" t="str">
        <f t="shared" si="1722"/>
        <v/>
      </c>
      <c r="AB2480" t="str">
        <f t="shared" si="1722"/>
        <v/>
      </c>
      <c r="AG2480" t="str">
        <f t="shared" si="1715"/>
        <v>F3</v>
      </c>
      <c r="AH2480" t="str">
        <f t="shared" si="1713"/>
        <v>F3</v>
      </c>
      <c r="AI2480" t="str">
        <f t="shared" si="1713"/>
        <v>F3</v>
      </c>
      <c r="AJ2480" t="str">
        <f t="shared" si="1713"/>
        <v>F3</v>
      </c>
      <c r="AK2480" t="str">
        <f t="shared" si="1713"/>
        <v>F3</v>
      </c>
      <c r="AL2480" t="str">
        <f t="shared" si="1713"/>
        <v>F3</v>
      </c>
      <c r="AM2480" t="str">
        <f t="shared" si="1713"/>
        <v>F3</v>
      </c>
      <c r="AN2480" t="str">
        <f t="shared" si="1713"/>
        <v>F3</v>
      </c>
      <c r="AO2480" t="str">
        <f t="shared" si="1713"/>
        <v>F3</v>
      </c>
    </row>
    <row r="2481" spans="1:41" x14ac:dyDescent="0.25">
      <c r="A2481" s="139" t="str">
        <f t="shared" si="1698"/>
        <v>2015Wk 15P17</v>
      </c>
      <c r="B2481" s="48">
        <v>17</v>
      </c>
      <c r="C2481" s="144" t="str">
        <f t="shared" si="1699"/>
        <v>Tom Donegan</v>
      </c>
      <c r="D2481" s="155"/>
      <c r="E2481" s="146">
        <f t="shared" si="1700"/>
        <v>7</v>
      </c>
      <c r="F2481" s="146">
        <f t="shared" si="1701"/>
        <v>5</v>
      </c>
      <c r="G2481" s="146">
        <f t="shared" si="1702"/>
        <v>6</v>
      </c>
      <c r="H2481" s="146">
        <f t="shared" si="1703"/>
        <v>6</v>
      </c>
      <c r="I2481" s="146">
        <f t="shared" si="1704"/>
        <v>6</v>
      </c>
      <c r="J2481" s="146">
        <f t="shared" si="1705"/>
        <v>5</v>
      </c>
      <c r="K2481" s="146">
        <f t="shared" si="1706"/>
        <v>6</v>
      </c>
      <c r="L2481" s="146">
        <f t="shared" si="1707"/>
        <v>4</v>
      </c>
      <c r="M2481" s="146">
        <f t="shared" si="1708"/>
        <v>5</v>
      </c>
      <c r="N2481" s="147">
        <f t="shared" si="1709"/>
        <v>50</v>
      </c>
      <c r="O2481" s="148">
        <f>SUM(COUNTIF(E2481,E2471),COUNTIF(F2481,F2471),COUNTIF(G2481,G2471),COUNTIF(H2481,H2471),COUNTIF(I2481,I2471),COUNTIF(J2481,J2471),COUNTIF(K2481,K2471),COUNTIF(L2481,L2471),COUNTIF(M2481,M2471))</f>
        <v>0</v>
      </c>
      <c r="P2481" s="149">
        <f>IF(O2481=0,0,IF(SUM(O2472:O2483)=O2481,VLOOKUP(1,$AC$107:$AD$116,2,FALSE),O2481*P2484))</f>
        <v>0</v>
      </c>
      <c r="Q2481" s="146">
        <f t="shared" si="1710"/>
        <v>0</v>
      </c>
      <c r="R2481" t="s">
        <v>179</v>
      </c>
      <c r="S2481" t="str">
        <f t="shared" si="1711"/>
        <v/>
      </c>
      <c r="T2481" t="str">
        <f>IF(E2481=E2471,CONCATENATE(VLOOKUP((E2481-E2441),$AC$122:$AD$127,2,FALSE),E2442),"")</f>
        <v/>
      </c>
      <c r="U2481" t="str">
        <f t="shared" ref="U2481:AA2481" si="1723">IF(F2481=F2471,CONCATENATE(VLOOKUP((F2481-F2441),$AC$122:$AD$127,2,FALSE),F2442),"")</f>
        <v/>
      </c>
      <c r="V2481" t="str">
        <f t="shared" si="1723"/>
        <v/>
      </c>
      <c r="W2481" t="str">
        <f t="shared" si="1723"/>
        <v/>
      </c>
      <c r="X2481" t="str">
        <f t="shared" si="1723"/>
        <v/>
      </c>
      <c r="Y2481" t="str">
        <f t="shared" si="1723"/>
        <v/>
      </c>
      <c r="Z2481" t="str">
        <f t="shared" si="1723"/>
        <v/>
      </c>
      <c r="AA2481" t="str">
        <f t="shared" si="1723"/>
        <v/>
      </c>
      <c r="AB2481" t="str">
        <f>IF(M2481=M2471,CONCATENATE(VLOOKUP((M2481-M2441),$AC$122:$AD$127,2,FALSE),M2442),"")</f>
        <v/>
      </c>
      <c r="AG2481" t="str">
        <f t="shared" si="1715"/>
        <v>F3</v>
      </c>
      <c r="AH2481" t="str">
        <f t="shared" si="1713"/>
        <v>F3</v>
      </c>
      <c r="AI2481" t="str">
        <f t="shared" si="1713"/>
        <v>F3</v>
      </c>
      <c r="AJ2481" t="str">
        <f t="shared" si="1713"/>
        <v>F3</v>
      </c>
      <c r="AK2481" t="str">
        <f t="shared" si="1713"/>
        <v>F3</v>
      </c>
      <c r="AL2481" t="str">
        <f t="shared" si="1713"/>
        <v>F3</v>
      </c>
      <c r="AM2481" t="str">
        <f t="shared" si="1713"/>
        <v>F3</v>
      </c>
      <c r="AN2481" t="str">
        <f t="shared" si="1713"/>
        <v>F3</v>
      </c>
      <c r="AO2481" t="str">
        <f t="shared" si="1713"/>
        <v>F3</v>
      </c>
    </row>
    <row r="2482" spans="1:41" x14ac:dyDescent="0.25">
      <c r="A2482" s="139" t="str">
        <f t="shared" si="1698"/>
        <v>2015Wk 15P16</v>
      </c>
      <c r="B2482" s="48">
        <v>16</v>
      </c>
      <c r="C2482" s="144" t="str">
        <f t="shared" si="1699"/>
        <v>Gary Antos</v>
      </c>
      <c r="D2482" s="155"/>
      <c r="E2482" s="146">
        <f t="shared" si="1700"/>
        <v>7</v>
      </c>
      <c r="F2482" s="146">
        <f t="shared" si="1701"/>
        <v>6</v>
      </c>
      <c r="G2482" s="146">
        <f t="shared" si="1702"/>
        <v>7</v>
      </c>
      <c r="H2482" s="146">
        <f t="shared" si="1703"/>
        <v>6</v>
      </c>
      <c r="I2482" s="146">
        <f t="shared" si="1704"/>
        <v>6</v>
      </c>
      <c r="J2482" s="146">
        <f t="shared" si="1705"/>
        <v>4</v>
      </c>
      <c r="K2482" s="146">
        <f t="shared" si="1706"/>
        <v>4</v>
      </c>
      <c r="L2482" s="146">
        <f t="shared" si="1707"/>
        <v>4</v>
      </c>
      <c r="M2482" s="146">
        <f t="shared" si="1708"/>
        <v>5</v>
      </c>
      <c r="N2482" s="147">
        <f t="shared" si="1709"/>
        <v>49</v>
      </c>
      <c r="O2482" s="148">
        <f>SUM(COUNTIF(E2482,E2471),COUNTIF(F2482,F2471),COUNTIF(G2482,G2471),COUNTIF(H2482,H2471),COUNTIF(I2482,I2471),COUNTIF(J2482,J2471),COUNTIF(K2482,K2471),COUNTIF(L2482,L2471),COUNTIF(M2482,M2471))</f>
        <v>0</v>
      </c>
      <c r="P2482" s="149">
        <f>IF(O2482=0,0,IF(SUM(O2472:O2483)=O2482,VLOOKUP(1,$AC$107:$AD$116,2,FALSE),O2482*P2484))</f>
        <v>0</v>
      </c>
      <c r="Q2482" s="146">
        <f t="shared" si="1710"/>
        <v>0</v>
      </c>
      <c r="R2482" t="s">
        <v>179</v>
      </c>
      <c r="S2482" t="str">
        <f t="shared" si="1711"/>
        <v/>
      </c>
      <c r="T2482" t="str">
        <f>IF(E2482=E2471,CONCATENATE(VLOOKUP((E2482-E2441),$AC$122:$AD$127,2,FALSE),E2442),"")</f>
        <v/>
      </c>
      <c r="U2482" t="str">
        <f t="shared" ref="U2482:AB2482" si="1724">IF(F2482=F2471,CONCATENATE(VLOOKUP((F2482-F2441),$AC$122:$AD$127,2,FALSE),F2442),"")</f>
        <v/>
      </c>
      <c r="V2482" t="str">
        <f t="shared" si="1724"/>
        <v/>
      </c>
      <c r="W2482" t="str">
        <f t="shared" si="1724"/>
        <v/>
      </c>
      <c r="X2482" t="str">
        <f t="shared" si="1724"/>
        <v/>
      </c>
      <c r="Y2482" t="str">
        <f t="shared" si="1724"/>
        <v/>
      </c>
      <c r="Z2482" t="str">
        <f t="shared" si="1724"/>
        <v/>
      </c>
      <c r="AA2482" t="str">
        <f t="shared" si="1724"/>
        <v/>
      </c>
      <c r="AB2482" t="str">
        <f t="shared" si="1724"/>
        <v/>
      </c>
      <c r="AG2482" t="str">
        <f t="shared" si="1715"/>
        <v>F3</v>
      </c>
      <c r="AH2482" t="str">
        <f t="shared" si="1713"/>
        <v>F3</v>
      </c>
      <c r="AI2482" t="str">
        <f t="shared" si="1713"/>
        <v>F3</v>
      </c>
      <c r="AJ2482" t="str">
        <f t="shared" si="1713"/>
        <v>F3</v>
      </c>
      <c r="AK2482" t="str">
        <f t="shared" si="1713"/>
        <v>F3</v>
      </c>
      <c r="AL2482" t="str">
        <f t="shared" si="1713"/>
        <v>F3</v>
      </c>
      <c r="AM2482" t="str">
        <f t="shared" si="1713"/>
        <v>F3</v>
      </c>
      <c r="AN2482" t="str">
        <f t="shared" si="1713"/>
        <v>F3</v>
      </c>
      <c r="AO2482" t="str">
        <f t="shared" si="1713"/>
        <v>F3</v>
      </c>
    </row>
    <row r="2483" spans="1:41" x14ac:dyDescent="0.25">
      <c r="A2483" s="139" t="str">
        <f t="shared" si="1698"/>
        <v>2015Wk 15P20</v>
      </c>
      <c r="B2483" s="48">
        <v>20</v>
      </c>
      <c r="C2483" s="144" t="str">
        <f t="shared" si="1699"/>
        <v>Gary Thompson</v>
      </c>
      <c r="D2483" s="155"/>
      <c r="E2483" s="146">
        <f t="shared" si="1700"/>
        <v>6</v>
      </c>
      <c r="F2483" s="146">
        <f t="shared" si="1701"/>
        <v>5</v>
      </c>
      <c r="G2483" s="146">
        <f t="shared" si="1702"/>
        <v>7</v>
      </c>
      <c r="H2483" s="146">
        <f t="shared" si="1703"/>
        <v>6</v>
      </c>
      <c r="I2483" s="146">
        <f t="shared" si="1704"/>
        <v>5</v>
      </c>
      <c r="J2483" s="146">
        <f t="shared" si="1705"/>
        <v>3</v>
      </c>
      <c r="K2483" s="146">
        <f t="shared" si="1706"/>
        <v>6</v>
      </c>
      <c r="L2483" s="146">
        <f t="shared" si="1707"/>
        <v>3</v>
      </c>
      <c r="M2483" s="146">
        <f t="shared" si="1708"/>
        <v>5</v>
      </c>
      <c r="N2483" s="147">
        <f t="shared" si="1709"/>
        <v>46</v>
      </c>
      <c r="O2483" s="148">
        <f>SUM(COUNTIF(E2483,E2471),COUNTIF(F2483,F2471),COUNTIF(G2483,G2471),COUNTIF(H2483,H2471),COUNTIF(I2483,I2471),COUNTIF(J2483,J2471),COUNTIF(K2483,K2471),COUNTIF(L2483,L2471),COUNTIF(M2483,M2471))</f>
        <v>0</v>
      </c>
      <c r="P2483" s="149">
        <f>IF(O2483=0,0,IF(SUM(O2472:O2483)=O2483,VLOOKUP(1,$AC$107:$AD$116,2,FALSE),O2483*P2484))</f>
        <v>0</v>
      </c>
      <c r="Q2483" s="146">
        <f t="shared" si="1710"/>
        <v>2</v>
      </c>
      <c r="R2483" t="s">
        <v>179</v>
      </c>
      <c r="S2483" t="str">
        <f t="shared" si="1711"/>
        <v/>
      </c>
      <c r="T2483" t="str">
        <f>IF(E2483=E2471,CONCATENATE(VLOOKUP((E2483-E2441),$AC$122:$AD$127,2,FALSE),E2442),"")</f>
        <v/>
      </c>
      <c r="U2483" t="str">
        <f t="shared" ref="U2483:AB2483" si="1725">IF(F2483=F2471,CONCATENATE(VLOOKUP((F2483-F2441),$AC$122:$AD$127,2,FALSE),F2442),"")</f>
        <v/>
      </c>
      <c r="V2483" t="str">
        <f t="shared" si="1725"/>
        <v/>
      </c>
      <c r="W2483" t="str">
        <f t="shared" si="1725"/>
        <v/>
      </c>
      <c r="X2483" t="str">
        <f t="shared" si="1725"/>
        <v/>
      </c>
      <c r="Y2483" t="str">
        <f t="shared" si="1725"/>
        <v/>
      </c>
      <c r="Z2483" t="str">
        <f t="shared" si="1725"/>
        <v/>
      </c>
      <c r="AA2483" t="str">
        <f t="shared" si="1725"/>
        <v/>
      </c>
      <c r="AB2483" t="str">
        <f t="shared" si="1725"/>
        <v/>
      </c>
      <c r="AG2483" t="str">
        <f t="shared" si="1715"/>
        <v>F3</v>
      </c>
      <c r="AH2483" t="str">
        <f t="shared" si="1713"/>
        <v>F3</v>
      </c>
      <c r="AI2483" t="str">
        <f t="shared" si="1713"/>
        <v>F3</v>
      </c>
      <c r="AJ2483" t="str">
        <f t="shared" si="1713"/>
        <v>F3</v>
      </c>
      <c r="AK2483" t="str">
        <f t="shared" si="1713"/>
        <v>F3</v>
      </c>
      <c r="AL2483" t="str">
        <f t="shared" si="1713"/>
        <v>F3</v>
      </c>
      <c r="AM2483" t="str">
        <f t="shared" si="1713"/>
        <v>F3</v>
      </c>
      <c r="AN2483" t="str">
        <f t="shared" si="1713"/>
        <v>F3</v>
      </c>
      <c r="AO2483" t="str">
        <f t="shared" si="1713"/>
        <v>F3</v>
      </c>
    </row>
    <row r="2484" spans="1:41" x14ac:dyDescent="0.25">
      <c r="B2484" s="48"/>
      <c r="C2484" s="151" t="s">
        <v>205</v>
      </c>
      <c r="D2484" s="150"/>
      <c r="E2484" s="152">
        <f>AVERAGE(E2472:E2483)</f>
        <v>6.75</v>
      </c>
      <c r="F2484" s="152">
        <f t="shared" ref="F2484:N2484" si="1726">AVERAGE(F2472:F2483)</f>
        <v>5.416666666666667</v>
      </c>
      <c r="G2484" s="152">
        <f t="shared" si="1726"/>
        <v>7.083333333333333</v>
      </c>
      <c r="H2484" s="152">
        <f t="shared" si="1726"/>
        <v>6.333333333333333</v>
      </c>
      <c r="I2484" s="152">
        <f t="shared" si="1726"/>
        <v>5.5</v>
      </c>
      <c r="J2484" s="152">
        <f t="shared" si="1726"/>
        <v>4.25</v>
      </c>
      <c r="K2484" s="152">
        <f t="shared" si="1726"/>
        <v>5.083333333333333</v>
      </c>
      <c r="L2484" s="152">
        <f t="shared" si="1726"/>
        <v>3.9166666666666665</v>
      </c>
      <c r="M2484" s="152">
        <f t="shared" si="1726"/>
        <v>5.666666666666667</v>
      </c>
      <c r="N2484" s="152">
        <f t="shared" si="1726"/>
        <v>50</v>
      </c>
      <c r="O2484" s="153"/>
      <c r="P2484" s="9">
        <f>VLOOKUP(SUM(O2472:O2483),$AC$107:$AD$117,2,FALSE)</f>
        <v>9</v>
      </c>
    </row>
    <row r="2485" spans="1:41" x14ac:dyDescent="0.25">
      <c r="B2485" s="48"/>
      <c r="C2485" s="156" t="s">
        <v>206</v>
      </c>
      <c r="D2485" s="157"/>
      <c r="E2485" s="11"/>
      <c r="F2485" s="11"/>
      <c r="G2485" s="11"/>
      <c r="H2485" s="11"/>
      <c r="I2485" s="11"/>
      <c r="J2485" s="11"/>
      <c r="K2485" s="11"/>
      <c r="L2485" s="11"/>
      <c r="M2485" s="11"/>
      <c r="N2485" s="158"/>
      <c r="O2485" s="52"/>
      <c r="S2485" s="134"/>
    </row>
    <row r="2486" spans="1:41" x14ac:dyDescent="0.25">
      <c r="A2486" s="139" t="str">
        <f t="shared" ref="A2486:A2495" si="1727">CONCATENATE($C$10,$C$2498,"P",B2486)</f>
        <v>2015Wk 15P</v>
      </c>
      <c r="B2486" s="48" t="str">
        <f>IFERROR(VLOOKUP("S1",R2561:S2600,2,FALSE),"")</f>
        <v/>
      </c>
      <c r="C2486" s="144" t="e">
        <f t="shared" ref="C2486:C2495" si="1728">VLOOKUP(B2486,$A$3108:$D$8319,3,FALSE)</f>
        <v>#N/A</v>
      </c>
      <c r="D2486" s="117"/>
      <c r="E2486" s="146" t="str">
        <f t="shared" ref="E2486:E2495" si="1729">IFERROR(IF(VLOOKUP($A2486,$A$2498:$P$2559,5,FALSE)=0,"",VLOOKUP($A2486,$A$2498:$P$2559,5,FALSE)),"")</f>
        <v/>
      </c>
      <c r="F2486" s="146" t="str">
        <f t="shared" ref="F2486:F2495" si="1730">IFERROR(IF(VLOOKUP($A2486,$A$2498:$P$2559,6,FALSE)=0,"",VLOOKUP($A2486,$A$2498:$P$2559,6,FALSE)),"")</f>
        <v/>
      </c>
      <c r="G2486" s="146" t="str">
        <f t="shared" ref="G2486:G2495" si="1731">IFERROR(IF(VLOOKUP($A2486,$A$2498:$P$2559,7,FALSE)=0,"",VLOOKUP($A2486,$A$2498:$P$2559,7,FALSE)),"")</f>
        <v/>
      </c>
      <c r="H2486" s="146" t="str">
        <f t="shared" ref="H2486:H2495" si="1732">IFERROR(IF(VLOOKUP($A2486,$A$2498:$P$2559,8,FALSE)=0,"",VLOOKUP($A2486,$A$2498:$P$2559,8,FALSE)),"")</f>
        <v/>
      </c>
      <c r="I2486" s="146" t="str">
        <f t="shared" ref="I2486:I2495" si="1733">IFERROR(IF(VLOOKUP($A2486,$A$2498:$P$2559,9,FALSE)=0,"",VLOOKUP($A2486,$A$2498:$P$2559,9,FALSE)),"")</f>
        <v/>
      </c>
      <c r="J2486" s="146" t="str">
        <f t="shared" ref="J2486:J2495" si="1734">IFERROR(IF(VLOOKUP($A2486,$A$2498:$P$2559,10,FALSE)=0,"",VLOOKUP($A2486,$A$2498:$P$2559,10,FALSE)),"")</f>
        <v/>
      </c>
      <c r="K2486" s="146" t="str">
        <f t="shared" ref="K2486:K2495" si="1735">IFERROR(IF(VLOOKUP($A2486,$A$2498:$P$2559,11,FALSE)=0,"",VLOOKUP($A2486,$A$2498:$P$2559,11,FALSE)),"")</f>
        <v/>
      </c>
      <c r="L2486" s="146" t="str">
        <f t="shared" ref="L2486:L2495" si="1736">IFERROR(IF(VLOOKUP($A2486,$A$2498:$P$2559,12,FALSE)=0,"",VLOOKUP($A2486,$A$2498:$P$2559,12,FALSE)),"")</f>
        <v/>
      </c>
      <c r="M2486" s="146" t="str">
        <f t="shared" ref="M2486:M2495" si="1737">IFERROR(IF(VLOOKUP($A2486,$A$2498:$P$2559,13,FALSE)=0,"",VLOOKUP($A2486,$A$2498:$P$2559,13,FALSE)),"")</f>
        <v/>
      </c>
      <c r="N2486" s="147">
        <f t="shared" ref="N2486:N2495" si="1738">SUM(E2486:M2486)</f>
        <v>0</v>
      </c>
      <c r="O2486" s="52"/>
      <c r="Q2486" s="146" t="str">
        <f t="shared" ref="Q2486:Q2495" si="1739">IFERROR((VLOOKUP($A2486,$A$2498:$P$2559,16,FALSE)),"DNP")</f>
        <v>DNP</v>
      </c>
      <c r="R2486" t="s">
        <v>207</v>
      </c>
      <c r="S2486" s="134"/>
    </row>
    <row r="2487" spans="1:41" x14ac:dyDescent="0.25">
      <c r="A2487" s="139" t="str">
        <f t="shared" si="1727"/>
        <v>2015Wk 15P</v>
      </c>
      <c r="B2487" s="48" t="str">
        <f>IFERROR(VLOOKUP("S2",R2561:S2600,2,FALSE),"")</f>
        <v/>
      </c>
      <c r="C2487" s="144" t="e">
        <f t="shared" si="1728"/>
        <v>#N/A</v>
      </c>
      <c r="D2487" s="117"/>
      <c r="E2487" s="146" t="str">
        <f t="shared" si="1729"/>
        <v/>
      </c>
      <c r="F2487" s="146" t="str">
        <f t="shared" si="1730"/>
        <v/>
      </c>
      <c r="G2487" s="146" t="str">
        <f t="shared" si="1731"/>
        <v/>
      </c>
      <c r="H2487" s="146" t="str">
        <f t="shared" si="1732"/>
        <v/>
      </c>
      <c r="I2487" s="146" t="str">
        <f t="shared" si="1733"/>
        <v/>
      </c>
      <c r="J2487" s="146" t="str">
        <f t="shared" si="1734"/>
        <v/>
      </c>
      <c r="K2487" s="146" t="str">
        <f t="shared" si="1735"/>
        <v/>
      </c>
      <c r="L2487" s="146" t="str">
        <f t="shared" si="1736"/>
        <v/>
      </c>
      <c r="M2487" s="146" t="str">
        <f t="shared" si="1737"/>
        <v/>
      </c>
      <c r="N2487" s="147">
        <f t="shared" si="1738"/>
        <v>0</v>
      </c>
      <c r="O2487" s="52"/>
      <c r="Q2487" s="146" t="str">
        <f t="shared" si="1739"/>
        <v>DNP</v>
      </c>
      <c r="R2487" t="s">
        <v>207</v>
      </c>
      <c r="S2487" s="134"/>
    </row>
    <row r="2488" spans="1:41" x14ac:dyDescent="0.25">
      <c r="A2488" s="139" t="str">
        <f t="shared" si="1727"/>
        <v>2015Wk 15P</v>
      </c>
      <c r="B2488" s="48" t="str">
        <f>IFERROR(VLOOKUP("S3",R2561:S2600,2,FALSE),"")</f>
        <v/>
      </c>
      <c r="C2488" s="144" t="e">
        <f t="shared" si="1728"/>
        <v>#N/A</v>
      </c>
      <c r="D2488" s="117"/>
      <c r="E2488" s="146" t="str">
        <f t="shared" si="1729"/>
        <v/>
      </c>
      <c r="F2488" s="146" t="str">
        <f t="shared" si="1730"/>
        <v/>
      </c>
      <c r="G2488" s="146" t="str">
        <f t="shared" si="1731"/>
        <v/>
      </c>
      <c r="H2488" s="146" t="str">
        <f t="shared" si="1732"/>
        <v/>
      </c>
      <c r="I2488" s="146" t="str">
        <f t="shared" si="1733"/>
        <v/>
      </c>
      <c r="J2488" s="146" t="str">
        <f t="shared" si="1734"/>
        <v/>
      </c>
      <c r="K2488" s="146" t="str">
        <f t="shared" si="1735"/>
        <v/>
      </c>
      <c r="L2488" s="146" t="str">
        <f t="shared" si="1736"/>
        <v/>
      </c>
      <c r="M2488" s="146" t="str">
        <f t="shared" si="1737"/>
        <v/>
      </c>
      <c r="N2488" s="147">
        <f t="shared" si="1738"/>
        <v>0</v>
      </c>
      <c r="O2488" s="52"/>
      <c r="Q2488" s="146" t="str">
        <f t="shared" si="1739"/>
        <v>DNP</v>
      </c>
      <c r="R2488" t="s">
        <v>207</v>
      </c>
      <c r="S2488" s="134"/>
    </row>
    <row r="2489" spans="1:41" x14ac:dyDescent="0.25">
      <c r="A2489" s="139" t="str">
        <f t="shared" si="1727"/>
        <v>2015Wk 15P</v>
      </c>
      <c r="B2489" s="48" t="str">
        <f>IFERROR(VLOOKUP("S4",R2561:S2600,2,FALSE),"")</f>
        <v/>
      </c>
      <c r="C2489" s="144" t="e">
        <f t="shared" si="1728"/>
        <v>#N/A</v>
      </c>
      <c r="D2489" s="117"/>
      <c r="E2489" s="146" t="str">
        <f t="shared" si="1729"/>
        <v/>
      </c>
      <c r="F2489" s="146" t="str">
        <f t="shared" si="1730"/>
        <v/>
      </c>
      <c r="G2489" s="146" t="str">
        <f t="shared" si="1731"/>
        <v/>
      </c>
      <c r="H2489" s="146" t="str">
        <f t="shared" si="1732"/>
        <v/>
      </c>
      <c r="I2489" s="146" t="str">
        <f t="shared" si="1733"/>
        <v/>
      </c>
      <c r="J2489" s="146" t="str">
        <f t="shared" si="1734"/>
        <v/>
      </c>
      <c r="K2489" s="146" t="str">
        <f t="shared" si="1735"/>
        <v/>
      </c>
      <c r="L2489" s="146" t="str">
        <f t="shared" si="1736"/>
        <v/>
      </c>
      <c r="M2489" s="146" t="str">
        <f t="shared" si="1737"/>
        <v/>
      </c>
      <c r="N2489" s="147">
        <f t="shared" si="1738"/>
        <v>0</v>
      </c>
      <c r="O2489" s="52"/>
      <c r="Q2489" s="146" t="str">
        <f t="shared" si="1739"/>
        <v>DNP</v>
      </c>
      <c r="R2489" t="s">
        <v>207</v>
      </c>
      <c r="S2489" s="134"/>
    </row>
    <row r="2490" spans="1:41" x14ac:dyDescent="0.25">
      <c r="A2490" s="139" t="str">
        <f t="shared" si="1727"/>
        <v>2015Wk 15P</v>
      </c>
      <c r="B2490" s="48" t="str">
        <f>IFERROR(VLOOKUP("S5",R2561:S2600,2,FALSE),"")</f>
        <v/>
      </c>
      <c r="C2490" s="144" t="e">
        <f t="shared" si="1728"/>
        <v>#N/A</v>
      </c>
      <c r="D2490" s="117"/>
      <c r="E2490" s="146" t="str">
        <f t="shared" si="1729"/>
        <v/>
      </c>
      <c r="F2490" s="146" t="str">
        <f t="shared" si="1730"/>
        <v/>
      </c>
      <c r="G2490" s="146" t="str">
        <f t="shared" si="1731"/>
        <v/>
      </c>
      <c r="H2490" s="146" t="str">
        <f t="shared" si="1732"/>
        <v/>
      </c>
      <c r="I2490" s="146" t="str">
        <f t="shared" si="1733"/>
        <v/>
      </c>
      <c r="J2490" s="146" t="str">
        <f t="shared" si="1734"/>
        <v/>
      </c>
      <c r="K2490" s="146" t="str">
        <f t="shared" si="1735"/>
        <v/>
      </c>
      <c r="L2490" s="146" t="str">
        <f t="shared" si="1736"/>
        <v/>
      </c>
      <c r="M2490" s="146" t="str">
        <f t="shared" si="1737"/>
        <v/>
      </c>
      <c r="N2490" s="147">
        <f t="shared" si="1738"/>
        <v>0</v>
      </c>
      <c r="O2490" s="52"/>
      <c r="Q2490" s="146" t="str">
        <f t="shared" si="1739"/>
        <v>DNP</v>
      </c>
      <c r="R2490" t="s">
        <v>207</v>
      </c>
      <c r="S2490" s="134"/>
    </row>
    <row r="2491" spans="1:41" x14ac:dyDescent="0.25">
      <c r="A2491" s="139" t="str">
        <f t="shared" si="1727"/>
        <v>2015Wk 15P</v>
      </c>
      <c r="B2491" s="48" t="str">
        <f>IFERROR(VLOOKUP("S6",R2561:S2600,2,FALSE),"")</f>
        <v/>
      </c>
      <c r="C2491" s="144" t="e">
        <f t="shared" si="1728"/>
        <v>#N/A</v>
      </c>
      <c r="D2491" s="117"/>
      <c r="E2491" s="146" t="str">
        <f t="shared" si="1729"/>
        <v/>
      </c>
      <c r="F2491" s="146" t="str">
        <f t="shared" si="1730"/>
        <v/>
      </c>
      <c r="G2491" s="146" t="str">
        <f t="shared" si="1731"/>
        <v/>
      </c>
      <c r="H2491" s="146" t="str">
        <f t="shared" si="1732"/>
        <v/>
      </c>
      <c r="I2491" s="146" t="str">
        <f t="shared" si="1733"/>
        <v/>
      </c>
      <c r="J2491" s="146" t="str">
        <f t="shared" si="1734"/>
        <v/>
      </c>
      <c r="K2491" s="146" t="str">
        <f t="shared" si="1735"/>
        <v/>
      </c>
      <c r="L2491" s="146" t="str">
        <f t="shared" si="1736"/>
        <v/>
      </c>
      <c r="M2491" s="146" t="str">
        <f t="shared" si="1737"/>
        <v/>
      </c>
      <c r="N2491" s="147">
        <f t="shared" si="1738"/>
        <v>0</v>
      </c>
      <c r="O2491" s="52"/>
      <c r="Q2491" s="146" t="str">
        <f t="shared" si="1739"/>
        <v>DNP</v>
      </c>
      <c r="R2491" t="s">
        <v>207</v>
      </c>
      <c r="S2491" s="134"/>
    </row>
    <row r="2492" spans="1:41" x14ac:dyDescent="0.25">
      <c r="A2492" s="139" t="str">
        <f t="shared" si="1727"/>
        <v>2015Wk 15P</v>
      </c>
      <c r="B2492" s="48" t="str">
        <f>IFERROR(VLOOKUP("S7",R2561:S2600,2,FALSE),"")</f>
        <v/>
      </c>
      <c r="C2492" s="144" t="e">
        <f t="shared" si="1728"/>
        <v>#N/A</v>
      </c>
      <c r="D2492" s="117"/>
      <c r="E2492" s="146" t="str">
        <f t="shared" si="1729"/>
        <v/>
      </c>
      <c r="F2492" s="146" t="str">
        <f t="shared" si="1730"/>
        <v/>
      </c>
      <c r="G2492" s="146" t="str">
        <f t="shared" si="1731"/>
        <v/>
      </c>
      <c r="H2492" s="146" t="str">
        <f t="shared" si="1732"/>
        <v/>
      </c>
      <c r="I2492" s="146" t="str">
        <f t="shared" si="1733"/>
        <v/>
      </c>
      <c r="J2492" s="146" t="str">
        <f t="shared" si="1734"/>
        <v/>
      </c>
      <c r="K2492" s="146" t="str">
        <f t="shared" si="1735"/>
        <v/>
      </c>
      <c r="L2492" s="146" t="str">
        <f t="shared" si="1736"/>
        <v/>
      </c>
      <c r="M2492" s="146" t="str">
        <f t="shared" si="1737"/>
        <v/>
      </c>
      <c r="N2492" s="147">
        <f t="shared" si="1738"/>
        <v>0</v>
      </c>
      <c r="O2492" s="52"/>
      <c r="Q2492" s="146" t="str">
        <f t="shared" si="1739"/>
        <v>DNP</v>
      </c>
      <c r="R2492" t="s">
        <v>207</v>
      </c>
      <c r="S2492" s="134"/>
    </row>
    <row r="2493" spans="1:41" x14ac:dyDescent="0.25">
      <c r="A2493" s="139" t="str">
        <f t="shared" si="1727"/>
        <v>2015Wk 15P</v>
      </c>
      <c r="B2493" s="48" t="str">
        <f>IFERROR(VLOOKUP("S8",R2561:S2600,2,FALSE),"")</f>
        <v/>
      </c>
      <c r="C2493" s="144" t="e">
        <f t="shared" si="1728"/>
        <v>#N/A</v>
      </c>
      <c r="D2493" s="117"/>
      <c r="E2493" s="146" t="str">
        <f t="shared" si="1729"/>
        <v/>
      </c>
      <c r="F2493" s="146" t="str">
        <f t="shared" si="1730"/>
        <v/>
      </c>
      <c r="G2493" s="146" t="str">
        <f t="shared" si="1731"/>
        <v/>
      </c>
      <c r="H2493" s="146" t="str">
        <f t="shared" si="1732"/>
        <v/>
      </c>
      <c r="I2493" s="146" t="str">
        <f t="shared" si="1733"/>
        <v/>
      </c>
      <c r="J2493" s="146" t="str">
        <f t="shared" si="1734"/>
        <v/>
      </c>
      <c r="K2493" s="146" t="str">
        <f t="shared" si="1735"/>
        <v/>
      </c>
      <c r="L2493" s="146" t="str">
        <f t="shared" si="1736"/>
        <v/>
      </c>
      <c r="M2493" s="146" t="str">
        <f t="shared" si="1737"/>
        <v/>
      </c>
      <c r="N2493" s="147">
        <f t="shared" si="1738"/>
        <v>0</v>
      </c>
      <c r="O2493" s="52"/>
      <c r="Q2493" s="146" t="str">
        <f t="shared" si="1739"/>
        <v>DNP</v>
      </c>
      <c r="R2493" t="s">
        <v>207</v>
      </c>
      <c r="S2493" s="134"/>
    </row>
    <row r="2494" spans="1:41" x14ac:dyDescent="0.25">
      <c r="A2494" s="139" t="str">
        <f t="shared" si="1727"/>
        <v>2015Wk 15P</v>
      </c>
      <c r="B2494" s="48" t="str">
        <f>IFERROR(VLOOKUP("S9",R2561:S2600,2,FALSE),"")</f>
        <v/>
      </c>
      <c r="C2494" s="144" t="e">
        <f t="shared" si="1728"/>
        <v>#N/A</v>
      </c>
      <c r="D2494" s="117"/>
      <c r="E2494" s="146" t="str">
        <f t="shared" si="1729"/>
        <v/>
      </c>
      <c r="F2494" s="146" t="str">
        <f t="shared" si="1730"/>
        <v/>
      </c>
      <c r="G2494" s="146" t="str">
        <f t="shared" si="1731"/>
        <v/>
      </c>
      <c r="H2494" s="146" t="str">
        <f t="shared" si="1732"/>
        <v/>
      </c>
      <c r="I2494" s="146" t="str">
        <f t="shared" si="1733"/>
        <v/>
      </c>
      <c r="J2494" s="146" t="str">
        <f t="shared" si="1734"/>
        <v/>
      </c>
      <c r="K2494" s="146" t="str">
        <f t="shared" si="1735"/>
        <v/>
      </c>
      <c r="L2494" s="146" t="str">
        <f t="shared" si="1736"/>
        <v/>
      </c>
      <c r="M2494" s="146" t="str">
        <f t="shared" si="1737"/>
        <v/>
      </c>
      <c r="N2494" s="147">
        <f t="shared" si="1738"/>
        <v>0</v>
      </c>
      <c r="O2494" s="52"/>
      <c r="Q2494" s="146" t="str">
        <f t="shared" si="1739"/>
        <v>DNP</v>
      </c>
      <c r="R2494" t="s">
        <v>207</v>
      </c>
      <c r="S2494" s="134"/>
    </row>
    <row r="2495" spans="1:41" x14ac:dyDescent="0.25">
      <c r="A2495" s="139" t="str">
        <f t="shared" si="1727"/>
        <v>2015Wk 15P</v>
      </c>
      <c r="B2495" s="48" t="str">
        <f>IFERROR(VLOOKUP("S10",R2561:S2600,2,FALSE),"")</f>
        <v/>
      </c>
      <c r="C2495" s="144" t="e">
        <f t="shared" si="1728"/>
        <v>#N/A</v>
      </c>
      <c r="D2495" s="117"/>
      <c r="E2495" s="146" t="str">
        <f t="shared" si="1729"/>
        <v/>
      </c>
      <c r="F2495" s="146" t="str">
        <f t="shared" si="1730"/>
        <v/>
      </c>
      <c r="G2495" s="146" t="str">
        <f t="shared" si="1731"/>
        <v/>
      </c>
      <c r="H2495" s="146" t="str">
        <f t="shared" si="1732"/>
        <v/>
      </c>
      <c r="I2495" s="146" t="str">
        <f t="shared" si="1733"/>
        <v/>
      </c>
      <c r="J2495" s="146" t="str">
        <f t="shared" si="1734"/>
        <v/>
      </c>
      <c r="K2495" s="146" t="str">
        <f t="shared" si="1735"/>
        <v/>
      </c>
      <c r="L2495" s="146" t="str">
        <f t="shared" si="1736"/>
        <v/>
      </c>
      <c r="M2495" s="146" t="str">
        <f t="shared" si="1737"/>
        <v/>
      </c>
      <c r="N2495" s="147">
        <f t="shared" si="1738"/>
        <v>0</v>
      </c>
      <c r="O2495" s="52"/>
      <c r="Q2495" s="146" t="str">
        <f t="shared" si="1739"/>
        <v>DNP</v>
      </c>
      <c r="R2495" t="s">
        <v>207</v>
      </c>
      <c r="S2495" s="134"/>
    </row>
    <row r="2496" spans="1:41" x14ac:dyDescent="0.25">
      <c r="D2496" s="52"/>
      <c r="N2496" s="52"/>
      <c r="O2496" s="52"/>
      <c r="S2496" s="134"/>
    </row>
    <row r="2497" spans="1:20" x14ac:dyDescent="0.25">
      <c r="A2497">
        <v>1</v>
      </c>
      <c r="B2497">
        <v>1</v>
      </c>
      <c r="C2497">
        <v>2</v>
      </c>
      <c r="D2497">
        <v>3</v>
      </c>
      <c r="E2497" s="52">
        <v>4</v>
      </c>
      <c r="F2497">
        <v>5</v>
      </c>
      <c r="G2497">
        <v>6</v>
      </c>
      <c r="H2497">
        <v>7</v>
      </c>
      <c r="I2497">
        <v>8</v>
      </c>
      <c r="J2497">
        <v>9</v>
      </c>
      <c r="K2497">
        <v>10</v>
      </c>
      <c r="L2497">
        <v>11</v>
      </c>
      <c r="M2497">
        <v>12</v>
      </c>
      <c r="N2497">
        <v>13</v>
      </c>
      <c r="O2497" s="52">
        <v>14</v>
      </c>
      <c r="P2497" s="52">
        <v>15</v>
      </c>
      <c r="Q2497">
        <v>16</v>
      </c>
      <c r="S2497" s="134"/>
    </row>
    <row r="2498" spans="1:20" x14ac:dyDescent="0.25">
      <c r="A2498" t="str">
        <f>CONCATENATE($C$10,C2498)</f>
        <v>2015Wk 15</v>
      </c>
      <c r="B2498" t="s">
        <v>296</v>
      </c>
      <c r="C2498" s="159" t="s">
        <v>183</v>
      </c>
      <c r="D2498" s="160" t="s">
        <v>10</v>
      </c>
      <c r="E2498" s="161">
        <v>1</v>
      </c>
      <c r="F2498" s="161">
        <v>2</v>
      </c>
      <c r="G2498" s="161">
        <v>3</v>
      </c>
      <c r="H2498" s="161">
        <v>4</v>
      </c>
      <c r="I2498" s="161">
        <v>5</v>
      </c>
      <c r="J2498" s="161">
        <v>6</v>
      </c>
      <c r="K2498" s="161">
        <v>7</v>
      </c>
      <c r="L2498" s="161">
        <v>8</v>
      </c>
      <c r="M2498" s="161">
        <v>9</v>
      </c>
      <c r="N2498" s="162" t="s">
        <v>209</v>
      </c>
      <c r="O2498" s="163" t="s">
        <v>210</v>
      </c>
      <c r="P2498" s="164" t="s">
        <v>8</v>
      </c>
      <c r="Q2498" s="165" t="str">
        <f>IF(E2533="","Not Played","Played")</f>
        <v>Played</v>
      </c>
      <c r="R2498" s="166" t="str">
        <f>CONCATENATE($C$10,C2498)</f>
        <v>2015Wk 15</v>
      </c>
      <c r="S2498" s="162"/>
    </row>
    <row r="2499" spans="1:20" ht="16.5" thickBot="1" x14ac:dyDescent="0.3">
      <c r="C2499" s="167" t="s">
        <v>189</v>
      </c>
      <c r="D2499" s="168"/>
      <c r="E2499" s="168">
        <v>5</v>
      </c>
      <c r="F2499" s="168">
        <v>4</v>
      </c>
      <c r="G2499" s="168">
        <v>5</v>
      </c>
      <c r="H2499" s="168">
        <v>4</v>
      </c>
      <c r="I2499" s="168">
        <v>4</v>
      </c>
      <c r="J2499" s="168">
        <v>3</v>
      </c>
      <c r="K2499" s="168">
        <v>4</v>
      </c>
      <c r="L2499" s="168">
        <v>3</v>
      </c>
      <c r="M2499" s="168">
        <v>4</v>
      </c>
      <c r="N2499" s="169"/>
      <c r="O2499" s="169"/>
      <c r="R2499" s="166" t="s">
        <v>211</v>
      </c>
      <c r="S2499" s="170" t="s">
        <v>212</v>
      </c>
      <c r="T2499" t="s">
        <v>2</v>
      </c>
    </row>
    <row r="2500" spans="1:20" ht="16.5" thickBot="1" x14ac:dyDescent="0.3">
      <c r="A2500" s="139" t="str">
        <f t="shared" ref="A2500:A2559" si="1740">CONCATENATE($C$10,$C$2498,"P",B2500)</f>
        <v>2015Wk 15P83</v>
      </c>
      <c r="B2500">
        <v>83</v>
      </c>
      <c r="C2500" s="144" t="s">
        <v>213</v>
      </c>
      <c r="D2500" s="171">
        <v>2</v>
      </c>
      <c r="E2500" s="172">
        <v>5</v>
      </c>
      <c r="F2500" s="172">
        <v>5</v>
      </c>
      <c r="G2500" s="172">
        <v>5</v>
      </c>
      <c r="H2500" s="172">
        <v>4</v>
      </c>
      <c r="I2500" s="172">
        <v>4</v>
      </c>
      <c r="J2500" s="172">
        <v>3</v>
      </c>
      <c r="K2500" s="172">
        <v>6</v>
      </c>
      <c r="L2500" s="172">
        <v>2</v>
      </c>
      <c r="M2500" s="173">
        <v>4</v>
      </c>
      <c r="N2500" s="174">
        <v>38</v>
      </c>
      <c r="O2500" s="175">
        <v>2</v>
      </c>
      <c r="P2500" s="176">
        <v>2</v>
      </c>
      <c r="R2500" s="177" t="str">
        <f>CONCATENATE(B2500+100,P2500+100)</f>
        <v>183102</v>
      </c>
      <c r="S2500" s="170">
        <f>B2501</f>
        <v>44</v>
      </c>
      <c r="T2500" t="e">
        <f>VLOOKUP(B2500,$D$223:$H$264,5,FALSE)</f>
        <v>#N/A</v>
      </c>
    </row>
    <row r="2501" spans="1:20" ht="16.5" thickBot="1" x14ac:dyDescent="0.3">
      <c r="A2501" s="139" t="str">
        <f t="shared" si="1740"/>
        <v>2015Wk 15P44</v>
      </c>
      <c r="B2501">
        <v>44</v>
      </c>
      <c r="C2501" s="144" t="s">
        <v>218</v>
      </c>
      <c r="D2501" s="171">
        <v>13</v>
      </c>
      <c r="E2501" s="172">
        <v>7</v>
      </c>
      <c r="F2501" s="172">
        <v>6</v>
      </c>
      <c r="G2501" s="172">
        <v>7</v>
      </c>
      <c r="H2501" s="172">
        <v>7</v>
      </c>
      <c r="I2501" s="172">
        <v>6</v>
      </c>
      <c r="J2501" s="172">
        <v>5</v>
      </c>
      <c r="K2501" s="172">
        <v>5</v>
      </c>
      <c r="L2501" s="172">
        <v>4</v>
      </c>
      <c r="M2501" s="173">
        <v>6</v>
      </c>
      <c r="N2501" s="174">
        <v>53</v>
      </c>
      <c r="O2501" s="175">
        <v>-2</v>
      </c>
      <c r="P2501" s="176">
        <v>0</v>
      </c>
      <c r="Q2501" s="52"/>
      <c r="R2501" s="177" t="str">
        <f>CONCATENATE(B2501+100,P2501+100)</f>
        <v>144100</v>
      </c>
      <c r="S2501" s="170">
        <f>B2500</f>
        <v>83</v>
      </c>
      <c r="T2501" t="e">
        <f>VLOOKUP(B2501,$D$223:$H$264,5,FALSE)</f>
        <v>#N/A</v>
      </c>
    </row>
    <row r="2502" spans="1:20" ht="16.5" thickBot="1" x14ac:dyDescent="0.3">
      <c r="A2502" s="139" t="str">
        <f t="shared" si="1740"/>
        <v>2015Wk 15PM1</v>
      </c>
      <c r="B2502" t="s">
        <v>173</v>
      </c>
      <c r="C2502" s="96"/>
      <c r="D2502" s="98"/>
      <c r="E2502" s="178"/>
      <c r="F2502" s="178"/>
      <c r="G2502" s="178"/>
      <c r="H2502" s="178"/>
      <c r="I2502" s="178"/>
      <c r="J2502" s="178"/>
      <c r="K2502" s="178"/>
      <c r="L2502" s="178"/>
      <c r="M2502" s="178"/>
      <c r="N2502" s="126"/>
      <c r="O2502" s="126"/>
      <c r="P2502" s="90"/>
      <c r="Q2502" s="52"/>
      <c r="R2502" s="177" t="str">
        <f>IF(R2500="","",CONCATENATE(R2500,"v",R2501))</f>
        <v>183102v144100</v>
      </c>
      <c r="S2502" s="170"/>
    </row>
    <row r="2503" spans="1:20" ht="16.5" thickBot="1" x14ac:dyDescent="0.3">
      <c r="A2503" s="139" t="str">
        <f t="shared" si="1740"/>
        <v>2015Wk 15P14</v>
      </c>
      <c r="B2503">
        <v>14</v>
      </c>
      <c r="C2503" s="144" t="s">
        <v>215</v>
      </c>
      <c r="D2503" s="171">
        <v>8</v>
      </c>
      <c r="E2503" s="172">
        <v>7</v>
      </c>
      <c r="F2503" s="172">
        <v>5</v>
      </c>
      <c r="G2503" s="172">
        <v>7</v>
      </c>
      <c r="H2503" s="172">
        <v>5</v>
      </c>
      <c r="I2503" s="172">
        <v>4</v>
      </c>
      <c r="J2503" s="172">
        <v>4</v>
      </c>
      <c r="K2503" s="172">
        <v>4</v>
      </c>
      <c r="L2503" s="172">
        <v>4</v>
      </c>
      <c r="M2503" s="173">
        <v>5</v>
      </c>
      <c r="N2503" s="174">
        <v>45</v>
      </c>
      <c r="O2503" s="175">
        <v>0</v>
      </c>
      <c r="P2503" s="176">
        <v>1</v>
      </c>
      <c r="Q2503" s="52"/>
      <c r="R2503" s="177" t="str">
        <f>CONCATENATE(B2503+100,P2503+100)</f>
        <v>114101</v>
      </c>
      <c r="S2503" s="170">
        <f>B2504</f>
        <v>68</v>
      </c>
      <c r="T2503" t="e">
        <f>VLOOKUP(B2503,$D$223:$H$264,5,FALSE)</f>
        <v>#N/A</v>
      </c>
    </row>
    <row r="2504" spans="1:20" ht="16.5" thickBot="1" x14ac:dyDescent="0.3">
      <c r="A2504" s="139" t="str">
        <f t="shared" si="1740"/>
        <v>2015Wk 15P68</v>
      </c>
      <c r="B2504">
        <v>68</v>
      </c>
      <c r="C2504" s="144" t="s">
        <v>214</v>
      </c>
      <c r="D2504" s="171">
        <v>2</v>
      </c>
      <c r="E2504" s="172">
        <v>6</v>
      </c>
      <c r="F2504" s="172">
        <v>4</v>
      </c>
      <c r="G2504" s="172">
        <v>5</v>
      </c>
      <c r="H2504" s="172">
        <v>6</v>
      </c>
      <c r="I2504" s="172">
        <v>4</v>
      </c>
      <c r="J2504" s="172">
        <v>3</v>
      </c>
      <c r="K2504" s="172">
        <v>4</v>
      </c>
      <c r="L2504" s="172">
        <v>3</v>
      </c>
      <c r="M2504" s="173">
        <v>4</v>
      </c>
      <c r="N2504" s="174">
        <v>39</v>
      </c>
      <c r="O2504" s="175">
        <v>0</v>
      </c>
      <c r="P2504" s="176">
        <v>1</v>
      </c>
      <c r="Q2504" s="52"/>
      <c r="R2504" s="177" t="str">
        <f>CONCATENATE(B2504+100,P2504+100)</f>
        <v>168101</v>
      </c>
      <c r="S2504" s="170">
        <f>B2503</f>
        <v>14</v>
      </c>
      <c r="T2504" t="e">
        <f>VLOOKUP(B2504,$D$223:$H$264,5,FALSE)</f>
        <v>#N/A</v>
      </c>
    </row>
    <row r="2505" spans="1:20" ht="16.5" thickBot="1" x14ac:dyDescent="0.3">
      <c r="A2505" s="139" t="str">
        <f t="shared" si="1740"/>
        <v>2015Wk 15PM2</v>
      </c>
      <c r="B2505" t="s">
        <v>174</v>
      </c>
      <c r="C2505" s="96"/>
      <c r="D2505" s="98"/>
      <c r="E2505" s="178"/>
      <c r="F2505" s="178"/>
      <c r="G2505" s="178"/>
      <c r="H2505" s="178"/>
      <c r="I2505" s="178"/>
      <c r="J2505" s="178"/>
      <c r="K2505" s="178"/>
      <c r="L2505" s="178"/>
      <c r="M2505" s="178"/>
      <c r="N2505" s="126"/>
      <c r="O2505" s="126"/>
      <c r="P2505" s="90"/>
      <c r="Q2505" s="52"/>
      <c r="R2505" s="177" t="str">
        <f>IF(R2503="","",CONCATENATE(R2503,"v",R2504))</f>
        <v>114101v168101</v>
      </c>
      <c r="S2505" s="170"/>
    </row>
    <row r="2506" spans="1:20" ht="16.5" thickBot="1" x14ac:dyDescent="0.3">
      <c r="A2506" s="139" t="str">
        <f t="shared" si="1740"/>
        <v>2015Wk 15P57</v>
      </c>
      <c r="B2506">
        <v>57</v>
      </c>
      <c r="C2506" s="144" t="s">
        <v>217</v>
      </c>
      <c r="D2506" s="171">
        <v>13</v>
      </c>
      <c r="E2506" s="172">
        <v>7</v>
      </c>
      <c r="F2506" s="172">
        <v>6</v>
      </c>
      <c r="G2506" s="172">
        <v>7</v>
      </c>
      <c r="H2506" s="172">
        <v>7</v>
      </c>
      <c r="I2506" s="172">
        <v>5</v>
      </c>
      <c r="J2506" s="172">
        <v>5</v>
      </c>
      <c r="K2506" s="172">
        <v>5</v>
      </c>
      <c r="L2506" s="172">
        <v>5</v>
      </c>
      <c r="M2506" s="173">
        <v>6</v>
      </c>
      <c r="N2506" s="174">
        <v>53</v>
      </c>
      <c r="O2506" s="175">
        <v>-2</v>
      </c>
      <c r="P2506" s="176">
        <v>0</v>
      </c>
      <c r="Q2506" s="52"/>
      <c r="R2506" s="177" t="str">
        <f>CONCATENATE(B2506+100,P2506+100)</f>
        <v>157100</v>
      </c>
      <c r="S2506" s="170">
        <f>B2507</f>
        <v>30</v>
      </c>
      <c r="T2506" t="e">
        <f>VLOOKUP(B2506,$D$223:$H$264,5,FALSE)</f>
        <v>#N/A</v>
      </c>
    </row>
    <row r="2507" spans="1:20" ht="16.5" thickBot="1" x14ac:dyDescent="0.3">
      <c r="A2507" s="139" t="str">
        <f t="shared" si="1740"/>
        <v>2015Wk 15P30</v>
      </c>
      <c r="B2507">
        <v>30</v>
      </c>
      <c r="C2507" s="144" t="s">
        <v>216</v>
      </c>
      <c r="D2507" s="171">
        <v>8</v>
      </c>
      <c r="E2507" s="172">
        <v>6</v>
      </c>
      <c r="F2507" s="172">
        <v>5</v>
      </c>
      <c r="G2507" s="172">
        <v>6</v>
      </c>
      <c r="H2507" s="172">
        <v>6</v>
      </c>
      <c r="I2507" s="172">
        <v>4</v>
      </c>
      <c r="J2507" s="172">
        <v>4</v>
      </c>
      <c r="K2507" s="172">
        <v>6</v>
      </c>
      <c r="L2507" s="172">
        <v>3</v>
      </c>
      <c r="M2507" s="173">
        <v>5</v>
      </c>
      <c r="N2507" s="174">
        <v>45</v>
      </c>
      <c r="O2507" s="175">
        <v>0</v>
      </c>
      <c r="P2507" s="176">
        <v>2</v>
      </c>
      <c r="Q2507" s="52"/>
      <c r="R2507" s="177" t="str">
        <f>CONCATENATE(B2507+100,P2507+100)</f>
        <v>130102</v>
      </c>
      <c r="S2507" s="170">
        <f>B2506</f>
        <v>57</v>
      </c>
      <c r="T2507" t="e">
        <f>VLOOKUP(B2507,$D$223:$H$264,5,FALSE)</f>
        <v>#N/A</v>
      </c>
    </row>
    <row r="2508" spans="1:20" ht="16.5" thickBot="1" x14ac:dyDescent="0.3">
      <c r="A2508" s="139" t="str">
        <f t="shared" si="1740"/>
        <v>2015Wk 15PM3</v>
      </c>
      <c r="B2508" t="s">
        <v>175</v>
      </c>
      <c r="C2508" s="96"/>
      <c r="D2508" s="98"/>
      <c r="E2508" s="178"/>
      <c r="F2508" s="178"/>
      <c r="G2508" s="178"/>
      <c r="H2508" s="178"/>
      <c r="I2508" s="178"/>
      <c r="J2508" s="178"/>
      <c r="K2508" s="178"/>
      <c r="L2508" s="178"/>
      <c r="M2508" s="178"/>
      <c r="N2508" s="126"/>
      <c r="O2508" s="126"/>
      <c r="P2508" s="90"/>
      <c r="Q2508" s="52"/>
      <c r="R2508" s="177" t="str">
        <f>IF(R2506="","",CONCATENATE(R2506,"v",R2507))</f>
        <v>157100v130102</v>
      </c>
      <c r="S2508" s="170"/>
    </row>
    <row r="2509" spans="1:20" ht="16.5" thickBot="1" x14ac:dyDescent="0.3">
      <c r="A2509" s="139" t="str">
        <f t="shared" si="1740"/>
        <v>2015Wk 15P4</v>
      </c>
      <c r="B2509">
        <v>4</v>
      </c>
      <c r="C2509" s="144" t="s">
        <v>219</v>
      </c>
      <c r="D2509" s="171">
        <v>3</v>
      </c>
      <c r="E2509" s="172">
        <v>5</v>
      </c>
      <c r="F2509" s="172">
        <v>4</v>
      </c>
      <c r="G2509" s="172">
        <v>7</v>
      </c>
      <c r="H2509" s="172">
        <v>5</v>
      </c>
      <c r="I2509" s="172">
        <v>4</v>
      </c>
      <c r="J2509" s="172">
        <v>3</v>
      </c>
      <c r="K2509" s="172">
        <v>5</v>
      </c>
      <c r="L2509" s="172">
        <v>4</v>
      </c>
      <c r="M2509" s="173">
        <v>4</v>
      </c>
      <c r="N2509" s="174">
        <v>41</v>
      </c>
      <c r="O2509" s="175">
        <v>-1</v>
      </c>
      <c r="P2509" s="176">
        <v>2</v>
      </c>
      <c r="Q2509" s="52"/>
      <c r="R2509" s="177" t="str">
        <f>CONCATENATE(B2509+100,P2509+100)</f>
        <v>104102</v>
      </c>
      <c r="S2509" s="170">
        <f>B2510</f>
        <v>73</v>
      </c>
      <c r="T2509">
        <f>VLOOKUP(B2509,$D$223:$H$264,5,FALSE)</f>
        <v>0</v>
      </c>
    </row>
    <row r="2510" spans="1:20" ht="16.5" thickBot="1" x14ac:dyDescent="0.3">
      <c r="A2510" s="139" t="str">
        <f t="shared" si="1740"/>
        <v>2015Wk 15P73</v>
      </c>
      <c r="B2510">
        <v>73</v>
      </c>
      <c r="C2510" s="144" t="s">
        <v>226</v>
      </c>
      <c r="D2510" s="171">
        <v>11</v>
      </c>
      <c r="E2510" s="172">
        <v>7</v>
      </c>
      <c r="F2510" s="172">
        <v>4</v>
      </c>
      <c r="G2510" s="172">
        <v>9</v>
      </c>
      <c r="H2510" s="172">
        <v>6</v>
      </c>
      <c r="I2510" s="172">
        <v>5</v>
      </c>
      <c r="J2510" s="172">
        <v>5</v>
      </c>
      <c r="K2510" s="172">
        <v>5</v>
      </c>
      <c r="L2510" s="172">
        <v>5</v>
      </c>
      <c r="M2510" s="173">
        <v>8</v>
      </c>
      <c r="N2510" s="174">
        <v>54</v>
      </c>
      <c r="O2510" s="175">
        <v>-3</v>
      </c>
      <c r="P2510" s="176">
        <v>0</v>
      </c>
      <c r="Q2510" s="52"/>
      <c r="R2510" s="177" t="str">
        <f>CONCATENATE(B2510+100,P2510+100)</f>
        <v>173100</v>
      </c>
      <c r="S2510" s="170">
        <f>B2509</f>
        <v>4</v>
      </c>
      <c r="T2510" t="e">
        <f>VLOOKUP(B2510,$D$223:$H$264,5,FALSE)</f>
        <v>#N/A</v>
      </c>
    </row>
    <row r="2511" spans="1:20" ht="16.5" thickBot="1" x14ac:dyDescent="0.3">
      <c r="A2511" s="139" t="str">
        <f t="shared" si="1740"/>
        <v>2015Wk 15PM4</v>
      </c>
      <c r="B2511" t="s">
        <v>221</v>
      </c>
      <c r="C2511" s="96"/>
      <c r="D2511" s="98"/>
      <c r="E2511" s="178"/>
      <c r="F2511" s="178"/>
      <c r="G2511" s="178"/>
      <c r="H2511" s="178"/>
      <c r="I2511" s="178"/>
      <c r="J2511" s="178"/>
      <c r="K2511" s="178"/>
      <c r="L2511" s="178"/>
      <c r="M2511" s="178"/>
      <c r="N2511" s="126"/>
      <c r="O2511" s="126"/>
      <c r="P2511" s="90"/>
      <c r="Q2511" s="52"/>
      <c r="R2511" s="177" t="str">
        <f>IF(R2509="","",CONCATENATE(R2509,"v",R2510))</f>
        <v>104102v173100</v>
      </c>
      <c r="S2511" s="170"/>
    </row>
    <row r="2512" spans="1:20" ht="16.5" thickBot="1" x14ac:dyDescent="0.3">
      <c r="A2512" s="139" t="str">
        <f t="shared" si="1740"/>
        <v>2015Wk 15P22</v>
      </c>
      <c r="B2512">
        <v>22</v>
      </c>
      <c r="C2512" s="144" t="s">
        <v>222</v>
      </c>
      <c r="D2512" s="171">
        <v>6</v>
      </c>
      <c r="E2512" s="172">
        <v>5</v>
      </c>
      <c r="F2512" s="172">
        <v>4</v>
      </c>
      <c r="G2512" s="172">
        <v>5</v>
      </c>
      <c r="H2512" s="172">
        <v>7</v>
      </c>
      <c r="I2512" s="172">
        <v>5</v>
      </c>
      <c r="J2512" s="172">
        <v>5</v>
      </c>
      <c r="K2512" s="172">
        <v>4</v>
      </c>
      <c r="L2512" s="172">
        <v>4</v>
      </c>
      <c r="M2512" s="173">
        <v>4</v>
      </c>
      <c r="N2512" s="174">
        <v>43</v>
      </c>
      <c r="O2512" s="175">
        <v>1</v>
      </c>
      <c r="P2512" s="176">
        <v>1</v>
      </c>
      <c r="Q2512" s="52"/>
      <c r="R2512" s="177" t="str">
        <f>CONCATENATE(B2512+100,P2512+100)</f>
        <v>122101</v>
      </c>
      <c r="S2512" s="170">
        <f>B2513</f>
        <v>79</v>
      </c>
      <c r="T2512" t="e">
        <f>VLOOKUP(B2512,$D$223:$H$264,5,FALSE)</f>
        <v>#N/A</v>
      </c>
    </row>
    <row r="2513" spans="1:20" ht="16.5" thickBot="1" x14ac:dyDescent="0.3">
      <c r="A2513" s="139" t="str">
        <f t="shared" si="1740"/>
        <v>2015Wk 15P79</v>
      </c>
      <c r="B2513">
        <v>79</v>
      </c>
      <c r="C2513" s="144" t="s">
        <v>220</v>
      </c>
      <c r="D2513" s="171">
        <v>3</v>
      </c>
      <c r="E2513" s="172">
        <v>5</v>
      </c>
      <c r="F2513" s="172">
        <v>4</v>
      </c>
      <c r="G2513" s="172">
        <v>5</v>
      </c>
      <c r="H2513" s="172">
        <v>4</v>
      </c>
      <c r="I2513" s="172">
        <v>4</v>
      </c>
      <c r="J2513" s="172">
        <v>3</v>
      </c>
      <c r="K2513" s="172">
        <v>5</v>
      </c>
      <c r="L2513" s="172">
        <v>3</v>
      </c>
      <c r="M2513" s="173">
        <v>6</v>
      </c>
      <c r="N2513" s="174">
        <v>39</v>
      </c>
      <c r="O2513" s="175">
        <v>1</v>
      </c>
      <c r="P2513" s="176">
        <v>1</v>
      </c>
      <c r="Q2513" s="52"/>
      <c r="R2513" s="177" t="str">
        <f>CONCATENATE(B2513+100,P2513+100)</f>
        <v>179101</v>
      </c>
      <c r="S2513" s="170">
        <f>B2512</f>
        <v>22</v>
      </c>
      <c r="T2513" t="e">
        <f>VLOOKUP(B2513,$D$223:$H$264,5,FALSE)</f>
        <v>#N/A</v>
      </c>
    </row>
    <row r="2514" spans="1:20" ht="16.5" thickBot="1" x14ac:dyDescent="0.3">
      <c r="A2514" s="139" t="str">
        <f t="shared" si="1740"/>
        <v>2015Wk 15PM5</v>
      </c>
      <c r="B2514" t="s">
        <v>224</v>
      </c>
      <c r="C2514" s="96"/>
      <c r="D2514" s="98"/>
      <c r="E2514" s="178"/>
      <c r="F2514" s="178"/>
      <c r="G2514" s="178"/>
      <c r="H2514" s="178"/>
      <c r="I2514" s="178"/>
      <c r="J2514" s="178"/>
      <c r="K2514" s="178"/>
      <c r="L2514" s="178"/>
      <c r="M2514" s="178"/>
      <c r="N2514" s="126"/>
      <c r="O2514" s="126"/>
      <c r="P2514" s="90"/>
      <c r="Q2514" s="52"/>
      <c r="R2514" s="177" t="str">
        <f>IF(R2512="","",CONCATENATE(R2512,"v",R2513))</f>
        <v>122101v179101</v>
      </c>
      <c r="S2514" s="170"/>
    </row>
    <row r="2515" spans="1:20" ht="16.5" thickBot="1" x14ac:dyDescent="0.3">
      <c r="A2515" s="139" t="str">
        <f t="shared" si="1740"/>
        <v>2015Wk 15P35</v>
      </c>
      <c r="B2515">
        <v>35</v>
      </c>
      <c r="C2515" s="144" t="s">
        <v>225</v>
      </c>
      <c r="D2515" s="171">
        <v>11</v>
      </c>
      <c r="E2515" s="172">
        <v>8</v>
      </c>
      <c r="F2515" s="172">
        <v>6</v>
      </c>
      <c r="G2515" s="172">
        <v>7</v>
      </c>
      <c r="H2515" s="172">
        <v>8</v>
      </c>
      <c r="I2515" s="172">
        <v>7</v>
      </c>
      <c r="J2515" s="172">
        <v>4</v>
      </c>
      <c r="K2515" s="172">
        <v>6</v>
      </c>
      <c r="L2515" s="172">
        <v>3</v>
      </c>
      <c r="M2515" s="173">
        <v>6</v>
      </c>
      <c r="N2515" s="174">
        <v>55</v>
      </c>
      <c r="O2515" s="175">
        <v>-4</v>
      </c>
      <c r="P2515" s="176">
        <v>0</v>
      </c>
      <c r="Q2515" s="52"/>
      <c r="R2515" s="177" t="str">
        <f>CONCATENATE(B2515+100,P2515+100)</f>
        <v>135100</v>
      </c>
      <c r="S2515" s="170">
        <f>B2516</f>
        <v>37</v>
      </c>
      <c r="T2515" t="e">
        <f>VLOOKUP(B2515,$D$223:$H$264,5,FALSE)</f>
        <v>#N/A</v>
      </c>
    </row>
    <row r="2516" spans="1:20" ht="16.5" thickBot="1" x14ac:dyDescent="0.3">
      <c r="A2516" s="139" t="str">
        <f t="shared" si="1740"/>
        <v>2015Wk 15P37</v>
      </c>
      <c r="B2516">
        <v>37</v>
      </c>
      <c r="C2516" s="144" t="s">
        <v>223</v>
      </c>
      <c r="D2516" s="171">
        <v>5</v>
      </c>
      <c r="E2516" s="172">
        <v>5</v>
      </c>
      <c r="F2516" s="172">
        <v>4</v>
      </c>
      <c r="G2516" s="172">
        <v>6</v>
      </c>
      <c r="H2516" s="172">
        <v>6</v>
      </c>
      <c r="I2516" s="172">
        <v>3</v>
      </c>
      <c r="J2516" s="172">
        <v>4</v>
      </c>
      <c r="K2516" s="172">
        <v>4</v>
      </c>
      <c r="L2516" s="172">
        <v>3</v>
      </c>
      <c r="M2516" s="173">
        <v>5</v>
      </c>
      <c r="N2516" s="174">
        <v>40</v>
      </c>
      <c r="O2516" s="175">
        <v>3</v>
      </c>
      <c r="P2516" s="176">
        <v>2</v>
      </c>
      <c r="Q2516" s="52"/>
      <c r="R2516" s="177" t="str">
        <f>CONCATENATE(B2516+100,P2516+100)</f>
        <v>137102</v>
      </c>
      <c r="S2516" s="170">
        <f>B2515</f>
        <v>35</v>
      </c>
      <c r="T2516" t="e">
        <f>VLOOKUP(B2516,$D$223:$H$264,5,FALSE)</f>
        <v>#N/A</v>
      </c>
    </row>
    <row r="2517" spans="1:20" ht="16.5" thickBot="1" x14ac:dyDescent="0.3">
      <c r="A2517" s="139" t="str">
        <f t="shared" si="1740"/>
        <v>2015Wk 15PM6</v>
      </c>
      <c r="B2517" t="s">
        <v>227</v>
      </c>
      <c r="C2517" s="96"/>
      <c r="D2517" s="98"/>
      <c r="E2517" s="178"/>
      <c r="F2517" s="178"/>
      <c r="G2517" s="178"/>
      <c r="H2517" s="178"/>
      <c r="I2517" s="178"/>
      <c r="J2517" s="178"/>
      <c r="K2517" s="178"/>
      <c r="L2517" s="178"/>
      <c r="M2517" s="178"/>
      <c r="N2517" s="126"/>
      <c r="O2517" s="126"/>
      <c r="P2517" s="90"/>
      <c r="Q2517" s="52"/>
      <c r="R2517" s="177" t="str">
        <f>IF(R2515="","",CONCATENATE(R2515,"v",R2516))</f>
        <v>135100v137102</v>
      </c>
      <c r="S2517" s="170"/>
    </row>
    <row r="2518" spans="1:20" ht="16.5" thickBot="1" x14ac:dyDescent="0.3">
      <c r="A2518" s="139" t="str">
        <f t="shared" si="1740"/>
        <v>2015Wk 15P9</v>
      </c>
      <c r="B2518">
        <v>9</v>
      </c>
      <c r="C2518" s="144" t="s">
        <v>228</v>
      </c>
      <c r="D2518" s="171">
        <v>4</v>
      </c>
      <c r="E2518" s="172">
        <v>5</v>
      </c>
      <c r="F2518" s="172">
        <v>4</v>
      </c>
      <c r="G2518" s="172">
        <v>7</v>
      </c>
      <c r="H2518" s="172">
        <v>6</v>
      </c>
      <c r="I2518" s="172">
        <v>5</v>
      </c>
      <c r="J2518" s="172">
        <v>4</v>
      </c>
      <c r="K2518" s="172">
        <v>4</v>
      </c>
      <c r="L2518" s="172">
        <v>3</v>
      </c>
      <c r="M2518" s="173">
        <v>5</v>
      </c>
      <c r="N2518" s="174">
        <v>43</v>
      </c>
      <c r="O2518" s="175">
        <v>-2</v>
      </c>
      <c r="P2518" s="176">
        <v>0</v>
      </c>
      <c r="Q2518" s="52"/>
      <c r="R2518" s="177" t="str">
        <f>CONCATENATE(B2518+100,P2518+100)</f>
        <v>109100</v>
      </c>
      <c r="S2518" s="170">
        <f>B2519</f>
        <v>32</v>
      </c>
      <c r="T2518" t="e">
        <f>VLOOKUP(B2518,$D$223:$H$264,5,FALSE)</f>
        <v>#N/A</v>
      </c>
    </row>
    <row r="2519" spans="1:20" ht="16.5" thickBot="1" x14ac:dyDescent="0.3">
      <c r="A2519" s="139" t="str">
        <f t="shared" si="1740"/>
        <v>2015Wk 15P32</v>
      </c>
      <c r="B2519">
        <v>32</v>
      </c>
      <c r="C2519" s="144" t="s">
        <v>235</v>
      </c>
      <c r="D2519" s="171">
        <v>10</v>
      </c>
      <c r="E2519" s="172">
        <v>7</v>
      </c>
      <c r="F2519" s="172">
        <v>6</v>
      </c>
      <c r="G2519" s="172">
        <v>7</v>
      </c>
      <c r="H2519" s="172">
        <v>6</v>
      </c>
      <c r="I2519" s="172">
        <v>4</v>
      </c>
      <c r="J2519" s="172">
        <v>4</v>
      </c>
      <c r="K2519" s="172">
        <v>5</v>
      </c>
      <c r="L2519" s="172">
        <v>3</v>
      </c>
      <c r="M2519" s="173">
        <v>5</v>
      </c>
      <c r="N2519" s="174">
        <v>47</v>
      </c>
      <c r="O2519" s="175">
        <v>0</v>
      </c>
      <c r="P2519" s="176">
        <v>2</v>
      </c>
      <c r="Q2519" s="52"/>
      <c r="R2519" s="177" t="str">
        <f>CONCATENATE(B2519+100,P2519+100)</f>
        <v>132102</v>
      </c>
      <c r="S2519" s="170">
        <f>B2518</f>
        <v>9</v>
      </c>
      <c r="T2519" t="e">
        <f>VLOOKUP(B2519,$D$223:$H$264,5,FALSE)</f>
        <v>#N/A</v>
      </c>
    </row>
    <row r="2520" spans="1:20" ht="16.5" thickBot="1" x14ac:dyDescent="0.3">
      <c r="A2520" s="139" t="str">
        <f t="shared" si="1740"/>
        <v>2015Wk 15PM7</v>
      </c>
      <c r="B2520" t="s">
        <v>230</v>
      </c>
      <c r="C2520" s="96"/>
      <c r="D2520" s="98"/>
      <c r="E2520" s="178"/>
      <c r="F2520" s="178"/>
      <c r="G2520" s="178"/>
      <c r="H2520" s="178"/>
      <c r="I2520" s="178"/>
      <c r="J2520" s="178"/>
      <c r="K2520" s="178"/>
      <c r="L2520" s="178"/>
      <c r="M2520" s="178"/>
      <c r="N2520" s="126"/>
      <c r="O2520" s="126"/>
      <c r="P2520" s="90"/>
      <c r="Q2520" s="52"/>
      <c r="R2520" s="177" t="str">
        <f>IF(R2518="","",CONCATENATE(R2518,"v",R2519))</f>
        <v>109100v132102</v>
      </c>
      <c r="S2520" s="170"/>
    </row>
    <row r="2521" spans="1:20" ht="16.5" thickBot="1" x14ac:dyDescent="0.3">
      <c r="A2521" s="139" t="str">
        <f t="shared" si="1740"/>
        <v>2015Wk 15P12</v>
      </c>
      <c r="B2521">
        <v>12</v>
      </c>
      <c r="C2521" s="144" t="s">
        <v>231</v>
      </c>
      <c r="D2521" s="171">
        <v>5</v>
      </c>
      <c r="E2521" s="172">
        <v>5</v>
      </c>
      <c r="F2521" s="172">
        <v>5</v>
      </c>
      <c r="G2521" s="172">
        <v>6</v>
      </c>
      <c r="H2521" s="172">
        <v>6</v>
      </c>
      <c r="I2521" s="172">
        <v>4</v>
      </c>
      <c r="J2521" s="172">
        <v>4</v>
      </c>
      <c r="K2521" s="172">
        <v>4</v>
      </c>
      <c r="L2521" s="172">
        <v>3</v>
      </c>
      <c r="M2521" s="173">
        <v>5</v>
      </c>
      <c r="N2521" s="174">
        <v>42</v>
      </c>
      <c r="O2521" s="175">
        <v>0</v>
      </c>
      <c r="P2521" s="176">
        <v>2</v>
      </c>
      <c r="Q2521" s="52"/>
      <c r="R2521" s="177" t="str">
        <f>CONCATENATE(B2521+100,P2521+100)</f>
        <v>112102</v>
      </c>
      <c r="S2521" s="170">
        <f>B2522</f>
        <v>3</v>
      </c>
      <c r="T2521" t="e">
        <f>VLOOKUP(B2521,$D$223:$H$264,5,FALSE)</f>
        <v>#N/A</v>
      </c>
    </row>
    <row r="2522" spans="1:20" ht="16.5" thickBot="1" x14ac:dyDescent="0.3">
      <c r="A2522" s="139" t="str">
        <f t="shared" si="1740"/>
        <v>2015Wk 15P3</v>
      </c>
      <c r="B2522">
        <v>3</v>
      </c>
      <c r="C2522" s="144" t="s">
        <v>229</v>
      </c>
      <c r="D2522" s="171">
        <v>4</v>
      </c>
      <c r="E2522" s="172">
        <v>5</v>
      </c>
      <c r="F2522" s="172">
        <v>6</v>
      </c>
      <c r="G2522" s="172">
        <v>6</v>
      </c>
      <c r="H2522" s="172">
        <v>5</v>
      </c>
      <c r="I2522" s="172">
        <v>4</v>
      </c>
      <c r="J2522" s="172">
        <v>4</v>
      </c>
      <c r="K2522" s="172">
        <v>4</v>
      </c>
      <c r="L2522" s="172">
        <v>3</v>
      </c>
      <c r="M2522" s="173">
        <v>5</v>
      </c>
      <c r="N2522" s="174">
        <v>42</v>
      </c>
      <c r="O2522" s="175">
        <v>-1</v>
      </c>
      <c r="P2522" s="176">
        <v>0</v>
      </c>
      <c r="Q2522" s="52"/>
      <c r="R2522" s="177" t="str">
        <f>CONCATENATE(B2522+100,P2522+100)</f>
        <v>103100</v>
      </c>
      <c r="S2522" s="170">
        <f>B2521</f>
        <v>12</v>
      </c>
      <c r="T2522" t="e">
        <f>VLOOKUP(B2522,$D$223:$H$264,5,FALSE)</f>
        <v>#N/A</v>
      </c>
    </row>
    <row r="2523" spans="1:20" ht="16.5" thickBot="1" x14ac:dyDescent="0.3">
      <c r="A2523" s="139" t="str">
        <f t="shared" si="1740"/>
        <v>2015Wk 15PM8</v>
      </c>
      <c r="B2523" t="s">
        <v>233</v>
      </c>
      <c r="C2523" s="96"/>
      <c r="D2523" s="98"/>
      <c r="E2523" s="178"/>
      <c r="F2523" s="178"/>
      <c r="G2523" s="178"/>
      <c r="H2523" s="178"/>
      <c r="I2523" s="178"/>
      <c r="J2523" s="178"/>
      <c r="K2523" s="178"/>
      <c r="L2523" s="178"/>
      <c r="M2523" s="178"/>
      <c r="N2523" s="126"/>
      <c r="O2523" s="126"/>
      <c r="P2523" s="90"/>
      <c r="Q2523" s="52"/>
      <c r="R2523" s="177" t="str">
        <f>IF(R2521="","",CONCATENATE(R2521,"v",R2522))</f>
        <v>112102v103100</v>
      </c>
      <c r="S2523" s="170"/>
    </row>
    <row r="2524" spans="1:20" ht="16.5" thickBot="1" x14ac:dyDescent="0.3">
      <c r="A2524" s="139" t="str">
        <f t="shared" si="1740"/>
        <v>2015Wk 15P72</v>
      </c>
      <c r="B2524">
        <v>72</v>
      </c>
      <c r="C2524" s="144" t="s">
        <v>234</v>
      </c>
      <c r="D2524" s="171">
        <v>11</v>
      </c>
      <c r="E2524" s="172">
        <v>7</v>
      </c>
      <c r="F2524" s="172">
        <v>5</v>
      </c>
      <c r="G2524" s="172">
        <v>7</v>
      </c>
      <c r="H2524" s="172">
        <v>5</v>
      </c>
      <c r="I2524" s="172">
        <v>5</v>
      </c>
      <c r="J2524" s="172">
        <v>4</v>
      </c>
      <c r="K2524" s="172">
        <v>5</v>
      </c>
      <c r="L2524" s="172">
        <v>4</v>
      </c>
      <c r="M2524" s="173">
        <v>7</v>
      </c>
      <c r="N2524" s="174">
        <v>49</v>
      </c>
      <c r="O2524" s="175">
        <v>0</v>
      </c>
      <c r="P2524" s="176">
        <v>2</v>
      </c>
      <c r="Q2524" s="52"/>
      <c r="R2524" s="177" t="str">
        <f>CONCATENATE(B2524+100,P2524+100)</f>
        <v>172102</v>
      </c>
      <c r="S2524" s="170">
        <f>B2525</f>
        <v>31</v>
      </c>
      <c r="T2524" t="e">
        <f>VLOOKUP(B2524,$D$223:$H$264,5,FALSE)</f>
        <v>#N/A</v>
      </c>
    </row>
    <row r="2525" spans="1:20" ht="16.5" thickBot="1" x14ac:dyDescent="0.3">
      <c r="A2525" s="139" t="str">
        <f t="shared" si="1740"/>
        <v>2015Wk 15P31</v>
      </c>
      <c r="B2525">
        <v>31</v>
      </c>
      <c r="C2525" s="144" t="s">
        <v>232</v>
      </c>
      <c r="D2525" s="171">
        <v>8</v>
      </c>
      <c r="E2525" s="172">
        <v>6</v>
      </c>
      <c r="F2525" s="172">
        <v>6</v>
      </c>
      <c r="G2525" s="172">
        <v>8</v>
      </c>
      <c r="H2525" s="172">
        <v>7</v>
      </c>
      <c r="I2525" s="172">
        <v>5</v>
      </c>
      <c r="J2525" s="172">
        <v>5</v>
      </c>
      <c r="K2525" s="172">
        <v>5</v>
      </c>
      <c r="L2525" s="172">
        <v>4</v>
      </c>
      <c r="M2525" s="173">
        <v>6</v>
      </c>
      <c r="N2525" s="174">
        <v>52</v>
      </c>
      <c r="O2525" s="175">
        <v>-5</v>
      </c>
      <c r="P2525" s="176">
        <v>0</v>
      </c>
      <c r="Q2525" s="52"/>
      <c r="R2525" s="177" t="str">
        <f>CONCATENATE(B2525+100,P2525+100)</f>
        <v>131100</v>
      </c>
      <c r="S2525" s="170">
        <f>B2524</f>
        <v>72</v>
      </c>
      <c r="T2525" t="e">
        <f>VLOOKUP(B2525,$D$223:$H$264,5,FALSE)</f>
        <v>#N/A</v>
      </c>
    </row>
    <row r="2526" spans="1:20" ht="16.5" thickBot="1" x14ac:dyDescent="0.3">
      <c r="A2526" s="139" t="str">
        <f t="shared" si="1740"/>
        <v>2015Wk 15PM9</v>
      </c>
      <c r="B2526" t="s">
        <v>236</v>
      </c>
      <c r="C2526" s="96"/>
      <c r="D2526" s="98"/>
      <c r="E2526" s="178"/>
      <c r="F2526" s="178"/>
      <c r="G2526" s="178"/>
      <c r="H2526" s="178"/>
      <c r="I2526" s="178"/>
      <c r="J2526" s="178"/>
      <c r="K2526" s="178"/>
      <c r="L2526" s="178"/>
      <c r="M2526" s="178"/>
      <c r="N2526" s="126"/>
      <c r="O2526" s="126"/>
      <c r="P2526" s="90"/>
      <c r="Q2526" s="52"/>
      <c r="R2526" s="177" t="str">
        <f>IF(R2524="","",CONCATENATE(R2524,"v",R2525))</f>
        <v>172102v131100</v>
      </c>
      <c r="S2526" s="170"/>
    </row>
    <row r="2527" spans="1:20" ht="16.5" thickBot="1" x14ac:dyDescent="0.3">
      <c r="A2527" s="139" t="str">
        <f t="shared" si="1740"/>
        <v>2015Wk 15P6</v>
      </c>
      <c r="B2527">
        <v>6</v>
      </c>
      <c r="C2527" s="144" t="s">
        <v>237</v>
      </c>
      <c r="D2527" s="171">
        <v>5</v>
      </c>
      <c r="E2527" s="172">
        <v>6</v>
      </c>
      <c r="F2527" s="172">
        <v>5</v>
      </c>
      <c r="G2527" s="172">
        <v>6</v>
      </c>
      <c r="H2527" s="172">
        <v>5</v>
      </c>
      <c r="I2527" s="172">
        <v>4</v>
      </c>
      <c r="J2527" s="172">
        <v>4</v>
      </c>
      <c r="K2527" s="172">
        <v>4</v>
      </c>
      <c r="L2527" s="172">
        <v>4</v>
      </c>
      <c r="M2527" s="173">
        <v>5</v>
      </c>
      <c r="N2527" s="174">
        <v>43</v>
      </c>
      <c r="O2527" s="175">
        <v>-1</v>
      </c>
      <c r="P2527" s="176">
        <v>2</v>
      </c>
      <c r="Q2527" s="52"/>
      <c r="R2527" s="177" t="str">
        <f>CONCATENATE(B2527+100,P2527+100)</f>
        <v>106102</v>
      </c>
      <c r="S2527" s="170">
        <f>B2528</f>
        <v>28</v>
      </c>
      <c r="T2527" t="e">
        <f>VLOOKUP(B2527,$D$223:$H$264,5,FALSE)</f>
        <v>#N/A</v>
      </c>
    </row>
    <row r="2528" spans="1:20" ht="16.5" thickBot="1" x14ac:dyDescent="0.3">
      <c r="A2528" s="139" t="str">
        <f t="shared" si="1740"/>
        <v>2015Wk 15P28</v>
      </c>
      <c r="B2528">
        <v>28</v>
      </c>
      <c r="C2528" s="144" t="s">
        <v>244</v>
      </c>
      <c r="D2528" s="171">
        <v>9</v>
      </c>
      <c r="E2528" s="172">
        <v>6</v>
      </c>
      <c r="F2528" s="172">
        <v>5</v>
      </c>
      <c r="G2528" s="172">
        <v>8</v>
      </c>
      <c r="H2528" s="172">
        <v>6</v>
      </c>
      <c r="I2528" s="172">
        <v>5</v>
      </c>
      <c r="J2528" s="172">
        <v>4</v>
      </c>
      <c r="K2528" s="172">
        <v>5</v>
      </c>
      <c r="L2528" s="172">
        <v>4</v>
      </c>
      <c r="M2528" s="173">
        <v>6</v>
      </c>
      <c r="N2528" s="174">
        <v>49</v>
      </c>
      <c r="O2528" s="175">
        <v>-2</v>
      </c>
      <c r="P2528" s="176">
        <v>0</v>
      </c>
      <c r="Q2528" s="52"/>
      <c r="R2528" s="177" t="str">
        <f>CONCATENATE(B2528+100,P2528+100)</f>
        <v>128100</v>
      </c>
      <c r="S2528" s="170">
        <f>B2527</f>
        <v>6</v>
      </c>
      <c r="T2528" t="e">
        <f>VLOOKUP(B2528,$D$223:$H$264,5,FALSE)</f>
        <v>#N/A</v>
      </c>
    </row>
    <row r="2529" spans="1:20" ht="16.5" thickBot="1" x14ac:dyDescent="0.3">
      <c r="A2529" s="139" t="str">
        <f t="shared" si="1740"/>
        <v>2015Wk 15PM10</v>
      </c>
      <c r="B2529" t="s">
        <v>239</v>
      </c>
      <c r="C2529" s="96"/>
      <c r="D2529" s="98"/>
      <c r="E2529" s="178"/>
      <c r="F2529" s="178"/>
      <c r="G2529" s="178"/>
      <c r="H2529" s="178"/>
      <c r="I2529" s="178"/>
      <c r="J2529" s="178"/>
      <c r="K2529" s="178"/>
      <c r="L2529" s="178"/>
      <c r="M2529" s="178"/>
      <c r="N2529" s="126"/>
      <c r="O2529" s="126"/>
      <c r="P2529" s="90"/>
      <c r="Q2529" s="52"/>
      <c r="R2529" s="177" t="str">
        <f>IF(R2527="","",CONCATENATE(R2527,"v",R2528))</f>
        <v>106102v128100</v>
      </c>
      <c r="S2529" s="170"/>
    </row>
    <row r="2530" spans="1:20" ht="16.5" thickBot="1" x14ac:dyDescent="0.3">
      <c r="A2530" s="139" t="str">
        <f t="shared" si="1740"/>
        <v>2015Wk 15P21</v>
      </c>
      <c r="B2530">
        <v>21</v>
      </c>
      <c r="C2530" s="144" t="s">
        <v>240</v>
      </c>
      <c r="D2530" s="171">
        <v>7</v>
      </c>
      <c r="E2530" s="172">
        <v>5</v>
      </c>
      <c r="F2530" s="172">
        <v>5</v>
      </c>
      <c r="G2530" s="172">
        <v>7</v>
      </c>
      <c r="H2530" s="172">
        <v>5</v>
      </c>
      <c r="I2530" s="172">
        <v>3</v>
      </c>
      <c r="J2530" s="172">
        <v>4</v>
      </c>
      <c r="K2530" s="172">
        <v>5</v>
      </c>
      <c r="L2530" s="172">
        <v>4</v>
      </c>
      <c r="M2530" s="173">
        <v>7</v>
      </c>
      <c r="N2530" s="174">
        <v>45</v>
      </c>
      <c r="O2530" s="175">
        <v>1</v>
      </c>
      <c r="P2530" s="176">
        <v>1</v>
      </c>
      <c r="Q2530" s="52"/>
      <c r="R2530" s="177" t="str">
        <f>CONCATENATE(B2530+100,P2530+100)</f>
        <v>121101</v>
      </c>
      <c r="S2530" s="170">
        <f>B2531</f>
        <v>8</v>
      </c>
      <c r="T2530" t="e">
        <f>VLOOKUP(B2530,$D$223:$H$264,5,FALSE)</f>
        <v>#N/A</v>
      </c>
    </row>
    <row r="2531" spans="1:20" ht="16.5" thickBot="1" x14ac:dyDescent="0.3">
      <c r="A2531" s="139" t="str">
        <f t="shared" si="1740"/>
        <v>2015Wk 15P8</v>
      </c>
      <c r="B2531">
        <v>8</v>
      </c>
      <c r="C2531" s="144" t="s">
        <v>238</v>
      </c>
      <c r="D2531" s="171">
        <v>5</v>
      </c>
      <c r="E2531" s="172">
        <v>5</v>
      </c>
      <c r="F2531" s="172">
        <v>6</v>
      </c>
      <c r="G2531" s="172">
        <v>6</v>
      </c>
      <c r="H2531" s="172">
        <v>6</v>
      </c>
      <c r="I2531" s="172">
        <v>3</v>
      </c>
      <c r="J2531" s="172">
        <v>3</v>
      </c>
      <c r="K2531" s="172">
        <v>4</v>
      </c>
      <c r="L2531" s="172">
        <v>4</v>
      </c>
      <c r="M2531" s="173">
        <v>5</v>
      </c>
      <c r="N2531" s="174">
        <v>42</v>
      </c>
      <c r="O2531" s="175">
        <v>1</v>
      </c>
      <c r="P2531" s="176">
        <v>1</v>
      </c>
      <c r="Q2531" s="52"/>
      <c r="R2531" s="177" t="str">
        <f>CONCATENATE(B2531+100,P2531+100)</f>
        <v>108101</v>
      </c>
      <c r="S2531" s="170">
        <f>B2530</f>
        <v>21</v>
      </c>
      <c r="T2531" t="e">
        <f>VLOOKUP(B2531,$D$223:$H$264,5,FALSE)</f>
        <v>#N/A</v>
      </c>
    </row>
    <row r="2532" spans="1:20" ht="16.5" thickBot="1" x14ac:dyDescent="0.3">
      <c r="A2532" s="139" t="str">
        <f t="shared" si="1740"/>
        <v>2015Wk 15PM11</v>
      </c>
      <c r="B2532" t="s">
        <v>242</v>
      </c>
      <c r="C2532" s="96"/>
      <c r="D2532" s="98"/>
      <c r="E2532" s="178"/>
      <c r="F2532" s="178"/>
      <c r="G2532" s="178"/>
      <c r="H2532" s="178"/>
      <c r="I2532" s="178"/>
      <c r="J2532" s="178"/>
      <c r="K2532" s="178"/>
      <c r="L2532" s="178"/>
      <c r="M2532" s="178"/>
      <c r="N2532" s="126"/>
      <c r="O2532" s="126"/>
      <c r="P2532" s="90"/>
      <c r="Q2532" s="52"/>
      <c r="R2532" s="177" t="str">
        <f>IF(R2530="","",CONCATENATE(R2530,"v",R2531))</f>
        <v>121101v108101</v>
      </c>
      <c r="S2532" s="170"/>
    </row>
    <row r="2533" spans="1:20" ht="16.5" thickBot="1" x14ac:dyDescent="0.3">
      <c r="A2533" s="139" t="str">
        <f t="shared" si="1740"/>
        <v>2015Wk 15P29</v>
      </c>
      <c r="B2533">
        <v>29</v>
      </c>
      <c r="C2533" s="144" t="s">
        <v>243</v>
      </c>
      <c r="D2533" s="171">
        <v>10</v>
      </c>
      <c r="E2533" s="172">
        <v>6</v>
      </c>
      <c r="F2533" s="172">
        <v>6</v>
      </c>
      <c r="G2533" s="172">
        <v>6</v>
      </c>
      <c r="H2533" s="172">
        <v>7</v>
      </c>
      <c r="I2533" s="172">
        <v>5</v>
      </c>
      <c r="J2533" s="172">
        <v>5</v>
      </c>
      <c r="K2533" s="172">
        <v>4</v>
      </c>
      <c r="L2533" s="172">
        <v>4</v>
      </c>
      <c r="M2533" s="173">
        <v>4</v>
      </c>
      <c r="N2533" s="174">
        <v>47</v>
      </c>
      <c r="O2533" s="175">
        <v>1</v>
      </c>
      <c r="P2533" s="176">
        <v>2</v>
      </c>
      <c r="Q2533" s="52"/>
      <c r="R2533" s="177" t="str">
        <f>CONCATENATE(B2533+100,P2533+100)</f>
        <v>129102</v>
      </c>
      <c r="S2533" s="170">
        <f>B2534</f>
        <v>43</v>
      </c>
      <c r="T2533" t="e">
        <f>VLOOKUP(B2533,$D$223:$H$264,5,FALSE)</f>
        <v>#N/A</v>
      </c>
    </row>
    <row r="2534" spans="1:20" ht="16.5" thickBot="1" x14ac:dyDescent="0.3">
      <c r="A2534" s="139" t="str">
        <f t="shared" si="1740"/>
        <v>2015Wk 15P43</v>
      </c>
      <c r="B2534">
        <v>43</v>
      </c>
      <c r="C2534" s="144" t="s">
        <v>241</v>
      </c>
      <c r="D2534" s="171">
        <v>8</v>
      </c>
      <c r="E2534" s="172">
        <v>5</v>
      </c>
      <c r="F2534" s="172">
        <v>5</v>
      </c>
      <c r="G2534" s="172">
        <v>6</v>
      </c>
      <c r="H2534" s="172">
        <v>5</v>
      </c>
      <c r="I2534" s="172">
        <v>5</v>
      </c>
      <c r="J2534" s="172">
        <v>4</v>
      </c>
      <c r="K2534" s="172">
        <v>5</v>
      </c>
      <c r="L2534" s="172">
        <v>4</v>
      </c>
      <c r="M2534" s="173">
        <v>7</v>
      </c>
      <c r="N2534" s="174">
        <v>46</v>
      </c>
      <c r="O2534" s="175">
        <v>0</v>
      </c>
      <c r="P2534" s="176">
        <v>0</v>
      </c>
      <c r="Q2534" s="52"/>
      <c r="R2534" s="177" t="str">
        <f>CONCATENATE(B2534+100,P2534+100)</f>
        <v>143100</v>
      </c>
      <c r="S2534" s="170">
        <f>B2533</f>
        <v>29</v>
      </c>
      <c r="T2534" t="e">
        <f>VLOOKUP(B2534,$D$223:$H$264,5,FALSE)</f>
        <v>#N/A</v>
      </c>
    </row>
    <row r="2535" spans="1:20" ht="16.5" thickBot="1" x14ac:dyDescent="0.3">
      <c r="A2535" s="139" t="str">
        <f t="shared" si="1740"/>
        <v>2015Wk 15PM12</v>
      </c>
      <c r="B2535" t="s">
        <v>245</v>
      </c>
      <c r="C2535" s="96"/>
      <c r="D2535" s="98"/>
      <c r="E2535" s="178"/>
      <c r="F2535" s="178"/>
      <c r="G2535" s="178"/>
      <c r="H2535" s="178"/>
      <c r="I2535" s="178"/>
      <c r="J2535" s="178"/>
      <c r="K2535" s="178"/>
      <c r="L2535" s="178"/>
      <c r="M2535" s="178"/>
      <c r="N2535" s="126"/>
      <c r="O2535" s="126"/>
      <c r="P2535" s="90"/>
      <c r="Q2535" s="52"/>
      <c r="R2535" s="177" t="str">
        <f>IF(R2533="","",CONCATENATE(R2533,"v",R2534))</f>
        <v>129102v143100</v>
      </c>
      <c r="S2535" s="170"/>
    </row>
    <row r="2536" spans="1:20" ht="16.5" thickBot="1" x14ac:dyDescent="0.3">
      <c r="A2536" s="139" t="str">
        <f t="shared" si="1740"/>
        <v>2015Wk 15P23</v>
      </c>
      <c r="B2536">
        <v>23</v>
      </c>
      <c r="C2536" s="144" t="s">
        <v>246</v>
      </c>
      <c r="D2536" s="171">
        <v>5</v>
      </c>
      <c r="E2536" s="172">
        <v>5</v>
      </c>
      <c r="F2536" s="172">
        <v>4</v>
      </c>
      <c r="G2536" s="172">
        <v>6</v>
      </c>
      <c r="H2536" s="172">
        <v>5</v>
      </c>
      <c r="I2536" s="172">
        <v>4</v>
      </c>
      <c r="J2536" s="172">
        <v>4</v>
      </c>
      <c r="K2536" s="172">
        <v>4</v>
      </c>
      <c r="L2536" s="172">
        <v>3</v>
      </c>
      <c r="M2536" s="173">
        <v>5</v>
      </c>
      <c r="N2536" s="174">
        <v>40</v>
      </c>
      <c r="O2536" s="175">
        <v>2</v>
      </c>
      <c r="P2536" s="176">
        <v>2</v>
      </c>
      <c r="Q2536" s="52"/>
      <c r="R2536" s="177" t="str">
        <f>CONCATENATE(B2536+100,P2536+100)</f>
        <v>123102</v>
      </c>
      <c r="S2536" s="170">
        <f>B2537</f>
        <v>17</v>
      </c>
      <c r="T2536" t="e">
        <f>VLOOKUP(B2536,$D$223:$H$264,5,FALSE)</f>
        <v>#N/A</v>
      </c>
    </row>
    <row r="2537" spans="1:20" ht="16.5" thickBot="1" x14ac:dyDescent="0.3">
      <c r="A2537" s="139" t="str">
        <f t="shared" si="1740"/>
        <v>2015Wk 15P17</v>
      </c>
      <c r="B2537">
        <v>17</v>
      </c>
      <c r="C2537" s="144" t="s">
        <v>253</v>
      </c>
      <c r="D2537" s="171">
        <v>9</v>
      </c>
      <c r="E2537" s="172">
        <v>7</v>
      </c>
      <c r="F2537" s="172">
        <v>5</v>
      </c>
      <c r="G2537" s="172">
        <v>6</v>
      </c>
      <c r="H2537" s="172">
        <v>6</v>
      </c>
      <c r="I2537" s="172">
        <v>6</v>
      </c>
      <c r="J2537" s="172">
        <v>5</v>
      </c>
      <c r="K2537" s="172">
        <v>6</v>
      </c>
      <c r="L2537" s="172">
        <v>4</v>
      </c>
      <c r="M2537" s="173">
        <v>5</v>
      </c>
      <c r="N2537" s="174">
        <v>50</v>
      </c>
      <c r="O2537" s="175">
        <v>-4</v>
      </c>
      <c r="P2537" s="176">
        <v>0</v>
      </c>
      <c r="Q2537" s="52"/>
      <c r="R2537" s="177" t="str">
        <f>CONCATENATE(B2537+100,P2537+100)</f>
        <v>117100</v>
      </c>
      <c r="S2537" s="170">
        <f>B2536</f>
        <v>23</v>
      </c>
      <c r="T2537" t="e">
        <f>VLOOKUP(B2537,$D$223:$H$264,5,FALSE)</f>
        <v>#N/A</v>
      </c>
    </row>
    <row r="2538" spans="1:20" ht="16.5" thickBot="1" x14ac:dyDescent="0.3">
      <c r="A2538" s="139" t="str">
        <f t="shared" si="1740"/>
        <v>2015Wk 15PM13</v>
      </c>
      <c r="B2538" t="s">
        <v>248</v>
      </c>
      <c r="C2538" s="96"/>
      <c r="D2538" s="98"/>
      <c r="E2538" s="178"/>
      <c r="F2538" s="178"/>
      <c r="G2538" s="178"/>
      <c r="H2538" s="178"/>
      <c r="I2538" s="178"/>
      <c r="J2538" s="178"/>
      <c r="K2538" s="178"/>
      <c r="L2538" s="178"/>
      <c r="M2538" s="178"/>
      <c r="N2538" s="126"/>
      <c r="O2538" s="126"/>
      <c r="P2538" s="90"/>
      <c r="Q2538" s="52"/>
      <c r="R2538" s="177" t="str">
        <f>IF(R2536="","",CONCATENATE(R2536,"v",R2537))</f>
        <v>123102v117100</v>
      </c>
      <c r="S2538" s="170"/>
    </row>
    <row r="2539" spans="1:20" ht="16.5" thickBot="1" x14ac:dyDescent="0.3">
      <c r="A2539" s="139" t="str">
        <f t="shared" si="1740"/>
        <v>2015Wk 15P24</v>
      </c>
      <c r="B2539">
        <v>24</v>
      </c>
      <c r="C2539" s="144" t="s">
        <v>249</v>
      </c>
      <c r="D2539" s="171">
        <v>8</v>
      </c>
      <c r="E2539" s="172">
        <v>7</v>
      </c>
      <c r="F2539" s="172">
        <v>5</v>
      </c>
      <c r="G2539" s="172">
        <v>6</v>
      </c>
      <c r="H2539" s="172">
        <v>5</v>
      </c>
      <c r="I2539" s="172">
        <v>5</v>
      </c>
      <c r="J2539" s="172">
        <v>3</v>
      </c>
      <c r="K2539" s="172">
        <v>5</v>
      </c>
      <c r="L2539" s="172">
        <v>3</v>
      </c>
      <c r="M2539" s="173">
        <v>5</v>
      </c>
      <c r="N2539" s="174">
        <v>44</v>
      </c>
      <c r="O2539" s="175">
        <v>1</v>
      </c>
      <c r="P2539" s="176">
        <v>2</v>
      </c>
      <c r="Q2539" s="52"/>
      <c r="R2539" s="177" t="str">
        <f>CONCATENATE(B2539+100,P2539+100)</f>
        <v>124102</v>
      </c>
      <c r="S2539" s="170">
        <f>B2540</f>
        <v>81</v>
      </c>
      <c r="T2539" t="e">
        <f>VLOOKUP(B2539,$D$223:$H$264,5,FALSE)</f>
        <v>#N/A</v>
      </c>
    </row>
    <row r="2540" spans="1:20" ht="16.5" thickBot="1" x14ac:dyDescent="0.3">
      <c r="A2540" s="139" t="str">
        <f t="shared" si="1740"/>
        <v>2015Wk 15P81</v>
      </c>
      <c r="B2540">
        <v>81</v>
      </c>
      <c r="C2540" s="144" t="s">
        <v>247</v>
      </c>
      <c r="D2540" s="171">
        <v>5</v>
      </c>
      <c r="E2540" s="172">
        <v>6</v>
      </c>
      <c r="F2540" s="172">
        <v>4</v>
      </c>
      <c r="G2540" s="172">
        <v>7</v>
      </c>
      <c r="H2540" s="172">
        <v>6</v>
      </c>
      <c r="I2540" s="172">
        <v>4</v>
      </c>
      <c r="J2540" s="172">
        <v>5</v>
      </c>
      <c r="K2540" s="172">
        <v>4</v>
      </c>
      <c r="L2540" s="172">
        <v>4</v>
      </c>
      <c r="M2540" s="173">
        <v>4</v>
      </c>
      <c r="N2540" s="174">
        <v>44</v>
      </c>
      <c r="O2540" s="175">
        <v>-2</v>
      </c>
      <c r="P2540" s="176">
        <v>0</v>
      </c>
      <c r="Q2540" s="52"/>
      <c r="R2540" s="177" t="str">
        <f>CONCATENATE(B2540+100,P2540+100)</f>
        <v>181100</v>
      </c>
      <c r="S2540" s="170">
        <f>B2539</f>
        <v>24</v>
      </c>
      <c r="T2540" t="e">
        <f>VLOOKUP(B2540,$D$223:$H$264,5,FALSE)</f>
        <v>#N/A</v>
      </c>
    </row>
    <row r="2541" spans="1:20" ht="16.5" thickBot="1" x14ac:dyDescent="0.3">
      <c r="A2541" s="139" t="str">
        <f t="shared" si="1740"/>
        <v>2015Wk 15PM14</v>
      </c>
      <c r="B2541" t="s">
        <v>251</v>
      </c>
      <c r="C2541" s="96"/>
      <c r="D2541" s="98"/>
      <c r="E2541" s="178"/>
      <c r="F2541" s="178"/>
      <c r="G2541" s="178"/>
      <c r="H2541" s="178"/>
      <c r="I2541" s="178"/>
      <c r="J2541" s="178"/>
      <c r="K2541" s="178"/>
      <c r="L2541" s="178"/>
      <c r="M2541" s="178"/>
      <c r="N2541" s="126"/>
      <c r="O2541" s="126"/>
      <c r="P2541" s="90"/>
      <c r="Q2541" s="52"/>
      <c r="R2541" s="177" t="str">
        <f>IF(R2539="","",CONCATENATE(R2539,"v",R2540))</f>
        <v>124102v181100</v>
      </c>
      <c r="S2541" s="170"/>
    </row>
    <row r="2542" spans="1:20" ht="16.5" thickBot="1" x14ac:dyDescent="0.3">
      <c r="A2542" s="139" t="str">
        <f t="shared" si="1740"/>
        <v>2015Wk 15P80</v>
      </c>
      <c r="B2542">
        <v>80</v>
      </c>
      <c r="C2542" s="144" t="s">
        <v>252</v>
      </c>
      <c r="D2542" s="171">
        <v>9</v>
      </c>
      <c r="E2542" s="172">
        <v>6</v>
      </c>
      <c r="F2542" s="172">
        <v>5</v>
      </c>
      <c r="G2542" s="172">
        <v>7</v>
      </c>
      <c r="H2542" s="172">
        <v>6</v>
      </c>
      <c r="I2542" s="172">
        <v>7</v>
      </c>
      <c r="J2542" s="172">
        <v>3</v>
      </c>
      <c r="K2542" s="172">
        <v>5</v>
      </c>
      <c r="L2542" s="172">
        <v>4</v>
      </c>
      <c r="M2542" s="173">
        <v>5</v>
      </c>
      <c r="N2542" s="174">
        <v>48</v>
      </c>
      <c r="O2542" s="175">
        <v>-1</v>
      </c>
      <c r="P2542" s="176">
        <v>1</v>
      </c>
      <c r="Q2542" s="52"/>
      <c r="R2542" s="177" t="str">
        <f>CONCATENATE(B2542+100,P2542+100)</f>
        <v>180101</v>
      </c>
      <c r="S2542" s="170">
        <f>B2543</f>
        <v>15</v>
      </c>
      <c r="T2542" t="e">
        <f>VLOOKUP(B2542,$D$223:$H$264,5,FALSE)</f>
        <v>#N/A</v>
      </c>
    </row>
    <row r="2543" spans="1:20" ht="16.5" thickBot="1" x14ac:dyDescent="0.3">
      <c r="A2543" s="139" t="str">
        <f t="shared" si="1740"/>
        <v>2015Wk 15P15</v>
      </c>
      <c r="B2543">
        <v>15</v>
      </c>
      <c r="C2543" s="144" t="s">
        <v>250</v>
      </c>
      <c r="D2543" s="171">
        <v>7</v>
      </c>
      <c r="E2543" s="172">
        <v>6</v>
      </c>
      <c r="F2543" s="172">
        <v>5</v>
      </c>
      <c r="G2543" s="172">
        <v>7</v>
      </c>
      <c r="H2543" s="172">
        <v>5</v>
      </c>
      <c r="I2543" s="172">
        <v>5</v>
      </c>
      <c r="J2543" s="172">
        <v>4</v>
      </c>
      <c r="K2543" s="172">
        <v>4</v>
      </c>
      <c r="L2543" s="172">
        <v>4</v>
      </c>
      <c r="M2543" s="173">
        <v>5</v>
      </c>
      <c r="N2543" s="174">
        <v>45</v>
      </c>
      <c r="O2543" s="175">
        <v>-1</v>
      </c>
      <c r="P2543" s="176">
        <v>1</v>
      </c>
      <c r="Q2543" s="52"/>
      <c r="R2543" s="177" t="str">
        <f>CONCATENATE(B2543+100,P2543+100)</f>
        <v>115101</v>
      </c>
      <c r="S2543" s="170">
        <f>B2542</f>
        <v>80</v>
      </c>
      <c r="T2543" t="e">
        <f>VLOOKUP(B2543,$D$223:$H$264,5,FALSE)</f>
        <v>#N/A</v>
      </c>
    </row>
    <row r="2544" spans="1:20" ht="16.5" thickBot="1" x14ac:dyDescent="0.3">
      <c r="A2544" s="139" t="str">
        <f t="shared" si="1740"/>
        <v>2015Wk 15PM15</v>
      </c>
      <c r="B2544" t="s">
        <v>254</v>
      </c>
      <c r="C2544" s="96"/>
      <c r="D2544" s="98"/>
      <c r="E2544" s="178"/>
      <c r="F2544" s="178"/>
      <c r="G2544" s="178"/>
      <c r="H2544" s="178"/>
      <c r="I2544" s="178"/>
      <c r="J2544" s="178"/>
      <c r="K2544" s="178"/>
      <c r="L2544" s="178"/>
      <c r="M2544" s="178"/>
      <c r="N2544" s="126"/>
      <c r="O2544" s="126"/>
      <c r="P2544" s="90"/>
      <c r="Q2544" s="52"/>
      <c r="R2544" s="177" t="str">
        <f>IF(R2542="","",CONCATENATE(R2542,"v",R2543))</f>
        <v>180101v115101</v>
      </c>
      <c r="S2544" s="170"/>
    </row>
    <row r="2545" spans="1:20" ht="16.5" thickBot="1" x14ac:dyDescent="0.3">
      <c r="A2545" s="139" t="str">
        <f t="shared" si="1740"/>
        <v>2015Wk 15P19</v>
      </c>
      <c r="B2545">
        <v>19</v>
      </c>
      <c r="C2545" s="144" t="s">
        <v>255</v>
      </c>
      <c r="D2545" s="171">
        <v>5</v>
      </c>
      <c r="E2545" s="172">
        <v>6</v>
      </c>
      <c r="F2545" s="172">
        <v>4</v>
      </c>
      <c r="G2545" s="172">
        <v>5</v>
      </c>
      <c r="H2545" s="172">
        <v>6</v>
      </c>
      <c r="I2545" s="172">
        <v>5</v>
      </c>
      <c r="J2545" s="172">
        <v>4</v>
      </c>
      <c r="K2545" s="172">
        <v>6</v>
      </c>
      <c r="L2545" s="172">
        <v>4</v>
      </c>
      <c r="M2545" s="173">
        <v>5</v>
      </c>
      <c r="N2545" s="174">
        <v>45</v>
      </c>
      <c r="O2545" s="175">
        <v>-3</v>
      </c>
      <c r="P2545" s="176">
        <v>0</v>
      </c>
      <c r="Q2545" s="52"/>
      <c r="R2545" s="177" t="str">
        <f>CONCATENATE(B2545+100,P2545+100)</f>
        <v>119100</v>
      </c>
      <c r="S2545" s="170">
        <f>B2546</f>
        <v>20</v>
      </c>
      <c r="T2545" t="e">
        <f>VLOOKUP(B2545,$D$223:$H$264,5,FALSE)</f>
        <v>#N/A</v>
      </c>
    </row>
    <row r="2546" spans="1:20" ht="16.5" thickBot="1" x14ac:dyDescent="0.3">
      <c r="A2546" s="139" t="str">
        <f t="shared" si="1740"/>
        <v>2015Wk 15P20</v>
      </c>
      <c r="B2546">
        <v>20</v>
      </c>
      <c r="C2546" s="144" t="s">
        <v>262</v>
      </c>
      <c r="D2546" s="171">
        <v>8</v>
      </c>
      <c r="E2546" s="172">
        <v>6</v>
      </c>
      <c r="F2546" s="172">
        <v>5</v>
      </c>
      <c r="G2546" s="172">
        <v>7</v>
      </c>
      <c r="H2546" s="172">
        <v>6</v>
      </c>
      <c r="I2546" s="172">
        <v>5</v>
      </c>
      <c r="J2546" s="172">
        <v>3</v>
      </c>
      <c r="K2546" s="172">
        <v>6</v>
      </c>
      <c r="L2546" s="172">
        <v>3</v>
      </c>
      <c r="M2546" s="173">
        <v>5</v>
      </c>
      <c r="N2546" s="174">
        <v>46</v>
      </c>
      <c r="O2546" s="175">
        <v>-1</v>
      </c>
      <c r="P2546" s="176">
        <v>2</v>
      </c>
      <c r="Q2546" s="52"/>
      <c r="R2546" s="177" t="str">
        <f>CONCATENATE(B2546+100,P2546+100)</f>
        <v>120102</v>
      </c>
      <c r="S2546" s="170">
        <f>B2545</f>
        <v>19</v>
      </c>
      <c r="T2546" t="e">
        <f>VLOOKUP(B2546,$D$223:$H$264,5,FALSE)</f>
        <v>#N/A</v>
      </c>
    </row>
    <row r="2547" spans="1:20" ht="16.5" thickBot="1" x14ac:dyDescent="0.3">
      <c r="A2547" s="139" t="str">
        <f t="shared" si="1740"/>
        <v>2015Wk 15PM16</v>
      </c>
      <c r="B2547" t="s">
        <v>257</v>
      </c>
      <c r="C2547" s="96"/>
      <c r="D2547" s="98"/>
      <c r="E2547" s="178"/>
      <c r="F2547" s="178"/>
      <c r="G2547" s="178"/>
      <c r="H2547" s="178"/>
      <c r="I2547" s="178"/>
      <c r="J2547" s="178"/>
      <c r="K2547" s="178"/>
      <c r="L2547" s="178"/>
      <c r="M2547" s="178"/>
      <c r="N2547" s="126"/>
      <c r="O2547" s="126"/>
      <c r="P2547" s="90"/>
      <c r="Q2547" s="52"/>
      <c r="R2547" s="177" t="str">
        <f>IF(R2545="","",CONCATENATE(R2545,"v",R2546))</f>
        <v>119100v120102</v>
      </c>
      <c r="S2547" s="170"/>
    </row>
    <row r="2548" spans="1:20" ht="16.5" thickBot="1" x14ac:dyDescent="0.3">
      <c r="A2548" s="139" t="str">
        <f t="shared" si="1740"/>
        <v>2015Wk 15P25</v>
      </c>
      <c r="B2548">
        <v>25</v>
      </c>
      <c r="C2548" s="144" t="s">
        <v>258</v>
      </c>
      <c r="D2548" s="171">
        <v>5</v>
      </c>
      <c r="E2548" s="172">
        <v>4</v>
      </c>
      <c r="F2548" s="172">
        <v>4</v>
      </c>
      <c r="G2548" s="172">
        <v>6</v>
      </c>
      <c r="H2548" s="172">
        <v>5</v>
      </c>
      <c r="I2548" s="172">
        <v>6</v>
      </c>
      <c r="J2548" s="172">
        <v>5</v>
      </c>
      <c r="K2548" s="172">
        <v>4</v>
      </c>
      <c r="L2548" s="172">
        <v>3</v>
      </c>
      <c r="M2548" s="173">
        <v>6</v>
      </c>
      <c r="N2548" s="174">
        <v>43</v>
      </c>
      <c r="O2548" s="175">
        <v>0</v>
      </c>
      <c r="P2548" s="176">
        <v>2</v>
      </c>
      <c r="Q2548" s="52"/>
      <c r="R2548" s="177" t="str">
        <f>CONCATENATE(B2548+100,P2548+100)</f>
        <v>125102</v>
      </c>
      <c r="S2548" s="170">
        <f t="shared" ref="S2548" si="1741">B2549</f>
        <v>82</v>
      </c>
    </row>
    <row r="2549" spans="1:20" ht="16.5" thickBot="1" x14ac:dyDescent="0.3">
      <c r="A2549" s="139" t="str">
        <f t="shared" si="1740"/>
        <v>2015Wk 15P82</v>
      </c>
      <c r="B2549">
        <v>82</v>
      </c>
      <c r="C2549" s="144" t="s">
        <v>256</v>
      </c>
      <c r="D2549" s="171">
        <v>5</v>
      </c>
      <c r="E2549" s="172">
        <v>6</v>
      </c>
      <c r="F2549" s="172">
        <v>5</v>
      </c>
      <c r="G2549" s="172">
        <v>6</v>
      </c>
      <c r="H2549" s="172">
        <v>5</v>
      </c>
      <c r="I2549" s="172">
        <v>5</v>
      </c>
      <c r="J2549" s="172">
        <v>3</v>
      </c>
      <c r="K2549" s="172">
        <v>5</v>
      </c>
      <c r="L2549" s="172">
        <v>4</v>
      </c>
      <c r="M2549" s="173">
        <v>4</v>
      </c>
      <c r="N2549" s="174">
        <v>43</v>
      </c>
      <c r="O2549" s="175">
        <v>-1</v>
      </c>
      <c r="P2549" s="176">
        <v>0</v>
      </c>
      <c r="Q2549" s="52"/>
      <c r="R2549" s="177" t="str">
        <f>CONCATENATE(B2549+100,P2549+100)</f>
        <v>182100</v>
      </c>
      <c r="S2549" s="170">
        <f t="shared" ref="S2549" si="1742">B2548</f>
        <v>25</v>
      </c>
    </row>
    <row r="2550" spans="1:20" ht="16.5" thickBot="1" x14ac:dyDescent="0.3">
      <c r="A2550" s="139" t="str">
        <f t="shared" si="1740"/>
        <v>2015Wk 15PM17</v>
      </c>
      <c r="B2550" t="s">
        <v>260</v>
      </c>
      <c r="C2550" s="96"/>
      <c r="D2550" s="98"/>
      <c r="E2550" s="178"/>
      <c r="F2550" s="178"/>
      <c r="G2550" s="178"/>
      <c r="H2550" s="178"/>
      <c r="I2550" s="178"/>
      <c r="J2550" s="178"/>
      <c r="K2550" s="178"/>
      <c r="L2550" s="178"/>
      <c r="M2550" s="178"/>
      <c r="N2550" s="126"/>
      <c r="O2550" s="126"/>
      <c r="P2550" s="90"/>
      <c r="Q2550" s="52"/>
      <c r="R2550" s="177" t="str">
        <f>IF(R2548="","",CONCATENATE(R2548,"v",R2549))</f>
        <v>125102v182100</v>
      </c>
      <c r="S2550" s="170"/>
    </row>
    <row r="2551" spans="1:20" ht="16.5" thickBot="1" x14ac:dyDescent="0.3">
      <c r="A2551" s="139" t="str">
        <f t="shared" si="1740"/>
        <v>2015Wk 15P16</v>
      </c>
      <c r="B2551">
        <v>16</v>
      </c>
      <c r="C2551" s="144" t="s">
        <v>261</v>
      </c>
      <c r="D2551" s="171">
        <v>9</v>
      </c>
      <c r="E2551" s="172">
        <v>7</v>
      </c>
      <c r="F2551" s="172">
        <v>6</v>
      </c>
      <c r="G2551" s="172">
        <v>7</v>
      </c>
      <c r="H2551" s="172">
        <v>6</v>
      </c>
      <c r="I2551" s="172">
        <v>6</v>
      </c>
      <c r="J2551" s="172">
        <v>4</v>
      </c>
      <c r="K2551" s="172">
        <v>4</v>
      </c>
      <c r="L2551" s="172">
        <v>4</v>
      </c>
      <c r="M2551" s="173">
        <v>5</v>
      </c>
      <c r="N2551" s="174">
        <v>49</v>
      </c>
      <c r="O2551" s="175">
        <v>-3</v>
      </c>
      <c r="P2551" s="176">
        <v>0</v>
      </c>
      <c r="Q2551" s="52"/>
      <c r="R2551" s="177" t="str">
        <f>CONCATENATE(B2551+100,P2551+100)</f>
        <v>116100</v>
      </c>
      <c r="S2551" s="170">
        <f t="shared" ref="S2551" si="1743">B2552</f>
        <v>11</v>
      </c>
    </row>
    <row r="2552" spans="1:20" ht="16.5" thickBot="1" x14ac:dyDescent="0.3">
      <c r="A2552" s="139" t="str">
        <f t="shared" si="1740"/>
        <v>2015Wk 15P11</v>
      </c>
      <c r="B2552">
        <v>11</v>
      </c>
      <c r="C2552" s="144" t="s">
        <v>259</v>
      </c>
      <c r="D2552" s="171">
        <v>6</v>
      </c>
      <c r="E2552" s="172">
        <v>5</v>
      </c>
      <c r="F2552" s="172">
        <v>5</v>
      </c>
      <c r="G2552" s="172">
        <v>6</v>
      </c>
      <c r="H2552" s="172">
        <v>5</v>
      </c>
      <c r="I2552" s="172">
        <v>4</v>
      </c>
      <c r="J2552" s="172">
        <v>4</v>
      </c>
      <c r="K2552" s="172">
        <v>5</v>
      </c>
      <c r="L2552" s="172">
        <v>4</v>
      </c>
      <c r="M2552" s="173">
        <v>5</v>
      </c>
      <c r="N2552" s="174">
        <v>43</v>
      </c>
      <c r="O2552" s="175">
        <v>0</v>
      </c>
      <c r="P2552" s="176">
        <v>2</v>
      </c>
      <c r="Q2552" s="52"/>
      <c r="R2552" s="177" t="str">
        <f>CONCATENATE(B2552+100,P2552+100)</f>
        <v>111102</v>
      </c>
      <c r="S2552" s="170">
        <f t="shared" ref="S2552" si="1744">B2551</f>
        <v>16</v>
      </c>
    </row>
    <row r="2553" spans="1:20" ht="16.5" thickBot="1" x14ac:dyDescent="0.3">
      <c r="A2553" s="139" t="str">
        <f t="shared" si="1740"/>
        <v>2015Wk 15PM18</v>
      </c>
      <c r="B2553" t="s">
        <v>263</v>
      </c>
      <c r="C2553" s="96"/>
      <c r="D2553" s="98"/>
      <c r="E2553" s="178"/>
      <c r="F2553" s="178"/>
      <c r="G2553" s="178"/>
      <c r="H2553" s="178"/>
      <c r="I2553" s="178"/>
      <c r="J2553" s="178"/>
      <c r="K2553" s="178"/>
      <c r="L2553" s="178"/>
      <c r="M2553" s="178"/>
      <c r="N2553" s="126"/>
      <c r="O2553" s="126"/>
      <c r="P2553" s="90"/>
      <c r="Q2553" s="52"/>
      <c r="R2553" s="177" t="str">
        <f>IF(R2551="","",CONCATENATE(R2551,"v",R2552))</f>
        <v>116100v111102</v>
      </c>
      <c r="S2553" s="170"/>
    </row>
    <row r="2554" spans="1:20" ht="16.5" thickBot="1" x14ac:dyDescent="0.3">
      <c r="A2554" s="139" t="str">
        <f t="shared" si="1740"/>
        <v>2015Wk 15P</v>
      </c>
      <c r="B2554" t="s">
        <v>264</v>
      </c>
      <c r="C2554" s="144"/>
      <c r="D2554" s="171" t="s">
        <v>264</v>
      </c>
      <c r="E2554" s="172"/>
      <c r="F2554" s="172"/>
      <c r="G2554" s="172"/>
      <c r="H2554" s="172"/>
      <c r="I2554" s="172"/>
      <c r="J2554" s="172"/>
      <c r="K2554" s="172"/>
      <c r="L2554" s="172"/>
      <c r="M2554" s="173"/>
      <c r="N2554" s="174">
        <v>0</v>
      </c>
      <c r="O2554" s="175" t="e">
        <v>#VALUE!</v>
      </c>
      <c r="P2554" s="176" t="e">
        <v>#VALUE!</v>
      </c>
      <c r="Q2554" s="52"/>
      <c r="R2554" s="177" t="e">
        <f>CONCATENATE(B2554+100,P2554+100)</f>
        <v>#VALUE!</v>
      </c>
      <c r="S2554" s="170"/>
    </row>
    <row r="2555" spans="1:20" ht="16.5" thickBot="1" x14ac:dyDescent="0.3">
      <c r="A2555" s="139" t="str">
        <f t="shared" si="1740"/>
        <v>2015Wk 15P</v>
      </c>
      <c r="B2555" t="s">
        <v>264</v>
      </c>
      <c r="C2555" s="144"/>
      <c r="D2555" s="171" t="s">
        <v>264</v>
      </c>
      <c r="E2555" s="172"/>
      <c r="F2555" s="172"/>
      <c r="G2555" s="172"/>
      <c r="H2555" s="172"/>
      <c r="I2555" s="172"/>
      <c r="J2555" s="172"/>
      <c r="K2555" s="172"/>
      <c r="L2555" s="172"/>
      <c r="M2555" s="173"/>
      <c r="N2555" s="174">
        <v>0</v>
      </c>
      <c r="O2555" s="175" t="e">
        <v>#VALUE!</v>
      </c>
      <c r="P2555" s="176" t="e">
        <v>#VALUE!</v>
      </c>
      <c r="Q2555" s="52"/>
      <c r="R2555" s="177" t="e">
        <f>CONCATENATE(B2555+100,P2555+100)</f>
        <v>#VALUE!</v>
      </c>
      <c r="S2555" s="170"/>
    </row>
    <row r="2556" spans="1:20" ht="16.5" thickBot="1" x14ac:dyDescent="0.3">
      <c r="A2556" s="139" t="str">
        <f t="shared" si="1740"/>
        <v>2015Wk 15PM19</v>
      </c>
      <c r="B2556" t="s">
        <v>265</v>
      </c>
      <c r="C2556" s="96"/>
      <c r="D2556" s="98"/>
      <c r="E2556" s="178"/>
      <c r="F2556" s="178"/>
      <c r="G2556" s="178"/>
      <c r="H2556" s="178"/>
      <c r="I2556" s="178"/>
      <c r="J2556" s="178"/>
      <c r="K2556" s="178"/>
      <c r="L2556" s="178"/>
      <c r="M2556" s="178"/>
      <c r="N2556" s="126"/>
      <c r="O2556" s="126"/>
      <c r="P2556" s="90"/>
      <c r="Q2556" s="52"/>
      <c r="R2556" s="177" t="e">
        <f>IF(R2554="","",CONCATENATE(R2554,"v",R2555))</f>
        <v>#VALUE!</v>
      </c>
      <c r="S2556" s="170"/>
    </row>
    <row r="2557" spans="1:20" ht="16.5" thickBot="1" x14ac:dyDescent="0.3">
      <c r="A2557" s="139" t="str">
        <f t="shared" si="1740"/>
        <v>2015Wk 15P</v>
      </c>
      <c r="B2557" t="s">
        <v>264</v>
      </c>
      <c r="C2557" s="144"/>
      <c r="D2557" s="171" t="s">
        <v>264</v>
      </c>
      <c r="E2557" s="172"/>
      <c r="F2557" s="172"/>
      <c r="G2557" s="172"/>
      <c r="H2557" s="172"/>
      <c r="I2557" s="172"/>
      <c r="J2557" s="172"/>
      <c r="K2557" s="172"/>
      <c r="L2557" s="172"/>
      <c r="M2557" s="173"/>
      <c r="N2557" s="174">
        <v>0</v>
      </c>
      <c r="O2557" s="175" t="e">
        <v>#VALUE!</v>
      </c>
      <c r="P2557" s="176" t="e">
        <v>#VALUE!</v>
      </c>
      <c r="Q2557" s="52"/>
      <c r="R2557" s="177" t="e">
        <f>CONCATENATE(B2557+100,P2557+100)</f>
        <v>#VALUE!</v>
      </c>
      <c r="S2557" s="170"/>
    </row>
    <row r="2558" spans="1:20" ht="16.5" thickBot="1" x14ac:dyDescent="0.3">
      <c r="A2558" s="139" t="str">
        <f t="shared" si="1740"/>
        <v>2015Wk 15P</v>
      </c>
      <c r="B2558" t="s">
        <v>264</v>
      </c>
      <c r="C2558" s="144"/>
      <c r="D2558" s="171" t="s">
        <v>264</v>
      </c>
      <c r="E2558" s="172"/>
      <c r="F2558" s="172"/>
      <c r="G2558" s="172"/>
      <c r="H2558" s="172"/>
      <c r="I2558" s="172"/>
      <c r="J2558" s="172"/>
      <c r="K2558" s="172"/>
      <c r="L2558" s="172"/>
      <c r="M2558" s="173"/>
      <c r="N2558" s="174">
        <v>0</v>
      </c>
      <c r="O2558" s="175" t="e">
        <v>#VALUE!</v>
      </c>
      <c r="P2558" s="176" t="e">
        <v>#VALUE!</v>
      </c>
      <c r="Q2558" s="52"/>
      <c r="R2558" s="177" t="e">
        <f>CONCATENATE(B2558+100,P2558+100)</f>
        <v>#VALUE!</v>
      </c>
      <c r="S2558" s="170"/>
    </row>
    <row r="2559" spans="1:20" ht="16.5" thickBot="1" x14ac:dyDescent="0.3">
      <c r="A2559" s="139" t="str">
        <f t="shared" si="1740"/>
        <v>2015Wk 15PM20</v>
      </c>
      <c r="B2559" t="s">
        <v>266</v>
      </c>
      <c r="C2559" s="96"/>
      <c r="D2559" s="98"/>
      <c r="E2559" s="178"/>
      <c r="F2559" s="178"/>
      <c r="G2559" s="178"/>
      <c r="H2559" s="178"/>
      <c r="I2559" s="178"/>
      <c r="J2559" s="178"/>
      <c r="K2559" s="178"/>
      <c r="L2559" s="178"/>
      <c r="M2559" s="178"/>
      <c r="N2559" s="126"/>
      <c r="O2559" s="126"/>
      <c r="P2559" s="90"/>
      <c r="Q2559" s="52"/>
      <c r="R2559" s="177" t="e">
        <f>IF(R2557="","",CONCATENATE(R2557,"v",R2558))</f>
        <v>#VALUE!</v>
      </c>
      <c r="S2559" s="170"/>
    </row>
    <row r="2560" spans="1:20" ht="16.5" thickBot="1" x14ac:dyDescent="0.3">
      <c r="B2560" s="179" t="s">
        <v>2</v>
      </c>
      <c r="C2560" s="180" t="s">
        <v>17</v>
      </c>
      <c r="D2560" s="181" t="s">
        <v>267</v>
      </c>
      <c r="E2560" s="182" t="s">
        <v>8</v>
      </c>
      <c r="F2560" s="183" t="s">
        <v>5</v>
      </c>
      <c r="G2560" s="184" t="s">
        <v>268</v>
      </c>
      <c r="K2560" s="52"/>
      <c r="L2560" s="52"/>
      <c r="P2560" s="134"/>
    </row>
    <row r="2561" spans="1:19" x14ac:dyDescent="0.25">
      <c r="A2561" s="139" t="str">
        <f>CONCATENATE($C$10,$C$2498,"T",B2561)</f>
        <v>2015Wk 15T1</v>
      </c>
      <c r="B2561" s="186">
        <v>1</v>
      </c>
      <c r="C2561" s="187" t="s">
        <v>213</v>
      </c>
      <c r="D2561" s="188">
        <v>2</v>
      </c>
      <c r="E2561" s="189">
        <v>2</v>
      </c>
      <c r="F2561" s="190">
        <v>4</v>
      </c>
      <c r="G2561" s="189"/>
      <c r="K2561" s="52"/>
      <c r="L2561" s="52"/>
      <c r="P2561" s="134"/>
      <c r="Q2561" s="1">
        <f>COUNTIF(G2561:G2561,"=X")</f>
        <v>0</v>
      </c>
      <c r="R2561" s="1" t="str">
        <f t="shared" ref="R2561:R2602" si="1745">IF(G2561="X",CONCATENATE("S",Q2561),"")</f>
        <v/>
      </c>
      <c r="S2561" s="1" t="str">
        <f>IF(R2561="","",VLOOKUP(C2561,'[1]Admin Tools'!C:D,2,FALSE))</f>
        <v/>
      </c>
    </row>
    <row r="2562" spans="1:19" x14ac:dyDescent="0.25">
      <c r="A2562" s="139" t="str">
        <f>CONCATENATE($C$10,$C$2498,"T",B2561)</f>
        <v>2015Wk 15T1</v>
      </c>
      <c r="B2562" s="191"/>
      <c r="C2562" s="192" t="s">
        <v>215</v>
      </c>
      <c r="D2562" s="193">
        <v>0</v>
      </c>
      <c r="E2562" s="194">
        <v>1</v>
      </c>
      <c r="F2562" s="195"/>
      <c r="G2562" s="194"/>
      <c r="K2562" s="52"/>
      <c r="L2562" s="52"/>
      <c r="P2562" s="134"/>
      <c r="Q2562" s="1">
        <f>COUNTIF(G2561:G2562,"=X")</f>
        <v>0</v>
      </c>
      <c r="R2562" s="1" t="str">
        <f t="shared" si="1745"/>
        <v/>
      </c>
      <c r="S2562" s="1" t="str">
        <f>IF(R2562="","",VLOOKUP(C2562,'[1]Admin Tools'!C:D,2,FALSE))</f>
        <v/>
      </c>
    </row>
    <row r="2563" spans="1:19" ht="16.5" thickBot="1" x14ac:dyDescent="0.3">
      <c r="A2563" s="139" t="str">
        <f>CONCATENATE($C$10,$C$2498,"T",B2561)</f>
        <v>2015Wk 15T1</v>
      </c>
      <c r="B2563" s="196"/>
      <c r="C2563" s="197" t="s">
        <v>217</v>
      </c>
      <c r="D2563" s="198">
        <v>-2</v>
      </c>
      <c r="E2563" s="199">
        <v>0</v>
      </c>
      <c r="F2563" s="200"/>
      <c r="G2563" s="199"/>
      <c r="K2563" s="52"/>
      <c r="L2563" s="52"/>
      <c r="P2563" s="134"/>
      <c r="Q2563" s="1">
        <f>COUNTIF(G2561:G2563,"=X")</f>
        <v>0</v>
      </c>
      <c r="R2563" s="1" t="str">
        <f t="shared" si="1745"/>
        <v/>
      </c>
      <c r="S2563" s="1" t="str">
        <f>IF(R2563="","",VLOOKUP(C2563,'[1]Admin Tools'!C:D,2,FALSE))</f>
        <v/>
      </c>
    </row>
    <row r="2564" spans="1:19" x14ac:dyDescent="0.25">
      <c r="A2564" s="139" t="str">
        <f>CONCATENATE($C$10,$C$2498,"T",B2564)</f>
        <v>2015Wk 15T2</v>
      </c>
      <c r="B2564" s="201">
        <v>2</v>
      </c>
      <c r="C2564" s="187" t="s">
        <v>214</v>
      </c>
      <c r="D2564" s="202">
        <v>0</v>
      </c>
      <c r="E2564" s="189">
        <v>1</v>
      </c>
      <c r="F2564" s="203">
        <v>3</v>
      </c>
      <c r="G2564" s="204"/>
      <c r="K2564" s="52"/>
      <c r="L2564" s="52"/>
      <c r="P2564" s="134"/>
      <c r="Q2564" s="1">
        <f>COUNTIF(G2561:G2564,"=X")</f>
        <v>0</v>
      </c>
      <c r="R2564" s="1" t="str">
        <f t="shared" si="1745"/>
        <v/>
      </c>
      <c r="S2564" s="1" t="str">
        <f>IF(R2564="","",VLOOKUP(C2564,'[1]Admin Tools'!C:D,2,FALSE))</f>
        <v/>
      </c>
    </row>
    <row r="2565" spans="1:19" x14ac:dyDescent="0.25">
      <c r="A2565" s="139" t="str">
        <f>CONCATENATE($C$10,$C$2498,"T",B2564)</f>
        <v>2015Wk 15T2</v>
      </c>
      <c r="B2565" s="205"/>
      <c r="C2565" s="192" t="s">
        <v>216</v>
      </c>
      <c r="D2565" s="206">
        <v>0</v>
      </c>
      <c r="E2565" s="194">
        <v>2</v>
      </c>
      <c r="F2565" s="203"/>
      <c r="G2565" s="207"/>
      <c r="K2565" s="52"/>
      <c r="L2565" s="52"/>
      <c r="P2565" s="134"/>
      <c r="Q2565" s="1">
        <f>COUNTIF(G2561:G2565,"=X")</f>
        <v>0</v>
      </c>
      <c r="R2565" s="1" t="str">
        <f t="shared" si="1745"/>
        <v/>
      </c>
      <c r="S2565" s="1" t="str">
        <f>IF(R2565="","",VLOOKUP(C2565,'[1]Admin Tools'!C:D,2,FALSE))</f>
        <v/>
      </c>
    </row>
    <row r="2566" spans="1:19" ht="16.5" thickBot="1" x14ac:dyDescent="0.3">
      <c r="A2566" s="139" t="str">
        <f>CONCATENATE($C$10,$C$2498,"T",B2564)</f>
        <v>2015Wk 15T2</v>
      </c>
      <c r="B2566" s="208"/>
      <c r="C2566" s="197" t="s">
        <v>218</v>
      </c>
      <c r="D2566" s="209">
        <v>-2</v>
      </c>
      <c r="E2566" s="199">
        <v>0</v>
      </c>
      <c r="F2566" s="210"/>
      <c r="G2566" s="211"/>
      <c r="K2566" s="52"/>
      <c r="L2566" s="52"/>
      <c r="P2566" s="134"/>
      <c r="Q2566" s="1">
        <f>COUNTIF(G2561:G2566,"=X")</f>
        <v>0</v>
      </c>
      <c r="R2566" s="1" t="str">
        <f t="shared" si="1745"/>
        <v/>
      </c>
      <c r="S2566" s="1" t="str">
        <f>IF(R2566="","",VLOOKUP(C2566,'[1]Admin Tools'!C:D,2,FALSE))</f>
        <v/>
      </c>
    </row>
    <row r="2567" spans="1:19" x14ac:dyDescent="0.25">
      <c r="A2567" s="139" t="str">
        <f>CONCATENATE($C$10,$C$2498,"T",B2567)</f>
        <v>2015Wk 15T3</v>
      </c>
      <c r="B2567" s="186">
        <v>3</v>
      </c>
      <c r="C2567" s="187" t="s">
        <v>219</v>
      </c>
      <c r="D2567" s="188">
        <v>-1</v>
      </c>
      <c r="E2567" s="189">
        <v>2</v>
      </c>
      <c r="F2567" s="190">
        <v>3</v>
      </c>
      <c r="G2567" s="189"/>
      <c r="K2567" s="52"/>
      <c r="L2567" s="52"/>
      <c r="P2567" s="134"/>
      <c r="Q2567" s="1">
        <f>COUNTIF(G2561:G2567,"=X")</f>
        <v>0</v>
      </c>
      <c r="R2567" s="1" t="str">
        <f t="shared" si="1745"/>
        <v/>
      </c>
      <c r="S2567" s="1" t="str">
        <f>IF(R2567="","",VLOOKUP(C2567,'[1]Admin Tools'!C:D,2,FALSE))</f>
        <v/>
      </c>
    </row>
    <row r="2568" spans="1:19" x14ac:dyDescent="0.25">
      <c r="A2568" s="139" t="str">
        <f>CONCATENATE($C$10,$C$2498,"T",B2567)</f>
        <v>2015Wk 15T3</v>
      </c>
      <c r="B2568" s="191"/>
      <c r="C2568" s="192" t="s">
        <v>222</v>
      </c>
      <c r="D2568" s="193">
        <v>1</v>
      </c>
      <c r="E2568" s="194">
        <v>1</v>
      </c>
      <c r="F2568" s="195"/>
      <c r="G2568" s="194"/>
      <c r="K2568" s="52"/>
      <c r="L2568" s="52"/>
      <c r="P2568" s="134"/>
      <c r="Q2568" s="1">
        <f>COUNTIF(G2561:G2568,"=X")</f>
        <v>0</v>
      </c>
      <c r="R2568" s="1" t="str">
        <f t="shared" si="1745"/>
        <v/>
      </c>
      <c r="S2568" s="1" t="str">
        <f>IF(R2568="","",VLOOKUP(C2568,'[1]Admin Tools'!C:D,2,FALSE))</f>
        <v/>
      </c>
    </row>
    <row r="2569" spans="1:19" ht="16.5" thickBot="1" x14ac:dyDescent="0.3">
      <c r="A2569" s="139" t="str">
        <f>CONCATENATE($C$10,$C$2498,"T",B2567)</f>
        <v>2015Wk 15T3</v>
      </c>
      <c r="B2569" s="196"/>
      <c r="C2569" s="197" t="s">
        <v>225</v>
      </c>
      <c r="D2569" s="198">
        <v>-4</v>
      </c>
      <c r="E2569" s="199">
        <v>0</v>
      </c>
      <c r="F2569" s="200"/>
      <c r="G2569" s="199"/>
      <c r="K2569" s="52"/>
      <c r="L2569" s="52"/>
      <c r="P2569" s="134"/>
      <c r="Q2569" s="1">
        <f>COUNTIF(G2561:G2569,"=X")</f>
        <v>0</v>
      </c>
      <c r="R2569" s="1" t="str">
        <f t="shared" si="1745"/>
        <v/>
      </c>
      <c r="S2569" s="1" t="str">
        <f>IF(R2569="","",VLOOKUP(C2569,'[1]Admin Tools'!C:D,2,FALSE))</f>
        <v/>
      </c>
    </row>
    <row r="2570" spans="1:19" x14ac:dyDescent="0.25">
      <c r="A2570" s="139" t="str">
        <f>CONCATENATE($C$10,$C$2498,"T",B2570)</f>
        <v>2015Wk 15T4</v>
      </c>
      <c r="B2570" s="201">
        <v>4</v>
      </c>
      <c r="C2570" s="187" t="s">
        <v>220</v>
      </c>
      <c r="D2570" s="202">
        <v>1</v>
      </c>
      <c r="E2570" s="212">
        <v>1</v>
      </c>
      <c r="F2570" s="203">
        <v>4</v>
      </c>
      <c r="G2570" s="204"/>
      <c r="K2570" s="52"/>
      <c r="L2570" s="52"/>
      <c r="P2570" s="134"/>
      <c r="Q2570" s="1">
        <f>COUNTIF(G2561:G2570,"=X")</f>
        <v>0</v>
      </c>
      <c r="R2570" s="1" t="str">
        <f t="shared" si="1745"/>
        <v/>
      </c>
      <c r="S2570" s="1" t="str">
        <f>IF(R2570="","",VLOOKUP(C2570,'[1]Admin Tools'!C:D,2,FALSE))</f>
        <v/>
      </c>
    </row>
    <row r="2571" spans="1:19" x14ac:dyDescent="0.25">
      <c r="A2571" s="139" t="str">
        <f>CONCATENATE($C$10,$C$2498,"T",B2570)</f>
        <v>2015Wk 15T4</v>
      </c>
      <c r="B2571" s="205"/>
      <c r="C2571" s="192" t="s">
        <v>223</v>
      </c>
      <c r="D2571" s="206">
        <v>3</v>
      </c>
      <c r="E2571" s="213">
        <v>2</v>
      </c>
      <c r="F2571" s="203"/>
      <c r="G2571" s="207"/>
      <c r="K2571" s="52"/>
      <c r="L2571" s="52"/>
      <c r="P2571" s="134"/>
      <c r="Q2571" s="1">
        <f>COUNTIF(G2561:G2571,"=X")</f>
        <v>0</v>
      </c>
      <c r="R2571" s="1" t="str">
        <f t="shared" si="1745"/>
        <v/>
      </c>
      <c r="S2571" s="1" t="str">
        <f>IF(R2571="","",VLOOKUP(C2571,'[1]Admin Tools'!C:D,2,FALSE))</f>
        <v/>
      </c>
    </row>
    <row r="2572" spans="1:19" ht="16.5" thickBot="1" x14ac:dyDescent="0.3">
      <c r="A2572" s="139" t="str">
        <f>CONCATENATE($C$10,$C$2498,"T",B2570)</f>
        <v>2015Wk 15T4</v>
      </c>
      <c r="B2572" s="208"/>
      <c r="C2572" s="197" t="s">
        <v>226</v>
      </c>
      <c r="D2572" s="209">
        <v>-3</v>
      </c>
      <c r="E2572" s="214">
        <v>0</v>
      </c>
      <c r="F2572" s="210"/>
      <c r="G2572" s="211"/>
      <c r="K2572" s="52"/>
      <c r="L2572" s="52"/>
      <c r="P2572" s="134"/>
      <c r="Q2572" s="1">
        <f>COUNTIF(G2561:G2572,"=X")</f>
        <v>0</v>
      </c>
      <c r="R2572" s="1" t="str">
        <f t="shared" si="1745"/>
        <v/>
      </c>
      <c r="S2572" s="1" t="str">
        <f>IF(R2572="","",VLOOKUP(C2572,'[1]Admin Tools'!C:D,2,FALSE))</f>
        <v/>
      </c>
    </row>
    <row r="2573" spans="1:19" x14ac:dyDescent="0.25">
      <c r="A2573" s="139" t="str">
        <f>CONCATENATE($C$10,$C$2498,"T",B2573)</f>
        <v>2015Wk 15T5</v>
      </c>
      <c r="B2573" s="186">
        <v>5</v>
      </c>
      <c r="C2573" s="187" t="s">
        <v>228</v>
      </c>
      <c r="D2573" s="188">
        <v>-2</v>
      </c>
      <c r="E2573" s="189">
        <v>0</v>
      </c>
      <c r="F2573" s="190">
        <v>5</v>
      </c>
      <c r="G2573" s="189"/>
      <c r="K2573" s="52"/>
      <c r="L2573" s="52"/>
      <c r="P2573" s="134"/>
      <c r="Q2573" s="1">
        <f>COUNTIF(G2561:G2573,"=X")</f>
        <v>0</v>
      </c>
      <c r="R2573" s="1" t="str">
        <f t="shared" si="1745"/>
        <v/>
      </c>
      <c r="S2573" s="1" t="str">
        <f>IF(R2573="","",VLOOKUP(C2573,'[1]Admin Tools'!C:D,2,FALSE))</f>
        <v/>
      </c>
    </row>
    <row r="2574" spans="1:19" x14ac:dyDescent="0.25">
      <c r="A2574" s="139" t="str">
        <f>CONCATENATE($C$10,$C$2498,"T",B2573)</f>
        <v>2015Wk 15T5</v>
      </c>
      <c r="B2574" s="191"/>
      <c r="C2574" s="192" t="s">
        <v>231</v>
      </c>
      <c r="D2574" s="193">
        <v>0</v>
      </c>
      <c r="E2574" s="194">
        <v>2</v>
      </c>
      <c r="F2574" s="195"/>
      <c r="G2574" s="194"/>
      <c r="K2574" s="52"/>
      <c r="L2574" s="52"/>
      <c r="P2574" s="134"/>
      <c r="Q2574" s="1">
        <f>COUNTIF(G2561:G2574,"=X")</f>
        <v>0</v>
      </c>
      <c r="R2574" s="1" t="str">
        <f t="shared" si="1745"/>
        <v/>
      </c>
      <c r="S2574" s="1" t="str">
        <f>IF(R2574="","",VLOOKUP(C2574,'[1]Admin Tools'!C:D,2,FALSE))</f>
        <v/>
      </c>
    </row>
    <row r="2575" spans="1:19" ht="16.5" thickBot="1" x14ac:dyDescent="0.3">
      <c r="A2575" s="139" t="str">
        <f>CONCATENATE($C$10,$C$2498,"T",B2573)</f>
        <v>2015Wk 15T5</v>
      </c>
      <c r="B2575" s="196"/>
      <c r="C2575" s="197" t="s">
        <v>234</v>
      </c>
      <c r="D2575" s="198">
        <v>0</v>
      </c>
      <c r="E2575" s="199">
        <v>2</v>
      </c>
      <c r="F2575" s="200"/>
      <c r="G2575" s="199"/>
      <c r="K2575" s="52"/>
      <c r="L2575" s="52"/>
      <c r="P2575" s="134"/>
      <c r="Q2575" s="1">
        <f>COUNTIF(G2561:G2575,"=X")</f>
        <v>0</v>
      </c>
      <c r="R2575" s="1" t="str">
        <f t="shared" si="1745"/>
        <v/>
      </c>
      <c r="S2575" s="1" t="str">
        <f>IF(R2575="","",VLOOKUP(C2575,'[1]Admin Tools'!C:D,2,FALSE))</f>
        <v/>
      </c>
    </row>
    <row r="2576" spans="1:19" x14ac:dyDescent="0.25">
      <c r="A2576" s="139" t="str">
        <f>CONCATENATE($C$10,$C$2498,"T",B2576)</f>
        <v>2015Wk 15T6</v>
      </c>
      <c r="B2576" s="201">
        <v>6</v>
      </c>
      <c r="C2576" s="187" t="s">
        <v>229</v>
      </c>
      <c r="D2576" s="202">
        <v>-1</v>
      </c>
      <c r="E2576" s="212">
        <v>0</v>
      </c>
      <c r="F2576" s="203">
        <v>2</v>
      </c>
      <c r="G2576" s="204"/>
      <c r="K2576" s="52"/>
      <c r="L2576" s="52"/>
      <c r="P2576" s="134"/>
      <c r="Q2576" s="1">
        <f>COUNTIF(G2561:G2576,"=X")</f>
        <v>0</v>
      </c>
      <c r="R2576" s="1" t="str">
        <f t="shared" si="1745"/>
        <v/>
      </c>
      <c r="S2576" s="1" t="str">
        <f>IF(R2576="","",VLOOKUP(C2576,'[1]Admin Tools'!C:D,2,FALSE))</f>
        <v/>
      </c>
    </row>
    <row r="2577" spans="1:19" x14ac:dyDescent="0.25">
      <c r="A2577" s="139" t="str">
        <f>CONCATENATE($C$10,$C$2498,"T",B2576)</f>
        <v>2015Wk 15T6</v>
      </c>
      <c r="B2577" s="205"/>
      <c r="C2577" s="192" t="s">
        <v>232</v>
      </c>
      <c r="D2577" s="206">
        <v>-5</v>
      </c>
      <c r="E2577" s="213">
        <v>0</v>
      </c>
      <c r="F2577" s="203"/>
      <c r="G2577" s="207"/>
      <c r="K2577" s="52"/>
      <c r="L2577" s="52"/>
      <c r="P2577" s="134"/>
      <c r="Q2577" s="1">
        <f>COUNTIF(G2561:G2577,"=X")</f>
        <v>0</v>
      </c>
      <c r="R2577" s="1" t="str">
        <f t="shared" si="1745"/>
        <v/>
      </c>
      <c r="S2577" s="1" t="str">
        <f>IF(R2577="","",VLOOKUP(C2577,'[1]Admin Tools'!C:D,2,FALSE))</f>
        <v/>
      </c>
    </row>
    <row r="2578" spans="1:19" ht="16.5" thickBot="1" x14ac:dyDescent="0.3">
      <c r="A2578" s="139" t="str">
        <f>CONCATENATE($C$10,$C$2498,"T",B2576)</f>
        <v>2015Wk 15T6</v>
      </c>
      <c r="B2578" s="208"/>
      <c r="C2578" s="197" t="s">
        <v>235</v>
      </c>
      <c r="D2578" s="209">
        <v>0</v>
      </c>
      <c r="E2578" s="214">
        <v>2</v>
      </c>
      <c r="F2578" s="210"/>
      <c r="G2578" s="211"/>
      <c r="K2578" s="52"/>
      <c r="L2578" s="52"/>
      <c r="P2578" s="134"/>
      <c r="Q2578" s="1">
        <f>COUNTIF(G2561:G2578,"=X")</f>
        <v>0</v>
      </c>
      <c r="R2578" s="1" t="str">
        <f t="shared" si="1745"/>
        <v/>
      </c>
      <c r="S2578" s="1" t="str">
        <f>IF(R2578="","",VLOOKUP(C2578,'[1]Admin Tools'!C:D,2,FALSE))</f>
        <v/>
      </c>
    </row>
    <row r="2579" spans="1:19" x14ac:dyDescent="0.25">
      <c r="A2579" s="139" t="str">
        <f>CONCATENATE($C$10,$C$2498,"T",B2579)</f>
        <v>2015Wk 15T7</v>
      </c>
      <c r="B2579" s="186">
        <v>7</v>
      </c>
      <c r="C2579" s="187" t="s">
        <v>237</v>
      </c>
      <c r="D2579" s="188">
        <v>-1</v>
      </c>
      <c r="E2579" s="189">
        <v>2</v>
      </c>
      <c r="F2579" s="190">
        <v>6</v>
      </c>
      <c r="G2579" s="189"/>
      <c r="K2579" s="52"/>
      <c r="L2579" s="52"/>
      <c r="P2579" s="134"/>
      <c r="Q2579" s="1">
        <f>COUNTIF(G2561:G2579,"=X")</f>
        <v>0</v>
      </c>
      <c r="R2579" s="1" t="str">
        <f t="shared" si="1745"/>
        <v/>
      </c>
      <c r="S2579" s="1" t="str">
        <f>IF(R2579="","",VLOOKUP(C2579,'[1]Admin Tools'!C:D,2,FALSE))</f>
        <v/>
      </c>
    </row>
    <row r="2580" spans="1:19" x14ac:dyDescent="0.25">
      <c r="A2580" s="139" t="str">
        <f>CONCATENATE($C$10,$C$2498,"T",B2579)</f>
        <v>2015Wk 15T7</v>
      </c>
      <c r="B2580" s="191"/>
      <c r="C2580" s="192" t="s">
        <v>240</v>
      </c>
      <c r="D2580" s="193">
        <v>1</v>
      </c>
      <c r="E2580" s="194">
        <v>1</v>
      </c>
      <c r="F2580" s="195"/>
      <c r="G2580" s="194"/>
      <c r="K2580" s="52"/>
      <c r="L2580" s="52"/>
      <c r="P2580" s="134"/>
      <c r="Q2580" s="1">
        <f>COUNTIF(G2561:G2580,"=X")</f>
        <v>0</v>
      </c>
      <c r="R2580" s="1" t="str">
        <f t="shared" si="1745"/>
        <v/>
      </c>
      <c r="S2580" s="1" t="str">
        <f>IF(R2580="","",VLOOKUP(C2580,'[1]Admin Tools'!C:D,2,FALSE))</f>
        <v/>
      </c>
    </row>
    <row r="2581" spans="1:19" ht="16.5" thickBot="1" x14ac:dyDescent="0.3">
      <c r="A2581" s="139" t="str">
        <f>CONCATENATE($C$10,$C$2498,"T",B2579)</f>
        <v>2015Wk 15T7</v>
      </c>
      <c r="B2581" s="196"/>
      <c r="C2581" s="197" t="s">
        <v>243</v>
      </c>
      <c r="D2581" s="198">
        <v>1</v>
      </c>
      <c r="E2581" s="199">
        <v>2</v>
      </c>
      <c r="F2581" s="200"/>
      <c r="G2581" s="199"/>
      <c r="K2581" s="52"/>
      <c r="L2581" s="52"/>
      <c r="P2581" s="134"/>
      <c r="Q2581" s="1">
        <f>COUNTIF(G2561:G2581,"=X")</f>
        <v>0</v>
      </c>
      <c r="R2581" s="1" t="str">
        <f t="shared" si="1745"/>
        <v/>
      </c>
      <c r="S2581" s="1" t="str">
        <f>IF(R2581="","",VLOOKUP(C2581,'[1]Admin Tools'!C:D,2,FALSE))</f>
        <v/>
      </c>
    </row>
    <row r="2582" spans="1:19" x14ac:dyDescent="0.25">
      <c r="A2582" s="139" t="str">
        <f>CONCATENATE($C$10,$C$2498,"T",B2582)</f>
        <v>2015Wk 15T8</v>
      </c>
      <c r="B2582" s="201">
        <v>8</v>
      </c>
      <c r="C2582" s="187" t="s">
        <v>238</v>
      </c>
      <c r="D2582" s="202">
        <v>1</v>
      </c>
      <c r="E2582" s="212">
        <v>1</v>
      </c>
      <c r="F2582" s="203">
        <v>1</v>
      </c>
      <c r="G2582" s="204"/>
      <c r="K2582" s="52"/>
      <c r="L2582" s="52"/>
      <c r="P2582" s="134"/>
      <c r="Q2582" s="1">
        <f>COUNTIF(G2561:G2582,"=X")</f>
        <v>0</v>
      </c>
      <c r="R2582" s="1" t="str">
        <f t="shared" si="1745"/>
        <v/>
      </c>
      <c r="S2582" s="1" t="str">
        <f>IF(R2582="","",VLOOKUP(C2582,'[1]Admin Tools'!C:D,2,FALSE))</f>
        <v/>
      </c>
    </row>
    <row r="2583" spans="1:19" x14ac:dyDescent="0.25">
      <c r="A2583" s="139" t="str">
        <f>CONCATENATE($C$10,$C$2498,"T",B2582)</f>
        <v>2015Wk 15T8</v>
      </c>
      <c r="B2583" s="205"/>
      <c r="C2583" s="192" t="s">
        <v>241</v>
      </c>
      <c r="D2583" s="206">
        <v>0</v>
      </c>
      <c r="E2583" s="213">
        <v>0</v>
      </c>
      <c r="F2583" s="203"/>
      <c r="G2583" s="207"/>
      <c r="K2583" s="52"/>
      <c r="L2583" s="52"/>
      <c r="P2583" s="134"/>
      <c r="Q2583" s="1">
        <f>COUNTIF(G2561:G2583,"=X")</f>
        <v>0</v>
      </c>
      <c r="R2583" s="1" t="str">
        <f t="shared" si="1745"/>
        <v/>
      </c>
      <c r="S2583" s="1" t="str">
        <f>IF(R2583="","",VLOOKUP(C2583,'[1]Admin Tools'!C:D,2,FALSE))</f>
        <v/>
      </c>
    </row>
    <row r="2584" spans="1:19" ht="16.5" thickBot="1" x14ac:dyDescent="0.3">
      <c r="A2584" s="139" t="str">
        <f>CONCATENATE($C$10,$C$2498,"T",B2582)</f>
        <v>2015Wk 15T8</v>
      </c>
      <c r="B2584" s="208"/>
      <c r="C2584" s="197" t="s">
        <v>244</v>
      </c>
      <c r="D2584" s="209">
        <v>-2</v>
      </c>
      <c r="E2584" s="214">
        <v>0</v>
      </c>
      <c r="F2584" s="210"/>
      <c r="G2584" s="211"/>
      <c r="K2584" s="52"/>
      <c r="L2584" s="52"/>
      <c r="P2584" s="134"/>
      <c r="Q2584" s="1">
        <f>COUNTIF(G2561:G2584,"=X")</f>
        <v>0</v>
      </c>
      <c r="R2584" s="1" t="str">
        <f t="shared" si="1745"/>
        <v/>
      </c>
      <c r="S2584" s="1" t="str">
        <f>IF(R2584="","",VLOOKUP(C2584,'[1]Admin Tools'!C:D,2,FALSE))</f>
        <v/>
      </c>
    </row>
    <row r="2585" spans="1:19" x14ac:dyDescent="0.25">
      <c r="A2585" s="139" t="str">
        <f>CONCATENATE($C$10,$C$2498,"T",B2585)</f>
        <v>2015Wk 15T9</v>
      </c>
      <c r="B2585" s="186">
        <v>9</v>
      </c>
      <c r="C2585" s="187" t="s">
        <v>246</v>
      </c>
      <c r="D2585" s="188">
        <v>2</v>
      </c>
      <c r="E2585" s="189">
        <v>2</v>
      </c>
      <c r="F2585" s="190">
        <v>6</v>
      </c>
      <c r="G2585" s="189"/>
      <c r="K2585" s="52"/>
      <c r="L2585" s="52"/>
      <c r="P2585" s="134"/>
      <c r="Q2585" s="1">
        <f>COUNTIF(G2561:G2585,"=X")</f>
        <v>0</v>
      </c>
      <c r="R2585" s="1" t="str">
        <f t="shared" si="1745"/>
        <v/>
      </c>
      <c r="S2585" s="1" t="str">
        <f>IF(R2585="","",VLOOKUP(C2585,'[1]Admin Tools'!C:D,2,FALSE))</f>
        <v/>
      </c>
    </row>
    <row r="2586" spans="1:19" x14ac:dyDescent="0.25">
      <c r="A2586" s="139" t="str">
        <f>CONCATENATE($C$10,$C$2498,"T",B2585)</f>
        <v>2015Wk 15T9</v>
      </c>
      <c r="B2586" s="191"/>
      <c r="C2586" s="192" t="s">
        <v>249</v>
      </c>
      <c r="D2586" s="193">
        <v>1</v>
      </c>
      <c r="E2586" s="194">
        <v>2</v>
      </c>
      <c r="F2586" s="195"/>
      <c r="G2586" s="194"/>
      <c r="K2586" s="52"/>
      <c r="L2586" s="52"/>
      <c r="P2586" s="134"/>
      <c r="Q2586" s="1">
        <f>COUNTIF(G2561:G2586,"=X")</f>
        <v>0</v>
      </c>
      <c r="R2586" s="1" t="str">
        <f t="shared" si="1745"/>
        <v/>
      </c>
      <c r="S2586" s="1" t="str">
        <f>IF(R2586="","",VLOOKUP(C2586,'[1]Admin Tools'!C:D,2,FALSE))</f>
        <v/>
      </c>
    </row>
    <row r="2587" spans="1:19" ht="16.5" thickBot="1" x14ac:dyDescent="0.3">
      <c r="A2587" s="139" t="str">
        <f>CONCATENATE($C$10,$C$2498,"T",B2585)</f>
        <v>2015Wk 15T9</v>
      </c>
      <c r="B2587" s="196"/>
      <c r="C2587" s="197" t="s">
        <v>252</v>
      </c>
      <c r="D2587" s="198">
        <v>-1</v>
      </c>
      <c r="E2587" s="199">
        <v>1</v>
      </c>
      <c r="F2587" s="200"/>
      <c r="G2587" s="199"/>
      <c r="K2587" s="52"/>
      <c r="L2587" s="52"/>
      <c r="P2587" s="134"/>
      <c r="Q2587" s="1">
        <f>COUNTIF(G2561:G2587,"=X")</f>
        <v>0</v>
      </c>
      <c r="R2587" s="1" t="str">
        <f t="shared" si="1745"/>
        <v/>
      </c>
      <c r="S2587" s="1" t="str">
        <f>IF(R2587="","",VLOOKUP(C2587,'[1]Admin Tools'!C:D,2,FALSE))</f>
        <v/>
      </c>
    </row>
    <row r="2588" spans="1:19" x14ac:dyDescent="0.25">
      <c r="A2588" s="139" t="str">
        <f>CONCATENATE($C$10,$C$2498,"T",B2588)</f>
        <v>2015Wk 15T10</v>
      </c>
      <c r="B2588" s="201">
        <v>10</v>
      </c>
      <c r="C2588" s="187" t="s">
        <v>247</v>
      </c>
      <c r="D2588" s="202">
        <v>-2</v>
      </c>
      <c r="E2588" s="212">
        <v>0</v>
      </c>
      <c r="F2588" s="203">
        <v>1</v>
      </c>
      <c r="G2588" s="204"/>
      <c r="K2588" s="52"/>
      <c r="L2588" s="52"/>
      <c r="P2588" s="134"/>
      <c r="Q2588" s="1">
        <f>COUNTIF(G2561:G2588,"=X")</f>
        <v>0</v>
      </c>
      <c r="R2588" s="1" t="str">
        <f t="shared" si="1745"/>
        <v/>
      </c>
      <c r="S2588" s="1" t="str">
        <f>IF(R2588="","",VLOOKUP(C2588,'[1]Admin Tools'!C:D,2,FALSE))</f>
        <v/>
      </c>
    </row>
    <row r="2589" spans="1:19" x14ac:dyDescent="0.25">
      <c r="A2589" s="139" t="str">
        <f>CONCATENATE($C$10,$C$2498,"T",B2588)</f>
        <v>2015Wk 15T10</v>
      </c>
      <c r="B2589" s="205"/>
      <c r="C2589" s="192" t="s">
        <v>250</v>
      </c>
      <c r="D2589" s="206">
        <v>-1</v>
      </c>
      <c r="E2589" s="213">
        <v>1</v>
      </c>
      <c r="F2589" s="203"/>
      <c r="G2589" s="207"/>
      <c r="K2589" s="52"/>
      <c r="L2589" s="52"/>
      <c r="P2589" s="134"/>
      <c r="Q2589" s="1">
        <f>COUNTIF(G2561:G2589,"=X")</f>
        <v>0</v>
      </c>
      <c r="R2589" s="1" t="str">
        <f t="shared" si="1745"/>
        <v/>
      </c>
      <c r="S2589" s="1" t="str">
        <f>IF(R2589="","",VLOOKUP(C2589,'[1]Admin Tools'!C:D,2,FALSE))</f>
        <v/>
      </c>
    </row>
    <row r="2590" spans="1:19" ht="16.5" thickBot="1" x14ac:dyDescent="0.3">
      <c r="A2590" s="139" t="str">
        <f>CONCATENATE($C$10,$C$2498,"T",B2588)</f>
        <v>2015Wk 15T10</v>
      </c>
      <c r="B2590" s="208"/>
      <c r="C2590" s="197" t="s">
        <v>253</v>
      </c>
      <c r="D2590" s="209">
        <v>-4</v>
      </c>
      <c r="E2590" s="214">
        <v>0</v>
      </c>
      <c r="F2590" s="210"/>
      <c r="G2590" s="211"/>
      <c r="K2590" s="52"/>
      <c r="L2590" s="52"/>
      <c r="P2590" s="134"/>
      <c r="Q2590" s="1">
        <f>COUNTIF(G2561:G2590,"=X")</f>
        <v>0</v>
      </c>
      <c r="R2590" s="1" t="str">
        <f t="shared" si="1745"/>
        <v/>
      </c>
      <c r="S2590" s="1" t="str">
        <f>IF(R2590="","",VLOOKUP(C2590,'[1]Admin Tools'!C:D,2,FALSE))</f>
        <v/>
      </c>
    </row>
    <row r="2591" spans="1:19" x14ac:dyDescent="0.25">
      <c r="A2591" s="139" t="str">
        <f>CONCATENATE($C$10,$C$2498,"T",B2591)</f>
        <v>2015Wk 15T11</v>
      </c>
      <c r="B2591" s="186">
        <v>11</v>
      </c>
      <c r="C2591" s="187" t="s">
        <v>255</v>
      </c>
      <c r="D2591" s="188">
        <v>-3</v>
      </c>
      <c r="E2591" s="189">
        <v>0</v>
      </c>
      <c r="F2591" s="190">
        <v>2</v>
      </c>
      <c r="G2591" s="189"/>
      <c r="K2591" s="52"/>
      <c r="L2591" s="52"/>
      <c r="P2591" s="134"/>
      <c r="Q2591" s="1">
        <f>COUNTIF(G2561:G2591,"=X")</f>
        <v>0</v>
      </c>
      <c r="R2591" s="1" t="str">
        <f t="shared" si="1745"/>
        <v/>
      </c>
      <c r="S2591" s="1" t="str">
        <f>IF(R2591="","",VLOOKUP(C2591,'[1]Admin Tools'!C:D,2,FALSE))</f>
        <v/>
      </c>
    </row>
    <row r="2592" spans="1:19" x14ac:dyDescent="0.25">
      <c r="A2592" s="139" t="str">
        <f>CONCATENATE($C$10,$C$2498,"T",B2591)</f>
        <v>2015Wk 15T11</v>
      </c>
      <c r="B2592" s="191"/>
      <c r="C2592" s="192" t="s">
        <v>258</v>
      </c>
      <c r="D2592" s="193">
        <v>0</v>
      </c>
      <c r="E2592" s="194">
        <v>2</v>
      </c>
      <c r="F2592" s="195"/>
      <c r="G2592" s="194"/>
      <c r="K2592" s="52"/>
      <c r="L2592" s="52"/>
      <c r="P2592" s="134"/>
      <c r="Q2592" s="1">
        <f>COUNTIF(G2561:G2592,"=X")</f>
        <v>0</v>
      </c>
      <c r="R2592" s="1" t="str">
        <f t="shared" si="1745"/>
        <v/>
      </c>
      <c r="S2592" s="1" t="str">
        <f>IF(R2592="","",VLOOKUP(C2592,'[1]Admin Tools'!C:D,2,FALSE))</f>
        <v/>
      </c>
    </row>
    <row r="2593" spans="1:26" ht="16.5" thickBot="1" x14ac:dyDescent="0.3">
      <c r="A2593" s="139" t="str">
        <f>CONCATENATE($C$10,$C$2498,"T",B2591)</f>
        <v>2015Wk 15T11</v>
      </c>
      <c r="B2593" s="196"/>
      <c r="C2593" s="197" t="s">
        <v>261</v>
      </c>
      <c r="D2593" s="198">
        <v>-3</v>
      </c>
      <c r="E2593" s="199">
        <v>0</v>
      </c>
      <c r="F2593" s="200"/>
      <c r="G2593" s="199"/>
      <c r="K2593" s="52"/>
      <c r="L2593" s="52"/>
      <c r="P2593" s="134"/>
      <c r="Q2593" s="1">
        <f>COUNTIF(G2561:G2593,"=X")</f>
        <v>0</v>
      </c>
      <c r="R2593" s="1" t="str">
        <f t="shared" si="1745"/>
        <v/>
      </c>
      <c r="S2593" s="1" t="str">
        <f>IF(R2593="","",VLOOKUP(C2593,'[1]Admin Tools'!C:D,2,FALSE))</f>
        <v/>
      </c>
    </row>
    <row r="2594" spans="1:26" x14ac:dyDescent="0.25">
      <c r="A2594" s="139" t="str">
        <f>CONCATENATE($C$10,$C$2498,"T",B2594)</f>
        <v>2015Wk 15T12</v>
      </c>
      <c r="B2594" s="201">
        <v>12</v>
      </c>
      <c r="C2594" s="187" t="s">
        <v>256</v>
      </c>
      <c r="D2594" s="202">
        <v>-1</v>
      </c>
      <c r="E2594" s="212">
        <v>0</v>
      </c>
      <c r="F2594" s="203">
        <v>5</v>
      </c>
      <c r="G2594" s="204"/>
      <c r="K2594" s="52"/>
      <c r="L2594" s="52"/>
      <c r="P2594" s="134"/>
      <c r="Q2594" s="1">
        <f>COUNTIF(G2561:G2594,"=X")</f>
        <v>0</v>
      </c>
      <c r="R2594" s="1" t="str">
        <f t="shared" si="1745"/>
        <v/>
      </c>
      <c r="S2594" s="1" t="str">
        <f>IF(R2594="","",VLOOKUP(C2594,'[1]Admin Tools'!C:D,2,FALSE))</f>
        <v/>
      </c>
    </row>
    <row r="2595" spans="1:26" x14ac:dyDescent="0.25">
      <c r="A2595" s="139" t="str">
        <f>CONCATENATE($C$10,$C$2498,"T",B2594)</f>
        <v>2015Wk 15T12</v>
      </c>
      <c r="B2595" s="205"/>
      <c r="C2595" s="192" t="s">
        <v>259</v>
      </c>
      <c r="D2595" s="206">
        <v>0</v>
      </c>
      <c r="E2595" s="213">
        <v>2</v>
      </c>
      <c r="F2595" s="203"/>
      <c r="G2595" s="207"/>
      <c r="K2595" s="52"/>
      <c r="L2595" s="52"/>
      <c r="P2595" s="134"/>
      <c r="Q2595" s="1">
        <f>COUNTIF(G2561:G2595,"=X")</f>
        <v>0</v>
      </c>
      <c r="R2595" s="1" t="str">
        <f t="shared" si="1745"/>
        <v/>
      </c>
      <c r="S2595" s="1" t="str">
        <f>IF(R2595="","",VLOOKUP(C2595,'[1]Admin Tools'!C:D,2,FALSE))</f>
        <v/>
      </c>
    </row>
    <row r="2596" spans="1:26" ht="16.5" thickBot="1" x14ac:dyDescent="0.3">
      <c r="A2596" s="139" t="str">
        <f>CONCATENATE($C$10,$C$2498,"T",B2594)</f>
        <v>2015Wk 15T12</v>
      </c>
      <c r="B2596" s="208"/>
      <c r="C2596" s="197" t="s">
        <v>262</v>
      </c>
      <c r="D2596" s="209">
        <v>-1</v>
      </c>
      <c r="E2596" s="214">
        <v>2</v>
      </c>
      <c r="F2596" s="210"/>
      <c r="G2596" s="211"/>
      <c r="K2596" s="52"/>
      <c r="L2596" s="52"/>
      <c r="P2596" s="134"/>
      <c r="Q2596" s="1">
        <f>COUNTIF(G2561:G2596,"=X")</f>
        <v>0</v>
      </c>
      <c r="R2596" s="1" t="str">
        <f t="shared" si="1745"/>
        <v/>
      </c>
      <c r="S2596" s="1" t="str">
        <f>IF(R2596="","",VLOOKUP(C2596,'[1]Admin Tools'!C:D,2,FALSE))</f>
        <v/>
      </c>
    </row>
    <row r="2597" spans="1:26" x14ac:dyDescent="0.25">
      <c r="A2597" s="139" t="str">
        <f t="shared" ref="A2597:A2602" si="1746">CONCATENATE($C$10,$C$2498,"T",B2597)</f>
        <v>2015Wk 15T</v>
      </c>
      <c r="B2597" s="186"/>
      <c r="C2597" s="187"/>
      <c r="D2597" s="188"/>
      <c r="E2597" s="189"/>
      <c r="F2597" s="190"/>
      <c r="G2597" s="189"/>
      <c r="K2597" s="52"/>
      <c r="L2597" s="52"/>
      <c r="P2597" s="134"/>
      <c r="Q2597" s="1">
        <f>COUNTIF(G2561:G2597,"=X")</f>
        <v>0</v>
      </c>
      <c r="R2597" s="1" t="str">
        <f t="shared" si="1745"/>
        <v/>
      </c>
      <c r="S2597" s="1" t="str">
        <f>IF(R2597="","",VLOOKUP(C2597,'[1]Admin Tools'!C:D,2,FALSE))</f>
        <v/>
      </c>
    </row>
    <row r="2598" spans="1:26" ht="16.5" thickBot="1" x14ac:dyDescent="0.3">
      <c r="A2598" s="139" t="str">
        <f t="shared" si="1746"/>
        <v>2015Wk 15T</v>
      </c>
      <c r="B2598" s="196"/>
      <c r="C2598" s="197"/>
      <c r="D2598" s="198"/>
      <c r="E2598" s="199"/>
      <c r="F2598" s="200"/>
      <c r="G2598" s="199"/>
      <c r="K2598" s="52"/>
      <c r="L2598" s="52"/>
      <c r="P2598" s="134"/>
      <c r="Q2598" s="1">
        <f>COUNTIF(G2561:G2598,"=X")</f>
        <v>0</v>
      </c>
      <c r="R2598" s="1" t="str">
        <f t="shared" si="1745"/>
        <v/>
      </c>
      <c r="S2598" s="1" t="str">
        <f>IF(R2598="","",VLOOKUP(C2598,'[1]Admin Tools'!C:D,2,FALSE))</f>
        <v/>
      </c>
    </row>
    <row r="2599" spans="1:26" x14ac:dyDescent="0.25">
      <c r="A2599" s="139" t="str">
        <f t="shared" si="1746"/>
        <v>2015Wk 15T</v>
      </c>
      <c r="B2599" s="201"/>
      <c r="C2599" s="187"/>
      <c r="D2599" s="202"/>
      <c r="E2599" s="212"/>
      <c r="F2599" s="203"/>
      <c r="G2599" s="204"/>
      <c r="K2599" s="52"/>
      <c r="L2599" s="52"/>
      <c r="P2599" s="134"/>
      <c r="Q2599" s="1">
        <f>COUNTIF(G2561:G2599,"=X")</f>
        <v>0</v>
      </c>
      <c r="R2599" s="1" t="str">
        <f t="shared" si="1745"/>
        <v/>
      </c>
      <c r="S2599" s="1" t="str">
        <f>IF(R2599="","",VLOOKUP(C2599,'[1]Admin Tools'!C:D,2,FALSE))</f>
        <v/>
      </c>
    </row>
    <row r="2600" spans="1:26" ht="16.5" thickBot="1" x14ac:dyDescent="0.3">
      <c r="A2600" s="139" t="str">
        <f t="shared" si="1746"/>
        <v>2015Wk 15T</v>
      </c>
      <c r="B2600" s="208"/>
      <c r="C2600" s="197"/>
      <c r="D2600" s="209"/>
      <c r="E2600" s="214"/>
      <c r="F2600" s="210"/>
      <c r="G2600" s="211"/>
      <c r="K2600" s="52"/>
      <c r="L2600" s="52"/>
      <c r="P2600" s="134"/>
      <c r="Q2600" s="1">
        <f>COUNTIF(G2561:G2600,"=X")</f>
        <v>0</v>
      </c>
      <c r="R2600" s="1" t="str">
        <f t="shared" si="1745"/>
        <v/>
      </c>
      <c r="S2600" s="1" t="str">
        <f>IF(R2600="","",VLOOKUP(C2600,'[1]Admin Tools'!C:D,2,FALSE))</f>
        <v/>
      </c>
    </row>
    <row r="2601" spans="1:26" ht="16.5" thickBot="1" x14ac:dyDescent="0.3">
      <c r="A2601" s="139" t="str">
        <f t="shared" si="1746"/>
        <v>2015Wk 15T</v>
      </c>
      <c r="B2601" s="217"/>
      <c r="C2601" s="218"/>
      <c r="D2601" s="219"/>
      <c r="E2601" s="189"/>
      <c r="F2601" s="190"/>
      <c r="G2601" s="204"/>
      <c r="K2601" s="52"/>
      <c r="L2601" s="52"/>
      <c r="P2601" s="134"/>
      <c r="Q2601" s="1">
        <f>COUNTIF(G2563:G2601,"=X")</f>
        <v>0</v>
      </c>
      <c r="R2601" s="1" t="str">
        <f t="shared" si="1745"/>
        <v/>
      </c>
      <c r="S2601" s="1" t="str">
        <f>IF(R2601="","",VLOOKUP(C2601,'[1]Admin Tools'!C:D,2,FALSE))</f>
        <v/>
      </c>
    </row>
    <row r="2602" spans="1:26" ht="16.5" thickBot="1" x14ac:dyDescent="0.3">
      <c r="A2602" s="139" t="str">
        <f t="shared" si="1746"/>
        <v>2015Wk 15T</v>
      </c>
      <c r="B2602" s="220"/>
      <c r="C2602" s="218"/>
      <c r="D2602" s="221"/>
      <c r="E2602" s="199"/>
      <c r="F2602" s="200"/>
      <c r="G2602" s="211"/>
      <c r="K2602" s="52"/>
      <c r="L2602" s="52"/>
      <c r="P2602" s="134"/>
      <c r="Q2602" s="1">
        <f>COUNTIF(G2563:G2602,"=X")</f>
        <v>0</v>
      </c>
      <c r="R2602" s="1" t="str">
        <f t="shared" si="1745"/>
        <v/>
      </c>
      <c r="S2602" s="1" t="str">
        <f>IF(R2602="","",VLOOKUP(C2602,'[1]Admin Tools'!C:D,2,FALSE))</f>
        <v/>
      </c>
    </row>
    <row r="2604" spans="1:26" ht="16.5" thickBot="1" x14ac:dyDescent="0.3"/>
    <row r="2605" spans="1:26" ht="36.75" thickBot="1" x14ac:dyDescent="0.6">
      <c r="B2605" s="306" t="s">
        <v>297</v>
      </c>
      <c r="C2605" s="307"/>
      <c r="D2605" s="307"/>
      <c r="E2605" s="307"/>
      <c r="F2605" s="307"/>
      <c r="G2605" s="307"/>
      <c r="H2605" s="307"/>
      <c r="I2605" s="307"/>
      <c r="J2605" s="307"/>
      <c r="K2605" s="307"/>
      <c r="L2605" s="307"/>
      <c r="M2605" s="307"/>
      <c r="N2605" s="307"/>
      <c r="O2605" s="307"/>
      <c r="P2605" s="307"/>
      <c r="Q2605" s="307"/>
      <c r="R2605" s="307"/>
      <c r="S2605" s="307"/>
      <c r="T2605" s="307"/>
      <c r="U2605" s="308"/>
      <c r="V2605" s="133"/>
      <c r="W2605" s="133"/>
      <c r="X2605" s="133"/>
      <c r="Y2605" s="133"/>
      <c r="Z2605" s="133"/>
    </row>
    <row r="2607" spans="1:26" x14ac:dyDescent="0.25">
      <c r="C2607" s="309" t="str">
        <f>HLOOKUP(CONCATENATE($C$10,C2608),$G$9:$X$10,2,FALSE)</f>
        <v>Back</v>
      </c>
      <c r="D2607" s="310"/>
      <c r="E2607" s="310"/>
      <c r="F2607" s="310"/>
      <c r="G2607" s="310"/>
      <c r="H2607" s="310"/>
      <c r="I2607" s="310"/>
      <c r="J2607" s="310"/>
      <c r="K2607" s="310"/>
      <c r="L2607" s="310"/>
      <c r="M2607" s="310"/>
      <c r="N2607" s="310"/>
      <c r="O2607" s="52"/>
      <c r="S2607" s="134"/>
    </row>
    <row r="2608" spans="1:26" x14ac:dyDescent="0.25">
      <c r="C2608" s="135" t="str">
        <f>C2665</f>
        <v>Wk 16</v>
      </c>
      <c r="D2608" s="33" t="s">
        <v>189</v>
      </c>
      <c r="E2608" s="34">
        <f>HLOOKUP(CONCATENATE($C2607,$D2608),'[1]Admin Tools'!$D$4:$G$13,2,FALSE)</f>
        <v>4</v>
      </c>
      <c r="F2608" s="34">
        <f>HLOOKUP(CONCATENATE($C2607,$D2608),'[1]Admin Tools'!$D$4:$G$13,3,FALSE)</f>
        <v>4</v>
      </c>
      <c r="G2608" s="34">
        <f>HLOOKUP(CONCATENATE($C2607,$D2608),'[1]Admin Tools'!$D$4:$G$13,4,FALSE)</f>
        <v>5</v>
      </c>
      <c r="H2608" s="34">
        <f>HLOOKUP(CONCATENATE($C2607,$D2608),'[1]Admin Tools'!$D$4:$G$13,5,FALSE)</f>
        <v>4</v>
      </c>
      <c r="I2608" s="34">
        <f>HLOOKUP(CONCATENATE($C2607,$D2608),'[1]Admin Tools'!$D$4:$G$13,6,FALSE)</f>
        <v>3</v>
      </c>
      <c r="J2608" s="34">
        <f>HLOOKUP(CONCATENATE($C2607,$D2608),'[1]Admin Tools'!$D$4:$G$13,7,FALSE)</f>
        <v>4</v>
      </c>
      <c r="K2608" s="34">
        <f>HLOOKUP(CONCATENATE($C2607,$D2608),'[1]Admin Tools'!$D$4:$G$13,8,FALSE)</f>
        <v>3</v>
      </c>
      <c r="L2608" s="34">
        <f>HLOOKUP(CONCATENATE($C2607,$D2608),'[1]Admin Tools'!$D$4:$G$13,9,FALSE)</f>
        <v>4</v>
      </c>
      <c r="M2608" s="34">
        <f>HLOOKUP(CONCATENATE($C2607,$D2608),'[1]Admin Tools'!$D$4:$G$13,10,FALSE)</f>
        <v>5</v>
      </c>
      <c r="N2608" s="136">
        <f>SUM(E2608:M2608)</f>
        <v>36</v>
      </c>
      <c r="O2608" s="52"/>
      <c r="S2608" s="134"/>
    </row>
    <row r="2609" spans="1:41" x14ac:dyDescent="0.25">
      <c r="D2609" s="9" t="s">
        <v>10</v>
      </c>
      <c r="E2609" s="137" t="str">
        <f>CONCATENATE("#",HLOOKUP($C2607,'[1]Admin Tools'!$D$4:$G$13,2,FALSE))</f>
        <v>#10</v>
      </c>
      <c r="F2609" s="137" t="str">
        <f>CONCATENATE("#",HLOOKUP($C2607,'[1]Admin Tools'!$D$4:$G$13,3,FALSE))</f>
        <v>#11</v>
      </c>
      <c r="G2609" s="137" t="str">
        <f>CONCATENATE("#",HLOOKUP($C2607,'[1]Admin Tools'!$D$4:$G$13,4,FALSE))</f>
        <v>#12</v>
      </c>
      <c r="H2609" s="137" t="str">
        <f>CONCATENATE("#",HLOOKUP($C2607,'[1]Admin Tools'!$D$4:$G$13,5,FALSE))</f>
        <v>#13</v>
      </c>
      <c r="I2609" s="137" t="str">
        <f>CONCATENATE("#",HLOOKUP($C2607,'[1]Admin Tools'!$D$4:$G$13,6,FALSE))</f>
        <v>#14</v>
      </c>
      <c r="J2609" s="137" t="str">
        <f>CONCATENATE("#",HLOOKUP($C2607,'[1]Admin Tools'!$D$4:$G$13,7,FALSE))</f>
        <v>#15</v>
      </c>
      <c r="K2609" s="137" t="str">
        <f>CONCATENATE("#",HLOOKUP($C2607,'[1]Admin Tools'!$D$4:$G$13,8,FALSE))</f>
        <v>#16</v>
      </c>
      <c r="L2609" s="137" t="str">
        <f>CONCATENATE("#",HLOOKUP($C2607,'[1]Admin Tools'!$D$4:$G$13,9,FALSE))</f>
        <v>#17</v>
      </c>
      <c r="M2609" s="137" t="str">
        <f>CONCATENATE("#",HLOOKUP($C2607,'[1]Admin Tools'!$D$4:$G$13,10,FALSE))</f>
        <v>#18</v>
      </c>
      <c r="N2609" s="138"/>
      <c r="O2609" s="52"/>
    </row>
    <row r="2610" spans="1:41" x14ac:dyDescent="0.25">
      <c r="A2610" s="139" t="str">
        <f>CONCATENATE($C$10,C2608,C2610)</f>
        <v>2015Wk 16Flight 1</v>
      </c>
      <c r="C2610" s="300" t="s">
        <v>12</v>
      </c>
      <c r="D2610" s="301"/>
      <c r="E2610" s="140">
        <f>IF(COUNTIF(E2611:E2622,MIN(E2611:E2622))=1,MIN(E2611:E2622),0)</f>
        <v>3</v>
      </c>
      <c r="F2610" s="140">
        <f t="shared" ref="F2610:L2610" si="1747">IF(COUNTIF(F2611:F2622,MIN(F2611:F2622))=1,MIN(F2611:F2622),0)</f>
        <v>0</v>
      </c>
      <c r="G2610" s="140">
        <f t="shared" si="1747"/>
        <v>0</v>
      </c>
      <c r="H2610" s="140">
        <f t="shared" si="1747"/>
        <v>3</v>
      </c>
      <c r="I2610" s="140">
        <f t="shared" si="1747"/>
        <v>0</v>
      </c>
      <c r="J2610" s="140">
        <f t="shared" si="1747"/>
        <v>0</v>
      </c>
      <c r="K2610" s="140">
        <f t="shared" si="1747"/>
        <v>0</v>
      </c>
      <c r="L2610" s="140">
        <f t="shared" si="1747"/>
        <v>0</v>
      </c>
      <c r="M2610" s="140">
        <f>IF(COUNTIF(M2611:M2622,MIN(M2611:M2622))=1,MIN(M2611:M2622),0)</f>
        <v>0</v>
      </c>
      <c r="N2610" s="141"/>
      <c r="O2610" s="9" t="s">
        <v>190</v>
      </c>
      <c r="P2610" s="9" t="s">
        <v>191</v>
      </c>
      <c r="Q2610" s="9" t="s">
        <v>8</v>
      </c>
      <c r="R2610" s="9" t="s">
        <v>192</v>
      </c>
      <c r="S2610" s="9" t="s">
        <v>24</v>
      </c>
      <c r="T2610" s="142">
        <v>1</v>
      </c>
      <c r="U2610" s="142">
        <v>2</v>
      </c>
      <c r="V2610" s="142">
        <v>3</v>
      </c>
      <c r="W2610" s="142">
        <v>4</v>
      </c>
      <c r="X2610" s="142">
        <v>5</v>
      </c>
      <c r="Y2610" s="142">
        <v>6</v>
      </c>
      <c r="Z2610" s="142">
        <v>7</v>
      </c>
      <c r="AA2610" s="142">
        <v>8</v>
      </c>
      <c r="AB2610" s="142">
        <v>9</v>
      </c>
      <c r="AC2610" s="143" t="s">
        <v>193</v>
      </c>
      <c r="AD2610" s="1"/>
      <c r="AG2610" s="142">
        <v>1</v>
      </c>
      <c r="AH2610" s="142">
        <v>2</v>
      </c>
      <c r="AI2610" s="142">
        <v>3</v>
      </c>
      <c r="AJ2610" s="142">
        <v>4</v>
      </c>
      <c r="AK2610" s="142">
        <v>5</v>
      </c>
      <c r="AL2610" s="142">
        <v>6</v>
      </c>
      <c r="AM2610" s="142">
        <v>7</v>
      </c>
      <c r="AN2610" s="142">
        <v>8</v>
      </c>
      <c r="AO2610" s="142">
        <v>9</v>
      </c>
    </row>
    <row r="2611" spans="1:41" x14ac:dyDescent="0.25">
      <c r="A2611" s="139" t="str">
        <f t="shared" ref="A2611:A2622" si="1748">CONCATENATE($C$10,$C$2665,"P",B2611)</f>
        <v>2015Wk 16P83</v>
      </c>
      <c r="B2611" s="48">
        <v>83</v>
      </c>
      <c r="C2611" s="144" t="str">
        <f t="shared" ref="C2611:C2622" si="1749">VLOOKUP(B2611,$A$3108:$D$8319,3,FALSE)</f>
        <v>Devin Carrigan</v>
      </c>
      <c r="D2611" s="145"/>
      <c r="E2611" s="146">
        <f t="shared" ref="E2611:E2622" si="1750">IFERROR(IF(VLOOKUP($A2611,$A$2665:$P$2726,5,FALSE)=0,"",VLOOKUP($A2611,$A$2665:$P$2726,5,FALSE)),"")</f>
        <v>4</v>
      </c>
      <c r="F2611" s="146">
        <f t="shared" ref="F2611:F2622" si="1751">IFERROR(IF(VLOOKUP($A2611,$A$2665:$P$2726,6,FALSE)=0,"",VLOOKUP($A2611,$A$2665:$P$2726,6,FALSE)),"")</f>
        <v>4</v>
      </c>
      <c r="G2611" s="146">
        <f t="shared" ref="G2611:G2622" si="1752">IFERROR(IF(VLOOKUP($A2611,$A$2665:$P$2726,7,FALSE)=0,"",VLOOKUP($A2611,$A$2665:$P$2726,7,FALSE)),"")</f>
        <v>4</v>
      </c>
      <c r="H2611" s="146">
        <f t="shared" ref="H2611:H2622" si="1753">IFERROR(IF(VLOOKUP($A2611,$A$2665:$P$2726,8,FALSE)=0,"",VLOOKUP($A2611,$A$2665:$P$2726,8,FALSE)),"")</f>
        <v>4</v>
      </c>
      <c r="I2611" s="146">
        <f t="shared" ref="I2611:I2622" si="1754">IFERROR(IF(VLOOKUP($A2611,$A$2665:$P$2726,9,FALSE)=0,"",VLOOKUP($A2611,$A$2665:$P$2726,9,FALSE)),"")</f>
        <v>3</v>
      </c>
      <c r="J2611" s="146">
        <f t="shared" ref="J2611:J2622" si="1755">IFERROR(IF(VLOOKUP($A2611,$A$2665:$P$2726,10,FALSE)=0,"",VLOOKUP($A2611,$A$2665:$P$2726,10,FALSE)),"")</f>
        <v>5</v>
      </c>
      <c r="K2611" s="146">
        <f t="shared" ref="K2611:K2622" si="1756">IFERROR(IF(VLOOKUP($A2611,$A$2665:$P$2726,11,FALSE)=0,"",VLOOKUP($A2611,$A$2665:$P$2726,11,FALSE)),"")</f>
        <v>3</v>
      </c>
      <c r="L2611" s="146">
        <f t="shared" ref="L2611:L2622" si="1757">IFERROR(IF(VLOOKUP($A2611,$A$2665:$P$2726,12,FALSE)=0,"",VLOOKUP($A2611,$A$2665:$P$2726,12,FALSE)),"")</f>
        <v>5</v>
      </c>
      <c r="M2611" s="146">
        <f t="shared" ref="M2611:M2622" si="1758">IFERROR(IF(VLOOKUP($A2611,$A$2665:$P$2726,13,FALSE)=0,"",VLOOKUP($A2611,$A$2665:$P$2726,13,FALSE)),"")</f>
        <v>6</v>
      </c>
      <c r="N2611" s="147">
        <f t="shared" ref="N2611:N2621" si="1759">SUM(E2611:M2611)</f>
        <v>38</v>
      </c>
      <c r="O2611" s="148">
        <f>SUM(COUNTIF(E2611,E2610),COUNTIF(F2611,F2610),COUNTIF(G2611,G2610),COUNTIF(H2611,H2610),COUNTIF(I2611,I2610),COUNTIF(J2611,J2610),COUNTIF(K2611,K2610),COUNTIF(L2611,L2610),COUNTIF(M2611,M2610))</f>
        <v>0</v>
      </c>
      <c r="P2611" s="149">
        <f>IF(O2611=0,0,IF(SUM(O2611:O2622)=O2611,VLOOKUP(1,$AC$107:$AD$116,2,FALSE),O2611*P2623))</f>
        <v>0</v>
      </c>
      <c r="Q2611" s="146">
        <f t="shared" ref="Q2611:Q2622" si="1760">IFERROR((VLOOKUP($A2611,$A$2665:$P$2726,16,FALSE)),"DNP")</f>
        <v>2</v>
      </c>
      <c r="R2611" t="s">
        <v>179</v>
      </c>
      <c r="S2611" t="str">
        <f>CONCATENATE(T2611,U2611,V2611,W2611,X2611,Y2611,Z2611,AA2611,AB2611)</f>
        <v/>
      </c>
      <c r="T2611" t="str">
        <f t="shared" ref="T2611:AB2611" si="1761">IF(E2611=E2610,CONCATENATE(VLOOKUP((E2611-E2608),$AC$122:$AD$127,2,FALSE),E2609),"")</f>
        <v/>
      </c>
      <c r="U2611" t="str">
        <f t="shared" si="1761"/>
        <v/>
      </c>
      <c r="V2611" t="str">
        <f t="shared" si="1761"/>
        <v/>
      </c>
      <c r="W2611" t="str">
        <f t="shared" si="1761"/>
        <v/>
      </c>
      <c r="X2611" t="str">
        <f t="shared" si="1761"/>
        <v/>
      </c>
      <c r="Y2611" t="str">
        <f t="shared" si="1761"/>
        <v/>
      </c>
      <c r="Z2611" t="str">
        <f t="shared" si="1761"/>
        <v/>
      </c>
      <c r="AA2611" t="str">
        <f t="shared" si="1761"/>
        <v/>
      </c>
      <c r="AB2611" t="str">
        <f t="shared" si="1761"/>
        <v/>
      </c>
      <c r="AC2611" s="1" t="s">
        <v>194</v>
      </c>
      <c r="AD2611" s="1" t="s">
        <v>195</v>
      </c>
      <c r="AG2611" t="str">
        <f t="shared" ref="AG2611:AO2622" si="1762">CONCATENATE("F1",T2611)</f>
        <v>F1</v>
      </c>
      <c r="AH2611" t="str">
        <f t="shared" si="1762"/>
        <v>F1</v>
      </c>
      <c r="AI2611" t="str">
        <f t="shared" si="1762"/>
        <v>F1</v>
      </c>
      <c r="AJ2611" t="str">
        <f t="shared" si="1762"/>
        <v>F1</v>
      </c>
      <c r="AK2611" t="str">
        <f t="shared" si="1762"/>
        <v>F1</v>
      </c>
      <c r="AL2611" t="str">
        <f t="shared" si="1762"/>
        <v>F1</v>
      </c>
      <c r="AM2611" t="str">
        <f t="shared" si="1762"/>
        <v>F1</v>
      </c>
      <c r="AN2611" t="str">
        <f t="shared" si="1762"/>
        <v>F1</v>
      </c>
      <c r="AO2611" t="str">
        <f t="shared" si="1762"/>
        <v>F1</v>
      </c>
    </row>
    <row r="2612" spans="1:41" x14ac:dyDescent="0.25">
      <c r="A2612" s="139" t="str">
        <f t="shared" si="1748"/>
        <v>2015Wk 16P68</v>
      </c>
      <c r="B2612" s="48">
        <v>68</v>
      </c>
      <c r="C2612" s="144" t="str">
        <f t="shared" si="1749"/>
        <v>Nick Wight</v>
      </c>
      <c r="D2612" s="145"/>
      <c r="E2612" s="146">
        <f t="shared" si="1750"/>
        <v>3</v>
      </c>
      <c r="F2612" s="146">
        <f t="shared" si="1751"/>
        <v>5</v>
      </c>
      <c r="G2612" s="146">
        <f t="shared" si="1752"/>
        <v>5</v>
      </c>
      <c r="H2612" s="146">
        <f t="shared" si="1753"/>
        <v>4</v>
      </c>
      <c r="I2612" s="146">
        <f t="shared" si="1754"/>
        <v>4</v>
      </c>
      <c r="J2612" s="146">
        <f t="shared" si="1755"/>
        <v>5</v>
      </c>
      <c r="K2612" s="146">
        <f t="shared" si="1756"/>
        <v>3</v>
      </c>
      <c r="L2612" s="146">
        <f t="shared" si="1757"/>
        <v>4</v>
      </c>
      <c r="M2612" s="146">
        <f t="shared" si="1758"/>
        <v>6</v>
      </c>
      <c r="N2612" s="147">
        <f t="shared" si="1759"/>
        <v>39</v>
      </c>
      <c r="O2612" s="148">
        <f>SUM(COUNTIF(E2612,E2610),COUNTIF(F2612,F2610),COUNTIF(G2612,G2610),COUNTIF(H2612,H2610),COUNTIF(I2612,I2610),COUNTIF(J2612,J2610),COUNTIF(K2612,K2610),COUNTIF(L2612,L2610),COUNTIF(M2612,M2610))</f>
        <v>1</v>
      </c>
      <c r="P2612" s="149">
        <f>IF(O2612=0,0,IF(SUM(O2611:O2622)=O2612,VLOOKUP(1,$AC$107:$AD$116,2,FALSE),O2612*P2623))</f>
        <v>18</v>
      </c>
      <c r="Q2612" s="146">
        <f t="shared" si="1760"/>
        <v>0</v>
      </c>
      <c r="R2612" t="s">
        <v>179</v>
      </c>
      <c r="S2612" t="str">
        <f t="shared" ref="S2612:S2619" si="1763">CONCATENATE(T2612,U2612,V2612,W2612,X2612,Y2612,Z2612,AA2612,AB2612)</f>
        <v>BIR#10</v>
      </c>
      <c r="T2612" t="str">
        <f t="shared" ref="T2612:AB2612" si="1764">IF(E2612=E2610,CONCATENATE(VLOOKUP((E2612-E2608),$AC$122:$AD$127,2,FALSE),E2609),"")</f>
        <v>BIR#10</v>
      </c>
      <c r="U2612" t="str">
        <f t="shared" si="1764"/>
        <v/>
      </c>
      <c r="V2612" t="str">
        <f t="shared" si="1764"/>
        <v/>
      </c>
      <c r="W2612" t="str">
        <f t="shared" si="1764"/>
        <v/>
      </c>
      <c r="X2612" t="str">
        <f t="shared" si="1764"/>
        <v/>
      </c>
      <c r="Y2612" t="str">
        <f t="shared" si="1764"/>
        <v/>
      </c>
      <c r="Z2612" t="str">
        <f t="shared" si="1764"/>
        <v/>
      </c>
      <c r="AA2612" t="str">
        <f t="shared" si="1764"/>
        <v/>
      </c>
      <c r="AB2612" t="str">
        <f t="shared" si="1764"/>
        <v/>
      </c>
      <c r="AC2612" s="1">
        <v>0</v>
      </c>
      <c r="AD2612" s="1">
        <v>0</v>
      </c>
      <c r="AG2612" t="str">
        <f t="shared" si="1762"/>
        <v>F1BIR#10</v>
      </c>
      <c r="AH2612" t="str">
        <f t="shared" si="1762"/>
        <v>F1</v>
      </c>
      <c r="AI2612" t="str">
        <f t="shared" si="1762"/>
        <v>F1</v>
      </c>
      <c r="AJ2612" t="str">
        <f t="shared" si="1762"/>
        <v>F1</v>
      </c>
      <c r="AK2612" t="str">
        <f t="shared" si="1762"/>
        <v>F1</v>
      </c>
      <c r="AL2612" t="str">
        <f t="shared" si="1762"/>
        <v>F1</v>
      </c>
      <c r="AM2612" t="str">
        <f t="shared" si="1762"/>
        <v>F1</v>
      </c>
      <c r="AN2612" t="str">
        <f t="shared" si="1762"/>
        <v>F1</v>
      </c>
      <c r="AO2612" t="str">
        <f t="shared" si="1762"/>
        <v>F1</v>
      </c>
    </row>
    <row r="2613" spans="1:41" x14ac:dyDescent="0.25">
      <c r="A2613" s="139" t="str">
        <f t="shared" si="1748"/>
        <v>2015Wk 16P4</v>
      </c>
      <c r="B2613" s="48">
        <v>4</v>
      </c>
      <c r="C2613" s="144" t="str">
        <f t="shared" si="1749"/>
        <v>Pat Donahue</v>
      </c>
      <c r="D2613" s="145"/>
      <c r="E2613" s="146">
        <f t="shared" si="1750"/>
        <v>5</v>
      </c>
      <c r="F2613" s="146">
        <f t="shared" si="1751"/>
        <v>5</v>
      </c>
      <c r="G2613" s="146">
        <f t="shared" si="1752"/>
        <v>6</v>
      </c>
      <c r="H2613" s="146">
        <f t="shared" si="1753"/>
        <v>3</v>
      </c>
      <c r="I2613" s="146">
        <f t="shared" si="1754"/>
        <v>3</v>
      </c>
      <c r="J2613" s="146">
        <f t="shared" si="1755"/>
        <v>4</v>
      </c>
      <c r="K2613" s="146">
        <f t="shared" si="1756"/>
        <v>3</v>
      </c>
      <c r="L2613" s="146">
        <f t="shared" si="1757"/>
        <v>4</v>
      </c>
      <c r="M2613" s="146">
        <f t="shared" si="1758"/>
        <v>7</v>
      </c>
      <c r="N2613" s="147">
        <f t="shared" si="1759"/>
        <v>40</v>
      </c>
      <c r="O2613" s="148">
        <f>SUM(COUNTIF(E2613,E2610),COUNTIF(F2613,F2610),COUNTIF(G2613,G2610),COUNTIF(H2613,H2610),COUNTIF(I2613,I2610),COUNTIF(J2613,J2610),COUNTIF(K2613,K2610),COUNTIF(L2613,L2610),COUNTIF(M2613,M2610))</f>
        <v>1</v>
      </c>
      <c r="P2613" s="149">
        <f>IF(O2613=0,0,IF(SUM(O2611:O2622)=O2613,VLOOKUP(1,$AC$107:$AD$116,2,FALSE),O2613*P2623))</f>
        <v>18</v>
      </c>
      <c r="Q2613" s="146">
        <f t="shared" si="1760"/>
        <v>0</v>
      </c>
      <c r="R2613" t="s">
        <v>179</v>
      </c>
      <c r="S2613" t="str">
        <f t="shared" si="1763"/>
        <v>BIR#13</v>
      </c>
      <c r="T2613" t="str">
        <f t="shared" ref="T2613:AB2613" si="1765">IF(E2613=E2610,CONCATENATE(VLOOKUP((E2613-E2608),$AC$122:$AD$127,2,FALSE),E2609),"")</f>
        <v/>
      </c>
      <c r="U2613" t="str">
        <f t="shared" si="1765"/>
        <v/>
      </c>
      <c r="V2613" t="str">
        <f t="shared" si="1765"/>
        <v/>
      </c>
      <c r="W2613" t="str">
        <f t="shared" si="1765"/>
        <v>BIR#13</v>
      </c>
      <c r="X2613" t="str">
        <f t="shared" si="1765"/>
        <v/>
      </c>
      <c r="Y2613" t="str">
        <f t="shared" si="1765"/>
        <v/>
      </c>
      <c r="Z2613" t="str">
        <f t="shared" si="1765"/>
        <v/>
      </c>
      <c r="AA2613" t="str">
        <f t="shared" si="1765"/>
        <v/>
      </c>
      <c r="AB2613" t="str">
        <f t="shared" si="1765"/>
        <v/>
      </c>
      <c r="AC2613" s="1">
        <v>1</v>
      </c>
      <c r="AD2613" s="1">
        <v>24</v>
      </c>
      <c r="AG2613" t="str">
        <f t="shared" si="1762"/>
        <v>F1</v>
      </c>
      <c r="AH2613" t="str">
        <f t="shared" si="1762"/>
        <v>F1</v>
      </c>
      <c r="AI2613" t="str">
        <f t="shared" si="1762"/>
        <v>F1</v>
      </c>
      <c r="AJ2613" t="str">
        <f t="shared" si="1762"/>
        <v>F1BIR#13</v>
      </c>
      <c r="AK2613" t="str">
        <f t="shared" si="1762"/>
        <v>F1</v>
      </c>
      <c r="AL2613" t="str">
        <f t="shared" si="1762"/>
        <v>F1</v>
      </c>
      <c r="AM2613" t="str">
        <f t="shared" si="1762"/>
        <v>F1</v>
      </c>
      <c r="AN2613" t="str">
        <f t="shared" si="1762"/>
        <v>F1</v>
      </c>
      <c r="AO2613" t="str">
        <f t="shared" si="1762"/>
        <v>F1</v>
      </c>
    </row>
    <row r="2614" spans="1:41" x14ac:dyDescent="0.25">
      <c r="A2614" s="139" t="str">
        <f t="shared" si="1748"/>
        <v>2015Wk 16P79</v>
      </c>
      <c r="B2614" s="48">
        <v>79</v>
      </c>
      <c r="C2614" s="144" t="str">
        <f t="shared" si="1749"/>
        <v>Connor Brown</v>
      </c>
      <c r="D2614" s="145"/>
      <c r="E2614" s="146">
        <f t="shared" si="1750"/>
        <v>4</v>
      </c>
      <c r="F2614" s="146">
        <f t="shared" si="1751"/>
        <v>4</v>
      </c>
      <c r="G2614" s="146">
        <f t="shared" si="1752"/>
        <v>5</v>
      </c>
      <c r="H2614" s="146">
        <f t="shared" si="1753"/>
        <v>4</v>
      </c>
      <c r="I2614" s="146">
        <f t="shared" si="1754"/>
        <v>4</v>
      </c>
      <c r="J2614" s="146">
        <f t="shared" si="1755"/>
        <v>4</v>
      </c>
      <c r="K2614" s="146">
        <f t="shared" si="1756"/>
        <v>3</v>
      </c>
      <c r="L2614" s="146">
        <f t="shared" si="1757"/>
        <v>4</v>
      </c>
      <c r="M2614" s="146">
        <f t="shared" si="1758"/>
        <v>5</v>
      </c>
      <c r="N2614" s="147">
        <f t="shared" si="1759"/>
        <v>37</v>
      </c>
      <c r="O2614" s="148">
        <f>SUM(COUNTIF(E2614,E2610),COUNTIF(F2614,F2610),COUNTIF(G2614,G2610),COUNTIF(H2614,H2610),COUNTIF(I2614,I2610),COUNTIF(J2614,J2610),COUNTIF(K2614,K2610),COUNTIF(L2614,L2610),COUNTIF(M2614,M2610))</f>
        <v>0</v>
      </c>
      <c r="P2614" s="149">
        <f>IF(O2614=0,0,IF(SUM(O2611:O2622)=O2614,VLOOKUP(1,$AC$107:$AD$116,2,FALSE),O2614*P2623))</f>
        <v>0</v>
      </c>
      <c r="Q2614" s="146">
        <f t="shared" si="1760"/>
        <v>2</v>
      </c>
      <c r="R2614" t="s">
        <v>179</v>
      </c>
      <c r="S2614" t="str">
        <f t="shared" si="1763"/>
        <v/>
      </c>
      <c r="T2614" t="str">
        <f t="shared" ref="T2614:AB2614" si="1766">IF(E2614=E2610,CONCATENATE(VLOOKUP((E2614-E2608),$AC$122:$AD$127,2,FALSE),E2609),"")</f>
        <v/>
      </c>
      <c r="U2614" t="str">
        <f t="shared" si="1766"/>
        <v/>
      </c>
      <c r="V2614" t="str">
        <f t="shared" si="1766"/>
        <v/>
      </c>
      <c r="W2614" t="str">
        <f t="shared" si="1766"/>
        <v/>
      </c>
      <c r="X2614" t="str">
        <f t="shared" si="1766"/>
        <v/>
      </c>
      <c r="Y2614" t="str">
        <f t="shared" si="1766"/>
        <v/>
      </c>
      <c r="Z2614" t="str">
        <f t="shared" si="1766"/>
        <v/>
      </c>
      <c r="AA2614" t="str">
        <f t="shared" si="1766"/>
        <v/>
      </c>
      <c r="AB2614" t="str">
        <f t="shared" si="1766"/>
        <v/>
      </c>
      <c r="AC2614" s="1">
        <v>2</v>
      </c>
      <c r="AD2614" s="1">
        <v>12</v>
      </c>
      <c r="AG2614" t="str">
        <f t="shared" si="1762"/>
        <v>F1</v>
      </c>
      <c r="AH2614" t="str">
        <f t="shared" si="1762"/>
        <v>F1</v>
      </c>
      <c r="AI2614" t="str">
        <f t="shared" si="1762"/>
        <v>F1</v>
      </c>
      <c r="AJ2614" t="str">
        <f t="shared" si="1762"/>
        <v>F1</v>
      </c>
      <c r="AK2614" t="str">
        <f t="shared" si="1762"/>
        <v>F1</v>
      </c>
      <c r="AL2614" t="str">
        <f t="shared" si="1762"/>
        <v>F1</v>
      </c>
      <c r="AM2614" t="str">
        <f t="shared" si="1762"/>
        <v>F1</v>
      </c>
      <c r="AN2614" t="str">
        <f t="shared" si="1762"/>
        <v>F1</v>
      </c>
      <c r="AO2614" t="str">
        <f t="shared" si="1762"/>
        <v>F1</v>
      </c>
    </row>
    <row r="2615" spans="1:41" x14ac:dyDescent="0.25">
      <c r="A2615" s="139" t="str">
        <f t="shared" si="1748"/>
        <v>2015Wk 16P9</v>
      </c>
      <c r="B2615" s="48">
        <v>9</v>
      </c>
      <c r="C2615" s="144" t="str">
        <f t="shared" si="1749"/>
        <v>Dick Donegan</v>
      </c>
      <c r="D2615" s="145"/>
      <c r="E2615" s="146">
        <f t="shared" si="1750"/>
        <v>4</v>
      </c>
      <c r="F2615" s="146">
        <f t="shared" si="1751"/>
        <v>5</v>
      </c>
      <c r="G2615" s="146">
        <f t="shared" si="1752"/>
        <v>5</v>
      </c>
      <c r="H2615" s="146">
        <f t="shared" si="1753"/>
        <v>4</v>
      </c>
      <c r="I2615" s="146">
        <f t="shared" si="1754"/>
        <v>4</v>
      </c>
      <c r="J2615" s="146">
        <f t="shared" si="1755"/>
        <v>4</v>
      </c>
      <c r="K2615" s="146">
        <f t="shared" si="1756"/>
        <v>3</v>
      </c>
      <c r="L2615" s="146">
        <f t="shared" si="1757"/>
        <v>5</v>
      </c>
      <c r="M2615" s="146">
        <f t="shared" si="1758"/>
        <v>6</v>
      </c>
      <c r="N2615" s="147">
        <f t="shared" si="1759"/>
        <v>40</v>
      </c>
      <c r="O2615" s="148">
        <f>SUM(COUNTIF(E2615,E2610),COUNTIF(F2615,F2610),COUNTIF(G2615,G2610),COUNTIF(H2615,H2610),COUNTIF(I2615,I2610),COUNTIF(J2615,J2610),COUNTIF(K2615,K2610),COUNTIF(L2615,L2610),COUNTIF(M2615,M2610))</f>
        <v>0</v>
      </c>
      <c r="P2615" s="149">
        <f>IF(O2615=0,0,IF(SUM(O2611:O2622)=O2615,VLOOKUP(1,$AC$107:$AD$116,2,FALSE),O2615*P2623))</f>
        <v>0</v>
      </c>
      <c r="Q2615" s="146">
        <f t="shared" si="1760"/>
        <v>2</v>
      </c>
      <c r="R2615" t="s">
        <v>179</v>
      </c>
      <c r="S2615" t="str">
        <f t="shared" si="1763"/>
        <v/>
      </c>
      <c r="T2615" t="str">
        <f t="shared" ref="T2615:AB2615" si="1767">IF(E2615=E2610,CONCATENATE(VLOOKUP((E2615-E2608),$AC$122:$AD$127,2,FALSE),E2609),"")</f>
        <v/>
      </c>
      <c r="U2615" t="str">
        <f t="shared" si="1767"/>
        <v/>
      </c>
      <c r="V2615" t="str">
        <f t="shared" si="1767"/>
        <v/>
      </c>
      <c r="W2615" t="str">
        <f t="shared" si="1767"/>
        <v/>
      </c>
      <c r="X2615" t="str">
        <f t="shared" si="1767"/>
        <v/>
      </c>
      <c r="Y2615" t="str">
        <f t="shared" si="1767"/>
        <v/>
      </c>
      <c r="Z2615" t="str">
        <f t="shared" si="1767"/>
        <v/>
      </c>
      <c r="AA2615" t="str">
        <f t="shared" si="1767"/>
        <v/>
      </c>
      <c r="AB2615" t="str">
        <f t="shared" si="1767"/>
        <v/>
      </c>
      <c r="AC2615" s="1">
        <v>3</v>
      </c>
      <c r="AD2615" s="1">
        <v>8</v>
      </c>
      <c r="AG2615" t="str">
        <f t="shared" si="1762"/>
        <v>F1</v>
      </c>
      <c r="AH2615" t="str">
        <f t="shared" si="1762"/>
        <v>F1</v>
      </c>
      <c r="AI2615" t="str">
        <f t="shared" si="1762"/>
        <v>F1</v>
      </c>
      <c r="AJ2615" t="str">
        <f t="shared" si="1762"/>
        <v>F1</v>
      </c>
      <c r="AK2615" t="str">
        <f t="shared" si="1762"/>
        <v>F1</v>
      </c>
      <c r="AL2615" t="str">
        <f t="shared" si="1762"/>
        <v>F1</v>
      </c>
      <c r="AM2615" t="str">
        <f t="shared" si="1762"/>
        <v>F1</v>
      </c>
      <c r="AN2615" t="str">
        <f t="shared" si="1762"/>
        <v>F1</v>
      </c>
      <c r="AO2615" t="str">
        <f t="shared" si="1762"/>
        <v>F1</v>
      </c>
    </row>
    <row r="2616" spans="1:41" x14ac:dyDescent="0.25">
      <c r="A2616" s="139" t="str">
        <f t="shared" si="1748"/>
        <v>2015Wk 16P3</v>
      </c>
      <c r="B2616" s="48">
        <v>3</v>
      </c>
      <c r="C2616" s="144" t="str">
        <f t="shared" si="1749"/>
        <v>TJ Donegan</v>
      </c>
      <c r="D2616" s="145"/>
      <c r="E2616" s="146">
        <f t="shared" si="1750"/>
        <v>5</v>
      </c>
      <c r="F2616" s="146">
        <f t="shared" si="1751"/>
        <v>5</v>
      </c>
      <c r="G2616" s="146">
        <f t="shared" si="1752"/>
        <v>5</v>
      </c>
      <c r="H2616" s="146">
        <f t="shared" si="1753"/>
        <v>4</v>
      </c>
      <c r="I2616" s="146">
        <f t="shared" si="1754"/>
        <v>3</v>
      </c>
      <c r="J2616" s="146">
        <f t="shared" si="1755"/>
        <v>5</v>
      </c>
      <c r="K2616" s="146">
        <f t="shared" si="1756"/>
        <v>4</v>
      </c>
      <c r="L2616" s="146">
        <f t="shared" si="1757"/>
        <v>4</v>
      </c>
      <c r="M2616" s="146">
        <f t="shared" si="1758"/>
        <v>6</v>
      </c>
      <c r="N2616" s="147">
        <f t="shared" si="1759"/>
        <v>41</v>
      </c>
      <c r="O2616" s="148">
        <f>SUM(COUNTIF(E2616,E2610),COUNTIF(F2616,F2610),COUNTIF(G2616,G2610),COUNTIF(H2616,H2610),COUNTIF(I2616,I2610),COUNTIF(J2616,J2610),COUNTIF(K2616,K2610),COUNTIF(L2616,L2610),COUNTIF(M2616,M2610))</f>
        <v>0</v>
      </c>
      <c r="P2616" s="149">
        <f>IF(O2616=0,0,IF(SUM(O2611:O2622)=O2616,VLOOKUP(1,$AC$107:$AD$116,2,FALSE),O2616*P2623))</f>
        <v>0</v>
      </c>
      <c r="Q2616" s="146">
        <f t="shared" si="1760"/>
        <v>0</v>
      </c>
      <c r="R2616" t="s">
        <v>179</v>
      </c>
      <c r="S2616" t="str">
        <f t="shared" si="1763"/>
        <v/>
      </c>
      <c r="T2616" t="str">
        <f t="shared" ref="T2616:AB2616" si="1768">IF(E2616=E2610,CONCATENATE(VLOOKUP((E2616-E2608),$AC$122:$AD$127,2,FALSE),E2609),"")</f>
        <v/>
      </c>
      <c r="U2616" t="str">
        <f t="shared" si="1768"/>
        <v/>
      </c>
      <c r="V2616" t="str">
        <f t="shared" si="1768"/>
        <v/>
      </c>
      <c r="W2616" t="str">
        <f t="shared" si="1768"/>
        <v/>
      </c>
      <c r="X2616" t="str">
        <f t="shared" si="1768"/>
        <v/>
      </c>
      <c r="Y2616" t="str">
        <f t="shared" si="1768"/>
        <v/>
      </c>
      <c r="Z2616" t="str">
        <f t="shared" si="1768"/>
        <v/>
      </c>
      <c r="AA2616" t="str">
        <f t="shared" si="1768"/>
        <v/>
      </c>
      <c r="AB2616" t="str">
        <f t="shared" si="1768"/>
        <v/>
      </c>
      <c r="AC2616" s="1">
        <v>4</v>
      </c>
      <c r="AD2616" s="1">
        <v>6</v>
      </c>
      <c r="AG2616" t="str">
        <f t="shared" si="1762"/>
        <v>F1</v>
      </c>
      <c r="AH2616" t="str">
        <f t="shared" si="1762"/>
        <v>F1</v>
      </c>
      <c r="AI2616" t="str">
        <f t="shared" si="1762"/>
        <v>F1</v>
      </c>
      <c r="AJ2616" t="str">
        <f t="shared" si="1762"/>
        <v>F1</v>
      </c>
      <c r="AK2616" t="str">
        <f t="shared" si="1762"/>
        <v>F1</v>
      </c>
      <c r="AL2616" t="str">
        <f t="shared" si="1762"/>
        <v>F1</v>
      </c>
      <c r="AM2616" t="str">
        <f t="shared" si="1762"/>
        <v>F1</v>
      </c>
      <c r="AN2616" t="str">
        <f t="shared" si="1762"/>
        <v>F1</v>
      </c>
      <c r="AO2616" t="str">
        <f t="shared" si="1762"/>
        <v>F1</v>
      </c>
    </row>
    <row r="2617" spans="1:41" x14ac:dyDescent="0.25">
      <c r="A2617" s="139" t="str">
        <f t="shared" si="1748"/>
        <v>2015Wk 16P6</v>
      </c>
      <c r="B2617" s="48">
        <v>6</v>
      </c>
      <c r="C2617" s="144" t="str">
        <f t="shared" si="1749"/>
        <v>Jack Donegan</v>
      </c>
      <c r="D2617" s="145"/>
      <c r="E2617" s="146">
        <f t="shared" si="1750"/>
        <v>5</v>
      </c>
      <c r="F2617" s="146">
        <f t="shared" si="1751"/>
        <v>5</v>
      </c>
      <c r="G2617" s="146">
        <f t="shared" si="1752"/>
        <v>5</v>
      </c>
      <c r="H2617" s="146">
        <f t="shared" si="1753"/>
        <v>4</v>
      </c>
      <c r="I2617" s="146">
        <f t="shared" si="1754"/>
        <v>3</v>
      </c>
      <c r="J2617" s="146">
        <f t="shared" si="1755"/>
        <v>4</v>
      </c>
      <c r="K2617" s="146">
        <f t="shared" si="1756"/>
        <v>3</v>
      </c>
      <c r="L2617" s="146">
        <f t="shared" si="1757"/>
        <v>5</v>
      </c>
      <c r="M2617" s="146">
        <f t="shared" si="1758"/>
        <v>5</v>
      </c>
      <c r="N2617" s="147">
        <f t="shared" si="1759"/>
        <v>39</v>
      </c>
      <c r="O2617" s="148">
        <f>SUM(COUNTIF(E2617,E2610),COUNTIF(F2617,F2610),COUNTIF(G2617,G2610),COUNTIF(H2617,H2610),COUNTIF(I2617,I2610),COUNTIF(J2617,J2610),COUNTIF(K2617,K2610),COUNTIF(L2617,L2610),COUNTIF(M2617,M2610))</f>
        <v>0</v>
      </c>
      <c r="P2617" s="149">
        <f>IF(O2617=0,0,IF(SUM(O2611:O2622)=O2617,VLOOKUP(1,$AC$107:$AD$116,2,FALSE),O2617*P2623))</f>
        <v>0</v>
      </c>
      <c r="Q2617" s="146">
        <f t="shared" si="1760"/>
        <v>2</v>
      </c>
      <c r="R2617" t="s">
        <v>179</v>
      </c>
      <c r="S2617" t="str">
        <f t="shared" si="1763"/>
        <v/>
      </c>
      <c r="T2617" t="str">
        <f t="shared" ref="T2617:AB2617" si="1769">IF(E2617=E2610,CONCATENATE(VLOOKUP((E2617-E2608),$AC$122:$AD$127,2,FALSE),E2609),"")</f>
        <v/>
      </c>
      <c r="U2617" t="str">
        <f t="shared" si="1769"/>
        <v/>
      </c>
      <c r="V2617" t="str">
        <f t="shared" si="1769"/>
        <v/>
      </c>
      <c r="W2617" t="str">
        <f t="shared" si="1769"/>
        <v/>
      </c>
      <c r="X2617" t="str">
        <f t="shared" si="1769"/>
        <v/>
      </c>
      <c r="Y2617" t="str">
        <f t="shared" si="1769"/>
        <v/>
      </c>
      <c r="Z2617" t="str">
        <f t="shared" si="1769"/>
        <v/>
      </c>
      <c r="AA2617" t="str">
        <f t="shared" si="1769"/>
        <v/>
      </c>
      <c r="AB2617" t="str">
        <f t="shared" si="1769"/>
        <v/>
      </c>
      <c r="AC2617" s="1">
        <v>5</v>
      </c>
      <c r="AD2617" s="1">
        <v>4</v>
      </c>
      <c r="AG2617" t="str">
        <f t="shared" si="1762"/>
        <v>F1</v>
      </c>
      <c r="AH2617" t="str">
        <f t="shared" si="1762"/>
        <v>F1</v>
      </c>
      <c r="AI2617" t="str">
        <f t="shared" si="1762"/>
        <v>F1</v>
      </c>
      <c r="AJ2617" t="str">
        <f t="shared" si="1762"/>
        <v>F1</v>
      </c>
      <c r="AK2617" t="str">
        <f t="shared" si="1762"/>
        <v>F1</v>
      </c>
      <c r="AL2617" t="str">
        <f t="shared" si="1762"/>
        <v>F1</v>
      </c>
      <c r="AM2617" t="str">
        <f t="shared" si="1762"/>
        <v>F1</v>
      </c>
      <c r="AN2617" t="str">
        <f t="shared" si="1762"/>
        <v>F1</v>
      </c>
      <c r="AO2617" t="str">
        <f t="shared" si="1762"/>
        <v>F1</v>
      </c>
    </row>
    <row r="2618" spans="1:41" x14ac:dyDescent="0.25">
      <c r="A2618" s="139" t="str">
        <f t="shared" si="1748"/>
        <v>2015Wk 16P8</v>
      </c>
      <c r="B2618" s="48">
        <v>8</v>
      </c>
      <c r="C2618" s="144" t="str">
        <f t="shared" si="1749"/>
        <v>Craig Hawkinson</v>
      </c>
      <c r="D2618" s="145"/>
      <c r="E2618" s="146">
        <f t="shared" si="1750"/>
        <v>5</v>
      </c>
      <c r="F2618" s="146">
        <f t="shared" si="1751"/>
        <v>5</v>
      </c>
      <c r="G2618" s="146">
        <f t="shared" si="1752"/>
        <v>5</v>
      </c>
      <c r="H2618" s="146">
        <f t="shared" si="1753"/>
        <v>4</v>
      </c>
      <c r="I2618" s="146">
        <f t="shared" si="1754"/>
        <v>4</v>
      </c>
      <c r="J2618" s="146">
        <f t="shared" si="1755"/>
        <v>5</v>
      </c>
      <c r="K2618" s="146">
        <f t="shared" si="1756"/>
        <v>3</v>
      </c>
      <c r="L2618" s="146">
        <f t="shared" si="1757"/>
        <v>4</v>
      </c>
      <c r="M2618" s="146">
        <f t="shared" si="1758"/>
        <v>5</v>
      </c>
      <c r="N2618" s="147">
        <f t="shared" si="1759"/>
        <v>40</v>
      </c>
      <c r="O2618" s="148">
        <f>SUM(COUNTIF(E2618,E2610),COUNTIF(F2618,F2610),COUNTIF(G2618,G2610),COUNTIF(H2618,H2610),COUNTIF(I2618,I2610),COUNTIF(J2618,J2610),COUNTIF(K2618,K2610),COUNTIF(L2618,L2610),COUNTIF(M2618,M2610))</f>
        <v>0</v>
      </c>
      <c r="P2618" s="149">
        <f>IF(O2618=0,0,IF(SUM(O2611:O2622)=O2618,VLOOKUP(1,$AC$107:$AD$116,2,FALSE),O2618*P2623))</f>
        <v>0</v>
      </c>
      <c r="Q2618" s="146">
        <f t="shared" si="1760"/>
        <v>2</v>
      </c>
      <c r="R2618" t="s">
        <v>179</v>
      </c>
      <c r="S2618" t="str">
        <f t="shared" si="1763"/>
        <v/>
      </c>
      <c r="T2618" t="str">
        <f t="shared" ref="T2618:Y2618" si="1770">IF(E2618=E2610,CONCATENATE(VLOOKUP((E2618-E2608),$AC$122:$AD$127,2,FALSE),E2609),"")</f>
        <v/>
      </c>
      <c r="U2618" t="str">
        <f t="shared" si="1770"/>
        <v/>
      </c>
      <c r="V2618" t="str">
        <f t="shared" si="1770"/>
        <v/>
      </c>
      <c r="W2618" t="str">
        <f t="shared" si="1770"/>
        <v/>
      </c>
      <c r="X2618" t="str">
        <f t="shared" si="1770"/>
        <v/>
      </c>
      <c r="Y2618" t="str">
        <f t="shared" si="1770"/>
        <v/>
      </c>
      <c r="Z2618" t="str">
        <f>IF(K2618=K2610,CONCATENATE(VLOOKUP((K2618-K2608),$AC$122:$AD$127,2,FALSE),K2609),"")</f>
        <v/>
      </c>
      <c r="AA2618" t="str">
        <f t="shared" ref="AA2618:AB2618" si="1771">IF(L2618=L2610,CONCATENATE(VLOOKUP((L2618-L2608),$AC$122:$AD$127,2,FALSE),L2609),"")</f>
        <v/>
      </c>
      <c r="AB2618" t="str">
        <f t="shared" si="1771"/>
        <v/>
      </c>
      <c r="AC2618" s="1">
        <v>6</v>
      </c>
      <c r="AD2618" s="1">
        <v>4</v>
      </c>
      <c r="AG2618" t="str">
        <f t="shared" si="1762"/>
        <v>F1</v>
      </c>
      <c r="AH2618" t="str">
        <f t="shared" si="1762"/>
        <v>F1</v>
      </c>
      <c r="AI2618" t="str">
        <f t="shared" si="1762"/>
        <v>F1</v>
      </c>
      <c r="AJ2618" t="str">
        <f t="shared" si="1762"/>
        <v>F1</v>
      </c>
      <c r="AK2618" t="str">
        <f t="shared" si="1762"/>
        <v>F1</v>
      </c>
      <c r="AL2618" t="str">
        <f t="shared" si="1762"/>
        <v>F1</v>
      </c>
      <c r="AM2618" t="str">
        <f t="shared" si="1762"/>
        <v>F1</v>
      </c>
      <c r="AN2618" t="str">
        <f t="shared" si="1762"/>
        <v>F1</v>
      </c>
      <c r="AO2618" t="str">
        <f t="shared" si="1762"/>
        <v>F1</v>
      </c>
    </row>
    <row r="2619" spans="1:41" x14ac:dyDescent="0.25">
      <c r="A2619" s="139" t="str">
        <f t="shared" si="1748"/>
        <v>2015Wk 16P23</v>
      </c>
      <c r="B2619" s="48">
        <v>23</v>
      </c>
      <c r="C2619" s="144" t="str">
        <f t="shared" si="1749"/>
        <v>Steve Donegan</v>
      </c>
      <c r="D2619" s="145"/>
      <c r="E2619" s="146">
        <f t="shared" si="1750"/>
        <v>5</v>
      </c>
      <c r="F2619" s="146">
        <f t="shared" si="1751"/>
        <v>5</v>
      </c>
      <c r="G2619" s="146">
        <f t="shared" si="1752"/>
        <v>4</v>
      </c>
      <c r="H2619" s="146">
        <f t="shared" si="1753"/>
        <v>4</v>
      </c>
      <c r="I2619" s="146">
        <f t="shared" si="1754"/>
        <v>3</v>
      </c>
      <c r="J2619" s="146">
        <f t="shared" si="1755"/>
        <v>5</v>
      </c>
      <c r="K2619" s="146">
        <f t="shared" si="1756"/>
        <v>3</v>
      </c>
      <c r="L2619" s="146">
        <f t="shared" si="1757"/>
        <v>4</v>
      </c>
      <c r="M2619" s="146">
        <f t="shared" si="1758"/>
        <v>6</v>
      </c>
      <c r="N2619" s="147">
        <f t="shared" si="1759"/>
        <v>39</v>
      </c>
      <c r="O2619" s="148">
        <f>SUM(COUNTIF(E2619,E2610),COUNTIF(F2619,F2610),COUNTIF(G2619,G2610),COUNTIF(H2619,H2610),COUNTIF(I2619,I2610),COUNTIF(J2619,J2610),COUNTIF(K2619,K2610),COUNTIF(L2619,L2610),COUNTIF(M2619,M2610))</f>
        <v>0</v>
      </c>
      <c r="P2619" s="149">
        <f>IF(O2619=0,0,IF(SUM(O2611:O2622)=O2619,VLOOKUP(1,$AC$107:$AD$116,2,FALSE),O2619*P2623))</f>
        <v>0</v>
      </c>
      <c r="Q2619" s="146">
        <f t="shared" si="1760"/>
        <v>2</v>
      </c>
      <c r="R2619" t="s">
        <v>179</v>
      </c>
      <c r="S2619" t="str">
        <f t="shared" si="1763"/>
        <v/>
      </c>
      <c r="T2619" t="str">
        <f>IF(E2619=E2610,CONCATENATE(VLOOKUP((E2619-E2608),$AC$122:$AD$127,2,FALSE),E2609),"")</f>
        <v/>
      </c>
      <c r="U2619" t="str">
        <f t="shared" ref="U2619:AB2619" si="1772">IF(F2619=F2610,CONCATENATE(VLOOKUP((F2619-F2608),$AC$122:$AD$127,2,FALSE),F2609),"")</f>
        <v/>
      </c>
      <c r="V2619" t="str">
        <f t="shared" si="1772"/>
        <v/>
      </c>
      <c r="W2619" t="str">
        <f t="shared" si="1772"/>
        <v/>
      </c>
      <c r="X2619" t="str">
        <f t="shared" si="1772"/>
        <v/>
      </c>
      <c r="Y2619" t="str">
        <f t="shared" si="1772"/>
        <v/>
      </c>
      <c r="Z2619" t="str">
        <f t="shared" si="1772"/>
        <v/>
      </c>
      <c r="AA2619" t="str">
        <f t="shared" si="1772"/>
        <v/>
      </c>
      <c r="AB2619" t="str">
        <f t="shared" si="1772"/>
        <v/>
      </c>
      <c r="AC2619" s="1">
        <v>7</v>
      </c>
      <c r="AD2619" s="1">
        <v>3</v>
      </c>
      <c r="AG2619" t="str">
        <f t="shared" si="1762"/>
        <v>F1</v>
      </c>
      <c r="AH2619" t="str">
        <f t="shared" si="1762"/>
        <v>F1</v>
      </c>
      <c r="AI2619" t="str">
        <f t="shared" si="1762"/>
        <v>F1</v>
      </c>
      <c r="AJ2619" t="str">
        <f t="shared" si="1762"/>
        <v>F1</v>
      </c>
      <c r="AK2619" t="str">
        <f t="shared" si="1762"/>
        <v>F1</v>
      </c>
      <c r="AL2619" t="str">
        <f t="shared" si="1762"/>
        <v>F1</v>
      </c>
      <c r="AM2619" t="str">
        <f t="shared" si="1762"/>
        <v>F1</v>
      </c>
      <c r="AN2619" t="str">
        <f t="shared" si="1762"/>
        <v>F1</v>
      </c>
      <c r="AO2619" t="str">
        <f t="shared" si="1762"/>
        <v>F1</v>
      </c>
    </row>
    <row r="2620" spans="1:41" x14ac:dyDescent="0.25">
      <c r="A2620" s="139" t="str">
        <f t="shared" si="1748"/>
        <v>2015Wk 16P81</v>
      </c>
      <c r="B2620" s="48">
        <v>81</v>
      </c>
      <c r="C2620" s="144" t="str">
        <f t="shared" si="1749"/>
        <v>Bill John</v>
      </c>
      <c r="D2620" s="150"/>
      <c r="E2620" s="146">
        <f t="shared" si="1750"/>
        <v>5</v>
      </c>
      <c r="F2620" s="146">
        <f t="shared" si="1751"/>
        <v>5</v>
      </c>
      <c r="G2620" s="146">
        <f t="shared" si="1752"/>
        <v>6</v>
      </c>
      <c r="H2620" s="146">
        <f t="shared" si="1753"/>
        <v>4</v>
      </c>
      <c r="I2620" s="146">
        <f t="shared" si="1754"/>
        <v>3</v>
      </c>
      <c r="J2620" s="146">
        <f t="shared" si="1755"/>
        <v>5</v>
      </c>
      <c r="K2620" s="146">
        <f t="shared" si="1756"/>
        <v>3</v>
      </c>
      <c r="L2620" s="146">
        <f t="shared" si="1757"/>
        <v>5</v>
      </c>
      <c r="M2620" s="146">
        <f t="shared" si="1758"/>
        <v>5</v>
      </c>
      <c r="N2620" s="147">
        <f t="shared" si="1759"/>
        <v>41</v>
      </c>
      <c r="O2620" s="148">
        <f>SUM(COUNTIF(E2620,E2610),COUNTIF(F2620,F2610),COUNTIF(G2620,G2610),COUNTIF(H2620,H2610),COUNTIF(I2620,I2610),COUNTIF(J2620,J2610),COUNTIF(K2620,K2610),COUNTIF(L2620,L2610),COUNTIF(M2620,M2610))</f>
        <v>0</v>
      </c>
      <c r="P2620" s="149">
        <f>IF(O2620=0,0,IF(SUM(O2611:O2622)=O2620,VLOOKUP(1,$AC$107:$AD$116,2,FALSE),O2620*P2623))</f>
        <v>0</v>
      </c>
      <c r="Q2620" s="146">
        <f t="shared" si="1760"/>
        <v>0</v>
      </c>
      <c r="R2620" t="s">
        <v>179</v>
      </c>
      <c r="S2620" t="str">
        <f>CONCATENATE(T2620,U2620,V2620,W2620,X2620,Y2620,Z2620,AA2620,AB2620)</f>
        <v/>
      </c>
      <c r="T2620" t="str">
        <f>IF(E2620=E2610,CONCATENATE(VLOOKUP((E2620-E2608),$AC$122:$AD$127,2,FALSE),E2609),"")</f>
        <v/>
      </c>
      <c r="U2620" t="str">
        <f t="shared" ref="U2620:W2620" si="1773">IF(F2620=F2610,CONCATENATE(VLOOKUP((F2620-F2608),$AC$122:$AD$127,2,FALSE),F2609),"")</f>
        <v/>
      </c>
      <c r="V2620" t="str">
        <f t="shared" si="1773"/>
        <v/>
      </c>
      <c r="W2620" t="str">
        <f t="shared" si="1773"/>
        <v/>
      </c>
      <c r="X2620" t="str">
        <f>IF(I2620=I2610,CONCATENATE(VLOOKUP((I2620-I2608),$AC$122:$AD$127,2,FALSE),I2609),"")</f>
        <v/>
      </c>
      <c r="Y2620" t="str">
        <f t="shared" ref="Y2620:AB2620" si="1774">IF(J2620=J2610,CONCATENATE(VLOOKUP((J2620-J2608),$AC$122:$AD$127,2,FALSE),J2609),"")</f>
        <v/>
      </c>
      <c r="Z2620" t="str">
        <f t="shared" si="1774"/>
        <v/>
      </c>
      <c r="AA2620" t="str">
        <f t="shared" si="1774"/>
        <v/>
      </c>
      <c r="AB2620" t="str">
        <f t="shared" si="1774"/>
        <v/>
      </c>
      <c r="AC2620" s="1">
        <v>8</v>
      </c>
      <c r="AD2620" s="1">
        <v>3</v>
      </c>
      <c r="AG2620" t="str">
        <f>CONCATENATE("F1",T2620)</f>
        <v>F1</v>
      </c>
      <c r="AH2620" t="str">
        <f t="shared" si="1762"/>
        <v>F1</v>
      </c>
      <c r="AI2620" t="str">
        <f t="shared" si="1762"/>
        <v>F1</v>
      </c>
      <c r="AJ2620" t="str">
        <f t="shared" si="1762"/>
        <v>F1</v>
      </c>
      <c r="AK2620" t="str">
        <f t="shared" si="1762"/>
        <v>F1</v>
      </c>
      <c r="AL2620" t="str">
        <f t="shared" si="1762"/>
        <v>F1</v>
      </c>
      <c r="AM2620" t="str">
        <f t="shared" si="1762"/>
        <v>F1</v>
      </c>
      <c r="AN2620" t="str">
        <f t="shared" si="1762"/>
        <v>F1</v>
      </c>
      <c r="AO2620" t="str">
        <f t="shared" si="1762"/>
        <v>F1</v>
      </c>
    </row>
    <row r="2621" spans="1:41" x14ac:dyDescent="0.25">
      <c r="A2621" s="139" t="str">
        <f t="shared" si="1748"/>
        <v>2015Wk 16P19</v>
      </c>
      <c r="B2621" s="48">
        <v>19</v>
      </c>
      <c r="C2621" s="144" t="str">
        <f t="shared" si="1749"/>
        <v>DJ Mahar</v>
      </c>
      <c r="D2621" s="150"/>
      <c r="E2621" s="146">
        <f t="shared" si="1750"/>
        <v>5</v>
      </c>
      <c r="F2621" s="146">
        <f t="shared" si="1751"/>
        <v>6</v>
      </c>
      <c r="G2621" s="146">
        <f t="shared" si="1752"/>
        <v>5</v>
      </c>
      <c r="H2621" s="146">
        <f t="shared" si="1753"/>
        <v>5</v>
      </c>
      <c r="I2621" s="146">
        <f t="shared" si="1754"/>
        <v>3</v>
      </c>
      <c r="J2621" s="146">
        <f t="shared" si="1755"/>
        <v>5</v>
      </c>
      <c r="K2621" s="146">
        <f t="shared" si="1756"/>
        <v>3</v>
      </c>
      <c r="L2621" s="146">
        <f t="shared" si="1757"/>
        <v>5</v>
      </c>
      <c r="M2621" s="146">
        <f t="shared" si="1758"/>
        <v>5</v>
      </c>
      <c r="N2621" s="147">
        <f t="shared" si="1759"/>
        <v>42</v>
      </c>
      <c r="O2621" s="148">
        <f>SUM(COUNTIF(E2621,E2610),COUNTIF(F2621,F2610),COUNTIF(G2621,G2610),COUNTIF(H2621,H2610),COUNTIF(I2621,I2610),COUNTIF(J2621,J2610),COUNTIF(K2621,K2610),COUNTIF(L2621,L2610),COUNTIF(M2621,M2610))</f>
        <v>0</v>
      </c>
      <c r="P2621" s="149">
        <f>IF(O2621=0,0,IF(SUM(O2611:O2622)=O2621,VLOOKUP(1,$AC$107:$AD$116,2,FALSE),O2621*P2623))</f>
        <v>0</v>
      </c>
      <c r="Q2621" s="146">
        <f t="shared" si="1760"/>
        <v>0</v>
      </c>
      <c r="R2621" t="s">
        <v>179</v>
      </c>
      <c r="S2621" t="str">
        <f>CONCATENATE(T2621,U2621,V2621,W2621,X2621,Y2621,Z2621,AA2621,AB2621)</f>
        <v/>
      </c>
      <c r="T2621" t="str">
        <f>IF(E2621=E2610,CONCATENATE(VLOOKUP((E2621-E2608),$AC$122:$AD$127,2,FALSE),E2609),"")</f>
        <v/>
      </c>
      <c r="U2621" t="str">
        <f t="shared" ref="U2621:AB2621" si="1775">IF(F2621=F2610,CONCATENATE(VLOOKUP((F2621-F2608),$AC$122:$AD$127,2,FALSE),F2609),"")</f>
        <v/>
      </c>
      <c r="V2621" t="str">
        <f t="shared" si="1775"/>
        <v/>
      </c>
      <c r="W2621" t="str">
        <f t="shared" si="1775"/>
        <v/>
      </c>
      <c r="X2621" t="str">
        <f t="shared" si="1775"/>
        <v/>
      </c>
      <c r="Y2621" t="str">
        <f t="shared" si="1775"/>
        <v/>
      </c>
      <c r="Z2621" t="str">
        <f t="shared" si="1775"/>
        <v/>
      </c>
      <c r="AA2621" t="str">
        <f t="shared" si="1775"/>
        <v/>
      </c>
      <c r="AB2621" t="str">
        <f t="shared" si="1775"/>
        <v/>
      </c>
      <c r="AC2621" s="1">
        <v>9</v>
      </c>
      <c r="AD2621" s="1">
        <v>3</v>
      </c>
      <c r="AG2621" t="str">
        <f t="shared" ref="AG2621:AG2622" si="1776">CONCATENATE("F1",T2621)</f>
        <v>F1</v>
      </c>
      <c r="AH2621" t="str">
        <f t="shared" si="1762"/>
        <v>F1</v>
      </c>
      <c r="AI2621" t="str">
        <f t="shared" si="1762"/>
        <v>F1</v>
      </c>
      <c r="AJ2621" t="str">
        <f t="shared" si="1762"/>
        <v>F1</v>
      </c>
      <c r="AK2621" t="str">
        <f t="shared" si="1762"/>
        <v>F1</v>
      </c>
      <c r="AL2621" t="str">
        <f t="shared" si="1762"/>
        <v>F1</v>
      </c>
      <c r="AM2621" t="str">
        <f t="shared" si="1762"/>
        <v>F1</v>
      </c>
      <c r="AN2621" t="str">
        <f t="shared" si="1762"/>
        <v>F1</v>
      </c>
      <c r="AO2621" t="str">
        <f t="shared" si="1762"/>
        <v>F1</v>
      </c>
    </row>
    <row r="2622" spans="1:41" x14ac:dyDescent="0.25">
      <c r="A2622" s="139" t="str">
        <f t="shared" si="1748"/>
        <v>2015Wk 16P82</v>
      </c>
      <c r="B2622" s="48">
        <v>82</v>
      </c>
      <c r="C2622" s="144" t="str">
        <f t="shared" si="1749"/>
        <v>Vinny Procopio</v>
      </c>
      <c r="D2622" s="150"/>
      <c r="E2622" s="146">
        <f t="shared" si="1750"/>
        <v>5</v>
      </c>
      <c r="F2622" s="146">
        <f t="shared" si="1751"/>
        <v>4</v>
      </c>
      <c r="G2622" s="146">
        <f t="shared" si="1752"/>
        <v>5</v>
      </c>
      <c r="H2622" s="146">
        <f t="shared" si="1753"/>
        <v>5</v>
      </c>
      <c r="I2622" s="146">
        <f t="shared" si="1754"/>
        <v>4</v>
      </c>
      <c r="J2622" s="146">
        <f t="shared" si="1755"/>
        <v>5</v>
      </c>
      <c r="K2622" s="146">
        <f t="shared" si="1756"/>
        <v>4</v>
      </c>
      <c r="L2622" s="146">
        <f t="shared" si="1757"/>
        <v>6</v>
      </c>
      <c r="M2622" s="146">
        <f t="shared" si="1758"/>
        <v>8</v>
      </c>
      <c r="N2622" s="147">
        <f>SUM(E2622:M2622)</f>
        <v>46</v>
      </c>
      <c r="O2622" s="148">
        <f>SUM(COUNTIF(E2622,E2610),COUNTIF(F2622,F2610),COUNTIF(G2622,G2610),COUNTIF(H2622,H2610),COUNTIF(I2622,I2610),COUNTIF(J2622,J2610),COUNTIF(K2622,K2610),COUNTIF(L2622,L2610),COUNTIF(M2622,M2610))</f>
        <v>0</v>
      </c>
      <c r="P2622" s="149">
        <f>IF(O2622=0,0,IF(SUM(O2611:O2622)=O2622,VLOOKUP(1,$AC$107:$AD$116,2,FALSE),O2622*P2623))</f>
        <v>0</v>
      </c>
      <c r="Q2622" s="146">
        <f t="shared" si="1760"/>
        <v>0</v>
      </c>
      <c r="R2622" t="s">
        <v>179</v>
      </c>
      <c r="S2622" t="str">
        <f>CONCATENATE(T2622,U2622,V2622,W2622,X2622,Y2622,Z2622,AA2622,AB2622)</f>
        <v/>
      </c>
      <c r="T2622" t="str">
        <f>IF(E2622=E2610,CONCATENATE(VLOOKUP((E2622-E2608),$AC$122:$AD$127,2,FALSE),E2609),"")</f>
        <v/>
      </c>
      <c r="U2622" t="str">
        <f t="shared" ref="U2622" si="1777">IF(F2622=F2610,CONCATENATE(VLOOKUP((F2622-F2608),$AC$122:$AD$127,2,FALSE),F2609),"")</f>
        <v/>
      </c>
      <c r="V2622" t="str">
        <f>IF(G2622=G2610,CONCATENATE(VLOOKUP((G2622-G2608),$AC$122:$AD$127,2,FALSE),G2609),"")</f>
        <v/>
      </c>
      <c r="W2622" t="str">
        <f t="shared" ref="W2622:AB2622" si="1778">IF(H2622=H2610,CONCATENATE(VLOOKUP((H2622-H2608),$AC$122:$AD$127,2,FALSE),H2609),"")</f>
        <v/>
      </c>
      <c r="X2622" t="str">
        <f t="shared" si="1778"/>
        <v/>
      </c>
      <c r="Y2622" t="str">
        <f t="shared" si="1778"/>
        <v/>
      </c>
      <c r="Z2622" t="str">
        <f t="shared" si="1778"/>
        <v/>
      </c>
      <c r="AA2622" t="str">
        <f t="shared" si="1778"/>
        <v/>
      </c>
      <c r="AB2622" t="str">
        <f t="shared" si="1778"/>
        <v/>
      </c>
      <c r="AC2622" s="1"/>
      <c r="AD2622" s="1"/>
      <c r="AG2622" t="str">
        <f t="shared" si="1776"/>
        <v>F1</v>
      </c>
      <c r="AH2622" t="str">
        <f t="shared" si="1762"/>
        <v>F1</v>
      </c>
      <c r="AI2622" t="str">
        <f t="shared" si="1762"/>
        <v>F1</v>
      </c>
      <c r="AJ2622" t="str">
        <f t="shared" si="1762"/>
        <v>F1</v>
      </c>
      <c r="AK2622" t="str">
        <f t="shared" si="1762"/>
        <v>F1</v>
      </c>
      <c r="AL2622" t="str">
        <f t="shared" si="1762"/>
        <v>F1</v>
      </c>
      <c r="AM2622" t="str">
        <f t="shared" si="1762"/>
        <v>F1</v>
      </c>
      <c r="AN2622" t="str">
        <f t="shared" si="1762"/>
        <v>F1</v>
      </c>
      <c r="AO2622" t="str">
        <f t="shared" si="1762"/>
        <v>F1</v>
      </c>
    </row>
    <row r="2623" spans="1:41" x14ac:dyDescent="0.25">
      <c r="B2623" s="48"/>
      <c r="C2623" s="151" t="s">
        <v>196</v>
      </c>
      <c r="D2623" s="150"/>
      <c r="E2623" s="152">
        <f>AVERAGE(E2611:E2622)</f>
        <v>4.583333333333333</v>
      </c>
      <c r="F2623" s="152">
        <f t="shared" ref="F2623:N2623" si="1779">AVERAGE(F2611:F2622)</f>
        <v>4.833333333333333</v>
      </c>
      <c r="G2623" s="152">
        <f t="shared" si="1779"/>
        <v>5</v>
      </c>
      <c r="H2623" s="152">
        <f t="shared" si="1779"/>
        <v>4.083333333333333</v>
      </c>
      <c r="I2623" s="152">
        <f t="shared" si="1779"/>
        <v>3.4166666666666665</v>
      </c>
      <c r="J2623" s="152">
        <f t="shared" si="1779"/>
        <v>4.666666666666667</v>
      </c>
      <c r="K2623" s="152">
        <f t="shared" si="1779"/>
        <v>3.1666666666666665</v>
      </c>
      <c r="L2623" s="152">
        <f t="shared" si="1779"/>
        <v>4.583333333333333</v>
      </c>
      <c r="M2623" s="152">
        <f t="shared" si="1779"/>
        <v>5.833333333333333</v>
      </c>
      <c r="N2623" s="152">
        <f t="shared" si="1779"/>
        <v>40.166666666666664</v>
      </c>
      <c r="O2623" s="153"/>
      <c r="P2623" s="9">
        <f>VLOOKUP(SUM(O2611:O2622),$AC$107:$AD$117,2,FALSE)</f>
        <v>18</v>
      </c>
    </row>
    <row r="2624" spans="1:41" x14ac:dyDescent="0.25">
      <c r="A2624" s="139" t="str">
        <f>CONCATENATE($C$10,C2608,C2624)</f>
        <v>2015Wk 16Flight 2</v>
      </c>
      <c r="B2624" s="48"/>
      <c r="C2624" s="302" t="s">
        <v>57</v>
      </c>
      <c r="D2624" s="303"/>
      <c r="E2624" s="140">
        <f>IF(COUNTIF(E2625:E2636,MIN(E2625:E2636))=1,MIN(E2625:E2636),0)</f>
        <v>0</v>
      </c>
      <c r="F2624" s="140">
        <f t="shared" ref="F2624:L2624" si="1780">IF(COUNTIF(F2625:F2636,MIN(F2625:F2636))=1,MIN(F2625:F2636),0)</f>
        <v>4</v>
      </c>
      <c r="G2624" s="140">
        <f t="shared" si="1780"/>
        <v>4</v>
      </c>
      <c r="H2624" s="140">
        <f t="shared" si="1780"/>
        <v>3</v>
      </c>
      <c r="I2624" s="140">
        <f t="shared" si="1780"/>
        <v>0</v>
      </c>
      <c r="J2624" s="140">
        <f t="shared" si="1780"/>
        <v>4</v>
      </c>
      <c r="K2624" s="140">
        <f t="shared" si="1780"/>
        <v>0</v>
      </c>
      <c r="L2624" s="140">
        <f t="shared" si="1780"/>
        <v>0</v>
      </c>
      <c r="M2624" s="140">
        <f>IF(COUNTIF(M2625:M2636,MIN(M2625:M2636))=1,MIN(M2625:M2636),0)</f>
        <v>0</v>
      </c>
      <c r="N2624" s="154"/>
      <c r="O2624" s="9" t="s">
        <v>190</v>
      </c>
      <c r="P2624" s="9" t="s">
        <v>191</v>
      </c>
      <c r="Q2624" s="52"/>
    </row>
    <row r="2625" spans="1:41" x14ac:dyDescent="0.25">
      <c r="A2625" s="139" t="str">
        <f t="shared" ref="A2625:A2636" si="1781">CONCATENATE($C$10,$C$2665,"P",B2625)</f>
        <v>2015Wk 16P14</v>
      </c>
      <c r="B2625" s="48">
        <v>14</v>
      </c>
      <c r="C2625" s="144" t="str">
        <f t="shared" ref="C2625:C2636" si="1782">VLOOKUP(B2625,$A$3108:$D$8319,3,FALSE)</f>
        <v>Drew Prucha</v>
      </c>
      <c r="D2625" s="145"/>
      <c r="E2625" s="146">
        <f t="shared" ref="E2625:E2636" si="1783">IFERROR(IF(VLOOKUP($A2625,$A$2665:$P$2726,5,FALSE)=0,"",VLOOKUP($A2625,$A$2665:$P$2726,5,FALSE)),"")</f>
        <v>4</v>
      </c>
      <c r="F2625" s="146">
        <f t="shared" ref="F2625:F2636" si="1784">IFERROR(IF(VLOOKUP($A2625,$A$2665:$P$2726,6,FALSE)=0,"",VLOOKUP($A2625,$A$2665:$P$2726,6,FALSE)),"")</f>
        <v>6</v>
      </c>
      <c r="G2625" s="146">
        <f t="shared" ref="G2625:G2636" si="1785">IFERROR(IF(VLOOKUP($A2625,$A$2665:$P$2726,7,FALSE)=0,"",VLOOKUP($A2625,$A$2665:$P$2726,7,FALSE)),"")</f>
        <v>6</v>
      </c>
      <c r="H2625" s="146">
        <f t="shared" ref="H2625:H2636" si="1786">IFERROR(IF(VLOOKUP($A2625,$A$2665:$P$2726,8,FALSE)=0,"",VLOOKUP($A2625,$A$2665:$P$2726,8,FALSE)),"")</f>
        <v>5</v>
      </c>
      <c r="I2625" s="146">
        <f t="shared" ref="I2625:I2636" si="1787">IFERROR(IF(VLOOKUP($A2625,$A$2665:$P$2726,9,FALSE)=0,"",VLOOKUP($A2625,$A$2665:$P$2726,9,FALSE)),"")</f>
        <v>4</v>
      </c>
      <c r="J2625" s="146">
        <f t="shared" ref="J2625:J2636" si="1788">IFERROR(IF(VLOOKUP($A2625,$A$2665:$P$2726,10,FALSE)=0,"",VLOOKUP($A2625,$A$2665:$P$2726,10,FALSE)),"")</f>
        <v>5</v>
      </c>
      <c r="K2625" s="146">
        <f t="shared" ref="K2625:K2636" si="1789">IFERROR(IF(VLOOKUP($A2625,$A$2665:$P$2726,11,FALSE)=0,"",VLOOKUP($A2625,$A$2665:$P$2726,11,FALSE)),"")</f>
        <v>3</v>
      </c>
      <c r="L2625" s="146">
        <f t="shared" ref="L2625:L2636" si="1790">IFERROR(IF(VLOOKUP($A2625,$A$2665:$P$2726,12,FALSE)=0,"",VLOOKUP($A2625,$A$2665:$P$2726,12,FALSE)),"")</f>
        <v>5</v>
      </c>
      <c r="M2625" s="146">
        <f t="shared" ref="M2625:M2636" si="1791">IFERROR(IF(VLOOKUP($A2625,$A$2665:$P$2726,13,FALSE)=0,"",VLOOKUP($A2625,$A$2665:$P$2726,13,FALSE)),"")</f>
        <v>6</v>
      </c>
      <c r="N2625" s="147">
        <f t="shared" ref="N2625:N2632" si="1792">SUM(E2625:M2625)</f>
        <v>44</v>
      </c>
      <c r="O2625" s="148">
        <f>SUM(COUNTIF(E2625,E2624),COUNTIF(F2625,F2624),COUNTIF(G2625,G2624),COUNTIF(H2625,H2624),COUNTIF(I2625,I2624),COUNTIF(J2625,J2624),COUNTIF(K2625,K2624),COUNTIF(L2625,L2624),COUNTIF(M2625,M2624))</f>
        <v>0</v>
      </c>
      <c r="P2625" s="149">
        <f>IF(O2625=0,0,IF(SUM(O2625:O2636)=O2625,VLOOKUP(1,$AC$107:$AD$116,2,FALSE),O2625*P2637))</f>
        <v>0</v>
      </c>
      <c r="Q2625" s="146">
        <f t="shared" ref="Q2625:Q2636" si="1793">IFERROR((VLOOKUP($A2625,$A$2665:$P$2726,16,FALSE)),"DNP")</f>
        <v>2</v>
      </c>
      <c r="R2625" t="s">
        <v>179</v>
      </c>
      <c r="S2625" t="str">
        <f t="shared" ref="S2625:S2636" si="1794">CONCATENATE(T2625,U2625,V2625,W2625,X2625,Y2625,Z2625,AA2625,AB2625)</f>
        <v/>
      </c>
      <c r="T2625" t="str">
        <f t="shared" ref="T2625:AB2625" si="1795">IF(E2625=E2624,CONCATENATE(VLOOKUP((E2625-E2608),$AC$122:$AD$127,2,FALSE),E2609),"")</f>
        <v/>
      </c>
      <c r="U2625" t="str">
        <f t="shared" si="1795"/>
        <v/>
      </c>
      <c r="V2625" t="str">
        <f t="shared" si="1795"/>
        <v/>
      </c>
      <c r="W2625" t="str">
        <f t="shared" si="1795"/>
        <v/>
      </c>
      <c r="X2625" t="str">
        <f t="shared" si="1795"/>
        <v/>
      </c>
      <c r="Y2625" t="str">
        <f t="shared" si="1795"/>
        <v/>
      </c>
      <c r="Z2625" t="str">
        <f t="shared" si="1795"/>
        <v/>
      </c>
      <c r="AA2625" t="str">
        <f t="shared" si="1795"/>
        <v/>
      </c>
      <c r="AB2625" t="str">
        <f t="shared" si="1795"/>
        <v/>
      </c>
      <c r="AG2625" t="str">
        <f>CONCATENATE("F2",T2625)</f>
        <v>F2</v>
      </c>
      <c r="AH2625" t="str">
        <f t="shared" ref="AH2625:AO2636" si="1796">CONCATENATE("F2",U2625)</f>
        <v>F2</v>
      </c>
      <c r="AI2625" t="str">
        <f t="shared" si="1796"/>
        <v>F2</v>
      </c>
      <c r="AJ2625" t="str">
        <f t="shared" si="1796"/>
        <v>F2</v>
      </c>
      <c r="AK2625" t="str">
        <f t="shared" si="1796"/>
        <v>F2</v>
      </c>
      <c r="AL2625" t="str">
        <f t="shared" si="1796"/>
        <v>F2</v>
      </c>
      <c r="AM2625" t="str">
        <f t="shared" si="1796"/>
        <v>F2</v>
      </c>
      <c r="AN2625" t="str">
        <f t="shared" si="1796"/>
        <v>F2</v>
      </c>
      <c r="AO2625" t="str">
        <f t="shared" si="1796"/>
        <v>F2</v>
      </c>
    </row>
    <row r="2626" spans="1:41" x14ac:dyDescent="0.25">
      <c r="A2626" s="139" t="str">
        <f t="shared" si="1781"/>
        <v>2015Wk 16P30</v>
      </c>
      <c r="B2626" s="48">
        <v>30</v>
      </c>
      <c r="C2626" s="144" t="str">
        <f t="shared" si="1782"/>
        <v>Matt Lochner</v>
      </c>
      <c r="D2626" s="145"/>
      <c r="E2626" s="146">
        <f t="shared" si="1783"/>
        <v>5</v>
      </c>
      <c r="F2626" s="146">
        <f t="shared" si="1784"/>
        <v>6</v>
      </c>
      <c r="G2626" s="146">
        <f t="shared" si="1785"/>
        <v>7</v>
      </c>
      <c r="H2626" s="146">
        <f t="shared" si="1786"/>
        <v>4</v>
      </c>
      <c r="I2626" s="146">
        <f t="shared" si="1787"/>
        <v>4</v>
      </c>
      <c r="J2626" s="146">
        <f t="shared" si="1788"/>
        <v>5</v>
      </c>
      <c r="K2626" s="146">
        <f t="shared" si="1789"/>
        <v>4</v>
      </c>
      <c r="L2626" s="146">
        <f t="shared" si="1790"/>
        <v>4</v>
      </c>
      <c r="M2626" s="146">
        <f t="shared" si="1791"/>
        <v>6</v>
      </c>
      <c r="N2626" s="147">
        <f t="shared" si="1792"/>
        <v>45</v>
      </c>
      <c r="O2626" s="148">
        <f>SUM(COUNTIF(E2626,E2624),COUNTIF(F2626,F2624),COUNTIF(G2626,G2624),COUNTIF(H2626,H2624),COUNTIF(I2626,I2624),COUNTIF(J2626,J2624),COUNTIF(K2626,K2624),COUNTIF(L2626,L2624),COUNTIF(M2626,M2624))</f>
        <v>0</v>
      </c>
      <c r="P2626" s="149">
        <f>IF(O2626=0,0,IF(SUM(O2625:O2636)=O2626,VLOOKUP(1,$AC$107:$AD$116,2,FALSE),O2626*P2637))</f>
        <v>0</v>
      </c>
      <c r="Q2626" s="146">
        <f t="shared" si="1793"/>
        <v>0</v>
      </c>
      <c r="R2626" t="s">
        <v>179</v>
      </c>
      <c r="S2626" t="str">
        <f t="shared" si="1794"/>
        <v/>
      </c>
      <c r="T2626" t="str">
        <f t="shared" ref="T2626:AB2626" si="1797">IF(E2626=E2624,CONCATENATE(VLOOKUP((E2626-E2608),$AC$122:$AD$127,2,FALSE),E2609),"")</f>
        <v/>
      </c>
      <c r="U2626" t="str">
        <f t="shared" si="1797"/>
        <v/>
      </c>
      <c r="V2626" t="str">
        <f t="shared" si="1797"/>
        <v/>
      </c>
      <c r="W2626" t="str">
        <f t="shared" si="1797"/>
        <v/>
      </c>
      <c r="X2626" t="str">
        <f t="shared" si="1797"/>
        <v/>
      </c>
      <c r="Y2626" t="str">
        <f t="shared" si="1797"/>
        <v/>
      </c>
      <c r="Z2626" t="str">
        <f t="shared" si="1797"/>
        <v/>
      </c>
      <c r="AA2626" t="str">
        <f t="shared" si="1797"/>
        <v/>
      </c>
      <c r="AB2626" t="str">
        <f t="shared" si="1797"/>
        <v/>
      </c>
      <c r="AC2626" s="1" t="s">
        <v>197</v>
      </c>
      <c r="AG2626" t="str">
        <f t="shared" ref="AG2626:AG2636" si="1798">CONCATENATE("F2",T2626)</f>
        <v>F2</v>
      </c>
      <c r="AH2626" t="str">
        <f t="shared" si="1796"/>
        <v>F2</v>
      </c>
      <c r="AI2626" t="str">
        <f t="shared" si="1796"/>
        <v>F2</v>
      </c>
      <c r="AJ2626" t="str">
        <f t="shared" si="1796"/>
        <v>F2</v>
      </c>
      <c r="AK2626" t="str">
        <f t="shared" si="1796"/>
        <v>F2</v>
      </c>
      <c r="AL2626" t="str">
        <f t="shared" si="1796"/>
        <v>F2</v>
      </c>
      <c r="AM2626" t="str">
        <f t="shared" si="1796"/>
        <v>F2</v>
      </c>
      <c r="AN2626" t="str">
        <f t="shared" si="1796"/>
        <v>F2</v>
      </c>
      <c r="AO2626" t="str">
        <f t="shared" si="1796"/>
        <v>F2</v>
      </c>
    </row>
    <row r="2627" spans="1:41" x14ac:dyDescent="0.25">
      <c r="A2627" s="139" t="str">
        <f t="shared" si="1781"/>
        <v>2015Wk 16P22</v>
      </c>
      <c r="B2627" s="48">
        <v>22</v>
      </c>
      <c r="C2627" s="144" t="str">
        <f t="shared" si="1782"/>
        <v>Mike Carroll</v>
      </c>
      <c r="D2627" s="145"/>
      <c r="E2627" s="146">
        <f t="shared" si="1783"/>
        <v>4</v>
      </c>
      <c r="F2627" s="146">
        <f t="shared" si="1784"/>
        <v>6</v>
      </c>
      <c r="G2627" s="146">
        <f t="shared" si="1785"/>
        <v>6</v>
      </c>
      <c r="H2627" s="146">
        <f t="shared" si="1786"/>
        <v>3</v>
      </c>
      <c r="I2627" s="146">
        <f t="shared" si="1787"/>
        <v>4</v>
      </c>
      <c r="J2627" s="146">
        <f t="shared" si="1788"/>
        <v>6</v>
      </c>
      <c r="K2627" s="146">
        <f t="shared" si="1789"/>
        <v>3</v>
      </c>
      <c r="L2627" s="146">
        <f t="shared" si="1790"/>
        <v>4</v>
      </c>
      <c r="M2627" s="146">
        <f t="shared" si="1791"/>
        <v>5</v>
      </c>
      <c r="N2627" s="147">
        <f t="shared" si="1792"/>
        <v>41</v>
      </c>
      <c r="O2627" s="148">
        <f>SUM(COUNTIF(E2627,E2624),COUNTIF(F2627,F2624),COUNTIF(G2627,G2624),COUNTIF(H2627,H2624),COUNTIF(I2627,I2624),COUNTIF(J2627,J2624),COUNTIF(K2627,K2624),COUNTIF(L2627,L2624),COUNTIF(M2627,M2624))</f>
        <v>1</v>
      </c>
      <c r="P2627" s="149">
        <f>IF(O2627=0,0,IF(SUM(O2625:O2636)=O2627,VLOOKUP(1,$AC$107:$AD$116,2,FALSE),O2627*P2637))</f>
        <v>9</v>
      </c>
      <c r="Q2627" s="146">
        <f t="shared" si="1793"/>
        <v>2</v>
      </c>
      <c r="R2627" t="s">
        <v>179</v>
      </c>
      <c r="S2627" t="str">
        <f t="shared" si="1794"/>
        <v>BIR#13</v>
      </c>
      <c r="T2627" t="str">
        <f t="shared" ref="T2627:AB2627" si="1799">IF(E2627=E2624,CONCATENATE(VLOOKUP((E2627-E2608),$AC$122:$AD$127,2,FALSE),E2609),"")</f>
        <v/>
      </c>
      <c r="U2627" t="str">
        <f t="shared" si="1799"/>
        <v/>
      </c>
      <c r="V2627" t="str">
        <f t="shared" si="1799"/>
        <v/>
      </c>
      <c r="W2627" t="str">
        <f t="shared" si="1799"/>
        <v>BIR#13</v>
      </c>
      <c r="X2627" t="str">
        <f t="shared" si="1799"/>
        <v/>
      </c>
      <c r="Y2627" t="str">
        <f t="shared" si="1799"/>
        <v/>
      </c>
      <c r="Z2627" t="str">
        <f t="shared" si="1799"/>
        <v/>
      </c>
      <c r="AA2627" t="str">
        <f t="shared" si="1799"/>
        <v/>
      </c>
      <c r="AB2627" t="str">
        <f t="shared" si="1799"/>
        <v/>
      </c>
      <c r="AC2627" s="1">
        <v>-3</v>
      </c>
      <c r="AD2627" s="1" t="s">
        <v>198</v>
      </c>
      <c r="AG2627" t="str">
        <f t="shared" si="1798"/>
        <v>F2</v>
      </c>
      <c r="AH2627" t="str">
        <f t="shared" si="1796"/>
        <v>F2</v>
      </c>
      <c r="AI2627" t="str">
        <f t="shared" si="1796"/>
        <v>F2</v>
      </c>
      <c r="AJ2627" t="str">
        <f t="shared" si="1796"/>
        <v>F2BIR#13</v>
      </c>
      <c r="AK2627" t="str">
        <f t="shared" si="1796"/>
        <v>F2</v>
      </c>
      <c r="AL2627" t="str">
        <f t="shared" si="1796"/>
        <v>F2</v>
      </c>
      <c r="AM2627" t="str">
        <f t="shared" si="1796"/>
        <v>F2</v>
      </c>
      <c r="AN2627" t="str">
        <f t="shared" si="1796"/>
        <v>F2</v>
      </c>
      <c r="AO2627" t="str">
        <f t="shared" si="1796"/>
        <v>F2</v>
      </c>
    </row>
    <row r="2628" spans="1:41" x14ac:dyDescent="0.25">
      <c r="A2628" s="139" t="str">
        <f t="shared" si="1781"/>
        <v>2015Wk 16P37</v>
      </c>
      <c r="B2628" s="48">
        <v>37</v>
      </c>
      <c r="C2628" s="144" t="str">
        <f t="shared" si="1782"/>
        <v>Brian Thompson</v>
      </c>
      <c r="D2628" s="145"/>
      <c r="E2628" s="146">
        <f t="shared" si="1783"/>
        <v>4</v>
      </c>
      <c r="F2628" s="146">
        <f t="shared" si="1784"/>
        <v>4</v>
      </c>
      <c r="G2628" s="146">
        <f t="shared" si="1785"/>
        <v>4</v>
      </c>
      <c r="H2628" s="146">
        <f t="shared" si="1786"/>
        <v>4</v>
      </c>
      <c r="I2628" s="146">
        <f t="shared" si="1787"/>
        <v>3</v>
      </c>
      <c r="J2628" s="146">
        <f t="shared" si="1788"/>
        <v>5</v>
      </c>
      <c r="K2628" s="146">
        <f t="shared" si="1789"/>
        <v>3</v>
      </c>
      <c r="L2628" s="146">
        <f t="shared" si="1790"/>
        <v>5</v>
      </c>
      <c r="M2628" s="146">
        <f t="shared" si="1791"/>
        <v>5</v>
      </c>
      <c r="N2628" s="147">
        <f t="shared" si="1792"/>
        <v>37</v>
      </c>
      <c r="O2628" s="148">
        <f>SUM(COUNTIF(E2628,E2624),COUNTIF(F2628,F2624),COUNTIF(G2628,G2624),COUNTIF(H2628,H2624),COUNTIF(I2628,I2624),COUNTIF(J2628,J2624),COUNTIF(K2628,K2624),COUNTIF(L2628,L2624),COUNTIF(M2628,M2624))</f>
        <v>2</v>
      </c>
      <c r="P2628" s="149">
        <f>IF(O2628=0,0,IF(SUM(O2625:O2636)=O2628,VLOOKUP(1,$AC$107:$AD$116,2,FALSE),O2628*P2637))</f>
        <v>18</v>
      </c>
      <c r="Q2628" s="146">
        <f t="shared" si="1793"/>
        <v>2</v>
      </c>
      <c r="R2628" t="s">
        <v>179</v>
      </c>
      <c r="S2628" t="str">
        <f t="shared" si="1794"/>
        <v>PAR#11BIR#12</v>
      </c>
      <c r="T2628" t="str">
        <f t="shared" ref="T2628:AB2628" si="1800">IF(E2628=E2624,CONCATENATE(VLOOKUP((E2628-E2608),$AC$122:$AD$127,2,FALSE),E2609),"")</f>
        <v/>
      </c>
      <c r="U2628" t="str">
        <f t="shared" si="1800"/>
        <v>PAR#11</v>
      </c>
      <c r="V2628" t="str">
        <f t="shared" si="1800"/>
        <v>BIR#12</v>
      </c>
      <c r="W2628" t="str">
        <f t="shared" si="1800"/>
        <v/>
      </c>
      <c r="X2628" t="str">
        <f t="shared" si="1800"/>
        <v/>
      </c>
      <c r="Y2628" t="str">
        <f t="shared" si="1800"/>
        <v/>
      </c>
      <c r="Z2628" t="str">
        <f t="shared" si="1800"/>
        <v/>
      </c>
      <c r="AA2628" t="str">
        <f t="shared" si="1800"/>
        <v/>
      </c>
      <c r="AB2628" t="str">
        <f t="shared" si="1800"/>
        <v/>
      </c>
      <c r="AC2628" s="1">
        <v>-2</v>
      </c>
      <c r="AD2628" s="1" t="s">
        <v>199</v>
      </c>
      <c r="AG2628" t="str">
        <f t="shared" si="1798"/>
        <v>F2</v>
      </c>
      <c r="AH2628" t="str">
        <f t="shared" si="1796"/>
        <v>F2PAR#11</v>
      </c>
      <c r="AI2628" t="str">
        <f t="shared" si="1796"/>
        <v>F2BIR#12</v>
      </c>
      <c r="AJ2628" t="str">
        <f t="shared" si="1796"/>
        <v>F2</v>
      </c>
      <c r="AK2628" t="str">
        <f t="shared" si="1796"/>
        <v>F2</v>
      </c>
      <c r="AL2628" t="str">
        <f t="shared" si="1796"/>
        <v>F2</v>
      </c>
      <c r="AM2628" t="str">
        <f t="shared" si="1796"/>
        <v>F2</v>
      </c>
      <c r="AN2628" t="str">
        <f t="shared" si="1796"/>
        <v>F2</v>
      </c>
      <c r="AO2628" t="str">
        <f t="shared" si="1796"/>
        <v>F2</v>
      </c>
    </row>
    <row r="2629" spans="1:41" x14ac:dyDescent="0.25">
      <c r="A2629" s="139" t="str">
        <f t="shared" si="1781"/>
        <v>2015Wk 16P12</v>
      </c>
      <c r="B2629" s="48">
        <v>12</v>
      </c>
      <c r="C2629" s="144" t="str">
        <f t="shared" si="1782"/>
        <v>Dale Russell</v>
      </c>
      <c r="D2629" s="145"/>
      <c r="E2629" s="146">
        <f t="shared" si="1783"/>
        <v>5</v>
      </c>
      <c r="F2629" s="146">
        <f t="shared" si="1784"/>
        <v>5</v>
      </c>
      <c r="G2629" s="146">
        <f t="shared" si="1785"/>
        <v>5</v>
      </c>
      <c r="H2629" s="146">
        <f t="shared" si="1786"/>
        <v>4</v>
      </c>
      <c r="I2629" s="146">
        <f t="shared" si="1787"/>
        <v>3</v>
      </c>
      <c r="J2629" s="146">
        <f t="shared" si="1788"/>
        <v>5</v>
      </c>
      <c r="K2629" s="146">
        <f t="shared" si="1789"/>
        <v>4</v>
      </c>
      <c r="L2629" s="146">
        <f t="shared" si="1790"/>
        <v>4</v>
      </c>
      <c r="M2629" s="146">
        <f t="shared" si="1791"/>
        <v>5</v>
      </c>
      <c r="N2629" s="147">
        <f t="shared" si="1792"/>
        <v>40</v>
      </c>
      <c r="O2629" s="148">
        <f>SUM(COUNTIF(E2629,E2624),COUNTIF(F2629,F2624),COUNTIF(G2629,G2624),COUNTIF(H2629,H2624),COUNTIF(I2629,I2624),COUNTIF(J2629,J2624),COUNTIF(K2629,K2624),COUNTIF(L2629,L2624),COUNTIF(M2629,M2624))</f>
        <v>0</v>
      </c>
      <c r="P2629" s="149">
        <f>IF(O2629=0,0,IF(SUM(O2625:O2636)=O2629,VLOOKUP(1,$AC$107:$AD$116,2,FALSE),O2629*P2637))</f>
        <v>0</v>
      </c>
      <c r="Q2629" s="146">
        <f t="shared" si="1793"/>
        <v>2</v>
      </c>
      <c r="R2629" t="s">
        <v>179</v>
      </c>
      <c r="S2629" t="str">
        <f t="shared" si="1794"/>
        <v/>
      </c>
      <c r="T2629" t="str">
        <f t="shared" ref="T2629:AB2629" si="1801">IF(E2629=E2624,CONCATENATE(VLOOKUP((E2629-E2608),$AC$122:$AD$127,2,FALSE),E2609),"")</f>
        <v/>
      </c>
      <c r="U2629" t="str">
        <f t="shared" si="1801"/>
        <v/>
      </c>
      <c r="V2629" t="str">
        <f t="shared" si="1801"/>
        <v/>
      </c>
      <c r="W2629" t="str">
        <f t="shared" si="1801"/>
        <v/>
      </c>
      <c r="X2629" t="str">
        <f t="shared" si="1801"/>
        <v/>
      </c>
      <c r="Y2629" t="str">
        <f t="shared" si="1801"/>
        <v/>
      </c>
      <c r="Z2629" t="str">
        <f t="shared" si="1801"/>
        <v/>
      </c>
      <c r="AA2629" t="str">
        <f t="shared" si="1801"/>
        <v/>
      </c>
      <c r="AB2629" t="str">
        <f t="shared" si="1801"/>
        <v/>
      </c>
      <c r="AC2629" s="1">
        <v>-1</v>
      </c>
      <c r="AD2629" s="1" t="s">
        <v>200</v>
      </c>
      <c r="AG2629" t="str">
        <f t="shared" si="1798"/>
        <v>F2</v>
      </c>
      <c r="AH2629" t="str">
        <f t="shared" si="1796"/>
        <v>F2</v>
      </c>
      <c r="AI2629" t="str">
        <f t="shared" si="1796"/>
        <v>F2</v>
      </c>
      <c r="AJ2629" t="str">
        <f t="shared" si="1796"/>
        <v>F2</v>
      </c>
      <c r="AK2629" t="str">
        <f t="shared" si="1796"/>
        <v>F2</v>
      </c>
      <c r="AL2629" t="str">
        <f t="shared" si="1796"/>
        <v>F2</v>
      </c>
      <c r="AM2629" t="str">
        <f t="shared" si="1796"/>
        <v>F2</v>
      </c>
      <c r="AN2629" t="str">
        <f t="shared" si="1796"/>
        <v>F2</v>
      </c>
      <c r="AO2629" t="str">
        <f t="shared" si="1796"/>
        <v>F2</v>
      </c>
    </row>
    <row r="2630" spans="1:41" x14ac:dyDescent="0.25">
      <c r="A2630" s="139" t="str">
        <f t="shared" si="1781"/>
        <v>2015Wk 16P31</v>
      </c>
      <c r="B2630" s="48">
        <v>31</v>
      </c>
      <c r="C2630" s="144" t="str">
        <f t="shared" si="1782"/>
        <v>Marty Donegan</v>
      </c>
      <c r="D2630" s="145"/>
      <c r="E2630" s="146">
        <f t="shared" si="1783"/>
        <v>6</v>
      </c>
      <c r="F2630" s="146">
        <f t="shared" si="1784"/>
        <v>6</v>
      </c>
      <c r="G2630" s="146">
        <f t="shared" si="1785"/>
        <v>6</v>
      </c>
      <c r="H2630" s="146">
        <f t="shared" si="1786"/>
        <v>7</v>
      </c>
      <c r="I2630" s="146">
        <f t="shared" si="1787"/>
        <v>3</v>
      </c>
      <c r="J2630" s="146">
        <f t="shared" si="1788"/>
        <v>5</v>
      </c>
      <c r="K2630" s="146">
        <f t="shared" si="1789"/>
        <v>3</v>
      </c>
      <c r="L2630" s="146">
        <f t="shared" si="1790"/>
        <v>5</v>
      </c>
      <c r="M2630" s="146">
        <f t="shared" si="1791"/>
        <v>6</v>
      </c>
      <c r="N2630" s="147">
        <f t="shared" si="1792"/>
        <v>47</v>
      </c>
      <c r="O2630" s="148">
        <f>SUM(COUNTIF(E2630,E2624),COUNTIF(F2630,F2624),COUNTIF(G2630,G2624),COUNTIF(H2630,H2624),COUNTIF(I2630,I2624),COUNTIF(J2630,J2624),COUNTIF(K2630,K2624),COUNTIF(L2630,L2624),COUNTIF(M2630,M2624))</f>
        <v>0</v>
      </c>
      <c r="P2630" s="149">
        <f>IF(O2630=0,0,IF(SUM(O2625:O2636)=O2630,VLOOKUP(1,$AC$107:$AD$116,2,FALSE),O2630*P2637))</f>
        <v>0</v>
      </c>
      <c r="Q2630" s="146">
        <f t="shared" si="1793"/>
        <v>0</v>
      </c>
      <c r="R2630" t="s">
        <v>179</v>
      </c>
      <c r="S2630" t="str">
        <f t="shared" si="1794"/>
        <v/>
      </c>
      <c r="T2630" t="str">
        <f t="shared" ref="T2630:AB2630" si="1802">IF(E2630=E2624,CONCATENATE(VLOOKUP((E2630-E2608),$AC$122:$AD$127,2,FALSE),E2609),"")</f>
        <v/>
      </c>
      <c r="U2630" t="str">
        <f t="shared" si="1802"/>
        <v/>
      </c>
      <c r="V2630" t="str">
        <f t="shared" si="1802"/>
        <v/>
      </c>
      <c r="W2630" t="str">
        <f t="shared" si="1802"/>
        <v/>
      </c>
      <c r="X2630" t="str">
        <f t="shared" si="1802"/>
        <v/>
      </c>
      <c r="Y2630" t="str">
        <f t="shared" si="1802"/>
        <v/>
      </c>
      <c r="Z2630" t="str">
        <f t="shared" si="1802"/>
        <v/>
      </c>
      <c r="AA2630" t="str">
        <f t="shared" si="1802"/>
        <v/>
      </c>
      <c r="AB2630" t="str">
        <f t="shared" si="1802"/>
        <v/>
      </c>
      <c r="AC2630" s="1">
        <v>0</v>
      </c>
      <c r="AD2630" s="1" t="s">
        <v>201</v>
      </c>
      <c r="AG2630" t="str">
        <f t="shared" si="1798"/>
        <v>F2</v>
      </c>
      <c r="AH2630" t="str">
        <f t="shared" si="1796"/>
        <v>F2</v>
      </c>
      <c r="AI2630" t="str">
        <f t="shared" si="1796"/>
        <v>F2</v>
      </c>
      <c r="AJ2630" t="str">
        <f t="shared" si="1796"/>
        <v>F2</v>
      </c>
      <c r="AK2630" t="str">
        <f t="shared" si="1796"/>
        <v>F2</v>
      </c>
      <c r="AL2630" t="str">
        <f t="shared" si="1796"/>
        <v>F2</v>
      </c>
      <c r="AM2630" t="str">
        <f t="shared" si="1796"/>
        <v>F2</v>
      </c>
      <c r="AN2630" t="str">
        <f t="shared" si="1796"/>
        <v>F2</v>
      </c>
      <c r="AO2630" t="str">
        <f t="shared" si="1796"/>
        <v>F2</v>
      </c>
    </row>
    <row r="2631" spans="1:41" x14ac:dyDescent="0.25">
      <c r="A2631" s="139" t="str">
        <f t="shared" si="1781"/>
        <v>2015Wk 16P21</v>
      </c>
      <c r="B2631" s="48">
        <v>21</v>
      </c>
      <c r="C2631" s="144" t="str">
        <f t="shared" si="1782"/>
        <v>Sean Mott</v>
      </c>
      <c r="D2631" s="145"/>
      <c r="E2631" s="146">
        <f t="shared" si="1783"/>
        <v>5</v>
      </c>
      <c r="F2631" s="146">
        <f t="shared" si="1784"/>
        <v>6</v>
      </c>
      <c r="G2631" s="146">
        <f t="shared" si="1785"/>
        <v>6</v>
      </c>
      <c r="H2631" s="146">
        <f t="shared" si="1786"/>
        <v>4</v>
      </c>
      <c r="I2631" s="146">
        <f t="shared" si="1787"/>
        <v>4</v>
      </c>
      <c r="J2631" s="146">
        <f t="shared" si="1788"/>
        <v>5</v>
      </c>
      <c r="K2631" s="146">
        <f t="shared" si="1789"/>
        <v>3</v>
      </c>
      <c r="L2631" s="146">
        <f t="shared" si="1790"/>
        <v>4</v>
      </c>
      <c r="M2631" s="146">
        <f t="shared" si="1791"/>
        <v>5</v>
      </c>
      <c r="N2631" s="147">
        <f t="shared" si="1792"/>
        <v>42</v>
      </c>
      <c r="O2631" s="148">
        <f>SUM(COUNTIF(E2631,E2624),COUNTIF(F2631,F2624),COUNTIF(G2631,G2624),COUNTIF(H2631,H2624),COUNTIF(I2631,I2624),COUNTIF(J2631,J2624),COUNTIF(K2631,K2624),COUNTIF(L2631,L2624),COUNTIF(M2631,M2624))</f>
        <v>0</v>
      </c>
      <c r="P2631" s="149">
        <f>IF(O2631=0,0,IF(SUM(O2625:O2636)=O2631,VLOOKUP(1,$AC$107:$AD$116,2,FALSE),O2631*P2637))</f>
        <v>0</v>
      </c>
      <c r="Q2631" s="146">
        <f t="shared" si="1793"/>
        <v>0</v>
      </c>
      <c r="R2631" t="s">
        <v>179</v>
      </c>
      <c r="S2631" t="str">
        <f t="shared" si="1794"/>
        <v/>
      </c>
      <c r="T2631" t="str">
        <f t="shared" ref="T2631:AB2631" si="1803">IF(E2631=E2624,CONCATENATE(VLOOKUP((E2631-E2608),$AC$122:$AD$127,2,FALSE),E2609),"")</f>
        <v/>
      </c>
      <c r="U2631" t="str">
        <f t="shared" si="1803"/>
        <v/>
      </c>
      <c r="V2631" t="str">
        <f t="shared" si="1803"/>
        <v/>
      </c>
      <c r="W2631" t="str">
        <f t="shared" si="1803"/>
        <v/>
      </c>
      <c r="X2631" t="str">
        <f t="shared" si="1803"/>
        <v/>
      </c>
      <c r="Y2631" t="str">
        <f t="shared" si="1803"/>
        <v/>
      </c>
      <c r="Z2631" t="str">
        <f t="shared" si="1803"/>
        <v/>
      </c>
      <c r="AA2631" t="str">
        <f t="shared" si="1803"/>
        <v/>
      </c>
      <c r="AB2631" t="str">
        <f t="shared" si="1803"/>
        <v/>
      </c>
      <c r="AC2631" s="1">
        <v>1</v>
      </c>
      <c r="AD2631" s="1" t="s">
        <v>202</v>
      </c>
      <c r="AG2631" t="str">
        <f t="shared" si="1798"/>
        <v>F2</v>
      </c>
      <c r="AH2631" t="str">
        <f t="shared" si="1796"/>
        <v>F2</v>
      </c>
      <c r="AI2631" t="str">
        <f t="shared" si="1796"/>
        <v>F2</v>
      </c>
      <c r="AJ2631" t="str">
        <f t="shared" si="1796"/>
        <v>F2</v>
      </c>
      <c r="AK2631" t="str">
        <f t="shared" si="1796"/>
        <v>F2</v>
      </c>
      <c r="AL2631" t="str">
        <f t="shared" si="1796"/>
        <v>F2</v>
      </c>
      <c r="AM2631" t="str">
        <f t="shared" si="1796"/>
        <v>F2</v>
      </c>
      <c r="AN2631" t="str">
        <f t="shared" si="1796"/>
        <v>F2</v>
      </c>
      <c r="AO2631" t="str">
        <f t="shared" si="1796"/>
        <v>F2</v>
      </c>
    </row>
    <row r="2632" spans="1:41" x14ac:dyDescent="0.25">
      <c r="A2632" s="139" t="str">
        <f t="shared" si="1781"/>
        <v>2015Wk 16P43</v>
      </c>
      <c r="B2632" s="48">
        <v>43</v>
      </c>
      <c r="C2632" s="144" t="str">
        <f t="shared" si="1782"/>
        <v>Tony Massa</v>
      </c>
      <c r="D2632" s="145"/>
      <c r="E2632" s="146">
        <f t="shared" si="1783"/>
        <v>5</v>
      </c>
      <c r="F2632" s="146">
        <f t="shared" si="1784"/>
        <v>6</v>
      </c>
      <c r="G2632" s="146">
        <f t="shared" si="1785"/>
        <v>6</v>
      </c>
      <c r="H2632" s="146">
        <f t="shared" si="1786"/>
        <v>4</v>
      </c>
      <c r="I2632" s="146">
        <f t="shared" si="1787"/>
        <v>3</v>
      </c>
      <c r="J2632" s="146">
        <f t="shared" si="1788"/>
        <v>7</v>
      </c>
      <c r="K2632" s="146">
        <f t="shared" si="1789"/>
        <v>5</v>
      </c>
      <c r="L2632" s="146">
        <f t="shared" si="1790"/>
        <v>5</v>
      </c>
      <c r="M2632" s="146">
        <f t="shared" si="1791"/>
        <v>5</v>
      </c>
      <c r="N2632" s="147">
        <f t="shared" si="1792"/>
        <v>46</v>
      </c>
      <c r="O2632" s="148">
        <f>SUM(COUNTIF(E2632,E2624),COUNTIF(F2632,F2624),COUNTIF(G2632,G2624),COUNTIF(H2632,H2624),COUNTIF(I2632,I2624),COUNTIF(J2632,J2624),COUNTIF(K2632,K2624),COUNTIF(L2632,L2624),COUNTIF(M2632,M2624))</f>
        <v>0</v>
      </c>
      <c r="P2632" s="149">
        <f>IF(O2632=0,0,IF(SUM(O2625:O2636)=O2632,VLOOKUP(1,$AC$107:$AD$116,2,FALSE),O2632*P2637))</f>
        <v>0</v>
      </c>
      <c r="Q2632" s="146">
        <f t="shared" si="1793"/>
        <v>2</v>
      </c>
      <c r="R2632" t="s">
        <v>179</v>
      </c>
      <c r="S2632" t="str">
        <f t="shared" si="1794"/>
        <v/>
      </c>
      <c r="T2632" t="str">
        <f t="shared" ref="T2632:AB2632" si="1804">IF(E2632=E2624,CONCATENATE(VLOOKUP((E2632-E2608),$AC$122:$AD$127,2,FALSE),E2609),"")</f>
        <v/>
      </c>
      <c r="U2632" t="str">
        <f t="shared" si="1804"/>
        <v/>
      </c>
      <c r="V2632" t="str">
        <f t="shared" si="1804"/>
        <v/>
      </c>
      <c r="W2632" t="str">
        <f t="shared" si="1804"/>
        <v/>
      </c>
      <c r="X2632" t="str">
        <f t="shared" si="1804"/>
        <v/>
      </c>
      <c r="Y2632" t="str">
        <f t="shared" si="1804"/>
        <v/>
      </c>
      <c r="Z2632" t="str">
        <f t="shared" si="1804"/>
        <v/>
      </c>
      <c r="AA2632" t="str">
        <f t="shared" si="1804"/>
        <v/>
      </c>
      <c r="AB2632" t="str">
        <f t="shared" si="1804"/>
        <v/>
      </c>
      <c r="AC2632" s="1">
        <v>2</v>
      </c>
      <c r="AD2632" s="1" t="s">
        <v>203</v>
      </c>
      <c r="AG2632" t="str">
        <f t="shared" si="1798"/>
        <v>F2</v>
      </c>
      <c r="AH2632" t="str">
        <f t="shared" si="1796"/>
        <v>F2</v>
      </c>
      <c r="AI2632" t="str">
        <f t="shared" si="1796"/>
        <v>F2</v>
      </c>
      <c r="AJ2632" t="str">
        <f t="shared" si="1796"/>
        <v>F2</v>
      </c>
      <c r="AK2632" t="str">
        <f t="shared" si="1796"/>
        <v>F2</v>
      </c>
      <c r="AL2632" t="str">
        <f t="shared" si="1796"/>
        <v>F2</v>
      </c>
      <c r="AM2632" t="str">
        <f t="shared" si="1796"/>
        <v>F2</v>
      </c>
      <c r="AN2632" t="str">
        <f t="shared" si="1796"/>
        <v>F2</v>
      </c>
      <c r="AO2632" t="str">
        <f t="shared" si="1796"/>
        <v>F2</v>
      </c>
    </row>
    <row r="2633" spans="1:41" x14ac:dyDescent="0.25">
      <c r="A2633" s="139" t="str">
        <f t="shared" si="1781"/>
        <v>2015Wk 16P24</v>
      </c>
      <c r="B2633" s="48">
        <v>24</v>
      </c>
      <c r="C2633" s="144" t="str">
        <f t="shared" si="1782"/>
        <v>Rick Fanto</v>
      </c>
      <c r="D2633" s="145"/>
      <c r="E2633" s="146">
        <f t="shared" si="1783"/>
        <v>4</v>
      </c>
      <c r="F2633" s="146">
        <f t="shared" si="1784"/>
        <v>6</v>
      </c>
      <c r="G2633" s="146">
        <f t="shared" si="1785"/>
        <v>5</v>
      </c>
      <c r="H2633" s="146">
        <f t="shared" si="1786"/>
        <v>5</v>
      </c>
      <c r="I2633" s="146">
        <f t="shared" si="1787"/>
        <v>4</v>
      </c>
      <c r="J2633" s="146">
        <f t="shared" si="1788"/>
        <v>5</v>
      </c>
      <c r="K2633" s="146">
        <f t="shared" si="1789"/>
        <v>4</v>
      </c>
      <c r="L2633" s="146">
        <f t="shared" si="1790"/>
        <v>5</v>
      </c>
      <c r="M2633" s="146">
        <f t="shared" si="1791"/>
        <v>5</v>
      </c>
      <c r="N2633" s="147">
        <f>SUM(E2633:M2633)</f>
        <v>43</v>
      </c>
      <c r="O2633" s="148">
        <f>SUM(COUNTIF(E2633,E2624),COUNTIF(F2633,F2624),COUNTIF(G2633,G2624),COUNTIF(H2633,H2624),COUNTIF(I2633,I2624),COUNTIF(J2633,J2624),COUNTIF(K2633,K2624),COUNTIF(L2633,L2624),COUNTIF(M2633,M2624))</f>
        <v>0</v>
      </c>
      <c r="P2633" s="149">
        <f>IF(O2633=0,0,IF(SUM(O2625:O2636)=O2633,VLOOKUP(1,$AC$107:$AD$116,2,FALSE),O2633*P2637))</f>
        <v>0</v>
      </c>
      <c r="Q2633" s="146">
        <f t="shared" si="1793"/>
        <v>2</v>
      </c>
      <c r="R2633" t="s">
        <v>179</v>
      </c>
      <c r="S2633" t="str">
        <f t="shared" si="1794"/>
        <v/>
      </c>
      <c r="T2633" t="str">
        <f t="shared" ref="T2633:AB2633" si="1805">IF(E2633=E2624,CONCATENATE(VLOOKUP((E2633-E2608),$AC$122:$AD$127,2,FALSE),E2609),"")</f>
        <v/>
      </c>
      <c r="U2633" t="str">
        <f t="shared" si="1805"/>
        <v/>
      </c>
      <c r="V2633" t="str">
        <f t="shared" si="1805"/>
        <v/>
      </c>
      <c r="W2633" t="str">
        <f t="shared" si="1805"/>
        <v/>
      </c>
      <c r="X2633" t="str">
        <f t="shared" si="1805"/>
        <v/>
      </c>
      <c r="Y2633" t="str">
        <f t="shared" si="1805"/>
        <v/>
      </c>
      <c r="Z2633" t="str">
        <f t="shared" si="1805"/>
        <v/>
      </c>
      <c r="AA2633" t="str">
        <f t="shared" si="1805"/>
        <v/>
      </c>
      <c r="AB2633" t="str">
        <f t="shared" si="1805"/>
        <v/>
      </c>
      <c r="AG2633" t="str">
        <f t="shared" si="1798"/>
        <v>F2</v>
      </c>
      <c r="AH2633" t="str">
        <f t="shared" si="1796"/>
        <v>F2</v>
      </c>
      <c r="AI2633" t="str">
        <f t="shared" si="1796"/>
        <v>F2</v>
      </c>
      <c r="AJ2633" t="str">
        <f t="shared" si="1796"/>
        <v>F2</v>
      </c>
      <c r="AK2633" t="str">
        <f t="shared" si="1796"/>
        <v>F2</v>
      </c>
      <c r="AL2633" t="str">
        <f t="shared" si="1796"/>
        <v>F2</v>
      </c>
      <c r="AM2633" t="str">
        <f t="shared" si="1796"/>
        <v>F2</v>
      </c>
      <c r="AN2633" t="str">
        <f t="shared" si="1796"/>
        <v>F2</v>
      </c>
      <c r="AO2633" t="str">
        <f t="shared" si="1796"/>
        <v>F2</v>
      </c>
    </row>
    <row r="2634" spans="1:41" x14ac:dyDescent="0.25">
      <c r="A2634" s="139" t="str">
        <f t="shared" si="1781"/>
        <v>2015Wk 16P15</v>
      </c>
      <c r="B2634" s="48">
        <v>15</v>
      </c>
      <c r="C2634" s="144" t="str">
        <f t="shared" si="1782"/>
        <v>Chris Donegan</v>
      </c>
      <c r="D2634" s="150"/>
      <c r="E2634" s="146">
        <f t="shared" si="1783"/>
        <v>6</v>
      </c>
      <c r="F2634" s="146">
        <f t="shared" si="1784"/>
        <v>6</v>
      </c>
      <c r="G2634" s="146">
        <f t="shared" si="1785"/>
        <v>7</v>
      </c>
      <c r="H2634" s="146">
        <f t="shared" si="1786"/>
        <v>5</v>
      </c>
      <c r="I2634" s="146">
        <f t="shared" si="1787"/>
        <v>3</v>
      </c>
      <c r="J2634" s="146">
        <f t="shared" si="1788"/>
        <v>5</v>
      </c>
      <c r="K2634" s="146">
        <f t="shared" si="1789"/>
        <v>3</v>
      </c>
      <c r="L2634" s="146">
        <f t="shared" si="1790"/>
        <v>5</v>
      </c>
      <c r="M2634" s="146">
        <f t="shared" si="1791"/>
        <v>5</v>
      </c>
      <c r="N2634" s="147">
        <f t="shared" ref="N2634:N2636" si="1806">SUM(E2634:M2634)</f>
        <v>45</v>
      </c>
      <c r="O2634" s="148">
        <f>SUM(COUNTIF(E2634,E2624),COUNTIF(F2634,F2624),COUNTIF(G2634,G2624),COUNTIF(H2634,H2624),COUNTIF(I2634,I2624),COUNTIF(J2634,J2624),COUNTIF(K2634,K2624),COUNTIF(L2634,L2624),COUNTIF(M2634,M2624))</f>
        <v>0</v>
      </c>
      <c r="P2634" s="149">
        <f>IF(O2634=0,0,IF(SUM(O2625:O2636)=O2634,VLOOKUP(1,$AC$107:$AD$116,2,FALSE),O2634*P2637))</f>
        <v>0</v>
      </c>
      <c r="Q2634" s="146">
        <f t="shared" si="1793"/>
        <v>0</v>
      </c>
      <c r="R2634" t="s">
        <v>179</v>
      </c>
      <c r="S2634" t="str">
        <f t="shared" si="1794"/>
        <v/>
      </c>
      <c r="T2634" t="str">
        <f>IF(E2634=E2624,CONCATENATE(VLOOKUP((E2634-E2608),$AC$122:$AD$127,2,FALSE),E2609),"")</f>
        <v/>
      </c>
      <c r="U2634" t="str">
        <f>IF(F2634=F2624,CONCATENATE(VLOOKUP((F2634-F2608),$AC$122:$AD$127,2,FALSE),F2609),"")</f>
        <v/>
      </c>
      <c r="V2634" t="str">
        <f>IF(G2634=G2624,CONCATENATE(VLOOKUP((G2634-G2608),$AC$122:$AD$127,2,FALSE),G2609),"")</f>
        <v/>
      </c>
      <c r="W2634" t="str">
        <f t="shared" ref="W2634:AB2634" si="1807">IF(H2634=H2624,CONCATENATE(VLOOKUP((H2634-H2608),$AC$122:$AD$127,2,FALSE),H2609),"")</f>
        <v/>
      </c>
      <c r="X2634" t="str">
        <f t="shared" si="1807"/>
        <v/>
      </c>
      <c r="Y2634" t="str">
        <f t="shared" si="1807"/>
        <v/>
      </c>
      <c r="Z2634" t="str">
        <f t="shared" si="1807"/>
        <v/>
      </c>
      <c r="AA2634" t="str">
        <f t="shared" si="1807"/>
        <v/>
      </c>
      <c r="AB2634" t="str">
        <f t="shared" si="1807"/>
        <v/>
      </c>
      <c r="AG2634" t="str">
        <f t="shared" si="1798"/>
        <v>F2</v>
      </c>
      <c r="AH2634" t="str">
        <f t="shared" si="1796"/>
        <v>F2</v>
      </c>
      <c r="AI2634" t="str">
        <f t="shared" si="1796"/>
        <v>F2</v>
      </c>
      <c r="AJ2634" t="str">
        <f t="shared" si="1796"/>
        <v>F2</v>
      </c>
      <c r="AK2634" t="str">
        <f t="shared" si="1796"/>
        <v>F2</v>
      </c>
      <c r="AL2634" t="str">
        <f t="shared" si="1796"/>
        <v>F2</v>
      </c>
      <c r="AM2634" t="str">
        <f t="shared" si="1796"/>
        <v>F2</v>
      </c>
      <c r="AN2634" t="str">
        <f t="shared" si="1796"/>
        <v>F2</v>
      </c>
      <c r="AO2634" t="str">
        <f t="shared" si="1796"/>
        <v>F2</v>
      </c>
    </row>
    <row r="2635" spans="1:41" x14ac:dyDescent="0.25">
      <c r="A2635" s="139" t="str">
        <f t="shared" si="1781"/>
        <v>2015Wk 16P25</v>
      </c>
      <c r="B2635" s="48">
        <v>25</v>
      </c>
      <c r="C2635" s="144" t="str">
        <f t="shared" si="1782"/>
        <v>Jon Carroll</v>
      </c>
      <c r="D2635" s="150"/>
      <c r="E2635" s="146">
        <f t="shared" si="1783"/>
        <v>5</v>
      </c>
      <c r="F2635" s="146">
        <f t="shared" si="1784"/>
        <v>6</v>
      </c>
      <c r="G2635" s="146">
        <f t="shared" si="1785"/>
        <v>5</v>
      </c>
      <c r="H2635" s="146">
        <f t="shared" si="1786"/>
        <v>5</v>
      </c>
      <c r="I2635" s="146">
        <f t="shared" si="1787"/>
        <v>3</v>
      </c>
      <c r="J2635" s="146">
        <f t="shared" si="1788"/>
        <v>5</v>
      </c>
      <c r="K2635" s="146">
        <f t="shared" si="1789"/>
        <v>4</v>
      </c>
      <c r="L2635" s="146">
        <f t="shared" si="1790"/>
        <v>4</v>
      </c>
      <c r="M2635" s="146">
        <f t="shared" si="1791"/>
        <v>5</v>
      </c>
      <c r="N2635" s="147">
        <f t="shared" si="1806"/>
        <v>42</v>
      </c>
      <c r="O2635" s="148">
        <f>SUM(COUNTIF(E2635,E2624),COUNTIF(F2635,F2624),COUNTIF(G2635,G2624),COUNTIF(H2635,H2624),COUNTIF(I2635,I2624),COUNTIF(J2635,J2624),COUNTIF(K2635,K2624),COUNTIF(L2635,L2624),COUNTIF(M2635,M2624))</f>
        <v>0</v>
      </c>
      <c r="P2635" s="149">
        <f>IF(O2635=0,0,IF(SUM(O2625:O2636)=O2635,VLOOKUP(1,$AC$107:$AD$116,2,FALSE),O2635*P2637))</f>
        <v>0</v>
      </c>
      <c r="Q2635" s="146">
        <f t="shared" si="1793"/>
        <v>0</v>
      </c>
      <c r="R2635" t="s">
        <v>179</v>
      </c>
      <c r="S2635" t="str">
        <f t="shared" si="1794"/>
        <v/>
      </c>
      <c r="T2635" t="str">
        <f>IF(E2635=E2624,CONCATENATE(VLOOKUP((E2635-E2608),$AC$122:$AD$127,2,FALSE),E2609),"")</f>
        <v/>
      </c>
      <c r="U2635" t="str">
        <f t="shared" ref="U2635:AB2635" si="1808">IF(F2635=F2624,CONCATENATE(VLOOKUP((F2635-F2608),$AC$122:$AD$127,2,FALSE),F2609),"")</f>
        <v/>
      </c>
      <c r="V2635" t="str">
        <f t="shared" si="1808"/>
        <v/>
      </c>
      <c r="W2635" t="str">
        <f t="shared" si="1808"/>
        <v/>
      </c>
      <c r="X2635" t="str">
        <f t="shared" si="1808"/>
        <v/>
      </c>
      <c r="Y2635" t="str">
        <f t="shared" si="1808"/>
        <v/>
      </c>
      <c r="Z2635" t="str">
        <f t="shared" si="1808"/>
        <v/>
      </c>
      <c r="AA2635" t="str">
        <f t="shared" si="1808"/>
        <v/>
      </c>
      <c r="AB2635" t="str">
        <f t="shared" si="1808"/>
        <v/>
      </c>
      <c r="AG2635" t="str">
        <f t="shared" si="1798"/>
        <v>F2</v>
      </c>
      <c r="AH2635" t="str">
        <f t="shared" si="1796"/>
        <v>F2</v>
      </c>
      <c r="AI2635" t="str">
        <f t="shared" si="1796"/>
        <v>F2</v>
      </c>
      <c r="AJ2635" t="str">
        <f t="shared" si="1796"/>
        <v>F2</v>
      </c>
      <c r="AK2635" t="str">
        <f t="shared" si="1796"/>
        <v>F2</v>
      </c>
      <c r="AL2635" t="str">
        <f t="shared" si="1796"/>
        <v>F2</v>
      </c>
      <c r="AM2635" t="str">
        <f t="shared" si="1796"/>
        <v>F2</v>
      </c>
      <c r="AN2635" t="str">
        <f t="shared" si="1796"/>
        <v>F2</v>
      </c>
      <c r="AO2635" t="str">
        <f t="shared" si="1796"/>
        <v>F2</v>
      </c>
    </row>
    <row r="2636" spans="1:41" x14ac:dyDescent="0.25">
      <c r="A2636" s="139" t="str">
        <f t="shared" si="1781"/>
        <v>2015Wk 16P11</v>
      </c>
      <c r="B2636" s="48">
        <v>11</v>
      </c>
      <c r="C2636" s="144" t="str">
        <f t="shared" si="1782"/>
        <v>Tom Phillips</v>
      </c>
      <c r="D2636" s="150"/>
      <c r="E2636" s="146">
        <f t="shared" si="1783"/>
        <v>5</v>
      </c>
      <c r="F2636" s="146">
        <f t="shared" si="1784"/>
        <v>6</v>
      </c>
      <c r="G2636" s="146">
        <f t="shared" si="1785"/>
        <v>6</v>
      </c>
      <c r="H2636" s="146">
        <f t="shared" si="1786"/>
        <v>5</v>
      </c>
      <c r="I2636" s="146">
        <f t="shared" si="1787"/>
        <v>3</v>
      </c>
      <c r="J2636" s="146">
        <f t="shared" si="1788"/>
        <v>4</v>
      </c>
      <c r="K2636" s="146">
        <f t="shared" si="1789"/>
        <v>3</v>
      </c>
      <c r="L2636" s="146">
        <f t="shared" si="1790"/>
        <v>5</v>
      </c>
      <c r="M2636" s="146">
        <f t="shared" si="1791"/>
        <v>7</v>
      </c>
      <c r="N2636" s="147">
        <f t="shared" si="1806"/>
        <v>44</v>
      </c>
      <c r="O2636" s="148">
        <f>SUM(COUNTIF(E2636,E2624),COUNTIF(F2636,F2624),COUNTIF(G2636,G2624),COUNTIF(H2636,H2624),COUNTIF(I2636,I2624),COUNTIF(J2636,J2624),COUNTIF(K2636,K2624),COUNTIF(L2636,L2624),COUNTIF(M2636,M2624))</f>
        <v>1</v>
      </c>
      <c r="P2636" s="149">
        <f>IF(O2636=0,0,IF(SUM(O2625:O2636)=O2636,VLOOKUP(1,$AC$107:$AD$116,2,FALSE),O2636*P2637))</f>
        <v>9</v>
      </c>
      <c r="Q2636" s="146">
        <f t="shared" si="1793"/>
        <v>0</v>
      </c>
      <c r="R2636" t="s">
        <v>179</v>
      </c>
      <c r="S2636" t="str">
        <f t="shared" si="1794"/>
        <v>PAR#15</v>
      </c>
      <c r="T2636" t="str">
        <f>IF(E2636=E2624,CONCATENATE(VLOOKUP((E2636-E2608),$AC$122:$AD$127,2,FALSE),E2609),"")</f>
        <v/>
      </c>
      <c r="U2636" t="str">
        <f t="shared" ref="U2636:AB2636" si="1809">IF(F2636=F2624,CONCATENATE(VLOOKUP((F2636-F2608),$AC$122:$AD$127,2,FALSE),F2609),"")</f>
        <v/>
      </c>
      <c r="V2636" t="str">
        <f t="shared" si="1809"/>
        <v/>
      </c>
      <c r="W2636" t="str">
        <f t="shared" si="1809"/>
        <v/>
      </c>
      <c r="X2636" t="str">
        <f t="shared" si="1809"/>
        <v/>
      </c>
      <c r="Y2636" t="str">
        <f t="shared" si="1809"/>
        <v>PAR#15</v>
      </c>
      <c r="Z2636" t="str">
        <f t="shared" si="1809"/>
        <v/>
      </c>
      <c r="AA2636" t="str">
        <f t="shared" si="1809"/>
        <v/>
      </c>
      <c r="AB2636" t="str">
        <f t="shared" si="1809"/>
        <v/>
      </c>
      <c r="AG2636" t="str">
        <f t="shared" si="1798"/>
        <v>F2</v>
      </c>
      <c r="AH2636" t="str">
        <f t="shared" si="1796"/>
        <v>F2</v>
      </c>
      <c r="AI2636" t="str">
        <f t="shared" si="1796"/>
        <v>F2</v>
      </c>
      <c r="AJ2636" t="str">
        <f t="shared" si="1796"/>
        <v>F2</v>
      </c>
      <c r="AK2636" t="str">
        <f t="shared" si="1796"/>
        <v>F2</v>
      </c>
      <c r="AL2636" t="str">
        <f t="shared" si="1796"/>
        <v>F2PAR#15</v>
      </c>
      <c r="AM2636" t="str">
        <f t="shared" si="1796"/>
        <v>F2</v>
      </c>
      <c r="AN2636" t="str">
        <f t="shared" si="1796"/>
        <v>F2</v>
      </c>
      <c r="AO2636" t="str">
        <f t="shared" si="1796"/>
        <v>F2</v>
      </c>
    </row>
    <row r="2637" spans="1:41" x14ac:dyDescent="0.25">
      <c r="A2637" s="139"/>
      <c r="B2637" s="48"/>
      <c r="C2637" s="151" t="s">
        <v>204</v>
      </c>
      <c r="D2637" s="150"/>
      <c r="E2637" s="152">
        <f>AVERAGE(E2625:E2636)</f>
        <v>4.833333333333333</v>
      </c>
      <c r="F2637" s="152">
        <f t="shared" ref="F2637:N2637" si="1810">AVERAGE(F2625:F2636)</f>
        <v>5.75</v>
      </c>
      <c r="G2637" s="152">
        <f t="shared" si="1810"/>
        <v>5.75</v>
      </c>
      <c r="H2637" s="152">
        <f t="shared" si="1810"/>
        <v>4.583333333333333</v>
      </c>
      <c r="I2637" s="152">
        <f t="shared" si="1810"/>
        <v>3.4166666666666665</v>
      </c>
      <c r="J2637" s="152">
        <f t="shared" si="1810"/>
        <v>5.166666666666667</v>
      </c>
      <c r="K2637" s="152">
        <f t="shared" si="1810"/>
        <v>3.5</v>
      </c>
      <c r="L2637" s="152">
        <f t="shared" si="1810"/>
        <v>4.583333333333333</v>
      </c>
      <c r="M2637" s="152">
        <f t="shared" si="1810"/>
        <v>5.416666666666667</v>
      </c>
      <c r="N2637" s="152">
        <f t="shared" si="1810"/>
        <v>43</v>
      </c>
      <c r="O2637" s="153"/>
      <c r="P2637" s="9">
        <f>VLOOKUP(SUM(O2625:O2636),$AC$107:$AD$117,2,FALSE)</f>
        <v>9</v>
      </c>
    </row>
    <row r="2638" spans="1:41" x14ac:dyDescent="0.25">
      <c r="A2638" s="139" t="str">
        <f>CONCATENATE($C$10,C2608,C2638)</f>
        <v>2015Wk 16Flight 3</v>
      </c>
      <c r="B2638" s="48"/>
      <c r="C2638" s="304" t="s">
        <v>60</v>
      </c>
      <c r="D2638" s="305"/>
      <c r="E2638" s="140">
        <f>IF(COUNTIF(E2639:E2650,MIN(E2639:E2650))=1,MIN(E2639:E2650),0)</f>
        <v>0</v>
      </c>
      <c r="F2638" s="140">
        <f t="shared" ref="F2638:L2638" si="1811">IF(COUNTIF(F2639:F2650,MIN(F2639:F2650))=1,MIN(F2639:F2650),0)</f>
        <v>0</v>
      </c>
      <c r="G2638" s="140">
        <f t="shared" si="1811"/>
        <v>0</v>
      </c>
      <c r="H2638" s="140">
        <f t="shared" si="1811"/>
        <v>0</v>
      </c>
      <c r="I2638" s="140">
        <f t="shared" si="1811"/>
        <v>0</v>
      </c>
      <c r="J2638" s="140">
        <f t="shared" si="1811"/>
        <v>4</v>
      </c>
      <c r="K2638" s="140">
        <f t="shared" si="1811"/>
        <v>0</v>
      </c>
      <c r="L2638" s="140">
        <f t="shared" si="1811"/>
        <v>0</v>
      </c>
      <c r="M2638" s="140">
        <f>IF(COUNTIF(M2639:M2650,MIN(M2639:M2650))=1,MIN(M2639:M2650),0)</f>
        <v>5</v>
      </c>
      <c r="N2638" s="154"/>
      <c r="O2638" s="9" t="s">
        <v>190</v>
      </c>
      <c r="P2638" s="9" t="s">
        <v>191</v>
      </c>
      <c r="Q2638" s="52"/>
    </row>
    <row r="2639" spans="1:41" x14ac:dyDescent="0.25">
      <c r="A2639" s="139" t="str">
        <f t="shared" ref="A2639:A2650" si="1812">CONCATENATE($C$10,$C$2665,"P",B2639)</f>
        <v>2015Wk 16P57</v>
      </c>
      <c r="B2639" s="48">
        <v>57</v>
      </c>
      <c r="C2639" s="144" t="str">
        <f t="shared" ref="C2639:C2650" si="1813">VLOOKUP(B2639,$A$3108:$D$8319,3,FALSE)</f>
        <v>Bill Kirkby</v>
      </c>
      <c r="D2639" s="145"/>
      <c r="E2639" s="146">
        <f t="shared" ref="E2639:E2650" si="1814">IFERROR(IF(VLOOKUP($A2639,$A$2665:$P$2726,5,FALSE)=0,"",VLOOKUP($A2639,$A$2665:$P$2726,5,FALSE)),"")</f>
        <v>6</v>
      </c>
      <c r="F2639" s="146">
        <f t="shared" ref="F2639:F2650" si="1815">IFERROR(IF(VLOOKUP($A2639,$A$2665:$P$2726,6,FALSE)=0,"",VLOOKUP($A2639,$A$2665:$P$2726,6,FALSE)),"")</f>
        <v>6</v>
      </c>
      <c r="G2639" s="146">
        <f t="shared" ref="G2639:G2650" si="1816">IFERROR(IF(VLOOKUP($A2639,$A$2665:$P$2726,7,FALSE)=0,"",VLOOKUP($A2639,$A$2665:$P$2726,7,FALSE)),"")</f>
        <v>5</v>
      </c>
      <c r="H2639" s="146">
        <f t="shared" ref="H2639:H2650" si="1817">IFERROR(IF(VLOOKUP($A2639,$A$2665:$P$2726,8,FALSE)=0,"",VLOOKUP($A2639,$A$2665:$P$2726,8,FALSE)),"")</f>
        <v>4</v>
      </c>
      <c r="I2639" s="146">
        <f t="shared" ref="I2639:I2650" si="1818">IFERROR(IF(VLOOKUP($A2639,$A$2665:$P$2726,9,FALSE)=0,"",VLOOKUP($A2639,$A$2665:$P$2726,9,FALSE)),"")</f>
        <v>6</v>
      </c>
      <c r="J2639" s="146">
        <f t="shared" ref="J2639:J2650" si="1819">IFERROR(IF(VLOOKUP($A2639,$A$2665:$P$2726,10,FALSE)=0,"",VLOOKUP($A2639,$A$2665:$P$2726,10,FALSE)),"")</f>
        <v>6</v>
      </c>
      <c r="K2639" s="146">
        <f t="shared" ref="K2639:K2650" si="1820">IFERROR(IF(VLOOKUP($A2639,$A$2665:$P$2726,11,FALSE)=0,"",VLOOKUP($A2639,$A$2665:$P$2726,11,FALSE)),"")</f>
        <v>4</v>
      </c>
      <c r="L2639" s="146">
        <f t="shared" ref="L2639:L2650" si="1821">IFERROR(IF(VLOOKUP($A2639,$A$2665:$P$2726,12,FALSE)=0,"",VLOOKUP($A2639,$A$2665:$P$2726,12,FALSE)),"")</f>
        <v>5</v>
      </c>
      <c r="M2639" s="146">
        <f t="shared" ref="M2639:M2650" si="1822">IFERROR(IF(VLOOKUP($A2639,$A$2665:$P$2726,13,FALSE)=0,"",VLOOKUP($A2639,$A$2665:$P$2726,13,FALSE)),"")</f>
        <v>7</v>
      </c>
      <c r="N2639" s="147">
        <f t="shared" ref="N2639:N2650" si="1823">SUM(E2639:M2639)</f>
        <v>49</v>
      </c>
      <c r="O2639" s="148">
        <f>SUM(COUNTIF(E2639,E2638),COUNTIF(F2639,F2638),COUNTIF(G2639,G2638),COUNTIF(H2639,H2638),COUNTIF(I2639,I2638),COUNTIF(J2639,J2638),COUNTIF(K2639,K2638),COUNTIF(L2639,L2638),COUNTIF(M2639,M2638))</f>
        <v>0</v>
      </c>
      <c r="P2639" s="149">
        <f>IF(O2639=0,0,IF(SUM(O2639:O2650)=O2639,VLOOKUP(1,$AC$107:$AD$116,2,FALSE),O2639*P2651))</f>
        <v>0</v>
      </c>
      <c r="Q2639" s="146">
        <f t="shared" ref="Q2639:Q2650" si="1824">IFERROR((VLOOKUP($A2639,$A$2665:$P$2726,16,FALSE)),"DNP")</f>
        <v>2</v>
      </c>
      <c r="R2639" t="s">
        <v>179</v>
      </c>
      <c r="S2639" t="str">
        <f t="shared" ref="S2639:S2650" si="1825">CONCATENATE(T2639,U2639,V2639,W2639,X2639,Y2639,Z2639,AA2639,AB2639)</f>
        <v/>
      </c>
      <c r="T2639" t="str">
        <f t="shared" ref="T2639:AB2639" si="1826">IF(E2639=E2638,CONCATENATE(VLOOKUP((E2639-E2608),$AC$122:$AD$127,2,FALSE),E2609),"")</f>
        <v/>
      </c>
      <c r="U2639" t="str">
        <f t="shared" si="1826"/>
        <v/>
      </c>
      <c r="V2639" t="str">
        <f t="shared" si="1826"/>
        <v/>
      </c>
      <c r="W2639" t="str">
        <f t="shared" si="1826"/>
        <v/>
      </c>
      <c r="X2639" t="str">
        <f t="shared" si="1826"/>
        <v/>
      </c>
      <c r="Y2639" t="str">
        <f t="shared" si="1826"/>
        <v/>
      </c>
      <c r="Z2639" t="str">
        <f t="shared" si="1826"/>
        <v/>
      </c>
      <c r="AA2639" t="str">
        <f t="shared" si="1826"/>
        <v/>
      </c>
      <c r="AB2639" t="str">
        <f t="shared" si="1826"/>
        <v/>
      </c>
      <c r="AG2639" t="str">
        <f>CONCATENATE("F3",T2639)</f>
        <v>F3</v>
      </c>
      <c r="AH2639" t="str">
        <f t="shared" ref="AH2639:AO2650" si="1827">CONCATENATE("F3",U2639)</f>
        <v>F3</v>
      </c>
      <c r="AI2639" t="str">
        <f t="shared" si="1827"/>
        <v>F3</v>
      </c>
      <c r="AJ2639" t="str">
        <f t="shared" si="1827"/>
        <v>F3</v>
      </c>
      <c r="AK2639" t="str">
        <f t="shared" si="1827"/>
        <v>F3</v>
      </c>
      <c r="AL2639" t="str">
        <f t="shared" si="1827"/>
        <v>F3</v>
      </c>
      <c r="AM2639" t="str">
        <f t="shared" si="1827"/>
        <v>F3</v>
      </c>
      <c r="AN2639" t="str">
        <f t="shared" si="1827"/>
        <v>F3</v>
      </c>
      <c r="AO2639" t="str">
        <f t="shared" si="1827"/>
        <v>F3</v>
      </c>
    </row>
    <row r="2640" spans="1:41" x14ac:dyDescent="0.25">
      <c r="A2640" s="139" t="str">
        <f t="shared" si="1812"/>
        <v>2015Wk 16P44</v>
      </c>
      <c r="B2640" s="48">
        <v>44</v>
      </c>
      <c r="C2640" s="144" t="str">
        <f t="shared" si="1813"/>
        <v>Bob Zaleski</v>
      </c>
      <c r="D2640" s="145"/>
      <c r="E2640" s="146">
        <f t="shared" si="1814"/>
        <v>7</v>
      </c>
      <c r="F2640" s="146">
        <f t="shared" si="1815"/>
        <v>5</v>
      </c>
      <c r="G2640" s="146">
        <f t="shared" si="1816"/>
        <v>6</v>
      </c>
      <c r="H2640" s="146">
        <f t="shared" si="1817"/>
        <v>6</v>
      </c>
      <c r="I2640" s="146">
        <f t="shared" si="1818"/>
        <v>4</v>
      </c>
      <c r="J2640" s="146">
        <f t="shared" si="1819"/>
        <v>5</v>
      </c>
      <c r="K2640" s="146">
        <f t="shared" si="1820"/>
        <v>3</v>
      </c>
      <c r="L2640" s="146">
        <f t="shared" si="1821"/>
        <v>5</v>
      </c>
      <c r="M2640" s="146">
        <f t="shared" si="1822"/>
        <v>8</v>
      </c>
      <c r="N2640" s="147">
        <f t="shared" si="1823"/>
        <v>49</v>
      </c>
      <c r="O2640" s="148">
        <f>SUM(COUNTIF(E2640,E2638),COUNTIF(F2640,F2638),COUNTIF(G2640,G2638),COUNTIF(H2640,H2638),COUNTIF(I2640,I2638),COUNTIF(J2640,J2638),COUNTIF(K2640,K2638),COUNTIF(L2640,L2638),COUNTIF(M2640,M2638))</f>
        <v>0</v>
      </c>
      <c r="P2640" s="149">
        <f>IF(O2640=0,0,IF(SUM(O2639:O2650)=O2640,VLOOKUP(1,$AC$107:$AD$116,2,FALSE),O2640*P2651))</f>
        <v>0</v>
      </c>
      <c r="Q2640" s="146">
        <f t="shared" si="1824"/>
        <v>2</v>
      </c>
      <c r="R2640" t="s">
        <v>179</v>
      </c>
      <c r="S2640" t="str">
        <f t="shared" si="1825"/>
        <v/>
      </c>
      <c r="T2640" t="str">
        <f t="shared" ref="T2640:AB2640" si="1828">IF(E2640=E2638,CONCATENATE(VLOOKUP((E2640-E2608),$AC$122:$AD$127,2,FALSE),E2609),"")</f>
        <v/>
      </c>
      <c r="U2640" t="str">
        <f t="shared" si="1828"/>
        <v/>
      </c>
      <c r="V2640" t="str">
        <f t="shared" si="1828"/>
        <v/>
      </c>
      <c r="W2640" t="str">
        <f t="shared" si="1828"/>
        <v/>
      </c>
      <c r="X2640" t="str">
        <f t="shared" si="1828"/>
        <v/>
      </c>
      <c r="Y2640" t="str">
        <f t="shared" si="1828"/>
        <v/>
      </c>
      <c r="Z2640" t="str">
        <f t="shared" si="1828"/>
        <v/>
      </c>
      <c r="AA2640" t="str">
        <f t="shared" si="1828"/>
        <v/>
      </c>
      <c r="AB2640" t="str">
        <f t="shared" si="1828"/>
        <v/>
      </c>
      <c r="AG2640" t="str">
        <f t="shared" ref="AG2640:AG2650" si="1829">CONCATENATE("F3",T2640)</f>
        <v>F3</v>
      </c>
      <c r="AH2640" t="str">
        <f t="shared" si="1827"/>
        <v>F3</v>
      </c>
      <c r="AI2640" t="str">
        <f t="shared" si="1827"/>
        <v>F3</v>
      </c>
      <c r="AJ2640" t="str">
        <f t="shared" si="1827"/>
        <v>F3</v>
      </c>
      <c r="AK2640" t="str">
        <f t="shared" si="1827"/>
        <v>F3</v>
      </c>
      <c r="AL2640" t="str">
        <f t="shared" si="1827"/>
        <v>F3</v>
      </c>
      <c r="AM2640" t="str">
        <f t="shared" si="1827"/>
        <v>F3</v>
      </c>
      <c r="AN2640" t="str">
        <f t="shared" si="1827"/>
        <v>F3</v>
      </c>
      <c r="AO2640" t="str">
        <f t="shared" si="1827"/>
        <v>F3</v>
      </c>
    </row>
    <row r="2641" spans="1:41" x14ac:dyDescent="0.25">
      <c r="A2641" s="139" t="str">
        <f t="shared" si="1812"/>
        <v>2015Wk 16P35</v>
      </c>
      <c r="B2641" s="48">
        <v>35</v>
      </c>
      <c r="C2641" s="144" t="str">
        <f t="shared" si="1813"/>
        <v>Bob Moran</v>
      </c>
      <c r="D2641" s="145"/>
      <c r="E2641" s="146">
        <f t="shared" si="1814"/>
        <v>5</v>
      </c>
      <c r="F2641" s="146">
        <f t="shared" si="1815"/>
        <v>5</v>
      </c>
      <c r="G2641" s="146">
        <f t="shared" si="1816"/>
        <v>8</v>
      </c>
      <c r="H2641" s="146">
        <f t="shared" si="1817"/>
        <v>6</v>
      </c>
      <c r="I2641" s="146">
        <f t="shared" si="1818"/>
        <v>5</v>
      </c>
      <c r="J2641" s="146">
        <f t="shared" si="1819"/>
        <v>5</v>
      </c>
      <c r="K2641" s="146">
        <f t="shared" si="1820"/>
        <v>4</v>
      </c>
      <c r="L2641" s="146">
        <f t="shared" si="1821"/>
        <v>6</v>
      </c>
      <c r="M2641" s="146">
        <f t="shared" si="1822"/>
        <v>7</v>
      </c>
      <c r="N2641" s="147">
        <f t="shared" si="1823"/>
        <v>51</v>
      </c>
      <c r="O2641" s="148">
        <f>SUM(COUNTIF(E2641,E2638),COUNTIF(F2641,F2638),COUNTIF(G2641,G2638),COUNTIF(H2641,H2638),COUNTIF(I2641,I2638),COUNTIF(J2641,J2638),COUNTIF(K2641,K2638),COUNTIF(L2641,L2638),COUNTIF(M2641,M2638))</f>
        <v>0</v>
      </c>
      <c r="P2641" s="149">
        <f>IF(O2641=0,0,IF(SUM(O2639:O2650)=O2641,VLOOKUP(1,$AC$107:$AD$116,2,FALSE),O2641*P2651))</f>
        <v>0</v>
      </c>
      <c r="Q2641" s="146">
        <f t="shared" si="1824"/>
        <v>0</v>
      </c>
      <c r="R2641" t="s">
        <v>179</v>
      </c>
      <c r="S2641" t="str">
        <f t="shared" si="1825"/>
        <v/>
      </c>
      <c r="T2641" t="str">
        <f t="shared" ref="T2641:AB2641" si="1830">IF(E2641=E2638,CONCATENATE(VLOOKUP((E2641-E2608),$AC$122:$AD$127,2,FALSE),E2609),"")</f>
        <v/>
      </c>
      <c r="U2641" t="str">
        <f t="shared" si="1830"/>
        <v/>
      </c>
      <c r="V2641" t="str">
        <f t="shared" si="1830"/>
        <v/>
      </c>
      <c r="W2641" t="str">
        <f t="shared" si="1830"/>
        <v/>
      </c>
      <c r="X2641" t="str">
        <f t="shared" si="1830"/>
        <v/>
      </c>
      <c r="Y2641" t="str">
        <f t="shared" si="1830"/>
        <v/>
      </c>
      <c r="Z2641" t="str">
        <f t="shared" si="1830"/>
        <v/>
      </c>
      <c r="AA2641" t="str">
        <f t="shared" si="1830"/>
        <v/>
      </c>
      <c r="AB2641" t="str">
        <f t="shared" si="1830"/>
        <v/>
      </c>
      <c r="AG2641" t="str">
        <f t="shared" si="1829"/>
        <v>F3</v>
      </c>
      <c r="AH2641" t="str">
        <f t="shared" si="1827"/>
        <v>F3</v>
      </c>
      <c r="AI2641" t="str">
        <f t="shared" si="1827"/>
        <v>F3</v>
      </c>
      <c r="AJ2641" t="str">
        <f t="shared" si="1827"/>
        <v>F3</v>
      </c>
      <c r="AK2641" t="str">
        <f t="shared" si="1827"/>
        <v>F3</v>
      </c>
      <c r="AL2641" t="str">
        <f t="shared" si="1827"/>
        <v>F3</v>
      </c>
      <c r="AM2641" t="str">
        <f t="shared" si="1827"/>
        <v>F3</v>
      </c>
      <c r="AN2641" t="str">
        <f t="shared" si="1827"/>
        <v>F3</v>
      </c>
      <c r="AO2641" t="str">
        <f t="shared" si="1827"/>
        <v>F3</v>
      </c>
    </row>
    <row r="2642" spans="1:41" x14ac:dyDescent="0.25">
      <c r="A2642" s="139" t="str">
        <f t="shared" si="1812"/>
        <v>2015Wk 16P73</v>
      </c>
      <c r="B2642" s="48">
        <v>73</v>
      </c>
      <c r="C2642" s="144" t="str">
        <f t="shared" si="1813"/>
        <v>Art Brillanti</v>
      </c>
      <c r="D2642" s="145"/>
      <c r="E2642" s="146">
        <f t="shared" si="1814"/>
        <v>6</v>
      </c>
      <c r="F2642" s="146">
        <f t="shared" si="1815"/>
        <v>6</v>
      </c>
      <c r="G2642" s="146">
        <f t="shared" si="1816"/>
        <v>6</v>
      </c>
      <c r="H2642" s="146">
        <f t="shared" si="1817"/>
        <v>5</v>
      </c>
      <c r="I2642" s="146">
        <f t="shared" si="1818"/>
        <v>3</v>
      </c>
      <c r="J2642" s="146">
        <f t="shared" si="1819"/>
        <v>6</v>
      </c>
      <c r="K2642" s="146">
        <f t="shared" si="1820"/>
        <v>4</v>
      </c>
      <c r="L2642" s="146">
        <f t="shared" si="1821"/>
        <v>5</v>
      </c>
      <c r="M2642" s="146">
        <f t="shared" si="1822"/>
        <v>10</v>
      </c>
      <c r="N2642" s="147">
        <f t="shared" si="1823"/>
        <v>51</v>
      </c>
      <c r="O2642" s="148">
        <f>SUM(COUNTIF(E2642,E2638),COUNTIF(F2642,F2638),COUNTIF(G2642,G2638),COUNTIF(H2642,H2638),COUNTIF(I2642,I2638),COUNTIF(J2642,J2638),COUNTIF(K2642,K2638),COUNTIF(L2642,L2638),COUNTIF(M2642,M2638))</f>
        <v>0</v>
      </c>
      <c r="P2642" s="149">
        <f>IF(O2642=0,0,IF(SUM(O2639:O2650)=O2642,VLOOKUP(1,$AC$107:$AD$116,2,FALSE),O2642*P2651))</f>
        <v>0</v>
      </c>
      <c r="Q2642" s="146">
        <f t="shared" si="1824"/>
        <v>2</v>
      </c>
      <c r="R2642" t="s">
        <v>179</v>
      </c>
      <c r="S2642" t="str">
        <f t="shared" si="1825"/>
        <v/>
      </c>
      <c r="T2642" t="str">
        <f t="shared" ref="T2642:AB2642" si="1831">IF(E2642=E2638,CONCATENATE(VLOOKUP((E2642-E2608),$AC$122:$AD$127,2,FALSE),E2609),"")</f>
        <v/>
      </c>
      <c r="U2642" t="str">
        <f t="shared" si="1831"/>
        <v/>
      </c>
      <c r="V2642" t="str">
        <f t="shared" si="1831"/>
        <v/>
      </c>
      <c r="W2642" t="str">
        <f t="shared" si="1831"/>
        <v/>
      </c>
      <c r="X2642" t="str">
        <f t="shared" si="1831"/>
        <v/>
      </c>
      <c r="Y2642" t="str">
        <f t="shared" si="1831"/>
        <v/>
      </c>
      <c r="Z2642" t="str">
        <f t="shared" si="1831"/>
        <v/>
      </c>
      <c r="AA2642" t="str">
        <f t="shared" si="1831"/>
        <v/>
      </c>
      <c r="AB2642" t="str">
        <f t="shared" si="1831"/>
        <v/>
      </c>
      <c r="AG2642" t="str">
        <f t="shared" si="1829"/>
        <v>F3</v>
      </c>
      <c r="AH2642" t="str">
        <f t="shared" si="1827"/>
        <v>F3</v>
      </c>
      <c r="AI2642" t="str">
        <f t="shared" si="1827"/>
        <v>F3</v>
      </c>
      <c r="AJ2642" t="str">
        <f t="shared" si="1827"/>
        <v>F3</v>
      </c>
      <c r="AK2642" t="str">
        <f t="shared" si="1827"/>
        <v>F3</v>
      </c>
      <c r="AL2642" t="str">
        <f t="shared" si="1827"/>
        <v>F3</v>
      </c>
      <c r="AM2642" t="str">
        <f t="shared" si="1827"/>
        <v>F3</v>
      </c>
      <c r="AN2642" t="str">
        <f t="shared" si="1827"/>
        <v>F3</v>
      </c>
      <c r="AO2642" t="str">
        <f t="shared" si="1827"/>
        <v>F3</v>
      </c>
    </row>
    <row r="2643" spans="1:41" x14ac:dyDescent="0.25">
      <c r="A2643" s="139" t="str">
        <f t="shared" si="1812"/>
        <v>2015Wk 16P72</v>
      </c>
      <c r="B2643" s="48">
        <v>72</v>
      </c>
      <c r="C2643" s="144" t="str">
        <f t="shared" si="1813"/>
        <v>Jim Morgan</v>
      </c>
      <c r="D2643" s="145"/>
      <c r="E2643" s="146">
        <f t="shared" si="1814"/>
        <v>5</v>
      </c>
      <c r="F2643" s="146">
        <f t="shared" si="1815"/>
        <v>5</v>
      </c>
      <c r="G2643" s="146">
        <f t="shared" si="1816"/>
        <v>6</v>
      </c>
      <c r="H2643" s="146">
        <f t="shared" si="1817"/>
        <v>4</v>
      </c>
      <c r="I2643" s="146">
        <f t="shared" si="1818"/>
        <v>5</v>
      </c>
      <c r="J2643" s="146">
        <f t="shared" si="1819"/>
        <v>4</v>
      </c>
      <c r="K2643" s="146">
        <f t="shared" si="1820"/>
        <v>3</v>
      </c>
      <c r="L2643" s="146">
        <f t="shared" si="1821"/>
        <v>5</v>
      </c>
      <c r="M2643" s="146">
        <f t="shared" si="1822"/>
        <v>6</v>
      </c>
      <c r="N2643" s="147">
        <f t="shared" si="1823"/>
        <v>43</v>
      </c>
      <c r="O2643" s="148">
        <f>SUM(COUNTIF(E2643,E2638),COUNTIF(F2643,F2638),COUNTIF(G2643,G2638),COUNTIF(H2643,H2638),COUNTIF(I2643,I2638),COUNTIF(J2643,J2638),COUNTIF(K2643,K2638),COUNTIF(L2643,L2638),COUNTIF(M2643,M2638))</f>
        <v>1</v>
      </c>
      <c r="P2643" s="149">
        <f>IF(O2643=0,0,IF(SUM(O2639:O2650)=O2643,VLOOKUP(1,$AC$107:$AD$116,2,FALSE),O2643*P2651))</f>
        <v>18</v>
      </c>
      <c r="Q2643" s="146">
        <f t="shared" si="1824"/>
        <v>1</v>
      </c>
      <c r="R2643" t="s">
        <v>179</v>
      </c>
      <c r="S2643" t="str">
        <f t="shared" si="1825"/>
        <v>PAR#15</v>
      </c>
      <c r="T2643" t="str">
        <f t="shared" ref="T2643:AB2643" si="1832">IF(E2643=E2638,CONCATENATE(VLOOKUP((E2643-E2608),$AC$122:$AD$127,2,FALSE),E2609),"")</f>
        <v/>
      </c>
      <c r="U2643" t="str">
        <f t="shared" si="1832"/>
        <v/>
      </c>
      <c r="V2643" t="str">
        <f t="shared" si="1832"/>
        <v/>
      </c>
      <c r="W2643" t="str">
        <f t="shared" si="1832"/>
        <v/>
      </c>
      <c r="X2643" t="str">
        <f t="shared" si="1832"/>
        <v/>
      </c>
      <c r="Y2643" t="str">
        <f t="shared" si="1832"/>
        <v>PAR#15</v>
      </c>
      <c r="Z2643" t="str">
        <f t="shared" si="1832"/>
        <v/>
      </c>
      <c r="AA2643" t="str">
        <f t="shared" si="1832"/>
        <v/>
      </c>
      <c r="AB2643" t="str">
        <f t="shared" si="1832"/>
        <v/>
      </c>
      <c r="AG2643" t="str">
        <f t="shared" si="1829"/>
        <v>F3</v>
      </c>
      <c r="AH2643" t="str">
        <f t="shared" si="1827"/>
        <v>F3</v>
      </c>
      <c r="AI2643" t="str">
        <f t="shared" si="1827"/>
        <v>F3</v>
      </c>
      <c r="AJ2643" t="str">
        <f t="shared" si="1827"/>
        <v>F3</v>
      </c>
      <c r="AK2643" t="str">
        <f t="shared" si="1827"/>
        <v>F3</v>
      </c>
      <c r="AL2643" t="str">
        <f t="shared" si="1827"/>
        <v>F3PAR#15</v>
      </c>
      <c r="AM2643" t="str">
        <f t="shared" si="1827"/>
        <v>F3</v>
      </c>
      <c r="AN2643" t="str">
        <f t="shared" si="1827"/>
        <v>F3</v>
      </c>
      <c r="AO2643" t="str">
        <f t="shared" si="1827"/>
        <v>F3</v>
      </c>
    </row>
    <row r="2644" spans="1:41" x14ac:dyDescent="0.25">
      <c r="A2644" s="139" t="str">
        <f t="shared" si="1812"/>
        <v>2015Wk 16P32</v>
      </c>
      <c r="B2644" s="48">
        <v>32</v>
      </c>
      <c r="C2644" s="144" t="str">
        <f t="shared" si="1813"/>
        <v>Pat Cregg</v>
      </c>
      <c r="D2644" s="145"/>
      <c r="E2644" s="146">
        <f t="shared" si="1814"/>
        <v>5</v>
      </c>
      <c r="F2644" s="146">
        <f t="shared" si="1815"/>
        <v>7</v>
      </c>
      <c r="G2644" s="146">
        <f t="shared" si="1816"/>
        <v>5</v>
      </c>
      <c r="H2644" s="146">
        <f t="shared" si="1817"/>
        <v>5</v>
      </c>
      <c r="I2644" s="146">
        <f t="shared" si="1818"/>
        <v>3</v>
      </c>
      <c r="J2644" s="146">
        <f t="shared" si="1819"/>
        <v>6</v>
      </c>
      <c r="K2644" s="146">
        <f t="shared" si="1820"/>
        <v>5</v>
      </c>
      <c r="L2644" s="146">
        <f t="shared" si="1821"/>
        <v>5</v>
      </c>
      <c r="M2644" s="146">
        <f t="shared" si="1822"/>
        <v>7</v>
      </c>
      <c r="N2644" s="147">
        <f t="shared" si="1823"/>
        <v>48</v>
      </c>
      <c r="O2644" s="148">
        <f>SUM(COUNTIF(E2644,E2638),COUNTIF(F2644,F2638),COUNTIF(G2644,G2638),COUNTIF(H2644,H2638),COUNTIF(I2644,I2638),COUNTIF(J2644,J2638),COUNTIF(K2644,K2638),COUNTIF(L2644,L2638),COUNTIF(M2644,M2638))</f>
        <v>0</v>
      </c>
      <c r="P2644" s="149">
        <f>IF(O2644=0,0,IF(SUM(O2639:O2650)=O2644,VLOOKUP(1,$AC$107:$AD$116,2,FALSE),O2644*P2651))</f>
        <v>0</v>
      </c>
      <c r="Q2644" s="146">
        <f t="shared" si="1824"/>
        <v>0</v>
      </c>
      <c r="R2644" t="s">
        <v>179</v>
      </c>
      <c r="S2644" t="str">
        <f t="shared" si="1825"/>
        <v/>
      </c>
      <c r="T2644" t="str">
        <f t="shared" ref="T2644:AB2644" si="1833">IF(E2644=E2638,CONCATENATE(VLOOKUP((E2644-E2608),$AC$122:$AD$127,2,FALSE),E2609),"")</f>
        <v/>
      </c>
      <c r="U2644" t="str">
        <f t="shared" si="1833"/>
        <v/>
      </c>
      <c r="V2644" t="str">
        <f t="shared" si="1833"/>
        <v/>
      </c>
      <c r="W2644" t="str">
        <f t="shared" si="1833"/>
        <v/>
      </c>
      <c r="X2644" t="str">
        <f t="shared" si="1833"/>
        <v/>
      </c>
      <c r="Y2644" t="str">
        <f t="shared" si="1833"/>
        <v/>
      </c>
      <c r="Z2644" t="str">
        <f t="shared" si="1833"/>
        <v/>
      </c>
      <c r="AA2644" t="str">
        <f t="shared" si="1833"/>
        <v/>
      </c>
      <c r="AB2644" t="str">
        <f t="shared" si="1833"/>
        <v/>
      </c>
      <c r="AG2644" t="str">
        <f t="shared" si="1829"/>
        <v>F3</v>
      </c>
      <c r="AH2644" t="str">
        <f t="shared" si="1827"/>
        <v>F3</v>
      </c>
      <c r="AI2644" t="str">
        <f t="shared" si="1827"/>
        <v>F3</v>
      </c>
      <c r="AJ2644" t="str">
        <f t="shared" si="1827"/>
        <v>F3</v>
      </c>
      <c r="AK2644" t="str">
        <f t="shared" si="1827"/>
        <v>F3</v>
      </c>
      <c r="AL2644" t="str">
        <f t="shared" si="1827"/>
        <v>F3</v>
      </c>
      <c r="AM2644" t="str">
        <f t="shared" si="1827"/>
        <v>F3</v>
      </c>
      <c r="AN2644" t="str">
        <f t="shared" si="1827"/>
        <v>F3</v>
      </c>
      <c r="AO2644" t="str">
        <f t="shared" si="1827"/>
        <v>F3</v>
      </c>
    </row>
    <row r="2645" spans="1:41" x14ac:dyDescent="0.25">
      <c r="A2645" s="139" t="str">
        <f t="shared" si="1812"/>
        <v>2015Wk 16P29</v>
      </c>
      <c r="B2645" s="48">
        <v>29</v>
      </c>
      <c r="C2645" s="144" t="str">
        <f t="shared" si="1813"/>
        <v>Joe Donegan</v>
      </c>
      <c r="D2645" s="145"/>
      <c r="E2645" s="146">
        <f t="shared" si="1814"/>
        <v>5</v>
      </c>
      <c r="F2645" s="146">
        <f t="shared" si="1815"/>
        <v>6</v>
      </c>
      <c r="G2645" s="146">
        <f t="shared" si="1816"/>
        <v>7</v>
      </c>
      <c r="H2645" s="146">
        <f t="shared" si="1817"/>
        <v>5</v>
      </c>
      <c r="I2645" s="146">
        <f t="shared" si="1818"/>
        <v>4</v>
      </c>
      <c r="J2645" s="146">
        <f t="shared" si="1819"/>
        <v>5</v>
      </c>
      <c r="K2645" s="146">
        <f t="shared" si="1820"/>
        <v>4</v>
      </c>
      <c r="L2645" s="146">
        <f t="shared" si="1821"/>
        <v>5</v>
      </c>
      <c r="M2645" s="146">
        <f t="shared" si="1822"/>
        <v>6</v>
      </c>
      <c r="N2645" s="147">
        <f t="shared" si="1823"/>
        <v>47</v>
      </c>
      <c r="O2645" s="148">
        <f>SUM(COUNTIF(E2645,E2638),COUNTIF(F2645,F2638),COUNTIF(G2645,G2638),COUNTIF(H2645,H2638),COUNTIF(I2645,I2638),COUNTIF(J2645,J2638),COUNTIF(K2645,K2638),COUNTIF(L2645,L2638),COUNTIF(M2645,M2638))</f>
        <v>0</v>
      </c>
      <c r="P2645" s="149">
        <f>IF(O2645=0,0,IF(SUM(O2639:O2650)=O2645,VLOOKUP(1,$AC$107:$AD$116,2,FALSE),O2645*P2651))</f>
        <v>0</v>
      </c>
      <c r="Q2645" s="146">
        <f t="shared" si="1824"/>
        <v>2</v>
      </c>
      <c r="R2645" t="s">
        <v>179</v>
      </c>
      <c r="S2645" t="str">
        <f t="shared" si="1825"/>
        <v/>
      </c>
      <c r="T2645" t="str">
        <f t="shared" ref="T2645:AB2645" si="1834">IF(E2645=E2638,CONCATENATE(VLOOKUP((E2645-E2608),$AC$122:$AD$127,2,FALSE),E2609),"")</f>
        <v/>
      </c>
      <c r="U2645" t="str">
        <f t="shared" si="1834"/>
        <v/>
      </c>
      <c r="V2645" t="str">
        <f t="shared" si="1834"/>
        <v/>
      </c>
      <c r="W2645" t="str">
        <f t="shared" si="1834"/>
        <v/>
      </c>
      <c r="X2645" t="str">
        <f t="shared" si="1834"/>
        <v/>
      </c>
      <c r="Y2645" t="str">
        <f t="shared" si="1834"/>
        <v/>
      </c>
      <c r="Z2645" t="str">
        <f t="shared" si="1834"/>
        <v/>
      </c>
      <c r="AA2645" t="str">
        <f t="shared" si="1834"/>
        <v/>
      </c>
      <c r="AB2645" t="str">
        <f t="shared" si="1834"/>
        <v/>
      </c>
      <c r="AG2645" t="str">
        <f t="shared" si="1829"/>
        <v>F3</v>
      </c>
      <c r="AH2645" t="str">
        <f t="shared" si="1827"/>
        <v>F3</v>
      </c>
      <c r="AI2645" t="str">
        <f t="shared" si="1827"/>
        <v>F3</v>
      </c>
      <c r="AJ2645" t="str">
        <f t="shared" si="1827"/>
        <v>F3</v>
      </c>
      <c r="AK2645" t="str">
        <f t="shared" si="1827"/>
        <v>F3</v>
      </c>
      <c r="AL2645" t="str">
        <f t="shared" si="1827"/>
        <v>F3</v>
      </c>
      <c r="AM2645" t="str">
        <f t="shared" si="1827"/>
        <v>F3</v>
      </c>
      <c r="AN2645" t="str">
        <f t="shared" si="1827"/>
        <v>F3</v>
      </c>
      <c r="AO2645" t="str">
        <f t="shared" si="1827"/>
        <v>F3</v>
      </c>
    </row>
    <row r="2646" spans="1:41" x14ac:dyDescent="0.25">
      <c r="A2646" s="139" t="str">
        <f t="shared" si="1812"/>
        <v>2015Wk 16P28</v>
      </c>
      <c r="B2646" s="48">
        <v>28</v>
      </c>
      <c r="C2646" s="144" t="str">
        <f t="shared" si="1813"/>
        <v>Dan Mahar</v>
      </c>
      <c r="D2646" s="145"/>
      <c r="E2646" s="146">
        <f t="shared" si="1814"/>
        <v>5</v>
      </c>
      <c r="F2646" s="146">
        <f t="shared" si="1815"/>
        <v>5</v>
      </c>
      <c r="G2646" s="146">
        <f t="shared" si="1816"/>
        <v>6</v>
      </c>
      <c r="H2646" s="146">
        <f t="shared" si="1817"/>
        <v>5</v>
      </c>
      <c r="I2646" s="146">
        <f t="shared" si="1818"/>
        <v>4</v>
      </c>
      <c r="J2646" s="146">
        <f t="shared" si="1819"/>
        <v>5</v>
      </c>
      <c r="K2646" s="146">
        <f t="shared" si="1820"/>
        <v>4</v>
      </c>
      <c r="L2646" s="146">
        <f t="shared" si="1821"/>
        <v>5</v>
      </c>
      <c r="M2646" s="146">
        <f t="shared" si="1822"/>
        <v>6</v>
      </c>
      <c r="N2646" s="147">
        <f t="shared" si="1823"/>
        <v>45</v>
      </c>
      <c r="O2646" s="148">
        <f>SUM(COUNTIF(E2646,E2638),COUNTIF(F2646,F2638),COUNTIF(G2646,G2638),COUNTIF(H2646,H2638),COUNTIF(I2646,I2638),COUNTIF(J2646,J2638),COUNTIF(K2646,K2638),COUNTIF(L2646,L2638),COUNTIF(M2646,M2638))</f>
        <v>0</v>
      </c>
      <c r="P2646" s="149">
        <f>IF(O2646=0,0,IF(SUM(O2639:O2650)=O2646,VLOOKUP(1,$AC$107:$AD$116,2,FALSE),O2646*P2651))</f>
        <v>0</v>
      </c>
      <c r="Q2646" s="146">
        <f t="shared" si="1824"/>
        <v>2</v>
      </c>
      <c r="R2646" t="s">
        <v>179</v>
      </c>
      <c r="S2646" t="str">
        <f t="shared" si="1825"/>
        <v/>
      </c>
      <c r="T2646" t="str">
        <f t="shared" ref="T2646:AB2646" si="1835">IF(E2646=E2638,CONCATENATE(VLOOKUP((E2646-E2608),$AC$122:$AD$127,2,FALSE),E2609),"")</f>
        <v/>
      </c>
      <c r="U2646" t="str">
        <f t="shared" si="1835"/>
        <v/>
      </c>
      <c r="V2646" t="str">
        <f t="shared" si="1835"/>
        <v/>
      </c>
      <c r="W2646" t="str">
        <f t="shared" si="1835"/>
        <v/>
      </c>
      <c r="X2646" t="str">
        <f t="shared" si="1835"/>
        <v/>
      </c>
      <c r="Y2646" t="str">
        <f t="shared" si="1835"/>
        <v/>
      </c>
      <c r="Z2646" t="str">
        <f t="shared" si="1835"/>
        <v/>
      </c>
      <c r="AA2646" t="str">
        <f t="shared" si="1835"/>
        <v/>
      </c>
      <c r="AB2646" t="str">
        <f t="shared" si="1835"/>
        <v/>
      </c>
      <c r="AG2646" t="str">
        <f t="shared" si="1829"/>
        <v>F3</v>
      </c>
      <c r="AH2646" t="str">
        <f t="shared" si="1827"/>
        <v>F3</v>
      </c>
      <c r="AI2646" t="str">
        <f t="shared" si="1827"/>
        <v>F3</v>
      </c>
      <c r="AJ2646" t="str">
        <f t="shared" si="1827"/>
        <v>F3</v>
      </c>
      <c r="AK2646" t="str">
        <f t="shared" si="1827"/>
        <v>F3</v>
      </c>
      <c r="AL2646" t="str">
        <f t="shared" si="1827"/>
        <v>F3</v>
      </c>
      <c r="AM2646" t="str">
        <f t="shared" si="1827"/>
        <v>F3</v>
      </c>
      <c r="AN2646" t="str">
        <f t="shared" si="1827"/>
        <v>F3</v>
      </c>
      <c r="AO2646" t="str">
        <f t="shared" si="1827"/>
        <v>F3</v>
      </c>
    </row>
    <row r="2647" spans="1:41" x14ac:dyDescent="0.25">
      <c r="A2647" s="139" t="str">
        <f t="shared" si="1812"/>
        <v>2015Wk 16P80</v>
      </c>
      <c r="B2647" s="48">
        <v>80</v>
      </c>
      <c r="C2647" s="144" t="str">
        <f t="shared" si="1813"/>
        <v>Denny Welch</v>
      </c>
      <c r="D2647" s="155"/>
      <c r="E2647" s="146">
        <f t="shared" si="1814"/>
        <v>5</v>
      </c>
      <c r="F2647" s="146">
        <f t="shared" si="1815"/>
        <v>5</v>
      </c>
      <c r="G2647" s="146">
        <f t="shared" si="1816"/>
        <v>6</v>
      </c>
      <c r="H2647" s="146">
        <f t="shared" si="1817"/>
        <v>4</v>
      </c>
      <c r="I2647" s="146">
        <f t="shared" si="1818"/>
        <v>3</v>
      </c>
      <c r="J2647" s="146">
        <f t="shared" si="1819"/>
        <v>5</v>
      </c>
      <c r="K2647" s="146">
        <f t="shared" si="1820"/>
        <v>5</v>
      </c>
      <c r="L2647" s="146">
        <f t="shared" si="1821"/>
        <v>5</v>
      </c>
      <c r="M2647" s="146">
        <f t="shared" si="1822"/>
        <v>10</v>
      </c>
      <c r="N2647" s="147">
        <f t="shared" si="1823"/>
        <v>48</v>
      </c>
      <c r="O2647" s="148">
        <f>SUM(COUNTIF(E2647,E2638),COUNTIF(F2647,F2638),COUNTIF(G2647,G2638),COUNTIF(H2647,H2638),COUNTIF(I2647,I2638),COUNTIF(J2647,J2638),COUNTIF(K2647,K2638),COUNTIF(L2647,L2638),COUNTIF(M2647,M2638))</f>
        <v>0</v>
      </c>
      <c r="P2647" s="149">
        <f>IF(O2647=0,0,IF(SUM(O2639:O2650)=O2647,VLOOKUP(1,$AC$107:$AD$116,2,FALSE),O2647*P2651))</f>
        <v>0</v>
      </c>
      <c r="Q2647" s="146">
        <f t="shared" si="1824"/>
        <v>0</v>
      </c>
      <c r="R2647" t="s">
        <v>179</v>
      </c>
      <c r="S2647" t="str">
        <f t="shared" si="1825"/>
        <v/>
      </c>
      <c r="T2647" t="str">
        <f t="shared" ref="T2647:AB2647" si="1836">IF(E2647=E2638,CONCATENATE(VLOOKUP((E2647-E2608),$AC$122:$AD$127,2,FALSE),E2609),"")</f>
        <v/>
      </c>
      <c r="U2647" t="str">
        <f t="shared" si="1836"/>
        <v/>
      </c>
      <c r="V2647" t="str">
        <f t="shared" si="1836"/>
        <v/>
      </c>
      <c r="W2647" t="str">
        <f t="shared" si="1836"/>
        <v/>
      </c>
      <c r="X2647" t="str">
        <f t="shared" si="1836"/>
        <v/>
      </c>
      <c r="Y2647" t="str">
        <f t="shared" si="1836"/>
        <v/>
      </c>
      <c r="Z2647" t="str">
        <f t="shared" si="1836"/>
        <v/>
      </c>
      <c r="AA2647" t="str">
        <f t="shared" si="1836"/>
        <v/>
      </c>
      <c r="AB2647" t="str">
        <f t="shared" si="1836"/>
        <v/>
      </c>
      <c r="AG2647" t="str">
        <f t="shared" si="1829"/>
        <v>F3</v>
      </c>
      <c r="AH2647" t="str">
        <f t="shared" si="1827"/>
        <v>F3</v>
      </c>
      <c r="AI2647" t="str">
        <f t="shared" si="1827"/>
        <v>F3</v>
      </c>
      <c r="AJ2647" t="str">
        <f t="shared" si="1827"/>
        <v>F3</v>
      </c>
      <c r="AK2647" t="str">
        <f t="shared" si="1827"/>
        <v>F3</v>
      </c>
      <c r="AL2647" t="str">
        <f t="shared" si="1827"/>
        <v>F3</v>
      </c>
      <c r="AM2647" t="str">
        <f t="shared" si="1827"/>
        <v>F3</v>
      </c>
      <c r="AN2647" t="str">
        <f t="shared" si="1827"/>
        <v>F3</v>
      </c>
      <c r="AO2647" t="str">
        <f t="shared" si="1827"/>
        <v>F3</v>
      </c>
    </row>
    <row r="2648" spans="1:41" x14ac:dyDescent="0.25">
      <c r="A2648" s="139" t="str">
        <f t="shared" si="1812"/>
        <v>2015Wk 16P17</v>
      </c>
      <c r="B2648" s="48">
        <v>17</v>
      </c>
      <c r="C2648" s="144" t="str">
        <f t="shared" si="1813"/>
        <v>Tom Donegan</v>
      </c>
      <c r="D2648" s="155"/>
      <c r="E2648" s="146">
        <f t="shared" si="1814"/>
        <v>6</v>
      </c>
      <c r="F2648" s="146">
        <f t="shared" si="1815"/>
        <v>5</v>
      </c>
      <c r="G2648" s="146">
        <f t="shared" si="1816"/>
        <v>8</v>
      </c>
      <c r="H2648" s="146">
        <f t="shared" si="1817"/>
        <v>5</v>
      </c>
      <c r="I2648" s="146">
        <f t="shared" si="1818"/>
        <v>5</v>
      </c>
      <c r="J2648" s="146">
        <f t="shared" si="1819"/>
        <v>5</v>
      </c>
      <c r="K2648" s="146">
        <f t="shared" si="1820"/>
        <v>4</v>
      </c>
      <c r="L2648" s="146">
        <f t="shared" si="1821"/>
        <v>5</v>
      </c>
      <c r="M2648" s="146">
        <f t="shared" si="1822"/>
        <v>6</v>
      </c>
      <c r="N2648" s="147">
        <f t="shared" si="1823"/>
        <v>49</v>
      </c>
      <c r="O2648" s="148">
        <f>SUM(COUNTIF(E2648,E2638),COUNTIF(F2648,F2638),COUNTIF(G2648,G2638),COUNTIF(H2648,H2638),COUNTIF(I2648,I2638),COUNTIF(J2648,J2638),COUNTIF(K2648,K2638),COUNTIF(L2648,L2638),COUNTIF(M2648,M2638))</f>
        <v>0</v>
      </c>
      <c r="P2648" s="149">
        <f>IF(O2648=0,0,IF(SUM(O2639:O2650)=O2648,VLOOKUP(1,$AC$107:$AD$116,2,FALSE),O2648*P2651))</f>
        <v>0</v>
      </c>
      <c r="Q2648" s="146">
        <f t="shared" si="1824"/>
        <v>0</v>
      </c>
      <c r="R2648" t="s">
        <v>179</v>
      </c>
      <c r="S2648" t="str">
        <f t="shared" si="1825"/>
        <v/>
      </c>
      <c r="T2648" t="str">
        <f>IF(E2648=E2638,CONCATENATE(VLOOKUP((E2648-E2608),$AC$122:$AD$127,2,FALSE),E2609),"")</f>
        <v/>
      </c>
      <c r="U2648" t="str">
        <f t="shared" ref="U2648:AA2648" si="1837">IF(F2648=F2638,CONCATENATE(VLOOKUP((F2648-F2608),$AC$122:$AD$127,2,FALSE),F2609),"")</f>
        <v/>
      </c>
      <c r="V2648" t="str">
        <f t="shared" si="1837"/>
        <v/>
      </c>
      <c r="W2648" t="str">
        <f t="shared" si="1837"/>
        <v/>
      </c>
      <c r="X2648" t="str">
        <f t="shared" si="1837"/>
        <v/>
      </c>
      <c r="Y2648" t="str">
        <f t="shared" si="1837"/>
        <v/>
      </c>
      <c r="Z2648" t="str">
        <f t="shared" si="1837"/>
        <v/>
      </c>
      <c r="AA2648" t="str">
        <f t="shared" si="1837"/>
        <v/>
      </c>
      <c r="AB2648" t="str">
        <f>IF(M2648=M2638,CONCATENATE(VLOOKUP((M2648-M2608),$AC$122:$AD$127,2,FALSE),M2609),"")</f>
        <v/>
      </c>
      <c r="AG2648" t="str">
        <f t="shared" si="1829"/>
        <v>F3</v>
      </c>
      <c r="AH2648" t="str">
        <f t="shared" si="1827"/>
        <v>F3</v>
      </c>
      <c r="AI2648" t="str">
        <f t="shared" si="1827"/>
        <v>F3</v>
      </c>
      <c r="AJ2648" t="str">
        <f t="shared" si="1827"/>
        <v>F3</v>
      </c>
      <c r="AK2648" t="str">
        <f t="shared" si="1827"/>
        <v>F3</v>
      </c>
      <c r="AL2648" t="str">
        <f t="shared" si="1827"/>
        <v>F3</v>
      </c>
      <c r="AM2648" t="str">
        <f t="shared" si="1827"/>
        <v>F3</v>
      </c>
      <c r="AN2648" t="str">
        <f t="shared" si="1827"/>
        <v>F3</v>
      </c>
      <c r="AO2648" t="str">
        <f t="shared" si="1827"/>
        <v>F3</v>
      </c>
    </row>
    <row r="2649" spans="1:41" x14ac:dyDescent="0.25">
      <c r="A2649" s="139" t="str">
        <f t="shared" si="1812"/>
        <v>2015Wk 16P16</v>
      </c>
      <c r="B2649" s="48">
        <v>16</v>
      </c>
      <c r="C2649" s="144" t="str">
        <f t="shared" si="1813"/>
        <v>Gary Antos</v>
      </c>
      <c r="D2649" s="155"/>
      <c r="E2649" s="146">
        <f t="shared" si="1814"/>
        <v>5</v>
      </c>
      <c r="F2649" s="146">
        <f t="shared" si="1815"/>
        <v>5</v>
      </c>
      <c r="G2649" s="146">
        <f t="shared" si="1816"/>
        <v>5</v>
      </c>
      <c r="H2649" s="146">
        <f t="shared" si="1817"/>
        <v>5</v>
      </c>
      <c r="I2649" s="146">
        <f t="shared" si="1818"/>
        <v>3</v>
      </c>
      <c r="J2649" s="146">
        <f t="shared" si="1819"/>
        <v>5</v>
      </c>
      <c r="K2649" s="146">
        <f t="shared" si="1820"/>
        <v>3</v>
      </c>
      <c r="L2649" s="146">
        <f t="shared" si="1821"/>
        <v>5</v>
      </c>
      <c r="M2649" s="146">
        <f t="shared" si="1822"/>
        <v>5</v>
      </c>
      <c r="N2649" s="147">
        <f t="shared" si="1823"/>
        <v>41</v>
      </c>
      <c r="O2649" s="148">
        <f>SUM(COUNTIF(E2649,E2638),COUNTIF(F2649,F2638),COUNTIF(G2649,G2638),COUNTIF(H2649,H2638),COUNTIF(I2649,I2638),COUNTIF(J2649,J2638),COUNTIF(K2649,K2638),COUNTIF(L2649,L2638),COUNTIF(M2649,M2638))</f>
        <v>1</v>
      </c>
      <c r="P2649" s="149">
        <f>IF(O2649=0,0,IF(SUM(O2639:O2650)=O2649,VLOOKUP(1,$AC$107:$AD$116,2,FALSE),O2649*P2651))</f>
        <v>18</v>
      </c>
      <c r="Q2649" s="146">
        <f t="shared" si="1824"/>
        <v>1</v>
      </c>
      <c r="R2649" t="s">
        <v>179</v>
      </c>
      <c r="S2649" t="str">
        <f t="shared" si="1825"/>
        <v>PAR#18</v>
      </c>
      <c r="T2649" t="str">
        <f>IF(E2649=E2638,CONCATENATE(VLOOKUP((E2649-E2608),$AC$122:$AD$127,2,FALSE),E2609),"")</f>
        <v/>
      </c>
      <c r="U2649" t="str">
        <f t="shared" ref="U2649:AB2649" si="1838">IF(F2649=F2638,CONCATENATE(VLOOKUP((F2649-F2608),$AC$122:$AD$127,2,FALSE),F2609),"")</f>
        <v/>
      </c>
      <c r="V2649" t="str">
        <f t="shared" si="1838"/>
        <v/>
      </c>
      <c r="W2649" t="str">
        <f t="shared" si="1838"/>
        <v/>
      </c>
      <c r="X2649" t="str">
        <f t="shared" si="1838"/>
        <v/>
      </c>
      <c r="Y2649" t="str">
        <f t="shared" si="1838"/>
        <v/>
      </c>
      <c r="Z2649" t="str">
        <f t="shared" si="1838"/>
        <v/>
      </c>
      <c r="AA2649" t="str">
        <f t="shared" si="1838"/>
        <v/>
      </c>
      <c r="AB2649" t="str">
        <f t="shared" si="1838"/>
        <v>PAR#18</v>
      </c>
      <c r="AG2649" t="str">
        <f t="shared" si="1829"/>
        <v>F3</v>
      </c>
      <c r="AH2649" t="str">
        <f t="shared" si="1827"/>
        <v>F3</v>
      </c>
      <c r="AI2649" t="str">
        <f t="shared" si="1827"/>
        <v>F3</v>
      </c>
      <c r="AJ2649" t="str">
        <f t="shared" si="1827"/>
        <v>F3</v>
      </c>
      <c r="AK2649" t="str">
        <f t="shared" si="1827"/>
        <v>F3</v>
      </c>
      <c r="AL2649" t="str">
        <f t="shared" si="1827"/>
        <v>F3</v>
      </c>
      <c r="AM2649" t="str">
        <f t="shared" si="1827"/>
        <v>F3</v>
      </c>
      <c r="AN2649" t="str">
        <f t="shared" si="1827"/>
        <v>F3</v>
      </c>
      <c r="AO2649" t="str">
        <f t="shared" si="1827"/>
        <v>F3PAR#18</v>
      </c>
    </row>
    <row r="2650" spans="1:41" x14ac:dyDescent="0.25">
      <c r="A2650" s="139" t="str">
        <f t="shared" si="1812"/>
        <v>2015Wk 16P20</v>
      </c>
      <c r="B2650" s="48">
        <v>20</v>
      </c>
      <c r="C2650" s="144" t="str">
        <f t="shared" si="1813"/>
        <v>Gary Thompson</v>
      </c>
      <c r="D2650" s="155"/>
      <c r="E2650" s="146">
        <f t="shared" si="1814"/>
        <v>6</v>
      </c>
      <c r="F2650" s="146">
        <f t="shared" si="1815"/>
        <v>6</v>
      </c>
      <c r="G2650" s="146">
        <f t="shared" si="1816"/>
        <v>5</v>
      </c>
      <c r="H2650" s="146">
        <f t="shared" si="1817"/>
        <v>6</v>
      </c>
      <c r="I2650" s="146">
        <f t="shared" si="1818"/>
        <v>4</v>
      </c>
      <c r="J2650" s="146">
        <f t="shared" si="1819"/>
        <v>5</v>
      </c>
      <c r="K2650" s="146">
        <f t="shared" si="1820"/>
        <v>3</v>
      </c>
      <c r="L2650" s="146">
        <f t="shared" si="1821"/>
        <v>5</v>
      </c>
      <c r="M2650" s="146">
        <f t="shared" si="1822"/>
        <v>8</v>
      </c>
      <c r="N2650" s="147">
        <f t="shared" si="1823"/>
        <v>48</v>
      </c>
      <c r="O2650" s="148">
        <f>SUM(COUNTIF(E2650,E2638),COUNTIF(F2650,F2638),COUNTIF(G2650,G2638),COUNTIF(H2650,H2638),COUNTIF(I2650,I2638),COUNTIF(J2650,J2638),COUNTIF(K2650,K2638),COUNTIF(L2650,L2638),COUNTIF(M2650,M2638))</f>
        <v>0</v>
      </c>
      <c r="P2650" s="149">
        <f>IF(O2650=0,0,IF(SUM(O2639:O2650)=O2650,VLOOKUP(1,$AC$107:$AD$116,2,FALSE),O2650*P2651))</f>
        <v>0</v>
      </c>
      <c r="Q2650" s="146">
        <f t="shared" si="1824"/>
        <v>0</v>
      </c>
      <c r="R2650" t="s">
        <v>179</v>
      </c>
      <c r="S2650" t="str">
        <f t="shared" si="1825"/>
        <v/>
      </c>
      <c r="T2650" t="str">
        <f>IF(E2650=E2638,CONCATENATE(VLOOKUP((E2650-E2608),$AC$122:$AD$127,2,FALSE),E2609),"")</f>
        <v/>
      </c>
      <c r="U2650" t="str">
        <f t="shared" ref="U2650:AB2650" si="1839">IF(F2650=F2638,CONCATENATE(VLOOKUP((F2650-F2608),$AC$122:$AD$127,2,FALSE),F2609),"")</f>
        <v/>
      </c>
      <c r="V2650" t="str">
        <f t="shared" si="1839"/>
        <v/>
      </c>
      <c r="W2650" t="str">
        <f t="shared" si="1839"/>
        <v/>
      </c>
      <c r="X2650" t="str">
        <f t="shared" si="1839"/>
        <v/>
      </c>
      <c r="Y2650" t="str">
        <f t="shared" si="1839"/>
        <v/>
      </c>
      <c r="Z2650" t="str">
        <f t="shared" si="1839"/>
        <v/>
      </c>
      <c r="AA2650" t="str">
        <f t="shared" si="1839"/>
        <v/>
      </c>
      <c r="AB2650" t="str">
        <f t="shared" si="1839"/>
        <v/>
      </c>
      <c r="AG2650" t="str">
        <f t="shared" si="1829"/>
        <v>F3</v>
      </c>
      <c r="AH2650" t="str">
        <f t="shared" si="1827"/>
        <v>F3</v>
      </c>
      <c r="AI2650" t="str">
        <f t="shared" si="1827"/>
        <v>F3</v>
      </c>
      <c r="AJ2650" t="str">
        <f t="shared" si="1827"/>
        <v>F3</v>
      </c>
      <c r="AK2650" t="str">
        <f t="shared" si="1827"/>
        <v>F3</v>
      </c>
      <c r="AL2650" t="str">
        <f t="shared" si="1827"/>
        <v>F3</v>
      </c>
      <c r="AM2650" t="str">
        <f t="shared" si="1827"/>
        <v>F3</v>
      </c>
      <c r="AN2650" t="str">
        <f t="shared" si="1827"/>
        <v>F3</v>
      </c>
      <c r="AO2650" t="str">
        <f t="shared" si="1827"/>
        <v>F3</v>
      </c>
    </row>
    <row r="2651" spans="1:41" x14ac:dyDescent="0.25">
      <c r="B2651" s="48"/>
      <c r="C2651" s="151" t="s">
        <v>205</v>
      </c>
      <c r="D2651" s="150"/>
      <c r="E2651" s="152">
        <f>AVERAGE(E2639:E2650)</f>
        <v>5.5</v>
      </c>
      <c r="F2651" s="152">
        <f t="shared" ref="F2651:N2651" si="1840">AVERAGE(F2639:F2650)</f>
        <v>5.5</v>
      </c>
      <c r="G2651" s="152">
        <f t="shared" si="1840"/>
        <v>6.083333333333333</v>
      </c>
      <c r="H2651" s="152">
        <f t="shared" si="1840"/>
        <v>5</v>
      </c>
      <c r="I2651" s="152">
        <f t="shared" si="1840"/>
        <v>4.083333333333333</v>
      </c>
      <c r="J2651" s="152">
        <f t="shared" si="1840"/>
        <v>5.166666666666667</v>
      </c>
      <c r="K2651" s="152">
        <f t="shared" si="1840"/>
        <v>3.8333333333333335</v>
      </c>
      <c r="L2651" s="152">
        <f t="shared" si="1840"/>
        <v>5.083333333333333</v>
      </c>
      <c r="M2651" s="152">
        <f t="shared" si="1840"/>
        <v>7.166666666666667</v>
      </c>
      <c r="N2651" s="152">
        <f t="shared" si="1840"/>
        <v>47.416666666666664</v>
      </c>
      <c r="O2651" s="153"/>
      <c r="P2651" s="9">
        <f>VLOOKUP(SUM(O2639:O2650),$AC$107:$AD$117,2,FALSE)</f>
        <v>18</v>
      </c>
    </row>
    <row r="2652" spans="1:41" x14ac:dyDescent="0.25">
      <c r="B2652" s="48"/>
      <c r="C2652" s="156" t="s">
        <v>206</v>
      </c>
      <c r="D2652" s="157"/>
      <c r="E2652" s="11"/>
      <c r="F2652" s="11"/>
      <c r="G2652" s="11"/>
      <c r="H2652" s="11"/>
      <c r="I2652" s="11"/>
      <c r="J2652" s="11"/>
      <c r="K2652" s="11"/>
      <c r="L2652" s="11"/>
      <c r="M2652" s="11"/>
      <c r="N2652" s="158"/>
      <c r="O2652" s="52"/>
      <c r="S2652" s="134"/>
    </row>
    <row r="2653" spans="1:41" x14ac:dyDescent="0.25">
      <c r="A2653" s="139" t="str">
        <f t="shared" ref="A2653:A2662" si="1841">CONCATENATE($C$10,$C$2665,"P",B2653)</f>
        <v>2015Wk 16P</v>
      </c>
      <c r="B2653" s="48" t="str">
        <f>IFERROR(VLOOKUP("S1",R2728:S2767,2,FALSE),"")</f>
        <v/>
      </c>
      <c r="C2653" s="144" t="e">
        <f t="shared" ref="C2653:C2662" si="1842">VLOOKUP(B2653,$A$3108:$D$8319,3,FALSE)</f>
        <v>#N/A</v>
      </c>
      <c r="D2653" s="117"/>
      <c r="E2653" s="146" t="str">
        <f t="shared" ref="E2653:E2662" si="1843">IFERROR(IF(VLOOKUP($A2653,$A$2665:$P$2726,5,FALSE)=0,"",VLOOKUP($A2653,$A$2665:$P$2726,5,FALSE)),"")</f>
        <v/>
      </c>
      <c r="F2653" s="146" t="str">
        <f t="shared" ref="F2653:F2662" si="1844">IFERROR(IF(VLOOKUP($A2653,$A$2665:$P$2726,6,FALSE)=0,"",VLOOKUP($A2653,$A$2665:$P$2726,6,FALSE)),"")</f>
        <v/>
      </c>
      <c r="G2653" s="146" t="str">
        <f t="shared" ref="G2653:G2662" si="1845">IFERROR(IF(VLOOKUP($A2653,$A$2665:$P$2726,7,FALSE)=0,"",VLOOKUP($A2653,$A$2665:$P$2726,7,FALSE)),"")</f>
        <v/>
      </c>
      <c r="H2653" s="146" t="str">
        <f t="shared" ref="H2653:H2662" si="1846">IFERROR(IF(VLOOKUP($A2653,$A$2665:$P$2726,8,FALSE)=0,"",VLOOKUP($A2653,$A$2665:$P$2726,8,FALSE)),"")</f>
        <v/>
      </c>
      <c r="I2653" s="146" t="str">
        <f t="shared" ref="I2653:I2662" si="1847">IFERROR(IF(VLOOKUP($A2653,$A$2665:$P$2726,9,FALSE)=0,"",VLOOKUP($A2653,$A$2665:$P$2726,9,FALSE)),"")</f>
        <v/>
      </c>
      <c r="J2653" s="146" t="str">
        <f t="shared" ref="J2653:J2662" si="1848">IFERROR(IF(VLOOKUP($A2653,$A$2665:$P$2726,10,FALSE)=0,"",VLOOKUP($A2653,$A$2665:$P$2726,10,FALSE)),"")</f>
        <v/>
      </c>
      <c r="K2653" s="146" t="str">
        <f t="shared" ref="K2653:K2662" si="1849">IFERROR(IF(VLOOKUP($A2653,$A$2665:$P$2726,11,FALSE)=0,"",VLOOKUP($A2653,$A$2665:$P$2726,11,FALSE)),"")</f>
        <v/>
      </c>
      <c r="L2653" s="146" t="str">
        <f t="shared" ref="L2653:L2662" si="1850">IFERROR(IF(VLOOKUP($A2653,$A$2665:$P$2726,12,FALSE)=0,"",VLOOKUP($A2653,$A$2665:$P$2726,12,FALSE)),"")</f>
        <v/>
      </c>
      <c r="M2653" s="146" t="str">
        <f t="shared" ref="M2653:M2662" si="1851">IFERROR(IF(VLOOKUP($A2653,$A$2665:$P$2726,13,FALSE)=0,"",VLOOKUP($A2653,$A$2665:$P$2726,13,FALSE)),"")</f>
        <v/>
      </c>
      <c r="N2653" s="147">
        <f t="shared" ref="N2653:N2662" si="1852">SUM(E2653:M2653)</f>
        <v>0</v>
      </c>
      <c r="O2653" s="52"/>
      <c r="Q2653" s="146" t="str">
        <f t="shared" ref="Q2653:Q2662" si="1853">IFERROR((VLOOKUP($A2653,$A$2665:$P$2726,16,FALSE)),"DNP")</f>
        <v>DNP</v>
      </c>
      <c r="R2653" t="s">
        <v>207</v>
      </c>
      <c r="S2653" s="134"/>
    </row>
    <row r="2654" spans="1:41" x14ac:dyDescent="0.25">
      <c r="A2654" s="139" t="str">
        <f t="shared" si="1841"/>
        <v>2015Wk 16P</v>
      </c>
      <c r="B2654" s="48" t="str">
        <f>IFERROR(VLOOKUP("S2",R2728:S2767,2,FALSE),"")</f>
        <v/>
      </c>
      <c r="C2654" s="144" t="e">
        <f t="shared" si="1842"/>
        <v>#N/A</v>
      </c>
      <c r="D2654" s="117"/>
      <c r="E2654" s="146" t="str">
        <f t="shared" si="1843"/>
        <v/>
      </c>
      <c r="F2654" s="146" t="str">
        <f t="shared" si="1844"/>
        <v/>
      </c>
      <c r="G2654" s="146" t="str">
        <f t="shared" si="1845"/>
        <v/>
      </c>
      <c r="H2654" s="146" t="str">
        <f t="shared" si="1846"/>
        <v/>
      </c>
      <c r="I2654" s="146" t="str">
        <f t="shared" si="1847"/>
        <v/>
      </c>
      <c r="J2654" s="146" t="str">
        <f t="shared" si="1848"/>
        <v/>
      </c>
      <c r="K2654" s="146" t="str">
        <f t="shared" si="1849"/>
        <v/>
      </c>
      <c r="L2654" s="146" t="str">
        <f t="shared" si="1850"/>
        <v/>
      </c>
      <c r="M2654" s="146" t="str">
        <f t="shared" si="1851"/>
        <v/>
      </c>
      <c r="N2654" s="147">
        <f t="shared" si="1852"/>
        <v>0</v>
      </c>
      <c r="O2654" s="52"/>
      <c r="Q2654" s="146" t="str">
        <f t="shared" si="1853"/>
        <v>DNP</v>
      </c>
      <c r="R2654" t="s">
        <v>207</v>
      </c>
      <c r="S2654" s="134"/>
    </row>
    <row r="2655" spans="1:41" x14ac:dyDescent="0.25">
      <c r="A2655" s="139" t="str">
        <f t="shared" si="1841"/>
        <v>2015Wk 16P</v>
      </c>
      <c r="B2655" s="48" t="str">
        <f>IFERROR(VLOOKUP("S3",R2728:S2767,2,FALSE),"")</f>
        <v/>
      </c>
      <c r="C2655" s="144" t="e">
        <f t="shared" si="1842"/>
        <v>#N/A</v>
      </c>
      <c r="D2655" s="117"/>
      <c r="E2655" s="146" t="str">
        <f t="shared" si="1843"/>
        <v/>
      </c>
      <c r="F2655" s="146" t="str">
        <f t="shared" si="1844"/>
        <v/>
      </c>
      <c r="G2655" s="146" t="str">
        <f t="shared" si="1845"/>
        <v/>
      </c>
      <c r="H2655" s="146" t="str">
        <f t="shared" si="1846"/>
        <v/>
      </c>
      <c r="I2655" s="146" t="str">
        <f t="shared" si="1847"/>
        <v/>
      </c>
      <c r="J2655" s="146" t="str">
        <f t="shared" si="1848"/>
        <v/>
      </c>
      <c r="K2655" s="146" t="str">
        <f t="shared" si="1849"/>
        <v/>
      </c>
      <c r="L2655" s="146" t="str">
        <f t="shared" si="1850"/>
        <v/>
      </c>
      <c r="M2655" s="146" t="str">
        <f t="shared" si="1851"/>
        <v/>
      </c>
      <c r="N2655" s="147">
        <f t="shared" si="1852"/>
        <v>0</v>
      </c>
      <c r="O2655" s="52"/>
      <c r="Q2655" s="146" t="str">
        <f t="shared" si="1853"/>
        <v>DNP</v>
      </c>
      <c r="R2655" t="s">
        <v>207</v>
      </c>
      <c r="S2655" s="134"/>
    </row>
    <row r="2656" spans="1:41" x14ac:dyDescent="0.25">
      <c r="A2656" s="139" t="str">
        <f t="shared" si="1841"/>
        <v>2015Wk 16P</v>
      </c>
      <c r="B2656" s="48" t="str">
        <f>IFERROR(VLOOKUP("S4",R2728:S2767,2,FALSE),"")</f>
        <v/>
      </c>
      <c r="C2656" s="144" t="e">
        <f t="shared" si="1842"/>
        <v>#N/A</v>
      </c>
      <c r="D2656" s="117"/>
      <c r="E2656" s="146" t="str">
        <f t="shared" si="1843"/>
        <v/>
      </c>
      <c r="F2656" s="146" t="str">
        <f t="shared" si="1844"/>
        <v/>
      </c>
      <c r="G2656" s="146" t="str">
        <f t="shared" si="1845"/>
        <v/>
      </c>
      <c r="H2656" s="146" t="str">
        <f t="shared" si="1846"/>
        <v/>
      </c>
      <c r="I2656" s="146" t="str">
        <f t="shared" si="1847"/>
        <v/>
      </c>
      <c r="J2656" s="146" t="str">
        <f t="shared" si="1848"/>
        <v/>
      </c>
      <c r="K2656" s="146" t="str">
        <f t="shared" si="1849"/>
        <v/>
      </c>
      <c r="L2656" s="146" t="str">
        <f t="shared" si="1850"/>
        <v/>
      </c>
      <c r="M2656" s="146" t="str">
        <f t="shared" si="1851"/>
        <v/>
      </c>
      <c r="N2656" s="147">
        <f t="shared" si="1852"/>
        <v>0</v>
      </c>
      <c r="O2656" s="52"/>
      <c r="Q2656" s="146" t="str">
        <f t="shared" si="1853"/>
        <v>DNP</v>
      </c>
      <c r="R2656" t="s">
        <v>207</v>
      </c>
      <c r="S2656" s="134"/>
    </row>
    <row r="2657" spans="1:20" x14ac:dyDescent="0.25">
      <c r="A2657" s="139" t="str">
        <f t="shared" si="1841"/>
        <v>2015Wk 16P</v>
      </c>
      <c r="B2657" s="48" t="str">
        <f>IFERROR(VLOOKUP("S5",R2728:S2767,2,FALSE),"")</f>
        <v/>
      </c>
      <c r="C2657" s="144" t="e">
        <f t="shared" si="1842"/>
        <v>#N/A</v>
      </c>
      <c r="D2657" s="117"/>
      <c r="E2657" s="146" t="str">
        <f t="shared" si="1843"/>
        <v/>
      </c>
      <c r="F2657" s="146" t="str">
        <f t="shared" si="1844"/>
        <v/>
      </c>
      <c r="G2657" s="146" t="str">
        <f t="shared" si="1845"/>
        <v/>
      </c>
      <c r="H2657" s="146" t="str">
        <f t="shared" si="1846"/>
        <v/>
      </c>
      <c r="I2657" s="146" t="str">
        <f t="shared" si="1847"/>
        <v/>
      </c>
      <c r="J2657" s="146" t="str">
        <f t="shared" si="1848"/>
        <v/>
      </c>
      <c r="K2657" s="146" t="str">
        <f t="shared" si="1849"/>
        <v/>
      </c>
      <c r="L2657" s="146" t="str">
        <f t="shared" si="1850"/>
        <v/>
      </c>
      <c r="M2657" s="146" t="str">
        <f t="shared" si="1851"/>
        <v/>
      </c>
      <c r="N2657" s="147">
        <f t="shared" si="1852"/>
        <v>0</v>
      </c>
      <c r="O2657" s="52"/>
      <c r="Q2657" s="146" t="str">
        <f t="shared" si="1853"/>
        <v>DNP</v>
      </c>
      <c r="R2657" t="s">
        <v>207</v>
      </c>
      <c r="S2657" s="134"/>
    </row>
    <row r="2658" spans="1:20" x14ac:dyDescent="0.25">
      <c r="A2658" s="139" t="str">
        <f t="shared" si="1841"/>
        <v>2015Wk 16P</v>
      </c>
      <c r="B2658" s="48" t="str">
        <f>IFERROR(VLOOKUP("S6",R2728:S2767,2,FALSE),"")</f>
        <v/>
      </c>
      <c r="C2658" s="144" t="e">
        <f t="shared" si="1842"/>
        <v>#N/A</v>
      </c>
      <c r="D2658" s="117"/>
      <c r="E2658" s="146" t="str">
        <f t="shared" si="1843"/>
        <v/>
      </c>
      <c r="F2658" s="146" t="str">
        <f t="shared" si="1844"/>
        <v/>
      </c>
      <c r="G2658" s="146" t="str">
        <f t="shared" si="1845"/>
        <v/>
      </c>
      <c r="H2658" s="146" t="str">
        <f t="shared" si="1846"/>
        <v/>
      </c>
      <c r="I2658" s="146" t="str">
        <f t="shared" si="1847"/>
        <v/>
      </c>
      <c r="J2658" s="146" t="str">
        <f t="shared" si="1848"/>
        <v/>
      </c>
      <c r="K2658" s="146" t="str">
        <f t="shared" si="1849"/>
        <v/>
      </c>
      <c r="L2658" s="146" t="str">
        <f t="shared" si="1850"/>
        <v/>
      </c>
      <c r="M2658" s="146" t="str">
        <f t="shared" si="1851"/>
        <v/>
      </c>
      <c r="N2658" s="147">
        <f t="shared" si="1852"/>
        <v>0</v>
      </c>
      <c r="O2658" s="52"/>
      <c r="Q2658" s="146" t="str">
        <f t="shared" si="1853"/>
        <v>DNP</v>
      </c>
      <c r="R2658" t="s">
        <v>207</v>
      </c>
      <c r="S2658" s="134"/>
    </row>
    <row r="2659" spans="1:20" x14ac:dyDescent="0.25">
      <c r="A2659" s="139" t="str">
        <f t="shared" si="1841"/>
        <v>2015Wk 16P</v>
      </c>
      <c r="B2659" s="48" t="str">
        <f>IFERROR(VLOOKUP("S7",R2728:S2767,2,FALSE),"")</f>
        <v/>
      </c>
      <c r="C2659" s="144" t="e">
        <f t="shared" si="1842"/>
        <v>#N/A</v>
      </c>
      <c r="D2659" s="117"/>
      <c r="E2659" s="146" t="str">
        <f t="shared" si="1843"/>
        <v/>
      </c>
      <c r="F2659" s="146" t="str">
        <f t="shared" si="1844"/>
        <v/>
      </c>
      <c r="G2659" s="146" t="str">
        <f t="shared" si="1845"/>
        <v/>
      </c>
      <c r="H2659" s="146" t="str">
        <f t="shared" si="1846"/>
        <v/>
      </c>
      <c r="I2659" s="146" t="str">
        <f t="shared" si="1847"/>
        <v/>
      </c>
      <c r="J2659" s="146" t="str">
        <f t="shared" si="1848"/>
        <v/>
      </c>
      <c r="K2659" s="146" t="str">
        <f t="shared" si="1849"/>
        <v/>
      </c>
      <c r="L2659" s="146" t="str">
        <f t="shared" si="1850"/>
        <v/>
      </c>
      <c r="M2659" s="146" t="str">
        <f t="shared" si="1851"/>
        <v/>
      </c>
      <c r="N2659" s="147">
        <f t="shared" si="1852"/>
        <v>0</v>
      </c>
      <c r="O2659" s="52"/>
      <c r="Q2659" s="146" t="str">
        <f t="shared" si="1853"/>
        <v>DNP</v>
      </c>
      <c r="R2659" t="s">
        <v>207</v>
      </c>
      <c r="S2659" s="134"/>
    </row>
    <row r="2660" spans="1:20" x14ac:dyDescent="0.25">
      <c r="A2660" s="139" t="str">
        <f t="shared" si="1841"/>
        <v>2015Wk 16P</v>
      </c>
      <c r="B2660" s="48" t="str">
        <f>IFERROR(VLOOKUP("S8",R2728:S2767,2,FALSE),"")</f>
        <v/>
      </c>
      <c r="C2660" s="144" t="e">
        <f t="shared" si="1842"/>
        <v>#N/A</v>
      </c>
      <c r="D2660" s="117"/>
      <c r="E2660" s="146" t="str">
        <f t="shared" si="1843"/>
        <v/>
      </c>
      <c r="F2660" s="146" t="str">
        <f t="shared" si="1844"/>
        <v/>
      </c>
      <c r="G2660" s="146" t="str">
        <f t="shared" si="1845"/>
        <v/>
      </c>
      <c r="H2660" s="146" t="str">
        <f t="shared" si="1846"/>
        <v/>
      </c>
      <c r="I2660" s="146" t="str">
        <f t="shared" si="1847"/>
        <v/>
      </c>
      <c r="J2660" s="146" t="str">
        <f t="shared" si="1848"/>
        <v/>
      </c>
      <c r="K2660" s="146" t="str">
        <f t="shared" si="1849"/>
        <v/>
      </c>
      <c r="L2660" s="146" t="str">
        <f t="shared" si="1850"/>
        <v/>
      </c>
      <c r="M2660" s="146" t="str">
        <f t="shared" si="1851"/>
        <v/>
      </c>
      <c r="N2660" s="147">
        <f t="shared" si="1852"/>
        <v>0</v>
      </c>
      <c r="O2660" s="52"/>
      <c r="Q2660" s="146" t="str">
        <f t="shared" si="1853"/>
        <v>DNP</v>
      </c>
      <c r="R2660" t="s">
        <v>207</v>
      </c>
      <c r="S2660" s="134"/>
    </row>
    <row r="2661" spans="1:20" x14ac:dyDescent="0.25">
      <c r="A2661" s="139" t="str">
        <f t="shared" si="1841"/>
        <v>2015Wk 16P</v>
      </c>
      <c r="B2661" s="48" t="str">
        <f>IFERROR(VLOOKUP("S9",R2728:S2767,2,FALSE),"")</f>
        <v/>
      </c>
      <c r="C2661" s="144" t="e">
        <f t="shared" si="1842"/>
        <v>#N/A</v>
      </c>
      <c r="D2661" s="117"/>
      <c r="E2661" s="146" t="str">
        <f t="shared" si="1843"/>
        <v/>
      </c>
      <c r="F2661" s="146" t="str">
        <f t="shared" si="1844"/>
        <v/>
      </c>
      <c r="G2661" s="146" t="str">
        <f t="shared" si="1845"/>
        <v/>
      </c>
      <c r="H2661" s="146" t="str">
        <f t="shared" si="1846"/>
        <v/>
      </c>
      <c r="I2661" s="146" t="str">
        <f t="shared" si="1847"/>
        <v/>
      </c>
      <c r="J2661" s="146" t="str">
        <f t="shared" si="1848"/>
        <v/>
      </c>
      <c r="K2661" s="146" t="str">
        <f t="shared" si="1849"/>
        <v/>
      </c>
      <c r="L2661" s="146" t="str">
        <f t="shared" si="1850"/>
        <v/>
      </c>
      <c r="M2661" s="146" t="str">
        <f t="shared" si="1851"/>
        <v/>
      </c>
      <c r="N2661" s="147">
        <f t="shared" si="1852"/>
        <v>0</v>
      </c>
      <c r="O2661" s="52"/>
      <c r="Q2661" s="146" t="str">
        <f t="shared" si="1853"/>
        <v>DNP</v>
      </c>
      <c r="R2661" t="s">
        <v>207</v>
      </c>
      <c r="S2661" s="134"/>
    </row>
    <row r="2662" spans="1:20" x14ac:dyDescent="0.25">
      <c r="A2662" s="139" t="str">
        <f t="shared" si="1841"/>
        <v>2015Wk 16P</v>
      </c>
      <c r="B2662" s="48" t="str">
        <f>IFERROR(VLOOKUP("S10",R2728:S2767,2,FALSE),"")</f>
        <v/>
      </c>
      <c r="C2662" s="144" t="e">
        <f t="shared" si="1842"/>
        <v>#N/A</v>
      </c>
      <c r="D2662" s="117"/>
      <c r="E2662" s="146" t="str">
        <f t="shared" si="1843"/>
        <v/>
      </c>
      <c r="F2662" s="146" t="str">
        <f t="shared" si="1844"/>
        <v/>
      </c>
      <c r="G2662" s="146" t="str">
        <f t="shared" si="1845"/>
        <v/>
      </c>
      <c r="H2662" s="146" t="str">
        <f t="shared" si="1846"/>
        <v/>
      </c>
      <c r="I2662" s="146" t="str">
        <f t="shared" si="1847"/>
        <v/>
      </c>
      <c r="J2662" s="146" t="str">
        <f t="shared" si="1848"/>
        <v/>
      </c>
      <c r="K2662" s="146" t="str">
        <f t="shared" si="1849"/>
        <v/>
      </c>
      <c r="L2662" s="146" t="str">
        <f t="shared" si="1850"/>
        <v/>
      </c>
      <c r="M2662" s="146" t="str">
        <f t="shared" si="1851"/>
        <v/>
      </c>
      <c r="N2662" s="147">
        <f t="shared" si="1852"/>
        <v>0</v>
      </c>
      <c r="O2662" s="52"/>
      <c r="Q2662" s="146" t="str">
        <f t="shared" si="1853"/>
        <v>DNP</v>
      </c>
      <c r="R2662" t="s">
        <v>207</v>
      </c>
      <c r="S2662" s="134"/>
    </row>
    <row r="2663" spans="1:20" x14ac:dyDescent="0.25">
      <c r="D2663" s="52"/>
      <c r="N2663" s="52"/>
      <c r="O2663" s="52"/>
      <c r="S2663" s="134"/>
    </row>
    <row r="2664" spans="1:20" x14ac:dyDescent="0.25">
      <c r="A2664">
        <v>1</v>
      </c>
      <c r="B2664">
        <v>1</v>
      </c>
      <c r="C2664">
        <v>2</v>
      </c>
      <c r="D2664">
        <v>3</v>
      </c>
      <c r="E2664" s="52">
        <v>4</v>
      </c>
      <c r="F2664">
        <v>5</v>
      </c>
      <c r="G2664">
        <v>6</v>
      </c>
      <c r="H2664">
        <v>7</v>
      </c>
      <c r="I2664">
        <v>8</v>
      </c>
      <c r="J2664">
        <v>9</v>
      </c>
      <c r="K2664">
        <v>10</v>
      </c>
      <c r="L2664">
        <v>11</v>
      </c>
      <c r="M2664">
        <v>12</v>
      </c>
      <c r="N2664">
        <v>13</v>
      </c>
      <c r="O2664" s="52">
        <v>14</v>
      </c>
      <c r="P2664" s="52">
        <v>15</v>
      </c>
      <c r="Q2664">
        <v>16</v>
      </c>
      <c r="S2664" s="134"/>
    </row>
    <row r="2665" spans="1:20" x14ac:dyDescent="0.25">
      <c r="A2665" t="str">
        <f>CONCATENATE($C$10,C2665)</f>
        <v>2015Wk 16</v>
      </c>
      <c r="B2665" t="s">
        <v>298</v>
      </c>
      <c r="C2665" s="159" t="s">
        <v>184</v>
      </c>
      <c r="D2665" s="160" t="s">
        <v>10</v>
      </c>
      <c r="E2665" s="161">
        <v>10</v>
      </c>
      <c r="F2665" s="161">
        <v>11</v>
      </c>
      <c r="G2665" s="161">
        <v>12</v>
      </c>
      <c r="H2665" s="161">
        <v>13</v>
      </c>
      <c r="I2665" s="161">
        <v>14</v>
      </c>
      <c r="J2665" s="161">
        <v>15</v>
      </c>
      <c r="K2665" s="161">
        <v>16</v>
      </c>
      <c r="L2665" s="161">
        <v>17</v>
      </c>
      <c r="M2665" s="161">
        <v>18</v>
      </c>
      <c r="N2665" s="162" t="s">
        <v>209</v>
      </c>
      <c r="O2665" s="163" t="s">
        <v>210</v>
      </c>
      <c r="P2665" s="164" t="s">
        <v>8</v>
      </c>
      <c r="Q2665" s="165" t="str">
        <f>IF(E2700="","Not Played","Played")</f>
        <v>Played</v>
      </c>
      <c r="R2665" s="166" t="str">
        <f>CONCATENATE($C$10,C2665)</f>
        <v>2015Wk 16</v>
      </c>
      <c r="S2665" s="162"/>
    </row>
    <row r="2666" spans="1:20" ht="16.5" thickBot="1" x14ac:dyDescent="0.3">
      <c r="C2666" s="167" t="s">
        <v>189</v>
      </c>
      <c r="D2666" s="168"/>
      <c r="E2666" s="168">
        <v>4</v>
      </c>
      <c r="F2666" s="168">
        <v>4</v>
      </c>
      <c r="G2666" s="168">
        <v>5</v>
      </c>
      <c r="H2666" s="168">
        <v>4</v>
      </c>
      <c r="I2666" s="168">
        <v>3</v>
      </c>
      <c r="J2666" s="168">
        <v>4</v>
      </c>
      <c r="K2666" s="168">
        <v>3</v>
      </c>
      <c r="L2666" s="168">
        <v>4</v>
      </c>
      <c r="M2666" s="168">
        <v>5</v>
      </c>
      <c r="N2666" s="169"/>
      <c r="O2666" s="169"/>
      <c r="R2666" s="166" t="s">
        <v>211</v>
      </c>
      <c r="S2666" s="170" t="s">
        <v>212</v>
      </c>
      <c r="T2666" t="s">
        <v>2</v>
      </c>
    </row>
    <row r="2667" spans="1:20" ht="16.5" thickBot="1" x14ac:dyDescent="0.3">
      <c r="A2667" s="139" t="str">
        <f t="shared" ref="A2667:A2726" si="1854">CONCATENATE($C$10,$C$2665,"P",B2667)</f>
        <v>2015Wk 16P8</v>
      </c>
      <c r="B2667">
        <v>8</v>
      </c>
      <c r="C2667" s="144" t="s">
        <v>238</v>
      </c>
      <c r="D2667" s="171">
        <v>5</v>
      </c>
      <c r="E2667" s="172">
        <v>5</v>
      </c>
      <c r="F2667" s="172">
        <v>5</v>
      </c>
      <c r="G2667" s="172">
        <v>5</v>
      </c>
      <c r="H2667" s="172">
        <v>4</v>
      </c>
      <c r="I2667" s="172">
        <v>4</v>
      </c>
      <c r="J2667" s="172">
        <v>5</v>
      </c>
      <c r="K2667" s="172">
        <v>3</v>
      </c>
      <c r="L2667" s="172">
        <v>4</v>
      </c>
      <c r="M2667" s="173">
        <v>5</v>
      </c>
      <c r="N2667" s="174">
        <v>40</v>
      </c>
      <c r="O2667" s="175">
        <v>2</v>
      </c>
      <c r="P2667" s="176">
        <v>2</v>
      </c>
      <c r="R2667" s="177" t="str">
        <f>CONCATENATE(B2667+100,P2667+100)</f>
        <v>108102</v>
      </c>
      <c r="S2667" s="170">
        <f>B2668</f>
        <v>82</v>
      </c>
      <c r="T2667" t="e">
        <f>VLOOKUP(B2667,$D$223:$H$264,5,FALSE)</f>
        <v>#N/A</v>
      </c>
    </row>
    <row r="2668" spans="1:20" ht="16.5" thickBot="1" x14ac:dyDescent="0.3">
      <c r="A2668" s="139" t="str">
        <f t="shared" si="1854"/>
        <v>2015Wk 16P82</v>
      </c>
      <c r="B2668">
        <v>82</v>
      </c>
      <c r="C2668" s="144" t="s">
        <v>256</v>
      </c>
      <c r="D2668" s="171">
        <v>5</v>
      </c>
      <c r="E2668" s="172">
        <v>5</v>
      </c>
      <c r="F2668" s="172">
        <v>4</v>
      </c>
      <c r="G2668" s="172">
        <v>5</v>
      </c>
      <c r="H2668" s="172">
        <v>5</v>
      </c>
      <c r="I2668" s="172">
        <v>4</v>
      </c>
      <c r="J2668" s="172">
        <v>5</v>
      </c>
      <c r="K2668" s="172">
        <v>4</v>
      </c>
      <c r="L2668" s="172">
        <v>6</v>
      </c>
      <c r="M2668" s="173">
        <v>8</v>
      </c>
      <c r="N2668" s="174">
        <v>46</v>
      </c>
      <c r="O2668" s="175">
        <v>-3</v>
      </c>
      <c r="P2668" s="176">
        <v>0</v>
      </c>
      <c r="Q2668" s="52"/>
      <c r="R2668" s="177" t="str">
        <f>CONCATENATE(B2668+100,P2668+100)</f>
        <v>182100</v>
      </c>
      <c r="S2668" s="170">
        <f>B2667</f>
        <v>8</v>
      </c>
      <c r="T2668" t="e">
        <f>VLOOKUP(B2668,$D$223:$H$264,5,FALSE)</f>
        <v>#N/A</v>
      </c>
    </row>
    <row r="2669" spans="1:20" ht="16.5" thickBot="1" x14ac:dyDescent="0.3">
      <c r="A2669" s="139" t="str">
        <f t="shared" si="1854"/>
        <v>2015Wk 16PM1</v>
      </c>
      <c r="B2669" t="s">
        <v>173</v>
      </c>
      <c r="C2669" s="96"/>
      <c r="D2669" s="98"/>
      <c r="E2669" s="178"/>
      <c r="F2669" s="178"/>
      <c r="G2669" s="178"/>
      <c r="H2669" s="178"/>
      <c r="I2669" s="178"/>
      <c r="J2669" s="178"/>
      <c r="K2669" s="178"/>
      <c r="L2669" s="178"/>
      <c r="M2669" s="178"/>
      <c r="N2669" s="126"/>
      <c r="O2669" s="126"/>
      <c r="P2669" s="90"/>
      <c r="Q2669" s="52"/>
      <c r="R2669" s="177" t="str">
        <f>IF(R2667="","",CONCATENATE(R2667,"v",R2668))</f>
        <v>108102v182100</v>
      </c>
      <c r="S2669" s="170"/>
    </row>
    <row r="2670" spans="1:20" ht="16.5" thickBot="1" x14ac:dyDescent="0.3">
      <c r="A2670" s="139" t="str">
        <f t="shared" si="1854"/>
        <v>2015Wk 16P43</v>
      </c>
      <c r="B2670">
        <v>43</v>
      </c>
      <c r="C2670" s="144" t="s">
        <v>241</v>
      </c>
      <c r="D2670" s="171">
        <v>8</v>
      </c>
      <c r="E2670" s="172">
        <v>5</v>
      </c>
      <c r="F2670" s="172">
        <v>6</v>
      </c>
      <c r="G2670" s="172">
        <v>6</v>
      </c>
      <c r="H2670" s="172">
        <v>4</v>
      </c>
      <c r="I2670" s="172">
        <v>3</v>
      </c>
      <c r="J2670" s="172">
        <v>7</v>
      </c>
      <c r="K2670" s="172">
        <v>5</v>
      </c>
      <c r="L2670" s="172">
        <v>5</v>
      </c>
      <c r="M2670" s="173">
        <v>5</v>
      </c>
      <c r="N2670" s="174">
        <v>46</v>
      </c>
      <c r="O2670" s="175">
        <v>0</v>
      </c>
      <c r="P2670" s="176">
        <v>2</v>
      </c>
      <c r="Q2670" s="52"/>
      <c r="R2670" s="177" t="str">
        <f>CONCATENATE(B2670+100,P2670+100)</f>
        <v>143102</v>
      </c>
      <c r="S2670" s="170">
        <f>B2671</f>
        <v>11</v>
      </c>
      <c r="T2670" t="e">
        <f>VLOOKUP(B2670,$D$223:$H$264,5,FALSE)</f>
        <v>#N/A</v>
      </c>
    </row>
    <row r="2671" spans="1:20" ht="16.5" thickBot="1" x14ac:dyDescent="0.3">
      <c r="A2671" s="139" t="str">
        <f t="shared" si="1854"/>
        <v>2015Wk 16P11</v>
      </c>
      <c r="B2671">
        <v>11</v>
      </c>
      <c r="C2671" s="144" t="s">
        <v>259</v>
      </c>
      <c r="D2671" s="171">
        <v>6</v>
      </c>
      <c r="E2671" s="172">
        <v>5</v>
      </c>
      <c r="F2671" s="172">
        <v>6</v>
      </c>
      <c r="G2671" s="172">
        <v>6</v>
      </c>
      <c r="H2671" s="172">
        <v>5</v>
      </c>
      <c r="I2671" s="172">
        <v>3</v>
      </c>
      <c r="J2671" s="172">
        <v>4</v>
      </c>
      <c r="K2671" s="172">
        <v>3</v>
      </c>
      <c r="L2671" s="172">
        <v>5</v>
      </c>
      <c r="M2671" s="173">
        <v>7</v>
      </c>
      <c r="N2671" s="174">
        <v>44</v>
      </c>
      <c r="O2671" s="175">
        <v>-1</v>
      </c>
      <c r="P2671" s="176">
        <v>0</v>
      </c>
      <c r="Q2671" s="52"/>
      <c r="R2671" s="177" t="str">
        <f>CONCATENATE(B2671+100,P2671+100)</f>
        <v>111100</v>
      </c>
      <c r="S2671" s="170">
        <f>B2670</f>
        <v>43</v>
      </c>
      <c r="T2671" t="e">
        <f>VLOOKUP(B2671,$D$223:$H$264,5,FALSE)</f>
        <v>#N/A</v>
      </c>
    </row>
    <row r="2672" spans="1:20" ht="16.5" thickBot="1" x14ac:dyDescent="0.3">
      <c r="A2672" s="139" t="str">
        <f t="shared" si="1854"/>
        <v>2015Wk 16PM2</v>
      </c>
      <c r="B2672" t="s">
        <v>174</v>
      </c>
      <c r="C2672" s="96"/>
      <c r="D2672" s="98"/>
      <c r="E2672" s="178"/>
      <c r="F2672" s="178"/>
      <c r="G2672" s="178"/>
      <c r="H2672" s="178"/>
      <c r="I2672" s="178"/>
      <c r="J2672" s="178"/>
      <c r="K2672" s="178"/>
      <c r="L2672" s="178"/>
      <c r="M2672" s="178"/>
      <c r="N2672" s="126"/>
      <c r="O2672" s="126"/>
      <c r="P2672" s="90"/>
      <c r="Q2672" s="52"/>
      <c r="R2672" s="177" t="str">
        <f>IF(R2670="","",CONCATENATE(R2670,"v",R2671))</f>
        <v>143102v111100</v>
      </c>
      <c r="S2672" s="170"/>
    </row>
    <row r="2673" spans="1:20" ht="16.5" thickBot="1" x14ac:dyDescent="0.3">
      <c r="A2673" s="139" t="str">
        <f t="shared" si="1854"/>
        <v>2015Wk 16P28</v>
      </c>
      <c r="B2673">
        <v>28</v>
      </c>
      <c r="C2673" s="144" t="s">
        <v>244</v>
      </c>
      <c r="D2673" s="171">
        <v>9</v>
      </c>
      <c r="E2673" s="172">
        <v>5</v>
      </c>
      <c r="F2673" s="172">
        <v>5</v>
      </c>
      <c r="G2673" s="172">
        <v>6</v>
      </c>
      <c r="H2673" s="172">
        <v>5</v>
      </c>
      <c r="I2673" s="172">
        <v>4</v>
      </c>
      <c r="J2673" s="172">
        <v>5</v>
      </c>
      <c r="K2673" s="172">
        <v>4</v>
      </c>
      <c r="L2673" s="172">
        <v>5</v>
      </c>
      <c r="M2673" s="173">
        <v>6</v>
      </c>
      <c r="N2673" s="174">
        <v>45</v>
      </c>
      <c r="O2673" s="175">
        <v>1</v>
      </c>
      <c r="P2673" s="176">
        <v>2</v>
      </c>
      <c r="Q2673" s="52"/>
      <c r="R2673" s="177" t="str">
        <f>CONCATENATE(B2673+100,P2673+100)</f>
        <v>128102</v>
      </c>
      <c r="S2673" s="170">
        <f>B2674</f>
        <v>20</v>
      </c>
      <c r="T2673" t="e">
        <f>VLOOKUP(B2673,$D$223:$H$264,5,FALSE)</f>
        <v>#N/A</v>
      </c>
    </row>
    <row r="2674" spans="1:20" ht="16.5" thickBot="1" x14ac:dyDescent="0.3">
      <c r="A2674" s="139" t="str">
        <f t="shared" si="1854"/>
        <v>2015Wk 16P20</v>
      </c>
      <c r="B2674">
        <v>20</v>
      </c>
      <c r="C2674" s="144" t="s">
        <v>262</v>
      </c>
      <c r="D2674" s="171">
        <v>8</v>
      </c>
      <c r="E2674" s="172">
        <v>6</v>
      </c>
      <c r="F2674" s="172">
        <v>6</v>
      </c>
      <c r="G2674" s="172">
        <v>5</v>
      </c>
      <c r="H2674" s="172">
        <v>6</v>
      </c>
      <c r="I2674" s="172">
        <v>4</v>
      </c>
      <c r="J2674" s="172">
        <v>5</v>
      </c>
      <c r="K2674" s="172">
        <v>3</v>
      </c>
      <c r="L2674" s="172">
        <v>5</v>
      </c>
      <c r="M2674" s="173">
        <v>8</v>
      </c>
      <c r="N2674" s="174">
        <v>48</v>
      </c>
      <c r="O2674" s="175">
        <v>-2</v>
      </c>
      <c r="P2674" s="176">
        <v>0</v>
      </c>
      <c r="Q2674" s="52"/>
      <c r="R2674" s="177" t="str">
        <f>CONCATENATE(B2674+100,P2674+100)</f>
        <v>120100</v>
      </c>
      <c r="S2674" s="170">
        <f>B2673</f>
        <v>28</v>
      </c>
      <c r="T2674" t="e">
        <f>VLOOKUP(B2674,$D$223:$H$264,5,FALSE)</f>
        <v>#N/A</v>
      </c>
    </row>
    <row r="2675" spans="1:20" ht="16.5" thickBot="1" x14ac:dyDescent="0.3">
      <c r="A2675" s="139" t="str">
        <f t="shared" si="1854"/>
        <v>2015Wk 16PM3</v>
      </c>
      <c r="B2675" t="s">
        <v>175</v>
      </c>
      <c r="C2675" s="96"/>
      <c r="D2675" s="98"/>
      <c r="E2675" s="178"/>
      <c r="F2675" s="178"/>
      <c r="G2675" s="178"/>
      <c r="H2675" s="178"/>
      <c r="I2675" s="178"/>
      <c r="J2675" s="178"/>
      <c r="K2675" s="178"/>
      <c r="L2675" s="178"/>
      <c r="M2675" s="178"/>
      <c r="N2675" s="126"/>
      <c r="O2675" s="126"/>
      <c r="P2675" s="90"/>
      <c r="Q2675" s="52"/>
      <c r="R2675" s="177" t="str">
        <f>IF(R2673="","",CONCATENATE(R2673,"v",R2674))</f>
        <v>128102v120100</v>
      </c>
      <c r="S2675" s="170"/>
    </row>
    <row r="2676" spans="1:20" ht="16.5" thickBot="1" x14ac:dyDescent="0.3">
      <c r="A2676" s="139" t="str">
        <f t="shared" si="1854"/>
        <v>2015Wk 16P19</v>
      </c>
      <c r="B2676">
        <v>19</v>
      </c>
      <c r="C2676" s="144" t="s">
        <v>255</v>
      </c>
      <c r="D2676" s="171">
        <v>5</v>
      </c>
      <c r="E2676" s="172">
        <v>5</v>
      </c>
      <c r="F2676" s="172">
        <v>6</v>
      </c>
      <c r="G2676" s="172">
        <v>5</v>
      </c>
      <c r="H2676" s="172">
        <v>5</v>
      </c>
      <c r="I2676" s="172">
        <v>3</v>
      </c>
      <c r="J2676" s="172">
        <v>5</v>
      </c>
      <c r="K2676" s="172">
        <v>3</v>
      </c>
      <c r="L2676" s="172">
        <v>5</v>
      </c>
      <c r="M2676" s="173">
        <v>5</v>
      </c>
      <c r="N2676" s="174">
        <v>42</v>
      </c>
      <c r="O2676" s="175">
        <v>0</v>
      </c>
      <c r="P2676" s="176">
        <v>0</v>
      </c>
      <c r="Q2676" s="52"/>
      <c r="R2676" s="177" t="str">
        <f>CONCATENATE(B2676+100,P2676+100)</f>
        <v>119100</v>
      </c>
      <c r="S2676" s="170">
        <f>B2677</f>
        <v>9</v>
      </c>
      <c r="T2676" t="e">
        <f>VLOOKUP(B2676,$D$223:$H$264,5,FALSE)</f>
        <v>#N/A</v>
      </c>
    </row>
    <row r="2677" spans="1:20" ht="16.5" thickBot="1" x14ac:dyDescent="0.3">
      <c r="A2677" s="139" t="str">
        <f t="shared" si="1854"/>
        <v>2015Wk 16P9</v>
      </c>
      <c r="B2677">
        <v>9</v>
      </c>
      <c r="C2677" s="144" t="s">
        <v>228</v>
      </c>
      <c r="D2677" s="171">
        <v>4</v>
      </c>
      <c r="E2677" s="172">
        <v>4</v>
      </c>
      <c r="F2677" s="172">
        <v>5</v>
      </c>
      <c r="G2677" s="172">
        <v>5</v>
      </c>
      <c r="H2677" s="172">
        <v>4</v>
      </c>
      <c r="I2677" s="172">
        <v>4</v>
      </c>
      <c r="J2677" s="172">
        <v>4</v>
      </c>
      <c r="K2677" s="172">
        <v>3</v>
      </c>
      <c r="L2677" s="172">
        <v>5</v>
      </c>
      <c r="M2677" s="173">
        <v>6</v>
      </c>
      <c r="N2677" s="174">
        <v>40</v>
      </c>
      <c r="O2677" s="175">
        <v>1</v>
      </c>
      <c r="P2677" s="176">
        <v>2</v>
      </c>
      <c r="Q2677" s="52"/>
      <c r="R2677" s="177" t="str">
        <f>CONCATENATE(B2677+100,P2677+100)</f>
        <v>109102</v>
      </c>
      <c r="S2677" s="170">
        <f>B2676</f>
        <v>19</v>
      </c>
      <c r="T2677" t="e">
        <f>VLOOKUP(B2677,$D$223:$H$264,5,FALSE)</f>
        <v>#N/A</v>
      </c>
    </row>
    <row r="2678" spans="1:20" ht="16.5" thickBot="1" x14ac:dyDescent="0.3">
      <c r="A2678" s="139" t="str">
        <f t="shared" si="1854"/>
        <v>2015Wk 16PM4</v>
      </c>
      <c r="B2678" t="s">
        <v>221</v>
      </c>
      <c r="C2678" s="96"/>
      <c r="D2678" s="98"/>
      <c r="E2678" s="178"/>
      <c r="F2678" s="178"/>
      <c r="G2678" s="178"/>
      <c r="H2678" s="178"/>
      <c r="I2678" s="178"/>
      <c r="J2678" s="178"/>
      <c r="K2678" s="178"/>
      <c r="L2678" s="178"/>
      <c r="M2678" s="178"/>
      <c r="N2678" s="126"/>
      <c r="O2678" s="126"/>
      <c r="P2678" s="90"/>
      <c r="Q2678" s="52"/>
      <c r="R2678" s="177" t="str">
        <f>IF(R2676="","",CONCATENATE(R2676,"v",R2677))</f>
        <v>119100v109102</v>
      </c>
      <c r="S2678" s="170"/>
    </row>
    <row r="2679" spans="1:20" ht="16.5" thickBot="1" x14ac:dyDescent="0.3">
      <c r="A2679" s="139" t="str">
        <f t="shared" si="1854"/>
        <v>2015Wk 16P25</v>
      </c>
      <c r="B2679">
        <v>25</v>
      </c>
      <c r="C2679" s="144" t="s">
        <v>258</v>
      </c>
      <c r="D2679" s="171">
        <v>5</v>
      </c>
      <c r="E2679" s="172">
        <v>5</v>
      </c>
      <c r="F2679" s="172">
        <v>6</v>
      </c>
      <c r="G2679" s="172">
        <v>5</v>
      </c>
      <c r="H2679" s="172">
        <v>5</v>
      </c>
      <c r="I2679" s="172">
        <v>3</v>
      </c>
      <c r="J2679" s="172">
        <v>5</v>
      </c>
      <c r="K2679" s="172">
        <v>4</v>
      </c>
      <c r="L2679" s="172">
        <v>4</v>
      </c>
      <c r="M2679" s="173">
        <v>5</v>
      </c>
      <c r="N2679" s="174">
        <v>42</v>
      </c>
      <c r="O2679" s="175">
        <v>0</v>
      </c>
      <c r="P2679" s="176">
        <v>0</v>
      </c>
      <c r="Q2679" s="52"/>
      <c r="R2679" s="177" t="str">
        <f>CONCATENATE(B2679+100,P2679+100)</f>
        <v>125100</v>
      </c>
      <c r="S2679" s="170">
        <f>B2680</f>
        <v>12</v>
      </c>
      <c r="T2679" t="e">
        <f>VLOOKUP(B2679,$D$223:$H$264,5,FALSE)</f>
        <v>#N/A</v>
      </c>
    </row>
    <row r="2680" spans="1:20" ht="16.5" thickBot="1" x14ac:dyDescent="0.3">
      <c r="A2680" s="139" t="str">
        <f t="shared" si="1854"/>
        <v>2015Wk 16P12</v>
      </c>
      <c r="B2680">
        <v>12</v>
      </c>
      <c r="C2680" s="144" t="s">
        <v>231</v>
      </c>
      <c r="D2680" s="171">
        <v>5</v>
      </c>
      <c r="E2680" s="172">
        <v>5</v>
      </c>
      <c r="F2680" s="172">
        <v>5</v>
      </c>
      <c r="G2680" s="172">
        <v>5</v>
      </c>
      <c r="H2680" s="172">
        <v>4</v>
      </c>
      <c r="I2680" s="172">
        <v>3</v>
      </c>
      <c r="J2680" s="172">
        <v>5</v>
      </c>
      <c r="K2680" s="172">
        <v>4</v>
      </c>
      <c r="L2680" s="172">
        <v>4</v>
      </c>
      <c r="M2680" s="173">
        <v>5</v>
      </c>
      <c r="N2680" s="174">
        <v>40</v>
      </c>
      <c r="O2680" s="175">
        <v>2</v>
      </c>
      <c r="P2680" s="176">
        <v>2</v>
      </c>
      <c r="Q2680" s="52"/>
      <c r="R2680" s="177" t="str">
        <f>CONCATENATE(B2680+100,P2680+100)</f>
        <v>112102</v>
      </c>
      <c r="S2680" s="170">
        <f>B2679</f>
        <v>25</v>
      </c>
      <c r="T2680" t="e">
        <f>VLOOKUP(B2680,$D$223:$H$264,5,FALSE)</f>
        <v>#N/A</v>
      </c>
    </row>
    <row r="2681" spans="1:20" ht="16.5" thickBot="1" x14ac:dyDescent="0.3">
      <c r="A2681" s="139" t="str">
        <f t="shared" si="1854"/>
        <v>2015Wk 16PM5</v>
      </c>
      <c r="B2681" t="s">
        <v>224</v>
      </c>
      <c r="C2681" s="96"/>
      <c r="D2681" s="98"/>
      <c r="E2681" s="178"/>
      <c r="F2681" s="178"/>
      <c r="G2681" s="178"/>
      <c r="H2681" s="178"/>
      <c r="I2681" s="178"/>
      <c r="J2681" s="178"/>
      <c r="K2681" s="178"/>
      <c r="L2681" s="178"/>
      <c r="M2681" s="178"/>
      <c r="N2681" s="126"/>
      <c r="O2681" s="126"/>
      <c r="P2681" s="90"/>
      <c r="Q2681" s="52"/>
      <c r="R2681" s="177" t="str">
        <f>IF(R2679="","",CONCATENATE(R2679,"v",R2680))</f>
        <v>125100v112102</v>
      </c>
      <c r="S2681" s="170"/>
    </row>
    <row r="2682" spans="1:20" ht="16.5" thickBot="1" x14ac:dyDescent="0.3">
      <c r="A2682" s="139" t="str">
        <f t="shared" si="1854"/>
        <v>2015Wk 16P16</v>
      </c>
      <c r="B2682">
        <v>16</v>
      </c>
      <c r="C2682" s="144" t="s">
        <v>261</v>
      </c>
      <c r="D2682" s="171">
        <v>9</v>
      </c>
      <c r="E2682" s="172">
        <v>5</v>
      </c>
      <c r="F2682" s="172">
        <v>5</v>
      </c>
      <c r="G2682" s="172">
        <v>5</v>
      </c>
      <c r="H2682" s="172">
        <v>5</v>
      </c>
      <c r="I2682" s="172">
        <v>3</v>
      </c>
      <c r="J2682" s="172">
        <v>5</v>
      </c>
      <c r="K2682" s="172">
        <v>3</v>
      </c>
      <c r="L2682" s="172">
        <v>5</v>
      </c>
      <c r="M2682" s="173">
        <v>5</v>
      </c>
      <c r="N2682" s="174">
        <v>41</v>
      </c>
      <c r="O2682" s="175">
        <v>5</v>
      </c>
      <c r="P2682" s="176">
        <v>1</v>
      </c>
      <c r="Q2682" s="52"/>
      <c r="R2682" s="177" t="str">
        <f>CONCATENATE(B2682+100,P2682+100)</f>
        <v>116101</v>
      </c>
      <c r="S2682" s="170">
        <f>B2683</f>
        <v>72</v>
      </c>
      <c r="T2682" t="e">
        <f>VLOOKUP(B2682,$D$223:$H$264,5,FALSE)</f>
        <v>#N/A</v>
      </c>
    </row>
    <row r="2683" spans="1:20" ht="16.5" thickBot="1" x14ac:dyDescent="0.3">
      <c r="A2683" s="139" t="str">
        <f t="shared" si="1854"/>
        <v>2015Wk 16P72</v>
      </c>
      <c r="B2683">
        <v>72</v>
      </c>
      <c r="C2683" s="144" t="s">
        <v>234</v>
      </c>
      <c r="D2683" s="171">
        <v>11</v>
      </c>
      <c r="E2683" s="172">
        <v>5</v>
      </c>
      <c r="F2683" s="172">
        <v>5</v>
      </c>
      <c r="G2683" s="172">
        <v>6</v>
      </c>
      <c r="H2683" s="172">
        <v>4</v>
      </c>
      <c r="I2683" s="172">
        <v>5</v>
      </c>
      <c r="J2683" s="172">
        <v>4</v>
      </c>
      <c r="K2683" s="172">
        <v>3</v>
      </c>
      <c r="L2683" s="172">
        <v>5</v>
      </c>
      <c r="M2683" s="173">
        <v>6</v>
      </c>
      <c r="N2683" s="174">
        <v>43</v>
      </c>
      <c r="O2683" s="175">
        <v>5</v>
      </c>
      <c r="P2683" s="176">
        <v>1</v>
      </c>
      <c r="Q2683" s="52"/>
      <c r="R2683" s="177" t="str">
        <f>CONCATENATE(B2683+100,P2683+100)</f>
        <v>172101</v>
      </c>
      <c r="S2683" s="170">
        <f>B2682</f>
        <v>16</v>
      </c>
      <c r="T2683" t="e">
        <f>VLOOKUP(B2683,$D$223:$H$264,5,FALSE)</f>
        <v>#N/A</v>
      </c>
    </row>
    <row r="2684" spans="1:20" ht="16.5" thickBot="1" x14ac:dyDescent="0.3">
      <c r="A2684" s="139" t="str">
        <f t="shared" si="1854"/>
        <v>2015Wk 16PM6</v>
      </c>
      <c r="B2684" t="s">
        <v>227</v>
      </c>
      <c r="C2684" s="96"/>
      <c r="D2684" s="98"/>
      <c r="E2684" s="178"/>
      <c r="F2684" s="178"/>
      <c r="G2684" s="178"/>
      <c r="H2684" s="178"/>
      <c r="I2684" s="178"/>
      <c r="J2684" s="178"/>
      <c r="K2684" s="178"/>
      <c r="L2684" s="178"/>
      <c r="M2684" s="178"/>
      <c r="N2684" s="126"/>
      <c r="O2684" s="126"/>
      <c r="P2684" s="90"/>
      <c r="Q2684" s="52"/>
      <c r="R2684" s="177" t="str">
        <f>IF(R2682="","",CONCATENATE(R2682,"v",R2683))</f>
        <v>116101v172101</v>
      </c>
      <c r="S2684" s="170"/>
    </row>
    <row r="2685" spans="1:20" ht="16.5" thickBot="1" x14ac:dyDescent="0.3">
      <c r="A2685" s="139" t="str">
        <f t="shared" si="1854"/>
        <v>2015Wk 16P81</v>
      </c>
      <c r="B2685">
        <v>81</v>
      </c>
      <c r="C2685" s="144" t="s">
        <v>247</v>
      </c>
      <c r="D2685" s="171">
        <v>5</v>
      </c>
      <c r="E2685" s="172">
        <v>5</v>
      </c>
      <c r="F2685" s="172">
        <v>5</v>
      </c>
      <c r="G2685" s="172">
        <v>6</v>
      </c>
      <c r="H2685" s="172">
        <v>4</v>
      </c>
      <c r="I2685" s="172">
        <v>3</v>
      </c>
      <c r="J2685" s="172">
        <v>5</v>
      </c>
      <c r="K2685" s="172">
        <v>3</v>
      </c>
      <c r="L2685" s="172">
        <v>5</v>
      </c>
      <c r="M2685" s="173">
        <v>5</v>
      </c>
      <c r="N2685" s="174">
        <v>41</v>
      </c>
      <c r="O2685" s="175">
        <v>1</v>
      </c>
      <c r="P2685" s="176">
        <v>0</v>
      </c>
      <c r="Q2685" s="52"/>
      <c r="R2685" s="177" t="str">
        <f>CONCATENATE(B2685+100,P2685+100)</f>
        <v>181100</v>
      </c>
      <c r="S2685" s="170">
        <f>B2686</f>
        <v>79</v>
      </c>
      <c r="T2685" t="e">
        <f>VLOOKUP(B2685,$D$223:$H$264,5,FALSE)</f>
        <v>#N/A</v>
      </c>
    </row>
    <row r="2686" spans="1:20" ht="16.5" thickBot="1" x14ac:dyDescent="0.3">
      <c r="A2686" s="139" t="str">
        <f t="shared" si="1854"/>
        <v>2015Wk 16P79</v>
      </c>
      <c r="B2686">
        <v>79</v>
      </c>
      <c r="C2686" s="144" t="s">
        <v>220</v>
      </c>
      <c r="D2686" s="171">
        <v>3</v>
      </c>
      <c r="E2686" s="172">
        <v>4</v>
      </c>
      <c r="F2686" s="172">
        <v>4</v>
      </c>
      <c r="G2686" s="172">
        <v>5</v>
      </c>
      <c r="H2686" s="172">
        <v>4</v>
      </c>
      <c r="I2686" s="172">
        <v>4</v>
      </c>
      <c r="J2686" s="172">
        <v>4</v>
      </c>
      <c r="K2686" s="172">
        <v>3</v>
      </c>
      <c r="L2686" s="172">
        <v>4</v>
      </c>
      <c r="M2686" s="173">
        <v>5</v>
      </c>
      <c r="N2686" s="174">
        <v>37</v>
      </c>
      <c r="O2686" s="175">
        <v>3</v>
      </c>
      <c r="P2686" s="176">
        <v>2</v>
      </c>
      <c r="Q2686" s="52"/>
      <c r="R2686" s="177" t="str">
        <f>CONCATENATE(B2686+100,P2686+100)</f>
        <v>179102</v>
      </c>
      <c r="S2686" s="170">
        <f>B2685</f>
        <v>81</v>
      </c>
      <c r="T2686" t="e">
        <f>VLOOKUP(B2686,$D$223:$H$264,5,FALSE)</f>
        <v>#N/A</v>
      </c>
    </row>
    <row r="2687" spans="1:20" ht="16.5" thickBot="1" x14ac:dyDescent="0.3">
      <c r="A2687" s="139" t="str">
        <f t="shared" si="1854"/>
        <v>2015Wk 16PM7</v>
      </c>
      <c r="B2687" t="s">
        <v>230</v>
      </c>
      <c r="C2687" s="96"/>
      <c r="D2687" s="98"/>
      <c r="E2687" s="178"/>
      <c r="F2687" s="178"/>
      <c r="G2687" s="178"/>
      <c r="H2687" s="178"/>
      <c r="I2687" s="178"/>
      <c r="J2687" s="178"/>
      <c r="K2687" s="178"/>
      <c r="L2687" s="178"/>
      <c r="M2687" s="178"/>
      <c r="N2687" s="126"/>
      <c r="O2687" s="126"/>
      <c r="P2687" s="90"/>
      <c r="Q2687" s="52"/>
      <c r="R2687" s="177" t="str">
        <f>IF(R2685="","",CONCATENATE(R2685,"v",R2686))</f>
        <v>181100v179102</v>
      </c>
      <c r="S2687" s="170"/>
    </row>
    <row r="2688" spans="1:20" ht="16.5" thickBot="1" x14ac:dyDescent="0.3">
      <c r="A2688" s="139" t="str">
        <f t="shared" si="1854"/>
        <v>2015Wk 16P15</v>
      </c>
      <c r="B2688">
        <v>15</v>
      </c>
      <c r="C2688" s="144" t="s">
        <v>250</v>
      </c>
      <c r="D2688" s="171">
        <v>7</v>
      </c>
      <c r="E2688" s="172">
        <v>6</v>
      </c>
      <c r="F2688" s="172">
        <v>6</v>
      </c>
      <c r="G2688" s="172">
        <v>7</v>
      </c>
      <c r="H2688" s="172">
        <v>5</v>
      </c>
      <c r="I2688" s="172">
        <v>3</v>
      </c>
      <c r="J2688" s="172">
        <v>5</v>
      </c>
      <c r="K2688" s="172">
        <v>3</v>
      </c>
      <c r="L2688" s="172">
        <v>5</v>
      </c>
      <c r="M2688" s="173">
        <v>5</v>
      </c>
      <c r="N2688" s="174">
        <v>45</v>
      </c>
      <c r="O2688" s="175">
        <v>-1</v>
      </c>
      <c r="P2688" s="176">
        <v>0</v>
      </c>
      <c r="Q2688" s="52"/>
      <c r="R2688" s="177" t="str">
        <f>CONCATENATE(B2688+100,P2688+100)</f>
        <v>115100</v>
      </c>
      <c r="S2688" s="170">
        <f>B2689</f>
        <v>37</v>
      </c>
      <c r="T2688" t="e">
        <f>VLOOKUP(B2688,$D$223:$H$264,5,FALSE)</f>
        <v>#N/A</v>
      </c>
    </row>
    <row r="2689" spans="1:20" ht="16.5" thickBot="1" x14ac:dyDescent="0.3">
      <c r="A2689" s="139" t="str">
        <f t="shared" si="1854"/>
        <v>2015Wk 16P37</v>
      </c>
      <c r="B2689">
        <v>37</v>
      </c>
      <c r="C2689" s="144" t="s">
        <v>223</v>
      </c>
      <c r="D2689" s="171">
        <v>5</v>
      </c>
      <c r="E2689" s="172">
        <v>4</v>
      </c>
      <c r="F2689" s="172">
        <v>4</v>
      </c>
      <c r="G2689" s="172">
        <v>4</v>
      </c>
      <c r="H2689" s="172">
        <v>4</v>
      </c>
      <c r="I2689" s="172">
        <v>3</v>
      </c>
      <c r="J2689" s="172">
        <v>5</v>
      </c>
      <c r="K2689" s="172">
        <v>3</v>
      </c>
      <c r="L2689" s="172">
        <v>5</v>
      </c>
      <c r="M2689" s="173">
        <v>5</v>
      </c>
      <c r="N2689" s="174">
        <v>37</v>
      </c>
      <c r="O2689" s="175">
        <v>6</v>
      </c>
      <c r="P2689" s="176">
        <v>2</v>
      </c>
      <c r="Q2689" s="52"/>
      <c r="R2689" s="177" t="str">
        <f>CONCATENATE(B2689+100,P2689+100)</f>
        <v>137102</v>
      </c>
      <c r="S2689" s="170">
        <f>B2688</f>
        <v>15</v>
      </c>
      <c r="T2689" t="e">
        <f>VLOOKUP(B2689,$D$223:$H$264,5,FALSE)</f>
        <v>#N/A</v>
      </c>
    </row>
    <row r="2690" spans="1:20" ht="16.5" thickBot="1" x14ac:dyDescent="0.3">
      <c r="A2690" s="139" t="str">
        <f t="shared" si="1854"/>
        <v>2015Wk 16PM8</v>
      </c>
      <c r="B2690" t="s">
        <v>233</v>
      </c>
      <c r="C2690" s="96"/>
      <c r="D2690" s="98"/>
      <c r="E2690" s="178"/>
      <c r="F2690" s="178"/>
      <c r="G2690" s="178"/>
      <c r="H2690" s="178"/>
      <c r="I2690" s="178"/>
      <c r="J2690" s="178"/>
      <c r="K2690" s="178"/>
      <c r="L2690" s="178"/>
      <c r="M2690" s="178"/>
      <c r="N2690" s="126"/>
      <c r="O2690" s="126"/>
      <c r="P2690" s="90"/>
      <c r="Q2690" s="52"/>
      <c r="R2690" s="177" t="str">
        <f>IF(R2688="","",CONCATENATE(R2688,"v",R2689))</f>
        <v>115100v137102</v>
      </c>
      <c r="S2690" s="170"/>
    </row>
    <row r="2691" spans="1:20" ht="16.5" thickBot="1" x14ac:dyDescent="0.3">
      <c r="A2691" s="139" t="str">
        <f t="shared" si="1854"/>
        <v>2015Wk 16P17</v>
      </c>
      <c r="B2691">
        <v>17</v>
      </c>
      <c r="C2691" s="144" t="s">
        <v>253</v>
      </c>
      <c r="D2691" s="171">
        <v>9</v>
      </c>
      <c r="E2691" s="172">
        <v>6</v>
      </c>
      <c r="F2691" s="172">
        <v>5</v>
      </c>
      <c r="G2691" s="172">
        <v>8</v>
      </c>
      <c r="H2691" s="172">
        <v>5</v>
      </c>
      <c r="I2691" s="172">
        <v>5</v>
      </c>
      <c r="J2691" s="172">
        <v>5</v>
      </c>
      <c r="K2691" s="172">
        <v>4</v>
      </c>
      <c r="L2691" s="172">
        <v>5</v>
      </c>
      <c r="M2691" s="173">
        <v>6</v>
      </c>
      <c r="N2691" s="174">
        <v>49</v>
      </c>
      <c r="O2691" s="175">
        <v>-2</v>
      </c>
      <c r="P2691" s="176">
        <v>0</v>
      </c>
      <c r="Q2691" s="52"/>
      <c r="R2691" s="177" t="str">
        <f>CONCATENATE(B2691+100,P2691+100)</f>
        <v>117100</v>
      </c>
      <c r="S2691" s="170">
        <f>B2692</f>
        <v>73</v>
      </c>
      <c r="T2691" t="e">
        <f>VLOOKUP(B2691,$D$223:$H$264,5,FALSE)</f>
        <v>#N/A</v>
      </c>
    </row>
    <row r="2692" spans="1:20" ht="16.5" thickBot="1" x14ac:dyDescent="0.3">
      <c r="A2692" s="139" t="str">
        <f t="shared" si="1854"/>
        <v>2015Wk 16P73</v>
      </c>
      <c r="B2692">
        <v>73</v>
      </c>
      <c r="C2692" s="144" t="s">
        <v>226</v>
      </c>
      <c r="D2692" s="171">
        <v>11</v>
      </c>
      <c r="E2692" s="172">
        <v>6</v>
      </c>
      <c r="F2692" s="172">
        <v>6</v>
      </c>
      <c r="G2692" s="172">
        <v>6</v>
      </c>
      <c r="H2692" s="172">
        <v>5</v>
      </c>
      <c r="I2692" s="172">
        <v>3</v>
      </c>
      <c r="J2692" s="172">
        <v>6</v>
      </c>
      <c r="K2692" s="172">
        <v>4</v>
      </c>
      <c r="L2692" s="172">
        <v>5</v>
      </c>
      <c r="M2692" s="173">
        <v>10</v>
      </c>
      <c r="N2692" s="174">
        <v>51</v>
      </c>
      <c r="O2692" s="175">
        <v>-1</v>
      </c>
      <c r="P2692" s="176">
        <v>2</v>
      </c>
      <c r="Q2692" s="52"/>
      <c r="R2692" s="177" t="str">
        <f>CONCATENATE(B2692+100,P2692+100)</f>
        <v>173102</v>
      </c>
      <c r="S2692" s="170">
        <f>B2691</f>
        <v>17</v>
      </c>
      <c r="T2692" t="e">
        <f>VLOOKUP(B2692,$D$223:$H$264,5,FALSE)</f>
        <v>#N/A</v>
      </c>
    </row>
    <row r="2693" spans="1:20" ht="16.5" thickBot="1" x14ac:dyDescent="0.3">
      <c r="A2693" s="139" t="str">
        <f t="shared" si="1854"/>
        <v>2015Wk 16PM9</v>
      </c>
      <c r="B2693" t="s">
        <v>236</v>
      </c>
      <c r="C2693" s="96"/>
      <c r="D2693" s="98"/>
      <c r="E2693" s="178"/>
      <c r="F2693" s="178"/>
      <c r="G2693" s="178"/>
      <c r="H2693" s="178"/>
      <c r="I2693" s="178"/>
      <c r="J2693" s="178"/>
      <c r="K2693" s="178"/>
      <c r="L2693" s="178"/>
      <c r="M2693" s="178"/>
      <c r="N2693" s="126"/>
      <c r="O2693" s="126"/>
      <c r="P2693" s="90"/>
      <c r="Q2693" s="52"/>
      <c r="R2693" s="177" t="str">
        <f>IF(R2691="","",CONCATENATE(R2691,"v",R2692))</f>
        <v>117100v173102</v>
      </c>
      <c r="S2693" s="170"/>
    </row>
    <row r="2694" spans="1:20" ht="16.5" thickBot="1" x14ac:dyDescent="0.3">
      <c r="A2694" s="139" t="str">
        <f t="shared" si="1854"/>
        <v>2015Wk 16P4</v>
      </c>
      <c r="B2694">
        <v>4</v>
      </c>
      <c r="C2694" s="144" t="s">
        <v>219</v>
      </c>
      <c r="D2694" s="171">
        <v>3</v>
      </c>
      <c r="E2694" s="172">
        <v>5</v>
      </c>
      <c r="F2694" s="172">
        <v>5</v>
      </c>
      <c r="G2694" s="172">
        <v>6</v>
      </c>
      <c r="H2694" s="172">
        <v>3</v>
      </c>
      <c r="I2694" s="172">
        <v>3</v>
      </c>
      <c r="J2694" s="172">
        <v>4</v>
      </c>
      <c r="K2694" s="172">
        <v>3</v>
      </c>
      <c r="L2694" s="172">
        <v>4</v>
      </c>
      <c r="M2694" s="173">
        <v>7</v>
      </c>
      <c r="N2694" s="174">
        <v>40</v>
      </c>
      <c r="O2694" s="175">
        <v>1</v>
      </c>
      <c r="P2694" s="176">
        <v>0</v>
      </c>
      <c r="Q2694" s="52"/>
      <c r="R2694" s="177" t="str">
        <f>CONCATENATE(B2694+100,P2694+100)</f>
        <v>104100</v>
      </c>
      <c r="S2694" s="170">
        <f>B2695</f>
        <v>6</v>
      </c>
      <c r="T2694">
        <f>VLOOKUP(B2694,$D$223:$H$264,5,FALSE)</f>
        <v>0</v>
      </c>
    </row>
    <row r="2695" spans="1:20" ht="16.5" thickBot="1" x14ac:dyDescent="0.3">
      <c r="A2695" s="139" t="str">
        <f t="shared" si="1854"/>
        <v>2015Wk 16P6</v>
      </c>
      <c r="B2695">
        <v>6</v>
      </c>
      <c r="C2695" s="144" t="s">
        <v>237</v>
      </c>
      <c r="D2695" s="171">
        <v>5</v>
      </c>
      <c r="E2695" s="172">
        <v>5</v>
      </c>
      <c r="F2695" s="172">
        <v>5</v>
      </c>
      <c r="G2695" s="172">
        <v>5</v>
      </c>
      <c r="H2695" s="172">
        <v>4</v>
      </c>
      <c r="I2695" s="172">
        <v>3</v>
      </c>
      <c r="J2695" s="172">
        <v>4</v>
      </c>
      <c r="K2695" s="172">
        <v>3</v>
      </c>
      <c r="L2695" s="172">
        <v>5</v>
      </c>
      <c r="M2695" s="173">
        <v>5</v>
      </c>
      <c r="N2695" s="174">
        <v>39</v>
      </c>
      <c r="O2695" s="175">
        <v>3</v>
      </c>
      <c r="P2695" s="176">
        <v>2</v>
      </c>
      <c r="Q2695" s="52"/>
      <c r="R2695" s="177" t="str">
        <f>CONCATENATE(B2695+100,P2695+100)</f>
        <v>106102</v>
      </c>
      <c r="S2695" s="170">
        <f>B2694</f>
        <v>4</v>
      </c>
      <c r="T2695" t="e">
        <f>VLOOKUP(B2695,$D$223:$H$264,5,FALSE)</f>
        <v>#N/A</v>
      </c>
    </row>
    <row r="2696" spans="1:20" ht="16.5" thickBot="1" x14ac:dyDescent="0.3">
      <c r="A2696" s="139" t="str">
        <f t="shared" si="1854"/>
        <v>2015Wk 16PM10</v>
      </c>
      <c r="B2696" t="s">
        <v>239</v>
      </c>
      <c r="C2696" s="96"/>
      <c r="D2696" s="98"/>
      <c r="E2696" s="178"/>
      <c r="F2696" s="178"/>
      <c r="G2696" s="178"/>
      <c r="H2696" s="178"/>
      <c r="I2696" s="178"/>
      <c r="J2696" s="178"/>
      <c r="K2696" s="178"/>
      <c r="L2696" s="178"/>
      <c r="M2696" s="178"/>
      <c r="N2696" s="126"/>
      <c r="O2696" s="126"/>
      <c r="P2696" s="90"/>
      <c r="Q2696" s="52"/>
      <c r="R2696" s="177" t="str">
        <f>IF(R2694="","",CONCATENATE(R2694,"v",R2695))</f>
        <v>104100v106102</v>
      </c>
      <c r="S2696" s="170"/>
    </row>
    <row r="2697" spans="1:20" ht="16.5" thickBot="1" x14ac:dyDescent="0.3">
      <c r="A2697" s="139" t="str">
        <f t="shared" si="1854"/>
        <v>2015Wk 16P22</v>
      </c>
      <c r="B2697">
        <v>22</v>
      </c>
      <c r="C2697" s="144" t="s">
        <v>222</v>
      </c>
      <c r="D2697" s="171">
        <v>6</v>
      </c>
      <c r="E2697" s="172">
        <v>4</v>
      </c>
      <c r="F2697" s="172">
        <v>6</v>
      </c>
      <c r="G2697" s="172">
        <v>6</v>
      </c>
      <c r="H2697" s="172">
        <v>3</v>
      </c>
      <c r="I2697" s="172">
        <v>4</v>
      </c>
      <c r="J2697" s="172">
        <v>6</v>
      </c>
      <c r="K2697" s="172">
        <v>3</v>
      </c>
      <c r="L2697" s="172">
        <v>4</v>
      </c>
      <c r="M2697" s="173">
        <v>5</v>
      </c>
      <c r="N2697" s="174">
        <v>41</v>
      </c>
      <c r="O2697" s="175">
        <v>3</v>
      </c>
      <c r="P2697" s="176">
        <v>2</v>
      </c>
      <c r="Q2697" s="52"/>
      <c r="R2697" s="177" t="str">
        <f>CONCATENATE(B2697+100,P2697+100)</f>
        <v>122102</v>
      </c>
      <c r="S2697" s="170">
        <f>B2698</f>
        <v>21</v>
      </c>
      <c r="T2697" t="e">
        <f>VLOOKUP(B2697,$D$223:$H$264,5,FALSE)</f>
        <v>#N/A</v>
      </c>
    </row>
    <row r="2698" spans="1:20" ht="16.5" thickBot="1" x14ac:dyDescent="0.3">
      <c r="A2698" s="139" t="str">
        <f t="shared" si="1854"/>
        <v>2015Wk 16P21</v>
      </c>
      <c r="B2698">
        <v>21</v>
      </c>
      <c r="C2698" s="144" t="s">
        <v>240</v>
      </c>
      <c r="D2698" s="171">
        <v>7</v>
      </c>
      <c r="E2698" s="172">
        <v>5</v>
      </c>
      <c r="F2698" s="172">
        <v>6</v>
      </c>
      <c r="G2698" s="172">
        <v>6</v>
      </c>
      <c r="H2698" s="172">
        <v>4</v>
      </c>
      <c r="I2698" s="172">
        <v>4</v>
      </c>
      <c r="J2698" s="172">
        <v>5</v>
      </c>
      <c r="K2698" s="172">
        <v>3</v>
      </c>
      <c r="L2698" s="172">
        <v>4</v>
      </c>
      <c r="M2698" s="173">
        <v>5</v>
      </c>
      <c r="N2698" s="174">
        <v>42</v>
      </c>
      <c r="O2698" s="175">
        <v>2</v>
      </c>
      <c r="P2698" s="176">
        <v>0</v>
      </c>
      <c r="Q2698" s="52"/>
      <c r="R2698" s="177" t="str">
        <f>CONCATENATE(B2698+100,P2698+100)</f>
        <v>121100</v>
      </c>
      <c r="S2698" s="170">
        <f>B2697</f>
        <v>22</v>
      </c>
      <c r="T2698" t="e">
        <f>VLOOKUP(B2698,$D$223:$H$264,5,FALSE)</f>
        <v>#N/A</v>
      </c>
    </row>
    <row r="2699" spans="1:20" ht="16.5" thickBot="1" x14ac:dyDescent="0.3">
      <c r="A2699" s="139" t="str">
        <f t="shared" si="1854"/>
        <v>2015Wk 16PM11</v>
      </c>
      <c r="B2699" t="s">
        <v>242</v>
      </c>
      <c r="C2699" s="96"/>
      <c r="D2699" s="98"/>
      <c r="E2699" s="178"/>
      <c r="F2699" s="178"/>
      <c r="G2699" s="178"/>
      <c r="H2699" s="178"/>
      <c r="I2699" s="178"/>
      <c r="J2699" s="178"/>
      <c r="K2699" s="178"/>
      <c r="L2699" s="178"/>
      <c r="M2699" s="178"/>
      <c r="N2699" s="126"/>
      <c r="O2699" s="126"/>
      <c r="P2699" s="90"/>
      <c r="Q2699" s="52"/>
      <c r="R2699" s="177" t="str">
        <f>IF(R2697="","",CONCATENATE(R2697,"v",R2698))</f>
        <v>122102v121100</v>
      </c>
      <c r="S2699" s="170"/>
    </row>
    <row r="2700" spans="1:20" ht="16.5" thickBot="1" x14ac:dyDescent="0.3">
      <c r="A2700" s="139" t="str">
        <f t="shared" si="1854"/>
        <v>2015Wk 16P35</v>
      </c>
      <c r="B2700">
        <v>35</v>
      </c>
      <c r="C2700" s="144" t="s">
        <v>225</v>
      </c>
      <c r="D2700" s="171">
        <v>11</v>
      </c>
      <c r="E2700" s="172">
        <v>5</v>
      </c>
      <c r="F2700" s="172">
        <v>5</v>
      </c>
      <c r="G2700" s="172">
        <v>8</v>
      </c>
      <c r="H2700" s="172">
        <v>6</v>
      </c>
      <c r="I2700" s="172">
        <v>5</v>
      </c>
      <c r="J2700" s="172">
        <v>5</v>
      </c>
      <c r="K2700" s="172">
        <v>4</v>
      </c>
      <c r="L2700" s="172">
        <v>6</v>
      </c>
      <c r="M2700" s="173">
        <v>7</v>
      </c>
      <c r="N2700" s="174">
        <v>51</v>
      </c>
      <c r="O2700" s="175">
        <v>-2</v>
      </c>
      <c r="P2700" s="176">
        <v>0</v>
      </c>
      <c r="Q2700" s="52"/>
      <c r="R2700" s="177" t="str">
        <f>CONCATENATE(B2700+100,P2700+100)</f>
        <v>135100</v>
      </c>
      <c r="S2700" s="170">
        <f>B2701</f>
        <v>29</v>
      </c>
      <c r="T2700" t="e">
        <f>VLOOKUP(B2700,$D$223:$H$264,5,FALSE)</f>
        <v>#N/A</v>
      </c>
    </row>
    <row r="2701" spans="1:20" ht="16.5" thickBot="1" x14ac:dyDescent="0.3">
      <c r="A2701" s="139" t="str">
        <f t="shared" si="1854"/>
        <v>2015Wk 16P29</v>
      </c>
      <c r="B2701">
        <v>29</v>
      </c>
      <c r="C2701" s="144" t="s">
        <v>243</v>
      </c>
      <c r="D2701" s="171">
        <v>10</v>
      </c>
      <c r="E2701" s="172">
        <v>5</v>
      </c>
      <c r="F2701" s="172">
        <v>6</v>
      </c>
      <c r="G2701" s="172">
        <v>7</v>
      </c>
      <c r="H2701" s="172">
        <v>5</v>
      </c>
      <c r="I2701" s="172">
        <v>4</v>
      </c>
      <c r="J2701" s="172">
        <v>5</v>
      </c>
      <c r="K2701" s="172">
        <v>4</v>
      </c>
      <c r="L2701" s="172">
        <v>5</v>
      </c>
      <c r="M2701" s="173">
        <v>6</v>
      </c>
      <c r="N2701" s="174">
        <v>47</v>
      </c>
      <c r="O2701" s="175">
        <v>0</v>
      </c>
      <c r="P2701" s="176">
        <v>2</v>
      </c>
      <c r="Q2701" s="52"/>
      <c r="R2701" s="177" t="str">
        <f>CONCATENATE(B2701+100,P2701+100)</f>
        <v>129102</v>
      </c>
      <c r="S2701" s="170">
        <f>B2700</f>
        <v>35</v>
      </c>
      <c r="T2701" t="e">
        <f>VLOOKUP(B2701,$D$223:$H$264,5,FALSE)</f>
        <v>#N/A</v>
      </c>
    </row>
    <row r="2702" spans="1:20" ht="16.5" thickBot="1" x14ac:dyDescent="0.3">
      <c r="A2702" s="139" t="str">
        <f t="shared" si="1854"/>
        <v>2015Wk 16PM12</v>
      </c>
      <c r="B2702" t="s">
        <v>245</v>
      </c>
      <c r="C2702" s="96"/>
      <c r="D2702" s="98"/>
      <c r="E2702" s="178"/>
      <c r="F2702" s="178"/>
      <c r="G2702" s="178"/>
      <c r="H2702" s="178"/>
      <c r="I2702" s="178"/>
      <c r="J2702" s="178"/>
      <c r="K2702" s="178"/>
      <c r="L2702" s="178"/>
      <c r="M2702" s="178"/>
      <c r="N2702" s="126"/>
      <c r="O2702" s="126"/>
      <c r="P2702" s="90"/>
      <c r="Q2702" s="52"/>
      <c r="R2702" s="177" t="str">
        <f>IF(R2700="","",CONCATENATE(R2700,"v",R2701))</f>
        <v>135100v129102</v>
      </c>
      <c r="S2702" s="170"/>
    </row>
    <row r="2703" spans="1:20" ht="16.5" thickBot="1" x14ac:dyDescent="0.3">
      <c r="A2703" s="139" t="str">
        <f t="shared" si="1854"/>
        <v>2015Wk 16P3</v>
      </c>
      <c r="B2703">
        <v>3</v>
      </c>
      <c r="C2703" s="144" t="s">
        <v>229</v>
      </c>
      <c r="D2703" s="171">
        <v>4</v>
      </c>
      <c r="E2703" s="172">
        <v>5</v>
      </c>
      <c r="F2703" s="172">
        <v>5</v>
      </c>
      <c r="G2703" s="172">
        <v>5</v>
      </c>
      <c r="H2703" s="172">
        <v>4</v>
      </c>
      <c r="I2703" s="172">
        <v>3</v>
      </c>
      <c r="J2703" s="172">
        <v>5</v>
      </c>
      <c r="K2703" s="172">
        <v>4</v>
      </c>
      <c r="L2703" s="172">
        <v>4</v>
      </c>
      <c r="M2703" s="173">
        <v>6</v>
      </c>
      <c r="N2703" s="174">
        <v>41</v>
      </c>
      <c r="O2703" s="175">
        <v>0</v>
      </c>
      <c r="P2703" s="176">
        <v>0</v>
      </c>
      <c r="Q2703" s="52"/>
      <c r="R2703" s="177" t="str">
        <f>CONCATENATE(B2703+100,P2703+100)</f>
        <v>103100</v>
      </c>
      <c r="S2703" s="170">
        <f>B2704</f>
        <v>83</v>
      </c>
      <c r="T2703" t="e">
        <f>VLOOKUP(B2703,$D$223:$H$264,5,FALSE)</f>
        <v>#N/A</v>
      </c>
    </row>
    <row r="2704" spans="1:20" ht="16.5" thickBot="1" x14ac:dyDescent="0.3">
      <c r="A2704" s="139" t="str">
        <f t="shared" si="1854"/>
        <v>2015Wk 16P83</v>
      </c>
      <c r="B2704">
        <v>83</v>
      </c>
      <c r="C2704" s="144" t="s">
        <v>213</v>
      </c>
      <c r="D2704" s="171">
        <v>2</v>
      </c>
      <c r="E2704" s="172">
        <v>4</v>
      </c>
      <c r="F2704" s="172">
        <v>4</v>
      </c>
      <c r="G2704" s="172">
        <v>4</v>
      </c>
      <c r="H2704" s="172">
        <v>4</v>
      </c>
      <c r="I2704" s="172">
        <v>3</v>
      </c>
      <c r="J2704" s="172">
        <v>5</v>
      </c>
      <c r="K2704" s="172">
        <v>3</v>
      </c>
      <c r="L2704" s="172">
        <v>5</v>
      </c>
      <c r="M2704" s="173">
        <v>6</v>
      </c>
      <c r="N2704" s="174">
        <v>38</v>
      </c>
      <c r="O2704" s="175">
        <v>2</v>
      </c>
      <c r="P2704" s="176">
        <v>2</v>
      </c>
      <c r="Q2704" s="52"/>
      <c r="R2704" s="177" t="str">
        <f>CONCATENATE(B2704+100,P2704+100)</f>
        <v>183102</v>
      </c>
      <c r="S2704" s="170">
        <f>B2703</f>
        <v>3</v>
      </c>
      <c r="T2704" t="e">
        <f>VLOOKUP(B2704,$D$223:$H$264,5,FALSE)</f>
        <v>#N/A</v>
      </c>
    </row>
    <row r="2705" spans="1:20" ht="16.5" thickBot="1" x14ac:dyDescent="0.3">
      <c r="A2705" s="139" t="str">
        <f t="shared" si="1854"/>
        <v>2015Wk 16PM13</v>
      </c>
      <c r="B2705" t="s">
        <v>248</v>
      </c>
      <c r="C2705" s="96"/>
      <c r="D2705" s="98"/>
      <c r="E2705" s="178"/>
      <c r="F2705" s="178"/>
      <c r="G2705" s="178"/>
      <c r="H2705" s="178"/>
      <c r="I2705" s="178"/>
      <c r="J2705" s="178"/>
      <c r="K2705" s="178"/>
      <c r="L2705" s="178"/>
      <c r="M2705" s="178"/>
      <c r="N2705" s="126"/>
      <c r="O2705" s="126"/>
      <c r="P2705" s="90"/>
      <c r="Q2705" s="52"/>
      <c r="R2705" s="177" t="str">
        <f>IF(R2703="","",CONCATENATE(R2703,"v",R2704))</f>
        <v>103100v183102</v>
      </c>
      <c r="S2705" s="170"/>
    </row>
    <row r="2706" spans="1:20" ht="16.5" thickBot="1" x14ac:dyDescent="0.3">
      <c r="A2706" s="139" t="str">
        <f t="shared" si="1854"/>
        <v>2015Wk 16P31</v>
      </c>
      <c r="B2706">
        <v>31</v>
      </c>
      <c r="C2706" s="144" t="s">
        <v>232</v>
      </c>
      <c r="D2706" s="171">
        <v>8</v>
      </c>
      <c r="E2706" s="172">
        <v>6</v>
      </c>
      <c r="F2706" s="172">
        <v>6</v>
      </c>
      <c r="G2706" s="172">
        <v>6</v>
      </c>
      <c r="H2706" s="172">
        <v>7</v>
      </c>
      <c r="I2706" s="172">
        <v>3</v>
      </c>
      <c r="J2706" s="172">
        <v>5</v>
      </c>
      <c r="K2706" s="172">
        <v>3</v>
      </c>
      <c r="L2706" s="172">
        <v>5</v>
      </c>
      <c r="M2706" s="173">
        <v>6</v>
      </c>
      <c r="N2706" s="174">
        <v>47</v>
      </c>
      <c r="O2706" s="175">
        <v>-1</v>
      </c>
      <c r="P2706" s="176">
        <v>0</v>
      </c>
      <c r="Q2706" s="52"/>
      <c r="R2706" s="177" t="str">
        <f>CONCATENATE(B2706+100,P2706+100)</f>
        <v>131100</v>
      </c>
      <c r="S2706" s="170">
        <f>B2707</f>
        <v>14</v>
      </c>
      <c r="T2706" t="e">
        <f>VLOOKUP(B2706,$D$223:$H$264,5,FALSE)</f>
        <v>#N/A</v>
      </c>
    </row>
    <row r="2707" spans="1:20" ht="16.5" thickBot="1" x14ac:dyDescent="0.3">
      <c r="A2707" s="139" t="str">
        <f t="shared" si="1854"/>
        <v>2015Wk 16P14</v>
      </c>
      <c r="B2707">
        <v>14</v>
      </c>
      <c r="C2707" s="144" t="s">
        <v>215</v>
      </c>
      <c r="D2707" s="171">
        <v>8</v>
      </c>
      <c r="E2707" s="172">
        <v>4</v>
      </c>
      <c r="F2707" s="172">
        <v>6</v>
      </c>
      <c r="G2707" s="172">
        <v>6</v>
      </c>
      <c r="H2707" s="172">
        <v>5</v>
      </c>
      <c r="I2707" s="172">
        <v>4</v>
      </c>
      <c r="J2707" s="172">
        <v>5</v>
      </c>
      <c r="K2707" s="172">
        <v>3</v>
      </c>
      <c r="L2707" s="172">
        <v>5</v>
      </c>
      <c r="M2707" s="173">
        <v>6</v>
      </c>
      <c r="N2707" s="174">
        <v>44</v>
      </c>
      <c r="O2707" s="175">
        <v>1</v>
      </c>
      <c r="P2707" s="176">
        <v>2</v>
      </c>
      <c r="Q2707" s="52"/>
      <c r="R2707" s="177" t="str">
        <f>CONCATENATE(B2707+100,P2707+100)</f>
        <v>114102</v>
      </c>
      <c r="S2707" s="170">
        <f>B2706</f>
        <v>31</v>
      </c>
      <c r="T2707" t="e">
        <f>VLOOKUP(B2707,$D$223:$H$264,5,FALSE)</f>
        <v>#N/A</v>
      </c>
    </row>
    <row r="2708" spans="1:20" ht="16.5" thickBot="1" x14ac:dyDescent="0.3">
      <c r="A2708" s="139" t="str">
        <f t="shared" si="1854"/>
        <v>2015Wk 16PM14</v>
      </c>
      <c r="B2708" t="s">
        <v>251</v>
      </c>
      <c r="C2708" s="96"/>
      <c r="D2708" s="98"/>
      <c r="E2708" s="178"/>
      <c r="F2708" s="178"/>
      <c r="G2708" s="178"/>
      <c r="H2708" s="178"/>
      <c r="I2708" s="178"/>
      <c r="J2708" s="178"/>
      <c r="K2708" s="178"/>
      <c r="L2708" s="178"/>
      <c r="M2708" s="178"/>
      <c r="N2708" s="126"/>
      <c r="O2708" s="126"/>
      <c r="P2708" s="90"/>
      <c r="Q2708" s="52"/>
      <c r="R2708" s="177" t="str">
        <f>IF(R2706="","",CONCATENATE(R2706,"v",R2707))</f>
        <v>131100v114102</v>
      </c>
      <c r="S2708" s="170"/>
    </row>
    <row r="2709" spans="1:20" ht="16.5" thickBot="1" x14ac:dyDescent="0.3">
      <c r="A2709" s="139" t="str">
        <f t="shared" si="1854"/>
        <v>2015Wk 16P32</v>
      </c>
      <c r="B2709">
        <v>32</v>
      </c>
      <c r="C2709" s="144" t="s">
        <v>235</v>
      </c>
      <c r="D2709" s="171">
        <v>10</v>
      </c>
      <c r="E2709" s="172">
        <v>5</v>
      </c>
      <c r="F2709" s="172">
        <v>7</v>
      </c>
      <c r="G2709" s="172">
        <v>5</v>
      </c>
      <c r="H2709" s="172">
        <v>5</v>
      </c>
      <c r="I2709" s="172">
        <v>3</v>
      </c>
      <c r="J2709" s="172">
        <v>6</v>
      </c>
      <c r="K2709" s="172">
        <v>5</v>
      </c>
      <c r="L2709" s="172">
        <v>5</v>
      </c>
      <c r="M2709" s="173">
        <v>7</v>
      </c>
      <c r="N2709" s="174">
        <v>48</v>
      </c>
      <c r="O2709" s="175">
        <v>0</v>
      </c>
      <c r="P2709" s="176">
        <v>0</v>
      </c>
      <c r="Q2709" s="52"/>
      <c r="R2709" s="177" t="str">
        <f>CONCATENATE(B2709+100,P2709+100)</f>
        <v>132100</v>
      </c>
      <c r="S2709" s="170">
        <f>B2710</f>
        <v>57</v>
      </c>
      <c r="T2709" t="e">
        <f>VLOOKUP(B2709,$D$223:$H$264,5,FALSE)</f>
        <v>#N/A</v>
      </c>
    </row>
    <row r="2710" spans="1:20" ht="16.5" thickBot="1" x14ac:dyDescent="0.3">
      <c r="A2710" s="139" t="str">
        <f t="shared" si="1854"/>
        <v>2015Wk 16P57</v>
      </c>
      <c r="B2710">
        <v>57</v>
      </c>
      <c r="C2710" s="144" t="s">
        <v>217</v>
      </c>
      <c r="D2710" s="171">
        <v>13</v>
      </c>
      <c r="E2710" s="172">
        <v>6</v>
      </c>
      <c r="F2710" s="172">
        <v>6</v>
      </c>
      <c r="G2710" s="172">
        <v>5</v>
      </c>
      <c r="H2710" s="172">
        <v>4</v>
      </c>
      <c r="I2710" s="172">
        <v>6</v>
      </c>
      <c r="J2710" s="172">
        <v>6</v>
      </c>
      <c r="K2710" s="172">
        <v>4</v>
      </c>
      <c r="L2710" s="172">
        <v>5</v>
      </c>
      <c r="M2710" s="173">
        <v>7</v>
      </c>
      <c r="N2710" s="174">
        <v>49</v>
      </c>
      <c r="O2710" s="175">
        <v>1</v>
      </c>
      <c r="P2710" s="176">
        <v>2</v>
      </c>
      <c r="Q2710" s="52"/>
      <c r="R2710" s="177" t="str">
        <f>CONCATENATE(B2710+100,P2710+100)</f>
        <v>157102</v>
      </c>
      <c r="S2710" s="170">
        <f>B2709</f>
        <v>32</v>
      </c>
      <c r="T2710" t="e">
        <f>VLOOKUP(B2710,$D$223:$H$264,5,FALSE)</f>
        <v>#N/A</v>
      </c>
    </row>
    <row r="2711" spans="1:20" ht="16.5" thickBot="1" x14ac:dyDescent="0.3">
      <c r="A2711" s="139" t="str">
        <f t="shared" si="1854"/>
        <v>2015Wk 16PM15</v>
      </c>
      <c r="B2711" t="s">
        <v>254</v>
      </c>
      <c r="C2711" s="96"/>
      <c r="D2711" s="98"/>
      <c r="E2711" s="178"/>
      <c r="F2711" s="178"/>
      <c r="G2711" s="178"/>
      <c r="H2711" s="178"/>
      <c r="I2711" s="178"/>
      <c r="J2711" s="178"/>
      <c r="K2711" s="178"/>
      <c r="L2711" s="178"/>
      <c r="M2711" s="178"/>
      <c r="N2711" s="126"/>
      <c r="O2711" s="126"/>
      <c r="P2711" s="90"/>
      <c r="Q2711" s="52"/>
      <c r="R2711" s="177" t="str">
        <f>IF(R2709="","",CONCATENATE(R2709,"v",R2710))</f>
        <v>132100v157102</v>
      </c>
      <c r="S2711" s="170"/>
    </row>
    <row r="2712" spans="1:20" ht="16.5" thickBot="1" x14ac:dyDescent="0.3">
      <c r="A2712" s="139" t="str">
        <f t="shared" si="1854"/>
        <v>2015Wk 16P23</v>
      </c>
      <c r="B2712">
        <v>23</v>
      </c>
      <c r="C2712" s="144" t="s">
        <v>246</v>
      </c>
      <c r="D2712" s="171">
        <v>5</v>
      </c>
      <c r="E2712" s="172">
        <v>5</v>
      </c>
      <c r="F2712" s="172">
        <v>5</v>
      </c>
      <c r="G2712" s="172">
        <v>4</v>
      </c>
      <c r="H2712" s="172">
        <v>4</v>
      </c>
      <c r="I2712" s="172">
        <v>3</v>
      </c>
      <c r="J2712" s="172">
        <v>5</v>
      </c>
      <c r="K2712" s="172">
        <v>3</v>
      </c>
      <c r="L2712" s="172">
        <v>4</v>
      </c>
      <c r="M2712" s="173">
        <v>6</v>
      </c>
      <c r="N2712" s="174">
        <v>39</v>
      </c>
      <c r="O2712" s="175">
        <v>4</v>
      </c>
      <c r="P2712" s="176">
        <v>2</v>
      </c>
      <c r="Q2712" s="52"/>
      <c r="R2712" s="177" t="str">
        <f>CONCATENATE(B2712+100,P2712+100)</f>
        <v>123102</v>
      </c>
      <c r="S2712" s="170">
        <f>B2713</f>
        <v>68</v>
      </c>
      <c r="T2712" t="e">
        <f>VLOOKUP(B2712,$D$223:$H$264,5,FALSE)</f>
        <v>#N/A</v>
      </c>
    </row>
    <row r="2713" spans="1:20" ht="16.5" thickBot="1" x14ac:dyDescent="0.3">
      <c r="A2713" s="139" t="str">
        <f t="shared" si="1854"/>
        <v>2015Wk 16P68</v>
      </c>
      <c r="B2713">
        <v>68</v>
      </c>
      <c r="C2713" s="144" t="s">
        <v>214</v>
      </c>
      <c r="D2713" s="171">
        <v>2</v>
      </c>
      <c r="E2713" s="172">
        <v>3</v>
      </c>
      <c r="F2713" s="172">
        <v>5</v>
      </c>
      <c r="G2713" s="172">
        <v>5</v>
      </c>
      <c r="H2713" s="172">
        <v>4</v>
      </c>
      <c r="I2713" s="172">
        <v>4</v>
      </c>
      <c r="J2713" s="172">
        <v>5</v>
      </c>
      <c r="K2713" s="172">
        <v>3</v>
      </c>
      <c r="L2713" s="172">
        <v>4</v>
      </c>
      <c r="M2713" s="173">
        <v>6</v>
      </c>
      <c r="N2713" s="174">
        <v>39</v>
      </c>
      <c r="O2713" s="175">
        <v>1</v>
      </c>
      <c r="P2713" s="176">
        <v>0</v>
      </c>
      <c r="Q2713" s="52"/>
      <c r="R2713" s="177" t="str">
        <f>CONCATENATE(B2713+100,P2713+100)</f>
        <v>168100</v>
      </c>
      <c r="S2713" s="170">
        <f>B2712</f>
        <v>23</v>
      </c>
      <c r="T2713" t="e">
        <f>VLOOKUP(B2713,$D$223:$H$264,5,FALSE)</f>
        <v>#N/A</v>
      </c>
    </row>
    <row r="2714" spans="1:20" ht="16.5" thickBot="1" x14ac:dyDescent="0.3">
      <c r="A2714" s="139" t="str">
        <f t="shared" si="1854"/>
        <v>2015Wk 16PM16</v>
      </c>
      <c r="B2714" t="s">
        <v>257</v>
      </c>
      <c r="C2714" s="96"/>
      <c r="D2714" s="98"/>
      <c r="E2714" s="178"/>
      <c r="F2714" s="178"/>
      <c r="G2714" s="178"/>
      <c r="H2714" s="178"/>
      <c r="I2714" s="178"/>
      <c r="J2714" s="178"/>
      <c r="K2714" s="178"/>
      <c r="L2714" s="178"/>
      <c r="M2714" s="178"/>
      <c r="N2714" s="126"/>
      <c r="O2714" s="126"/>
      <c r="P2714" s="90"/>
      <c r="Q2714" s="52"/>
      <c r="R2714" s="177" t="str">
        <f>IF(R2712="","",CONCATENATE(R2712,"v",R2713))</f>
        <v>123102v168100</v>
      </c>
      <c r="S2714" s="170"/>
    </row>
    <row r="2715" spans="1:20" ht="16.5" thickBot="1" x14ac:dyDescent="0.3">
      <c r="A2715" s="139" t="str">
        <f t="shared" si="1854"/>
        <v>2015Wk 16P24</v>
      </c>
      <c r="B2715">
        <v>24</v>
      </c>
      <c r="C2715" s="144" t="s">
        <v>249</v>
      </c>
      <c r="D2715" s="171">
        <v>8</v>
      </c>
      <c r="E2715" s="172">
        <v>4</v>
      </c>
      <c r="F2715" s="172">
        <v>6</v>
      </c>
      <c r="G2715" s="172">
        <v>5</v>
      </c>
      <c r="H2715" s="172">
        <v>5</v>
      </c>
      <c r="I2715" s="172">
        <v>4</v>
      </c>
      <c r="J2715" s="172">
        <v>5</v>
      </c>
      <c r="K2715" s="172">
        <v>4</v>
      </c>
      <c r="L2715" s="172">
        <v>5</v>
      </c>
      <c r="M2715" s="173">
        <v>5</v>
      </c>
      <c r="N2715" s="174">
        <v>43</v>
      </c>
      <c r="O2715" s="175">
        <v>2</v>
      </c>
      <c r="P2715" s="176">
        <v>2</v>
      </c>
      <c r="Q2715" s="52"/>
      <c r="R2715" s="177" t="str">
        <f>CONCATENATE(B2715+100,P2715+100)</f>
        <v>124102</v>
      </c>
      <c r="S2715" s="170">
        <f t="shared" ref="S2715" si="1855">B2716</f>
        <v>30</v>
      </c>
    </row>
    <row r="2716" spans="1:20" ht="16.5" thickBot="1" x14ac:dyDescent="0.3">
      <c r="A2716" s="139" t="str">
        <f t="shared" si="1854"/>
        <v>2015Wk 16P30</v>
      </c>
      <c r="B2716">
        <v>30</v>
      </c>
      <c r="C2716" s="144" t="s">
        <v>216</v>
      </c>
      <c r="D2716" s="171">
        <v>8</v>
      </c>
      <c r="E2716" s="172">
        <v>5</v>
      </c>
      <c r="F2716" s="172">
        <v>6</v>
      </c>
      <c r="G2716" s="172">
        <v>7</v>
      </c>
      <c r="H2716" s="172">
        <v>4</v>
      </c>
      <c r="I2716" s="172">
        <v>4</v>
      </c>
      <c r="J2716" s="172">
        <v>5</v>
      </c>
      <c r="K2716" s="172">
        <v>4</v>
      </c>
      <c r="L2716" s="172">
        <v>4</v>
      </c>
      <c r="M2716" s="173">
        <v>6</v>
      </c>
      <c r="N2716" s="174">
        <v>45</v>
      </c>
      <c r="O2716" s="175">
        <v>0</v>
      </c>
      <c r="P2716" s="176">
        <v>0</v>
      </c>
      <c r="Q2716" s="52"/>
      <c r="R2716" s="177" t="str">
        <f>CONCATENATE(B2716+100,P2716+100)</f>
        <v>130100</v>
      </c>
      <c r="S2716" s="170">
        <f t="shared" ref="S2716" si="1856">B2715</f>
        <v>24</v>
      </c>
    </row>
    <row r="2717" spans="1:20" ht="16.5" thickBot="1" x14ac:dyDescent="0.3">
      <c r="A2717" s="139" t="str">
        <f t="shared" si="1854"/>
        <v>2015Wk 16PM17</v>
      </c>
      <c r="B2717" t="s">
        <v>260</v>
      </c>
      <c r="C2717" s="96"/>
      <c r="D2717" s="98"/>
      <c r="E2717" s="178"/>
      <c r="F2717" s="178"/>
      <c r="G2717" s="178"/>
      <c r="H2717" s="178"/>
      <c r="I2717" s="178"/>
      <c r="J2717" s="178"/>
      <c r="K2717" s="178"/>
      <c r="L2717" s="178"/>
      <c r="M2717" s="178"/>
      <c r="N2717" s="126"/>
      <c r="O2717" s="126"/>
      <c r="P2717" s="90"/>
      <c r="Q2717" s="52"/>
      <c r="R2717" s="177" t="str">
        <f>IF(R2715="","",CONCATENATE(R2715,"v",R2716))</f>
        <v>124102v130100</v>
      </c>
      <c r="S2717" s="170"/>
    </row>
    <row r="2718" spans="1:20" ht="16.5" thickBot="1" x14ac:dyDescent="0.3">
      <c r="A2718" s="139" t="str">
        <f t="shared" si="1854"/>
        <v>2015Wk 16P80</v>
      </c>
      <c r="B2718">
        <v>80</v>
      </c>
      <c r="C2718" s="144" t="s">
        <v>252</v>
      </c>
      <c r="D2718" s="171">
        <v>9</v>
      </c>
      <c r="E2718" s="172">
        <v>5</v>
      </c>
      <c r="F2718" s="172">
        <v>5</v>
      </c>
      <c r="G2718" s="172">
        <v>6</v>
      </c>
      <c r="H2718" s="172">
        <v>4</v>
      </c>
      <c r="I2718" s="172">
        <v>3</v>
      </c>
      <c r="J2718" s="172">
        <v>5</v>
      </c>
      <c r="K2718" s="172">
        <v>5</v>
      </c>
      <c r="L2718" s="172">
        <v>5</v>
      </c>
      <c r="M2718" s="173">
        <v>10</v>
      </c>
      <c r="N2718" s="174">
        <v>48</v>
      </c>
      <c r="O2718" s="175">
        <v>0</v>
      </c>
      <c r="P2718" s="176">
        <v>0</v>
      </c>
      <c r="Q2718" s="52"/>
      <c r="R2718" s="177" t="str">
        <f>CONCATENATE(B2718+100,P2718+100)</f>
        <v>180100</v>
      </c>
      <c r="S2718" s="170">
        <f t="shared" ref="S2718" si="1857">B2719</f>
        <v>44</v>
      </c>
    </row>
    <row r="2719" spans="1:20" ht="16.5" thickBot="1" x14ac:dyDescent="0.3">
      <c r="A2719" s="139" t="str">
        <f t="shared" si="1854"/>
        <v>2015Wk 16P44</v>
      </c>
      <c r="B2719">
        <v>44</v>
      </c>
      <c r="C2719" s="144" t="s">
        <v>218</v>
      </c>
      <c r="D2719" s="171">
        <v>13</v>
      </c>
      <c r="E2719" s="172">
        <v>7</v>
      </c>
      <c r="F2719" s="172">
        <v>5</v>
      </c>
      <c r="G2719" s="172">
        <v>6</v>
      </c>
      <c r="H2719" s="172">
        <v>6</v>
      </c>
      <c r="I2719" s="172">
        <v>4</v>
      </c>
      <c r="J2719" s="172">
        <v>5</v>
      </c>
      <c r="K2719" s="172">
        <v>3</v>
      </c>
      <c r="L2719" s="172">
        <v>5</v>
      </c>
      <c r="M2719" s="173">
        <v>8</v>
      </c>
      <c r="N2719" s="174">
        <v>49</v>
      </c>
      <c r="O2719" s="175">
        <v>3</v>
      </c>
      <c r="P2719" s="176">
        <v>2</v>
      </c>
      <c r="Q2719" s="52"/>
      <c r="R2719" s="177" t="str">
        <f>CONCATENATE(B2719+100,P2719+100)</f>
        <v>144102</v>
      </c>
      <c r="S2719" s="170">
        <f t="shared" ref="S2719" si="1858">B2718</f>
        <v>80</v>
      </c>
    </row>
    <row r="2720" spans="1:20" ht="16.5" thickBot="1" x14ac:dyDescent="0.3">
      <c r="A2720" s="139" t="str">
        <f t="shared" si="1854"/>
        <v>2015Wk 16PM18</v>
      </c>
      <c r="B2720" t="s">
        <v>263</v>
      </c>
      <c r="C2720" s="96"/>
      <c r="D2720" s="98"/>
      <c r="E2720" s="178"/>
      <c r="F2720" s="178"/>
      <c r="G2720" s="178"/>
      <c r="H2720" s="178"/>
      <c r="I2720" s="178"/>
      <c r="J2720" s="178"/>
      <c r="K2720" s="178"/>
      <c r="L2720" s="178"/>
      <c r="M2720" s="178"/>
      <c r="N2720" s="126"/>
      <c r="O2720" s="126"/>
      <c r="P2720" s="90"/>
      <c r="Q2720" s="52"/>
      <c r="R2720" s="177" t="str">
        <f>IF(R2718="","",CONCATENATE(R2718,"v",R2719))</f>
        <v>180100v144102</v>
      </c>
      <c r="S2720" s="170"/>
    </row>
    <row r="2721" spans="1:19" ht="16.5" thickBot="1" x14ac:dyDescent="0.3">
      <c r="A2721" s="139" t="str">
        <f t="shared" si="1854"/>
        <v>2015Wk 16P</v>
      </c>
      <c r="B2721" t="s">
        <v>264</v>
      </c>
      <c r="C2721" s="144"/>
      <c r="D2721" s="171" t="s">
        <v>264</v>
      </c>
      <c r="E2721" s="172"/>
      <c r="F2721" s="172"/>
      <c r="G2721" s="172"/>
      <c r="H2721" s="172"/>
      <c r="I2721" s="172"/>
      <c r="J2721" s="172"/>
      <c r="K2721" s="172"/>
      <c r="L2721" s="172"/>
      <c r="M2721" s="173"/>
      <c r="N2721" s="174">
        <v>0</v>
      </c>
      <c r="O2721" s="175" t="e">
        <v>#VALUE!</v>
      </c>
      <c r="P2721" s="176" t="e">
        <v>#VALUE!</v>
      </c>
      <c r="Q2721" s="52"/>
      <c r="R2721" s="177" t="e">
        <f>CONCATENATE(B2721+100,P2721+100)</f>
        <v>#VALUE!</v>
      </c>
      <c r="S2721" s="170"/>
    </row>
    <row r="2722" spans="1:19" ht="16.5" thickBot="1" x14ac:dyDescent="0.3">
      <c r="A2722" s="139" t="str">
        <f t="shared" si="1854"/>
        <v>2015Wk 16P</v>
      </c>
      <c r="B2722" t="s">
        <v>264</v>
      </c>
      <c r="C2722" s="144"/>
      <c r="D2722" s="171" t="s">
        <v>264</v>
      </c>
      <c r="E2722" s="172"/>
      <c r="F2722" s="172"/>
      <c r="G2722" s="172"/>
      <c r="H2722" s="172"/>
      <c r="I2722" s="172"/>
      <c r="J2722" s="172"/>
      <c r="K2722" s="172"/>
      <c r="L2722" s="172"/>
      <c r="M2722" s="173"/>
      <c r="N2722" s="174">
        <v>0</v>
      </c>
      <c r="O2722" s="175" t="e">
        <v>#VALUE!</v>
      </c>
      <c r="P2722" s="176" t="e">
        <v>#VALUE!</v>
      </c>
      <c r="Q2722" s="52"/>
      <c r="R2722" s="177" t="e">
        <f>CONCATENATE(B2722+100,P2722+100)</f>
        <v>#VALUE!</v>
      </c>
      <c r="S2722" s="170"/>
    </row>
    <row r="2723" spans="1:19" ht="16.5" thickBot="1" x14ac:dyDescent="0.3">
      <c r="A2723" s="139" t="str">
        <f t="shared" si="1854"/>
        <v>2015Wk 16PM19</v>
      </c>
      <c r="B2723" t="s">
        <v>265</v>
      </c>
      <c r="C2723" s="96"/>
      <c r="D2723" s="98"/>
      <c r="E2723" s="178"/>
      <c r="F2723" s="178"/>
      <c r="G2723" s="178"/>
      <c r="H2723" s="178"/>
      <c r="I2723" s="178"/>
      <c r="J2723" s="178"/>
      <c r="K2723" s="178"/>
      <c r="L2723" s="178"/>
      <c r="M2723" s="178"/>
      <c r="N2723" s="126"/>
      <c r="O2723" s="126"/>
      <c r="P2723" s="90"/>
      <c r="Q2723" s="52"/>
      <c r="R2723" s="177" t="e">
        <f>IF(R2721="","",CONCATENATE(R2721,"v",R2722))</f>
        <v>#VALUE!</v>
      </c>
      <c r="S2723" s="170"/>
    </row>
    <row r="2724" spans="1:19" ht="16.5" thickBot="1" x14ac:dyDescent="0.3">
      <c r="A2724" s="139" t="str">
        <f t="shared" si="1854"/>
        <v>2015Wk 16P</v>
      </c>
      <c r="B2724" t="s">
        <v>264</v>
      </c>
      <c r="C2724" s="144"/>
      <c r="D2724" s="171" t="s">
        <v>264</v>
      </c>
      <c r="E2724" s="172"/>
      <c r="F2724" s="172"/>
      <c r="G2724" s="172"/>
      <c r="H2724" s="172"/>
      <c r="I2724" s="172"/>
      <c r="J2724" s="172"/>
      <c r="K2724" s="172"/>
      <c r="L2724" s="172"/>
      <c r="M2724" s="173"/>
      <c r="N2724" s="174">
        <v>0</v>
      </c>
      <c r="O2724" s="175" t="e">
        <v>#VALUE!</v>
      </c>
      <c r="P2724" s="176" t="e">
        <v>#VALUE!</v>
      </c>
      <c r="Q2724" s="52"/>
      <c r="R2724" s="177" t="e">
        <f>CONCATENATE(B2724+100,P2724+100)</f>
        <v>#VALUE!</v>
      </c>
      <c r="S2724" s="170"/>
    </row>
    <row r="2725" spans="1:19" ht="16.5" thickBot="1" x14ac:dyDescent="0.3">
      <c r="A2725" s="139" t="str">
        <f t="shared" si="1854"/>
        <v>2015Wk 16P</v>
      </c>
      <c r="B2725" t="s">
        <v>264</v>
      </c>
      <c r="C2725" s="144"/>
      <c r="D2725" s="171" t="s">
        <v>264</v>
      </c>
      <c r="E2725" s="172"/>
      <c r="F2725" s="172"/>
      <c r="G2725" s="172"/>
      <c r="H2725" s="172"/>
      <c r="I2725" s="172"/>
      <c r="J2725" s="172"/>
      <c r="K2725" s="172"/>
      <c r="L2725" s="172"/>
      <c r="M2725" s="173"/>
      <c r="N2725" s="174">
        <v>0</v>
      </c>
      <c r="O2725" s="175" t="e">
        <v>#VALUE!</v>
      </c>
      <c r="P2725" s="176" t="e">
        <v>#VALUE!</v>
      </c>
      <c r="Q2725" s="52"/>
      <c r="R2725" s="177" t="e">
        <f>CONCATENATE(B2725+100,P2725+100)</f>
        <v>#VALUE!</v>
      </c>
      <c r="S2725" s="170"/>
    </row>
    <row r="2726" spans="1:19" ht="16.5" thickBot="1" x14ac:dyDescent="0.3">
      <c r="A2726" s="139" t="str">
        <f t="shared" si="1854"/>
        <v>2015Wk 16PM20</v>
      </c>
      <c r="B2726" t="s">
        <v>266</v>
      </c>
      <c r="C2726" s="96"/>
      <c r="D2726" s="98"/>
      <c r="E2726" s="178"/>
      <c r="F2726" s="178"/>
      <c r="G2726" s="178"/>
      <c r="H2726" s="178"/>
      <c r="I2726" s="178"/>
      <c r="J2726" s="178"/>
      <c r="K2726" s="178"/>
      <c r="L2726" s="178"/>
      <c r="M2726" s="178"/>
      <c r="N2726" s="126"/>
      <c r="O2726" s="126"/>
      <c r="P2726" s="90"/>
      <c r="Q2726" s="52"/>
      <c r="R2726" s="177" t="e">
        <f>IF(R2724="","",CONCATENATE(R2724,"v",R2725))</f>
        <v>#VALUE!</v>
      </c>
      <c r="S2726" s="170"/>
    </row>
    <row r="2727" spans="1:19" ht="16.5" thickBot="1" x14ac:dyDescent="0.3">
      <c r="B2727" s="179" t="s">
        <v>2</v>
      </c>
      <c r="C2727" s="180" t="s">
        <v>17</v>
      </c>
      <c r="D2727" s="181" t="s">
        <v>267</v>
      </c>
      <c r="E2727" s="182" t="s">
        <v>8</v>
      </c>
      <c r="F2727" s="183" t="s">
        <v>5</v>
      </c>
      <c r="G2727" s="184" t="s">
        <v>268</v>
      </c>
      <c r="K2727" s="52"/>
      <c r="L2727" s="52"/>
      <c r="P2727" s="134"/>
    </row>
    <row r="2728" spans="1:19" x14ac:dyDescent="0.25">
      <c r="A2728" s="139" t="str">
        <f>CONCATENATE($C$10,$C$2665,"T",B2728)</f>
        <v>2015Wk 16T1</v>
      </c>
      <c r="B2728" s="186">
        <v>1</v>
      </c>
      <c r="C2728" s="187" t="s">
        <v>213</v>
      </c>
      <c r="D2728" s="188">
        <v>2</v>
      </c>
      <c r="E2728" s="189">
        <v>2</v>
      </c>
      <c r="F2728" s="190">
        <v>7</v>
      </c>
      <c r="G2728" s="189"/>
      <c r="K2728" s="52"/>
      <c r="L2728" s="52"/>
      <c r="P2728" s="134"/>
      <c r="Q2728" s="1">
        <f>COUNTIF(G2728:G2728,"=X")</f>
        <v>0</v>
      </c>
      <c r="R2728" s="1" t="str">
        <f t="shared" ref="R2728:R2769" si="1859">IF(G2728="X",CONCATENATE("S",Q2728),"")</f>
        <v/>
      </c>
      <c r="S2728" s="1" t="str">
        <f>IF(R2728="","",VLOOKUP(C2728,'[1]Admin Tools'!C:D,2,FALSE))</f>
        <v/>
      </c>
    </row>
    <row r="2729" spans="1:19" x14ac:dyDescent="0.25">
      <c r="A2729" s="139" t="str">
        <f>CONCATENATE($C$10,$C$2665,"T",B2728)</f>
        <v>2015Wk 16T1</v>
      </c>
      <c r="B2729" s="191"/>
      <c r="C2729" s="192" t="s">
        <v>215</v>
      </c>
      <c r="D2729" s="193">
        <v>1</v>
      </c>
      <c r="E2729" s="194">
        <v>2</v>
      </c>
      <c r="F2729" s="195"/>
      <c r="G2729" s="194"/>
      <c r="K2729" s="52"/>
      <c r="L2729" s="52"/>
      <c r="P2729" s="134"/>
      <c r="Q2729" s="1">
        <f>COUNTIF(G2728:G2729,"=X")</f>
        <v>0</v>
      </c>
      <c r="R2729" s="1" t="str">
        <f t="shared" si="1859"/>
        <v/>
      </c>
      <c r="S2729" s="1" t="str">
        <f>IF(R2729="","",VLOOKUP(C2729,'[1]Admin Tools'!C:D,2,FALSE))</f>
        <v/>
      </c>
    </row>
    <row r="2730" spans="1:19" ht="16.5" thickBot="1" x14ac:dyDescent="0.3">
      <c r="A2730" s="139" t="str">
        <f>CONCATENATE($C$10,$C$2665,"T",B2728)</f>
        <v>2015Wk 16T1</v>
      </c>
      <c r="B2730" s="196"/>
      <c r="C2730" s="197" t="s">
        <v>217</v>
      </c>
      <c r="D2730" s="198">
        <v>1</v>
      </c>
      <c r="E2730" s="199">
        <v>2</v>
      </c>
      <c r="F2730" s="200"/>
      <c r="G2730" s="199"/>
      <c r="K2730" s="52"/>
      <c r="L2730" s="52"/>
      <c r="P2730" s="134"/>
      <c r="Q2730" s="1">
        <f>COUNTIF(G2728:G2730,"=X")</f>
        <v>0</v>
      </c>
      <c r="R2730" s="1" t="str">
        <f t="shared" si="1859"/>
        <v/>
      </c>
      <c r="S2730" s="1" t="str">
        <f>IF(R2730="","",VLOOKUP(C2730,'[1]Admin Tools'!C:D,2,FALSE))</f>
        <v/>
      </c>
    </row>
    <row r="2731" spans="1:19" x14ac:dyDescent="0.25">
      <c r="A2731" s="139" t="str">
        <f>CONCATENATE($C$10,$C$2665,"T",B2731)</f>
        <v>2015Wk 16T2</v>
      </c>
      <c r="B2731" s="201">
        <v>2</v>
      </c>
      <c r="C2731" s="187" t="s">
        <v>214</v>
      </c>
      <c r="D2731" s="202">
        <v>1</v>
      </c>
      <c r="E2731" s="189">
        <v>0</v>
      </c>
      <c r="F2731" s="203">
        <v>2</v>
      </c>
      <c r="G2731" s="204"/>
      <c r="K2731" s="52"/>
      <c r="L2731" s="52"/>
      <c r="P2731" s="134"/>
      <c r="Q2731" s="1">
        <f>COUNTIF(G2728:G2731,"=X")</f>
        <v>0</v>
      </c>
      <c r="R2731" s="1" t="str">
        <f t="shared" si="1859"/>
        <v/>
      </c>
      <c r="S2731" s="1" t="str">
        <f>IF(R2731="","",VLOOKUP(C2731,'[1]Admin Tools'!C:D,2,FALSE))</f>
        <v/>
      </c>
    </row>
    <row r="2732" spans="1:19" x14ac:dyDescent="0.25">
      <c r="A2732" s="139" t="str">
        <f>CONCATENATE($C$10,$C$2665,"T",B2731)</f>
        <v>2015Wk 16T2</v>
      </c>
      <c r="B2732" s="205"/>
      <c r="C2732" s="192" t="s">
        <v>216</v>
      </c>
      <c r="D2732" s="206">
        <v>0</v>
      </c>
      <c r="E2732" s="194">
        <v>0</v>
      </c>
      <c r="F2732" s="203"/>
      <c r="G2732" s="207"/>
      <c r="K2732" s="52"/>
      <c r="L2732" s="52"/>
      <c r="P2732" s="134"/>
      <c r="Q2732" s="1">
        <f>COUNTIF(G2728:G2732,"=X")</f>
        <v>0</v>
      </c>
      <c r="R2732" s="1" t="str">
        <f t="shared" si="1859"/>
        <v/>
      </c>
      <c r="S2732" s="1" t="str">
        <f>IF(R2732="","",VLOOKUP(C2732,'[1]Admin Tools'!C:D,2,FALSE))</f>
        <v/>
      </c>
    </row>
    <row r="2733" spans="1:19" ht="16.5" thickBot="1" x14ac:dyDescent="0.3">
      <c r="A2733" s="139" t="str">
        <f>CONCATENATE($C$10,$C$2665,"T",B2731)</f>
        <v>2015Wk 16T2</v>
      </c>
      <c r="B2733" s="208"/>
      <c r="C2733" s="197" t="s">
        <v>218</v>
      </c>
      <c r="D2733" s="209">
        <v>3</v>
      </c>
      <c r="E2733" s="199">
        <v>2</v>
      </c>
      <c r="F2733" s="210"/>
      <c r="G2733" s="211"/>
      <c r="K2733" s="52"/>
      <c r="L2733" s="52"/>
      <c r="P2733" s="134"/>
      <c r="Q2733" s="1">
        <f>COUNTIF(G2728:G2733,"=X")</f>
        <v>0</v>
      </c>
      <c r="R2733" s="1" t="str">
        <f t="shared" si="1859"/>
        <v/>
      </c>
      <c r="S2733" s="1" t="str">
        <f>IF(R2733="","",VLOOKUP(C2733,'[1]Admin Tools'!C:D,2,FALSE))</f>
        <v/>
      </c>
    </row>
    <row r="2734" spans="1:19" x14ac:dyDescent="0.25">
      <c r="A2734" s="139" t="str">
        <f>CONCATENATE($C$10,$C$2665,"T",B2734)</f>
        <v>2015Wk 16T3</v>
      </c>
      <c r="B2734" s="186">
        <v>3</v>
      </c>
      <c r="C2734" s="187" t="s">
        <v>219</v>
      </c>
      <c r="D2734" s="188">
        <v>1</v>
      </c>
      <c r="E2734" s="189">
        <v>0</v>
      </c>
      <c r="F2734" s="190">
        <v>2</v>
      </c>
      <c r="G2734" s="189"/>
      <c r="K2734" s="52"/>
      <c r="L2734" s="52"/>
      <c r="P2734" s="134"/>
      <c r="Q2734" s="1">
        <f>COUNTIF(G2728:G2734,"=X")</f>
        <v>0</v>
      </c>
      <c r="R2734" s="1" t="str">
        <f t="shared" si="1859"/>
        <v/>
      </c>
      <c r="S2734" s="1" t="str">
        <f>IF(R2734="","",VLOOKUP(C2734,'[1]Admin Tools'!C:D,2,FALSE))</f>
        <v/>
      </c>
    </row>
    <row r="2735" spans="1:19" x14ac:dyDescent="0.25">
      <c r="A2735" s="139" t="str">
        <f>CONCATENATE($C$10,$C$2665,"T",B2734)</f>
        <v>2015Wk 16T3</v>
      </c>
      <c r="B2735" s="191"/>
      <c r="C2735" s="192" t="s">
        <v>222</v>
      </c>
      <c r="D2735" s="193">
        <v>3</v>
      </c>
      <c r="E2735" s="194">
        <v>2</v>
      </c>
      <c r="F2735" s="195"/>
      <c r="G2735" s="194"/>
      <c r="K2735" s="52"/>
      <c r="L2735" s="52"/>
      <c r="P2735" s="134"/>
      <c r="Q2735" s="1">
        <f>COUNTIF(G2728:G2735,"=X")</f>
        <v>0</v>
      </c>
      <c r="R2735" s="1" t="str">
        <f t="shared" si="1859"/>
        <v/>
      </c>
      <c r="S2735" s="1" t="str">
        <f>IF(R2735="","",VLOOKUP(C2735,'[1]Admin Tools'!C:D,2,FALSE))</f>
        <v/>
      </c>
    </row>
    <row r="2736" spans="1:19" ht="16.5" thickBot="1" x14ac:dyDescent="0.3">
      <c r="A2736" s="139" t="str">
        <f>CONCATENATE($C$10,$C$2665,"T",B2734)</f>
        <v>2015Wk 16T3</v>
      </c>
      <c r="B2736" s="196"/>
      <c r="C2736" s="197" t="s">
        <v>225</v>
      </c>
      <c r="D2736" s="198">
        <v>-2</v>
      </c>
      <c r="E2736" s="199">
        <v>0</v>
      </c>
      <c r="F2736" s="200"/>
      <c r="G2736" s="199"/>
      <c r="K2736" s="52"/>
      <c r="L2736" s="52"/>
      <c r="P2736" s="134"/>
      <c r="Q2736" s="1">
        <f>COUNTIF(G2728:G2736,"=X")</f>
        <v>0</v>
      </c>
      <c r="R2736" s="1" t="str">
        <f t="shared" si="1859"/>
        <v/>
      </c>
      <c r="S2736" s="1" t="str">
        <f>IF(R2736="","",VLOOKUP(C2736,'[1]Admin Tools'!C:D,2,FALSE))</f>
        <v/>
      </c>
    </row>
    <row r="2737" spans="1:19" x14ac:dyDescent="0.25">
      <c r="A2737" s="139" t="str">
        <f>CONCATENATE($C$10,$C$2665,"T",B2737)</f>
        <v>2015Wk 16T4</v>
      </c>
      <c r="B2737" s="201">
        <v>4</v>
      </c>
      <c r="C2737" s="187" t="s">
        <v>220</v>
      </c>
      <c r="D2737" s="202">
        <v>3</v>
      </c>
      <c r="E2737" s="212">
        <v>2</v>
      </c>
      <c r="F2737" s="203">
        <v>7</v>
      </c>
      <c r="G2737" s="204"/>
      <c r="K2737" s="52"/>
      <c r="L2737" s="52"/>
      <c r="P2737" s="134"/>
      <c r="Q2737" s="1">
        <f>COUNTIF(G2728:G2737,"=X")</f>
        <v>0</v>
      </c>
      <c r="R2737" s="1" t="str">
        <f t="shared" si="1859"/>
        <v/>
      </c>
      <c r="S2737" s="1" t="str">
        <f>IF(R2737="","",VLOOKUP(C2737,'[1]Admin Tools'!C:D,2,FALSE))</f>
        <v/>
      </c>
    </row>
    <row r="2738" spans="1:19" x14ac:dyDescent="0.25">
      <c r="A2738" s="139" t="str">
        <f>CONCATENATE($C$10,$C$2665,"T",B2737)</f>
        <v>2015Wk 16T4</v>
      </c>
      <c r="B2738" s="205"/>
      <c r="C2738" s="192" t="s">
        <v>223</v>
      </c>
      <c r="D2738" s="206">
        <v>6</v>
      </c>
      <c r="E2738" s="213">
        <v>2</v>
      </c>
      <c r="F2738" s="203"/>
      <c r="G2738" s="207"/>
      <c r="K2738" s="52"/>
      <c r="L2738" s="52"/>
      <c r="P2738" s="134"/>
      <c r="Q2738" s="1">
        <f>COUNTIF(G2728:G2738,"=X")</f>
        <v>0</v>
      </c>
      <c r="R2738" s="1" t="str">
        <f t="shared" si="1859"/>
        <v/>
      </c>
      <c r="S2738" s="1" t="str">
        <f>IF(R2738="","",VLOOKUP(C2738,'[1]Admin Tools'!C:D,2,FALSE))</f>
        <v/>
      </c>
    </row>
    <row r="2739" spans="1:19" ht="16.5" thickBot="1" x14ac:dyDescent="0.3">
      <c r="A2739" s="139" t="str">
        <f>CONCATENATE($C$10,$C$2665,"T",B2737)</f>
        <v>2015Wk 16T4</v>
      </c>
      <c r="B2739" s="208"/>
      <c r="C2739" s="197" t="s">
        <v>226</v>
      </c>
      <c r="D2739" s="209">
        <v>-1</v>
      </c>
      <c r="E2739" s="214">
        <v>2</v>
      </c>
      <c r="F2739" s="210"/>
      <c r="G2739" s="211"/>
      <c r="K2739" s="52"/>
      <c r="L2739" s="52"/>
      <c r="P2739" s="134"/>
      <c r="Q2739" s="1">
        <f>COUNTIF(G2728:G2739,"=X")</f>
        <v>0</v>
      </c>
      <c r="R2739" s="1" t="str">
        <f t="shared" si="1859"/>
        <v/>
      </c>
      <c r="S2739" s="1" t="str">
        <f>IF(R2739="","",VLOOKUP(C2739,'[1]Admin Tools'!C:D,2,FALSE))</f>
        <v/>
      </c>
    </row>
    <row r="2740" spans="1:19" x14ac:dyDescent="0.25">
      <c r="A2740" s="139" t="str">
        <f>CONCATENATE($C$10,$C$2665,"T",B2740)</f>
        <v>2015Wk 16T5</v>
      </c>
      <c r="B2740" s="186">
        <v>5</v>
      </c>
      <c r="C2740" s="187" t="s">
        <v>228</v>
      </c>
      <c r="D2740" s="188">
        <v>1</v>
      </c>
      <c r="E2740" s="189">
        <v>2</v>
      </c>
      <c r="F2740" s="190">
        <v>6</v>
      </c>
      <c r="G2740" s="189"/>
      <c r="K2740" s="52"/>
      <c r="L2740" s="52"/>
      <c r="P2740" s="134"/>
      <c r="Q2740" s="1">
        <f>COUNTIF(G2728:G2740,"=X")</f>
        <v>0</v>
      </c>
      <c r="R2740" s="1" t="str">
        <f t="shared" si="1859"/>
        <v/>
      </c>
      <c r="S2740" s="1" t="str">
        <f>IF(R2740="","",VLOOKUP(C2740,'[1]Admin Tools'!C:D,2,FALSE))</f>
        <v/>
      </c>
    </row>
    <row r="2741" spans="1:19" x14ac:dyDescent="0.25">
      <c r="A2741" s="139" t="str">
        <f>CONCATENATE($C$10,$C$2665,"T",B2740)</f>
        <v>2015Wk 16T5</v>
      </c>
      <c r="B2741" s="191"/>
      <c r="C2741" s="192" t="s">
        <v>231</v>
      </c>
      <c r="D2741" s="193">
        <v>2</v>
      </c>
      <c r="E2741" s="194">
        <v>2</v>
      </c>
      <c r="F2741" s="195"/>
      <c r="G2741" s="194"/>
      <c r="K2741" s="52"/>
      <c r="L2741" s="52"/>
      <c r="P2741" s="134"/>
      <c r="Q2741" s="1">
        <f>COUNTIF(G2728:G2741,"=X")</f>
        <v>0</v>
      </c>
      <c r="R2741" s="1" t="str">
        <f t="shared" si="1859"/>
        <v/>
      </c>
      <c r="S2741" s="1" t="str">
        <f>IF(R2741="","",VLOOKUP(C2741,'[1]Admin Tools'!C:D,2,FALSE))</f>
        <v/>
      </c>
    </row>
    <row r="2742" spans="1:19" ht="16.5" thickBot="1" x14ac:dyDescent="0.3">
      <c r="A2742" s="139" t="str">
        <f>CONCATENATE($C$10,$C$2665,"T",B2740)</f>
        <v>2015Wk 16T5</v>
      </c>
      <c r="B2742" s="196"/>
      <c r="C2742" s="197" t="s">
        <v>234</v>
      </c>
      <c r="D2742" s="198">
        <v>5</v>
      </c>
      <c r="E2742" s="199">
        <v>1</v>
      </c>
      <c r="F2742" s="200"/>
      <c r="G2742" s="199"/>
      <c r="K2742" s="52"/>
      <c r="L2742" s="52"/>
      <c r="P2742" s="134"/>
      <c r="Q2742" s="1">
        <f>COUNTIF(G2728:G2742,"=X")</f>
        <v>0</v>
      </c>
      <c r="R2742" s="1" t="str">
        <f t="shared" si="1859"/>
        <v/>
      </c>
      <c r="S2742" s="1" t="str">
        <f>IF(R2742="","",VLOOKUP(C2742,'[1]Admin Tools'!C:D,2,FALSE))</f>
        <v/>
      </c>
    </row>
    <row r="2743" spans="1:19" x14ac:dyDescent="0.25">
      <c r="A2743" s="139" t="str">
        <f>CONCATENATE($C$10,$C$2665,"T",B2743)</f>
        <v>2015Wk 16T6</v>
      </c>
      <c r="B2743" s="201">
        <v>6</v>
      </c>
      <c r="C2743" s="187" t="s">
        <v>229</v>
      </c>
      <c r="D2743" s="202">
        <v>0</v>
      </c>
      <c r="E2743" s="212">
        <v>0</v>
      </c>
      <c r="F2743" s="203">
        <v>0</v>
      </c>
      <c r="G2743" s="204"/>
      <c r="K2743" s="52"/>
      <c r="L2743" s="52"/>
      <c r="P2743" s="134"/>
      <c r="Q2743" s="1">
        <f>COUNTIF(G2728:G2743,"=X")</f>
        <v>0</v>
      </c>
      <c r="R2743" s="1" t="str">
        <f t="shared" si="1859"/>
        <v/>
      </c>
      <c r="S2743" s="1" t="str">
        <f>IF(R2743="","",VLOOKUP(C2743,'[1]Admin Tools'!C:D,2,FALSE))</f>
        <v/>
      </c>
    </row>
    <row r="2744" spans="1:19" x14ac:dyDescent="0.25">
      <c r="A2744" s="139" t="str">
        <f>CONCATENATE($C$10,$C$2665,"T",B2743)</f>
        <v>2015Wk 16T6</v>
      </c>
      <c r="B2744" s="205"/>
      <c r="C2744" s="192" t="s">
        <v>232</v>
      </c>
      <c r="D2744" s="206">
        <v>-1</v>
      </c>
      <c r="E2744" s="213">
        <v>0</v>
      </c>
      <c r="F2744" s="203"/>
      <c r="G2744" s="207"/>
      <c r="K2744" s="52"/>
      <c r="L2744" s="52"/>
      <c r="P2744" s="134"/>
      <c r="Q2744" s="1">
        <f>COUNTIF(G2728:G2744,"=X")</f>
        <v>0</v>
      </c>
      <c r="R2744" s="1" t="str">
        <f t="shared" si="1859"/>
        <v/>
      </c>
      <c r="S2744" s="1" t="str">
        <f>IF(R2744="","",VLOOKUP(C2744,'[1]Admin Tools'!C:D,2,FALSE))</f>
        <v/>
      </c>
    </row>
    <row r="2745" spans="1:19" ht="16.5" thickBot="1" x14ac:dyDescent="0.3">
      <c r="A2745" s="139" t="str">
        <f>CONCATENATE($C$10,$C$2665,"T",B2743)</f>
        <v>2015Wk 16T6</v>
      </c>
      <c r="B2745" s="208"/>
      <c r="C2745" s="197" t="s">
        <v>235</v>
      </c>
      <c r="D2745" s="209">
        <v>0</v>
      </c>
      <c r="E2745" s="214">
        <v>0</v>
      </c>
      <c r="F2745" s="210"/>
      <c r="G2745" s="211"/>
      <c r="K2745" s="52"/>
      <c r="L2745" s="52"/>
      <c r="P2745" s="134"/>
      <c r="Q2745" s="1">
        <f>COUNTIF(G2728:G2745,"=X")</f>
        <v>0</v>
      </c>
      <c r="R2745" s="1" t="str">
        <f t="shared" si="1859"/>
        <v/>
      </c>
      <c r="S2745" s="1" t="str">
        <f>IF(R2745="","",VLOOKUP(C2745,'[1]Admin Tools'!C:D,2,FALSE))</f>
        <v/>
      </c>
    </row>
    <row r="2746" spans="1:19" x14ac:dyDescent="0.25">
      <c r="A2746" s="139" t="str">
        <f>CONCATENATE($C$10,$C$2665,"T",B2746)</f>
        <v>2015Wk 16T7</v>
      </c>
      <c r="B2746" s="186">
        <v>7</v>
      </c>
      <c r="C2746" s="187" t="s">
        <v>237</v>
      </c>
      <c r="D2746" s="188">
        <v>3</v>
      </c>
      <c r="E2746" s="189">
        <v>2</v>
      </c>
      <c r="F2746" s="190">
        <v>5</v>
      </c>
      <c r="G2746" s="189"/>
      <c r="K2746" s="52"/>
      <c r="L2746" s="52"/>
      <c r="P2746" s="134"/>
      <c r="Q2746" s="1">
        <f>COUNTIF(G2728:G2746,"=X")</f>
        <v>0</v>
      </c>
      <c r="R2746" s="1" t="str">
        <f t="shared" si="1859"/>
        <v/>
      </c>
      <c r="S2746" s="1" t="str">
        <f>IF(R2746="","",VLOOKUP(C2746,'[1]Admin Tools'!C:D,2,FALSE))</f>
        <v/>
      </c>
    </row>
    <row r="2747" spans="1:19" x14ac:dyDescent="0.25">
      <c r="A2747" s="139" t="str">
        <f>CONCATENATE($C$10,$C$2665,"T",B2746)</f>
        <v>2015Wk 16T7</v>
      </c>
      <c r="B2747" s="191"/>
      <c r="C2747" s="192" t="s">
        <v>240</v>
      </c>
      <c r="D2747" s="193">
        <v>2</v>
      </c>
      <c r="E2747" s="194">
        <v>0</v>
      </c>
      <c r="F2747" s="195"/>
      <c r="G2747" s="194"/>
      <c r="K2747" s="52"/>
      <c r="L2747" s="52"/>
      <c r="P2747" s="134"/>
      <c r="Q2747" s="1">
        <f>COUNTIF(G2728:G2747,"=X")</f>
        <v>0</v>
      </c>
      <c r="R2747" s="1" t="str">
        <f t="shared" si="1859"/>
        <v/>
      </c>
      <c r="S2747" s="1" t="str">
        <f>IF(R2747="","",VLOOKUP(C2747,'[1]Admin Tools'!C:D,2,FALSE))</f>
        <v/>
      </c>
    </row>
    <row r="2748" spans="1:19" ht="16.5" thickBot="1" x14ac:dyDescent="0.3">
      <c r="A2748" s="139" t="str">
        <f>CONCATENATE($C$10,$C$2665,"T",B2746)</f>
        <v>2015Wk 16T7</v>
      </c>
      <c r="B2748" s="196"/>
      <c r="C2748" s="197" t="s">
        <v>243</v>
      </c>
      <c r="D2748" s="198">
        <v>0</v>
      </c>
      <c r="E2748" s="199">
        <v>2</v>
      </c>
      <c r="F2748" s="200"/>
      <c r="G2748" s="199"/>
      <c r="K2748" s="52"/>
      <c r="L2748" s="52"/>
      <c r="P2748" s="134"/>
      <c r="Q2748" s="1">
        <f>COUNTIF(G2728:G2748,"=X")</f>
        <v>0</v>
      </c>
      <c r="R2748" s="1" t="str">
        <f t="shared" si="1859"/>
        <v/>
      </c>
      <c r="S2748" s="1" t="str">
        <f>IF(R2748="","",VLOOKUP(C2748,'[1]Admin Tools'!C:D,2,FALSE))</f>
        <v/>
      </c>
    </row>
    <row r="2749" spans="1:19" x14ac:dyDescent="0.25">
      <c r="A2749" s="139" t="str">
        <f>CONCATENATE($C$10,$C$2665,"T",B2749)</f>
        <v>2015Wk 16T8</v>
      </c>
      <c r="B2749" s="201">
        <v>8</v>
      </c>
      <c r="C2749" s="187" t="s">
        <v>238</v>
      </c>
      <c r="D2749" s="202">
        <v>2</v>
      </c>
      <c r="E2749" s="212">
        <v>2</v>
      </c>
      <c r="F2749" s="203">
        <v>7</v>
      </c>
      <c r="G2749" s="204"/>
      <c r="K2749" s="52"/>
      <c r="L2749" s="52"/>
      <c r="P2749" s="134"/>
      <c r="Q2749" s="1">
        <f>COUNTIF(G2728:G2749,"=X")</f>
        <v>0</v>
      </c>
      <c r="R2749" s="1" t="str">
        <f t="shared" si="1859"/>
        <v/>
      </c>
      <c r="S2749" s="1" t="str">
        <f>IF(R2749="","",VLOOKUP(C2749,'[1]Admin Tools'!C:D,2,FALSE))</f>
        <v/>
      </c>
    </row>
    <row r="2750" spans="1:19" x14ac:dyDescent="0.25">
      <c r="A2750" s="139" t="str">
        <f>CONCATENATE($C$10,$C$2665,"T",B2749)</f>
        <v>2015Wk 16T8</v>
      </c>
      <c r="B2750" s="205"/>
      <c r="C2750" s="192" t="s">
        <v>241</v>
      </c>
      <c r="D2750" s="206">
        <v>0</v>
      </c>
      <c r="E2750" s="213">
        <v>2</v>
      </c>
      <c r="F2750" s="203"/>
      <c r="G2750" s="207"/>
      <c r="K2750" s="52"/>
      <c r="L2750" s="52"/>
      <c r="P2750" s="134"/>
      <c r="Q2750" s="1">
        <f>COUNTIF(G2728:G2750,"=X")</f>
        <v>0</v>
      </c>
      <c r="R2750" s="1" t="str">
        <f t="shared" si="1859"/>
        <v/>
      </c>
      <c r="S2750" s="1" t="str">
        <f>IF(R2750="","",VLOOKUP(C2750,'[1]Admin Tools'!C:D,2,FALSE))</f>
        <v/>
      </c>
    </row>
    <row r="2751" spans="1:19" ht="16.5" thickBot="1" x14ac:dyDescent="0.3">
      <c r="A2751" s="139" t="str">
        <f>CONCATENATE($C$10,$C$2665,"T",B2749)</f>
        <v>2015Wk 16T8</v>
      </c>
      <c r="B2751" s="208"/>
      <c r="C2751" s="197" t="s">
        <v>244</v>
      </c>
      <c r="D2751" s="209">
        <v>1</v>
      </c>
      <c r="E2751" s="214">
        <v>2</v>
      </c>
      <c r="F2751" s="210"/>
      <c r="G2751" s="211"/>
      <c r="K2751" s="52"/>
      <c r="L2751" s="52"/>
      <c r="P2751" s="134"/>
      <c r="Q2751" s="1">
        <f>COUNTIF(G2728:G2751,"=X")</f>
        <v>0</v>
      </c>
      <c r="R2751" s="1" t="str">
        <f t="shared" si="1859"/>
        <v/>
      </c>
      <c r="S2751" s="1" t="str">
        <f>IF(R2751="","",VLOOKUP(C2751,'[1]Admin Tools'!C:D,2,FALSE))</f>
        <v/>
      </c>
    </row>
    <row r="2752" spans="1:19" x14ac:dyDescent="0.25">
      <c r="A2752" s="139" t="str">
        <f>CONCATENATE($C$10,$C$2665,"T",B2752)</f>
        <v>2015Wk 16T9</v>
      </c>
      <c r="B2752" s="186">
        <v>9</v>
      </c>
      <c r="C2752" s="187" t="s">
        <v>246</v>
      </c>
      <c r="D2752" s="188">
        <v>4</v>
      </c>
      <c r="E2752" s="189">
        <v>2</v>
      </c>
      <c r="F2752" s="190">
        <v>5</v>
      </c>
      <c r="G2752" s="189"/>
      <c r="K2752" s="52"/>
      <c r="L2752" s="52"/>
      <c r="P2752" s="134"/>
      <c r="Q2752" s="1">
        <f>COUNTIF(G2728:G2752,"=X")</f>
        <v>0</v>
      </c>
      <c r="R2752" s="1" t="str">
        <f t="shared" si="1859"/>
        <v/>
      </c>
      <c r="S2752" s="1" t="str">
        <f>IF(R2752="","",VLOOKUP(C2752,'[1]Admin Tools'!C:D,2,FALSE))</f>
        <v/>
      </c>
    </row>
    <row r="2753" spans="1:19" x14ac:dyDescent="0.25">
      <c r="A2753" s="139" t="str">
        <f>CONCATENATE($C$10,$C$2665,"T",B2752)</f>
        <v>2015Wk 16T9</v>
      </c>
      <c r="B2753" s="191"/>
      <c r="C2753" s="192" t="s">
        <v>249</v>
      </c>
      <c r="D2753" s="193">
        <v>2</v>
      </c>
      <c r="E2753" s="194">
        <v>2</v>
      </c>
      <c r="F2753" s="195"/>
      <c r="G2753" s="194"/>
      <c r="K2753" s="52"/>
      <c r="L2753" s="52"/>
      <c r="P2753" s="134"/>
      <c r="Q2753" s="1">
        <f>COUNTIF(G2728:G2753,"=X")</f>
        <v>0</v>
      </c>
      <c r="R2753" s="1" t="str">
        <f t="shared" si="1859"/>
        <v/>
      </c>
      <c r="S2753" s="1" t="str">
        <f>IF(R2753="","",VLOOKUP(C2753,'[1]Admin Tools'!C:D,2,FALSE))</f>
        <v/>
      </c>
    </row>
    <row r="2754" spans="1:19" ht="16.5" thickBot="1" x14ac:dyDescent="0.3">
      <c r="A2754" s="139" t="str">
        <f>CONCATENATE($C$10,$C$2665,"T",B2752)</f>
        <v>2015Wk 16T9</v>
      </c>
      <c r="B2754" s="196"/>
      <c r="C2754" s="197" t="s">
        <v>252</v>
      </c>
      <c r="D2754" s="198">
        <v>0</v>
      </c>
      <c r="E2754" s="199">
        <v>0</v>
      </c>
      <c r="F2754" s="200"/>
      <c r="G2754" s="199"/>
      <c r="K2754" s="52"/>
      <c r="L2754" s="52"/>
      <c r="P2754" s="134"/>
      <c r="Q2754" s="1">
        <f>COUNTIF(G2728:G2754,"=X")</f>
        <v>0</v>
      </c>
      <c r="R2754" s="1" t="str">
        <f t="shared" si="1859"/>
        <v/>
      </c>
      <c r="S2754" s="1" t="str">
        <f>IF(R2754="","",VLOOKUP(C2754,'[1]Admin Tools'!C:D,2,FALSE))</f>
        <v/>
      </c>
    </row>
    <row r="2755" spans="1:19" x14ac:dyDescent="0.25">
      <c r="A2755" s="139" t="str">
        <f>CONCATENATE($C$10,$C$2665,"T",B2755)</f>
        <v>2015Wk 16T10</v>
      </c>
      <c r="B2755" s="201">
        <v>10</v>
      </c>
      <c r="C2755" s="187" t="s">
        <v>247</v>
      </c>
      <c r="D2755" s="202">
        <v>1</v>
      </c>
      <c r="E2755" s="212">
        <v>0</v>
      </c>
      <c r="F2755" s="203">
        <v>0</v>
      </c>
      <c r="G2755" s="204"/>
      <c r="K2755" s="52"/>
      <c r="L2755" s="52"/>
      <c r="P2755" s="134"/>
      <c r="Q2755" s="1">
        <f>COUNTIF(G2728:G2755,"=X")</f>
        <v>0</v>
      </c>
      <c r="R2755" s="1" t="str">
        <f t="shared" si="1859"/>
        <v/>
      </c>
      <c r="S2755" s="1" t="str">
        <f>IF(R2755="","",VLOOKUP(C2755,'[1]Admin Tools'!C:D,2,FALSE))</f>
        <v/>
      </c>
    </row>
    <row r="2756" spans="1:19" x14ac:dyDescent="0.25">
      <c r="A2756" s="139" t="str">
        <f>CONCATENATE($C$10,$C$2665,"T",B2755)</f>
        <v>2015Wk 16T10</v>
      </c>
      <c r="B2756" s="205"/>
      <c r="C2756" s="192" t="s">
        <v>250</v>
      </c>
      <c r="D2756" s="206">
        <v>-1</v>
      </c>
      <c r="E2756" s="213">
        <v>0</v>
      </c>
      <c r="F2756" s="203"/>
      <c r="G2756" s="207"/>
      <c r="K2756" s="52"/>
      <c r="L2756" s="52"/>
      <c r="P2756" s="134"/>
      <c r="Q2756" s="1">
        <f>COUNTIF(G2728:G2756,"=X")</f>
        <v>0</v>
      </c>
      <c r="R2756" s="1" t="str">
        <f t="shared" si="1859"/>
        <v/>
      </c>
      <c r="S2756" s="1" t="str">
        <f>IF(R2756="","",VLOOKUP(C2756,'[1]Admin Tools'!C:D,2,FALSE))</f>
        <v/>
      </c>
    </row>
    <row r="2757" spans="1:19" ht="16.5" thickBot="1" x14ac:dyDescent="0.3">
      <c r="A2757" s="139" t="str">
        <f>CONCATENATE($C$10,$C$2665,"T",B2755)</f>
        <v>2015Wk 16T10</v>
      </c>
      <c r="B2757" s="208"/>
      <c r="C2757" s="197" t="s">
        <v>253</v>
      </c>
      <c r="D2757" s="209">
        <v>-2</v>
      </c>
      <c r="E2757" s="214">
        <v>0</v>
      </c>
      <c r="F2757" s="210"/>
      <c r="G2757" s="211"/>
      <c r="K2757" s="52"/>
      <c r="L2757" s="52"/>
      <c r="P2757" s="134"/>
      <c r="Q2757" s="1">
        <f>COUNTIF(G2728:G2757,"=X")</f>
        <v>0</v>
      </c>
      <c r="R2757" s="1" t="str">
        <f t="shared" si="1859"/>
        <v/>
      </c>
      <c r="S2757" s="1" t="str">
        <f>IF(R2757="","",VLOOKUP(C2757,'[1]Admin Tools'!C:D,2,FALSE))</f>
        <v/>
      </c>
    </row>
    <row r="2758" spans="1:19" x14ac:dyDescent="0.25">
      <c r="A2758" s="139" t="str">
        <f>CONCATENATE($C$10,$C$2665,"T",B2758)</f>
        <v>2015Wk 16T11</v>
      </c>
      <c r="B2758" s="186">
        <v>11</v>
      </c>
      <c r="C2758" s="187" t="s">
        <v>255</v>
      </c>
      <c r="D2758" s="188">
        <v>0</v>
      </c>
      <c r="E2758" s="189">
        <v>0</v>
      </c>
      <c r="F2758" s="190">
        <v>1</v>
      </c>
      <c r="G2758" s="189"/>
      <c r="K2758" s="52"/>
      <c r="L2758" s="52"/>
      <c r="P2758" s="134"/>
      <c r="Q2758" s="1">
        <f>COUNTIF(G2728:G2758,"=X")</f>
        <v>0</v>
      </c>
      <c r="R2758" s="1" t="str">
        <f t="shared" si="1859"/>
        <v/>
      </c>
      <c r="S2758" s="1" t="str">
        <f>IF(R2758="","",VLOOKUP(C2758,'[1]Admin Tools'!C:D,2,FALSE))</f>
        <v/>
      </c>
    </row>
    <row r="2759" spans="1:19" x14ac:dyDescent="0.25">
      <c r="A2759" s="139" t="str">
        <f>CONCATENATE($C$10,$C$2665,"T",B2758)</f>
        <v>2015Wk 16T11</v>
      </c>
      <c r="B2759" s="191"/>
      <c r="C2759" s="192" t="s">
        <v>258</v>
      </c>
      <c r="D2759" s="193">
        <v>0</v>
      </c>
      <c r="E2759" s="194">
        <v>0</v>
      </c>
      <c r="F2759" s="195"/>
      <c r="G2759" s="194"/>
      <c r="K2759" s="52"/>
      <c r="L2759" s="52"/>
      <c r="P2759" s="134"/>
      <c r="Q2759" s="1">
        <f>COUNTIF(G2728:G2759,"=X")</f>
        <v>0</v>
      </c>
      <c r="R2759" s="1" t="str">
        <f t="shared" si="1859"/>
        <v/>
      </c>
      <c r="S2759" s="1" t="str">
        <f>IF(R2759="","",VLOOKUP(C2759,'[1]Admin Tools'!C:D,2,FALSE))</f>
        <v/>
      </c>
    </row>
    <row r="2760" spans="1:19" ht="16.5" thickBot="1" x14ac:dyDescent="0.3">
      <c r="A2760" s="139" t="str">
        <f>CONCATENATE($C$10,$C$2665,"T",B2758)</f>
        <v>2015Wk 16T11</v>
      </c>
      <c r="B2760" s="196"/>
      <c r="C2760" s="197" t="s">
        <v>261</v>
      </c>
      <c r="D2760" s="198">
        <v>5</v>
      </c>
      <c r="E2760" s="199">
        <v>1</v>
      </c>
      <c r="F2760" s="200"/>
      <c r="G2760" s="199"/>
      <c r="K2760" s="52"/>
      <c r="L2760" s="52"/>
      <c r="P2760" s="134"/>
      <c r="Q2760" s="1">
        <f>COUNTIF(G2728:G2760,"=X")</f>
        <v>0</v>
      </c>
      <c r="R2760" s="1" t="str">
        <f t="shared" si="1859"/>
        <v/>
      </c>
      <c r="S2760" s="1" t="str">
        <f>IF(R2760="","",VLOOKUP(C2760,'[1]Admin Tools'!C:D,2,FALSE))</f>
        <v/>
      </c>
    </row>
    <row r="2761" spans="1:19" x14ac:dyDescent="0.25">
      <c r="A2761" s="139" t="str">
        <f>CONCATENATE($C$10,$C$2665,"T",B2761)</f>
        <v>2015Wk 16T12</v>
      </c>
      <c r="B2761" s="201">
        <v>12</v>
      </c>
      <c r="C2761" s="187" t="s">
        <v>256</v>
      </c>
      <c r="D2761" s="202">
        <v>-3</v>
      </c>
      <c r="E2761" s="212">
        <v>0</v>
      </c>
      <c r="F2761" s="203">
        <v>0</v>
      </c>
      <c r="G2761" s="204"/>
      <c r="K2761" s="52"/>
      <c r="L2761" s="52"/>
      <c r="P2761" s="134"/>
      <c r="Q2761" s="1">
        <f>COUNTIF(G2728:G2761,"=X")</f>
        <v>0</v>
      </c>
      <c r="R2761" s="1" t="str">
        <f t="shared" si="1859"/>
        <v/>
      </c>
      <c r="S2761" s="1" t="str">
        <f>IF(R2761="","",VLOOKUP(C2761,'[1]Admin Tools'!C:D,2,FALSE))</f>
        <v/>
      </c>
    </row>
    <row r="2762" spans="1:19" x14ac:dyDescent="0.25">
      <c r="A2762" s="139" t="str">
        <f>CONCATENATE($C$10,$C$2665,"T",B2761)</f>
        <v>2015Wk 16T12</v>
      </c>
      <c r="B2762" s="205"/>
      <c r="C2762" s="192" t="s">
        <v>259</v>
      </c>
      <c r="D2762" s="206">
        <v>-1</v>
      </c>
      <c r="E2762" s="213">
        <v>0</v>
      </c>
      <c r="F2762" s="203"/>
      <c r="G2762" s="207"/>
      <c r="K2762" s="52"/>
      <c r="L2762" s="52"/>
      <c r="P2762" s="134"/>
      <c r="Q2762" s="1">
        <f>COUNTIF(G2728:G2762,"=X")</f>
        <v>0</v>
      </c>
      <c r="R2762" s="1" t="str">
        <f t="shared" si="1859"/>
        <v/>
      </c>
      <c r="S2762" s="1" t="str">
        <f>IF(R2762="","",VLOOKUP(C2762,'[1]Admin Tools'!C:D,2,FALSE))</f>
        <v/>
      </c>
    </row>
    <row r="2763" spans="1:19" ht="16.5" thickBot="1" x14ac:dyDescent="0.3">
      <c r="A2763" s="139" t="str">
        <f>CONCATENATE($C$10,$C$2665,"T",B2761)</f>
        <v>2015Wk 16T12</v>
      </c>
      <c r="B2763" s="208"/>
      <c r="C2763" s="197" t="s">
        <v>262</v>
      </c>
      <c r="D2763" s="209">
        <v>-2</v>
      </c>
      <c r="E2763" s="214">
        <v>0</v>
      </c>
      <c r="F2763" s="210"/>
      <c r="G2763" s="211"/>
      <c r="K2763" s="52"/>
      <c r="L2763" s="52"/>
      <c r="P2763" s="134"/>
      <c r="Q2763" s="1">
        <f>COUNTIF(G2728:G2763,"=X")</f>
        <v>0</v>
      </c>
      <c r="R2763" s="1" t="str">
        <f t="shared" si="1859"/>
        <v/>
      </c>
      <c r="S2763" s="1" t="str">
        <f>IF(R2763="","",VLOOKUP(C2763,'[1]Admin Tools'!C:D,2,FALSE))</f>
        <v/>
      </c>
    </row>
    <row r="2764" spans="1:19" x14ac:dyDescent="0.25">
      <c r="A2764" s="139" t="str">
        <f t="shared" ref="A2764:A2769" si="1860">CONCATENATE($C$10,$C$2665,"T",B2764)</f>
        <v>2015Wk 16T</v>
      </c>
      <c r="B2764" s="186"/>
      <c r="C2764" s="187"/>
      <c r="D2764" s="188"/>
      <c r="E2764" s="189"/>
      <c r="F2764" s="190"/>
      <c r="G2764" s="189"/>
      <c r="K2764" s="52"/>
      <c r="L2764" s="52"/>
      <c r="P2764" s="134"/>
      <c r="Q2764" s="1">
        <f>COUNTIF(G2728:G2764,"=X")</f>
        <v>0</v>
      </c>
      <c r="R2764" s="1" t="str">
        <f t="shared" si="1859"/>
        <v/>
      </c>
      <c r="S2764" s="1" t="str">
        <f>IF(R2764="","",VLOOKUP(C2764,'[1]Admin Tools'!C:D,2,FALSE))</f>
        <v/>
      </c>
    </row>
    <row r="2765" spans="1:19" ht="16.5" thickBot="1" x14ac:dyDescent="0.3">
      <c r="A2765" s="139" t="str">
        <f t="shared" si="1860"/>
        <v>2015Wk 16T</v>
      </c>
      <c r="B2765" s="196"/>
      <c r="C2765" s="197"/>
      <c r="D2765" s="198"/>
      <c r="E2765" s="199"/>
      <c r="F2765" s="200"/>
      <c r="G2765" s="199"/>
      <c r="K2765" s="52"/>
      <c r="L2765" s="52"/>
      <c r="P2765" s="134"/>
      <c r="Q2765" s="1">
        <f>COUNTIF(G2728:G2765,"=X")</f>
        <v>0</v>
      </c>
      <c r="R2765" s="1" t="str">
        <f t="shared" si="1859"/>
        <v/>
      </c>
      <c r="S2765" s="1" t="str">
        <f>IF(R2765="","",VLOOKUP(C2765,'[1]Admin Tools'!C:D,2,FALSE))</f>
        <v/>
      </c>
    </row>
    <row r="2766" spans="1:19" x14ac:dyDescent="0.25">
      <c r="A2766" s="139" t="str">
        <f t="shared" si="1860"/>
        <v>2015Wk 16T</v>
      </c>
      <c r="B2766" s="201"/>
      <c r="C2766" s="187"/>
      <c r="D2766" s="202"/>
      <c r="E2766" s="212"/>
      <c r="F2766" s="203"/>
      <c r="G2766" s="204"/>
      <c r="K2766" s="52"/>
      <c r="L2766" s="52"/>
      <c r="P2766" s="134"/>
      <c r="Q2766" s="1">
        <f>COUNTIF(G2728:G2766,"=X")</f>
        <v>0</v>
      </c>
      <c r="R2766" s="1" t="str">
        <f t="shared" si="1859"/>
        <v/>
      </c>
      <c r="S2766" s="1" t="str">
        <f>IF(R2766="","",VLOOKUP(C2766,'[1]Admin Tools'!C:D,2,FALSE))</f>
        <v/>
      </c>
    </row>
    <row r="2767" spans="1:19" ht="16.5" thickBot="1" x14ac:dyDescent="0.3">
      <c r="A2767" s="139" t="str">
        <f t="shared" si="1860"/>
        <v>2015Wk 16T</v>
      </c>
      <c r="B2767" s="208"/>
      <c r="C2767" s="197"/>
      <c r="D2767" s="209"/>
      <c r="E2767" s="214"/>
      <c r="F2767" s="210"/>
      <c r="G2767" s="211"/>
      <c r="K2767" s="52"/>
      <c r="L2767" s="52"/>
      <c r="P2767" s="134"/>
      <c r="Q2767" s="1">
        <f>COUNTIF(G2728:G2767,"=X")</f>
        <v>0</v>
      </c>
      <c r="R2767" s="1" t="str">
        <f t="shared" si="1859"/>
        <v/>
      </c>
      <c r="S2767" s="1" t="str">
        <f>IF(R2767="","",VLOOKUP(C2767,'[1]Admin Tools'!C:D,2,FALSE))</f>
        <v/>
      </c>
    </row>
    <row r="2768" spans="1:19" ht="16.5" thickBot="1" x14ac:dyDescent="0.3">
      <c r="A2768" s="139" t="str">
        <f t="shared" si="1860"/>
        <v>2015Wk 16T</v>
      </c>
      <c r="B2768" s="217"/>
      <c r="C2768" s="218"/>
      <c r="D2768" s="219"/>
      <c r="E2768" s="189"/>
      <c r="F2768" s="190"/>
      <c r="G2768" s="204"/>
      <c r="K2768" s="52"/>
      <c r="L2768" s="52"/>
      <c r="P2768" s="134"/>
      <c r="Q2768" s="1">
        <f>COUNTIF(G2730:G2768,"=X")</f>
        <v>0</v>
      </c>
      <c r="R2768" s="1" t="str">
        <f t="shared" si="1859"/>
        <v/>
      </c>
      <c r="S2768" s="1" t="str">
        <f>IF(R2768="","",VLOOKUP(C2768,'[1]Admin Tools'!C:D,2,FALSE))</f>
        <v/>
      </c>
    </row>
    <row r="2769" spans="1:41" ht="16.5" thickBot="1" x14ac:dyDescent="0.3">
      <c r="A2769" s="139" t="str">
        <f t="shared" si="1860"/>
        <v>2015Wk 16T</v>
      </c>
      <c r="B2769" s="220"/>
      <c r="C2769" s="218"/>
      <c r="D2769" s="221"/>
      <c r="E2769" s="199"/>
      <c r="F2769" s="200"/>
      <c r="G2769" s="211"/>
      <c r="K2769" s="52"/>
      <c r="L2769" s="52"/>
      <c r="P2769" s="134"/>
      <c r="Q2769" s="1">
        <f>COUNTIF(G2730:G2769,"=X")</f>
        <v>0</v>
      </c>
      <c r="R2769" s="1" t="str">
        <f t="shared" si="1859"/>
        <v/>
      </c>
      <c r="S2769" s="1" t="str">
        <f>IF(R2769="","",VLOOKUP(C2769,'[1]Admin Tools'!C:D,2,FALSE))</f>
        <v/>
      </c>
    </row>
    <row r="2771" spans="1:41" ht="16.5" thickBot="1" x14ac:dyDescent="0.3"/>
    <row r="2772" spans="1:41" ht="36.75" thickBot="1" x14ac:dyDescent="0.6">
      <c r="B2772" s="306" t="s">
        <v>299</v>
      </c>
      <c r="C2772" s="307"/>
      <c r="D2772" s="307"/>
      <c r="E2772" s="307"/>
      <c r="F2772" s="307"/>
      <c r="G2772" s="307"/>
      <c r="H2772" s="307"/>
      <c r="I2772" s="307"/>
      <c r="J2772" s="307"/>
      <c r="K2772" s="307"/>
      <c r="L2772" s="307"/>
      <c r="M2772" s="307"/>
      <c r="N2772" s="307"/>
      <c r="O2772" s="307"/>
      <c r="P2772" s="307"/>
      <c r="Q2772" s="307"/>
      <c r="R2772" s="307"/>
      <c r="S2772" s="307"/>
      <c r="T2772" s="307"/>
      <c r="U2772" s="308"/>
      <c r="V2772" s="133"/>
      <c r="W2772" s="133"/>
      <c r="X2772" s="133"/>
      <c r="Y2772" s="133"/>
      <c r="Z2772" s="133"/>
    </row>
    <row r="2774" spans="1:41" x14ac:dyDescent="0.25">
      <c r="C2774" s="309" t="str">
        <f>HLOOKUP(CONCATENATE($C$10,C2775),$G$9:$X$10,2,FALSE)</f>
        <v>Front</v>
      </c>
      <c r="D2774" s="310"/>
      <c r="E2774" s="310"/>
      <c r="F2774" s="310"/>
      <c r="G2774" s="310"/>
      <c r="H2774" s="310"/>
      <c r="I2774" s="310"/>
      <c r="J2774" s="310"/>
      <c r="K2774" s="310"/>
      <c r="L2774" s="310"/>
      <c r="M2774" s="310"/>
      <c r="N2774" s="310"/>
      <c r="O2774" s="52"/>
      <c r="S2774" s="134"/>
    </row>
    <row r="2775" spans="1:41" x14ac:dyDescent="0.25">
      <c r="C2775" s="135" t="str">
        <f>C2832</f>
        <v>Wk 17</v>
      </c>
      <c r="D2775" s="33" t="s">
        <v>189</v>
      </c>
      <c r="E2775" s="34">
        <f>HLOOKUP(CONCATENATE($C2774,$D2775),'[1]Admin Tools'!$D$4:$G$13,2,FALSE)</f>
        <v>5</v>
      </c>
      <c r="F2775" s="34">
        <f>HLOOKUP(CONCATENATE($C2774,$D2775),'[1]Admin Tools'!$D$4:$G$13,3,FALSE)</f>
        <v>4</v>
      </c>
      <c r="G2775" s="34">
        <f>HLOOKUP(CONCATENATE($C2774,$D2775),'[1]Admin Tools'!$D$4:$G$13,4,FALSE)</f>
        <v>5</v>
      </c>
      <c r="H2775" s="34">
        <f>HLOOKUP(CONCATENATE($C2774,$D2775),'[1]Admin Tools'!$D$4:$G$13,5,FALSE)</f>
        <v>4</v>
      </c>
      <c r="I2775" s="34">
        <f>HLOOKUP(CONCATENATE($C2774,$D2775),'[1]Admin Tools'!$D$4:$G$13,6,FALSE)</f>
        <v>4</v>
      </c>
      <c r="J2775" s="34">
        <f>HLOOKUP(CONCATENATE($C2774,$D2775),'[1]Admin Tools'!$D$4:$G$13,7,FALSE)</f>
        <v>3</v>
      </c>
      <c r="K2775" s="34">
        <f>HLOOKUP(CONCATENATE($C2774,$D2775),'[1]Admin Tools'!$D$4:$G$13,8,FALSE)</f>
        <v>4</v>
      </c>
      <c r="L2775" s="34">
        <f>HLOOKUP(CONCATENATE($C2774,$D2775),'[1]Admin Tools'!$D$4:$G$13,9,FALSE)</f>
        <v>3</v>
      </c>
      <c r="M2775" s="34">
        <f>HLOOKUP(CONCATENATE($C2774,$D2775),'[1]Admin Tools'!$D$4:$G$13,10,FALSE)</f>
        <v>4</v>
      </c>
      <c r="N2775" s="136">
        <f>SUM(E2775:M2775)</f>
        <v>36</v>
      </c>
      <c r="O2775" s="52"/>
      <c r="S2775" s="134"/>
    </row>
    <row r="2776" spans="1:41" x14ac:dyDescent="0.25">
      <c r="D2776" s="9" t="s">
        <v>10</v>
      </c>
      <c r="E2776" s="137" t="str">
        <f>CONCATENATE("#",HLOOKUP($C2774,'[1]Admin Tools'!$D$4:$G$13,2,FALSE))</f>
        <v>#1</v>
      </c>
      <c r="F2776" s="137" t="str">
        <f>CONCATENATE("#",HLOOKUP($C2774,'[1]Admin Tools'!$D$4:$G$13,3,FALSE))</f>
        <v>#2</v>
      </c>
      <c r="G2776" s="137" t="str">
        <f>CONCATENATE("#",HLOOKUP($C2774,'[1]Admin Tools'!$D$4:$G$13,4,FALSE))</f>
        <v>#3</v>
      </c>
      <c r="H2776" s="137" t="str">
        <f>CONCATENATE("#",HLOOKUP($C2774,'[1]Admin Tools'!$D$4:$G$13,5,FALSE))</f>
        <v>#4</v>
      </c>
      <c r="I2776" s="137" t="str">
        <f>CONCATENATE("#",HLOOKUP($C2774,'[1]Admin Tools'!$D$4:$G$13,6,FALSE))</f>
        <v>#5</v>
      </c>
      <c r="J2776" s="137" t="str">
        <f>CONCATENATE("#",HLOOKUP($C2774,'[1]Admin Tools'!$D$4:$G$13,7,FALSE))</f>
        <v>#6</v>
      </c>
      <c r="K2776" s="137" t="str">
        <f>CONCATENATE("#",HLOOKUP($C2774,'[1]Admin Tools'!$D$4:$G$13,8,FALSE))</f>
        <v>#7</v>
      </c>
      <c r="L2776" s="137" t="str">
        <f>CONCATENATE("#",HLOOKUP($C2774,'[1]Admin Tools'!$D$4:$G$13,9,FALSE))</f>
        <v>#8</v>
      </c>
      <c r="M2776" s="137" t="str">
        <f>CONCATENATE("#",HLOOKUP($C2774,'[1]Admin Tools'!$D$4:$G$13,10,FALSE))</f>
        <v>#9</v>
      </c>
      <c r="N2776" s="138"/>
      <c r="O2776" s="52"/>
    </row>
    <row r="2777" spans="1:41" x14ac:dyDescent="0.25">
      <c r="A2777" s="139" t="str">
        <f>CONCATENATE($C$10,C2775,C2777)</f>
        <v>2015Wk 17Flight 1</v>
      </c>
      <c r="C2777" s="300" t="s">
        <v>12</v>
      </c>
      <c r="D2777" s="301"/>
      <c r="E2777" s="140">
        <f>IF(COUNTIF(E2778:E2789,MIN(E2778:E2789))=1,MIN(E2778:E2789),0)</f>
        <v>0</v>
      </c>
      <c r="F2777" s="140">
        <f t="shared" ref="F2777:L2777" si="1861">IF(COUNTIF(F2778:F2789,MIN(F2778:F2789))=1,MIN(F2778:F2789),0)</f>
        <v>2</v>
      </c>
      <c r="G2777" s="140">
        <f t="shared" si="1861"/>
        <v>0</v>
      </c>
      <c r="H2777" s="140">
        <f t="shared" si="1861"/>
        <v>0</v>
      </c>
      <c r="I2777" s="140">
        <f t="shared" si="1861"/>
        <v>0</v>
      </c>
      <c r="J2777" s="140">
        <f t="shared" si="1861"/>
        <v>0</v>
      </c>
      <c r="K2777" s="140">
        <f t="shared" si="1861"/>
        <v>0</v>
      </c>
      <c r="L2777" s="140">
        <f t="shared" si="1861"/>
        <v>0</v>
      </c>
      <c r="M2777" s="140">
        <f>IF(COUNTIF(M2778:M2789,MIN(M2778:M2789))=1,MIN(M2778:M2789),0)</f>
        <v>0</v>
      </c>
      <c r="N2777" s="141"/>
      <c r="O2777" s="9" t="s">
        <v>190</v>
      </c>
      <c r="P2777" s="9" t="s">
        <v>191</v>
      </c>
      <c r="Q2777" s="9" t="s">
        <v>8</v>
      </c>
      <c r="R2777" s="9" t="s">
        <v>192</v>
      </c>
      <c r="S2777" s="9" t="s">
        <v>24</v>
      </c>
      <c r="T2777" s="142">
        <v>1</v>
      </c>
      <c r="U2777" s="142">
        <v>2</v>
      </c>
      <c r="V2777" s="142">
        <v>3</v>
      </c>
      <c r="W2777" s="142">
        <v>4</v>
      </c>
      <c r="X2777" s="142">
        <v>5</v>
      </c>
      <c r="Y2777" s="142">
        <v>6</v>
      </c>
      <c r="Z2777" s="142">
        <v>7</v>
      </c>
      <c r="AA2777" s="142">
        <v>8</v>
      </c>
      <c r="AB2777" s="142">
        <v>9</v>
      </c>
      <c r="AC2777" s="143" t="s">
        <v>193</v>
      </c>
      <c r="AD2777" s="1"/>
      <c r="AG2777" s="142">
        <v>1</v>
      </c>
      <c r="AH2777" s="142">
        <v>2</v>
      </c>
      <c r="AI2777" s="142">
        <v>3</v>
      </c>
      <c r="AJ2777" s="142">
        <v>4</v>
      </c>
      <c r="AK2777" s="142">
        <v>5</v>
      </c>
      <c r="AL2777" s="142">
        <v>6</v>
      </c>
      <c r="AM2777" s="142">
        <v>7</v>
      </c>
      <c r="AN2777" s="142">
        <v>8</v>
      </c>
      <c r="AO2777" s="142">
        <v>9</v>
      </c>
    </row>
    <row r="2778" spans="1:41" x14ac:dyDescent="0.25">
      <c r="A2778" s="139" t="str">
        <f t="shared" ref="A2778:A2789" si="1862">CONCATENATE($C$10,$C$2832,"P",B2778)</f>
        <v>2015Wk 17P83</v>
      </c>
      <c r="B2778" s="48">
        <v>83</v>
      </c>
      <c r="C2778" s="144" t="str">
        <f t="shared" ref="C2778:C2789" si="1863">VLOOKUP(B2778,$A$3108:$D$8319,3,FALSE)</f>
        <v>Devin Carrigan</v>
      </c>
      <c r="D2778" s="145"/>
      <c r="E2778" s="146">
        <f t="shared" ref="E2778:E2789" si="1864">IFERROR(IF(VLOOKUP($A2778,$A$2832:$P$2893,5,FALSE)=0,"",VLOOKUP($A2778,$A$2832:$P$2893,5,FALSE)),"")</f>
        <v>7</v>
      </c>
      <c r="F2778" s="146">
        <f t="shared" ref="F2778:F2789" si="1865">IFERROR(IF(VLOOKUP($A2778,$A$2832:$P$2893,6,FALSE)=0,"",VLOOKUP($A2778,$A$2832:$P$2893,6,FALSE)),"")</f>
        <v>2</v>
      </c>
      <c r="G2778" s="146">
        <f t="shared" ref="G2778:G2789" si="1866">IFERROR(IF(VLOOKUP($A2778,$A$2832:$P$2893,7,FALSE)=0,"",VLOOKUP($A2778,$A$2832:$P$2893,7,FALSE)),"")</f>
        <v>5</v>
      </c>
      <c r="H2778" s="146">
        <f t="shared" ref="H2778:H2789" si="1867">IFERROR(IF(VLOOKUP($A2778,$A$2832:$P$2893,8,FALSE)=0,"",VLOOKUP($A2778,$A$2832:$P$2893,8,FALSE)),"")</f>
        <v>4</v>
      </c>
      <c r="I2778" s="146">
        <f t="shared" ref="I2778:I2789" si="1868">IFERROR(IF(VLOOKUP($A2778,$A$2832:$P$2893,9,FALSE)=0,"",VLOOKUP($A2778,$A$2832:$P$2893,9,FALSE)),"")</f>
        <v>4</v>
      </c>
      <c r="J2778" s="146">
        <f t="shared" ref="J2778:J2789" si="1869">IFERROR(IF(VLOOKUP($A2778,$A$2832:$P$2893,10,FALSE)=0,"",VLOOKUP($A2778,$A$2832:$P$2893,10,FALSE)),"")</f>
        <v>3</v>
      </c>
      <c r="K2778" s="146">
        <f t="shared" ref="K2778:K2789" si="1870">IFERROR(IF(VLOOKUP($A2778,$A$2832:$P$2893,11,FALSE)=0,"",VLOOKUP($A2778,$A$2832:$P$2893,11,FALSE)),"")</f>
        <v>4</v>
      </c>
      <c r="L2778" s="146">
        <f t="shared" ref="L2778:L2789" si="1871">IFERROR(IF(VLOOKUP($A2778,$A$2832:$P$2893,12,FALSE)=0,"",VLOOKUP($A2778,$A$2832:$P$2893,12,FALSE)),"")</f>
        <v>3</v>
      </c>
      <c r="M2778" s="146">
        <f t="shared" ref="M2778:M2789" si="1872">IFERROR(IF(VLOOKUP($A2778,$A$2832:$P$2893,13,FALSE)=0,"",VLOOKUP($A2778,$A$2832:$P$2893,13,FALSE)),"")</f>
        <v>5</v>
      </c>
      <c r="N2778" s="147">
        <f t="shared" ref="N2778:N2788" si="1873">SUM(E2778:M2778)</f>
        <v>37</v>
      </c>
      <c r="O2778" s="148">
        <f>SUM(COUNTIF(E2778,E2777),COUNTIF(F2778,F2777),COUNTIF(G2778,G2777),COUNTIF(H2778,H2777),COUNTIF(I2778,I2777),COUNTIF(J2778,J2777),COUNTIF(K2778,K2777),COUNTIF(L2778,L2777),COUNTIF(M2778,M2777))</f>
        <v>1</v>
      </c>
      <c r="P2778" s="149">
        <f>IF(O2778=0,0,IF(SUM(O2778:O2789)=O2778,VLOOKUP(1,$AC$107:$AD$116,2,FALSE),O2778*P2790))</f>
        <v>36</v>
      </c>
      <c r="Q2778" s="146">
        <f t="shared" ref="Q2778:Q2789" si="1874">IFERROR((VLOOKUP($A2778,$A$2832:$P$2893,16,FALSE)),"DNP")</f>
        <v>2</v>
      </c>
      <c r="R2778" t="s">
        <v>179</v>
      </c>
      <c r="S2778" t="str">
        <f>CONCATENATE(T2778,U2778,V2778,W2778,X2778,Y2778,Z2778,AA2778,AB2778)</f>
        <v>EAG#2</v>
      </c>
      <c r="T2778" t="str">
        <f t="shared" ref="T2778:AB2778" si="1875">IF(E2778=E2777,CONCATENATE(VLOOKUP((E2778-E2775),$AC$122:$AD$127,2,FALSE),E2776),"")</f>
        <v/>
      </c>
      <c r="U2778" t="str">
        <f t="shared" si="1875"/>
        <v>EAG#2</v>
      </c>
      <c r="V2778" t="str">
        <f t="shared" si="1875"/>
        <v/>
      </c>
      <c r="W2778" t="str">
        <f t="shared" si="1875"/>
        <v/>
      </c>
      <c r="X2778" t="str">
        <f t="shared" si="1875"/>
        <v/>
      </c>
      <c r="Y2778" t="str">
        <f t="shared" si="1875"/>
        <v/>
      </c>
      <c r="Z2778" t="str">
        <f t="shared" si="1875"/>
        <v/>
      </c>
      <c r="AA2778" t="str">
        <f t="shared" si="1875"/>
        <v/>
      </c>
      <c r="AB2778" t="str">
        <f t="shared" si="1875"/>
        <v/>
      </c>
      <c r="AC2778" s="1" t="s">
        <v>194</v>
      </c>
      <c r="AD2778" s="1" t="s">
        <v>195</v>
      </c>
      <c r="AG2778" t="str">
        <f t="shared" ref="AG2778:AO2789" si="1876">CONCATENATE("F1",T2778)</f>
        <v>F1</v>
      </c>
      <c r="AH2778" t="str">
        <f t="shared" si="1876"/>
        <v>F1EAG#2</v>
      </c>
      <c r="AI2778" t="str">
        <f t="shared" si="1876"/>
        <v>F1</v>
      </c>
      <c r="AJ2778" t="str">
        <f t="shared" si="1876"/>
        <v>F1</v>
      </c>
      <c r="AK2778" t="str">
        <f t="shared" si="1876"/>
        <v>F1</v>
      </c>
      <c r="AL2778" t="str">
        <f t="shared" si="1876"/>
        <v>F1</v>
      </c>
      <c r="AM2778" t="str">
        <f t="shared" si="1876"/>
        <v>F1</v>
      </c>
      <c r="AN2778" t="str">
        <f t="shared" si="1876"/>
        <v>F1</v>
      </c>
      <c r="AO2778" t="str">
        <f t="shared" si="1876"/>
        <v>F1</v>
      </c>
    </row>
    <row r="2779" spans="1:41" x14ac:dyDescent="0.25">
      <c r="A2779" s="139" t="str">
        <f t="shared" si="1862"/>
        <v>2015Wk 17P68</v>
      </c>
      <c r="B2779" s="48">
        <v>68</v>
      </c>
      <c r="C2779" s="144" t="str">
        <f t="shared" si="1863"/>
        <v>Nick Wight</v>
      </c>
      <c r="D2779" s="145"/>
      <c r="E2779" s="146">
        <f t="shared" si="1864"/>
        <v>5</v>
      </c>
      <c r="F2779" s="146">
        <f t="shared" si="1865"/>
        <v>4</v>
      </c>
      <c r="G2779" s="146">
        <f t="shared" si="1866"/>
        <v>6</v>
      </c>
      <c r="H2779" s="146">
        <f t="shared" si="1867"/>
        <v>5</v>
      </c>
      <c r="I2779" s="146">
        <f t="shared" si="1868"/>
        <v>4</v>
      </c>
      <c r="J2779" s="146">
        <f t="shared" si="1869"/>
        <v>3</v>
      </c>
      <c r="K2779" s="146">
        <f t="shared" si="1870"/>
        <v>4</v>
      </c>
      <c r="L2779" s="146">
        <f t="shared" si="1871"/>
        <v>4</v>
      </c>
      <c r="M2779" s="146">
        <f t="shared" si="1872"/>
        <v>4</v>
      </c>
      <c r="N2779" s="147">
        <f t="shared" si="1873"/>
        <v>39</v>
      </c>
      <c r="O2779" s="148">
        <f>SUM(COUNTIF(E2779,E2777),COUNTIF(F2779,F2777),COUNTIF(G2779,G2777),COUNTIF(H2779,H2777),COUNTIF(I2779,I2777),COUNTIF(J2779,J2777),COUNTIF(K2779,K2777),COUNTIF(L2779,L2777),COUNTIF(M2779,M2777))</f>
        <v>0</v>
      </c>
      <c r="P2779" s="149">
        <f>IF(O2779=0,0,IF(SUM(O2778:O2789)=O2779,VLOOKUP(1,$AC$107:$AD$116,2,FALSE),O2779*P2790))</f>
        <v>0</v>
      </c>
      <c r="Q2779" s="146">
        <f t="shared" si="1874"/>
        <v>0</v>
      </c>
      <c r="R2779" t="s">
        <v>179</v>
      </c>
      <c r="S2779" t="str">
        <f t="shared" ref="S2779:S2786" si="1877">CONCATENATE(T2779,U2779,V2779,W2779,X2779,Y2779,Z2779,AA2779,AB2779)</f>
        <v/>
      </c>
      <c r="T2779" t="str">
        <f t="shared" ref="T2779:AB2779" si="1878">IF(E2779=E2777,CONCATENATE(VLOOKUP((E2779-E2775),$AC$122:$AD$127,2,FALSE),E2776),"")</f>
        <v/>
      </c>
      <c r="U2779" t="str">
        <f t="shared" si="1878"/>
        <v/>
      </c>
      <c r="V2779" t="str">
        <f t="shared" si="1878"/>
        <v/>
      </c>
      <c r="W2779" t="str">
        <f t="shared" si="1878"/>
        <v/>
      </c>
      <c r="X2779" t="str">
        <f t="shared" si="1878"/>
        <v/>
      </c>
      <c r="Y2779" t="str">
        <f t="shared" si="1878"/>
        <v/>
      </c>
      <c r="Z2779" t="str">
        <f t="shared" si="1878"/>
        <v/>
      </c>
      <c r="AA2779" t="str">
        <f t="shared" si="1878"/>
        <v/>
      </c>
      <c r="AB2779" t="str">
        <f t="shared" si="1878"/>
        <v/>
      </c>
      <c r="AC2779" s="1">
        <v>0</v>
      </c>
      <c r="AD2779" s="1">
        <v>0</v>
      </c>
      <c r="AG2779" t="str">
        <f t="shared" si="1876"/>
        <v>F1</v>
      </c>
      <c r="AH2779" t="str">
        <f t="shared" si="1876"/>
        <v>F1</v>
      </c>
      <c r="AI2779" t="str">
        <f t="shared" si="1876"/>
        <v>F1</v>
      </c>
      <c r="AJ2779" t="str">
        <f t="shared" si="1876"/>
        <v>F1</v>
      </c>
      <c r="AK2779" t="str">
        <f t="shared" si="1876"/>
        <v>F1</v>
      </c>
      <c r="AL2779" t="str">
        <f t="shared" si="1876"/>
        <v>F1</v>
      </c>
      <c r="AM2779" t="str">
        <f t="shared" si="1876"/>
        <v>F1</v>
      </c>
      <c r="AN2779" t="str">
        <f t="shared" si="1876"/>
        <v>F1</v>
      </c>
      <c r="AO2779" t="str">
        <f t="shared" si="1876"/>
        <v>F1</v>
      </c>
    </row>
    <row r="2780" spans="1:41" x14ac:dyDescent="0.25">
      <c r="A2780" s="139" t="str">
        <f t="shared" si="1862"/>
        <v>2015Wk 17P4</v>
      </c>
      <c r="B2780" s="48">
        <v>4</v>
      </c>
      <c r="C2780" s="144" t="str">
        <f t="shared" si="1863"/>
        <v>Pat Donahue</v>
      </c>
      <c r="D2780" s="145"/>
      <c r="E2780" s="146">
        <f t="shared" si="1864"/>
        <v>5</v>
      </c>
      <c r="F2780" s="146">
        <f t="shared" si="1865"/>
        <v>4</v>
      </c>
      <c r="G2780" s="146">
        <f t="shared" si="1866"/>
        <v>5</v>
      </c>
      <c r="H2780" s="146">
        <f t="shared" si="1867"/>
        <v>4</v>
      </c>
      <c r="I2780" s="146">
        <f t="shared" si="1868"/>
        <v>4</v>
      </c>
      <c r="J2780" s="146">
        <f t="shared" si="1869"/>
        <v>4</v>
      </c>
      <c r="K2780" s="146">
        <f t="shared" si="1870"/>
        <v>4</v>
      </c>
      <c r="L2780" s="146">
        <f t="shared" si="1871"/>
        <v>4</v>
      </c>
      <c r="M2780" s="146">
        <f t="shared" si="1872"/>
        <v>4</v>
      </c>
      <c r="N2780" s="147">
        <f t="shared" si="1873"/>
        <v>38</v>
      </c>
      <c r="O2780" s="148">
        <f>SUM(COUNTIF(E2780,E2777),COUNTIF(F2780,F2777),COUNTIF(G2780,G2777),COUNTIF(H2780,H2777),COUNTIF(I2780,I2777),COUNTIF(J2780,J2777),COUNTIF(K2780,K2777),COUNTIF(L2780,L2777),COUNTIF(M2780,M2777))</f>
        <v>0</v>
      </c>
      <c r="P2780" s="149">
        <f>IF(O2780=0,0,IF(SUM(O2778:O2789)=O2780,VLOOKUP(1,$AC$107:$AD$116,2,FALSE),O2780*P2790))</f>
        <v>0</v>
      </c>
      <c r="Q2780" s="146">
        <f t="shared" si="1874"/>
        <v>2</v>
      </c>
      <c r="R2780" t="s">
        <v>179</v>
      </c>
      <c r="S2780" t="str">
        <f t="shared" si="1877"/>
        <v/>
      </c>
      <c r="T2780" t="str">
        <f t="shared" ref="T2780:AB2780" si="1879">IF(E2780=E2777,CONCATENATE(VLOOKUP((E2780-E2775),$AC$122:$AD$127,2,FALSE),E2776),"")</f>
        <v/>
      </c>
      <c r="U2780" t="str">
        <f t="shared" si="1879"/>
        <v/>
      </c>
      <c r="V2780" t="str">
        <f t="shared" si="1879"/>
        <v/>
      </c>
      <c r="W2780" t="str">
        <f t="shared" si="1879"/>
        <v/>
      </c>
      <c r="X2780" t="str">
        <f t="shared" si="1879"/>
        <v/>
      </c>
      <c r="Y2780" t="str">
        <f t="shared" si="1879"/>
        <v/>
      </c>
      <c r="Z2780" t="str">
        <f t="shared" si="1879"/>
        <v/>
      </c>
      <c r="AA2780" t="str">
        <f t="shared" si="1879"/>
        <v/>
      </c>
      <c r="AB2780" t="str">
        <f t="shared" si="1879"/>
        <v/>
      </c>
      <c r="AC2780" s="1">
        <v>1</v>
      </c>
      <c r="AD2780" s="1">
        <v>24</v>
      </c>
      <c r="AG2780" t="str">
        <f t="shared" si="1876"/>
        <v>F1</v>
      </c>
      <c r="AH2780" t="str">
        <f t="shared" si="1876"/>
        <v>F1</v>
      </c>
      <c r="AI2780" t="str">
        <f t="shared" si="1876"/>
        <v>F1</v>
      </c>
      <c r="AJ2780" t="str">
        <f t="shared" si="1876"/>
        <v>F1</v>
      </c>
      <c r="AK2780" t="str">
        <f t="shared" si="1876"/>
        <v>F1</v>
      </c>
      <c r="AL2780" t="str">
        <f t="shared" si="1876"/>
        <v>F1</v>
      </c>
      <c r="AM2780" t="str">
        <f t="shared" si="1876"/>
        <v>F1</v>
      </c>
      <c r="AN2780" t="str">
        <f t="shared" si="1876"/>
        <v>F1</v>
      </c>
      <c r="AO2780" t="str">
        <f t="shared" si="1876"/>
        <v>F1</v>
      </c>
    </row>
    <row r="2781" spans="1:41" x14ac:dyDescent="0.25">
      <c r="A2781" s="139" t="str">
        <f t="shared" si="1862"/>
        <v>2015Wk 17P79</v>
      </c>
      <c r="B2781" s="48">
        <v>79</v>
      </c>
      <c r="C2781" s="144" t="str">
        <f t="shared" si="1863"/>
        <v>Connor Brown</v>
      </c>
      <c r="D2781" s="145"/>
      <c r="E2781" s="146">
        <f t="shared" si="1864"/>
        <v>7</v>
      </c>
      <c r="F2781" s="146">
        <f t="shared" si="1865"/>
        <v>5</v>
      </c>
      <c r="G2781" s="146">
        <f t="shared" si="1866"/>
        <v>5</v>
      </c>
      <c r="H2781" s="146">
        <f t="shared" si="1867"/>
        <v>5</v>
      </c>
      <c r="I2781" s="146">
        <f t="shared" si="1868"/>
        <v>4</v>
      </c>
      <c r="J2781" s="146">
        <f t="shared" si="1869"/>
        <v>3</v>
      </c>
      <c r="K2781" s="146">
        <f t="shared" si="1870"/>
        <v>4</v>
      </c>
      <c r="L2781" s="146">
        <f t="shared" si="1871"/>
        <v>3</v>
      </c>
      <c r="M2781" s="146">
        <f t="shared" si="1872"/>
        <v>4</v>
      </c>
      <c r="N2781" s="147">
        <f t="shared" si="1873"/>
        <v>40</v>
      </c>
      <c r="O2781" s="148">
        <f>SUM(COUNTIF(E2781,E2777),COUNTIF(F2781,F2777),COUNTIF(G2781,G2777),COUNTIF(H2781,H2777),COUNTIF(I2781,I2777),COUNTIF(J2781,J2777),COUNTIF(K2781,K2777),COUNTIF(L2781,L2777),COUNTIF(M2781,M2777))</f>
        <v>0</v>
      </c>
      <c r="P2781" s="149">
        <f>IF(O2781=0,0,IF(SUM(O2778:O2789)=O2781,VLOOKUP(1,$AC$107:$AD$116,2,FALSE),O2781*P2790))</f>
        <v>0</v>
      </c>
      <c r="Q2781" s="146">
        <f t="shared" si="1874"/>
        <v>2</v>
      </c>
      <c r="R2781" t="s">
        <v>179</v>
      </c>
      <c r="S2781" t="str">
        <f t="shared" si="1877"/>
        <v/>
      </c>
      <c r="T2781" t="str">
        <f t="shared" ref="T2781:AB2781" si="1880">IF(E2781=E2777,CONCATENATE(VLOOKUP((E2781-E2775),$AC$122:$AD$127,2,FALSE),E2776),"")</f>
        <v/>
      </c>
      <c r="U2781" t="str">
        <f t="shared" si="1880"/>
        <v/>
      </c>
      <c r="V2781" t="str">
        <f t="shared" si="1880"/>
        <v/>
      </c>
      <c r="W2781" t="str">
        <f t="shared" si="1880"/>
        <v/>
      </c>
      <c r="X2781" t="str">
        <f t="shared" si="1880"/>
        <v/>
      </c>
      <c r="Y2781" t="str">
        <f t="shared" si="1880"/>
        <v/>
      </c>
      <c r="Z2781" t="str">
        <f t="shared" si="1880"/>
        <v/>
      </c>
      <c r="AA2781" t="str">
        <f t="shared" si="1880"/>
        <v/>
      </c>
      <c r="AB2781" t="str">
        <f t="shared" si="1880"/>
        <v/>
      </c>
      <c r="AC2781" s="1">
        <v>2</v>
      </c>
      <c r="AD2781" s="1">
        <v>12</v>
      </c>
      <c r="AG2781" t="str">
        <f t="shared" si="1876"/>
        <v>F1</v>
      </c>
      <c r="AH2781" t="str">
        <f t="shared" si="1876"/>
        <v>F1</v>
      </c>
      <c r="AI2781" t="str">
        <f t="shared" si="1876"/>
        <v>F1</v>
      </c>
      <c r="AJ2781" t="str">
        <f t="shared" si="1876"/>
        <v>F1</v>
      </c>
      <c r="AK2781" t="str">
        <f t="shared" si="1876"/>
        <v>F1</v>
      </c>
      <c r="AL2781" t="str">
        <f t="shared" si="1876"/>
        <v>F1</v>
      </c>
      <c r="AM2781" t="str">
        <f t="shared" si="1876"/>
        <v>F1</v>
      </c>
      <c r="AN2781" t="str">
        <f t="shared" si="1876"/>
        <v>F1</v>
      </c>
      <c r="AO2781" t="str">
        <f t="shared" si="1876"/>
        <v>F1</v>
      </c>
    </row>
    <row r="2782" spans="1:41" x14ac:dyDescent="0.25">
      <c r="A2782" s="139" t="str">
        <f t="shared" si="1862"/>
        <v>2015Wk 17P9</v>
      </c>
      <c r="B2782" s="48">
        <v>9</v>
      </c>
      <c r="C2782" s="144" t="str">
        <f t="shared" si="1863"/>
        <v>Dick Donegan</v>
      </c>
      <c r="D2782" s="145"/>
      <c r="E2782" s="146">
        <f t="shared" si="1864"/>
        <v>6</v>
      </c>
      <c r="F2782" s="146">
        <f t="shared" si="1865"/>
        <v>5</v>
      </c>
      <c r="G2782" s="146">
        <f t="shared" si="1866"/>
        <v>6</v>
      </c>
      <c r="H2782" s="146">
        <f t="shared" si="1867"/>
        <v>5</v>
      </c>
      <c r="I2782" s="146">
        <f t="shared" si="1868"/>
        <v>4</v>
      </c>
      <c r="J2782" s="146">
        <f t="shared" si="1869"/>
        <v>5</v>
      </c>
      <c r="K2782" s="146">
        <f t="shared" si="1870"/>
        <v>4</v>
      </c>
      <c r="L2782" s="146">
        <f t="shared" si="1871"/>
        <v>3</v>
      </c>
      <c r="M2782" s="146">
        <f t="shared" si="1872"/>
        <v>5</v>
      </c>
      <c r="N2782" s="147">
        <f t="shared" si="1873"/>
        <v>43</v>
      </c>
      <c r="O2782" s="148">
        <f>SUM(COUNTIF(E2782,E2777),COUNTIF(F2782,F2777),COUNTIF(G2782,G2777),COUNTIF(H2782,H2777),COUNTIF(I2782,I2777),COUNTIF(J2782,J2777),COUNTIF(K2782,K2777),COUNTIF(L2782,L2777),COUNTIF(M2782,M2777))</f>
        <v>0</v>
      </c>
      <c r="P2782" s="149">
        <f>IF(O2782=0,0,IF(SUM(O2778:O2789)=O2782,VLOOKUP(1,$AC$107:$AD$116,2,FALSE),O2782*P2790))</f>
        <v>0</v>
      </c>
      <c r="Q2782" s="146">
        <f t="shared" si="1874"/>
        <v>0</v>
      </c>
      <c r="R2782" t="s">
        <v>179</v>
      </c>
      <c r="S2782" t="str">
        <f t="shared" si="1877"/>
        <v/>
      </c>
      <c r="T2782" t="str">
        <f t="shared" ref="T2782:AB2782" si="1881">IF(E2782=E2777,CONCATENATE(VLOOKUP((E2782-E2775),$AC$122:$AD$127,2,FALSE),E2776),"")</f>
        <v/>
      </c>
      <c r="U2782" t="str">
        <f t="shared" si="1881"/>
        <v/>
      </c>
      <c r="V2782" t="str">
        <f t="shared" si="1881"/>
        <v/>
      </c>
      <c r="W2782" t="str">
        <f t="shared" si="1881"/>
        <v/>
      </c>
      <c r="X2782" t="str">
        <f t="shared" si="1881"/>
        <v/>
      </c>
      <c r="Y2782" t="str">
        <f t="shared" si="1881"/>
        <v/>
      </c>
      <c r="Z2782" t="str">
        <f t="shared" si="1881"/>
        <v/>
      </c>
      <c r="AA2782" t="str">
        <f t="shared" si="1881"/>
        <v/>
      </c>
      <c r="AB2782" t="str">
        <f t="shared" si="1881"/>
        <v/>
      </c>
      <c r="AC2782" s="1">
        <v>3</v>
      </c>
      <c r="AD2782" s="1">
        <v>8</v>
      </c>
      <c r="AG2782" t="str">
        <f t="shared" si="1876"/>
        <v>F1</v>
      </c>
      <c r="AH2782" t="str">
        <f t="shared" si="1876"/>
        <v>F1</v>
      </c>
      <c r="AI2782" t="str">
        <f t="shared" si="1876"/>
        <v>F1</v>
      </c>
      <c r="AJ2782" t="str">
        <f t="shared" si="1876"/>
        <v>F1</v>
      </c>
      <c r="AK2782" t="str">
        <f t="shared" si="1876"/>
        <v>F1</v>
      </c>
      <c r="AL2782" t="str">
        <f t="shared" si="1876"/>
        <v>F1</v>
      </c>
      <c r="AM2782" t="str">
        <f t="shared" si="1876"/>
        <v>F1</v>
      </c>
      <c r="AN2782" t="str">
        <f t="shared" si="1876"/>
        <v>F1</v>
      </c>
      <c r="AO2782" t="str">
        <f t="shared" si="1876"/>
        <v>F1</v>
      </c>
    </row>
    <row r="2783" spans="1:41" x14ac:dyDescent="0.25">
      <c r="A2783" s="139" t="str">
        <f t="shared" si="1862"/>
        <v>2015Wk 17P3</v>
      </c>
      <c r="B2783" s="48">
        <v>3</v>
      </c>
      <c r="C2783" s="144" t="str">
        <f t="shared" si="1863"/>
        <v>TJ Donegan</v>
      </c>
      <c r="D2783" s="145"/>
      <c r="E2783" s="146">
        <f t="shared" si="1864"/>
        <v>6</v>
      </c>
      <c r="F2783" s="146">
        <f t="shared" si="1865"/>
        <v>5</v>
      </c>
      <c r="G2783" s="146">
        <f t="shared" si="1866"/>
        <v>6</v>
      </c>
      <c r="H2783" s="146">
        <f t="shared" si="1867"/>
        <v>6</v>
      </c>
      <c r="I2783" s="146">
        <f t="shared" si="1868"/>
        <v>5</v>
      </c>
      <c r="J2783" s="146">
        <f t="shared" si="1869"/>
        <v>4</v>
      </c>
      <c r="K2783" s="146">
        <f t="shared" si="1870"/>
        <v>4</v>
      </c>
      <c r="L2783" s="146">
        <f t="shared" si="1871"/>
        <v>3</v>
      </c>
      <c r="M2783" s="146">
        <f t="shared" si="1872"/>
        <v>4</v>
      </c>
      <c r="N2783" s="147">
        <f t="shared" si="1873"/>
        <v>43</v>
      </c>
      <c r="O2783" s="148">
        <f>SUM(COUNTIF(E2783,E2777),COUNTIF(F2783,F2777),COUNTIF(G2783,G2777),COUNTIF(H2783,H2777),COUNTIF(I2783,I2777),COUNTIF(J2783,J2777),COUNTIF(K2783,K2777),COUNTIF(L2783,L2777),COUNTIF(M2783,M2777))</f>
        <v>0</v>
      </c>
      <c r="P2783" s="149">
        <f>IF(O2783=0,0,IF(SUM(O2778:O2789)=O2783,VLOOKUP(1,$AC$107:$AD$116,2,FALSE),O2783*P2790))</f>
        <v>0</v>
      </c>
      <c r="Q2783" s="146">
        <f t="shared" si="1874"/>
        <v>0</v>
      </c>
      <c r="R2783" t="s">
        <v>179</v>
      </c>
      <c r="S2783" t="str">
        <f t="shared" si="1877"/>
        <v/>
      </c>
      <c r="T2783" t="str">
        <f t="shared" ref="T2783:AB2783" si="1882">IF(E2783=E2777,CONCATENATE(VLOOKUP((E2783-E2775),$AC$122:$AD$127,2,FALSE),E2776),"")</f>
        <v/>
      </c>
      <c r="U2783" t="str">
        <f t="shared" si="1882"/>
        <v/>
      </c>
      <c r="V2783" t="str">
        <f t="shared" si="1882"/>
        <v/>
      </c>
      <c r="W2783" t="str">
        <f t="shared" si="1882"/>
        <v/>
      </c>
      <c r="X2783" t="str">
        <f t="shared" si="1882"/>
        <v/>
      </c>
      <c r="Y2783" t="str">
        <f t="shared" si="1882"/>
        <v/>
      </c>
      <c r="Z2783" t="str">
        <f t="shared" si="1882"/>
        <v/>
      </c>
      <c r="AA2783" t="str">
        <f t="shared" si="1882"/>
        <v/>
      </c>
      <c r="AB2783" t="str">
        <f t="shared" si="1882"/>
        <v/>
      </c>
      <c r="AC2783" s="1">
        <v>4</v>
      </c>
      <c r="AD2783" s="1">
        <v>6</v>
      </c>
      <c r="AG2783" t="str">
        <f t="shared" si="1876"/>
        <v>F1</v>
      </c>
      <c r="AH2783" t="str">
        <f t="shared" si="1876"/>
        <v>F1</v>
      </c>
      <c r="AI2783" t="str">
        <f t="shared" si="1876"/>
        <v>F1</v>
      </c>
      <c r="AJ2783" t="str">
        <f t="shared" si="1876"/>
        <v>F1</v>
      </c>
      <c r="AK2783" t="str">
        <f t="shared" si="1876"/>
        <v>F1</v>
      </c>
      <c r="AL2783" t="str">
        <f t="shared" si="1876"/>
        <v>F1</v>
      </c>
      <c r="AM2783" t="str">
        <f t="shared" si="1876"/>
        <v>F1</v>
      </c>
      <c r="AN2783" t="str">
        <f t="shared" si="1876"/>
        <v>F1</v>
      </c>
      <c r="AO2783" t="str">
        <f t="shared" si="1876"/>
        <v>F1</v>
      </c>
    </row>
    <row r="2784" spans="1:41" x14ac:dyDescent="0.25">
      <c r="A2784" s="139" t="str">
        <f t="shared" si="1862"/>
        <v>2015Wk 17P6</v>
      </c>
      <c r="B2784" s="48">
        <v>6</v>
      </c>
      <c r="C2784" s="144" t="str">
        <f t="shared" si="1863"/>
        <v>Jack Donegan</v>
      </c>
      <c r="D2784" s="145"/>
      <c r="E2784" s="146">
        <f t="shared" si="1864"/>
        <v>5</v>
      </c>
      <c r="F2784" s="146">
        <f t="shared" si="1865"/>
        <v>4</v>
      </c>
      <c r="G2784" s="146">
        <f t="shared" si="1866"/>
        <v>7</v>
      </c>
      <c r="H2784" s="146">
        <f t="shared" si="1867"/>
        <v>6</v>
      </c>
      <c r="I2784" s="146">
        <f t="shared" si="1868"/>
        <v>3</v>
      </c>
      <c r="J2784" s="146">
        <f t="shared" si="1869"/>
        <v>4</v>
      </c>
      <c r="K2784" s="146">
        <f t="shared" si="1870"/>
        <v>5</v>
      </c>
      <c r="L2784" s="146">
        <f t="shared" si="1871"/>
        <v>3</v>
      </c>
      <c r="M2784" s="146">
        <f t="shared" si="1872"/>
        <v>5</v>
      </c>
      <c r="N2784" s="147">
        <f t="shared" si="1873"/>
        <v>42</v>
      </c>
      <c r="O2784" s="148">
        <f>SUM(COUNTIF(E2784,E2777),COUNTIF(F2784,F2777),COUNTIF(G2784,G2777),COUNTIF(H2784,H2777),COUNTIF(I2784,I2777),COUNTIF(J2784,J2777),COUNTIF(K2784,K2777),COUNTIF(L2784,L2777),COUNTIF(M2784,M2777))</f>
        <v>0</v>
      </c>
      <c r="P2784" s="149">
        <f>IF(O2784=0,0,IF(SUM(O2778:O2789)=O2784,VLOOKUP(1,$AC$107:$AD$116,2,FALSE),O2784*P2790))</f>
        <v>0</v>
      </c>
      <c r="Q2784" s="146">
        <f t="shared" si="1874"/>
        <v>2</v>
      </c>
      <c r="R2784" t="s">
        <v>179</v>
      </c>
      <c r="S2784" t="str">
        <f t="shared" si="1877"/>
        <v/>
      </c>
      <c r="T2784" t="str">
        <f t="shared" ref="T2784:AB2784" si="1883">IF(E2784=E2777,CONCATENATE(VLOOKUP((E2784-E2775),$AC$122:$AD$127,2,FALSE),E2776),"")</f>
        <v/>
      </c>
      <c r="U2784" t="str">
        <f t="shared" si="1883"/>
        <v/>
      </c>
      <c r="V2784" t="str">
        <f t="shared" si="1883"/>
        <v/>
      </c>
      <c r="W2784" t="str">
        <f t="shared" si="1883"/>
        <v/>
      </c>
      <c r="X2784" t="str">
        <f t="shared" si="1883"/>
        <v/>
      </c>
      <c r="Y2784" t="str">
        <f t="shared" si="1883"/>
        <v/>
      </c>
      <c r="Z2784" t="str">
        <f t="shared" si="1883"/>
        <v/>
      </c>
      <c r="AA2784" t="str">
        <f t="shared" si="1883"/>
        <v/>
      </c>
      <c r="AB2784" t="str">
        <f t="shared" si="1883"/>
        <v/>
      </c>
      <c r="AC2784" s="1">
        <v>5</v>
      </c>
      <c r="AD2784" s="1">
        <v>4</v>
      </c>
      <c r="AG2784" t="str">
        <f t="shared" si="1876"/>
        <v>F1</v>
      </c>
      <c r="AH2784" t="str">
        <f t="shared" si="1876"/>
        <v>F1</v>
      </c>
      <c r="AI2784" t="str">
        <f t="shared" si="1876"/>
        <v>F1</v>
      </c>
      <c r="AJ2784" t="str">
        <f t="shared" si="1876"/>
        <v>F1</v>
      </c>
      <c r="AK2784" t="str">
        <f t="shared" si="1876"/>
        <v>F1</v>
      </c>
      <c r="AL2784" t="str">
        <f t="shared" si="1876"/>
        <v>F1</v>
      </c>
      <c r="AM2784" t="str">
        <f t="shared" si="1876"/>
        <v>F1</v>
      </c>
      <c r="AN2784" t="str">
        <f t="shared" si="1876"/>
        <v>F1</v>
      </c>
      <c r="AO2784" t="str">
        <f t="shared" si="1876"/>
        <v>F1</v>
      </c>
    </row>
    <row r="2785" spans="1:41" x14ac:dyDescent="0.25">
      <c r="A2785" s="139" t="str">
        <f t="shared" si="1862"/>
        <v>2015Wk 17P8</v>
      </c>
      <c r="B2785" s="48">
        <v>8</v>
      </c>
      <c r="C2785" s="144" t="str">
        <f t="shared" si="1863"/>
        <v>Craig Hawkinson</v>
      </c>
      <c r="D2785" s="145"/>
      <c r="E2785" s="146">
        <f t="shared" si="1864"/>
        <v>6</v>
      </c>
      <c r="F2785" s="146">
        <f t="shared" si="1865"/>
        <v>5</v>
      </c>
      <c r="G2785" s="146">
        <f t="shared" si="1866"/>
        <v>7</v>
      </c>
      <c r="H2785" s="146">
        <f t="shared" si="1867"/>
        <v>5</v>
      </c>
      <c r="I2785" s="146">
        <f t="shared" si="1868"/>
        <v>3</v>
      </c>
      <c r="J2785" s="146">
        <f t="shared" si="1869"/>
        <v>4</v>
      </c>
      <c r="K2785" s="146">
        <f t="shared" si="1870"/>
        <v>5</v>
      </c>
      <c r="L2785" s="146">
        <f t="shared" si="1871"/>
        <v>3</v>
      </c>
      <c r="M2785" s="146">
        <f t="shared" si="1872"/>
        <v>6</v>
      </c>
      <c r="N2785" s="147">
        <f t="shared" si="1873"/>
        <v>44</v>
      </c>
      <c r="O2785" s="148">
        <f>SUM(COUNTIF(E2785,E2777),COUNTIF(F2785,F2777),COUNTIF(G2785,G2777),COUNTIF(H2785,H2777),COUNTIF(I2785,I2777),COUNTIF(J2785,J2777),COUNTIF(K2785,K2777),COUNTIF(L2785,L2777),COUNTIF(M2785,M2777))</f>
        <v>0</v>
      </c>
      <c r="P2785" s="149">
        <f>IF(O2785=0,0,IF(SUM(O2778:O2789)=O2785,VLOOKUP(1,$AC$107:$AD$116,2,FALSE),O2785*P2790))</f>
        <v>0</v>
      </c>
      <c r="Q2785" s="146">
        <f t="shared" si="1874"/>
        <v>0</v>
      </c>
      <c r="R2785" t="s">
        <v>179</v>
      </c>
      <c r="S2785" t="str">
        <f t="shared" si="1877"/>
        <v/>
      </c>
      <c r="T2785" t="str">
        <f t="shared" ref="T2785:Y2785" si="1884">IF(E2785=E2777,CONCATENATE(VLOOKUP((E2785-E2775),$AC$122:$AD$127,2,FALSE),E2776),"")</f>
        <v/>
      </c>
      <c r="U2785" t="str">
        <f t="shared" si="1884"/>
        <v/>
      </c>
      <c r="V2785" t="str">
        <f t="shared" si="1884"/>
        <v/>
      </c>
      <c r="W2785" t="str">
        <f t="shared" si="1884"/>
        <v/>
      </c>
      <c r="X2785" t="str">
        <f t="shared" si="1884"/>
        <v/>
      </c>
      <c r="Y2785" t="str">
        <f t="shared" si="1884"/>
        <v/>
      </c>
      <c r="Z2785" t="str">
        <f>IF(K2785=K2777,CONCATENATE(VLOOKUP((K2785-K2775),$AC$122:$AD$127,2,FALSE),K2776),"")</f>
        <v/>
      </c>
      <c r="AA2785" t="str">
        <f t="shared" ref="AA2785:AB2785" si="1885">IF(L2785=L2777,CONCATENATE(VLOOKUP((L2785-L2775),$AC$122:$AD$127,2,FALSE),L2776),"")</f>
        <v/>
      </c>
      <c r="AB2785" t="str">
        <f t="shared" si="1885"/>
        <v/>
      </c>
      <c r="AC2785" s="1">
        <v>6</v>
      </c>
      <c r="AD2785" s="1">
        <v>4</v>
      </c>
      <c r="AG2785" t="str">
        <f t="shared" si="1876"/>
        <v>F1</v>
      </c>
      <c r="AH2785" t="str">
        <f t="shared" si="1876"/>
        <v>F1</v>
      </c>
      <c r="AI2785" t="str">
        <f t="shared" si="1876"/>
        <v>F1</v>
      </c>
      <c r="AJ2785" t="str">
        <f t="shared" si="1876"/>
        <v>F1</v>
      </c>
      <c r="AK2785" t="str">
        <f t="shared" si="1876"/>
        <v>F1</v>
      </c>
      <c r="AL2785" t="str">
        <f t="shared" si="1876"/>
        <v>F1</v>
      </c>
      <c r="AM2785" t="str">
        <f t="shared" si="1876"/>
        <v>F1</v>
      </c>
      <c r="AN2785" t="str">
        <f t="shared" si="1876"/>
        <v>F1</v>
      </c>
      <c r="AO2785" t="str">
        <f t="shared" si="1876"/>
        <v>F1</v>
      </c>
    </row>
    <row r="2786" spans="1:41" x14ac:dyDescent="0.25">
      <c r="A2786" s="139" t="str">
        <f t="shared" si="1862"/>
        <v>2015Wk 17P23</v>
      </c>
      <c r="B2786" s="48">
        <v>23</v>
      </c>
      <c r="C2786" s="144" t="str">
        <f t="shared" si="1863"/>
        <v>Steve Donegan</v>
      </c>
      <c r="D2786" s="145"/>
      <c r="E2786" s="146">
        <f t="shared" si="1864"/>
        <v>5</v>
      </c>
      <c r="F2786" s="146">
        <f t="shared" si="1865"/>
        <v>4</v>
      </c>
      <c r="G2786" s="146">
        <f t="shared" si="1866"/>
        <v>8</v>
      </c>
      <c r="H2786" s="146">
        <f t="shared" si="1867"/>
        <v>6</v>
      </c>
      <c r="I2786" s="146">
        <f t="shared" si="1868"/>
        <v>6</v>
      </c>
      <c r="J2786" s="146">
        <f t="shared" si="1869"/>
        <v>4</v>
      </c>
      <c r="K2786" s="146">
        <f t="shared" si="1870"/>
        <v>4</v>
      </c>
      <c r="L2786" s="146">
        <f t="shared" si="1871"/>
        <v>3</v>
      </c>
      <c r="M2786" s="146">
        <f t="shared" si="1872"/>
        <v>5</v>
      </c>
      <c r="N2786" s="147">
        <f t="shared" si="1873"/>
        <v>45</v>
      </c>
      <c r="O2786" s="148">
        <f>SUM(COUNTIF(E2786,E2777),COUNTIF(F2786,F2777),COUNTIF(G2786,G2777),COUNTIF(H2786,H2777),COUNTIF(I2786,I2777),COUNTIF(J2786,J2777),COUNTIF(K2786,K2777),COUNTIF(L2786,L2777),COUNTIF(M2786,M2777))</f>
        <v>0</v>
      </c>
      <c r="P2786" s="149">
        <f>IF(O2786=0,0,IF(SUM(O2778:O2789)=O2786,VLOOKUP(1,$AC$107:$AD$116,2,FALSE),O2786*P2790))</f>
        <v>0</v>
      </c>
      <c r="Q2786" s="146">
        <f t="shared" si="1874"/>
        <v>0</v>
      </c>
      <c r="R2786" t="s">
        <v>179</v>
      </c>
      <c r="S2786" t="str">
        <f t="shared" si="1877"/>
        <v/>
      </c>
      <c r="T2786" t="str">
        <f>IF(E2786=E2777,CONCATENATE(VLOOKUP((E2786-E2775),$AC$122:$AD$127,2,FALSE),E2776),"")</f>
        <v/>
      </c>
      <c r="U2786" t="str">
        <f t="shared" ref="U2786:AB2786" si="1886">IF(F2786=F2777,CONCATENATE(VLOOKUP((F2786-F2775),$AC$122:$AD$127,2,FALSE),F2776),"")</f>
        <v/>
      </c>
      <c r="V2786" t="str">
        <f t="shared" si="1886"/>
        <v/>
      </c>
      <c r="W2786" t="str">
        <f t="shared" si="1886"/>
        <v/>
      </c>
      <c r="X2786" t="str">
        <f t="shared" si="1886"/>
        <v/>
      </c>
      <c r="Y2786" t="str">
        <f t="shared" si="1886"/>
        <v/>
      </c>
      <c r="Z2786" t="str">
        <f t="shared" si="1886"/>
        <v/>
      </c>
      <c r="AA2786" t="str">
        <f t="shared" si="1886"/>
        <v/>
      </c>
      <c r="AB2786" t="str">
        <f t="shared" si="1886"/>
        <v/>
      </c>
      <c r="AC2786" s="1">
        <v>7</v>
      </c>
      <c r="AD2786" s="1">
        <v>3</v>
      </c>
      <c r="AG2786" t="str">
        <f t="shared" si="1876"/>
        <v>F1</v>
      </c>
      <c r="AH2786" t="str">
        <f t="shared" si="1876"/>
        <v>F1</v>
      </c>
      <c r="AI2786" t="str">
        <f t="shared" si="1876"/>
        <v>F1</v>
      </c>
      <c r="AJ2786" t="str">
        <f t="shared" si="1876"/>
        <v>F1</v>
      </c>
      <c r="AK2786" t="str">
        <f t="shared" si="1876"/>
        <v>F1</v>
      </c>
      <c r="AL2786" t="str">
        <f t="shared" si="1876"/>
        <v>F1</v>
      </c>
      <c r="AM2786" t="str">
        <f t="shared" si="1876"/>
        <v>F1</v>
      </c>
      <c r="AN2786" t="str">
        <f t="shared" si="1876"/>
        <v>F1</v>
      </c>
      <c r="AO2786" t="str">
        <f t="shared" si="1876"/>
        <v>F1</v>
      </c>
    </row>
    <row r="2787" spans="1:41" x14ac:dyDescent="0.25">
      <c r="A2787" s="139" t="str">
        <f t="shared" si="1862"/>
        <v>2015Wk 17P81</v>
      </c>
      <c r="B2787" s="48">
        <v>81</v>
      </c>
      <c r="C2787" s="144" t="str">
        <f t="shared" si="1863"/>
        <v>Bill John</v>
      </c>
      <c r="D2787" s="150"/>
      <c r="E2787" s="146">
        <f t="shared" si="1864"/>
        <v>5</v>
      </c>
      <c r="F2787" s="146">
        <f t="shared" si="1865"/>
        <v>4</v>
      </c>
      <c r="G2787" s="146">
        <f t="shared" si="1866"/>
        <v>7</v>
      </c>
      <c r="H2787" s="146">
        <f t="shared" si="1867"/>
        <v>5</v>
      </c>
      <c r="I2787" s="146">
        <f t="shared" si="1868"/>
        <v>6</v>
      </c>
      <c r="J2787" s="146">
        <f t="shared" si="1869"/>
        <v>3</v>
      </c>
      <c r="K2787" s="146">
        <f t="shared" si="1870"/>
        <v>4</v>
      </c>
      <c r="L2787" s="146">
        <f t="shared" si="1871"/>
        <v>4</v>
      </c>
      <c r="M2787" s="146">
        <f t="shared" si="1872"/>
        <v>6</v>
      </c>
      <c r="N2787" s="147">
        <f t="shared" si="1873"/>
        <v>44</v>
      </c>
      <c r="O2787" s="148">
        <f>SUM(COUNTIF(E2787,E2777),COUNTIF(F2787,F2777),COUNTIF(G2787,G2777),COUNTIF(H2787,H2777),COUNTIF(I2787,I2777),COUNTIF(J2787,J2777),COUNTIF(K2787,K2777),COUNTIF(L2787,L2777),COUNTIF(M2787,M2777))</f>
        <v>0</v>
      </c>
      <c r="P2787" s="149">
        <f>IF(O2787=0,0,IF(SUM(O2778:O2789)=O2787,VLOOKUP(1,$AC$107:$AD$116,2,FALSE),O2787*P2790))</f>
        <v>0</v>
      </c>
      <c r="Q2787" s="146">
        <f t="shared" si="1874"/>
        <v>2</v>
      </c>
      <c r="R2787" t="s">
        <v>179</v>
      </c>
      <c r="S2787" t="str">
        <f>CONCATENATE(T2787,U2787,V2787,W2787,X2787,Y2787,Z2787,AA2787,AB2787)</f>
        <v/>
      </c>
      <c r="T2787" t="str">
        <f>IF(E2787=E2777,CONCATENATE(VLOOKUP((E2787-E2775),$AC$122:$AD$127,2,FALSE),E2776),"")</f>
        <v/>
      </c>
      <c r="U2787" t="str">
        <f t="shared" ref="U2787:W2787" si="1887">IF(F2787=F2777,CONCATENATE(VLOOKUP((F2787-F2775),$AC$122:$AD$127,2,FALSE),F2776),"")</f>
        <v/>
      </c>
      <c r="V2787" t="str">
        <f t="shared" si="1887"/>
        <v/>
      </c>
      <c r="W2787" t="str">
        <f t="shared" si="1887"/>
        <v/>
      </c>
      <c r="X2787" t="str">
        <f>IF(I2787=I2777,CONCATENATE(VLOOKUP((I2787-I2775),$AC$122:$AD$127,2,FALSE),I2776),"")</f>
        <v/>
      </c>
      <c r="Y2787" t="str">
        <f t="shared" ref="Y2787:AB2787" si="1888">IF(J2787=J2777,CONCATENATE(VLOOKUP((J2787-J2775),$AC$122:$AD$127,2,FALSE),J2776),"")</f>
        <v/>
      </c>
      <c r="Z2787" t="str">
        <f t="shared" si="1888"/>
        <v/>
      </c>
      <c r="AA2787" t="str">
        <f t="shared" si="1888"/>
        <v/>
      </c>
      <c r="AB2787" t="str">
        <f t="shared" si="1888"/>
        <v/>
      </c>
      <c r="AC2787" s="1">
        <v>8</v>
      </c>
      <c r="AD2787" s="1">
        <v>3</v>
      </c>
      <c r="AG2787" t="str">
        <f>CONCATENATE("F1",T2787)</f>
        <v>F1</v>
      </c>
      <c r="AH2787" t="str">
        <f t="shared" si="1876"/>
        <v>F1</v>
      </c>
      <c r="AI2787" t="str">
        <f t="shared" si="1876"/>
        <v>F1</v>
      </c>
      <c r="AJ2787" t="str">
        <f t="shared" si="1876"/>
        <v>F1</v>
      </c>
      <c r="AK2787" t="str">
        <f t="shared" si="1876"/>
        <v>F1</v>
      </c>
      <c r="AL2787" t="str">
        <f t="shared" si="1876"/>
        <v>F1</v>
      </c>
      <c r="AM2787" t="str">
        <f t="shared" si="1876"/>
        <v>F1</v>
      </c>
      <c r="AN2787" t="str">
        <f t="shared" si="1876"/>
        <v>F1</v>
      </c>
      <c r="AO2787" t="str">
        <f t="shared" si="1876"/>
        <v>F1</v>
      </c>
    </row>
    <row r="2788" spans="1:41" x14ac:dyDescent="0.25">
      <c r="A2788" s="139" t="str">
        <f t="shared" si="1862"/>
        <v>2015Wk 17P19</v>
      </c>
      <c r="B2788" s="48">
        <v>19</v>
      </c>
      <c r="C2788" s="144" t="str">
        <f t="shared" si="1863"/>
        <v>DJ Mahar</v>
      </c>
      <c r="D2788" s="150"/>
      <c r="E2788" s="146">
        <f t="shared" si="1864"/>
        <v>6</v>
      </c>
      <c r="F2788" s="146">
        <f t="shared" si="1865"/>
        <v>4</v>
      </c>
      <c r="G2788" s="146">
        <f t="shared" si="1866"/>
        <v>6</v>
      </c>
      <c r="H2788" s="146">
        <f t="shared" si="1867"/>
        <v>5</v>
      </c>
      <c r="I2788" s="146">
        <f t="shared" si="1868"/>
        <v>5</v>
      </c>
      <c r="J2788" s="146">
        <f t="shared" si="1869"/>
        <v>4</v>
      </c>
      <c r="K2788" s="146">
        <f t="shared" si="1870"/>
        <v>5</v>
      </c>
      <c r="L2788" s="146">
        <f t="shared" si="1871"/>
        <v>4</v>
      </c>
      <c r="M2788" s="146">
        <f t="shared" si="1872"/>
        <v>6</v>
      </c>
      <c r="N2788" s="147">
        <f t="shared" si="1873"/>
        <v>45</v>
      </c>
      <c r="O2788" s="148">
        <f>SUM(COUNTIF(E2788,E2777),COUNTIF(F2788,F2777),COUNTIF(G2788,G2777),COUNTIF(H2788,H2777),COUNTIF(I2788,I2777),COUNTIF(J2788,J2777),COUNTIF(K2788,K2777),COUNTIF(L2788,L2777),COUNTIF(M2788,M2777))</f>
        <v>0</v>
      </c>
      <c r="P2788" s="149">
        <f>IF(O2788=0,0,IF(SUM(O2778:O2789)=O2788,VLOOKUP(1,$AC$107:$AD$116,2,FALSE),O2788*P2790))</f>
        <v>0</v>
      </c>
      <c r="Q2788" s="146">
        <f t="shared" si="1874"/>
        <v>0</v>
      </c>
      <c r="R2788" t="s">
        <v>179</v>
      </c>
      <c r="S2788" t="str">
        <f>CONCATENATE(T2788,U2788,V2788,W2788,X2788,Y2788,Z2788,AA2788,AB2788)</f>
        <v/>
      </c>
      <c r="T2788" t="str">
        <f>IF(E2788=E2777,CONCATENATE(VLOOKUP((E2788-E2775),$AC$122:$AD$127,2,FALSE),E2776),"")</f>
        <v/>
      </c>
      <c r="U2788" t="str">
        <f t="shared" ref="U2788:AB2788" si="1889">IF(F2788=F2777,CONCATENATE(VLOOKUP((F2788-F2775),$AC$122:$AD$127,2,FALSE),F2776),"")</f>
        <v/>
      </c>
      <c r="V2788" t="str">
        <f t="shared" si="1889"/>
        <v/>
      </c>
      <c r="W2788" t="str">
        <f t="shared" si="1889"/>
        <v/>
      </c>
      <c r="X2788" t="str">
        <f t="shared" si="1889"/>
        <v/>
      </c>
      <c r="Y2788" t="str">
        <f t="shared" si="1889"/>
        <v/>
      </c>
      <c r="Z2788" t="str">
        <f t="shared" si="1889"/>
        <v/>
      </c>
      <c r="AA2788" t="str">
        <f t="shared" si="1889"/>
        <v/>
      </c>
      <c r="AB2788" t="str">
        <f t="shared" si="1889"/>
        <v/>
      </c>
      <c r="AC2788" s="1">
        <v>9</v>
      </c>
      <c r="AD2788" s="1">
        <v>3</v>
      </c>
      <c r="AG2788" t="str">
        <f t="shared" ref="AG2788:AG2789" si="1890">CONCATENATE("F1",T2788)</f>
        <v>F1</v>
      </c>
      <c r="AH2788" t="str">
        <f t="shared" si="1876"/>
        <v>F1</v>
      </c>
      <c r="AI2788" t="str">
        <f t="shared" si="1876"/>
        <v>F1</v>
      </c>
      <c r="AJ2788" t="str">
        <f t="shared" si="1876"/>
        <v>F1</v>
      </c>
      <c r="AK2788" t="str">
        <f t="shared" si="1876"/>
        <v>F1</v>
      </c>
      <c r="AL2788" t="str">
        <f t="shared" si="1876"/>
        <v>F1</v>
      </c>
      <c r="AM2788" t="str">
        <f t="shared" si="1876"/>
        <v>F1</v>
      </c>
      <c r="AN2788" t="str">
        <f t="shared" si="1876"/>
        <v>F1</v>
      </c>
      <c r="AO2788" t="str">
        <f t="shared" si="1876"/>
        <v>F1</v>
      </c>
    </row>
    <row r="2789" spans="1:41" x14ac:dyDescent="0.25">
      <c r="A2789" s="139" t="str">
        <f t="shared" si="1862"/>
        <v>2015Wk 17P82</v>
      </c>
      <c r="B2789" s="48">
        <v>82</v>
      </c>
      <c r="C2789" s="144" t="str">
        <f t="shared" si="1863"/>
        <v>Vinny Procopio</v>
      </c>
      <c r="D2789" s="150"/>
      <c r="E2789" s="146">
        <f t="shared" si="1864"/>
        <v>5</v>
      </c>
      <c r="F2789" s="146">
        <f t="shared" si="1865"/>
        <v>4</v>
      </c>
      <c r="G2789" s="146">
        <f t="shared" si="1866"/>
        <v>6</v>
      </c>
      <c r="H2789" s="146">
        <f t="shared" si="1867"/>
        <v>5</v>
      </c>
      <c r="I2789" s="146">
        <f t="shared" si="1868"/>
        <v>4</v>
      </c>
      <c r="J2789" s="146">
        <f t="shared" si="1869"/>
        <v>3</v>
      </c>
      <c r="K2789" s="146">
        <f t="shared" si="1870"/>
        <v>5</v>
      </c>
      <c r="L2789" s="146">
        <f t="shared" si="1871"/>
        <v>4</v>
      </c>
      <c r="M2789" s="146">
        <f t="shared" si="1872"/>
        <v>5</v>
      </c>
      <c r="N2789" s="147">
        <f>SUM(E2789:M2789)</f>
        <v>41</v>
      </c>
      <c r="O2789" s="148">
        <f>SUM(COUNTIF(E2789,E2777),COUNTIF(F2789,F2777),COUNTIF(G2789,G2777),COUNTIF(H2789,H2777),COUNTIF(I2789,I2777),COUNTIF(J2789,J2777),COUNTIF(K2789,K2777),COUNTIF(L2789,L2777),COUNTIF(M2789,M2777))</f>
        <v>0</v>
      </c>
      <c r="P2789" s="149">
        <f>IF(O2789=0,0,IF(SUM(O2778:O2789)=O2789,VLOOKUP(1,$AC$107:$AD$116,2,FALSE),O2789*P2790))</f>
        <v>0</v>
      </c>
      <c r="Q2789" s="146">
        <f t="shared" si="1874"/>
        <v>1</v>
      </c>
      <c r="R2789" t="s">
        <v>179</v>
      </c>
      <c r="S2789" t="str">
        <f>CONCATENATE(T2789,U2789,V2789,W2789,X2789,Y2789,Z2789,AA2789,AB2789)</f>
        <v/>
      </c>
      <c r="T2789" t="str">
        <f>IF(E2789=E2777,CONCATENATE(VLOOKUP((E2789-E2775),$AC$122:$AD$127,2,FALSE),E2776),"")</f>
        <v/>
      </c>
      <c r="U2789" t="str">
        <f t="shared" ref="U2789" si="1891">IF(F2789=F2777,CONCATENATE(VLOOKUP((F2789-F2775),$AC$122:$AD$127,2,FALSE),F2776),"")</f>
        <v/>
      </c>
      <c r="V2789" t="str">
        <f>IF(G2789=G2777,CONCATENATE(VLOOKUP((G2789-G2775),$AC$122:$AD$127,2,FALSE),G2776),"")</f>
        <v/>
      </c>
      <c r="W2789" t="str">
        <f t="shared" ref="W2789:AB2789" si="1892">IF(H2789=H2777,CONCATENATE(VLOOKUP((H2789-H2775),$AC$122:$AD$127,2,FALSE),H2776),"")</f>
        <v/>
      </c>
      <c r="X2789" t="str">
        <f t="shared" si="1892"/>
        <v/>
      </c>
      <c r="Y2789" t="str">
        <f t="shared" si="1892"/>
        <v/>
      </c>
      <c r="Z2789" t="str">
        <f t="shared" si="1892"/>
        <v/>
      </c>
      <c r="AA2789" t="str">
        <f t="shared" si="1892"/>
        <v/>
      </c>
      <c r="AB2789" t="str">
        <f t="shared" si="1892"/>
        <v/>
      </c>
      <c r="AC2789" s="1"/>
      <c r="AD2789" s="1"/>
      <c r="AG2789" t="str">
        <f t="shared" si="1890"/>
        <v>F1</v>
      </c>
      <c r="AH2789" t="str">
        <f t="shared" si="1876"/>
        <v>F1</v>
      </c>
      <c r="AI2789" t="str">
        <f t="shared" si="1876"/>
        <v>F1</v>
      </c>
      <c r="AJ2789" t="str">
        <f t="shared" si="1876"/>
        <v>F1</v>
      </c>
      <c r="AK2789" t="str">
        <f t="shared" si="1876"/>
        <v>F1</v>
      </c>
      <c r="AL2789" t="str">
        <f t="shared" si="1876"/>
        <v>F1</v>
      </c>
      <c r="AM2789" t="str">
        <f t="shared" si="1876"/>
        <v>F1</v>
      </c>
      <c r="AN2789" t="str">
        <f t="shared" si="1876"/>
        <v>F1</v>
      </c>
      <c r="AO2789" t="str">
        <f t="shared" si="1876"/>
        <v>F1</v>
      </c>
    </row>
    <row r="2790" spans="1:41" x14ac:dyDescent="0.25">
      <c r="B2790" s="48"/>
      <c r="C2790" s="151" t="s">
        <v>196</v>
      </c>
      <c r="D2790" s="150"/>
      <c r="E2790" s="152">
        <f>AVERAGE(E2778:E2789)</f>
        <v>5.666666666666667</v>
      </c>
      <c r="F2790" s="152">
        <f t="shared" ref="F2790:N2790" si="1893">AVERAGE(F2778:F2789)</f>
        <v>4.166666666666667</v>
      </c>
      <c r="G2790" s="152">
        <f t="shared" si="1893"/>
        <v>6.166666666666667</v>
      </c>
      <c r="H2790" s="152">
        <f t="shared" si="1893"/>
        <v>5.083333333333333</v>
      </c>
      <c r="I2790" s="152">
        <f t="shared" si="1893"/>
        <v>4.333333333333333</v>
      </c>
      <c r="J2790" s="152">
        <f t="shared" si="1893"/>
        <v>3.6666666666666665</v>
      </c>
      <c r="K2790" s="152">
        <f t="shared" si="1893"/>
        <v>4.333333333333333</v>
      </c>
      <c r="L2790" s="152">
        <f t="shared" si="1893"/>
        <v>3.4166666666666665</v>
      </c>
      <c r="M2790" s="152">
        <f t="shared" si="1893"/>
        <v>4.916666666666667</v>
      </c>
      <c r="N2790" s="152">
        <f t="shared" si="1893"/>
        <v>41.75</v>
      </c>
      <c r="O2790" s="153"/>
      <c r="P2790" s="9">
        <f>VLOOKUP(SUM(O2778:O2789),$AC$107:$AD$117,2,FALSE)</f>
        <v>36</v>
      </c>
    </row>
    <row r="2791" spans="1:41" x14ac:dyDescent="0.25">
      <c r="A2791" s="139" t="str">
        <f>CONCATENATE($C$10,C2775,C2791)</f>
        <v>2015Wk 17Flight 2</v>
      </c>
      <c r="B2791" s="48"/>
      <c r="C2791" s="302" t="s">
        <v>57</v>
      </c>
      <c r="D2791" s="303"/>
      <c r="E2791" s="140">
        <f>IF(COUNTIF(E2792:E2803,MIN(E2792:E2803))=1,MIN(E2792:E2803),0)</f>
        <v>0</v>
      </c>
      <c r="F2791" s="140">
        <f t="shared" ref="F2791:L2791" si="1894">IF(COUNTIF(F2792:F2803,MIN(F2792:F2803))=1,MIN(F2792:F2803),0)</f>
        <v>0</v>
      </c>
      <c r="G2791" s="140">
        <f t="shared" si="1894"/>
        <v>5</v>
      </c>
      <c r="H2791" s="140">
        <f t="shared" si="1894"/>
        <v>4</v>
      </c>
      <c r="I2791" s="140">
        <f t="shared" si="1894"/>
        <v>0</v>
      </c>
      <c r="J2791" s="140">
        <f t="shared" si="1894"/>
        <v>0</v>
      </c>
      <c r="K2791" s="140">
        <f t="shared" si="1894"/>
        <v>3</v>
      </c>
      <c r="L2791" s="140">
        <f t="shared" si="1894"/>
        <v>0</v>
      </c>
      <c r="M2791" s="140">
        <f>IF(COUNTIF(M2792:M2803,MIN(M2792:M2803))=1,MIN(M2792:M2803),0)</f>
        <v>0</v>
      </c>
      <c r="N2791" s="154"/>
      <c r="O2791" s="9" t="s">
        <v>190</v>
      </c>
      <c r="P2791" s="9" t="s">
        <v>191</v>
      </c>
      <c r="Q2791" s="52"/>
    </row>
    <row r="2792" spans="1:41" x14ac:dyDescent="0.25">
      <c r="A2792" s="139" t="str">
        <f t="shared" ref="A2792:A2803" si="1895">CONCATENATE($C$10,$C$2832,"P",B2792)</f>
        <v>2015Wk 17P14</v>
      </c>
      <c r="B2792" s="48">
        <v>14</v>
      </c>
      <c r="C2792" s="144" t="str">
        <f t="shared" ref="C2792:C2803" si="1896">VLOOKUP(B2792,$A$3108:$D$8319,3,FALSE)</f>
        <v>Drew Prucha</v>
      </c>
      <c r="D2792" s="145"/>
      <c r="E2792" s="146">
        <f t="shared" ref="E2792:E2803" si="1897">IFERROR(IF(VLOOKUP($A2792,$A$2832:$P$2893,5,FALSE)=0,"",VLOOKUP($A2792,$A$2832:$P$2893,5,FALSE)),"")</f>
        <v>6</v>
      </c>
      <c r="F2792" s="146">
        <f t="shared" ref="F2792:F2803" si="1898">IFERROR(IF(VLOOKUP($A2792,$A$2832:$P$2893,6,FALSE)=0,"",VLOOKUP($A2792,$A$2832:$P$2893,6,FALSE)),"")</f>
        <v>6</v>
      </c>
      <c r="G2792" s="146">
        <f t="shared" ref="G2792:G2803" si="1899">IFERROR(IF(VLOOKUP($A2792,$A$2832:$P$2893,7,FALSE)=0,"",VLOOKUP($A2792,$A$2832:$P$2893,7,FALSE)),"")</f>
        <v>8</v>
      </c>
      <c r="H2792" s="146">
        <f t="shared" ref="H2792:H2803" si="1900">IFERROR(IF(VLOOKUP($A2792,$A$2832:$P$2893,8,FALSE)=0,"",VLOOKUP($A2792,$A$2832:$P$2893,8,FALSE)),"")</f>
        <v>5</v>
      </c>
      <c r="I2792" s="146">
        <f t="shared" ref="I2792:I2803" si="1901">IFERROR(IF(VLOOKUP($A2792,$A$2832:$P$2893,9,FALSE)=0,"",VLOOKUP($A2792,$A$2832:$P$2893,9,FALSE)),"")</f>
        <v>4</v>
      </c>
      <c r="J2792" s="146">
        <f t="shared" ref="J2792:J2803" si="1902">IFERROR(IF(VLOOKUP($A2792,$A$2832:$P$2893,10,FALSE)=0,"",VLOOKUP($A2792,$A$2832:$P$2893,10,FALSE)),"")</f>
        <v>4</v>
      </c>
      <c r="K2792" s="146">
        <f t="shared" ref="K2792:K2803" si="1903">IFERROR(IF(VLOOKUP($A2792,$A$2832:$P$2893,11,FALSE)=0,"",VLOOKUP($A2792,$A$2832:$P$2893,11,FALSE)),"")</f>
        <v>4</v>
      </c>
      <c r="L2792" s="146">
        <f t="shared" ref="L2792:L2803" si="1904">IFERROR(IF(VLOOKUP($A2792,$A$2832:$P$2893,12,FALSE)=0,"",VLOOKUP($A2792,$A$2832:$P$2893,12,FALSE)),"")</f>
        <v>3</v>
      </c>
      <c r="M2792" s="146">
        <f t="shared" ref="M2792:M2803" si="1905">IFERROR(IF(VLOOKUP($A2792,$A$2832:$P$2893,13,FALSE)=0,"",VLOOKUP($A2792,$A$2832:$P$2893,13,FALSE)),"")</f>
        <v>5</v>
      </c>
      <c r="N2792" s="147">
        <f t="shared" ref="N2792:N2799" si="1906">SUM(E2792:M2792)</f>
        <v>45</v>
      </c>
      <c r="O2792" s="148">
        <f>SUM(COUNTIF(E2792,E2791),COUNTIF(F2792,F2791),COUNTIF(G2792,G2791),COUNTIF(H2792,H2791),COUNTIF(I2792,I2791),COUNTIF(J2792,J2791),COUNTIF(K2792,K2791),COUNTIF(L2792,L2791),COUNTIF(M2792,M2791))</f>
        <v>0</v>
      </c>
      <c r="P2792" s="149">
        <f>IF(O2792=0,0,IF(SUM(O2792:O2803)=O2792,VLOOKUP(1,$AC$107:$AD$116,2,FALSE),O2792*P2804))</f>
        <v>0</v>
      </c>
      <c r="Q2792" s="146">
        <f t="shared" ref="Q2792:Q2803" si="1907">IFERROR((VLOOKUP($A2792,$A$2832:$P$2893,16,FALSE)),"DNP")</f>
        <v>1</v>
      </c>
      <c r="R2792" t="s">
        <v>179</v>
      </c>
      <c r="S2792" t="str">
        <f t="shared" ref="S2792:S2803" si="1908">CONCATENATE(T2792,U2792,V2792,W2792,X2792,Y2792,Z2792,AA2792,AB2792)</f>
        <v/>
      </c>
      <c r="T2792" t="str">
        <f t="shared" ref="T2792:AB2792" si="1909">IF(E2792=E2791,CONCATENATE(VLOOKUP((E2792-E2775),$AC$122:$AD$127,2,FALSE),E2776),"")</f>
        <v/>
      </c>
      <c r="U2792" t="str">
        <f t="shared" si="1909"/>
        <v/>
      </c>
      <c r="V2792" t="str">
        <f t="shared" si="1909"/>
        <v/>
      </c>
      <c r="W2792" t="str">
        <f t="shared" si="1909"/>
        <v/>
      </c>
      <c r="X2792" t="str">
        <f t="shared" si="1909"/>
        <v/>
      </c>
      <c r="Y2792" t="str">
        <f t="shared" si="1909"/>
        <v/>
      </c>
      <c r="Z2792" t="str">
        <f t="shared" si="1909"/>
        <v/>
      </c>
      <c r="AA2792" t="str">
        <f t="shared" si="1909"/>
        <v/>
      </c>
      <c r="AB2792" t="str">
        <f t="shared" si="1909"/>
        <v/>
      </c>
      <c r="AG2792" t="str">
        <f>CONCATENATE("F2",T2792)</f>
        <v>F2</v>
      </c>
      <c r="AH2792" t="str">
        <f t="shared" ref="AH2792:AO2803" si="1910">CONCATENATE("F2",U2792)</f>
        <v>F2</v>
      </c>
      <c r="AI2792" t="str">
        <f t="shared" si="1910"/>
        <v>F2</v>
      </c>
      <c r="AJ2792" t="str">
        <f t="shared" si="1910"/>
        <v>F2</v>
      </c>
      <c r="AK2792" t="str">
        <f t="shared" si="1910"/>
        <v>F2</v>
      </c>
      <c r="AL2792" t="str">
        <f t="shared" si="1910"/>
        <v>F2</v>
      </c>
      <c r="AM2792" t="str">
        <f t="shared" si="1910"/>
        <v>F2</v>
      </c>
      <c r="AN2792" t="str">
        <f t="shared" si="1910"/>
        <v>F2</v>
      </c>
      <c r="AO2792" t="str">
        <f t="shared" si="1910"/>
        <v>F2</v>
      </c>
    </row>
    <row r="2793" spans="1:41" x14ac:dyDescent="0.25">
      <c r="A2793" s="139" t="str">
        <f t="shared" si="1895"/>
        <v>2015Wk 17P30</v>
      </c>
      <c r="B2793" s="48">
        <v>30</v>
      </c>
      <c r="C2793" s="144" t="str">
        <f t="shared" si="1896"/>
        <v>Matt Lochner</v>
      </c>
      <c r="D2793" s="145"/>
      <c r="E2793" s="146">
        <f t="shared" si="1897"/>
        <v>5</v>
      </c>
      <c r="F2793" s="146">
        <f t="shared" si="1898"/>
        <v>5</v>
      </c>
      <c r="G2793" s="146">
        <f t="shared" si="1899"/>
        <v>7</v>
      </c>
      <c r="H2793" s="146">
        <f t="shared" si="1900"/>
        <v>6</v>
      </c>
      <c r="I2793" s="146">
        <f t="shared" si="1901"/>
        <v>4</v>
      </c>
      <c r="J2793" s="146">
        <f t="shared" si="1902"/>
        <v>4</v>
      </c>
      <c r="K2793" s="146">
        <f t="shared" si="1903"/>
        <v>5</v>
      </c>
      <c r="L2793" s="146">
        <f t="shared" si="1904"/>
        <v>4</v>
      </c>
      <c r="M2793" s="146">
        <f t="shared" si="1905"/>
        <v>4</v>
      </c>
      <c r="N2793" s="147">
        <f t="shared" si="1906"/>
        <v>44</v>
      </c>
      <c r="O2793" s="148">
        <f>SUM(COUNTIF(E2793,E2791),COUNTIF(F2793,F2791),COUNTIF(G2793,G2791),COUNTIF(H2793,H2791),COUNTIF(I2793,I2791),COUNTIF(J2793,J2791),COUNTIF(K2793,K2791),COUNTIF(L2793,L2791),COUNTIF(M2793,M2791))</f>
        <v>0</v>
      </c>
      <c r="P2793" s="149">
        <f>IF(O2793=0,0,IF(SUM(O2792:O2803)=O2793,VLOOKUP(1,$AC$107:$AD$116,2,FALSE),O2793*P2804))</f>
        <v>0</v>
      </c>
      <c r="Q2793" s="146">
        <f t="shared" si="1907"/>
        <v>1</v>
      </c>
      <c r="R2793" t="s">
        <v>179</v>
      </c>
      <c r="S2793" t="str">
        <f t="shared" si="1908"/>
        <v/>
      </c>
      <c r="T2793" t="str">
        <f t="shared" ref="T2793:AB2793" si="1911">IF(E2793=E2791,CONCATENATE(VLOOKUP((E2793-E2775),$AC$122:$AD$127,2,FALSE),E2776),"")</f>
        <v/>
      </c>
      <c r="U2793" t="str">
        <f t="shared" si="1911"/>
        <v/>
      </c>
      <c r="V2793" t="str">
        <f t="shared" si="1911"/>
        <v/>
      </c>
      <c r="W2793" t="str">
        <f t="shared" si="1911"/>
        <v/>
      </c>
      <c r="X2793" t="str">
        <f t="shared" si="1911"/>
        <v/>
      </c>
      <c r="Y2793" t="str">
        <f t="shared" si="1911"/>
        <v/>
      </c>
      <c r="Z2793" t="str">
        <f t="shared" si="1911"/>
        <v/>
      </c>
      <c r="AA2793" t="str">
        <f t="shared" si="1911"/>
        <v/>
      </c>
      <c r="AB2793" t="str">
        <f t="shared" si="1911"/>
        <v/>
      </c>
      <c r="AC2793" s="1" t="s">
        <v>197</v>
      </c>
      <c r="AG2793" t="str">
        <f t="shared" ref="AG2793:AG2803" si="1912">CONCATENATE("F2",T2793)</f>
        <v>F2</v>
      </c>
      <c r="AH2793" t="str">
        <f t="shared" si="1910"/>
        <v>F2</v>
      </c>
      <c r="AI2793" t="str">
        <f t="shared" si="1910"/>
        <v>F2</v>
      </c>
      <c r="AJ2793" t="str">
        <f t="shared" si="1910"/>
        <v>F2</v>
      </c>
      <c r="AK2793" t="str">
        <f t="shared" si="1910"/>
        <v>F2</v>
      </c>
      <c r="AL2793" t="str">
        <f t="shared" si="1910"/>
        <v>F2</v>
      </c>
      <c r="AM2793" t="str">
        <f t="shared" si="1910"/>
        <v>F2</v>
      </c>
      <c r="AN2793" t="str">
        <f t="shared" si="1910"/>
        <v>F2</v>
      </c>
      <c r="AO2793" t="str">
        <f t="shared" si="1910"/>
        <v>F2</v>
      </c>
    </row>
    <row r="2794" spans="1:41" x14ac:dyDescent="0.25">
      <c r="A2794" s="139" t="str">
        <f t="shared" si="1895"/>
        <v>2015Wk 17P22</v>
      </c>
      <c r="B2794" s="48">
        <v>22</v>
      </c>
      <c r="C2794" s="144" t="str">
        <f t="shared" si="1896"/>
        <v>Mike Carroll</v>
      </c>
      <c r="D2794" s="145"/>
      <c r="E2794" s="146">
        <f t="shared" si="1897"/>
        <v>5</v>
      </c>
      <c r="F2794" s="146">
        <f t="shared" si="1898"/>
        <v>6</v>
      </c>
      <c r="G2794" s="146">
        <f t="shared" si="1899"/>
        <v>6</v>
      </c>
      <c r="H2794" s="146">
        <f t="shared" si="1900"/>
        <v>4</v>
      </c>
      <c r="I2794" s="146">
        <f t="shared" si="1901"/>
        <v>4</v>
      </c>
      <c r="J2794" s="146">
        <f t="shared" si="1902"/>
        <v>3</v>
      </c>
      <c r="K2794" s="146">
        <f t="shared" si="1903"/>
        <v>4</v>
      </c>
      <c r="L2794" s="146">
        <f t="shared" si="1904"/>
        <v>3</v>
      </c>
      <c r="M2794" s="146">
        <f t="shared" si="1905"/>
        <v>5</v>
      </c>
      <c r="N2794" s="147">
        <f t="shared" si="1906"/>
        <v>40</v>
      </c>
      <c r="O2794" s="148">
        <f>SUM(COUNTIF(E2794,E2791),COUNTIF(F2794,F2791),COUNTIF(G2794,G2791),COUNTIF(H2794,H2791),COUNTIF(I2794,I2791),COUNTIF(J2794,J2791),COUNTIF(K2794,K2791),COUNTIF(L2794,L2791),COUNTIF(M2794,M2791))</f>
        <v>1</v>
      </c>
      <c r="P2794" s="149">
        <f>IF(O2794=0,0,IF(SUM(O2792:O2803)=O2794,VLOOKUP(1,$AC$107:$AD$116,2,FALSE),O2794*P2804))</f>
        <v>12</v>
      </c>
      <c r="Q2794" s="146">
        <f t="shared" si="1907"/>
        <v>1</v>
      </c>
      <c r="R2794" t="s">
        <v>179</v>
      </c>
      <c r="S2794" t="str">
        <f t="shared" si="1908"/>
        <v>PAR#4</v>
      </c>
      <c r="T2794" t="str">
        <f t="shared" ref="T2794:AB2794" si="1913">IF(E2794=E2791,CONCATENATE(VLOOKUP((E2794-E2775),$AC$122:$AD$127,2,FALSE),E2776),"")</f>
        <v/>
      </c>
      <c r="U2794" t="str">
        <f t="shared" si="1913"/>
        <v/>
      </c>
      <c r="V2794" t="str">
        <f t="shared" si="1913"/>
        <v/>
      </c>
      <c r="W2794" t="str">
        <f t="shared" si="1913"/>
        <v>PAR#4</v>
      </c>
      <c r="X2794" t="str">
        <f t="shared" si="1913"/>
        <v/>
      </c>
      <c r="Y2794" t="str">
        <f t="shared" si="1913"/>
        <v/>
      </c>
      <c r="Z2794" t="str">
        <f t="shared" si="1913"/>
        <v/>
      </c>
      <c r="AA2794" t="str">
        <f t="shared" si="1913"/>
        <v/>
      </c>
      <c r="AB2794" t="str">
        <f t="shared" si="1913"/>
        <v/>
      </c>
      <c r="AC2794" s="1">
        <v>-3</v>
      </c>
      <c r="AD2794" s="1" t="s">
        <v>198</v>
      </c>
      <c r="AG2794" t="str">
        <f t="shared" si="1912"/>
        <v>F2</v>
      </c>
      <c r="AH2794" t="str">
        <f t="shared" si="1910"/>
        <v>F2</v>
      </c>
      <c r="AI2794" t="str">
        <f t="shared" si="1910"/>
        <v>F2</v>
      </c>
      <c r="AJ2794" t="str">
        <f t="shared" si="1910"/>
        <v>F2PAR#4</v>
      </c>
      <c r="AK2794" t="str">
        <f t="shared" si="1910"/>
        <v>F2</v>
      </c>
      <c r="AL2794" t="str">
        <f t="shared" si="1910"/>
        <v>F2</v>
      </c>
      <c r="AM2794" t="str">
        <f t="shared" si="1910"/>
        <v>F2</v>
      </c>
      <c r="AN2794" t="str">
        <f t="shared" si="1910"/>
        <v>F2</v>
      </c>
      <c r="AO2794" t="str">
        <f t="shared" si="1910"/>
        <v>F2</v>
      </c>
    </row>
    <row r="2795" spans="1:41" x14ac:dyDescent="0.25">
      <c r="A2795" s="139" t="str">
        <f t="shared" si="1895"/>
        <v>2015Wk 17P37</v>
      </c>
      <c r="B2795" s="48">
        <v>37</v>
      </c>
      <c r="C2795" s="144" t="str">
        <f t="shared" si="1896"/>
        <v>Brian Thompson</v>
      </c>
      <c r="D2795" s="145"/>
      <c r="E2795" s="146">
        <f t="shared" si="1897"/>
        <v>5</v>
      </c>
      <c r="F2795" s="146">
        <f t="shared" si="1898"/>
        <v>4</v>
      </c>
      <c r="G2795" s="146">
        <f t="shared" si="1899"/>
        <v>9</v>
      </c>
      <c r="H2795" s="146">
        <f t="shared" si="1900"/>
        <v>7</v>
      </c>
      <c r="I2795" s="146">
        <f t="shared" si="1901"/>
        <v>5</v>
      </c>
      <c r="J2795" s="146">
        <f t="shared" si="1902"/>
        <v>3</v>
      </c>
      <c r="K2795" s="146">
        <f t="shared" si="1903"/>
        <v>4</v>
      </c>
      <c r="L2795" s="146">
        <f t="shared" si="1904"/>
        <v>3</v>
      </c>
      <c r="M2795" s="146">
        <f t="shared" si="1905"/>
        <v>5</v>
      </c>
      <c r="N2795" s="147">
        <f t="shared" si="1906"/>
        <v>45</v>
      </c>
      <c r="O2795" s="148">
        <f>SUM(COUNTIF(E2795,E2791),COUNTIF(F2795,F2791),COUNTIF(G2795,G2791),COUNTIF(H2795,H2791),COUNTIF(I2795,I2791),COUNTIF(J2795,J2791),COUNTIF(K2795,K2791),COUNTIF(L2795,L2791),COUNTIF(M2795,M2791))</f>
        <v>0</v>
      </c>
      <c r="P2795" s="149">
        <f>IF(O2795=0,0,IF(SUM(O2792:O2803)=O2795,VLOOKUP(1,$AC$107:$AD$116,2,FALSE),O2795*P2804))</f>
        <v>0</v>
      </c>
      <c r="Q2795" s="146">
        <f t="shared" si="1907"/>
        <v>0</v>
      </c>
      <c r="R2795" t="s">
        <v>179</v>
      </c>
      <c r="S2795" t="str">
        <f t="shared" si="1908"/>
        <v/>
      </c>
      <c r="T2795" t="str">
        <f t="shared" ref="T2795:AB2795" si="1914">IF(E2795=E2791,CONCATENATE(VLOOKUP((E2795-E2775),$AC$122:$AD$127,2,FALSE),E2776),"")</f>
        <v/>
      </c>
      <c r="U2795" t="str">
        <f t="shared" si="1914"/>
        <v/>
      </c>
      <c r="V2795" t="str">
        <f t="shared" si="1914"/>
        <v/>
      </c>
      <c r="W2795" t="str">
        <f t="shared" si="1914"/>
        <v/>
      </c>
      <c r="X2795" t="str">
        <f t="shared" si="1914"/>
        <v/>
      </c>
      <c r="Y2795" t="str">
        <f t="shared" si="1914"/>
        <v/>
      </c>
      <c r="Z2795" t="str">
        <f t="shared" si="1914"/>
        <v/>
      </c>
      <c r="AA2795" t="str">
        <f t="shared" si="1914"/>
        <v/>
      </c>
      <c r="AB2795" t="str">
        <f t="shared" si="1914"/>
        <v/>
      </c>
      <c r="AC2795" s="1">
        <v>-2</v>
      </c>
      <c r="AD2795" s="1" t="s">
        <v>199</v>
      </c>
      <c r="AG2795" t="str">
        <f t="shared" si="1912"/>
        <v>F2</v>
      </c>
      <c r="AH2795" t="str">
        <f t="shared" si="1910"/>
        <v>F2</v>
      </c>
      <c r="AI2795" t="str">
        <f t="shared" si="1910"/>
        <v>F2</v>
      </c>
      <c r="AJ2795" t="str">
        <f t="shared" si="1910"/>
        <v>F2</v>
      </c>
      <c r="AK2795" t="str">
        <f t="shared" si="1910"/>
        <v>F2</v>
      </c>
      <c r="AL2795" t="str">
        <f t="shared" si="1910"/>
        <v>F2</v>
      </c>
      <c r="AM2795" t="str">
        <f t="shared" si="1910"/>
        <v>F2</v>
      </c>
      <c r="AN2795" t="str">
        <f t="shared" si="1910"/>
        <v>F2</v>
      </c>
      <c r="AO2795" t="str">
        <f t="shared" si="1910"/>
        <v>F2</v>
      </c>
    </row>
    <row r="2796" spans="1:41" x14ac:dyDescent="0.25">
      <c r="A2796" s="139" t="str">
        <f t="shared" si="1895"/>
        <v>2015Wk 17P12</v>
      </c>
      <c r="B2796" s="48">
        <v>12</v>
      </c>
      <c r="C2796" s="144" t="str">
        <f t="shared" si="1896"/>
        <v>Dale Russell</v>
      </c>
      <c r="D2796" s="145"/>
      <c r="E2796" s="146">
        <f t="shared" si="1897"/>
        <v>5</v>
      </c>
      <c r="F2796" s="146">
        <f t="shared" si="1898"/>
        <v>5</v>
      </c>
      <c r="G2796" s="146">
        <f t="shared" si="1899"/>
        <v>6</v>
      </c>
      <c r="H2796" s="146">
        <f t="shared" si="1900"/>
        <v>6</v>
      </c>
      <c r="I2796" s="146">
        <f t="shared" si="1901"/>
        <v>5</v>
      </c>
      <c r="J2796" s="146">
        <f t="shared" si="1902"/>
        <v>4</v>
      </c>
      <c r="K2796" s="146">
        <f t="shared" si="1903"/>
        <v>5</v>
      </c>
      <c r="L2796" s="146">
        <f t="shared" si="1904"/>
        <v>4</v>
      </c>
      <c r="M2796" s="146">
        <f t="shared" si="1905"/>
        <v>5</v>
      </c>
      <c r="N2796" s="147">
        <f t="shared" si="1906"/>
        <v>45</v>
      </c>
      <c r="O2796" s="148">
        <f>SUM(COUNTIF(E2796,E2791),COUNTIF(F2796,F2791),COUNTIF(G2796,G2791),COUNTIF(H2796,H2791),COUNTIF(I2796,I2791),COUNTIF(J2796,J2791),COUNTIF(K2796,K2791),COUNTIF(L2796,L2791),COUNTIF(M2796,M2791))</f>
        <v>0</v>
      </c>
      <c r="P2796" s="149">
        <f>IF(O2796=0,0,IF(SUM(O2792:O2803)=O2796,VLOOKUP(1,$AC$107:$AD$116,2,FALSE),O2796*P2804))</f>
        <v>0</v>
      </c>
      <c r="Q2796" s="146">
        <f t="shared" si="1907"/>
        <v>0</v>
      </c>
      <c r="R2796" t="s">
        <v>179</v>
      </c>
      <c r="S2796" t="str">
        <f t="shared" si="1908"/>
        <v/>
      </c>
      <c r="T2796" t="str">
        <f t="shared" ref="T2796:AB2796" si="1915">IF(E2796=E2791,CONCATENATE(VLOOKUP((E2796-E2775),$AC$122:$AD$127,2,FALSE),E2776),"")</f>
        <v/>
      </c>
      <c r="U2796" t="str">
        <f t="shared" si="1915"/>
        <v/>
      </c>
      <c r="V2796" t="str">
        <f t="shared" si="1915"/>
        <v/>
      </c>
      <c r="W2796" t="str">
        <f t="shared" si="1915"/>
        <v/>
      </c>
      <c r="X2796" t="str">
        <f t="shared" si="1915"/>
        <v/>
      </c>
      <c r="Y2796" t="str">
        <f t="shared" si="1915"/>
        <v/>
      </c>
      <c r="Z2796" t="str">
        <f t="shared" si="1915"/>
        <v/>
      </c>
      <c r="AA2796" t="str">
        <f t="shared" si="1915"/>
        <v/>
      </c>
      <c r="AB2796" t="str">
        <f t="shared" si="1915"/>
        <v/>
      </c>
      <c r="AC2796" s="1">
        <v>-1</v>
      </c>
      <c r="AD2796" s="1" t="s">
        <v>200</v>
      </c>
      <c r="AG2796" t="str">
        <f t="shared" si="1912"/>
        <v>F2</v>
      </c>
      <c r="AH2796" t="str">
        <f t="shared" si="1910"/>
        <v>F2</v>
      </c>
      <c r="AI2796" t="str">
        <f t="shared" si="1910"/>
        <v>F2</v>
      </c>
      <c r="AJ2796" t="str">
        <f t="shared" si="1910"/>
        <v>F2</v>
      </c>
      <c r="AK2796" t="str">
        <f t="shared" si="1910"/>
        <v>F2</v>
      </c>
      <c r="AL2796" t="str">
        <f t="shared" si="1910"/>
        <v>F2</v>
      </c>
      <c r="AM2796" t="str">
        <f t="shared" si="1910"/>
        <v>F2</v>
      </c>
      <c r="AN2796" t="str">
        <f t="shared" si="1910"/>
        <v>F2</v>
      </c>
      <c r="AO2796" t="str">
        <f t="shared" si="1910"/>
        <v>F2</v>
      </c>
    </row>
    <row r="2797" spans="1:41" x14ac:dyDescent="0.25">
      <c r="A2797" s="139" t="str">
        <f t="shared" si="1895"/>
        <v>2015Wk 17P31</v>
      </c>
      <c r="B2797" s="48">
        <v>31</v>
      </c>
      <c r="C2797" s="144" t="str">
        <f t="shared" si="1896"/>
        <v>Marty Donegan</v>
      </c>
      <c r="D2797" s="145"/>
      <c r="E2797" s="146">
        <f t="shared" si="1897"/>
        <v>6</v>
      </c>
      <c r="F2797" s="146">
        <f t="shared" si="1898"/>
        <v>5</v>
      </c>
      <c r="G2797" s="146">
        <f t="shared" si="1899"/>
        <v>6</v>
      </c>
      <c r="H2797" s="146">
        <f t="shared" si="1900"/>
        <v>5</v>
      </c>
      <c r="I2797" s="146">
        <f t="shared" si="1901"/>
        <v>5</v>
      </c>
      <c r="J2797" s="146">
        <f t="shared" si="1902"/>
        <v>5</v>
      </c>
      <c r="K2797" s="146">
        <f t="shared" si="1903"/>
        <v>4</v>
      </c>
      <c r="L2797" s="146">
        <f t="shared" si="1904"/>
        <v>3</v>
      </c>
      <c r="M2797" s="146">
        <f t="shared" si="1905"/>
        <v>6</v>
      </c>
      <c r="N2797" s="147">
        <f t="shared" si="1906"/>
        <v>45</v>
      </c>
      <c r="O2797" s="148">
        <f>SUM(COUNTIF(E2797,E2791),COUNTIF(F2797,F2791),COUNTIF(G2797,G2791),COUNTIF(H2797,H2791),COUNTIF(I2797,I2791),COUNTIF(J2797,J2791),COUNTIF(K2797,K2791),COUNTIF(L2797,L2791),COUNTIF(M2797,M2791))</f>
        <v>0</v>
      </c>
      <c r="P2797" s="149">
        <f>IF(O2797=0,0,IF(SUM(O2792:O2803)=O2797,VLOOKUP(1,$AC$107:$AD$116,2,FALSE),O2797*P2804))</f>
        <v>0</v>
      </c>
      <c r="Q2797" s="146">
        <f t="shared" si="1907"/>
        <v>2</v>
      </c>
      <c r="R2797" t="s">
        <v>179</v>
      </c>
      <c r="S2797" t="str">
        <f t="shared" si="1908"/>
        <v/>
      </c>
      <c r="T2797" t="str">
        <f t="shared" ref="T2797:AB2797" si="1916">IF(E2797=E2791,CONCATENATE(VLOOKUP((E2797-E2775),$AC$122:$AD$127,2,FALSE),E2776),"")</f>
        <v/>
      </c>
      <c r="U2797" t="str">
        <f t="shared" si="1916"/>
        <v/>
      </c>
      <c r="V2797" t="str">
        <f t="shared" si="1916"/>
        <v/>
      </c>
      <c r="W2797" t="str">
        <f t="shared" si="1916"/>
        <v/>
      </c>
      <c r="X2797" t="str">
        <f t="shared" si="1916"/>
        <v/>
      </c>
      <c r="Y2797" t="str">
        <f t="shared" si="1916"/>
        <v/>
      </c>
      <c r="Z2797" t="str">
        <f t="shared" si="1916"/>
        <v/>
      </c>
      <c r="AA2797" t="str">
        <f t="shared" si="1916"/>
        <v/>
      </c>
      <c r="AB2797" t="str">
        <f t="shared" si="1916"/>
        <v/>
      </c>
      <c r="AC2797" s="1">
        <v>0</v>
      </c>
      <c r="AD2797" s="1" t="s">
        <v>201</v>
      </c>
      <c r="AG2797" t="str">
        <f t="shared" si="1912"/>
        <v>F2</v>
      </c>
      <c r="AH2797" t="str">
        <f t="shared" si="1910"/>
        <v>F2</v>
      </c>
      <c r="AI2797" t="str">
        <f t="shared" si="1910"/>
        <v>F2</v>
      </c>
      <c r="AJ2797" t="str">
        <f t="shared" si="1910"/>
        <v>F2</v>
      </c>
      <c r="AK2797" t="str">
        <f t="shared" si="1910"/>
        <v>F2</v>
      </c>
      <c r="AL2797" t="str">
        <f t="shared" si="1910"/>
        <v>F2</v>
      </c>
      <c r="AM2797" t="str">
        <f t="shared" si="1910"/>
        <v>F2</v>
      </c>
      <c r="AN2797" t="str">
        <f t="shared" si="1910"/>
        <v>F2</v>
      </c>
      <c r="AO2797" t="str">
        <f t="shared" si="1910"/>
        <v>F2</v>
      </c>
    </row>
    <row r="2798" spans="1:41" x14ac:dyDescent="0.25">
      <c r="A2798" s="139" t="str">
        <f t="shared" si="1895"/>
        <v>2015Wk 17P21</v>
      </c>
      <c r="B2798" s="48">
        <v>21</v>
      </c>
      <c r="C2798" s="144" t="str">
        <f t="shared" si="1896"/>
        <v>Sean Mott</v>
      </c>
      <c r="D2798" s="145"/>
      <c r="E2798" s="146">
        <f t="shared" si="1897"/>
        <v>6</v>
      </c>
      <c r="F2798" s="146">
        <f t="shared" si="1898"/>
        <v>5</v>
      </c>
      <c r="G2798" s="146">
        <f t="shared" si="1899"/>
        <v>6</v>
      </c>
      <c r="H2798" s="146">
        <f t="shared" si="1900"/>
        <v>6</v>
      </c>
      <c r="I2798" s="146">
        <f t="shared" si="1901"/>
        <v>6</v>
      </c>
      <c r="J2798" s="146">
        <f t="shared" si="1902"/>
        <v>5</v>
      </c>
      <c r="K2798" s="146">
        <f t="shared" si="1903"/>
        <v>4</v>
      </c>
      <c r="L2798" s="146">
        <f t="shared" si="1904"/>
        <v>4</v>
      </c>
      <c r="M2798" s="146">
        <f t="shared" si="1905"/>
        <v>5</v>
      </c>
      <c r="N2798" s="147">
        <f t="shared" si="1906"/>
        <v>47</v>
      </c>
      <c r="O2798" s="148">
        <f>SUM(COUNTIF(E2798,E2791),COUNTIF(F2798,F2791),COUNTIF(G2798,G2791),COUNTIF(H2798,H2791),COUNTIF(I2798,I2791),COUNTIF(J2798,J2791),COUNTIF(K2798,K2791),COUNTIF(L2798,L2791),COUNTIF(M2798,M2791))</f>
        <v>0</v>
      </c>
      <c r="P2798" s="149">
        <f>IF(O2798=0,0,IF(SUM(O2792:O2803)=O2798,VLOOKUP(1,$AC$107:$AD$116,2,FALSE),O2798*P2804))</f>
        <v>0</v>
      </c>
      <c r="Q2798" s="146">
        <f t="shared" si="1907"/>
        <v>0</v>
      </c>
      <c r="R2798" t="s">
        <v>179</v>
      </c>
      <c r="S2798" t="str">
        <f t="shared" si="1908"/>
        <v/>
      </c>
      <c r="T2798" t="str">
        <f t="shared" ref="T2798:AB2798" si="1917">IF(E2798=E2791,CONCATENATE(VLOOKUP((E2798-E2775),$AC$122:$AD$127,2,FALSE),E2776),"")</f>
        <v/>
      </c>
      <c r="U2798" t="str">
        <f t="shared" si="1917"/>
        <v/>
      </c>
      <c r="V2798" t="str">
        <f t="shared" si="1917"/>
        <v/>
      </c>
      <c r="W2798" t="str">
        <f t="shared" si="1917"/>
        <v/>
      </c>
      <c r="X2798" t="str">
        <f t="shared" si="1917"/>
        <v/>
      </c>
      <c r="Y2798" t="str">
        <f t="shared" si="1917"/>
        <v/>
      </c>
      <c r="Z2798" t="str">
        <f t="shared" si="1917"/>
        <v/>
      </c>
      <c r="AA2798" t="str">
        <f t="shared" si="1917"/>
        <v/>
      </c>
      <c r="AB2798" t="str">
        <f t="shared" si="1917"/>
        <v/>
      </c>
      <c r="AC2798" s="1">
        <v>1</v>
      </c>
      <c r="AD2798" s="1" t="s">
        <v>202</v>
      </c>
      <c r="AG2798" t="str">
        <f t="shared" si="1912"/>
        <v>F2</v>
      </c>
      <c r="AH2798" t="str">
        <f t="shared" si="1910"/>
        <v>F2</v>
      </c>
      <c r="AI2798" t="str">
        <f t="shared" si="1910"/>
        <v>F2</v>
      </c>
      <c r="AJ2798" t="str">
        <f t="shared" si="1910"/>
        <v>F2</v>
      </c>
      <c r="AK2798" t="str">
        <f t="shared" si="1910"/>
        <v>F2</v>
      </c>
      <c r="AL2798" t="str">
        <f t="shared" si="1910"/>
        <v>F2</v>
      </c>
      <c r="AM2798" t="str">
        <f t="shared" si="1910"/>
        <v>F2</v>
      </c>
      <c r="AN2798" t="str">
        <f t="shared" si="1910"/>
        <v>F2</v>
      </c>
      <c r="AO2798" t="str">
        <f t="shared" si="1910"/>
        <v>F2</v>
      </c>
    </row>
    <row r="2799" spans="1:41" x14ac:dyDescent="0.25">
      <c r="A2799" s="139" t="str">
        <f t="shared" si="1895"/>
        <v>2015Wk 17P43</v>
      </c>
      <c r="B2799" s="48">
        <v>43</v>
      </c>
      <c r="C2799" s="144" t="str">
        <f t="shared" si="1896"/>
        <v>Tony Massa</v>
      </c>
      <c r="D2799" s="145"/>
      <c r="E2799" s="146">
        <f t="shared" si="1897"/>
        <v>7</v>
      </c>
      <c r="F2799" s="146">
        <f t="shared" si="1898"/>
        <v>5</v>
      </c>
      <c r="G2799" s="146">
        <f t="shared" si="1899"/>
        <v>6</v>
      </c>
      <c r="H2799" s="146">
        <f t="shared" si="1900"/>
        <v>6</v>
      </c>
      <c r="I2799" s="146">
        <f t="shared" si="1901"/>
        <v>5</v>
      </c>
      <c r="J2799" s="146">
        <f t="shared" si="1902"/>
        <v>5</v>
      </c>
      <c r="K2799" s="146">
        <f t="shared" si="1903"/>
        <v>5</v>
      </c>
      <c r="L2799" s="146">
        <f t="shared" si="1904"/>
        <v>3</v>
      </c>
      <c r="M2799" s="146">
        <f t="shared" si="1905"/>
        <v>7</v>
      </c>
      <c r="N2799" s="147">
        <f t="shared" si="1906"/>
        <v>49</v>
      </c>
      <c r="O2799" s="148">
        <f>SUM(COUNTIF(E2799,E2791),COUNTIF(F2799,F2791),COUNTIF(G2799,G2791),COUNTIF(H2799,H2791),COUNTIF(I2799,I2791),COUNTIF(J2799,J2791),COUNTIF(K2799,K2791),COUNTIF(L2799,L2791),COUNTIF(M2799,M2791))</f>
        <v>0</v>
      </c>
      <c r="P2799" s="149">
        <f>IF(O2799=0,0,IF(SUM(O2792:O2803)=O2799,VLOOKUP(1,$AC$107:$AD$116,2,FALSE),O2799*P2804))</f>
        <v>0</v>
      </c>
      <c r="Q2799" s="146">
        <f t="shared" si="1907"/>
        <v>0</v>
      </c>
      <c r="R2799" t="s">
        <v>179</v>
      </c>
      <c r="S2799" t="str">
        <f t="shared" si="1908"/>
        <v/>
      </c>
      <c r="T2799" t="str">
        <f t="shared" ref="T2799:AB2799" si="1918">IF(E2799=E2791,CONCATENATE(VLOOKUP((E2799-E2775),$AC$122:$AD$127,2,FALSE),E2776),"")</f>
        <v/>
      </c>
      <c r="U2799" t="str">
        <f t="shared" si="1918"/>
        <v/>
      </c>
      <c r="V2799" t="str">
        <f t="shared" si="1918"/>
        <v/>
      </c>
      <c r="W2799" t="str">
        <f t="shared" si="1918"/>
        <v/>
      </c>
      <c r="X2799" t="str">
        <f t="shared" si="1918"/>
        <v/>
      </c>
      <c r="Y2799" t="str">
        <f t="shared" si="1918"/>
        <v/>
      </c>
      <c r="Z2799" t="str">
        <f t="shared" si="1918"/>
        <v/>
      </c>
      <c r="AA2799" t="str">
        <f t="shared" si="1918"/>
        <v/>
      </c>
      <c r="AB2799" t="str">
        <f t="shared" si="1918"/>
        <v/>
      </c>
      <c r="AC2799" s="1">
        <v>2</v>
      </c>
      <c r="AD2799" s="1" t="s">
        <v>203</v>
      </c>
      <c r="AG2799" t="str">
        <f t="shared" si="1912"/>
        <v>F2</v>
      </c>
      <c r="AH2799" t="str">
        <f t="shared" si="1910"/>
        <v>F2</v>
      </c>
      <c r="AI2799" t="str">
        <f t="shared" si="1910"/>
        <v>F2</v>
      </c>
      <c r="AJ2799" t="str">
        <f t="shared" si="1910"/>
        <v>F2</v>
      </c>
      <c r="AK2799" t="str">
        <f t="shared" si="1910"/>
        <v>F2</v>
      </c>
      <c r="AL2799" t="str">
        <f t="shared" si="1910"/>
        <v>F2</v>
      </c>
      <c r="AM2799" t="str">
        <f t="shared" si="1910"/>
        <v>F2</v>
      </c>
      <c r="AN2799" t="str">
        <f t="shared" si="1910"/>
        <v>F2</v>
      </c>
      <c r="AO2799" t="str">
        <f t="shared" si="1910"/>
        <v>F2</v>
      </c>
    </row>
    <row r="2800" spans="1:41" x14ac:dyDescent="0.25">
      <c r="A2800" s="139" t="str">
        <f t="shared" si="1895"/>
        <v>2015Wk 17P24</v>
      </c>
      <c r="B2800" s="48">
        <v>24</v>
      </c>
      <c r="C2800" s="144" t="str">
        <f t="shared" si="1896"/>
        <v>Rick Fanto</v>
      </c>
      <c r="D2800" s="145"/>
      <c r="E2800" s="146">
        <f t="shared" si="1897"/>
        <v>6</v>
      </c>
      <c r="F2800" s="146">
        <f t="shared" si="1898"/>
        <v>5</v>
      </c>
      <c r="G2800" s="146">
        <f t="shared" si="1899"/>
        <v>6</v>
      </c>
      <c r="H2800" s="146">
        <f t="shared" si="1900"/>
        <v>6</v>
      </c>
      <c r="I2800" s="146">
        <f t="shared" si="1901"/>
        <v>4</v>
      </c>
      <c r="J2800" s="146">
        <f t="shared" si="1902"/>
        <v>4</v>
      </c>
      <c r="K2800" s="146">
        <f t="shared" si="1903"/>
        <v>6</v>
      </c>
      <c r="L2800" s="146">
        <f t="shared" si="1904"/>
        <v>3</v>
      </c>
      <c r="M2800" s="146">
        <f t="shared" si="1905"/>
        <v>4</v>
      </c>
      <c r="N2800" s="147">
        <f>SUM(E2800:M2800)</f>
        <v>44</v>
      </c>
      <c r="O2800" s="148">
        <f>SUM(COUNTIF(E2800,E2791),COUNTIF(F2800,F2791),COUNTIF(G2800,G2791),COUNTIF(H2800,H2791),COUNTIF(I2800,I2791),COUNTIF(J2800,J2791),COUNTIF(K2800,K2791),COUNTIF(L2800,L2791),COUNTIF(M2800,M2791))</f>
        <v>0</v>
      </c>
      <c r="P2800" s="149">
        <f>IF(O2800=0,0,IF(SUM(O2792:O2803)=O2800,VLOOKUP(1,$AC$107:$AD$116,2,FALSE),O2800*P2804))</f>
        <v>0</v>
      </c>
      <c r="Q2800" s="146">
        <f t="shared" si="1907"/>
        <v>0</v>
      </c>
      <c r="R2800" t="s">
        <v>179</v>
      </c>
      <c r="S2800" t="str">
        <f t="shared" si="1908"/>
        <v/>
      </c>
      <c r="T2800" t="str">
        <f t="shared" ref="T2800:AB2800" si="1919">IF(E2800=E2791,CONCATENATE(VLOOKUP((E2800-E2775),$AC$122:$AD$127,2,FALSE),E2776),"")</f>
        <v/>
      </c>
      <c r="U2800" t="str">
        <f t="shared" si="1919"/>
        <v/>
      </c>
      <c r="V2800" t="str">
        <f t="shared" si="1919"/>
        <v/>
      </c>
      <c r="W2800" t="str">
        <f t="shared" si="1919"/>
        <v/>
      </c>
      <c r="X2800" t="str">
        <f t="shared" si="1919"/>
        <v/>
      </c>
      <c r="Y2800" t="str">
        <f t="shared" si="1919"/>
        <v/>
      </c>
      <c r="Z2800" t="str">
        <f t="shared" si="1919"/>
        <v/>
      </c>
      <c r="AA2800" t="str">
        <f t="shared" si="1919"/>
        <v/>
      </c>
      <c r="AB2800" t="str">
        <f t="shared" si="1919"/>
        <v/>
      </c>
      <c r="AG2800" t="str">
        <f t="shared" si="1912"/>
        <v>F2</v>
      </c>
      <c r="AH2800" t="str">
        <f t="shared" si="1910"/>
        <v>F2</v>
      </c>
      <c r="AI2800" t="str">
        <f t="shared" si="1910"/>
        <v>F2</v>
      </c>
      <c r="AJ2800" t="str">
        <f t="shared" si="1910"/>
        <v>F2</v>
      </c>
      <c r="AK2800" t="str">
        <f t="shared" si="1910"/>
        <v>F2</v>
      </c>
      <c r="AL2800" t="str">
        <f t="shared" si="1910"/>
        <v>F2</v>
      </c>
      <c r="AM2800" t="str">
        <f t="shared" si="1910"/>
        <v>F2</v>
      </c>
      <c r="AN2800" t="str">
        <f t="shared" si="1910"/>
        <v>F2</v>
      </c>
      <c r="AO2800" t="str">
        <f t="shared" si="1910"/>
        <v>F2</v>
      </c>
    </row>
    <row r="2801" spans="1:41" x14ac:dyDescent="0.25">
      <c r="A2801" s="139" t="str">
        <f t="shared" si="1895"/>
        <v>2015Wk 17P15</v>
      </c>
      <c r="B2801" s="48">
        <v>15</v>
      </c>
      <c r="C2801" s="144" t="str">
        <f t="shared" si="1896"/>
        <v>Chris Donegan</v>
      </c>
      <c r="D2801" s="150"/>
      <c r="E2801" s="146">
        <f t="shared" si="1897"/>
        <v>5</v>
      </c>
      <c r="F2801" s="146">
        <f t="shared" si="1898"/>
        <v>4</v>
      </c>
      <c r="G2801" s="146">
        <f t="shared" si="1899"/>
        <v>7</v>
      </c>
      <c r="H2801" s="146">
        <f t="shared" si="1900"/>
        <v>5</v>
      </c>
      <c r="I2801" s="146">
        <f t="shared" si="1901"/>
        <v>4</v>
      </c>
      <c r="J2801" s="146">
        <f t="shared" si="1902"/>
        <v>4</v>
      </c>
      <c r="K2801" s="146">
        <f t="shared" si="1903"/>
        <v>4</v>
      </c>
      <c r="L2801" s="146">
        <f t="shared" si="1904"/>
        <v>3</v>
      </c>
      <c r="M2801" s="146">
        <f t="shared" si="1905"/>
        <v>5</v>
      </c>
      <c r="N2801" s="147">
        <f t="shared" ref="N2801:N2803" si="1920">SUM(E2801:M2801)</f>
        <v>41</v>
      </c>
      <c r="O2801" s="148">
        <f>SUM(COUNTIF(E2801,E2791),COUNTIF(F2801,F2791),COUNTIF(G2801,G2791),COUNTIF(H2801,H2791),COUNTIF(I2801,I2791),COUNTIF(J2801,J2791),COUNTIF(K2801,K2791),COUNTIF(L2801,L2791),COUNTIF(M2801,M2791))</f>
        <v>0</v>
      </c>
      <c r="P2801" s="149">
        <f>IF(O2801=0,0,IF(SUM(O2792:O2803)=O2801,VLOOKUP(1,$AC$107:$AD$116,2,FALSE),O2801*P2804))</f>
        <v>0</v>
      </c>
      <c r="Q2801" s="146">
        <f t="shared" si="1907"/>
        <v>0</v>
      </c>
      <c r="R2801" t="s">
        <v>179</v>
      </c>
      <c r="S2801" t="str">
        <f t="shared" si="1908"/>
        <v/>
      </c>
      <c r="T2801" t="str">
        <f>IF(E2801=E2791,CONCATENATE(VLOOKUP((E2801-E2775),$AC$122:$AD$127,2,FALSE),E2776),"")</f>
        <v/>
      </c>
      <c r="U2801" t="str">
        <f>IF(F2801=F2791,CONCATENATE(VLOOKUP((F2801-F2775),$AC$122:$AD$127,2,FALSE),F2776),"")</f>
        <v/>
      </c>
      <c r="V2801" t="str">
        <f>IF(G2801=G2791,CONCATENATE(VLOOKUP((G2801-G2775),$AC$122:$AD$127,2,FALSE),G2776),"")</f>
        <v/>
      </c>
      <c r="W2801" t="str">
        <f t="shared" ref="W2801:AB2801" si="1921">IF(H2801=H2791,CONCATENATE(VLOOKUP((H2801-H2775),$AC$122:$AD$127,2,FALSE),H2776),"")</f>
        <v/>
      </c>
      <c r="X2801" t="str">
        <f t="shared" si="1921"/>
        <v/>
      </c>
      <c r="Y2801" t="str">
        <f t="shared" si="1921"/>
        <v/>
      </c>
      <c r="Z2801" t="str">
        <f t="shared" si="1921"/>
        <v/>
      </c>
      <c r="AA2801" t="str">
        <f t="shared" si="1921"/>
        <v/>
      </c>
      <c r="AB2801" t="str">
        <f t="shared" si="1921"/>
        <v/>
      </c>
      <c r="AG2801" t="str">
        <f t="shared" si="1912"/>
        <v>F2</v>
      </c>
      <c r="AH2801" t="str">
        <f t="shared" si="1910"/>
        <v>F2</v>
      </c>
      <c r="AI2801" t="str">
        <f t="shared" si="1910"/>
        <v>F2</v>
      </c>
      <c r="AJ2801" t="str">
        <f t="shared" si="1910"/>
        <v>F2</v>
      </c>
      <c r="AK2801" t="str">
        <f t="shared" si="1910"/>
        <v>F2</v>
      </c>
      <c r="AL2801" t="str">
        <f t="shared" si="1910"/>
        <v>F2</v>
      </c>
      <c r="AM2801" t="str">
        <f t="shared" si="1910"/>
        <v>F2</v>
      </c>
      <c r="AN2801" t="str">
        <f t="shared" si="1910"/>
        <v>F2</v>
      </c>
      <c r="AO2801" t="str">
        <f t="shared" si="1910"/>
        <v>F2</v>
      </c>
    </row>
    <row r="2802" spans="1:41" x14ac:dyDescent="0.25">
      <c r="A2802" s="139" t="str">
        <f t="shared" si="1895"/>
        <v>2015Wk 17P25</v>
      </c>
      <c r="B2802" s="48">
        <v>25</v>
      </c>
      <c r="C2802" s="144" t="str">
        <f t="shared" si="1896"/>
        <v>Jon Carroll</v>
      </c>
      <c r="D2802" s="150"/>
      <c r="E2802" s="146">
        <f t="shared" si="1897"/>
        <v>5</v>
      </c>
      <c r="F2802" s="146">
        <f t="shared" si="1898"/>
        <v>6</v>
      </c>
      <c r="G2802" s="146">
        <f t="shared" si="1899"/>
        <v>6</v>
      </c>
      <c r="H2802" s="146">
        <f t="shared" si="1900"/>
        <v>6</v>
      </c>
      <c r="I2802" s="146">
        <f t="shared" si="1901"/>
        <v>4</v>
      </c>
      <c r="J2802" s="146">
        <f t="shared" si="1902"/>
        <v>3</v>
      </c>
      <c r="K2802" s="146">
        <f t="shared" si="1903"/>
        <v>3</v>
      </c>
      <c r="L2802" s="146">
        <f t="shared" si="1904"/>
        <v>4</v>
      </c>
      <c r="M2802" s="146">
        <f t="shared" si="1905"/>
        <v>4</v>
      </c>
      <c r="N2802" s="147">
        <f t="shared" si="1920"/>
        <v>41</v>
      </c>
      <c r="O2802" s="148">
        <f>SUM(COUNTIF(E2802,E2791),COUNTIF(F2802,F2791),COUNTIF(G2802,G2791),COUNTIF(H2802,H2791),COUNTIF(I2802,I2791),COUNTIF(J2802,J2791),COUNTIF(K2802,K2791),COUNTIF(L2802,L2791),COUNTIF(M2802,M2791))</f>
        <v>1</v>
      </c>
      <c r="P2802" s="149">
        <f>IF(O2802=0,0,IF(SUM(O2792:O2803)=O2802,VLOOKUP(1,$AC$107:$AD$116,2,FALSE),O2802*P2804))</f>
        <v>12</v>
      </c>
      <c r="Q2802" s="146">
        <f t="shared" si="1907"/>
        <v>2</v>
      </c>
      <c r="R2802" t="s">
        <v>179</v>
      </c>
      <c r="S2802" t="str">
        <f t="shared" si="1908"/>
        <v>BIR#7</v>
      </c>
      <c r="T2802" t="str">
        <f>IF(E2802=E2791,CONCATENATE(VLOOKUP((E2802-E2775),$AC$122:$AD$127,2,FALSE),E2776),"")</f>
        <v/>
      </c>
      <c r="U2802" t="str">
        <f t="shared" ref="U2802:AB2802" si="1922">IF(F2802=F2791,CONCATENATE(VLOOKUP((F2802-F2775),$AC$122:$AD$127,2,FALSE),F2776),"")</f>
        <v/>
      </c>
      <c r="V2802" t="str">
        <f t="shared" si="1922"/>
        <v/>
      </c>
      <c r="W2802" t="str">
        <f t="shared" si="1922"/>
        <v/>
      </c>
      <c r="X2802" t="str">
        <f t="shared" si="1922"/>
        <v/>
      </c>
      <c r="Y2802" t="str">
        <f t="shared" si="1922"/>
        <v/>
      </c>
      <c r="Z2802" t="str">
        <f t="shared" si="1922"/>
        <v>BIR#7</v>
      </c>
      <c r="AA2802" t="str">
        <f t="shared" si="1922"/>
        <v/>
      </c>
      <c r="AB2802" t="str">
        <f t="shared" si="1922"/>
        <v/>
      </c>
      <c r="AG2802" t="str">
        <f t="shared" si="1912"/>
        <v>F2</v>
      </c>
      <c r="AH2802" t="str">
        <f t="shared" si="1910"/>
        <v>F2</v>
      </c>
      <c r="AI2802" t="str">
        <f t="shared" si="1910"/>
        <v>F2</v>
      </c>
      <c r="AJ2802" t="str">
        <f t="shared" si="1910"/>
        <v>F2</v>
      </c>
      <c r="AK2802" t="str">
        <f t="shared" si="1910"/>
        <v>F2</v>
      </c>
      <c r="AL2802" t="str">
        <f t="shared" si="1910"/>
        <v>F2</v>
      </c>
      <c r="AM2802" t="str">
        <f t="shared" si="1910"/>
        <v>F2BIR#7</v>
      </c>
      <c r="AN2802" t="str">
        <f t="shared" si="1910"/>
        <v>F2</v>
      </c>
      <c r="AO2802" t="str">
        <f t="shared" si="1910"/>
        <v>F2</v>
      </c>
    </row>
    <row r="2803" spans="1:41" x14ac:dyDescent="0.25">
      <c r="A2803" s="139" t="str">
        <f t="shared" si="1895"/>
        <v>2015Wk 17P11</v>
      </c>
      <c r="B2803" s="48">
        <v>11</v>
      </c>
      <c r="C2803" s="144" t="str">
        <f t="shared" si="1896"/>
        <v>Tom Phillips</v>
      </c>
      <c r="D2803" s="150"/>
      <c r="E2803" s="146">
        <f t="shared" si="1897"/>
        <v>5</v>
      </c>
      <c r="F2803" s="146">
        <f t="shared" si="1898"/>
        <v>5</v>
      </c>
      <c r="G2803" s="146">
        <f t="shared" si="1899"/>
        <v>5</v>
      </c>
      <c r="H2803" s="146">
        <f t="shared" si="1900"/>
        <v>5</v>
      </c>
      <c r="I2803" s="146">
        <f t="shared" si="1901"/>
        <v>4</v>
      </c>
      <c r="J2803" s="146">
        <f t="shared" si="1902"/>
        <v>3</v>
      </c>
      <c r="K2803" s="146">
        <f t="shared" si="1903"/>
        <v>4</v>
      </c>
      <c r="L2803" s="146">
        <f t="shared" si="1904"/>
        <v>3</v>
      </c>
      <c r="M2803" s="146">
        <f t="shared" si="1905"/>
        <v>5</v>
      </c>
      <c r="N2803" s="147">
        <f t="shared" si="1920"/>
        <v>39</v>
      </c>
      <c r="O2803" s="148">
        <f>SUM(COUNTIF(E2803,E2791),COUNTIF(F2803,F2791),COUNTIF(G2803,G2791),COUNTIF(H2803,H2791),COUNTIF(I2803,I2791),COUNTIF(J2803,J2791),COUNTIF(K2803,K2791),COUNTIF(L2803,L2791),COUNTIF(M2803,M2791))</f>
        <v>1</v>
      </c>
      <c r="P2803" s="149">
        <f>IF(O2803=0,0,IF(SUM(O2792:O2803)=O2803,VLOOKUP(1,$AC$107:$AD$116,2,FALSE),O2803*P2804))</f>
        <v>12</v>
      </c>
      <c r="Q2803" s="146">
        <f t="shared" si="1907"/>
        <v>2</v>
      </c>
      <c r="R2803" t="s">
        <v>179</v>
      </c>
      <c r="S2803" t="str">
        <f t="shared" si="1908"/>
        <v>PAR#3</v>
      </c>
      <c r="T2803" t="str">
        <f>IF(E2803=E2791,CONCATENATE(VLOOKUP((E2803-E2775),$AC$122:$AD$127,2,FALSE),E2776),"")</f>
        <v/>
      </c>
      <c r="U2803" t="str">
        <f t="shared" ref="U2803:AB2803" si="1923">IF(F2803=F2791,CONCATENATE(VLOOKUP((F2803-F2775),$AC$122:$AD$127,2,FALSE),F2776),"")</f>
        <v/>
      </c>
      <c r="V2803" t="str">
        <f t="shared" si="1923"/>
        <v>PAR#3</v>
      </c>
      <c r="W2803" t="str">
        <f t="shared" si="1923"/>
        <v/>
      </c>
      <c r="X2803" t="str">
        <f t="shared" si="1923"/>
        <v/>
      </c>
      <c r="Y2803" t="str">
        <f t="shared" si="1923"/>
        <v/>
      </c>
      <c r="Z2803" t="str">
        <f t="shared" si="1923"/>
        <v/>
      </c>
      <c r="AA2803" t="str">
        <f t="shared" si="1923"/>
        <v/>
      </c>
      <c r="AB2803" t="str">
        <f t="shared" si="1923"/>
        <v/>
      </c>
      <c r="AG2803" t="str">
        <f t="shared" si="1912"/>
        <v>F2</v>
      </c>
      <c r="AH2803" t="str">
        <f t="shared" si="1910"/>
        <v>F2</v>
      </c>
      <c r="AI2803" t="str">
        <f t="shared" si="1910"/>
        <v>F2PAR#3</v>
      </c>
      <c r="AJ2803" t="str">
        <f t="shared" si="1910"/>
        <v>F2</v>
      </c>
      <c r="AK2803" t="str">
        <f t="shared" si="1910"/>
        <v>F2</v>
      </c>
      <c r="AL2803" t="str">
        <f t="shared" si="1910"/>
        <v>F2</v>
      </c>
      <c r="AM2803" t="str">
        <f t="shared" si="1910"/>
        <v>F2</v>
      </c>
      <c r="AN2803" t="str">
        <f t="shared" si="1910"/>
        <v>F2</v>
      </c>
      <c r="AO2803" t="str">
        <f t="shared" si="1910"/>
        <v>F2</v>
      </c>
    </row>
    <row r="2804" spans="1:41" x14ac:dyDescent="0.25">
      <c r="A2804" s="139"/>
      <c r="B2804" s="48"/>
      <c r="C2804" s="151" t="s">
        <v>204</v>
      </c>
      <c r="D2804" s="150"/>
      <c r="E2804" s="152">
        <f>AVERAGE(E2792:E2803)</f>
        <v>5.5</v>
      </c>
      <c r="F2804" s="152">
        <f t="shared" ref="F2804:N2804" si="1924">AVERAGE(F2792:F2803)</f>
        <v>5.083333333333333</v>
      </c>
      <c r="G2804" s="152">
        <f t="shared" si="1924"/>
        <v>6.5</v>
      </c>
      <c r="H2804" s="152">
        <f t="shared" si="1924"/>
        <v>5.583333333333333</v>
      </c>
      <c r="I2804" s="152">
        <f t="shared" si="1924"/>
        <v>4.5</v>
      </c>
      <c r="J2804" s="152">
        <f t="shared" si="1924"/>
        <v>3.9166666666666665</v>
      </c>
      <c r="K2804" s="152">
        <f t="shared" si="1924"/>
        <v>4.333333333333333</v>
      </c>
      <c r="L2804" s="152">
        <f t="shared" si="1924"/>
        <v>3.3333333333333335</v>
      </c>
      <c r="M2804" s="152">
        <f t="shared" si="1924"/>
        <v>5</v>
      </c>
      <c r="N2804" s="152">
        <f t="shared" si="1924"/>
        <v>43.75</v>
      </c>
      <c r="O2804" s="153"/>
      <c r="P2804" s="9">
        <f>VLOOKUP(SUM(O2792:O2803),$AC$107:$AD$117,2,FALSE)</f>
        <v>12</v>
      </c>
    </row>
    <row r="2805" spans="1:41" x14ac:dyDescent="0.25">
      <c r="A2805" s="139" t="str">
        <f>CONCATENATE($C$10,C2775,C2805)</f>
        <v>2015Wk 17Flight 3</v>
      </c>
      <c r="B2805" s="48"/>
      <c r="C2805" s="304" t="s">
        <v>60</v>
      </c>
      <c r="D2805" s="305"/>
      <c r="E2805" s="140">
        <f>IF(COUNTIF(E2806:E2817,MIN(E2806:E2817))=1,MIN(E2806:E2817),0)</f>
        <v>0</v>
      </c>
      <c r="F2805" s="140">
        <f t="shared" ref="F2805:L2805" si="1925">IF(COUNTIF(F2806:F2817,MIN(F2806:F2817))=1,MIN(F2806:F2817),0)</f>
        <v>4</v>
      </c>
      <c r="G2805" s="140">
        <f t="shared" si="1925"/>
        <v>5</v>
      </c>
      <c r="H2805" s="140">
        <f t="shared" si="1925"/>
        <v>3</v>
      </c>
      <c r="I2805" s="140">
        <f t="shared" si="1925"/>
        <v>0</v>
      </c>
      <c r="J2805" s="140">
        <f t="shared" si="1925"/>
        <v>0</v>
      </c>
      <c r="K2805" s="140">
        <f t="shared" si="1925"/>
        <v>0</v>
      </c>
      <c r="L2805" s="140">
        <f t="shared" si="1925"/>
        <v>0</v>
      </c>
      <c r="M2805" s="140">
        <f>IF(COUNTIF(M2806:M2817,MIN(M2806:M2817))=1,MIN(M2806:M2817),0)</f>
        <v>0</v>
      </c>
      <c r="N2805" s="154"/>
      <c r="O2805" s="9" t="s">
        <v>190</v>
      </c>
      <c r="P2805" s="9" t="s">
        <v>191</v>
      </c>
      <c r="Q2805" s="52"/>
    </row>
    <row r="2806" spans="1:41" x14ac:dyDescent="0.25">
      <c r="A2806" s="139" t="str">
        <f t="shared" ref="A2806:A2817" si="1926">CONCATENATE($C$10,$C$2832,"P",B2806)</f>
        <v>2015Wk 17P57</v>
      </c>
      <c r="B2806" s="48">
        <v>57</v>
      </c>
      <c r="C2806" s="144" t="str">
        <f t="shared" ref="C2806:C2817" si="1927">VLOOKUP(B2806,$A$3108:$D$8319,3,FALSE)</f>
        <v>Bill Kirkby</v>
      </c>
      <c r="D2806" s="145"/>
      <c r="E2806" s="146">
        <f t="shared" ref="E2806:E2817" si="1928">IFERROR(IF(VLOOKUP($A2806,$A$2832:$P$2893,5,FALSE)=0,"",VLOOKUP($A2806,$A$2832:$P$2893,5,FALSE)),"")</f>
        <v>7</v>
      </c>
      <c r="F2806" s="146">
        <f t="shared" ref="F2806:F2817" si="1929">IFERROR(IF(VLOOKUP($A2806,$A$2832:$P$2893,6,FALSE)=0,"",VLOOKUP($A2806,$A$2832:$P$2893,6,FALSE)),"")</f>
        <v>7</v>
      </c>
      <c r="G2806" s="146">
        <f t="shared" ref="G2806:G2817" si="1930">IFERROR(IF(VLOOKUP($A2806,$A$2832:$P$2893,7,FALSE)=0,"",VLOOKUP($A2806,$A$2832:$P$2893,7,FALSE)),"")</f>
        <v>8</v>
      </c>
      <c r="H2806" s="146">
        <f t="shared" ref="H2806:H2817" si="1931">IFERROR(IF(VLOOKUP($A2806,$A$2832:$P$2893,8,FALSE)=0,"",VLOOKUP($A2806,$A$2832:$P$2893,8,FALSE)),"")</f>
        <v>7</v>
      </c>
      <c r="I2806" s="146">
        <f t="shared" ref="I2806:I2817" si="1932">IFERROR(IF(VLOOKUP($A2806,$A$2832:$P$2893,9,FALSE)=0,"",VLOOKUP($A2806,$A$2832:$P$2893,9,FALSE)),"")</f>
        <v>4</v>
      </c>
      <c r="J2806" s="146">
        <f t="shared" ref="J2806:J2817" si="1933">IFERROR(IF(VLOOKUP($A2806,$A$2832:$P$2893,10,FALSE)=0,"",VLOOKUP($A2806,$A$2832:$P$2893,10,FALSE)),"")</f>
        <v>5</v>
      </c>
      <c r="K2806" s="146">
        <f t="shared" ref="K2806:K2817" si="1934">IFERROR(IF(VLOOKUP($A2806,$A$2832:$P$2893,11,FALSE)=0,"",VLOOKUP($A2806,$A$2832:$P$2893,11,FALSE)),"")</f>
        <v>6</v>
      </c>
      <c r="L2806" s="146">
        <f t="shared" ref="L2806:L2817" si="1935">IFERROR(IF(VLOOKUP($A2806,$A$2832:$P$2893,12,FALSE)=0,"",VLOOKUP($A2806,$A$2832:$P$2893,12,FALSE)),"")</f>
        <v>4</v>
      </c>
      <c r="M2806" s="146">
        <f t="shared" ref="M2806:M2817" si="1936">IFERROR(IF(VLOOKUP($A2806,$A$2832:$P$2893,13,FALSE)=0,"",VLOOKUP($A2806,$A$2832:$P$2893,13,FALSE)),"")</f>
        <v>7</v>
      </c>
      <c r="N2806" s="147">
        <f t="shared" ref="N2806:N2817" si="1937">SUM(E2806:M2806)</f>
        <v>55</v>
      </c>
      <c r="O2806" s="148">
        <f>SUM(COUNTIF(E2806,E2805),COUNTIF(F2806,F2805),COUNTIF(G2806,G2805),COUNTIF(H2806,H2805),COUNTIF(I2806,I2805),COUNTIF(J2806,J2805),COUNTIF(K2806,K2805),COUNTIF(L2806,L2805),COUNTIF(M2806,M2805))</f>
        <v>0</v>
      </c>
      <c r="P2806" s="149">
        <f>IF(O2806=0,0,IF(SUM(O2806:O2817)=O2806,VLOOKUP(1,$AC$107:$AD$116,2,FALSE),O2806*P2818))</f>
        <v>0</v>
      </c>
      <c r="Q2806" s="146">
        <f t="shared" ref="Q2806:Q2817" si="1938">IFERROR((VLOOKUP($A2806,$A$2832:$P$2893,16,FALSE)),"DNP")</f>
        <v>0</v>
      </c>
      <c r="R2806" t="s">
        <v>179</v>
      </c>
      <c r="S2806" t="str">
        <f t="shared" ref="S2806:S2817" si="1939">CONCATENATE(T2806,U2806,V2806,W2806,X2806,Y2806,Z2806,AA2806,AB2806)</f>
        <v/>
      </c>
      <c r="T2806" t="str">
        <f t="shared" ref="T2806:AB2806" si="1940">IF(E2806=E2805,CONCATENATE(VLOOKUP((E2806-E2775),$AC$122:$AD$127,2,FALSE),E2776),"")</f>
        <v/>
      </c>
      <c r="U2806" t="str">
        <f t="shared" si="1940"/>
        <v/>
      </c>
      <c r="V2806" t="str">
        <f t="shared" si="1940"/>
        <v/>
      </c>
      <c r="W2806" t="str">
        <f t="shared" si="1940"/>
        <v/>
      </c>
      <c r="X2806" t="str">
        <f t="shared" si="1940"/>
        <v/>
      </c>
      <c r="Y2806" t="str">
        <f t="shared" si="1940"/>
        <v/>
      </c>
      <c r="Z2806" t="str">
        <f t="shared" si="1940"/>
        <v/>
      </c>
      <c r="AA2806" t="str">
        <f t="shared" si="1940"/>
        <v/>
      </c>
      <c r="AB2806" t="str">
        <f t="shared" si="1940"/>
        <v/>
      </c>
      <c r="AG2806" t="str">
        <f>CONCATENATE("F3",T2806)</f>
        <v>F3</v>
      </c>
      <c r="AH2806" t="str">
        <f t="shared" ref="AH2806:AO2817" si="1941">CONCATENATE("F3",U2806)</f>
        <v>F3</v>
      </c>
      <c r="AI2806" t="str">
        <f t="shared" si="1941"/>
        <v>F3</v>
      </c>
      <c r="AJ2806" t="str">
        <f t="shared" si="1941"/>
        <v>F3</v>
      </c>
      <c r="AK2806" t="str">
        <f t="shared" si="1941"/>
        <v>F3</v>
      </c>
      <c r="AL2806" t="str">
        <f t="shared" si="1941"/>
        <v>F3</v>
      </c>
      <c r="AM2806" t="str">
        <f t="shared" si="1941"/>
        <v>F3</v>
      </c>
      <c r="AN2806" t="str">
        <f t="shared" si="1941"/>
        <v>F3</v>
      </c>
      <c r="AO2806" t="str">
        <f t="shared" si="1941"/>
        <v>F3</v>
      </c>
    </row>
    <row r="2807" spans="1:41" x14ac:dyDescent="0.25">
      <c r="A2807" s="139" t="str">
        <f t="shared" si="1926"/>
        <v>2015Wk 17P44</v>
      </c>
      <c r="B2807" s="48">
        <v>44</v>
      </c>
      <c r="C2807" s="144" t="str">
        <f t="shared" si="1927"/>
        <v>Bob Zaleski</v>
      </c>
      <c r="D2807" s="145"/>
      <c r="E2807" s="146">
        <f t="shared" si="1928"/>
        <v>7</v>
      </c>
      <c r="F2807" s="146">
        <f t="shared" si="1929"/>
        <v>5</v>
      </c>
      <c r="G2807" s="146">
        <f t="shared" si="1930"/>
        <v>9</v>
      </c>
      <c r="H2807" s="146">
        <f t="shared" si="1931"/>
        <v>6</v>
      </c>
      <c r="I2807" s="146">
        <f t="shared" si="1932"/>
        <v>5</v>
      </c>
      <c r="J2807" s="146">
        <f t="shared" si="1933"/>
        <v>4</v>
      </c>
      <c r="K2807" s="146">
        <f t="shared" si="1934"/>
        <v>5</v>
      </c>
      <c r="L2807" s="146">
        <f t="shared" si="1935"/>
        <v>4</v>
      </c>
      <c r="M2807" s="146">
        <f t="shared" si="1936"/>
        <v>6</v>
      </c>
      <c r="N2807" s="147">
        <f t="shared" si="1937"/>
        <v>51</v>
      </c>
      <c r="O2807" s="148">
        <f>SUM(COUNTIF(E2807,E2805),COUNTIF(F2807,F2805),COUNTIF(G2807,G2805),COUNTIF(H2807,H2805),COUNTIF(I2807,I2805),COUNTIF(J2807,J2805),COUNTIF(K2807,K2805),COUNTIF(L2807,L2805),COUNTIF(M2807,M2805))</f>
        <v>0</v>
      </c>
      <c r="P2807" s="149">
        <f>IF(O2807=0,0,IF(SUM(O2806:O2817)=O2807,VLOOKUP(1,$AC$107:$AD$116,2,FALSE),O2807*P2818))</f>
        <v>0</v>
      </c>
      <c r="Q2807" s="146">
        <f t="shared" si="1938"/>
        <v>2</v>
      </c>
      <c r="R2807" t="s">
        <v>179</v>
      </c>
      <c r="S2807" t="str">
        <f t="shared" si="1939"/>
        <v/>
      </c>
      <c r="T2807" t="str">
        <f t="shared" ref="T2807:AB2807" si="1942">IF(E2807=E2805,CONCATENATE(VLOOKUP((E2807-E2775),$AC$122:$AD$127,2,FALSE),E2776),"")</f>
        <v/>
      </c>
      <c r="U2807" t="str">
        <f t="shared" si="1942"/>
        <v/>
      </c>
      <c r="V2807" t="str">
        <f t="shared" si="1942"/>
        <v/>
      </c>
      <c r="W2807" t="str">
        <f t="shared" si="1942"/>
        <v/>
      </c>
      <c r="X2807" t="str">
        <f t="shared" si="1942"/>
        <v/>
      </c>
      <c r="Y2807" t="str">
        <f t="shared" si="1942"/>
        <v/>
      </c>
      <c r="Z2807" t="str">
        <f t="shared" si="1942"/>
        <v/>
      </c>
      <c r="AA2807" t="str">
        <f t="shared" si="1942"/>
        <v/>
      </c>
      <c r="AB2807" t="str">
        <f t="shared" si="1942"/>
        <v/>
      </c>
      <c r="AG2807" t="str">
        <f t="shared" ref="AG2807:AG2817" si="1943">CONCATENATE("F3",T2807)</f>
        <v>F3</v>
      </c>
      <c r="AH2807" t="str">
        <f t="shared" si="1941"/>
        <v>F3</v>
      </c>
      <c r="AI2807" t="str">
        <f t="shared" si="1941"/>
        <v>F3</v>
      </c>
      <c r="AJ2807" t="str">
        <f t="shared" si="1941"/>
        <v>F3</v>
      </c>
      <c r="AK2807" t="str">
        <f t="shared" si="1941"/>
        <v>F3</v>
      </c>
      <c r="AL2807" t="str">
        <f t="shared" si="1941"/>
        <v>F3</v>
      </c>
      <c r="AM2807" t="str">
        <f t="shared" si="1941"/>
        <v>F3</v>
      </c>
      <c r="AN2807" t="str">
        <f t="shared" si="1941"/>
        <v>F3</v>
      </c>
      <c r="AO2807" t="str">
        <f t="shared" si="1941"/>
        <v>F3</v>
      </c>
    </row>
    <row r="2808" spans="1:41" x14ac:dyDescent="0.25">
      <c r="A2808" s="139" t="str">
        <f t="shared" si="1926"/>
        <v>2015Wk 17P35</v>
      </c>
      <c r="B2808" s="48">
        <v>35</v>
      </c>
      <c r="C2808" s="144" t="str">
        <f t="shared" si="1927"/>
        <v>Bob Moran</v>
      </c>
      <c r="D2808" s="145"/>
      <c r="E2808" s="146">
        <f t="shared" si="1928"/>
        <v>8</v>
      </c>
      <c r="F2808" s="146">
        <f t="shared" si="1929"/>
        <v>6</v>
      </c>
      <c r="G2808" s="146">
        <f t="shared" si="1930"/>
        <v>7</v>
      </c>
      <c r="H2808" s="146">
        <f t="shared" si="1931"/>
        <v>6</v>
      </c>
      <c r="I2808" s="146">
        <f t="shared" si="1932"/>
        <v>6</v>
      </c>
      <c r="J2808" s="146">
        <f t="shared" si="1933"/>
        <v>4</v>
      </c>
      <c r="K2808" s="146">
        <f t="shared" si="1934"/>
        <v>4</v>
      </c>
      <c r="L2808" s="146">
        <f t="shared" si="1935"/>
        <v>3</v>
      </c>
      <c r="M2808" s="146">
        <f t="shared" si="1936"/>
        <v>5</v>
      </c>
      <c r="N2808" s="147">
        <f t="shared" si="1937"/>
        <v>49</v>
      </c>
      <c r="O2808" s="148">
        <f>SUM(COUNTIF(E2808,E2805),COUNTIF(F2808,F2805),COUNTIF(G2808,G2805),COUNTIF(H2808,H2805),COUNTIF(I2808,I2805),COUNTIF(J2808,J2805),COUNTIF(K2808,K2805),COUNTIF(L2808,L2805),COUNTIF(M2808,M2805))</f>
        <v>0</v>
      </c>
      <c r="P2808" s="149">
        <f>IF(O2808=0,0,IF(SUM(O2806:O2817)=O2808,VLOOKUP(1,$AC$107:$AD$116,2,FALSE),O2808*P2818))</f>
        <v>0</v>
      </c>
      <c r="Q2808" s="146">
        <f t="shared" si="1938"/>
        <v>2</v>
      </c>
      <c r="R2808" t="s">
        <v>179</v>
      </c>
      <c r="S2808" t="str">
        <f t="shared" si="1939"/>
        <v/>
      </c>
      <c r="T2808" t="str">
        <f t="shared" ref="T2808:AB2808" si="1944">IF(E2808=E2805,CONCATENATE(VLOOKUP((E2808-E2775),$AC$122:$AD$127,2,FALSE),E2776),"")</f>
        <v/>
      </c>
      <c r="U2808" t="str">
        <f t="shared" si="1944"/>
        <v/>
      </c>
      <c r="V2808" t="str">
        <f t="shared" si="1944"/>
        <v/>
      </c>
      <c r="W2808" t="str">
        <f t="shared" si="1944"/>
        <v/>
      </c>
      <c r="X2808" t="str">
        <f t="shared" si="1944"/>
        <v/>
      </c>
      <c r="Y2808" t="str">
        <f t="shared" si="1944"/>
        <v/>
      </c>
      <c r="Z2808" t="str">
        <f t="shared" si="1944"/>
        <v/>
      </c>
      <c r="AA2808" t="str">
        <f t="shared" si="1944"/>
        <v/>
      </c>
      <c r="AB2808" t="str">
        <f t="shared" si="1944"/>
        <v/>
      </c>
      <c r="AG2808" t="str">
        <f t="shared" si="1943"/>
        <v>F3</v>
      </c>
      <c r="AH2808" t="str">
        <f t="shared" si="1941"/>
        <v>F3</v>
      </c>
      <c r="AI2808" t="str">
        <f t="shared" si="1941"/>
        <v>F3</v>
      </c>
      <c r="AJ2808" t="str">
        <f t="shared" si="1941"/>
        <v>F3</v>
      </c>
      <c r="AK2808" t="str">
        <f t="shared" si="1941"/>
        <v>F3</v>
      </c>
      <c r="AL2808" t="str">
        <f t="shared" si="1941"/>
        <v>F3</v>
      </c>
      <c r="AM2808" t="str">
        <f t="shared" si="1941"/>
        <v>F3</v>
      </c>
      <c r="AN2808" t="str">
        <f t="shared" si="1941"/>
        <v>F3</v>
      </c>
      <c r="AO2808" t="str">
        <f t="shared" si="1941"/>
        <v>F3</v>
      </c>
    </row>
    <row r="2809" spans="1:41" x14ac:dyDescent="0.25">
      <c r="A2809" s="139" t="str">
        <f t="shared" si="1926"/>
        <v>2015Wk 17P73</v>
      </c>
      <c r="B2809" s="48">
        <v>73</v>
      </c>
      <c r="C2809" s="144" t="str">
        <f t="shared" si="1927"/>
        <v>Art Brillanti</v>
      </c>
      <c r="D2809" s="145"/>
      <c r="E2809" s="146">
        <f t="shared" si="1928"/>
        <v>7</v>
      </c>
      <c r="F2809" s="146">
        <f t="shared" si="1929"/>
        <v>5</v>
      </c>
      <c r="G2809" s="146">
        <f t="shared" si="1930"/>
        <v>9</v>
      </c>
      <c r="H2809" s="146">
        <f t="shared" si="1931"/>
        <v>6</v>
      </c>
      <c r="I2809" s="146">
        <f t="shared" si="1932"/>
        <v>5</v>
      </c>
      <c r="J2809" s="146">
        <f t="shared" si="1933"/>
        <v>3</v>
      </c>
      <c r="K2809" s="146">
        <f t="shared" si="1934"/>
        <v>4</v>
      </c>
      <c r="L2809" s="146">
        <f t="shared" si="1935"/>
        <v>5</v>
      </c>
      <c r="M2809" s="146">
        <f t="shared" si="1936"/>
        <v>7</v>
      </c>
      <c r="N2809" s="147">
        <f t="shared" si="1937"/>
        <v>51</v>
      </c>
      <c r="O2809" s="148">
        <f>SUM(COUNTIF(E2809,E2805),COUNTIF(F2809,F2805),COUNTIF(G2809,G2805),COUNTIF(H2809,H2805),COUNTIF(I2809,I2805),COUNTIF(J2809,J2805),COUNTIF(K2809,K2805),COUNTIF(L2809,L2805),COUNTIF(M2809,M2805))</f>
        <v>0</v>
      </c>
      <c r="P2809" s="149">
        <f>IF(O2809=0,0,IF(SUM(O2806:O2817)=O2809,VLOOKUP(1,$AC$107:$AD$116,2,FALSE),O2809*P2818))</f>
        <v>0</v>
      </c>
      <c r="Q2809" s="146">
        <f t="shared" si="1938"/>
        <v>2</v>
      </c>
      <c r="R2809" t="s">
        <v>179</v>
      </c>
      <c r="S2809" t="str">
        <f t="shared" si="1939"/>
        <v/>
      </c>
      <c r="T2809" t="str">
        <f t="shared" ref="T2809:AB2809" si="1945">IF(E2809=E2805,CONCATENATE(VLOOKUP((E2809-E2775),$AC$122:$AD$127,2,FALSE),E2776),"")</f>
        <v/>
      </c>
      <c r="U2809" t="str">
        <f t="shared" si="1945"/>
        <v/>
      </c>
      <c r="V2809" t="str">
        <f t="shared" si="1945"/>
        <v/>
      </c>
      <c r="W2809" t="str">
        <f t="shared" si="1945"/>
        <v/>
      </c>
      <c r="X2809" t="str">
        <f t="shared" si="1945"/>
        <v/>
      </c>
      <c r="Y2809" t="str">
        <f t="shared" si="1945"/>
        <v/>
      </c>
      <c r="Z2809" t="str">
        <f t="shared" si="1945"/>
        <v/>
      </c>
      <c r="AA2809" t="str">
        <f t="shared" si="1945"/>
        <v/>
      </c>
      <c r="AB2809" t="str">
        <f t="shared" si="1945"/>
        <v/>
      </c>
      <c r="AG2809" t="str">
        <f t="shared" si="1943"/>
        <v>F3</v>
      </c>
      <c r="AH2809" t="str">
        <f t="shared" si="1941"/>
        <v>F3</v>
      </c>
      <c r="AI2809" t="str">
        <f t="shared" si="1941"/>
        <v>F3</v>
      </c>
      <c r="AJ2809" t="str">
        <f t="shared" si="1941"/>
        <v>F3</v>
      </c>
      <c r="AK2809" t="str">
        <f t="shared" si="1941"/>
        <v>F3</v>
      </c>
      <c r="AL2809" t="str">
        <f t="shared" si="1941"/>
        <v>F3</v>
      </c>
      <c r="AM2809" t="str">
        <f t="shared" si="1941"/>
        <v>F3</v>
      </c>
      <c r="AN2809" t="str">
        <f t="shared" si="1941"/>
        <v>F3</v>
      </c>
      <c r="AO2809" t="str">
        <f t="shared" si="1941"/>
        <v>F3</v>
      </c>
    </row>
    <row r="2810" spans="1:41" x14ac:dyDescent="0.25">
      <c r="A2810" s="139" t="str">
        <f t="shared" si="1926"/>
        <v>2015Wk 17P72</v>
      </c>
      <c r="B2810" s="48">
        <v>72</v>
      </c>
      <c r="C2810" s="144" t="str">
        <f t="shared" si="1927"/>
        <v>Jim Morgan</v>
      </c>
      <c r="D2810" s="145"/>
      <c r="E2810" s="146">
        <f t="shared" si="1928"/>
        <v>5</v>
      </c>
      <c r="F2810" s="146">
        <f t="shared" si="1929"/>
        <v>6</v>
      </c>
      <c r="G2810" s="146">
        <f t="shared" si="1930"/>
        <v>5</v>
      </c>
      <c r="H2810" s="146">
        <f t="shared" si="1931"/>
        <v>5</v>
      </c>
      <c r="I2810" s="146">
        <f t="shared" si="1932"/>
        <v>5</v>
      </c>
      <c r="J2810" s="146">
        <f t="shared" si="1933"/>
        <v>4</v>
      </c>
      <c r="K2810" s="146">
        <f t="shared" si="1934"/>
        <v>5</v>
      </c>
      <c r="L2810" s="146">
        <f t="shared" si="1935"/>
        <v>5</v>
      </c>
      <c r="M2810" s="146">
        <f t="shared" si="1936"/>
        <v>6</v>
      </c>
      <c r="N2810" s="147">
        <f t="shared" si="1937"/>
        <v>46</v>
      </c>
      <c r="O2810" s="148">
        <f>SUM(COUNTIF(E2810,E2805),COUNTIF(F2810,F2805),COUNTIF(G2810,G2805),COUNTIF(H2810,H2805),COUNTIF(I2810,I2805),COUNTIF(J2810,J2805),COUNTIF(K2810,K2805),COUNTIF(L2810,L2805),COUNTIF(M2810,M2805))</f>
        <v>1</v>
      </c>
      <c r="P2810" s="149">
        <f>IF(O2810=0,0,IF(SUM(O2806:O2817)=O2810,VLOOKUP(1,$AC$107:$AD$116,2,FALSE),O2810*P2818))</f>
        <v>12</v>
      </c>
      <c r="Q2810" s="146">
        <f t="shared" si="1938"/>
        <v>2</v>
      </c>
      <c r="R2810" t="s">
        <v>179</v>
      </c>
      <c r="S2810" t="str">
        <f t="shared" si="1939"/>
        <v>PAR#3</v>
      </c>
      <c r="T2810" t="str">
        <f t="shared" ref="T2810:AB2810" si="1946">IF(E2810=E2805,CONCATENATE(VLOOKUP((E2810-E2775),$AC$122:$AD$127,2,FALSE),E2776),"")</f>
        <v/>
      </c>
      <c r="U2810" t="str">
        <f t="shared" si="1946"/>
        <v/>
      </c>
      <c r="V2810" t="str">
        <f t="shared" si="1946"/>
        <v>PAR#3</v>
      </c>
      <c r="W2810" t="str">
        <f t="shared" si="1946"/>
        <v/>
      </c>
      <c r="X2810" t="str">
        <f t="shared" si="1946"/>
        <v/>
      </c>
      <c r="Y2810" t="str">
        <f t="shared" si="1946"/>
        <v/>
      </c>
      <c r="Z2810" t="str">
        <f t="shared" si="1946"/>
        <v/>
      </c>
      <c r="AA2810" t="str">
        <f t="shared" si="1946"/>
        <v/>
      </c>
      <c r="AB2810" t="str">
        <f t="shared" si="1946"/>
        <v/>
      </c>
      <c r="AG2810" t="str">
        <f t="shared" si="1943"/>
        <v>F3</v>
      </c>
      <c r="AH2810" t="str">
        <f t="shared" si="1941"/>
        <v>F3</v>
      </c>
      <c r="AI2810" t="str">
        <f t="shared" si="1941"/>
        <v>F3PAR#3</v>
      </c>
      <c r="AJ2810" t="str">
        <f t="shared" si="1941"/>
        <v>F3</v>
      </c>
      <c r="AK2810" t="str">
        <f t="shared" si="1941"/>
        <v>F3</v>
      </c>
      <c r="AL2810" t="str">
        <f t="shared" si="1941"/>
        <v>F3</v>
      </c>
      <c r="AM2810" t="str">
        <f t="shared" si="1941"/>
        <v>F3</v>
      </c>
      <c r="AN2810" t="str">
        <f t="shared" si="1941"/>
        <v>F3</v>
      </c>
      <c r="AO2810" t="str">
        <f t="shared" si="1941"/>
        <v>F3</v>
      </c>
    </row>
    <row r="2811" spans="1:41" x14ac:dyDescent="0.25">
      <c r="A2811" s="139" t="str">
        <f t="shared" si="1926"/>
        <v>2015Wk 17P32</v>
      </c>
      <c r="B2811" s="48">
        <v>32</v>
      </c>
      <c r="C2811" s="144" t="str">
        <f t="shared" si="1927"/>
        <v>Pat Cregg</v>
      </c>
      <c r="D2811" s="145"/>
      <c r="E2811" s="146">
        <f t="shared" si="1928"/>
        <v>8</v>
      </c>
      <c r="F2811" s="146">
        <f t="shared" si="1929"/>
        <v>5</v>
      </c>
      <c r="G2811" s="146">
        <f t="shared" si="1930"/>
        <v>7</v>
      </c>
      <c r="H2811" s="146">
        <f t="shared" si="1931"/>
        <v>5</v>
      </c>
      <c r="I2811" s="146">
        <f t="shared" si="1932"/>
        <v>5</v>
      </c>
      <c r="J2811" s="146">
        <f t="shared" si="1933"/>
        <v>4</v>
      </c>
      <c r="K2811" s="146">
        <f t="shared" si="1934"/>
        <v>4</v>
      </c>
      <c r="L2811" s="146">
        <f t="shared" si="1935"/>
        <v>3</v>
      </c>
      <c r="M2811" s="146">
        <f t="shared" si="1936"/>
        <v>5</v>
      </c>
      <c r="N2811" s="147">
        <f t="shared" si="1937"/>
        <v>46</v>
      </c>
      <c r="O2811" s="148">
        <f>SUM(COUNTIF(E2811,E2805),COUNTIF(F2811,F2805),COUNTIF(G2811,G2805),COUNTIF(H2811,H2805),COUNTIF(I2811,I2805),COUNTIF(J2811,J2805),COUNTIF(K2811,K2805),COUNTIF(L2811,L2805),COUNTIF(M2811,M2805))</f>
        <v>0</v>
      </c>
      <c r="P2811" s="149">
        <f>IF(O2811=0,0,IF(SUM(O2806:O2817)=O2811,VLOOKUP(1,$AC$107:$AD$116,2,FALSE),O2811*P2818))</f>
        <v>0</v>
      </c>
      <c r="Q2811" s="146">
        <f t="shared" si="1938"/>
        <v>2</v>
      </c>
      <c r="R2811" t="s">
        <v>179</v>
      </c>
      <c r="S2811" t="str">
        <f t="shared" si="1939"/>
        <v/>
      </c>
      <c r="T2811" t="str">
        <f t="shared" ref="T2811:AB2811" si="1947">IF(E2811=E2805,CONCATENATE(VLOOKUP((E2811-E2775),$AC$122:$AD$127,2,FALSE),E2776),"")</f>
        <v/>
      </c>
      <c r="U2811" t="str">
        <f t="shared" si="1947"/>
        <v/>
      </c>
      <c r="V2811" t="str">
        <f t="shared" si="1947"/>
        <v/>
      </c>
      <c r="W2811" t="str">
        <f t="shared" si="1947"/>
        <v/>
      </c>
      <c r="X2811" t="str">
        <f t="shared" si="1947"/>
        <v/>
      </c>
      <c r="Y2811" t="str">
        <f t="shared" si="1947"/>
        <v/>
      </c>
      <c r="Z2811" t="str">
        <f t="shared" si="1947"/>
        <v/>
      </c>
      <c r="AA2811" t="str">
        <f t="shared" si="1947"/>
        <v/>
      </c>
      <c r="AB2811" t="str">
        <f t="shared" si="1947"/>
        <v/>
      </c>
      <c r="AG2811" t="str">
        <f t="shared" si="1943"/>
        <v>F3</v>
      </c>
      <c r="AH2811" t="str">
        <f t="shared" si="1941"/>
        <v>F3</v>
      </c>
      <c r="AI2811" t="str">
        <f t="shared" si="1941"/>
        <v>F3</v>
      </c>
      <c r="AJ2811" t="str">
        <f t="shared" si="1941"/>
        <v>F3</v>
      </c>
      <c r="AK2811" t="str">
        <f t="shared" si="1941"/>
        <v>F3</v>
      </c>
      <c r="AL2811" t="str">
        <f t="shared" si="1941"/>
        <v>F3</v>
      </c>
      <c r="AM2811" t="str">
        <f t="shared" si="1941"/>
        <v>F3</v>
      </c>
      <c r="AN2811" t="str">
        <f t="shared" si="1941"/>
        <v>F3</v>
      </c>
      <c r="AO2811" t="str">
        <f t="shared" si="1941"/>
        <v>F3</v>
      </c>
    </row>
    <row r="2812" spans="1:41" x14ac:dyDescent="0.25">
      <c r="A2812" s="139" t="str">
        <f t="shared" si="1926"/>
        <v>2015Wk 17P29</v>
      </c>
      <c r="B2812" s="48">
        <v>29</v>
      </c>
      <c r="C2812" s="144" t="str">
        <f t="shared" si="1927"/>
        <v>Joe Donegan</v>
      </c>
      <c r="D2812" s="145"/>
      <c r="E2812" s="146">
        <f t="shared" si="1928"/>
        <v>5</v>
      </c>
      <c r="F2812" s="146">
        <f t="shared" si="1929"/>
        <v>5</v>
      </c>
      <c r="G2812" s="146">
        <f t="shared" si="1930"/>
        <v>6</v>
      </c>
      <c r="H2812" s="146">
        <f t="shared" si="1931"/>
        <v>6</v>
      </c>
      <c r="I2812" s="146">
        <f t="shared" si="1932"/>
        <v>6</v>
      </c>
      <c r="J2812" s="146">
        <f t="shared" si="1933"/>
        <v>3</v>
      </c>
      <c r="K2812" s="146">
        <f t="shared" si="1934"/>
        <v>3</v>
      </c>
      <c r="L2812" s="146">
        <f t="shared" si="1935"/>
        <v>4</v>
      </c>
      <c r="M2812" s="146">
        <f t="shared" si="1936"/>
        <v>6</v>
      </c>
      <c r="N2812" s="147">
        <f t="shared" si="1937"/>
        <v>44</v>
      </c>
      <c r="O2812" s="148">
        <f>SUM(COUNTIF(E2812,E2805),COUNTIF(F2812,F2805),COUNTIF(G2812,G2805),COUNTIF(H2812,H2805),COUNTIF(I2812,I2805),COUNTIF(J2812,J2805),COUNTIF(K2812,K2805),COUNTIF(L2812,L2805),COUNTIF(M2812,M2805))</f>
        <v>0</v>
      </c>
      <c r="P2812" s="149">
        <f>IF(O2812=0,0,IF(SUM(O2806:O2817)=O2812,VLOOKUP(1,$AC$107:$AD$116,2,FALSE),O2812*P2818))</f>
        <v>0</v>
      </c>
      <c r="Q2812" s="146">
        <f t="shared" si="1938"/>
        <v>2</v>
      </c>
      <c r="R2812" t="s">
        <v>179</v>
      </c>
      <c r="S2812" t="str">
        <f t="shared" si="1939"/>
        <v/>
      </c>
      <c r="T2812" t="str">
        <f t="shared" ref="T2812:AB2812" si="1948">IF(E2812=E2805,CONCATENATE(VLOOKUP((E2812-E2775),$AC$122:$AD$127,2,FALSE),E2776),"")</f>
        <v/>
      </c>
      <c r="U2812" t="str">
        <f t="shared" si="1948"/>
        <v/>
      </c>
      <c r="V2812" t="str">
        <f t="shared" si="1948"/>
        <v/>
      </c>
      <c r="W2812" t="str">
        <f t="shared" si="1948"/>
        <v/>
      </c>
      <c r="X2812" t="str">
        <f t="shared" si="1948"/>
        <v/>
      </c>
      <c r="Y2812" t="str">
        <f t="shared" si="1948"/>
        <v/>
      </c>
      <c r="Z2812" t="str">
        <f t="shared" si="1948"/>
        <v/>
      </c>
      <c r="AA2812" t="str">
        <f t="shared" si="1948"/>
        <v/>
      </c>
      <c r="AB2812" t="str">
        <f t="shared" si="1948"/>
        <v/>
      </c>
      <c r="AG2812" t="str">
        <f t="shared" si="1943"/>
        <v>F3</v>
      </c>
      <c r="AH2812" t="str">
        <f t="shared" si="1941"/>
        <v>F3</v>
      </c>
      <c r="AI2812" t="str">
        <f t="shared" si="1941"/>
        <v>F3</v>
      </c>
      <c r="AJ2812" t="str">
        <f t="shared" si="1941"/>
        <v>F3</v>
      </c>
      <c r="AK2812" t="str">
        <f t="shared" si="1941"/>
        <v>F3</v>
      </c>
      <c r="AL2812" t="str">
        <f t="shared" si="1941"/>
        <v>F3</v>
      </c>
      <c r="AM2812" t="str">
        <f t="shared" si="1941"/>
        <v>F3</v>
      </c>
      <c r="AN2812" t="str">
        <f t="shared" si="1941"/>
        <v>F3</v>
      </c>
      <c r="AO2812" t="str">
        <f t="shared" si="1941"/>
        <v>F3</v>
      </c>
    </row>
    <row r="2813" spans="1:41" x14ac:dyDescent="0.25">
      <c r="A2813" s="139" t="str">
        <f t="shared" si="1926"/>
        <v>2015Wk 17P28</v>
      </c>
      <c r="B2813" s="48">
        <v>28</v>
      </c>
      <c r="C2813" s="144" t="str">
        <f t="shared" si="1927"/>
        <v>Dan Mahar</v>
      </c>
      <c r="D2813" s="145"/>
      <c r="E2813" s="146">
        <f t="shared" si="1928"/>
        <v>6</v>
      </c>
      <c r="F2813" s="146">
        <f t="shared" si="1929"/>
        <v>5</v>
      </c>
      <c r="G2813" s="146">
        <f t="shared" si="1930"/>
        <v>6</v>
      </c>
      <c r="H2813" s="146">
        <f t="shared" si="1931"/>
        <v>6</v>
      </c>
      <c r="I2813" s="146">
        <f t="shared" si="1932"/>
        <v>5</v>
      </c>
      <c r="J2813" s="146">
        <f t="shared" si="1933"/>
        <v>4</v>
      </c>
      <c r="K2813" s="146">
        <f t="shared" si="1934"/>
        <v>4</v>
      </c>
      <c r="L2813" s="146">
        <f t="shared" si="1935"/>
        <v>3</v>
      </c>
      <c r="M2813" s="146">
        <f t="shared" si="1936"/>
        <v>6</v>
      </c>
      <c r="N2813" s="147">
        <f t="shared" si="1937"/>
        <v>45</v>
      </c>
      <c r="O2813" s="148">
        <f>SUM(COUNTIF(E2813,E2805),COUNTIF(F2813,F2805),COUNTIF(G2813,G2805),COUNTIF(H2813,H2805),COUNTIF(I2813,I2805),COUNTIF(J2813,J2805),COUNTIF(K2813,K2805),COUNTIF(L2813,L2805),COUNTIF(M2813,M2805))</f>
        <v>0</v>
      </c>
      <c r="P2813" s="149">
        <f>IF(O2813=0,0,IF(SUM(O2806:O2817)=O2813,VLOOKUP(1,$AC$107:$AD$116,2,FALSE),O2813*P2818))</f>
        <v>0</v>
      </c>
      <c r="Q2813" s="146">
        <f t="shared" si="1938"/>
        <v>2</v>
      </c>
      <c r="R2813" t="s">
        <v>179</v>
      </c>
      <c r="S2813" t="str">
        <f t="shared" si="1939"/>
        <v/>
      </c>
      <c r="T2813" t="str">
        <f t="shared" ref="T2813:AB2813" si="1949">IF(E2813=E2805,CONCATENATE(VLOOKUP((E2813-E2775),$AC$122:$AD$127,2,FALSE),E2776),"")</f>
        <v/>
      </c>
      <c r="U2813" t="str">
        <f t="shared" si="1949"/>
        <v/>
      </c>
      <c r="V2813" t="str">
        <f t="shared" si="1949"/>
        <v/>
      </c>
      <c r="W2813" t="str">
        <f t="shared" si="1949"/>
        <v/>
      </c>
      <c r="X2813" t="str">
        <f t="shared" si="1949"/>
        <v/>
      </c>
      <c r="Y2813" t="str">
        <f t="shared" si="1949"/>
        <v/>
      </c>
      <c r="Z2813" t="str">
        <f t="shared" si="1949"/>
        <v/>
      </c>
      <c r="AA2813" t="str">
        <f t="shared" si="1949"/>
        <v/>
      </c>
      <c r="AB2813" t="str">
        <f t="shared" si="1949"/>
        <v/>
      </c>
      <c r="AG2813" t="str">
        <f t="shared" si="1943"/>
        <v>F3</v>
      </c>
      <c r="AH2813" t="str">
        <f t="shared" si="1941"/>
        <v>F3</v>
      </c>
      <c r="AI2813" t="str">
        <f t="shared" si="1941"/>
        <v>F3</v>
      </c>
      <c r="AJ2813" t="str">
        <f t="shared" si="1941"/>
        <v>F3</v>
      </c>
      <c r="AK2813" t="str">
        <f t="shared" si="1941"/>
        <v>F3</v>
      </c>
      <c r="AL2813" t="str">
        <f t="shared" si="1941"/>
        <v>F3</v>
      </c>
      <c r="AM2813" t="str">
        <f t="shared" si="1941"/>
        <v>F3</v>
      </c>
      <c r="AN2813" t="str">
        <f t="shared" si="1941"/>
        <v>F3</v>
      </c>
      <c r="AO2813" t="str">
        <f t="shared" si="1941"/>
        <v>F3</v>
      </c>
    </row>
    <row r="2814" spans="1:41" x14ac:dyDescent="0.25">
      <c r="A2814" s="139" t="str">
        <f t="shared" si="1926"/>
        <v>2015Wk 17P80</v>
      </c>
      <c r="B2814" s="48">
        <v>80</v>
      </c>
      <c r="C2814" s="144" t="str">
        <f t="shared" si="1927"/>
        <v>Denny Welch</v>
      </c>
      <c r="D2814" s="155"/>
      <c r="E2814" s="146">
        <f t="shared" si="1928"/>
        <v>7</v>
      </c>
      <c r="F2814" s="146">
        <f t="shared" si="1929"/>
        <v>5</v>
      </c>
      <c r="G2814" s="146">
        <f t="shared" si="1930"/>
        <v>7</v>
      </c>
      <c r="H2814" s="146">
        <f t="shared" si="1931"/>
        <v>3</v>
      </c>
      <c r="I2814" s="146">
        <f t="shared" si="1932"/>
        <v>5</v>
      </c>
      <c r="J2814" s="146">
        <f t="shared" si="1933"/>
        <v>3</v>
      </c>
      <c r="K2814" s="146">
        <f t="shared" si="1934"/>
        <v>5</v>
      </c>
      <c r="L2814" s="146">
        <f t="shared" si="1935"/>
        <v>3</v>
      </c>
      <c r="M2814" s="146">
        <f t="shared" si="1936"/>
        <v>6</v>
      </c>
      <c r="N2814" s="147">
        <f t="shared" si="1937"/>
        <v>44</v>
      </c>
      <c r="O2814" s="148">
        <f>SUM(COUNTIF(E2814,E2805),COUNTIF(F2814,F2805),COUNTIF(G2814,G2805),COUNTIF(H2814,H2805),COUNTIF(I2814,I2805),COUNTIF(J2814,J2805),COUNTIF(K2814,K2805),COUNTIF(L2814,L2805),COUNTIF(M2814,M2805))</f>
        <v>1</v>
      </c>
      <c r="P2814" s="149">
        <f>IF(O2814=0,0,IF(SUM(O2806:O2817)=O2814,VLOOKUP(1,$AC$107:$AD$116,2,FALSE),O2814*P2818))</f>
        <v>12</v>
      </c>
      <c r="Q2814" s="146">
        <f t="shared" si="1938"/>
        <v>1</v>
      </c>
      <c r="R2814" t="s">
        <v>179</v>
      </c>
      <c r="S2814" t="str">
        <f t="shared" si="1939"/>
        <v>BIR#4</v>
      </c>
      <c r="T2814" t="str">
        <f t="shared" ref="T2814:AB2814" si="1950">IF(E2814=E2805,CONCATENATE(VLOOKUP((E2814-E2775),$AC$122:$AD$127,2,FALSE),E2776),"")</f>
        <v/>
      </c>
      <c r="U2814" t="str">
        <f t="shared" si="1950"/>
        <v/>
      </c>
      <c r="V2814" t="str">
        <f t="shared" si="1950"/>
        <v/>
      </c>
      <c r="W2814" t="str">
        <f t="shared" si="1950"/>
        <v>BIR#4</v>
      </c>
      <c r="X2814" t="str">
        <f t="shared" si="1950"/>
        <v/>
      </c>
      <c r="Y2814" t="str">
        <f t="shared" si="1950"/>
        <v/>
      </c>
      <c r="Z2814" t="str">
        <f t="shared" si="1950"/>
        <v/>
      </c>
      <c r="AA2814" t="str">
        <f t="shared" si="1950"/>
        <v/>
      </c>
      <c r="AB2814" t="str">
        <f t="shared" si="1950"/>
        <v/>
      </c>
      <c r="AG2814" t="str">
        <f t="shared" si="1943"/>
        <v>F3</v>
      </c>
      <c r="AH2814" t="str">
        <f t="shared" si="1941"/>
        <v>F3</v>
      </c>
      <c r="AI2814" t="str">
        <f t="shared" si="1941"/>
        <v>F3</v>
      </c>
      <c r="AJ2814" t="str">
        <f t="shared" si="1941"/>
        <v>F3BIR#4</v>
      </c>
      <c r="AK2814" t="str">
        <f t="shared" si="1941"/>
        <v>F3</v>
      </c>
      <c r="AL2814" t="str">
        <f t="shared" si="1941"/>
        <v>F3</v>
      </c>
      <c r="AM2814" t="str">
        <f t="shared" si="1941"/>
        <v>F3</v>
      </c>
      <c r="AN2814" t="str">
        <f t="shared" si="1941"/>
        <v>F3</v>
      </c>
      <c r="AO2814" t="str">
        <f t="shared" si="1941"/>
        <v>F3</v>
      </c>
    </row>
    <row r="2815" spans="1:41" x14ac:dyDescent="0.25">
      <c r="A2815" s="139" t="str">
        <f t="shared" si="1926"/>
        <v>2015Wk 17P17</v>
      </c>
      <c r="B2815" s="48">
        <v>17</v>
      </c>
      <c r="C2815" s="144" t="str">
        <f t="shared" si="1927"/>
        <v>Tom Donegan</v>
      </c>
      <c r="D2815" s="155"/>
      <c r="E2815" s="146">
        <f t="shared" si="1928"/>
        <v>6</v>
      </c>
      <c r="F2815" s="146">
        <f t="shared" si="1929"/>
        <v>4</v>
      </c>
      <c r="G2815" s="146">
        <f t="shared" si="1930"/>
        <v>7</v>
      </c>
      <c r="H2815" s="146">
        <f t="shared" si="1931"/>
        <v>5</v>
      </c>
      <c r="I2815" s="146">
        <f t="shared" si="1932"/>
        <v>5</v>
      </c>
      <c r="J2815" s="146">
        <f t="shared" si="1933"/>
        <v>5</v>
      </c>
      <c r="K2815" s="146">
        <f t="shared" si="1934"/>
        <v>4</v>
      </c>
      <c r="L2815" s="146">
        <f t="shared" si="1935"/>
        <v>5</v>
      </c>
      <c r="M2815" s="146">
        <f t="shared" si="1936"/>
        <v>8</v>
      </c>
      <c r="N2815" s="147">
        <f t="shared" si="1937"/>
        <v>49</v>
      </c>
      <c r="O2815" s="148">
        <f>SUM(COUNTIF(E2815,E2805),COUNTIF(F2815,F2805),COUNTIF(G2815,G2805),COUNTIF(H2815,H2805),COUNTIF(I2815,I2805),COUNTIF(J2815,J2805),COUNTIF(K2815,K2805),COUNTIF(L2815,L2805),COUNTIF(M2815,M2805))</f>
        <v>1</v>
      </c>
      <c r="P2815" s="149">
        <f>IF(O2815=0,0,IF(SUM(O2806:O2817)=O2815,VLOOKUP(1,$AC$107:$AD$116,2,FALSE),O2815*P2818))</f>
        <v>12</v>
      </c>
      <c r="Q2815" s="146">
        <f t="shared" si="1938"/>
        <v>0</v>
      </c>
      <c r="R2815" t="s">
        <v>179</v>
      </c>
      <c r="S2815" t="str">
        <f t="shared" si="1939"/>
        <v>PAR#2</v>
      </c>
      <c r="T2815" t="str">
        <f>IF(E2815=E2805,CONCATENATE(VLOOKUP((E2815-E2775),$AC$122:$AD$127,2,FALSE),E2776),"")</f>
        <v/>
      </c>
      <c r="U2815" t="str">
        <f t="shared" ref="U2815:AA2815" si="1951">IF(F2815=F2805,CONCATENATE(VLOOKUP((F2815-F2775),$AC$122:$AD$127,2,FALSE),F2776),"")</f>
        <v>PAR#2</v>
      </c>
      <c r="V2815" t="str">
        <f t="shared" si="1951"/>
        <v/>
      </c>
      <c r="W2815" t="str">
        <f t="shared" si="1951"/>
        <v/>
      </c>
      <c r="X2815" t="str">
        <f t="shared" si="1951"/>
        <v/>
      </c>
      <c r="Y2815" t="str">
        <f t="shared" si="1951"/>
        <v/>
      </c>
      <c r="Z2815" t="str">
        <f t="shared" si="1951"/>
        <v/>
      </c>
      <c r="AA2815" t="str">
        <f t="shared" si="1951"/>
        <v/>
      </c>
      <c r="AB2815" t="str">
        <f>IF(M2815=M2805,CONCATENATE(VLOOKUP((M2815-M2775),$AC$122:$AD$127,2,FALSE),M2776),"")</f>
        <v/>
      </c>
      <c r="AG2815" t="str">
        <f t="shared" si="1943"/>
        <v>F3</v>
      </c>
      <c r="AH2815" t="str">
        <f t="shared" si="1941"/>
        <v>F3PAR#2</v>
      </c>
      <c r="AI2815" t="str">
        <f t="shared" si="1941"/>
        <v>F3</v>
      </c>
      <c r="AJ2815" t="str">
        <f t="shared" si="1941"/>
        <v>F3</v>
      </c>
      <c r="AK2815" t="str">
        <f t="shared" si="1941"/>
        <v>F3</v>
      </c>
      <c r="AL2815" t="str">
        <f t="shared" si="1941"/>
        <v>F3</v>
      </c>
      <c r="AM2815" t="str">
        <f t="shared" si="1941"/>
        <v>F3</v>
      </c>
      <c r="AN2815" t="str">
        <f t="shared" si="1941"/>
        <v>F3</v>
      </c>
      <c r="AO2815" t="str">
        <f t="shared" si="1941"/>
        <v>F3</v>
      </c>
    </row>
    <row r="2816" spans="1:41" x14ac:dyDescent="0.25">
      <c r="A2816" s="139" t="str">
        <f t="shared" si="1926"/>
        <v>2015Wk 17P16</v>
      </c>
      <c r="B2816" s="48">
        <v>16</v>
      </c>
      <c r="C2816" s="144" t="str">
        <f t="shared" si="1927"/>
        <v>Gary Antos</v>
      </c>
      <c r="D2816" s="155"/>
      <c r="E2816" s="146">
        <f t="shared" si="1928"/>
        <v>6</v>
      </c>
      <c r="F2816" s="146">
        <f t="shared" si="1929"/>
        <v>5</v>
      </c>
      <c r="G2816" s="146">
        <f t="shared" si="1930"/>
        <v>6</v>
      </c>
      <c r="H2816" s="146">
        <f t="shared" si="1931"/>
        <v>6</v>
      </c>
      <c r="I2816" s="146">
        <f t="shared" si="1932"/>
        <v>4</v>
      </c>
      <c r="J2816" s="146">
        <f t="shared" si="1933"/>
        <v>4</v>
      </c>
      <c r="K2816" s="146">
        <f t="shared" si="1934"/>
        <v>4</v>
      </c>
      <c r="L2816" s="146">
        <f t="shared" si="1935"/>
        <v>4</v>
      </c>
      <c r="M2816" s="146">
        <f t="shared" si="1936"/>
        <v>6</v>
      </c>
      <c r="N2816" s="147">
        <f t="shared" si="1937"/>
        <v>45</v>
      </c>
      <c r="O2816" s="148">
        <f>SUM(COUNTIF(E2816,E2805),COUNTIF(F2816,F2805),COUNTIF(G2816,G2805),COUNTIF(H2816,H2805),COUNTIF(I2816,I2805),COUNTIF(J2816,J2805),COUNTIF(K2816,K2805),COUNTIF(L2816,L2805),COUNTIF(M2816,M2805))</f>
        <v>0</v>
      </c>
      <c r="P2816" s="149">
        <f>IF(O2816=0,0,IF(SUM(O2806:O2817)=O2816,VLOOKUP(1,$AC$107:$AD$116,2,FALSE),O2816*P2818))</f>
        <v>0</v>
      </c>
      <c r="Q2816" s="146">
        <f t="shared" si="1938"/>
        <v>1</v>
      </c>
      <c r="R2816" t="s">
        <v>179</v>
      </c>
      <c r="S2816" t="str">
        <f t="shared" si="1939"/>
        <v/>
      </c>
      <c r="T2816" t="str">
        <f>IF(E2816=E2805,CONCATENATE(VLOOKUP((E2816-E2775),$AC$122:$AD$127,2,FALSE),E2776),"")</f>
        <v/>
      </c>
      <c r="U2816" t="str">
        <f t="shared" ref="U2816:AB2816" si="1952">IF(F2816=F2805,CONCATENATE(VLOOKUP((F2816-F2775),$AC$122:$AD$127,2,FALSE),F2776),"")</f>
        <v/>
      </c>
      <c r="V2816" t="str">
        <f t="shared" si="1952"/>
        <v/>
      </c>
      <c r="W2816" t="str">
        <f t="shared" si="1952"/>
        <v/>
      </c>
      <c r="X2816" t="str">
        <f t="shared" si="1952"/>
        <v/>
      </c>
      <c r="Y2816" t="str">
        <f t="shared" si="1952"/>
        <v/>
      </c>
      <c r="Z2816" t="str">
        <f t="shared" si="1952"/>
        <v/>
      </c>
      <c r="AA2816" t="str">
        <f t="shared" si="1952"/>
        <v/>
      </c>
      <c r="AB2816" t="str">
        <f t="shared" si="1952"/>
        <v/>
      </c>
      <c r="AG2816" t="str">
        <f t="shared" si="1943"/>
        <v>F3</v>
      </c>
      <c r="AH2816" t="str">
        <f t="shared" si="1941"/>
        <v>F3</v>
      </c>
      <c r="AI2816" t="str">
        <f t="shared" si="1941"/>
        <v>F3</v>
      </c>
      <c r="AJ2816" t="str">
        <f t="shared" si="1941"/>
        <v>F3</v>
      </c>
      <c r="AK2816" t="str">
        <f t="shared" si="1941"/>
        <v>F3</v>
      </c>
      <c r="AL2816" t="str">
        <f t="shared" si="1941"/>
        <v>F3</v>
      </c>
      <c r="AM2816" t="str">
        <f t="shared" si="1941"/>
        <v>F3</v>
      </c>
      <c r="AN2816" t="str">
        <f t="shared" si="1941"/>
        <v>F3</v>
      </c>
      <c r="AO2816" t="str">
        <f t="shared" si="1941"/>
        <v>F3</v>
      </c>
    </row>
    <row r="2817" spans="1:41" x14ac:dyDescent="0.25">
      <c r="A2817" s="139" t="str">
        <f t="shared" si="1926"/>
        <v>2015Wk 17P20</v>
      </c>
      <c r="B2817" s="48">
        <v>20</v>
      </c>
      <c r="C2817" s="144" t="str">
        <f t="shared" si="1927"/>
        <v>Gary Thompson</v>
      </c>
      <c r="D2817" s="155"/>
      <c r="E2817" s="146">
        <f t="shared" si="1928"/>
        <v>5</v>
      </c>
      <c r="F2817" s="146">
        <f t="shared" si="1929"/>
        <v>5</v>
      </c>
      <c r="G2817" s="146">
        <f t="shared" si="1930"/>
        <v>7</v>
      </c>
      <c r="H2817" s="146">
        <f t="shared" si="1931"/>
        <v>6</v>
      </c>
      <c r="I2817" s="146">
        <f t="shared" si="1932"/>
        <v>5</v>
      </c>
      <c r="J2817" s="146">
        <f t="shared" si="1933"/>
        <v>4</v>
      </c>
      <c r="K2817" s="146">
        <f t="shared" si="1934"/>
        <v>3</v>
      </c>
      <c r="L2817" s="146">
        <f t="shared" si="1935"/>
        <v>4</v>
      </c>
      <c r="M2817" s="146">
        <f t="shared" si="1936"/>
        <v>5</v>
      </c>
      <c r="N2817" s="147">
        <f t="shared" si="1937"/>
        <v>44</v>
      </c>
      <c r="O2817" s="148">
        <f>SUM(COUNTIF(E2817,E2805),COUNTIF(F2817,F2805),COUNTIF(G2817,G2805),COUNTIF(H2817,H2805),COUNTIF(I2817,I2805),COUNTIF(J2817,J2805),COUNTIF(K2817,K2805),COUNTIF(L2817,L2805),COUNTIF(M2817,M2805))</f>
        <v>0</v>
      </c>
      <c r="P2817" s="149">
        <f>IF(O2817=0,0,IF(SUM(O2806:O2817)=O2817,VLOOKUP(1,$AC$107:$AD$116,2,FALSE),O2817*P2818))</f>
        <v>0</v>
      </c>
      <c r="Q2817" s="146">
        <f t="shared" si="1938"/>
        <v>0</v>
      </c>
      <c r="R2817" t="s">
        <v>179</v>
      </c>
      <c r="S2817" t="str">
        <f t="shared" si="1939"/>
        <v/>
      </c>
      <c r="T2817" t="str">
        <f>IF(E2817=E2805,CONCATENATE(VLOOKUP((E2817-E2775),$AC$122:$AD$127,2,FALSE),E2776),"")</f>
        <v/>
      </c>
      <c r="U2817" t="str">
        <f t="shared" ref="U2817:AB2817" si="1953">IF(F2817=F2805,CONCATENATE(VLOOKUP((F2817-F2775),$AC$122:$AD$127,2,FALSE),F2776),"")</f>
        <v/>
      </c>
      <c r="V2817" t="str">
        <f t="shared" si="1953"/>
        <v/>
      </c>
      <c r="W2817" t="str">
        <f t="shared" si="1953"/>
        <v/>
      </c>
      <c r="X2817" t="str">
        <f t="shared" si="1953"/>
        <v/>
      </c>
      <c r="Y2817" t="str">
        <f t="shared" si="1953"/>
        <v/>
      </c>
      <c r="Z2817" t="str">
        <f t="shared" si="1953"/>
        <v/>
      </c>
      <c r="AA2817" t="str">
        <f t="shared" si="1953"/>
        <v/>
      </c>
      <c r="AB2817" t="str">
        <f t="shared" si="1953"/>
        <v/>
      </c>
      <c r="AG2817" t="str">
        <f t="shared" si="1943"/>
        <v>F3</v>
      </c>
      <c r="AH2817" t="str">
        <f t="shared" si="1941"/>
        <v>F3</v>
      </c>
      <c r="AI2817" t="str">
        <f t="shared" si="1941"/>
        <v>F3</v>
      </c>
      <c r="AJ2817" t="str">
        <f t="shared" si="1941"/>
        <v>F3</v>
      </c>
      <c r="AK2817" t="str">
        <f t="shared" si="1941"/>
        <v>F3</v>
      </c>
      <c r="AL2817" t="str">
        <f t="shared" si="1941"/>
        <v>F3</v>
      </c>
      <c r="AM2817" t="str">
        <f t="shared" si="1941"/>
        <v>F3</v>
      </c>
      <c r="AN2817" t="str">
        <f t="shared" si="1941"/>
        <v>F3</v>
      </c>
      <c r="AO2817" t="str">
        <f t="shared" si="1941"/>
        <v>F3</v>
      </c>
    </row>
    <row r="2818" spans="1:41" x14ac:dyDescent="0.25">
      <c r="B2818" s="48"/>
      <c r="C2818" s="151" t="s">
        <v>205</v>
      </c>
      <c r="D2818" s="150"/>
      <c r="E2818" s="152">
        <f>AVERAGE(E2806:E2817)</f>
        <v>6.416666666666667</v>
      </c>
      <c r="F2818" s="152">
        <f t="shared" ref="F2818:N2818" si="1954">AVERAGE(F2806:F2817)</f>
        <v>5.25</v>
      </c>
      <c r="G2818" s="152">
        <f t="shared" si="1954"/>
        <v>7</v>
      </c>
      <c r="H2818" s="152">
        <f t="shared" si="1954"/>
        <v>5.583333333333333</v>
      </c>
      <c r="I2818" s="152">
        <f t="shared" si="1954"/>
        <v>5</v>
      </c>
      <c r="J2818" s="152">
        <f t="shared" si="1954"/>
        <v>3.9166666666666665</v>
      </c>
      <c r="K2818" s="152">
        <f t="shared" si="1954"/>
        <v>4.25</v>
      </c>
      <c r="L2818" s="152">
        <f t="shared" si="1954"/>
        <v>3.9166666666666665</v>
      </c>
      <c r="M2818" s="152">
        <f t="shared" si="1954"/>
        <v>6.083333333333333</v>
      </c>
      <c r="N2818" s="152">
        <f t="shared" si="1954"/>
        <v>47.416666666666664</v>
      </c>
      <c r="O2818" s="153"/>
      <c r="P2818" s="9">
        <f>VLOOKUP(SUM(O2806:O2817),$AC$107:$AD$117,2,FALSE)</f>
        <v>12</v>
      </c>
    </row>
    <row r="2819" spans="1:41" x14ac:dyDescent="0.25">
      <c r="B2819" s="48"/>
      <c r="C2819" s="156" t="s">
        <v>206</v>
      </c>
      <c r="D2819" s="157"/>
      <c r="E2819" s="11"/>
      <c r="F2819" s="11"/>
      <c r="G2819" s="11"/>
      <c r="H2819" s="11"/>
      <c r="I2819" s="11"/>
      <c r="J2819" s="11"/>
      <c r="K2819" s="11"/>
      <c r="L2819" s="11"/>
      <c r="M2819" s="11"/>
      <c r="N2819" s="158"/>
      <c r="O2819" s="52"/>
      <c r="S2819" s="134"/>
    </row>
    <row r="2820" spans="1:41" x14ac:dyDescent="0.25">
      <c r="A2820" s="139" t="str">
        <f t="shared" ref="A2820:A2829" si="1955">CONCATENATE($C$10,$C$2832,"P",B2820)</f>
        <v>2015Wk 17P</v>
      </c>
      <c r="B2820" s="48" t="str">
        <f>IFERROR(VLOOKUP("S1",R2895:S2934,2,FALSE),"")</f>
        <v/>
      </c>
      <c r="C2820" s="144" t="e">
        <f t="shared" ref="C2820:C2829" si="1956">VLOOKUP(B2820,$A$3108:$D$8319,3,FALSE)</f>
        <v>#N/A</v>
      </c>
      <c r="D2820" s="117"/>
      <c r="E2820" s="146" t="str">
        <f t="shared" ref="E2820:E2829" si="1957">IFERROR(IF(VLOOKUP($A2820,$A$2832:$P$2893,5,FALSE)=0,"",VLOOKUP($A2820,$A$2832:$P$2893,5,FALSE)),"")</f>
        <v/>
      </c>
      <c r="F2820" s="146" t="str">
        <f t="shared" ref="F2820:F2829" si="1958">IFERROR(IF(VLOOKUP($A2820,$A$2832:$P$2893,6,FALSE)=0,"",VLOOKUP($A2820,$A$2832:$P$2893,6,FALSE)),"")</f>
        <v/>
      </c>
      <c r="G2820" s="146" t="str">
        <f t="shared" ref="G2820:G2829" si="1959">IFERROR(IF(VLOOKUP($A2820,$A$2832:$P$2893,7,FALSE)=0,"",VLOOKUP($A2820,$A$2832:$P$2893,7,FALSE)),"")</f>
        <v/>
      </c>
      <c r="H2820" s="146" t="str">
        <f t="shared" ref="H2820:H2829" si="1960">IFERROR(IF(VLOOKUP($A2820,$A$2832:$P$2893,8,FALSE)=0,"",VLOOKUP($A2820,$A$2832:$P$2893,8,FALSE)),"")</f>
        <v/>
      </c>
      <c r="I2820" s="146" t="str">
        <f t="shared" ref="I2820:I2829" si="1961">IFERROR(IF(VLOOKUP($A2820,$A$2832:$P$2893,9,FALSE)=0,"",VLOOKUP($A2820,$A$2832:$P$2893,9,FALSE)),"")</f>
        <v/>
      </c>
      <c r="J2820" s="146" t="str">
        <f t="shared" ref="J2820:J2829" si="1962">IFERROR(IF(VLOOKUP($A2820,$A$2832:$P$2893,10,FALSE)=0,"",VLOOKUP($A2820,$A$2832:$P$2893,10,FALSE)),"")</f>
        <v/>
      </c>
      <c r="K2820" s="146" t="str">
        <f t="shared" ref="K2820:K2829" si="1963">IFERROR(IF(VLOOKUP($A2820,$A$2832:$P$2893,11,FALSE)=0,"",VLOOKUP($A2820,$A$2832:$P$2893,11,FALSE)),"")</f>
        <v/>
      </c>
      <c r="L2820" s="146" t="str">
        <f t="shared" ref="L2820:L2829" si="1964">IFERROR(IF(VLOOKUP($A2820,$A$2832:$P$2893,12,FALSE)=0,"",VLOOKUP($A2820,$A$2832:$P$2893,12,FALSE)),"")</f>
        <v/>
      </c>
      <c r="M2820" s="146" t="str">
        <f t="shared" ref="M2820:M2829" si="1965">IFERROR(IF(VLOOKUP($A2820,$A$2832:$P$2893,13,FALSE)=0,"",VLOOKUP($A2820,$A$2832:$P$2893,13,FALSE)),"")</f>
        <v/>
      </c>
      <c r="N2820" s="147">
        <f t="shared" ref="N2820:N2829" si="1966">SUM(E2820:M2820)</f>
        <v>0</v>
      </c>
      <c r="O2820" s="52"/>
      <c r="Q2820" s="146" t="str">
        <f t="shared" ref="Q2820:Q2829" si="1967">IFERROR((VLOOKUP($A2820,$A$2832:$P$2893,16,FALSE)),"DNP")</f>
        <v>DNP</v>
      </c>
      <c r="R2820" t="s">
        <v>207</v>
      </c>
      <c r="S2820" s="134"/>
    </row>
    <row r="2821" spans="1:41" x14ac:dyDescent="0.25">
      <c r="A2821" s="139" t="str">
        <f t="shared" si="1955"/>
        <v>2015Wk 17P</v>
      </c>
      <c r="B2821" s="48" t="str">
        <f>IFERROR(VLOOKUP("S2",R2895:S2934,2,FALSE),"")</f>
        <v/>
      </c>
      <c r="C2821" s="144" t="e">
        <f t="shared" si="1956"/>
        <v>#N/A</v>
      </c>
      <c r="D2821" s="117"/>
      <c r="E2821" s="146" t="str">
        <f t="shared" si="1957"/>
        <v/>
      </c>
      <c r="F2821" s="146" t="str">
        <f t="shared" si="1958"/>
        <v/>
      </c>
      <c r="G2821" s="146" t="str">
        <f t="shared" si="1959"/>
        <v/>
      </c>
      <c r="H2821" s="146" t="str">
        <f t="shared" si="1960"/>
        <v/>
      </c>
      <c r="I2821" s="146" t="str">
        <f t="shared" si="1961"/>
        <v/>
      </c>
      <c r="J2821" s="146" t="str">
        <f t="shared" si="1962"/>
        <v/>
      </c>
      <c r="K2821" s="146" t="str">
        <f t="shared" si="1963"/>
        <v/>
      </c>
      <c r="L2821" s="146" t="str">
        <f t="shared" si="1964"/>
        <v/>
      </c>
      <c r="M2821" s="146" t="str">
        <f t="shared" si="1965"/>
        <v/>
      </c>
      <c r="N2821" s="147">
        <f t="shared" si="1966"/>
        <v>0</v>
      </c>
      <c r="O2821" s="52"/>
      <c r="Q2821" s="146" t="str">
        <f t="shared" si="1967"/>
        <v>DNP</v>
      </c>
      <c r="R2821" t="s">
        <v>207</v>
      </c>
      <c r="S2821" s="134"/>
    </row>
    <row r="2822" spans="1:41" x14ac:dyDescent="0.25">
      <c r="A2822" s="139" t="str">
        <f t="shared" si="1955"/>
        <v>2015Wk 17P</v>
      </c>
      <c r="B2822" s="48" t="str">
        <f>IFERROR(VLOOKUP("S3",R2895:S2934,2,FALSE),"")</f>
        <v/>
      </c>
      <c r="C2822" s="144" t="e">
        <f t="shared" si="1956"/>
        <v>#N/A</v>
      </c>
      <c r="D2822" s="117"/>
      <c r="E2822" s="146" t="str">
        <f t="shared" si="1957"/>
        <v/>
      </c>
      <c r="F2822" s="146" t="str">
        <f t="shared" si="1958"/>
        <v/>
      </c>
      <c r="G2822" s="146" t="str">
        <f t="shared" si="1959"/>
        <v/>
      </c>
      <c r="H2822" s="146" t="str">
        <f t="shared" si="1960"/>
        <v/>
      </c>
      <c r="I2822" s="146" t="str">
        <f t="shared" si="1961"/>
        <v/>
      </c>
      <c r="J2822" s="146" t="str">
        <f t="shared" si="1962"/>
        <v/>
      </c>
      <c r="K2822" s="146" t="str">
        <f t="shared" si="1963"/>
        <v/>
      </c>
      <c r="L2822" s="146" t="str">
        <f t="shared" si="1964"/>
        <v/>
      </c>
      <c r="M2822" s="146" t="str">
        <f t="shared" si="1965"/>
        <v/>
      </c>
      <c r="N2822" s="147">
        <f t="shared" si="1966"/>
        <v>0</v>
      </c>
      <c r="O2822" s="52"/>
      <c r="Q2822" s="146" t="str">
        <f t="shared" si="1967"/>
        <v>DNP</v>
      </c>
      <c r="R2822" t="s">
        <v>207</v>
      </c>
      <c r="S2822" s="134"/>
    </row>
    <row r="2823" spans="1:41" x14ac:dyDescent="0.25">
      <c r="A2823" s="139" t="str">
        <f t="shared" si="1955"/>
        <v>2015Wk 17P</v>
      </c>
      <c r="B2823" s="48" t="str">
        <f>IFERROR(VLOOKUP("S4",R2895:S2934,2,FALSE),"")</f>
        <v/>
      </c>
      <c r="C2823" s="144" t="e">
        <f t="shared" si="1956"/>
        <v>#N/A</v>
      </c>
      <c r="D2823" s="117"/>
      <c r="E2823" s="146" t="str">
        <f t="shared" si="1957"/>
        <v/>
      </c>
      <c r="F2823" s="146" t="str">
        <f t="shared" si="1958"/>
        <v/>
      </c>
      <c r="G2823" s="146" t="str">
        <f t="shared" si="1959"/>
        <v/>
      </c>
      <c r="H2823" s="146" t="str">
        <f t="shared" si="1960"/>
        <v/>
      </c>
      <c r="I2823" s="146" t="str">
        <f t="shared" si="1961"/>
        <v/>
      </c>
      <c r="J2823" s="146" t="str">
        <f t="shared" si="1962"/>
        <v/>
      </c>
      <c r="K2823" s="146" t="str">
        <f t="shared" si="1963"/>
        <v/>
      </c>
      <c r="L2823" s="146" t="str">
        <f t="shared" si="1964"/>
        <v/>
      </c>
      <c r="M2823" s="146" t="str">
        <f t="shared" si="1965"/>
        <v/>
      </c>
      <c r="N2823" s="147">
        <f t="shared" si="1966"/>
        <v>0</v>
      </c>
      <c r="O2823" s="52"/>
      <c r="Q2823" s="146" t="str">
        <f t="shared" si="1967"/>
        <v>DNP</v>
      </c>
      <c r="R2823" t="s">
        <v>207</v>
      </c>
      <c r="S2823" s="134"/>
    </row>
    <row r="2824" spans="1:41" x14ac:dyDescent="0.25">
      <c r="A2824" s="139" t="str">
        <f t="shared" si="1955"/>
        <v>2015Wk 17P</v>
      </c>
      <c r="B2824" s="48" t="str">
        <f>IFERROR(VLOOKUP("S5",R2895:S2934,2,FALSE),"")</f>
        <v/>
      </c>
      <c r="C2824" s="144" t="e">
        <f t="shared" si="1956"/>
        <v>#N/A</v>
      </c>
      <c r="D2824" s="117"/>
      <c r="E2824" s="146" t="str">
        <f t="shared" si="1957"/>
        <v/>
      </c>
      <c r="F2824" s="146" t="str">
        <f t="shared" si="1958"/>
        <v/>
      </c>
      <c r="G2824" s="146" t="str">
        <f t="shared" si="1959"/>
        <v/>
      </c>
      <c r="H2824" s="146" t="str">
        <f t="shared" si="1960"/>
        <v/>
      </c>
      <c r="I2824" s="146" t="str">
        <f t="shared" si="1961"/>
        <v/>
      </c>
      <c r="J2824" s="146" t="str">
        <f t="shared" si="1962"/>
        <v/>
      </c>
      <c r="K2824" s="146" t="str">
        <f t="shared" si="1963"/>
        <v/>
      </c>
      <c r="L2824" s="146" t="str">
        <f t="shared" si="1964"/>
        <v/>
      </c>
      <c r="M2824" s="146" t="str">
        <f t="shared" si="1965"/>
        <v/>
      </c>
      <c r="N2824" s="147">
        <f t="shared" si="1966"/>
        <v>0</v>
      </c>
      <c r="O2824" s="52"/>
      <c r="Q2824" s="146" t="str">
        <f t="shared" si="1967"/>
        <v>DNP</v>
      </c>
      <c r="R2824" t="s">
        <v>207</v>
      </c>
      <c r="S2824" s="134"/>
    </row>
    <row r="2825" spans="1:41" x14ac:dyDescent="0.25">
      <c r="A2825" s="139" t="str">
        <f t="shared" si="1955"/>
        <v>2015Wk 17P</v>
      </c>
      <c r="B2825" s="48" t="str">
        <f>IFERROR(VLOOKUP("S6",R2895:S2934,2,FALSE),"")</f>
        <v/>
      </c>
      <c r="C2825" s="144" t="e">
        <f t="shared" si="1956"/>
        <v>#N/A</v>
      </c>
      <c r="D2825" s="117"/>
      <c r="E2825" s="146" t="str">
        <f t="shared" si="1957"/>
        <v/>
      </c>
      <c r="F2825" s="146" t="str">
        <f t="shared" si="1958"/>
        <v/>
      </c>
      <c r="G2825" s="146" t="str">
        <f t="shared" si="1959"/>
        <v/>
      </c>
      <c r="H2825" s="146" t="str">
        <f t="shared" si="1960"/>
        <v/>
      </c>
      <c r="I2825" s="146" t="str">
        <f t="shared" si="1961"/>
        <v/>
      </c>
      <c r="J2825" s="146" t="str">
        <f t="shared" si="1962"/>
        <v/>
      </c>
      <c r="K2825" s="146" t="str">
        <f t="shared" si="1963"/>
        <v/>
      </c>
      <c r="L2825" s="146" t="str">
        <f t="shared" si="1964"/>
        <v/>
      </c>
      <c r="M2825" s="146" t="str">
        <f t="shared" si="1965"/>
        <v/>
      </c>
      <c r="N2825" s="147">
        <f t="shared" si="1966"/>
        <v>0</v>
      </c>
      <c r="O2825" s="52"/>
      <c r="Q2825" s="146" t="str">
        <f t="shared" si="1967"/>
        <v>DNP</v>
      </c>
      <c r="R2825" t="s">
        <v>207</v>
      </c>
      <c r="S2825" s="134"/>
    </row>
    <row r="2826" spans="1:41" x14ac:dyDescent="0.25">
      <c r="A2826" s="139" t="str">
        <f t="shared" si="1955"/>
        <v>2015Wk 17P</v>
      </c>
      <c r="B2826" s="48" t="str">
        <f>IFERROR(VLOOKUP("S7",R2895:S2934,2,FALSE),"")</f>
        <v/>
      </c>
      <c r="C2826" s="144" t="e">
        <f t="shared" si="1956"/>
        <v>#N/A</v>
      </c>
      <c r="D2826" s="117"/>
      <c r="E2826" s="146" t="str">
        <f t="shared" si="1957"/>
        <v/>
      </c>
      <c r="F2826" s="146" t="str">
        <f t="shared" si="1958"/>
        <v/>
      </c>
      <c r="G2826" s="146" t="str">
        <f t="shared" si="1959"/>
        <v/>
      </c>
      <c r="H2826" s="146" t="str">
        <f t="shared" si="1960"/>
        <v/>
      </c>
      <c r="I2826" s="146" t="str">
        <f t="shared" si="1961"/>
        <v/>
      </c>
      <c r="J2826" s="146" t="str">
        <f t="shared" si="1962"/>
        <v/>
      </c>
      <c r="K2826" s="146" t="str">
        <f t="shared" si="1963"/>
        <v/>
      </c>
      <c r="L2826" s="146" t="str">
        <f t="shared" si="1964"/>
        <v/>
      </c>
      <c r="M2826" s="146" t="str">
        <f t="shared" si="1965"/>
        <v/>
      </c>
      <c r="N2826" s="147">
        <f t="shared" si="1966"/>
        <v>0</v>
      </c>
      <c r="O2826" s="52"/>
      <c r="Q2826" s="146" t="str">
        <f t="shared" si="1967"/>
        <v>DNP</v>
      </c>
      <c r="R2826" t="s">
        <v>207</v>
      </c>
      <c r="S2826" s="134"/>
    </row>
    <row r="2827" spans="1:41" x14ac:dyDescent="0.25">
      <c r="A2827" s="139" t="str">
        <f t="shared" si="1955"/>
        <v>2015Wk 17P</v>
      </c>
      <c r="B2827" s="48" t="str">
        <f>IFERROR(VLOOKUP("S8",R2895:S2934,2,FALSE),"")</f>
        <v/>
      </c>
      <c r="C2827" s="144" t="e">
        <f t="shared" si="1956"/>
        <v>#N/A</v>
      </c>
      <c r="D2827" s="117"/>
      <c r="E2827" s="146" t="str">
        <f t="shared" si="1957"/>
        <v/>
      </c>
      <c r="F2827" s="146" t="str">
        <f t="shared" si="1958"/>
        <v/>
      </c>
      <c r="G2827" s="146" t="str">
        <f t="shared" si="1959"/>
        <v/>
      </c>
      <c r="H2827" s="146" t="str">
        <f t="shared" si="1960"/>
        <v/>
      </c>
      <c r="I2827" s="146" t="str">
        <f t="shared" si="1961"/>
        <v/>
      </c>
      <c r="J2827" s="146" t="str">
        <f t="shared" si="1962"/>
        <v/>
      </c>
      <c r="K2827" s="146" t="str">
        <f t="shared" si="1963"/>
        <v/>
      </c>
      <c r="L2827" s="146" t="str">
        <f t="shared" si="1964"/>
        <v/>
      </c>
      <c r="M2827" s="146" t="str">
        <f t="shared" si="1965"/>
        <v/>
      </c>
      <c r="N2827" s="147">
        <f t="shared" si="1966"/>
        <v>0</v>
      </c>
      <c r="O2827" s="52"/>
      <c r="Q2827" s="146" t="str">
        <f t="shared" si="1967"/>
        <v>DNP</v>
      </c>
      <c r="R2827" t="s">
        <v>207</v>
      </c>
      <c r="S2827" s="134"/>
    </row>
    <row r="2828" spans="1:41" x14ac:dyDescent="0.25">
      <c r="A2828" s="139" t="str">
        <f t="shared" si="1955"/>
        <v>2015Wk 17P</v>
      </c>
      <c r="B2828" s="48" t="str">
        <f>IFERROR(VLOOKUP("S9",R2895:S2934,2,FALSE),"")</f>
        <v/>
      </c>
      <c r="C2828" s="144" t="e">
        <f t="shared" si="1956"/>
        <v>#N/A</v>
      </c>
      <c r="D2828" s="117"/>
      <c r="E2828" s="146" t="str">
        <f t="shared" si="1957"/>
        <v/>
      </c>
      <c r="F2828" s="146" t="str">
        <f t="shared" si="1958"/>
        <v/>
      </c>
      <c r="G2828" s="146" t="str">
        <f t="shared" si="1959"/>
        <v/>
      </c>
      <c r="H2828" s="146" t="str">
        <f t="shared" si="1960"/>
        <v/>
      </c>
      <c r="I2828" s="146" t="str">
        <f t="shared" si="1961"/>
        <v/>
      </c>
      <c r="J2828" s="146" t="str">
        <f t="shared" si="1962"/>
        <v/>
      </c>
      <c r="K2828" s="146" t="str">
        <f t="shared" si="1963"/>
        <v/>
      </c>
      <c r="L2828" s="146" t="str">
        <f t="shared" si="1964"/>
        <v/>
      </c>
      <c r="M2828" s="146" t="str">
        <f t="shared" si="1965"/>
        <v/>
      </c>
      <c r="N2828" s="147">
        <f t="shared" si="1966"/>
        <v>0</v>
      </c>
      <c r="O2828" s="52"/>
      <c r="Q2828" s="146" t="str">
        <f t="shared" si="1967"/>
        <v>DNP</v>
      </c>
      <c r="R2828" t="s">
        <v>207</v>
      </c>
      <c r="S2828" s="134"/>
    </row>
    <row r="2829" spans="1:41" x14ac:dyDescent="0.25">
      <c r="A2829" s="139" t="str">
        <f t="shared" si="1955"/>
        <v>2015Wk 17P</v>
      </c>
      <c r="B2829" s="48" t="str">
        <f>IFERROR(VLOOKUP("S10",R2895:S2934,2,FALSE),"")</f>
        <v/>
      </c>
      <c r="C2829" s="144" t="e">
        <f t="shared" si="1956"/>
        <v>#N/A</v>
      </c>
      <c r="D2829" s="117"/>
      <c r="E2829" s="146" t="str">
        <f t="shared" si="1957"/>
        <v/>
      </c>
      <c r="F2829" s="146" t="str">
        <f t="shared" si="1958"/>
        <v/>
      </c>
      <c r="G2829" s="146" t="str">
        <f t="shared" si="1959"/>
        <v/>
      </c>
      <c r="H2829" s="146" t="str">
        <f t="shared" si="1960"/>
        <v/>
      </c>
      <c r="I2829" s="146" t="str">
        <f t="shared" si="1961"/>
        <v/>
      </c>
      <c r="J2829" s="146" t="str">
        <f t="shared" si="1962"/>
        <v/>
      </c>
      <c r="K2829" s="146" t="str">
        <f t="shared" si="1963"/>
        <v/>
      </c>
      <c r="L2829" s="146" t="str">
        <f t="shared" si="1964"/>
        <v/>
      </c>
      <c r="M2829" s="146" t="str">
        <f t="shared" si="1965"/>
        <v/>
      </c>
      <c r="N2829" s="147">
        <f t="shared" si="1966"/>
        <v>0</v>
      </c>
      <c r="O2829" s="52"/>
      <c r="Q2829" s="146" t="str">
        <f t="shared" si="1967"/>
        <v>DNP</v>
      </c>
      <c r="R2829" t="s">
        <v>207</v>
      </c>
      <c r="S2829" s="134"/>
    </row>
    <row r="2830" spans="1:41" x14ac:dyDescent="0.25">
      <c r="D2830" s="52"/>
      <c r="N2830" s="52"/>
      <c r="O2830" s="52"/>
      <c r="S2830" s="134"/>
    </row>
    <row r="2831" spans="1:41" x14ac:dyDescent="0.25">
      <c r="A2831">
        <v>1</v>
      </c>
      <c r="B2831">
        <v>1</v>
      </c>
      <c r="C2831">
        <v>2</v>
      </c>
      <c r="D2831">
        <v>3</v>
      </c>
      <c r="E2831" s="52">
        <v>4</v>
      </c>
      <c r="F2831">
        <v>5</v>
      </c>
      <c r="G2831">
        <v>6</v>
      </c>
      <c r="H2831">
        <v>7</v>
      </c>
      <c r="I2831">
        <v>8</v>
      </c>
      <c r="J2831">
        <v>9</v>
      </c>
      <c r="K2831">
        <v>10</v>
      </c>
      <c r="L2831">
        <v>11</v>
      </c>
      <c r="M2831">
        <v>12</v>
      </c>
      <c r="N2831">
        <v>13</v>
      </c>
      <c r="O2831" s="52">
        <v>14</v>
      </c>
      <c r="P2831" s="52">
        <v>15</v>
      </c>
      <c r="Q2831">
        <v>16</v>
      </c>
      <c r="S2831" s="134"/>
    </row>
    <row r="2832" spans="1:41" x14ac:dyDescent="0.25">
      <c r="A2832" t="str">
        <f>CONCATENATE($C$10,C2832)</f>
        <v>2015Wk 17</v>
      </c>
      <c r="B2832" t="s">
        <v>300</v>
      </c>
      <c r="C2832" s="159" t="s">
        <v>185</v>
      </c>
      <c r="D2832" s="160" t="s">
        <v>10</v>
      </c>
      <c r="E2832" s="161">
        <v>1</v>
      </c>
      <c r="F2832" s="161">
        <v>2</v>
      </c>
      <c r="G2832" s="161">
        <v>3</v>
      </c>
      <c r="H2832" s="161">
        <v>4</v>
      </c>
      <c r="I2832" s="161">
        <v>5</v>
      </c>
      <c r="J2832" s="161">
        <v>6</v>
      </c>
      <c r="K2832" s="161">
        <v>7</v>
      </c>
      <c r="L2832" s="161">
        <v>8</v>
      </c>
      <c r="M2832" s="161">
        <v>9</v>
      </c>
      <c r="N2832" s="162" t="s">
        <v>209</v>
      </c>
      <c r="O2832" s="163" t="s">
        <v>210</v>
      </c>
      <c r="P2832" s="164" t="s">
        <v>8</v>
      </c>
      <c r="Q2832" s="165" t="str">
        <f>IF(E2867="","Not Played","Played")</f>
        <v>Played</v>
      </c>
      <c r="R2832" s="166" t="str">
        <f>CONCATENATE($C$10,C2832)</f>
        <v>2015Wk 17</v>
      </c>
      <c r="S2832" s="162"/>
    </row>
    <row r="2833" spans="1:20" ht="16.5" thickBot="1" x14ac:dyDescent="0.3">
      <c r="C2833" s="167" t="s">
        <v>189</v>
      </c>
      <c r="D2833" s="168"/>
      <c r="E2833" s="168">
        <v>5</v>
      </c>
      <c r="F2833" s="168">
        <v>4</v>
      </c>
      <c r="G2833" s="168">
        <v>5</v>
      </c>
      <c r="H2833" s="168">
        <v>4</v>
      </c>
      <c r="I2833" s="168">
        <v>4</v>
      </c>
      <c r="J2833" s="168">
        <v>3</v>
      </c>
      <c r="K2833" s="168">
        <v>4</v>
      </c>
      <c r="L2833" s="168">
        <v>3</v>
      </c>
      <c r="M2833" s="168">
        <v>4</v>
      </c>
      <c r="N2833" s="169"/>
      <c r="O2833" s="169"/>
      <c r="R2833" s="166" t="s">
        <v>211</v>
      </c>
      <c r="S2833" s="170" t="s">
        <v>212</v>
      </c>
      <c r="T2833" t="s">
        <v>2</v>
      </c>
    </row>
    <row r="2834" spans="1:20" ht="16.5" thickBot="1" x14ac:dyDescent="0.3">
      <c r="A2834" s="139" t="str">
        <f t="shared" ref="A2834:A2893" si="1968">CONCATENATE($C$10,$C$2832,"P",B2834)</f>
        <v>2015Wk 17P12</v>
      </c>
      <c r="B2834">
        <v>12</v>
      </c>
      <c r="C2834" s="144" t="s">
        <v>231</v>
      </c>
      <c r="D2834" s="171">
        <v>5</v>
      </c>
      <c r="E2834" s="172">
        <v>5</v>
      </c>
      <c r="F2834" s="172">
        <v>5</v>
      </c>
      <c r="G2834" s="172">
        <v>6</v>
      </c>
      <c r="H2834" s="172">
        <v>6</v>
      </c>
      <c r="I2834" s="172">
        <v>5</v>
      </c>
      <c r="J2834" s="172">
        <v>4</v>
      </c>
      <c r="K2834" s="172">
        <v>5</v>
      </c>
      <c r="L2834" s="172">
        <v>4</v>
      </c>
      <c r="M2834" s="173">
        <v>5</v>
      </c>
      <c r="N2834" s="174">
        <v>45</v>
      </c>
      <c r="O2834" s="175">
        <v>-3</v>
      </c>
      <c r="P2834" s="176">
        <v>0</v>
      </c>
      <c r="R2834" s="177" t="str">
        <f>CONCATENATE(B2834+100,P2834+100)</f>
        <v>112100</v>
      </c>
      <c r="S2834" s="170">
        <f>B2835</f>
        <v>32</v>
      </c>
      <c r="T2834" t="e">
        <f>VLOOKUP(B2834,$D$223:$H$264,5,FALSE)</f>
        <v>#N/A</v>
      </c>
    </row>
    <row r="2835" spans="1:20" ht="16.5" thickBot="1" x14ac:dyDescent="0.3">
      <c r="A2835" s="139" t="str">
        <f t="shared" si="1968"/>
        <v>2015Wk 17P32</v>
      </c>
      <c r="B2835">
        <v>32</v>
      </c>
      <c r="C2835" s="144" t="s">
        <v>235</v>
      </c>
      <c r="D2835" s="171">
        <v>10</v>
      </c>
      <c r="E2835" s="172">
        <v>8</v>
      </c>
      <c r="F2835" s="172">
        <v>5</v>
      </c>
      <c r="G2835" s="172">
        <v>7</v>
      </c>
      <c r="H2835" s="172">
        <v>5</v>
      </c>
      <c r="I2835" s="172">
        <v>5</v>
      </c>
      <c r="J2835" s="172">
        <v>4</v>
      </c>
      <c r="K2835" s="172">
        <v>4</v>
      </c>
      <c r="L2835" s="172">
        <v>3</v>
      </c>
      <c r="M2835" s="173">
        <v>5</v>
      </c>
      <c r="N2835" s="174">
        <v>46</v>
      </c>
      <c r="O2835" s="175">
        <v>2</v>
      </c>
      <c r="P2835" s="176">
        <v>2</v>
      </c>
      <c r="Q2835" s="52"/>
      <c r="R2835" s="177" t="str">
        <f>CONCATENATE(B2835+100,P2835+100)</f>
        <v>132102</v>
      </c>
      <c r="S2835" s="170">
        <f>B2834</f>
        <v>12</v>
      </c>
      <c r="T2835" t="e">
        <f>VLOOKUP(B2835,$D$223:$H$264,5,FALSE)</f>
        <v>#N/A</v>
      </c>
    </row>
    <row r="2836" spans="1:20" ht="16.5" thickBot="1" x14ac:dyDescent="0.3">
      <c r="A2836" s="139" t="str">
        <f t="shared" si="1968"/>
        <v>2015Wk 17PM1</v>
      </c>
      <c r="B2836" t="s">
        <v>173</v>
      </c>
      <c r="C2836" s="96"/>
      <c r="D2836" s="98"/>
      <c r="E2836" s="178"/>
      <c r="F2836" s="178"/>
      <c r="G2836" s="178"/>
      <c r="H2836" s="178"/>
      <c r="I2836" s="178"/>
      <c r="J2836" s="178"/>
      <c r="K2836" s="178"/>
      <c r="L2836" s="178"/>
      <c r="M2836" s="178"/>
      <c r="N2836" s="126"/>
      <c r="O2836" s="126"/>
      <c r="P2836" s="90"/>
      <c r="Q2836" s="52"/>
      <c r="R2836" s="177" t="str">
        <f>IF(R2834="","",CONCATENATE(R2834,"v",R2835))</f>
        <v>112100v132102</v>
      </c>
      <c r="S2836" s="170"/>
    </row>
    <row r="2837" spans="1:20" ht="16.5" thickBot="1" x14ac:dyDescent="0.3">
      <c r="A2837" s="139" t="str">
        <f t="shared" si="1968"/>
        <v>2015Wk 17P9</v>
      </c>
      <c r="B2837">
        <v>9</v>
      </c>
      <c r="C2837" s="144" t="s">
        <v>228</v>
      </c>
      <c r="D2837" s="171">
        <v>4</v>
      </c>
      <c r="E2837" s="172">
        <v>6</v>
      </c>
      <c r="F2837" s="172">
        <v>5</v>
      </c>
      <c r="G2837" s="172">
        <v>6</v>
      </c>
      <c r="H2837" s="172">
        <v>5</v>
      </c>
      <c r="I2837" s="172">
        <v>4</v>
      </c>
      <c r="J2837" s="172">
        <v>5</v>
      </c>
      <c r="K2837" s="172">
        <v>4</v>
      </c>
      <c r="L2837" s="172">
        <v>3</v>
      </c>
      <c r="M2837" s="173">
        <v>5</v>
      </c>
      <c r="N2837" s="174">
        <v>43</v>
      </c>
      <c r="O2837" s="175">
        <v>-2</v>
      </c>
      <c r="P2837" s="176">
        <v>0</v>
      </c>
      <c r="Q2837" s="52"/>
      <c r="R2837" s="177" t="str">
        <f>CONCATENATE(B2837+100,P2837+100)</f>
        <v>109100</v>
      </c>
      <c r="S2837" s="170">
        <f>B2838</f>
        <v>31</v>
      </c>
      <c r="T2837" t="e">
        <f>VLOOKUP(B2837,$D$223:$H$264,5,FALSE)</f>
        <v>#N/A</v>
      </c>
    </row>
    <row r="2838" spans="1:20" ht="16.5" thickBot="1" x14ac:dyDescent="0.3">
      <c r="A2838" s="139" t="str">
        <f t="shared" si="1968"/>
        <v>2015Wk 17P31</v>
      </c>
      <c r="B2838">
        <v>31</v>
      </c>
      <c r="C2838" s="144" t="s">
        <v>232</v>
      </c>
      <c r="D2838" s="171">
        <v>8</v>
      </c>
      <c r="E2838" s="172">
        <v>6</v>
      </c>
      <c r="F2838" s="172">
        <v>5</v>
      </c>
      <c r="G2838" s="172">
        <v>6</v>
      </c>
      <c r="H2838" s="172">
        <v>5</v>
      </c>
      <c r="I2838" s="172">
        <v>5</v>
      </c>
      <c r="J2838" s="172">
        <v>5</v>
      </c>
      <c r="K2838" s="172">
        <v>4</v>
      </c>
      <c r="L2838" s="172">
        <v>3</v>
      </c>
      <c r="M2838" s="173">
        <v>6</v>
      </c>
      <c r="N2838" s="174">
        <v>45</v>
      </c>
      <c r="O2838" s="175">
        <v>0</v>
      </c>
      <c r="P2838" s="176">
        <v>2</v>
      </c>
      <c r="Q2838" s="52"/>
      <c r="R2838" s="177" t="str">
        <f>CONCATENATE(B2838+100,P2838+100)</f>
        <v>131102</v>
      </c>
      <c r="S2838" s="170">
        <f>B2837</f>
        <v>9</v>
      </c>
      <c r="T2838" t="e">
        <f>VLOOKUP(B2838,$D$223:$H$264,5,FALSE)</f>
        <v>#N/A</v>
      </c>
    </row>
    <row r="2839" spans="1:20" ht="16.5" thickBot="1" x14ac:dyDescent="0.3">
      <c r="A2839" s="139" t="str">
        <f t="shared" si="1968"/>
        <v>2015Wk 17PM2</v>
      </c>
      <c r="B2839" t="s">
        <v>174</v>
      </c>
      <c r="C2839" s="96"/>
      <c r="D2839" s="98"/>
      <c r="E2839" s="178"/>
      <c r="F2839" s="178"/>
      <c r="G2839" s="178"/>
      <c r="H2839" s="178"/>
      <c r="I2839" s="178"/>
      <c r="J2839" s="178"/>
      <c r="K2839" s="178"/>
      <c r="L2839" s="178"/>
      <c r="M2839" s="178"/>
      <c r="N2839" s="126"/>
      <c r="O2839" s="126"/>
      <c r="P2839" s="90"/>
      <c r="Q2839" s="52"/>
      <c r="R2839" s="177" t="str">
        <f>IF(R2837="","",CONCATENATE(R2837,"v",R2838))</f>
        <v>109100v131102</v>
      </c>
      <c r="S2839" s="170"/>
    </row>
    <row r="2840" spans="1:20" ht="16.5" thickBot="1" x14ac:dyDescent="0.3">
      <c r="A2840" s="139" t="str">
        <f t="shared" si="1968"/>
        <v>2015Wk 17P72</v>
      </c>
      <c r="B2840">
        <v>72</v>
      </c>
      <c r="C2840" s="144" t="s">
        <v>234</v>
      </c>
      <c r="D2840" s="171">
        <v>11</v>
      </c>
      <c r="E2840" s="172">
        <v>5</v>
      </c>
      <c r="F2840" s="172">
        <v>6</v>
      </c>
      <c r="G2840" s="172">
        <v>5</v>
      </c>
      <c r="H2840" s="172">
        <v>5</v>
      </c>
      <c r="I2840" s="172">
        <v>5</v>
      </c>
      <c r="J2840" s="172">
        <v>4</v>
      </c>
      <c r="K2840" s="172">
        <v>5</v>
      </c>
      <c r="L2840" s="172">
        <v>5</v>
      </c>
      <c r="M2840" s="173">
        <v>6</v>
      </c>
      <c r="N2840" s="174">
        <v>46</v>
      </c>
      <c r="O2840" s="175">
        <v>2</v>
      </c>
      <c r="P2840" s="176">
        <v>2</v>
      </c>
      <c r="Q2840" s="52"/>
      <c r="R2840" s="177" t="str">
        <f>CONCATENATE(B2840+100,P2840+100)</f>
        <v>172102</v>
      </c>
      <c r="S2840" s="170">
        <f>B2841</f>
        <v>3</v>
      </c>
      <c r="T2840" t="e">
        <f>VLOOKUP(B2840,$D$223:$H$264,5,FALSE)</f>
        <v>#N/A</v>
      </c>
    </row>
    <row r="2841" spans="1:20" ht="16.5" thickBot="1" x14ac:dyDescent="0.3">
      <c r="A2841" s="139" t="str">
        <f t="shared" si="1968"/>
        <v>2015Wk 17P3</v>
      </c>
      <c r="B2841">
        <v>3</v>
      </c>
      <c r="C2841" s="144" t="s">
        <v>229</v>
      </c>
      <c r="D2841" s="171">
        <v>4</v>
      </c>
      <c r="E2841" s="172">
        <v>6</v>
      </c>
      <c r="F2841" s="172">
        <v>5</v>
      </c>
      <c r="G2841" s="172">
        <v>6</v>
      </c>
      <c r="H2841" s="172">
        <v>6</v>
      </c>
      <c r="I2841" s="172">
        <v>5</v>
      </c>
      <c r="J2841" s="172">
        <v>4</v>
      </c>
      <c r="K2841" s="172">
        <v>4</v>
      </c>
      <c r="L2841" s="172">
        <v>3</v>
      </c>
      <c r="M2841" s="173">
        <v>4</v>
      </c>
      <c r="N2841" s="174">
        <v>43</v>
      </c>
      <c r="O2841" s="175">
        <v>-2</v>
      </c>
      <c r="P2841" s="176">
        <v>0</v>
      </c>
      <c r="Q2841" s="52"/>
      <c r="R2841" s="177" t="str">
        <f>CONCATENATE(B2841+100,P2841+100)</f>
        <v>103100</v>
      </c>
      <c r="S2841" s="170">
        <f>B2840</f>
        <v>72</v>
      </c>
      <c r="T2841" t="e">
        <f>VLOOKUP(B2841,$D$223:$H$264,5,FALSE)</f>
        <v>#N/A</v>
      </c>
    </row>
    <row r="2842" spans="1:20" ht="16.5" thickBot="1" x14ac:dyDescent="0.3">
      <c r="A2842" s="139" t="str">
        <f t="shared" si="1968"/>
        <v>2015Wk 17PM3</v>
      </c>
      <c r="B2842" t="s">
        <v>175</v>
      </c>
      <c r="C2842" s="96"/>
      <c r="D2842" s="98"/>
      <c r="E2842" s="178"/>
      <c r="F2842" s="178"/>
      <c r="G2842" s="178"/>
      <c r="H2842" s="178"/>
      <c r="I2842" s="178"/>
      <c r="J2842" s="178"/>
      <c r="K2842" s="178"/>
      <c r="L2842" s="178"/>
      <c r="M2842" s="178"/>
      <c r="N2842" s="126"/>
      <c r="O2842" s="126"/>
      <c r="P2842" s="90"/>
      <c r="Q2842" s="52"/>
      <c r="R2842" s="177" t="str">
        <f>IF(R2840="","",CONCATENATE(R2840,"v",R2841))</f>
        <v>172102v103100</v>
      </c>
      <c r="S2842" s="170"/>
    </row>
    <row r="2843" spans="1:20" ht="16.5" thickBot="1" x14ac:dyDescent="0.3">
      <c r="A2843" s="139" t="str">
        <f t="shared" si="1968"/>
        <v>2015Wk 17P11</v>
      </c>
      <c r="B2843">
        <v>11</v>
      </c>
      <c r="C2843" s="144" t="s">
        <v>259</v>
      </c>
      <c r="D2843" s="171">
        <v>6</v>
      </c>
      <c r="E2843" s="172">
        <v>5</v>
      </c>
      <c r="F2843" s="172">
        <v>5</v>
      </c>
      <c r="G2843" s="172">
        <v>5</v>
      </c>
      <c r="H2843" s="172">
        <v>5</v>
      </c>
      <c r="I2843" s="172">
        <v>4</v>
      </c>
      <c r="J2843" s="172">
        <v>3</v>
      </c>
      <c r="K2843" s="172">
        <v>4</v>
      </c>
      <c r="L2843" s="172">
        <v>3</v>
      </c>
      <c r="M2843" s="173">
        <v>5</v>
      </c>
      <c r="N2843" s="174">
        <v>39</v>
      </c>
      <c r="O2843" s="175">
        <v>4</v>
      </c>
      <c r="P2843" s="176">
        <v>2</v>
      </c>
      <c r="Q2843" s="52"/>
      <c r="R2843" s="177" t="str">
        <f>CONCATENATE(B2843+100,P2843+100)</f>
        <v>111102</v>
      </c>
      <c r="S2843" s="170">
        <f>B2844</f>
        <v>57</v>
      </c>
      <c r="T2843" t="e">
        <f>VLOOKUP(B2843,$D$223:$H$264,5,FALSE)</f>
        <v>#N/A</v>
      </c>
    </row>
    <row r="2844" spans="1:20" ht="16.5" thickBot="1" x14ac:dyDescent="0.3">
      <c r="A2844" s="139" t="str">
        <f t="shared" si="1968"/>
        <v>2015Wk 17P57</v>
      </c>
      <c r="B2844">
        <v>57</v>
      </c>
      <c r="C2844" s="144" t="s">
        <v>217</v>
      </c>
      <c r="D2844" s="171">
        <v>13</v>
      </c>
      <c r="E2844" s="172">
        <v>7</v>
      </c>
      <c r="F2844" s="172">
        <v>7</v>
      </c>
      <c r="G2844" s="172">
        <v>8</v>
      </c>
      <c r="H2844" s="172">
        <v>7</v>
      </c>
      <c r="I2844" s="172">
        <v>4</v>
      </c>
      <c r="J2844" s="172">
        <v>5</v>
      </c>
      <c r="K2844" s="172">
        <v>6</v>
      </c>
      <c r="L2844" s="172">
        <v>4</v>
      </c>
      <c r="M2844" s="173">
        <v>7</v>
      </c>
      <c r="N2844" s="174">
        <v>55</v>
      </c>
      <c r="O2844" s="175">
        <v>-1</v>
      </c>
      <c r="P2844" s="176">
        <v>0</v>
      </c>
      <c r="Q2844" s="52"/>
      <c r="R2844" s="177" t="str">
        <f>CONCATENATE(B2844+100,P2844+100)</f>
        <v>157100</v>
      </c>
      <c r="S2844" s="170">
        <f>B2843</f>
        <v>11</v>
      </c>
      <c r="T2844" t="e">
        <f>VLOOKUP(B2844,$D$223:$H$264,5,FALSE)</f>
        <v>#N/A</v>
      </c>
    </row>
    <row r="2845" spans="1:20" ht="16.5" thickBot="1" x14ac:dyDescent="0.3">
      <c r="A2845" s="139" t="str">
        <f t="shared" si="1968"/>
        <v>2015Wk 17PM4</v>
      </c>
      <c r="B2845" t="s">
        <v>221</v>
      </c>
      <c r="C2845" s="96"/>
      <c r="D2845" s="98"/>
      <c r="E2845" s="178"/>
      <c r="F2845" s="178"/>
      <c r="G2845" s="178"/>
      <c r="H2845" s="178"/>
      <c r="I2845" s="178"/>
      <c r="J2845" s="178"/>
      <c r="K2845" s="178"/>
      <c r="L2845" s="178"/>
      <c r="M2845" s="178"/>
      <c r="N2845" s="126"/>
      <c r="O2845" s="126"/>
      <c r="P2845" s="90"/>
      <c r="Q2845" s="52"/>
      <c r="R2845" s="177" t="str">
        <f>IF(R2843="","",CONCATENATE(R2843,"v",R2844))</f>
        <v>111102v157100</v>
      </c>
      <c r="S2845" s="170"/>
    </row>
    <row r="2846" spans="1:20" ht="16.5" thickBot="1" x14ac:dyDescent="0.3">
      <c r="A2846" s="139" t="str">
        <f t="shared" si="1968"/>
        <v>2015Wk 17P82</v>
      </c>
      <c r="B2846">
        <v>82</v>
      </c>
      <c r="C2846" s="144" t="s">
        <v>256</v>
      </c>
      <c r="D2846" s="171">
        <v>5</v>
      </c>
      <c r="E2846" s="172">
        <v>5</v>
      </c>
      <c r="F2846" s="172">
        <v>4</v>
      </c>
      <c r="G2846" s="172">
        <v>6</v>
      </c>
      <c r="H2846" s="172">
        <v>5</v>
      </c>
      <c r="I2846" s="172">
        <v>4</v>
      </c>
      <c r="J2846" s="172">
        <v>3</v>
      </c>
      <c r="K2846" s="172">
        <v>5</v>
      </c>
      <c r="L2846" s="172">
        <v>4</v>
      </c>
      <c r="M2846" s="173">
        <v>5</v>
      </c>
      <c r="N2846" s="174">
        <v>41</v>
      </c>
      <c r="O2846" s="175">
        <v>1</v>
      </c>
      <c r="P2846" s="176">
        <v>1</v>
      </c>
      <c r="Q2846" s="52"/>
      <c r="R2846" s="177" t="str">
        <f>CONCATENATE(B2846+100,P2846+100)</f>
        <v>182101</v>
      </c>
      <c r="S2846" s="170">
        <f>B2847</f>
        <v>14</v>
      </c>
      <c r="T2846" t="e">
        <f>VLOOKUP(B2846,$D$223:$H$264,5,FALSE)</f>
        <v>#N/A</v>
      </c>
    </row>
    <row r="2847" spans="1:20" ht="16.5" thickBot="1" x14ac:dyDescent="0.3">
      <c r="A2847" s="139" t="str">
        <f t="shared" si="1968"/>
        <v>2015Wk 17P14</v>
      </c>
      <c r="B2847">
        <v>14</v>
      </c>
      <c r="C2847" s="144" t="s">
        <v>215</v>
      </c>
      <c r="D2847" s="171">
        <v>8</v>
      </c>
      <c r="E2847" s="172">
        <v>6</v>
      </c>
      <c r="F2847" s="172">
        <v>6</v>
      </c>
      <c r="G2847" s="172">
        <v>8</v>
      </c>
      <c r="H2847" s="172">
        <v>5</v>
      </c>
      <c r="I2847" s="172">
        <v>4</v>
      </c>
      <c r="J2847" s="172">
        <v>4</v>
      </c>
      <c r="K2847" s="172">
        <v>4</v>
      </c>
      <c r="L2847" s="172">
        <v>3</v>
      </c>
      <c r="M2847" s="173">
        <v>5</v>
      </c>
      <c r="N2847" s="174">
        <v>45</v>
      </c>
      <c r="O2847" s="175">
        <v>1</v>
      </c>
      <c r="P2847" s="176">
        <v>1</v>
      </c>
      <c r="Q2847" s="52"/>
      <c r="R2847" s="177" t="str">
        <f>CONCATENATE(B2847+100,P2847+100)</f>
        <v>114101</v>
      </c>
      <c r="S2847" s="170">
        <f>B2846</f>
        <v>82</v>
      </c>
      <c r="T2847" t="e">
        <f>VLOOKUP(B2847,$D$223:$H$264,5,FALSE)</f>
        <v>#N/A</v>
      </c>
    </row>
    <row r="2848" spans="1:20" ht="16.5" thickBot="1" x14ac:dyDescent="0.3">
      <c r="A2848" s="139" t="str">
        <f t="shared" si="1968"/>
        <v>2015Wk 17PM5</v>
      </c>
      <c r="B2848" t="s">
        <v>224</v>
      </c>
      <c r="C2848" s="96"/>
      <c r="D2848" s="98"/>
      <c r="E2848" s="178"/>
      <c r="F2848" s="178"/>
      <c r="G2848" s="178"/>
      <c r="H2848" s="178"/>
      <c r="I2848" s="178"/>
      <c r="J2848" s="178"/>
      <c r="K2848" s="178"/>
      <c r="L2848" s="178"/>
      <c r="M2848" s="178"/>
      <c r="N2848" s="126"/>
      <c r="O2848" s="126"/>
      <c r="P2848" s="90"/>
      <c r="Q2848" s="52"/>
      <c r="R2848" s="177" t="str">
        <f>IF(R2846="","",CONCATENATE(R2846,"v",R2847))</f>
        <v>182101v114101</v>
      </c>
      <c r="S2848" s="170"/>
    </row>
    <row r="2849" spans="1:20" ht="16.5" thickBot="1" x14ac:dyDescent="0.3">
      <c r="A2849" s="139" t="str">
        <f t="shared" si="1968"/>
        <v>2015Wk 17P20</v>
      </c>
      <c r="B2849">
        <v>20</v>
      </c>
      <c r="C2849" s="144" t="s">
        <v>262</v>
      </c>
      <c r="D2849" s="171">
        <v>8</v>
      </c>
      <c r="E2849" s="172">
        <v>5</v>
      </c>
      <c r="F2849" s="172">
        <v>5</v>
      </c>
      <c r="G2849" s="172">
        <v>7</v>
      </c>
      <c r="H2849" s="172">
        <v>6</v>
      </c>
      <c r="I2849" s="172">
        <v>5</v>
      </c>
      <c r="J2849" s="172">
        <v>4</v>
      </c>
      <c r="K2849" s="172">
        <v>3</v>
      </c>
      <c r="L2849" s="172">
        <v>4</v>
      </c>
      <c r="M2849" s="173">
        <v>5</v>
      </c>
      <c r="N2849" s="174">
        <v>44</v>
      </c>
      <c r="O2849" s="175">
        <v>2</v>
      </c>
      <c r="P2849" s="176">
        <v>0</v>
      </c>
      <c r="Q2849" s="52"/>
      <c r="R2849" s="177" t="str">
        <f>CONCATENATE(B2849+100,P2849+100)</f>
        <v>120100</v>
      </c>
      <c r="S2849" s="170">
        <f>B2850</f>
        <v>83</v>
      </c>
      <c r="T2849" t="e">
        <f>VLOOKUP(B2849,$D$223:$H$264,5,FALSE)</f>
        <v>#N/A</v>
      </c>
    </row>
    <row r="2850" spans="1:20" ht="16.5" thickBot="1" x14ac:dyDescent="0.3">
      <c r="A2850" s="139" t="str">
        <f t="shared" si="1968"/>
        <v>2015Wk 17P83</v>
      </c>
      <c r="B2850">
        <v>83</v>
      </c>
      <c r="C2850" s="144" t="s">
        <v>213</v>
      </c>
      <c r="D2850" s="171">
        <v>2</v>
      </c>
      <c r="E2850" s="172">
        <v>7</v>
      </c>
      <c r="F2850" s="172">
        <v>2</v>
      </c>
      <c r="G2850" s="172">
        <v>5</v>
      </c>
      <c r="H2850" s="172">
        <v>4</v>
      </c>
      <c r="I2850" s="172">
        <v>4</v>
      </c>
      <c r="J2850" s="172">
        <v>3</v>
      </c>
      <c r="K2850" s="172">
        <v>4</v>
      </c>
      <c r="L2850" s="172">
        <v>3</v>
      </c>
      <c r="M2850" s="173">
        <v>5</v>
      </c>
      <c r="N2850" s="174">
        <v>37</v>
      </c>
      <c r="O2850" s="175">
        <v>4</v>
      </c>
      <c r="P2850" s="176">
        <v>2</v>
      </c>
      <c r="Q2850" s="52"/>
      <c r="R2850" s="177" t="str">
        <f>CONCATENATE(B2850+100,P2850+100)</f>
        <v>183102</v>
      </c>
      <c r="S2850" s="170">
        <f>B2849</f>
        <v>20</v>
      </c>
      <c r="T2850" t="e">
        <f>VLOOKUP(B2850,$D$223:$H$264,5,FALSE)</f>
        <v>#N/A</v>
      </c>
    </row>
    <row r="2851" spans="1:20" ht="16.5" thickBot="1" x14ac:dyDescent="0.3">
      <c r="A2851" s="139" t="str">
        <f t="shared" si="1968"/>
        <v>2015Wk 17PM6</v>
      </c>
      <c r="B2851" t="s">
        <v>227</v>
      </c>
      <c r="C2851" s="96"/>
      <c r="D2851" s="98"/>
      <c r="E2851" s="178"/>
      <c r="F2851" s="178"/>
      <c r="G2851" s="178"/>
      <c r="H2851" s="178"/>
      <c r="I2851" s="178"/>
      <c r="J2851" s="178"/>
      <c r="K2851" s="178"/>
      <c r="L2851" s="178"/>
      <c r="M2851" s="178"/>
      <c r="N2851" s="126"/>
      <c r="O2851" s="126"/>
      <c r="P2851" s="90"/>
      <c r="Q2851" s="52"/>
      <c r="R2851" s="177" t="str">
        <f>IF(R2849="","",CONCATENATE(R2849,"v",R2850))</f>
        <v>120100v183102</v>
      </c>
      <c r="S2851" s="170"/>
    </row>
    <row r="2852" spans="1:20" ht="16.5" thickBot="1" x14ac:dyDescent="0.3">
      <c r="A2852" s="139" t="str">
        <f t="shared" si="1968"/>
        <v>2015Wk 17P15</v>
      </c>
      <c r="B2852">
        <v>15</v>
      </c>
      <c r="C2852" s="144" t="s">
        <v>250</v>
      </c>
      <c r="D2852" s="171">
        <v>7</v>
      </c>
      <c r="E2852" s="172">
        <v>5</v>
      </c>
      <c r="F2852" s="172">
        <v>4</v>
      </c>
      <c r="G2852" s="172">
        <v>7</v>
      </c>
      <c r="H2852" s="172">
        <v>5</v>
      </c>
      <c r="I2852" s="172">
        <v>4</v>
      </c>
      <c r="J2852" s="172">
        <v>4</v>
      </c>
      <c r="K2852" s="172">
        <v>4</v>
      </c>
      <c r="L2852" s="172">
        <v>3</v>
      </c>
      <c r="M2852" s="173">
        <v>5</v>
      </c>
      <c r="N2852" s="174">
        <v>41</v>
      </c>
      <c r="O2852" s="175">
        <v>3</v>
      </c>
      <c r="P2852" s="176">
        <v>0</v>
      </c>
      <c r="Q2852" s="52"/>
      <c r="R2852" s="177" t="str">
        <f>CONCATENATE(B2852+100,P2852+100)</f>
        <v>115100</v>
      </c>
      <c r="S2852" s="170">
        <f>B2853</f>
        <v>29</v>
      </c>
      <c r="T2852" t="e">
        <f>VLOOKUP(B2852,$D$223:$H$264,5,FALSE)</f>
        <v>#N/A</v>
      </c>
    </row>
    <row r="2853" spans="1:20" ht="16.5" thickBot="1" x14ac:dyDescent="0.3">
      <c r="A2853" s="139" t="str">
        <f t="shared" si="1968"/>
        <v>2015Wk 17P29</v>
      </c>
      <c r="B2853">
        <v>29</v>
      </c>
      <c r="C2853" s="144" t="s">
        <v>243</v>
      </c>
      <c r="D2853" s="171">
        <v>10</v>
      </c>
      <c r="E2853" s="172">
        <v>5</v>
      </c>
      <c r="F2853" s="172">
        <v>5</v>
      </c>
      <c r="G2853" s="172">
        <v>6</v>
      </c>
      <c r="H2853" s="172">
        <v>6</v>
      </c>
      <c r="I2853" s="172">
        <v>6</v>
      </c>
      <c r="J2853" s="172">
        <v>3</v>
      </c>
      <c r="K2853" s="172">
        <v>3</v>
      </c>
      <c r="L2853" s="172">
        <v>4</v>
      </c>
      <c r="M2853" s="173">
        <v>6</v>
      </c>
      <c r="N2853" s="174">
        <v>44</v>
      </c>
      <c r="O2853" s="175">
        <v>4</v>
      </c>
      <c r="P2853" s="176">
        <v>2</v>
      </c>
      <c r="Q2853" s="52"/>
      <c r="R2853" s="177" t="str">
        <f>CONCATENATE(B2853+100,P2853+100)</f>
        <v>129102</v>
      </c>
      <c r="S2853" s="170">
        <f>B2852</f>
        <v>15</v>
      </c>
      <c r="T2853" t="e">
        <f>VLOOKUP(B2853,$D$223:$H$264,5,FALSE)</f>
        <v>#N/A</v>
      </c>
    </row>
    <row r="2854" spans="1:20" ht="16.5" thickBot="1" x14ac:dyDescent="0.3">
      <c r="A2854" s="139" t="str">
        <f t="shared" si="1968"/>
        <v>2015Wk 17PM7</v>
      </c>
      <c r="B2854" t="s">
        <v>230</v>
      </c>
      <c r="C2854" s="96"/>
      <c r="D2854" s="98"/>
      <c r="E2854" s="178"/>
      <c r="F2854" s="178"/>
      <c r="G2854" s="178"/>
      <c r="H2854" s="178"/>
      <c r="I2854" s="178"/>
      <c r="J2854" s="178"/>
      <c r="K2854" s="178"/>
      <c r="L2854" s="178"/>
      <c r="M2854" s="178"/>
      <c r="N2854" s="126"/>
      <c r="O2854" s="126"/>
      <c r="P2854" s="90"/>
      <c r="Q2854" s="52"/>
      <c r="R2854" s="177" t="str">
        <f>IF(R2852="","",CONCATENATE(R2852,"v",R2853))</f>
        <v>115100v129102</v>
      </c>
      <c r="S2854" s="170"/>
    </row>
    <row r="2855" spans="1:20" ht="16.5" thickBot="1" x14ac:dyDescent="0.3">
      <c r="A2855" s="139" t="str">
        <f t="shared" si="1968"/>
        <v>2015Wk 17P81</v>
      </c>
      <c r="B2855">
        <v>81</v>
      </c>
      <c r="C2855" s="144" t="s">
        <v>247</v>
      </c>
      <c r="D2855" s="171">
        <v>5</v>
      </c>
      <c r="E2855" s="172">
        <v>5</v>
      </c>
      <c r="F2855" s="172">
        <v>4</v>
      </c>
      <c r="G2855" s="172">
        <v>7</v>
      </c>
      <c r="H2855" s="172">
        <v>5</v>
      </c>
      <c r="I2855" s="172">
        <v>6</v>
      </c>
      <c r="J2855" s="172">
        <v>3</v>
      </c>
      <c r="K2855" s="172">
        <v>4</v>
      </c>
      <c r="L2855" s="172">
        <v>4</v>
      </c>
      <c r="M2855" s="173">
        <v>6</v>
      </c>
      <c r="N2855" s="174">
        <v>44</v>
      </c>
      <c r="O2855" s="175">
        <v>-2</v>
      </c>
      <c r="P2855" s="176">
        <v>2</v>
      </c>
      <c r="Q2855" s="52"/>
      <c r="R2855" s="177" t="str">
        <f>CONCATENATE(B2855+100,P2855+100)</f>
        <v>181102</v>
      </c>
      <c r="S2855" s="170">
        <f>B2856</f>
        <v>21</v>
      </c>
      <c r="T2855" t="e">
        <f>VLOOKUP(B2855,$D$223:$H$264,5,FALSE)</f>
        <v>#N/A</v>
      </c>
    </row>
    <row r="2856" spans="1:20" ht="16.5" thickBot="1" x14ac:dyDescent="0.3">
      <c r="A2856" s="139" t="str">
        <f t="shared" si="1968"/>
        <v>2015Wk 17P21</v>
      </c>
      <c r="B2856">
        <v>21</v>
      </c>
      <c r="C2856" s="144" t="s">
        <v>240</v>
      </c>
      <c r="D2856" s="171">
        <v>7</v>
      </c>
      <c r="E2856" s="172">
        <v>6</v>
      </c>
      <c r="F2856" s="172">
        <v>5</v>
      </c>
      <c r="G2856" s="172">
        <v>6</v>
      </c>
      <c r="H2856" s="172">
        <v>6</v>
      </c>
      <c r="I2856" s="172">
        <v>6</v>
      </c>
      <c r="J2856" s="172">
        <v>5</v>
      </c>
      <c r="K2856" s="172">
        <v>4</v>
      </c>
      <c r="L2856" s="172">
        <v>4</v>
      </c>
      <c r="M2856" s="173">
        <v>5</v>
      </c>
      <c r="N2856" s="174">
        <v>47</v>
      </c>
      <c r="O2856" s="175">
        <v>-3</v>
      </c>
      <c r="P2856" s="176">
        <v>0</v>
      </c>
      <c r="Q2856" s="52"/>
      <c r="R2856" s="177" t="str">
        <f>CONCATENATE(B2856+100,P2856+100)</f>
        <v>121100</v>
      </c>
      <c r="S2856" s="170">
        <f>B2855</f>
        <v>81</v>
      </c>
      <c r="T2856" t="e">
        <f>VLOOKUP(B2856,$D$223:$H$264,5,FALSE)</f>
        <v>#N/A</v>
      </c>
    </row>
    <row r="2857" spans="1:20" ht="16.5" thickBot="1" x14ac:dyDescent="0.3">
      <c r="A2857" s="139" t="str">
        <f t="shared" si="1968"/>
        <v>2015Wk 17PM8</v>
      </c>
      <c r="B2857" t="s">
        <v>233</v>
      </c>
      <c r="C2857" s="96"/>
      <c r="D2857" s="98"/>
      <c r="E2857" s="178"/>
      <c r="F2857" s="178"/>
      <c r="G2857" s="178"/>
      <c r="H2857" s="178"/>
      <c r="I2857" s="178"/>
      <c r="J2857" s="178"/>
      <c r="K2857" s="178"/>
      <c r="L2857" s="178"/>
      <c r="M2857" s="178"/>
      <c r="N2857" s="126"/>
      <c r="O2857" s="126"/>
      <c r="P2857" s="90"/>
      <c r="Q2857" s="52"/>
      <c r="R2857" s="177" t="str">
        <f>IF(R2855="","",CONCATENATE(R2855,"v",R2856))</f>
        <v>181102v121100</v>
      </c>
      <c r="S2857" s="170"/>
    </row>
    <row r="2858" spans="1:20" ht="16.5" thickBot="1" x14ac:dyDescent="0.3">
      <c r="A2858" s="139" t="str">
        <f t="shared" si="1968"/>
        <v>2015Wk 17P17</v>
      </c>
      <c r="B2858">
        <v>17</v>
      </c>
      <c r="C2858" s="144" t="s">
        <v>253</v>
      </c>
      <c r="D2858" s="171">
        <v>9</v>
      </c>
      <c r="E2858" s="172">
        <v>6</v>
      </c>
      <c r="F2858" s="172">
        <v>4</v>
      </c>
      <c r="G2858" s="172">
        <v>7</v>
      </c>
      <c r="H2858" s="172">
        <v>5</v>
      </c>
      <c r="I2858" s="172">
        <v>5</v>
      </c>
      <c r="J2858" s="172">
        <v>5</v>
      </c>
      <c r="K2858" s="172">
        <v>4</v>
      </c>
      <c r="L2858" s="172">
        <v>5</v>
      </c>
      <c r="M2858" s="173">
        <v>8</v>
      </c>
      <c r="N2858" s="174">
        <v>49</v>
      </c>
      <c r="O2858" s="175">
        <v>-2</v>
      </c>
      <c r="P2858" s="176">
        <v>0</v>
      </c>
      <c r="Q2858" s="52"/>
      <c r="R2858" s="177" t="str">
        <f>CONCATENATE(B2858+100,P2858+100)</f>
        <v>117100</v>
      </c>
      <c r="S2858" s="170">
        <f>B2859</f>
        <v>6</v>
      </c>
      <c r="T2858" t="e">
        <f>VLOOKUP(B2858,$D$223:$H$264,5,FALSE)</f>
        <v>#N/A</v>
      </c>
    </row>
    <row r="2859" spans="1:20" ht="16.5" thickBot="1" x14ac:dyDescent="0.3">
      <c r="A2859" s="139" t="str">
        <f t="shared" si="1968"/>
        <v>2015Wk 17P6</v>
      </c>
      <c r="B2859">
        <v>6</v>
      </c>
      <c r="C2859" s="144" t="s">
        <v>237</v>
      </c>
      <c r="D2859" s="171">
        <v>5</v>
      </c>
      <c r="E2859" s="172">
        <v>5</v>
      </c>
      <c r="F2859" s="172">
        <v>4</v>
      </c>
      <c r="G2859" s="172">
        <v>7</v>
      </c>
      <c r="H2859" s="172">
        <v>6</v>
      </c>
      <c r="I2859" s="172">
        <v>3</v>
      </c>
      <c r="J2859" s="172">
        <v>4</v>
      </c>
      <c r="K2859" s="172">
        <v>5</v>
      </c>
      <c r="L2859" s="172">
        <v>3</v>
      </c>
      <c r="M2859" s="173">
        <v>5</v>
      </c>
      <c r="N2859" s="174">
        <v>42</v>
      </c>
      <c r="O2859" s="175">
        <v>1</v>
      </c>
      <c r="P2859" s="176">
        <v>2</v>
      </c>
      <c r="Q2859" s="52"/>
      <c r="R2859" s="177" t="str">
        <f>CONCATENATE(B2859+100,P2859+100)</f>
        <v>106102</v>
      </c>
      <c r="S2859" s="170">
        <f>B2858</f>
        <v>17</v>
      </c>
      <c r="T2859" t="e">
        <f>VLOOKUP(B2859,$D$223:$H$264,5,FALSE)</f>
        <v>#N/A</v>
      </c>
    </row>
    <row r="2860" spans="1:20" ht="16.5" thickBot="1" x14ac:dyDescent="0.3">
      <c r="A2860" s="139" t="str">
        <f t="shared" si="1968"/>
        <v>2015Wk 17PM9</v>
      </c>
      <c r="B2860" t="s">
        <v>236</v>
      </c>
      <c r="C2860" s="96"/>
      <c r="D2860" s="98"/>
      <c r="E2860" s="178"/>
      <c r="F2860" s="178"/>
      <c r="G2860" s="178"/>
      <c r="H2860" s="178"/>
      <c r="I2860" s="178"/>
      <c r="J2860" s="178"/>
      <c r="K2860" s="178"/>
      <c r="L2860" s="178"/>
      <c r="M2860" s="178"/>
      <c r="N2860" s="126"/>
      <c r="O2860" s="126"/>
      <c r="P2860" s="90"/>
      <c r="Q2860" s="52"/>
      <c r="R2860" s="177" t="str">
        <f>IF(R2858="","",CONCATENATE(R2858,"v",R2859))</f>
        <v>117100v106102</v>
      </c>
      <c r="S2860" s="170"/>
    </row>
    <row r="2861" spans="1:20" ht="16.5" thickBot="1" x14ac:dyDescent="0.3">
      <c r="A2861" s="139" t="str">
        <f t="shared" si="1968"/>
        <v>2015Wk 17P30</v>
      </c>
      <c r="B2861">
        <v>30</v>
      </c>
      <c r="C2861" s="144" t="s">
        <v>216</v>
      </c>
      <c r="D2861" s="171">
        <v>8</v>
      </c>
      <c r="E2861" s="172">
        <v>5</v>
      </c>
      <c r="F2861" s="172">
        <v>5</v>
      </c>
      <c r="G2861" s="172">
        <v>7</v>
      </c>
      <c r="H2861" s="172">
        <v>6</v>
      </c>
      <c r="I2861" s="172">
        <v>4</v>
      </c>
      <c r="J2861" s="172">
        <v>4</v>
      </c>
      <c r="K2861" s="172">
        <v>5</v>
      </c>
      <c r="L2861" s="172">
        <v>4</v>
      </c>
      <c r="M2861" s="173">
        <v>4</v>
      </c>
      <c r="N2861" s="174">
        <v>44</v>
      </c>
      <c r="O2861" s="175">
        <v>1</v>
      </c>
      <c r="P2861" s="176">
        <v>1</v>
      </c>
      <c r="Q2861" s="52"/>
      <c r="R2861" s="177" t="str">
        <f>CONCATENATE(B2861+100,P2861+100)</f>
        <v>130101</v>
      </c>
      <c r="S2861" s="170">
        <f>B2862</f>
        <v>16</v>
      </c>
      <c r="T2861" t="e">
        <f>VLOOKUP(B2861,$D$223:$H$264,5,FALSE)</f>
        <v>#N/A</v>
      </c>
    </row>
    <row r="2862" spans="1:20" ht="16.5" thickBot="1" x14ac:dyDescent="0.3">
      <c r="A2862" s="139" t="str">
        <f t="shared" si="1968"/>
        <v>2015Wk 17P16</v>
      </c>
      <c r="B2862">
        <v>16</v>
      </c>
      <c r="C2862" s="144" t="s">
        <v>261</v>
      </c>
      <c r="D2862" s="171">
        <v>9</v>
      </c>
      <c r="E2862" s="172">
        <v>6</v>
      </c>
      <c r="F2862" s="172">
        <v>5</v>
      </c>
      <c r="G2862" s="172">
        <v>6</v>
      </c>
      <c r="H2862" s="172">
        <v>6</v>
      </c>
      <c r="I2862" s="172">
        <v>4</v>
      </c>
      <c r="J2862" s="172">
        <v>4</v>
      </c>
      <c r="K2862" s="172">
        <v>4</v>
      </c>
      <c r="L2862" s="172">
        <v>4</v>
      </c>
      <c r="M2862" s="173">
        <v>6</v>
      </c>
      <c r="N2862" s="174">
        <v>45</v>
      </c>
      <c r="O2862" s="175">
        <v>1</v>
      </c>
      <c r="P2862" s="176">
        <v>1</v>
      </c>
      <c r="Q2862" s="52"/>
      <c r="R2862" s="177" t="str">
        <f>CONCATENATE(B2862+100,P2862+100)</f>
        <v>116101</v>
      </c>
      <c r="S2862" s="170">
        <f>B2861</f>
        <v>30</v>
      </c>
      <c r="T2862" t="e">
        <f>VLOOKUP(B2862,$D$223:$H$264,5,FALSE)</f>
        <v>#N/A</v>
      </c>
    </row>
    <row r="2863" spans="1:20" ht="16.5" thickBot="1" x14ac:dyDescent="0.3">
      <c r="A2863" s="139" t="str">
        <f t="shared" si="1968"/>
        <v>2015Wk 17PM10</v>
      </c>
      <c r="B2863" t="s">
        <v>239</v>
      </c>
      <c r="C2863" s="96"/>
      <c r="D2863" s="98"/>
      <c r="E2863" s="178"/>
      <c r="F2863" s="178"/>
      <c r="G2863" s="178"/>
      <c r="H2863" s="178"/>
      <c r="I2863" s="178"/>
      <c r="J2863" s="178"/>
      <c r="K2863" s="178"/>
      <c r="L2863" s="178"/>
      <c r="M2863" s="178"/>
      <c r="N2863" s="126"/>
      <c r="O2863" s="126"/>
      <c r="P2863" s="90"/>
      <c r="Q2863" s="52"/>
      <c r="R2863" s="177" t="str">
        <f>IF(R2861="","",CONCATENATE(R2861,"v",R2862))</f>
        <v>130101v116101</v>
      </c>
      <c r="S2863" s="170"/>
    </row>
    <row r="2864" spans="1:20" ht="16.5" thickBot="1" x14ac:dyDescent="0.3">
      <c r="A2864" s="139" t="str">
        <f t="shared" si="1968"/>
        <v>2015Wk 17P68</v>
      </c>
      <c r="B2864">
        <v>68</v>
      </c>
      <c r="C2864" s="144" t="s">
        <v>214</v>
      </c>
      <c r="D2864" s="171">
        <v>2</v>
      </c>
      <c r="E2864" s="172">
        <v>5</v>
      </c>
      <c r="F2864" s="172">
        <v>4</v>
      </c>
      <c r="G2864" s="172">
        <v>6</v>
      </c>
      <c r="H2864" s="172">
        <v>5</v>
      </c>
      <c r="I2864" s="172">
        <v>4</v>
      </c>
      <c r="J2864" s="172">
        <v>3</v>
      </c>
      <c r="K2864" s="172">
        <v>4</v>
      </c>
      <c r="L2864" s="172">
        <v>4</v>
      </c>
      <c r="M2864" s="173">
        <v>4</v>
      </c>
      <c r="N2864" s="174">
        <v>39</v>
      </c>
      <c r="O2864" s="175">
        <v>0</v>
      </c>
      <c r="P2864" s="176">
        <v>0</v>
      </c>
      <c r="Q2864" s="52"/>
      <c r="R2864" s="177" t="str">
        <f>CONCATENATE(B2864+100,P2864+100)</f>
        <v>168100</v>
      </c>
      <c r="S2864" s="170">
        <f>B2865</f>
        <v>25</v>
      </c>
      <c r="T2864" t="e">
        <f>VLOOKUP(B2864,$D$223:$H$264,5,FALSE)</f>
        <v>#N/A</v>
      </c>
    </row>
    <row r="2865" spans="1:20" ht="16.5" thickBot="1" x14ac:dyDescent="0.3">
      <c r="A2865" s="139" t="str">
        <f t="shared" si="1968"/>
        <v>2015Wk 17P25</v>
      </c>
      <c r="B2865">
        <v>25</v>
      </c>
      <c r="C2865" s="144" t="s">
        <v>258</v>
      </c>
      <c r="D2865" s="171">
        <v>5</v>
      </c>
      <c r="E2865" s="172">
        <v>5</v>
      </c>
      <c r="F2865" s="172">
        <v>6</v>
      </c>
      <c r="G2865" s="172">
        <v>6</v>
      </c>
      <c r="H2865" s="172">
        <v>6</v>
      </c>
      <c r="I2865" s="172">
        <v>4</v>
      </c>
      <c r="J2865" s="172">
        <v>3</v>
      </c>
      <c r="K2865" s="172">
        <v>3</v>
      </c>
      <c r="L2865" s="172">
        <v>4</v>
      </c>
      <c r="M2865" s="173">
        <v>4</v>
      </c>
      <c r="N2865" s="174">
        <v>41</v>
      </c>
      <c r="O2865" s="175">
        <v>2</v>
      </c>
      <c r="P2865" s="176">
        <v>2</v>
      </c>
      <c r="Q2865" s="52"/>
      <c r="R2865" s="177" t="str">
        <f>CONCATENATE(B2865+100,P2865+100)</f>
        <v>125102</v>
      </c>
      <c r="S2865" s="170">
        <f>B2864</f>
        <v>68</v>
      </c>
      <c r="T2865" t="e">
        <f>VLOOKUP(B2865,$D$223:$H$264,5,FALSE)</f>
        <v>#N/A</v>
      </c>
    </row>
    <row r="2866" spans="1:20" ht="16.5" thickBot="1" x14ac:dyDescent="0.3">
      <c r="A2866" s="139" t="str">
        <f t="shared" si="1968"/>
        <v>2015Wk 17PM11</v>
      </c>
      <c r="B2866" t="s">
        <v>242</v>
      </c>
      <c r="C2866" s="96"/>
      <c r="D2866" s="98"/>
      <c r="E2866" s="178"/>
      <c r="F2866" s="178"/>
      <c r="G2866" s="178"/>
      <c r="H2866" s="178"/>
      <c r="I2866" s="178"/>
      <c r="J2866" s="178"/>
      <c r="K2866" s="178"/>
      <c r="L2866" s="178"/>
      <c r="M2866" s="178"/>
      <c r="N2866" s="126"/>
      <c r="O2866" s="126"/>
      <c r="P2866" s="90"/>
      <c r="Q2866" s="52"/>
      <c r="R2866" s="177" t="str">
        <f>IF(R2864="","",CONCATENATE(R2864,"v",R2865))</f>
        <v>168100v125102</v>
      </c>
      <c r="S2866" s="170"/>
    </row>
    <row r="2867" spans="1:20" ht="16.5" thickBot="1" x14ac:dyDescent="0.3">
      <c r="A2867" s="139" t="str">
        <f t="shared" si="1968"/>
        <v>2015Wk 17P44</v>
      </c>
      <c r="B2867">
        <v>44</v>
      </c>
      <c r="C2867" s="144" t="s">
        <v>218</v>
      </c>
      <c r="D2867" s="171">
        <v>13</v>
      </c>
      <c r="E2867" s="172">
        <v>7</v>
      </c>
      <c r="F2867" s="172">
        <v>5</v>
      </c>
      <c r="G2867" s="172">
        <v>9</v>
      </c>
      <c r="H2867" s="172">
        <v>6</v>
      </c>
      <c r="I2867" s="172">
        <v>5</v>
      </c>
      <c r="J2867" s="172">
        <v>4</v>
      </c>
      <c r="K2867" s="172">
        <v>5</v>
      </c>
      <c r="L2867" s="172">
        <v>4</v>
      </c>
      <c r="M2867" s="173">
        <v>6</v>
      </c>
      <c r="N2867" s="174">
        <v>51</v>
      </c>
      <c r="O2867" s="175">
        <v>1</v>
      </c>
      <c r="P2867" s="176">
        <v>2</v>
      </c>
      <c r="Q2867" s="52"/>
      <c r="R2867" s="177" t="str">
        <f>CONCATENATE(B2867+100,P2867+100)</f>
        <v>144102</v>
      </c>
      <c r="S2867" s="170">
        <f>B2868</f>
        <v>19</v>
      </c>
      <c r="T2867" t="e">
        <f>VLOOKUP(B2867,$D$223:$H$264,5,FALSE)</f>
        <v>#N/A</v>
      </c>
    </row>
    <row r="2868" spans="1:20" ht="16.5" thickBot="1" x14ac:dyDescent="0.3">
      <c r="A2868" s="139" t="str">
        <f t="shared" si="1968"/>
        <v>2015Wk 17P19</v>
      </c>
      <c r="B2868">
        <v>19</v>
      </c>
      <c r="C2868" s="144" t="s">
        <v>255</v>
      </c>
      <c r="D2868" s="171">
        <v>5</v>
      </c>
      <c r="E2868" s="172">
        <v>6</v>
      </c>
      <c r="F2868" s="172">
        <v>4</v>
      </c>
      <c r="G2868" s="172">
        <v>6</v>
      </c>
      <c r="H2868" s="172">
        <v>5</v>
      </c>
      <c r="I2868" s="172">
        <v>5</v>
      </c>
      <c r="J2868" s="172">
        <v>4</v>
      </c>
      <c r="K2868" s="172">
        <v>5</v>
      </c>
      <c r="L2868" s="172">
        <v>4</v>
      </c>
      <c r="M2868" s="173">
        <v>6</v>
      </c>
      <c r="N2868" s="174">
        <v>45</v>
      </c>
      <c r="O2868" s="175">
        <v>-3</v>
      </c>
      <c r="P2868" s="176">
        <v>0</v>
      </c>
      <c r="Q2868" s="52"/>
      <c r="R2868" s="177" t="str">
        <f>CONCATENATE(B2868+100,P2868+100)</f>
        <v>119100</v>
      </c>
      <c r="S2868" s="170">
        <f>B2867</f>
        <v>44</v>
      </c>
      <c r="T2868" t="e">
        <f>VLOOKUP(B2868,$D$223:$H$264,5,FALSE)</f>
        <v>#N/A</v>
      </c>
    </row>
    <row r="2869" spans="1:20" ht="16.5" thickBot="1" x14ac:dyDescent="0.3">
      <c r="A2869" s="139" t="str">
        <f t="shared" si="1968"/>
        <v>2015Wk 17PM12</v>
      </c>
      <c r="B2869" t="s">
        <v>245</v>
      </c>
      <c r="C2869" s="96"/>
      <c r="D2869" s="98"/>
      <c r="E2869" s="178"/>
      <c r="F2869" s="178"/>
      <c r="G2869" s="178"/>
      <c r="H2869" s="178"/>
      <c r="I2869" s="178"/>
      <c r="J2869" s="178"/>
      <c r="K2869" s="178"/>
      <c r="L2869" s="178"/>
      <c r="M2869" s="178"/>
      <c r="N2869" s="126"/>
      <c r="O2869" s="126"/>
      <c r="P2869" s="90"/>
      <c r="Q2869" s="52"/>
      <c r="R2869" s="177" t="str">
        <f>IF(R2867="","",CONCATENATE(R2867,"v",R2868))</f>
        <v>144102v119100</v>
      </c>
      <c r="S2869" s="170"/>
    </row>
    <row r="2870" spans="1:20" ht="16.5" thickBot="1" x14ac:dyDescent="0.3">
      <c r="A2870" s="139" t="str">
        <f t="shared" si="1968"/>
        <v>2015Wk 17P37</v>
      </c>
      <c r="B2870">
        <v>37</v>
      </c>
      <c r="C2870" s="144" t="s">
        <v>223</v>
      </c>
      <c r="D2870" s="171">
        <v>5</v>
      </c>
      <c r="E2870" s="172">
        <v>5</v>
      </c>
      <c r="F2870" s="172">
        <v>4</v>
      </c>
      <c r="G2870" s="172">
        <v>9</v>
      </c>
      <c r="H2870" s="172">
        <v>7</v>
      </c>
      <c r="I2870" s="172">
        <v>5</v>
      </c>
      <c r="J2870" s="172">
        <v>3</v>
      </c>
      <c r="K2870" s="172">
        <v>4</v>
      </c>
      <c r="L2870" s="172">
        <v>3</v>
      </c>
      <c r="M2870" s="173">
        <v>5</v>
      </c>
      <c r="N2870" s="174">
        <v>45</v>
      </c>
      <c r="O2870" s="175">
        <v>0</v>
      </c>
      <c r="P2870" s="176">
        <v>0</v>
      </c>
      <c r="Q2870" s="52"/>
      <c r="R2870" s="177" t="str">
        <f>CONCATENATE(B2870+100,P2870+100)</f>
        <v>137100</v>
      </c>
      <c r="S2870" s="170">
        <f>B2871</f>
        <v>28</v>
      </c>
      <c r="T2870" t="e">
        <f>VLOOKUP(B2870,$D$223:$H$264,5,FALSE)</f>
        <v>#N/A</v>
      </c>
    </row>
    <row r="2871" spans="1:20" ht="16.5" thickBot="1" x14ac:dyDescent="0.3">
      <c r="A2871" s="139" t="str">
        <f t="shared" si="1968"/>
        <v>2015Wk 17P28</v>
      </c>
      <c r="B2871">
        <v>28</v>
      </c>
      <c r="C2871" s="144" t="s">
        <v>244</v>
      </c>
      <c r="D2871" s="171">
        <v>9</v>
      </c>
      <c r="E2871" s="172">
        <v>6</v>
      </c>
      <c r="F2871" s="172">
        <v>5</v>
      </c>
      <c r="G2871" s="172">
        <v>6</v>
      </c>
      <c r="H2871" s="172">
        <v>6</v>
      </c>
      <c r="I2871" s="172">
        <v>5</v>
      </c>
      <c r="J2871" s="172">
        <v>4</v>
      </c>
      <c r="K2871" s="172">
        <v>4</v>
      </c>
      <c r="L2871" s="172">
        <v>3</v>
      </c>
      <c r="M2871" s="173">
        <v>6</v>
      </c>
      <c r="N2871" s="174">
        <v>45</v>
      </c>
      <c r="O2871" s="175">
        <v>1</v>
      </c>
      <c r="P2871" s="176">
        <v>2</v>
      </c>
      <c r="Q2871" s="52"/>
      <c r="R2871" s="177" t="str">
        <f>CONCATENATE(B2871+100,P2871+100)</f>
        <v>128102</v>
      </c>
      <c r="S2871" s="170">
        <f>B2870</f>
        <v>37</v>
      </c>
      <c r="T2871" t="e">
        <f>VLOOKUP(B2871,$D$223:$H$264,5,FALSE)</f>
        <v>#N/A</v>
      </c>
    </row>
    <row r="2872" spans="1:20" ht="16.5" thickBot="1" x14ac:dyDescent="0.3">
      <c r="A2872" s="139" t="str">
        <f t="shared" si="1968"/>
        <v>2015Wk 17PM13</v>
      </c>
      <c r="B2872" t="s">
        <v>248</v>
      </c>
      <c r="C2872" s="96"/>
      <c r="D2872" s="98"/>
      <c r="E2872" s="178"/>
      <c r="F2872" s="178"/>
      <c r="G2872" s="178"/>
      <c r="H2872" s="178"/>
      <c r="I2872" s="178"/>
      <c r="J2872" s="178"/>
      <c r="K2872" s="178"/>
      <c r="L2872" s="178"/>
      <c r="M2872" s="178"/>
      <c r="N2872" s="126"/>
      <c r="O2872" s="126"/>
      <c r="P2872" s="90"/>
      <c r="Q2872" s="52"/>
      <c r="R2872" s="177" t="str">
        <f>IF(R2870="","",CONCATENATE(R2870,"v",R2871))</f>
        <v>137100v128102</v>
      </c>
      <c r="S2872" s="170"/>
    </row>
    <row r="2873" spans="1:20" ht="16.5" thickBot="1" x14ac:dyDescent="0.3">
      <c r="A2873" s="139" t="str">
        <f t="shared" si="1968"/>
        <v>2015Wk 17P79</v>
      </c>
      <c r="B2873">
        <v>79</v>
      </c>
      <c r="C2873" s="144" t="s">
        <v>220</v>
      </c>
      <c r="D2873" s="171">
        <v>3</v>
      </c>
      <c r="E2873" s="172">
        <v>7</v>
      </c>
      <c r="F2873" s="172">
        <v>5</v>
      </c>
      <c r="G2873" s="172">
        <v>5</v>
      </c>
      <c r="H2873" s="172">
        <v>5</v>
      </c>
      <c r="I2873" s="172">
        <v>4</v>
      </c>
      <c r="J2873" s="172">
        <v>3</v>
      </c>
      <c r="K2873" s="172">
        <v>4</v>
      </c>
      <c r="L2873" s="172">
        <v>3</v>
      </c>
      <c r="M2873" s="173">
        <v>4</v>
      </c>
      <c r="N2873" s="174">
        <v>40</v>
      </c>
      <c r="O2873" s="175">
        <v>0</v>
      </c>
      <c r="P2873" s="176">
        <v>2</v>
      </c>
      <c r="Q2873" s="52"/>
      <c r="R2873" s="177" t="str">
        <f>CONCATENATE(B2873+100,P2873+100)</f>
        <v>179102</v>
      </c>
      <c r="S2873" s="170">
        <f>B2874</f>
        <v>43</v>
      </c>
      <c r="T2873" t="e">
        <f>VLOOKUP(B2873,$D$223:$H$264,5,FALSE)</f>
        <v>#N/A</v>
      </c>
    </row>
    <row r="2874" spans="1:20" ht="16.5" thickBot="1" x14ac:dyDescent="0.3">
      <c r="A2874" s="139" t="str">
        <f t="shared" si="1968"/>
        <v>2015Wk 17P43</v>
      </c>
      <c r="B2874">
        <v>43</v>
      </c>
      <c r="C2874" s="144" t="s">
        <v>241</v>
      </c>
      <c r="D2874" s="171">
        <v>8</v>
      </c>
      <c r="E2874" s="172">
        <v>7</v>
      </c>
      <c r="F2874" s="172">
        <v>5</v>
      </c>
      <c r="G2874" s="172">
        <v>6</v>
      </c>
      <c r="H2874" s="172">
        <v>6</v>
      </c>
      <c r="I2874" s="172">
        <v>5</v>
      </c>
      <c r="J2874" s="172">
        <v>5</v>
      </c>
      <c r="K2874" s="172">
        <v>5</v>
      </c>
      <c r="L2874" s="172">
        <v>3</v>
      </c>
      <c r="M2874" s="173">
        <v>7</v>
      </c>
      <c r="N2874" s="174">
        <v>49</v>
      </c>
      <c r="O2874" s="175">
        <v>-3</v>
      </c>
      <c r="P2874" s="176">
        <v>0</v>
      </c>
      <c r="Q2874" s="52"/>
      <c r="R2874" s="177" t="str">
        <f>CONCATENATE(B2874+100,P2874+100)</f>
        <v>143100</v>
      </c>
      <c r="S2874" s="170">
        <f>B2873</f>
        <v>79</v>
      </c>
      <c r="T2874" t="e">
        <f>VLOOKUP(B2874,$D$223:$H$264,5,FALSE)</f>
        <v>#N/A</v>
      </c>
    </row>
    <row r="2875" spans="1:20" ht="16.5" thickBot="1" x14ac:dyDescent="0.3">
      <c r="A2875" s="139" t="str">
        <f t="shared" si="1968"/>
        <v>2015Wk 17PM14</v>
      </c>
      <c r="B2875" t="s">
        <v>251</v>
      </c>
      <c r="C2875" s="96"/>
      <c r="D2875" s="98"/>
      <c r="E2875" s="178"/>
      <c r="F2875" s="178"/>
      <c r="G2875" s="178"/>
      <c r="H2875" s="178"/>
      <c r="I2875" s="178"/>
      <c r="J2875" s="178"/>
      <c r="K2875" s="178"/>
      <c r="L2875" s="178"/>
      <c r="M2875" s="178"/>
      <c r="N2875" s="126"/>
      <c r="O2875" s="126"/>
      <c r="P2875" s="90"/>
      <c r="Q2875" s="52"/>
      <c r="R2875" s="177" t="str">
        <f>IF(R2873="","",CONCATENATE(R2873,"v",R2874))</f>
        <v>179102v143100</v>
      </c>
      <c r="S2875" s="170"/>
    </row>
    <row r="2876" spans="1:20" ht="16.5" thickBot="1" x14ac:dyDescent="0.3">
      <c r="A2876" s="139" t="str">
        <f t="shared" si="1968"/>
        <v>2015Wk 17P73</v>
      </c>
      <c r="B2876">
        <v>73</v>
      </c>
      <c r="C2876" s="144" t="s">
        <v>226</v>
      </c>
      <c r="D2876" s="171">
        <v>11</v>
      </c>
      <c r="E2876" s="172">
        <v>7</v>
      </c>
      <c r="F2876" s="172">
        <v>5</v>
      </c>
      <c r="G2876" s="172">
        <v>9</v>
      </c>
      <c r="H2876" s="172">
        <v>6</v>
      </c>
      <c r="I2876" s="172">
        <v>5</v>
      </c>
      <c r="J2876" s="172">
        <v>3</v>
      </c>
      <c r="K2876" s="172">
        <v>4</v>
      </c>
      <c r="L2876" s="172">
        <v>5</v>
      </c>
      <c r="M2876" s="173">
        <v>7</v>
      </c>
      <c r="N2876" s="174">
        <v>51</v>
      </c>
      <c r="O2876" s="175">
        <v>0</v>
      </c>
      <c r="P2876" s="176">
        <v>2</v>
      </c>
      <c r="Q2876" s="52"/>
      <c r="R2876" s="177" t="str">
        <f>CONCATENATE(B2876+100,P2876+100)</f>
        <v>173102</v>
      </c>
      <c r="S2876" s="170">
        <f>B2877</f>
        <v>8</v>
      </c>
      <c r="T2876" t="e">
        <f>VLOOKUP(B2876,$D$223:$H$264,5,FALSE)</f>
        <v>#N/A</v>
      </c>
    </row>
    <row r="2877" spans="1:20" ht="16.5" thickBot="1" x14ac:dyDescent="0.3">
      <c r="A2877" s="139" t="str">
        <f t="shared" si="1968"/>
        <v>2015Wk 17P8</v>
      </c>
      <c r="B2877">
        <v>8</v>
      </c>
      <c r="C2877" s="144" t="s">
        <v>238</v>
      </c>
      <c r="D2877" s="171">
        <v>5</v>
      </c>
      <c r="E2877" s="172">
        <v>6</v>
      </c>
      <c r="F2877" s="172">
        <v>5</v>
      </c>
      <c r="G2877" s="172">
        <v>7</v>
      </c>
      <c r="H2877" s="172">
        <v>5</v>
      </c>
      <c r="I2877" s="172">
        <v>3</v>
      </c>
      <c r="J2877" s="172">
        <v>4</v>
      </c>
      <c r="K2877" s="172">
        <v>5</v>
      </c>
      <c r="L2877" s="172">
        <v>3</v>
      </c>
      <c r="M2877" s="173">
        <v>6</v>
      </c>
      <c r="N2877" s="174">
        <v>44</v>
      </c>
      <c r="O2877" s="175">
        <v>-1</v>
      </c>
      <c r="P2877" s="176">
        <v>0</v>
      </c>
      <c r="Q2877" s="52"/>
      <c r="R2877" s="177" t="str">
        <f>CONCATENATE(B2877+100,P2877+100)</f>
        <v>108100</v>
      </c>
      <c r="S2877" s="170">
        <f>B2876</f>
        <v>73</v>
      </c>
      <c r="T2877" t="e">
        <f>VLOOKUP(B2877,$D$223:$H$264,5,FALSE)</f>
        <v>#N/A</v>
      </c>
    </row>
    <row r="2878" spans="1:20" ht="16.5" thickBot="1" x14ac:dyDescent="0.3">
      <c r="A2878" s="139" t="str">
        <f t="shared" si="1968"/>
        <v>2015Wk 17PM15</v>
      </c>
      <c r="B2878" t="s">
        <v>254</v>
      </c>
      <c r="C2878" s="96"/>
      <c r="D2878" s="98"/>
      <c r="E2878" s="178"/>
      <c r="F2878" s="178"/>
      <c r="G2878" s="178"/>
      <c r="H2878" s="178"/>
      <c r="I2878" s="178"/>
      <c r="J2878" s="178"/>
      <c r="K2878" s="178"/>
      <c r="L2878" s="178"/>
      <c r="M2878" s="178"/>
      <c r="N2878" s="126"/>
      <c r="O2878" s="126"/>
      <c r="P2878" s="90"/>
      <c r="Q2878" s="52"/>
      <c r="R2878" s="177" t="str">
        <f>IF(R2876="","",CONCATENATE(R2876,"v",R2877))</f>
        <v>173102v108100</v>
      </c>
      <c r="S2878" s="170"/>
    </row>
    <row r="2879" spans="1:20" ht="16.5" thickBot="1" x14ac:dyDescent="0.3">
      <c r="A2879" s="139" t="str">
        <f t="shared" si="1968"/>
        <v>2015Wk 17P22</v>
      </c>
      <c r="B2879">
        <v>22</v>
      </c>
      <c r="C2879" s="144" t="s">
        <v>222</v>
      </c>
      <c r="D2879" s="171">
        <v>6</v>
      </c>
      <c r="E2879" s="172">
        <v>5</v>
      </c>
      <c r="F2879" s="172">
        <v>6</v>
      </c>
      <c r="G2879" s="172">
        <v>6</v>
      </c>
      <c r="H2879" s="172">
        <v>4</v>
      </c>
      <c r="I2879" s="172">
        <v>4</v>
      </c>
      <c r="J2879" s="172">
        <v>3</v>
      </c>
      <c r="K2879" s="172">
        <v>4</v>
      </c>
      <c r="L2879" s="172">
        <v>3</v>
      </c>
      <c r="M2879" s="173">
        <v>5</v>
      </c>
      <c r="N2879" s="174">
        <v>40</v>
      </c>
      <c r="O2879" s="175">
        <v>3</v>
      </c>
      <c r="P2879" s="176">
        <v>1</v>
      </c>
      <c r="Q2879" s="52"/>
      <c r="R2879" s="177" t="str">
        <f>CONCATENATE(B2879+100,P2879+100)</f>
        <v>122101</v>
      </c>
      <c r="S2879" s="170">
        <f>B2880</f>
        <v>80</v>
      </c>
      <c r="T2879" t="e">
        <f>VLOOKUP(B2879,$D$223:$H$264,5,FALSE)</f>
        <v>#N/A</v>
      </c>
    </row>
    <row r="2880" spans="1:20" ht="16.5" thickBot="1" x14ac:dyDescent="0.3">
      <c r="A2880" s="139" t="str">
        <f t="shared" si="1968"/>
        <v>2015Wk 17P80</v>
      </c>
      <c r="B2880">
        <v>80</v>
      </c>
      <c r="C2880" s="144" t="s">
        <v>252</v>
      </c>
      <c r="D2880" s="171">
        <v>9</v>
      </c>
      <c r="E2880" s="172">
        <v>7</v>
      </c>
      <c r="F2880" s="172">
        <v>5</v>
      </c>
      <c r="G2880" s="172">
        <v>7</v>
      </c>
      <c r="H2880" s="172">
        <v>3</v>
      </c>
      <c r="I2880" s="172">
        <v>5</v>
      </c>
      <c r="J2880" s="172">
        <v>3</v>
      </c>
      <c r="K2880" s="172">
        <v>5</v>
      </c>
      <c r="L2880" s="172">
        <v>3</v>
      </c>
      <c r="M2880" s="173">
        <v>6</v>
      </c>
      <c r="N2880" s="174">
        <v>44</v>
      </c>
      <c r="O2880" s="175">
        <v>3</v>
      </c>
      <c r="P2880" s="176">
        <v>1</v>
      </c>
      <c r="Q2880" s="52"/>
      <c r="R2880" s="177" t="str">
        <f>CONCATENATE(B2880+100,P2880+100)</f>
        <v>180101</v>
      </c>
      <c r="S2880" s="170">
        <f>B2879</f>
        <v>22</v>
      </c>
      <c r="T2880" t="e">
        <f>VLOOKUP(B2880,$D$223:$H$264,5,FALSE)</f>
        <v>#N/A</v>
      </c>
    </row>
    <row r="2881" spans="1:19" ht="16.5" thickBot="1" x14ac:dyDescent="0.3">
      <c r="A2881" s="139" t="str">
        <f t="shared" si="1968"/>
        <v>2015Wk 17PM16</v>
      </c>
      <c r="B2881" t="s">
        <v>257</v>
      </c>
      <c r="C2881" s="96"/>
      <c r="D2881" s="98"/>
      <c r="E2881" s="178"/>
      <c r="F2881" s="178"/>
      <c r="G2881" s="178"/>
      <c r="H2881" s="178"/>
      <c r="I2881" s="178"/>
      <c r="J2881" s="178"/>
      <c r="K2881" s="178"/>
      <c r="L2881" s="178"/>
      <c r="M2881" s="178"/>
      <c r="N2881" s="126"/>
      <c r="O2881" s="126"/>
      <c r="P2881" s="90"/>
      <c r="Q2881" s="52"/>
      <c r="R2881" s="177" t="str">
        <f>IF(R2879="","",CONCATENATE(R2879,"v",R2880))</f>
        <v>122101v180101</v>
      </c>
      <c r="S2881" s="170"/>
    </row>
    <row r="2882" spans="1:19" ht="16.5" thickBot="1" x14ac:dyDescent="0.3">
      <c r="A2882" s="139" t="str">
        <f t="shared" si="1968"/>
        <v>2015Wk 17P4</v>
      </c>
      <c r="B2882">
        <v>4</v>
      </c>
      <c r="C2882" s="144" t="s">
        <v>219</v>
      </c>
      <c r="D2882" s="171">
        <v>3</v>
      </c>
      <c r="E2882" s="172">
        <v>5</v>
      </c>
      <c r="F2882" s="172">
        <v>4</v>
      </c>
      <c r="G2882" s="172">
        <v>5</v>
      </c>
      <c r="H2882" s="172">
        <v>4</v>
      </c>
      <c r="I2882" s="172">
        <v>4</v>
      </c>
      <c r="J2882" s="172">
        <v>4</v>
      </c>
      <c r="K2882" s="172">
        <v>4</v>
      </c>
      <c r="L2882" s="172">
        <v>4</v>
      </c>
      <c r="M2882" s="173">
        <v>4</v>
      </c>
      <c r="N2882" s="174">
        <v>38</v>
      </c>
      <c r="O2882" s="175">
        <v>2</v>
      </c>
      <c r="P2882" s="176">
        <v>2</v>
      </c>
      <c r="Q2882" s="52"/>
      <c r="R2882" s="177" t="str">
        <f>CONCATENATE(B2882+100,P2882+100)</f>
        <v>104102</v>
      </c>
      <c r="S2882" s="170">
        <f t="shared" ref="S2882" si="1969">B2883</f>
        <v>24</v>
      </c>
    </row>
    <row r="2883" spans="1:19" ht="16.5" thickBot="1" x14ac:dyDescent="0.3">
      <c r="A2883" s="139" t="str">
        <f t="shared" si="1968"/>
        <v>2015Wk 17P24</v>
      </c>
      <c r="B2883">
        <v>24</v>
      </c>
      <c r="C2883" s="144" t="s">
        <v>249</v>
      </c>
      <c r="D2883" s="171">
        <v>8</v>
      </c>
      <c r="E2883" s="172">
        <v>6</v>
      </c>
      <c r="F2883" s="172">
        <v>5</v>
      </c>
      <c r="G2883" s="172">
        <v>6</v>
      </c>
      <c r="H2883" s="172">
        <v>6</v>
      </c>
      <c r="I2883" s="172">
        <v>4</v>
      </c>
      <c r="J2883" s="172">
        <v>4</v>
      </c>
      <c r="K2883" s="172">
        <v>6</v>
      </c>
      <c r="L2883" s="172">
        <v>3</v>
      </c>
      <c r="M2883" s="173">
        <v>4</v>
      </c>
      <c r="N2883" s="174">
        <v>44</v>
      </c>
      <c r="O2883" s="175">
        <v>1</v>
      </c>
      <c r="P2883" s="176">
        <v>0</v>
      </c>
      <c r="Q2883" s="52"/>
      <c r="R2883" s="177" t="str">
        <f>CONCATENATE(B2883+100,P2883+100)</f>
        <v>124100</v>
      </c>
      <c r="S2883" s="170">
        <f t="shared" ref="S2883" si="1970">B2882</f>
        <v>4</v>
      </c>
    </row>
    <row r="2884" spans="1:19" ht="16.5" thickBot="1" x14ac:dyDescent="0.3">
      <c r="A2884" s="139" t="str">
        <f t="shared" si="1968"/>
        <v>2015Wk 17PM17</v>
      </c>
      <c r="B2884" t="s">
        <v>260</v>
      </c>
      <c r="C2884" s="96"/>
      <c r="D2884" s="98"/>
      <c r="E2884" s="178"/>
      <c r="F2884" s="178"/>
      <c r="G2884" s="178"/>
      <c r="H2884" s="178"/>
      <c r="I2884" s="178"/>
      <c r="J2884" s="178"/>
      <c r="K2884" s="178"/>
      <c r="L2884" s="178"/>
      <c r="M2884" s="178"/>
      <c r="N2884" s="126"/>
      <c r="O2884" s="126"/>
      <c r="P2884" s="90"/>
      <c r="Q2884" s="52"/>
      <c r="R2884" s="177" t="str">
        <f>IF(R2882="","",CONCATENATE(R2882,"v",R2883))</f>
        <v>104102v124100</v>
      </c>
      <c r="S2884" s="170"/>
    </row>
    <row r="2885" spans="1:19" ht="16.5" thickBot="1" x14ac:dyDescent="0.3">
      <c r="A2885" s="139" t="str">
        <f t="shared" si="1968"/>
        <v>2015Wk 17P35</v>
      </c>
      <c r="B2885">
        <v>35</v>
      </c>
      <c r="C2885" s="144" t="s">
        <v>225</v>
      </c>
      <c r="D2885" s="171">
        <v>11</v>
      </c>
      <c r="E2885" s="172">
        <v>8</v>
      </c>
      <c r="F2885" s="172">
        <v>6</v>
      </c>
      <c r="G2885" s="172">
        <v>7</v>
      </c>
      <c r="H2885" s="172">
        <v>6</v>
      </c>
      <c r="I2885" s="172">
        <v>6</v>
      </c>
      <c r="J2885" s="172">
        <v>4</v>
      </c>
      <c r="K2885" s="172">
        <v>4</v>
      </c>
      <c r="L2885" s="172">
        <v>3</v>
      </c>
      <c r="M2885" s="173">
        <v>5</v>
      </c>
      <c r="N2885" s="174">
        <v>49</v>
      </c>
      <c r="O2885" s="175">
        <v>0</v>
      </c>
      <c r="P2885" s="176">
        <v>2</v>
      </c>
      <c r="Q2885" s="52"/>
      <c r="R2885" s="177" t="str">
        <f>CONCATENATE(B2885+100,P2885+100)</f>
        <v>135102</v>
      </c>
      <c r="S2885" s="170">
        <f t="shared" ref="S2885" si="1971">B2886</f>
        <v>23</v>
      </c>
    </row>
    <row r="2886" spans="1:19" ht="16.5" thickBot="1" x14ac:dyDescent="0.3">
      <c r="A2886" s="139" t="str">
        <f t="shared" si="1968"/>
        <v>2015Wk 17P23</v>
      </c>
      <c r="B2886">
        <v>23</v>
      </c>
      <c r="C2886" s="144" t="s">
        <v>246</v>
      </c>
      <c r="D2886" s="171">
        <v>5</v>
      </c>
      <c r="E2886" s="172">
        <v>5</v>
      </c>
      <c r="F2886" s="172">
        <v>4</v>
      </c>
      <c r="G2886" s="172">
        <v>8</v>
      </c>
      <c r="H2886" s="172">
        <v>6</v>
      </c>
      <c r="I2886" s="172">
        <v>6</v>
      </c>
      <c r="J2886" s="172">
        <v>4</v>
      </c>
      <c r="K2886" s="172">
        <v>4</v>
      </c>
      <c r="L2886" s="172">
        <v>3</v>
      </c>
      <c r="M2886" s="173">
        <v>5</v>
      </c>
      <c r="N2886" s="174">
        <v>45</v>
      </c>
      <c r="O2886" s="175">
        <v>-2</v>
      </c>
      <c r="P2886" s="176">
        <v>0</v>
      </c>
      <c r="Q2886" s="52"/>
      <c r="R2886" s="177" t="str">
        <f>CONCATENATE(B2886+100,P2886+100)</f>
        <v>123100</v>
      </c>
      <c r="S2886" s="170">
        <f t="shared" ref="S2886" si="1972">B2885</f>
        <v>35</v>
      </c>
    </row>
    <row r="2887" spans="1:19" ht="16.5" thickBot="1" x14ac:dyDescent="0.3">
      <c r="A2887" s="139" t="str">
        <f t="shared" si="1968"/>
        <v>2015Wk 17PM18</v>
      </c>
      <c r="B2887" t="s">
        <v>263</v>
      </c>
      <c r="C2887" s="96"/>
      <c r="D2887" s="98"/>
      <c r="E2887" s="178"/>
      <c r="F2887" s="178"/>
      <c r="G2887" s="178"/>
      <c r="H2887" s="178"/>
      <c r="I2887" s="178"/>
      <c r="J2887" s="178"/>
      <c r="K2887" s="178"/>
      <c r="L2887" s="178"/>
      <c r="M2887" s="178"/>
      <c r="N2887" s="126"/>
      <c r="O2887" s="126"/>
      <c r="P2887" s="90"/>
      <c r="Q2887" s="52"/>
      <c r="R2887" s="177" t="str">
        <f>IF(R2885="","",CONCATENATE(R2885,"v",R2886))</f>
        <v>135102v123100</v>
      </c>
      <c r="S2887" s="170"/>
    </row>
    <row r="2888" spans="1:19" ht="16.5" thickBot="1" x14ac:dyDescent="0.3">
      <c r="A2888" s="139" t="str">
        <f t="shared" si="1968"/>
        <v>2015Wk 17P</v>
      </c>
      <c r="B2888" t="s">
        <v>264</v>
      </c>
      <c r="C2888" s="144"/>
      <c r="D2888" s="171" t="s">
        <v>264</v>
      </c>
      <c r="E2888" s="172"/>
      <c r="F2888" s="172"/>
      <c r="G2888" s="172"/>
      <c r="H2888" s="172"/>
      <c r="I2888" s="172"/>
      <c r="J2888" s="172"/>
      <c r="K2888" s="172"/>
      <c r="L2888" s="172"/>
      <c r="M2888" s="173"/>
      <c r="N2888" s="174">
        <v>0</v>
      </c>
      <c r="O2888" s="175" t="e">
        <v>#VALUE!</v>
      </c>
      <c r="P2888" s="176" t="e">
        <v>#VALUE!</v>
      </c>
      <c r="Q2888" s="52"/>
      <c r="R2888" s="177" t="e">
        <f>CONCATENATE(B2888+100,P2888+100)</f>
        <v>#VALUE!</v>
      </c>
      <c r="S2888" s="170"/>
    </row>
    <row r="2889" spans="1:19" ht="16.5" thickBot="1" x14ac:dyDescent="0.3">
      <c r="A2889" s="139" t="str">
        <f t="shared" si="1968"/>
        <v>2015Wk 17P</v>
      </c>
      <c r="B2889" t="s">
        <v>264</v>
      </c>
      <c r="C2889" s="144"/>
      <c r="D2889" s="171" t="s">
        <v>264</v>
      </c>
      <c r="E2889" s="172"/>
      <c r="F2889" s="172"/>
      <c r="G2889" s="172"/>
      <c r="H2889" s="172"/>
      <c r="I2889" s="172"/>
      <c r="J2889" s="172"/>
      <c r="K2889" s="172"/>
      <c r="L2889" s="172"/>
      <c r="M2889" s="173"/>
      <c r="N2889" s="174">
        <v>0</v>
      </c>
      <c r="O2889" s="175" t="e">
        <v>#VALUE!</v>
      </c>
      <c r="P2889" s="176" t="e">
        <v>#VALUE!</v>
      </c>
      <c r="Q2889" s="52"/>
      <c r="R2889" s="177" t="e">
        <f>CONCATENATE(B2889+100,P2889+100)</f>
        <v>#VALUE!</v>
      </c>
      <c r="S2889" s="170"/>
    </row>
    <row r="2890" spans="1:19" ht="16.5" thickBot="1" x14ac:dyDescent="0.3">
      <c r="A2890" s="139" t="str">
        <f t="shared" si="1968"/>
        <v>2015Wk 17PM19</v>
      </c>
      <c r="B2890" t="s">
        <v>265</v>
      </c>
      <c r="C2890" s="96"/>
      <c r="D2890" s="98"/>
      <c r="E2890" s="178"/>
      <c r="F2890" s="178"/>
      <c r="G2890" s="178"/>
      <c r="H2890" s="178"/>
      <c r="I2890" s="178"/>
      <c r="J2890" s="178"/>
      <c r="K2890" s="178"/>
      <c r="L2890" s="178"/>
      <c r="M2890" s="178"/>
      <c r="N2890" s="126"/>
      <c r="O2890" s="126"/>
      <c r="P2890" s="90"/>
      <c r="Q2890" s="52"/>
      <c r="R2890" s="177" t="e">
        <f>IF(R2888="","",CONCATENATE(R2888,"v",R2889))</f>
        <v>#VALUE!</v>
      </c>
      <c r="S2890" s="170"/>
    </row>
    <row r="2891" spans="1:19" ht="16.5" thickBot="1" x14ac:dyDescent="0.3">
      <c r="A2891" s="139" t="str">
        <f t="shared" si="1968"/>
        <v>2015Wk 17P</v>
      </c>
      <c r="B2891" t="s">
        <v>264</v>
      </c>
      <c r="C2891" s="144"/>
      <c r="D2891" s="171" t="s">
        <v>264</v>
      </c>
      <c r="E2891" s="172"/>
      <c r="F2891" s="172"/>
      <c r="G2891" s="172"/>
      <c r="H2891" s="172"/>
      <c r="I2891" s="172"/>
      <c r="J2891" s="172"/>
      <c r="K2891" s="172"/>
      <c r="L2891" s="172"/>
      <c r="M2891" s="173"/>
      <c r="N2891" s="174">
        <v>0</v>
      </c>
      <c r="O2891" s="175" t="e">
        <v>#VALUE!</v>
      </c>
      <c r="P2891" s="176" t="e">
        <v>#VALUE!</v>
      </c>
      <c r="Q2891" s="52"/>
      <c r="R2891" s="177" t="e">
        <f>CONCATENATE(B2891+100,P2891+100)</f>
        <v>#VALUE!</v>
      </c>
      <c r="S2891" s="170"/>
    </row>
    <row r="2892" spans="1:19" ht="16.5" thickBot="1" x14ac:dyDescent="0.3">
      <c r="A2892" s="139" t="str">
        <f t="shared" si="1968"/>
        <v>2015Wk 17P</v>
      </c>
      <c r="B2892" t="s">
        <v>264</v>
      </c>
      <c r="C2892" s="144"/>
      <c r="D2892" s="171" t="s">
        <v>264</v>
      </c>
      <c r="E2892" s="172"/>
      <c r="F2892" s="172"/>
      <c r="G2892" s="172"/>
      <c r="H2892" s="172"/>
      <c r="I2892" s="172"/>
      <c r="J2892" s="172"/>
      <c r="K2892" s="172"/>
      <c r="L2892" s="172"/>
      <c r="M2892" s="173"/>
      <c r="N2892" s="174">
        <v>0</v>
      </c>
      <c r="O2892" s="175" t="e">
        <v>#VALUE!</v>
      </c>
      <c r="P2892" s="176" t="e">
        <v>#VALUE!</v>
      </c>
      <c r="Q2892" s="52"/>
      <c r="R2892" s="177" t="e">
        <f>CONCATENATE(B2892+100,P2892+100)</f>
        <v>#VALUE!</v>
      </c>
      <c r="S2892" s="170"/>
    </row>
    <row r="2893" spans="1:19" ht="16.5" thickBot="1" x14ac:dyDescent="0.3">
      <c r="A2893" s="139" t="str">
        <f t="shared" si="1968"/>
        <v>2015Wk 17PM20</v>
      </c>
      <c r="B2893" t="s">
        <v>266</v>
      </c>
      <c r="C2893" s="96"/>
      <c r="D2893" s="98"/>
      <c r="E2893" s="178"/>
      <c r="F2893" s="178"/>
      <c r="G2893" s="178"/>
      <c r="H2893" s="178"/>
      <c r="I2893" s="178"/>
      <c r="J2893" s="178"/>
      <c r="K2893" s="178"/>
      <c r="L2893" s="178"/>
      <c r="M2893" s="178"/>
      <c r="N2893" s="126"/>
      <c r="O2893" s="126"/>
      <c r="P2893" s="90"/>
      <c r="Q2893" s="52"/>
      <c r="R2893" s="177" t="e">
        <f>IF(R2891="","",CONCATENATE(R2891,"v",R2892))</f>
        <v>#VALUE!</v>
      </c>
      <c r="S2893" s="170"/>
    </row>
    <row r="2894" spans="1:19" ht="16.5" thickBot="1" x14ac:dyDescent="0.3">
      <c r="B2894" s="179" t="s">
        <v>2</v>
      </c>
      <c r="C2894" s="180" t="s">
        <v>17</v>
      </c>
      <c r="D2894" s="181" t="s">
        <v>267</v>
      </c>
      <c r="E2894" s="182" t="s">
        <v>8</v>
      </c>
      <c r="F2894" s="183" t="s">
        <v>5</v>
      </c>
      <c r="G2894" s="184" t="s">
        <v>268</v>
      </c>
      <c r="K2894" s="52"/>
      <c r="L2894" s="52"/>
      <c r="P2894" s="134"/>
    </row>
    <row r="2895" spans="1:19" x14ac:dyDescent="0.25">
      <c r="A2895" s="139" t="str">
        <f>CONCATENATE($C$10,$C$2832,"T",B2895)</f>
        <v>2015Wk 17T1</v>
      </c>
      <c r="B2895" s="186">
        <v>1</v>
      </c>
      <c r="C2895" s="187" t="s">
        <v>213</v>
      </c>
      <c r="D2895" s="188">
        <v>4</v>
      </c>
      <c r="E2895" s="189">
        <v>2</v>
      </c>
      <c r="F2895" s="190">
        <v>3</v>
      </c>
      <c r="G2895" s="189"/>
      <c r="K2895" s="52"/>
      <c r="L2895" s="52"/>
      <c r="P2895" s="134"/>
      <c r="Q2895" s="1">
        <f>COUNTIF(G2895:G2895,"=X")</f>
        <v>0</v>
      </c>
      <c r="R2895" s="1" t="str">
        <f t="shared" ref="R2895:R2936" si="1973">IF(G2895="X",CONCATENATE("S",Q2895),"")</f>
        <v/>
      </c>
      <c r="S2895" s="1" t="str">
        <f>IF(R2895="","",VLOOKUP(C2895,'[1]Admin Tools'!C:D,2,FALSE))</f>
        <v/>
      </c>
    </row>
    <row r="2896" spans="1:19" x14ac:dyDescent="0.25">
      <c r="A2896" s="139" t="str">
        <f>CONCATENATE($C$10,$C$2832,"T",B2895)</f>
        <v>2015Wk 17T1</v>
      </c>
      <c r="B2896" s="191"/>
      <c r="C2896" s="192" t="s">
        <v>215</v>
      </c>
      <c r="D2896" s="193">
        <v>1</v>
      </c>
      <c r="E2896" s="194">
        <v>1</v>
      </c>
      <c r="F2896" s="195"/>
      <c r="G2896" s="194"/>
      <c r="K2896" s="52"/>
      <c r="L2896" s="52"/>
      <c r="P2896" s="134"/>
      <c r="Q2896" s="1">
        <f>COUNTIF(G2895:G2896,"=X")</f>
        <v>0</v>
      </c>
      <c r="R2896" s="1" t="str">
        <f t="shared" si="1973"/>
        <v/>
      </c>
      <c r="S2896" s="1" t="str">
        <f>IF(R2896="","",VLOOKUP(C2896,'[1]Admin Tools'!C:D,2,FALSE))</f>
        <v/>
      </c>
    </row>
    <row r="2897" spans="1:19" ht="16.5" thickBot="1" x14ac:dyDescent="0.3">
      <c r="A2897" s="139" t="str">
        <f>CONCATENATE($C$10,$C$2832,"T",B2895)</f>
        <v>2015Wk 17T1</v>
      </c>
      <c r="B2897" s="196"/>
      <c r="C2897" s="197" t="s">
        <v>217</v>
      </c>
      <c r="D2897" s="198">
        <v>-1</v>
      </c>
      <c r="E2897" s="199">
        <v>0</v>
      </c>
      <c r="F2897" s="200"/>
      <c r="G2897" s="199"/>
      <c r="K2897" s="52"/>
      <c r="L2897" s="52"/>
      <c r="P2897" s="134"/>
      <c r="Q2897" s="1">
        <f>COUNTIF(G2895:G2897,"=X")</f>
        <v>0</v>
      </c>
      <c r="R2897" s="1" t="str">
        <f t="shared" si="1973"/>
        <v/>
      </c>
      <c r="S2897" s="1" t="str">
        <f>IF(R2897="","",VLOOKUP(C2897,'[1]Admin Tools'!C:D,2,FALSE))</f>
        <v/>
      </c>
    </row>
    <row r="2898" spans="1:19" x14ac:dyDescent="0.25">
      <c r="A2898" s="139" t="str">
        <f>CONCATENATE($C$10,$C$2832,"T",B2898)</f>
        <v>2015Wk 17T2</v>
      </c>
      <c r="B2898" s="201">
        <v>2</v>
      </c>
      <c r="C2898" s="187" t="s">
        <v>214</v>
      </c>
      <c r="D2898" s="202">
        <v>0</v>
      </c>
      <c r="E2898" s="189">
        <v>0</v>
      </c>
      <c r="F2898" s="203">
        <v>4</v>
      </c>
      <c r="G2898" s="204"/>
      <c r="K2898" s="52"/>
      <c r="L2898" s="52"/>
      <c r="P2898" s="134"/>
      <c r="Q2898" s="1">
        <f>COUNTIF(G2895:G2898,"=X")</f>
        <v>0</v>
      </c>
      <c r="R2898" s="1" t="str">
        <f t="shared" si="1973"/>
        <v/>
      </c>
      <c r="S2898" s="1" t="str">
        <f>IF(R2898="","",VLOOKUP(C2898,'[1]Admin Tools'!C:D,2,FALSE))</f>
        <v/>
      </c>
    </row>
    <row r="2899" spans="1:19" x14ac:dyDescent="0.25">
      <c r="A2899" s="139" t="str">
        <f>CONCATENATE($C$10,$C$2832,"T",B2898)</f>
        <v>2015Wk 17T2</v>
      </c>
      <c r="B2899" s="205"/>
      <c r="C2899" s="192" t="s">
        <v>216</v>
      </c>
      <c r="D2899" s="206">
        <v>1</v>
      </c>
      <c r="E2899" s="194">
        <v>1</v>
      </c>
      <c r="F2899" s="203"/>
      <c r="G2899" s="207"/>
      <c r="K2899" s="52"/>
      <c r="L2899" s="52"/>
      <c r="P2899" s="134"/>
      <c r="Q2899" s="1">
        <f>COUNTIF(G2895:G2899,"=X")</f>
        <v>0</v>
      </c>
      <c r="R2899" s="1" t="str">
        <f t="shared" si="1973"/>
        <v/>
      </c>
      <c r="S2899" s="1" t="str">
        <f>IF(R2899="","",VLOOKUP(C2899,'[1]Admin Tools'!C:D,2,FALSE))</f>
        <v/>
      </c>
    </row>
    <row r="2900" spans="1:19" ht="16.5" thickBot="1" x14ac:dyDescent="0.3">
      <c r="A2900" s="139" t="str">
        <f>CONCATENATE($C$10,$C$2832,"T",B2898)</f>
        <v>2015Wk 17T2</v>
      </c>
      <c r="B2900" s="208"/>
      <c r="C2900" s="197" t="s">
        <v>218</v>
      </c>
      <c r="D2900" s="209">
        <v>1</v>
      </c>
      <c r="E2900" s="199">
        <v>2</v>
      </c>
      <c r="F2900" s="210"/>
      <c r="G2900" s="211"/>
      <c r="K2900" s="52"/>
      <c r="L2900" s="52"/>
      <c r="P2900" s="134"/>
      <c r="Q2900" s="1">
        <f>COUNTIF(G2895:G2900,"=X")</f>
        <v>0</v>
      </c>
      <c r="R2900" s="1" t="str">
        <f t="shared" si="1973"/>
        <v/>
      </c>
      <c r="S2900" s="1" t="str">
        <f>IF(R2900="","",VLOOKUP(C2900,'[1]Admin Tools'!C:D,2,FALSE))</f>
        <v/>
      </c>
    </row>
    <row r="2901" spans="1:19" x14ac:dyDescent="0.25">
      <c r="A2901" s="139" t="str">
        <f>CONCATENATE($C$10,$C$2832,"T",B2901)</f>
        <v>2015Wk 17T3</v>
      </c>
      <c r="B2901" s="186">
        <v>3</v>
      </c>
      <c r="C2901" s="187" t="s">
        <v>219</v>
      </c>
      <c r="D2901" s="188">
        <v>2</v>
      </c>
      <c r="E2901" s="189">
        <v>2</v>
      </c>
      <c r="F2901" s="190">
        <v>6</v>
      </c>
      <c r="G2901" s="189"/>
      <c r="K2901" s="52"/>
      <c r="L2901" s="52"/>
      <c r="P2901" s="134"/>
      <c r="Q2901" s="1">
        <f>COUNTIF(G2895:G2901,"=X")</f>
        <v>0</v>
      </c>
      <c r="R2901" s="1" t="str">
        <f t="shared" si="1973"/>
        <v/>
      </c>
      <c r="S2901" s="1" t="str">
        <f>IF(R2901="","",VLOOKUP(C2901,'[1]Admin Tools'!C:D,2,FALSE))</f>
        <v/>
      </c>
    </row>
    <row r="2902" spans="1:19" x14ac:dyDescent="0.25">
      <c r="A2902" s="139" t="str">
        <f>CONCATENATE($C$10,$C$2832,"T",B2901)</f>
        <v>2015Wk 17T3</v>
      </c>
      <c r="B2902" s="191"/>
      <c r="C2902" s="192" t="s">
        <v>222</v>
      </c>
      <c r="D2902" s="193">
        <v>3</v>
      </c>
      <c r="E2902" s="194">
        <v>1</v>
      </c>
      <c r="F2902" s="195"/>
      <c r="G2902" s="194"/>
      <c r="K2902" s="52"/>
      <c r="L2902" s="52"/>
      <c r="P2902" s="134"/>
      <c r="Q2902" s="1">
        <f>COUNTIF(G2895:G2902,"=X")</f>
        <v>0</v>
      </c>
      <c r="R2902" s="1" t="str">
        <f t="shared" si="1973"/>
        <v/>
      </c>
      <c r="S2902" s="1" t="str">
        <f>IF(R2902="","",VLOOKUP(C2902,'[1]Admin Tools'!C:D,2,FALSE))</f>
        <v/>
      </c>
    </row>
    <row r="2903" spans="1:19" ht="16.5" thickBot="1" x14ac:dyDescent="0.3">
      <c r="A2903" s="139" t="str">
        <f>CONCATENATE($C$10,$C$2832,"T",B2901)</f>
        <v>2015Wk 17T3</v>
      </c>
      <c r="B2903" s="196"/>
      <c r="C2903" s="197" t="s">
        <v>225</v>
      </c>
      <c r="D2903" s="198">
        <v>0</v>
      </c>
      <c r="E2903" s="199">
        <v>2</v>
      </c>
      <c r="F2903" s="200"/>
      <c r="G2903" s="199"/>
      <c r="K2903" s="52"/>
      <c r="L2903" s="52"/>
      <c r="P2903" s="134"/>
      <c r="Q2903" s="1">
        <f>COUNTIF(G2895:G2903,"=X")</f>
        <v>0</v>
      </c>
      <c r="R2903" s="1" t="str">
        <f t="shared" si="1973"/>
        <v/>
      </c>
      <c r="S2903" s="1" t="str">
        <f>IF(R2903="","",VLOOKUP(C2903,'[1]Admin Tools'!C:D,2,FALSE))</f>
        <v/>
      </c>
    </row>
    <row r="2904" spans="1:19" x14ac:dyDescent="0.25">
      <c r="A2904" s="139" t="str">
        <f>CONCATENATE($C$10,$C$2832,"T",B2904)</f>
        <v>2015Wk 17T4</v>
      </c>
      <c r="B2904" s="201">
        <v>4</v>
      </c>
      <c r="C2904" s="187" t="s">
        <v>220</v>
      </c>
      <c r="D2904" s="202">
        <v>0</v>
      </c>
      <c r="E2904" s="212">
        <v>2</v>
      </c>
      <c r="F2904" s="203">
        <v>5</v>
      </c>
      <c r="G2904" s="204"/>
      <c r="K2904" s="52"/>
      <c r="L2904" s="52"/>
      <c r="P2904" s="134"/>
      <c r="Q2904" s="1">
        <f>COUNTIF(G2895:G2904,"=X")</f>
        <v>0</v>
      </c>
      <c r="R2904" s="1" t="str">
        <f t="shared" si="1973"/>
        <v/>
      </c>
      <c r="S2904" s="1" t="str">
        <f>IF(R2904="","",VLOOKUP(C2904,'[1]Admin Tools'!C:D,2,FALSE))</f>
        <v/>
      </c>
    </row>
    <row r="2905" spans="1:19" x14ac:dyDescent="0.25">
      <c r="A2905" s="139" t="str">
        <f>CONCATENATE($C$10,$C$2832,"T",B2904)</f>
        <v>2015Wk 17T4</v>
      </c>
      <c r="B2905" s="205"/>
      <c r="C2905" s="192" t="s">
        <v>223</v>
      </c>
      <c r="D2905" s="206">
        <v>0</v>
      </c>
      <c r="E2905" s="213">
        <v>0</v>
      </c>
      <c r="F2905" s="203"/>
      <c r="G2905" s="207"/>
      <c r="K2905" s="52"/>
      <c r="L2905" s="52"/>
      <c r="P2905" s="134"/>
      <c r="Q2905" s="1">
        <f>COUNTIF(G2895:G2905,"=X")</f>
        <v>0</v>
      </c>
      <c r="R2905" s="1" t="str">
        <f t="shared" si="1973"/>
        <v/>
      </c>
      <c r="S2905" s="1" t="str">
        <f>IF(R2905="","",VLOOKUP(C2905,'[1]Admin Tools'!C:D,2,FALSE))</f>
        <v/>
      </c>
    </row>
    <row r="2906" spans="1:19" ht="16.5" thickBot="1" x14ac:dyDescent="0.3">
      <c r="A2906" s="139" t="str">
        <f>CONCATENATE($C$10,$C$2832,"T",B2904)</f>
        <v>2015Wk 17T4</v>
      </c>
      <c r="B2906" s="208"/>
      <c r="C2906" s="197" t="s">
        <v>226</v>
      </c>
      <c r="D2906" s="209">
        <v>0</v>
      </c>
      <c r="E2906" s="214">
        <v>2</v>
      </c>
      <c r="F2906" s="210"/>
      <c r="G2906" s="211"/>
      <c r="K2906" s="52"/>
      <c r="L2906" s="52"/>
      <c r="P2906" s="134"/>
      <c r="Q2906" s="1">
        <f>COUNTIF(G2895:G2906,"=X")</f>
        <v>0</v>
      </c>
      <c r="R2906" s="1" t="str">
        <f t="shared" si="1973"/>
        <v/>
      </c>
      <c r="S2906" s="1" t="str">
        <f>IF(R2906="","",VLOOKUP(C2906,'[1]Admin Tools'!C:D,2,FALSE))</f>
        <v/>
      </c>
    </row>
    <row r="2907" spans="1:19" x14ac:dyDescent="0.25">
      <c r="A2907" s="139" t="str">
        <f>CONCATENATE($C$10,$C$2832,"T",B2907)</f>
        <v>2015Wk 17T5</v>
      </c>
      <c r="B2907" s="186">
        <v>5</v>
      </c>
      <c r="C2907" s="187" t="s">
        <v>228</v>
      </c>
      <c r="D2907" s="188">
        <v>-2</v>
      </c>
      <c r="E2907" s="189">
        <v>0</v>
      </c>
      <c r="F2907" s="190">
        <v>2</v>
      </c>
      <c r="G2907" s="189"/>
      <c r="K2907" s="52"/>
      <c r="L2907" s="52"/>
      <c r="P2907" s="134"/>
      <c r="Q2907" s="1">
        <f>COUNTIF(G2895:G2907,"=X")</f>
        <v>0</v>
      </c>
      <c r="R2907" s="1" t="str">
        <f t="shared" si="1973"/>
        <v/>
      </c>
      <c r="S2907" s="1" t="str">
        <f>IF(R2907="","",VLOOKUP(C2907,'[1]Admin Tools'!C:D,2,FALSE))</f>
        <v/>
      </c>
    </row>
    <row r="2908" spans="1:19" x14ac:dyDescent="0.25">
      <c r="A2908" s="139" t="str">
        <f>CONCATENATE($C$10,$C$2832,"T",B2907)</f>
        <v>2015Wk 17T5</v>
      </c>
      <c r="B2908" s="191"/>
      <c r="C2908" s="192" t="s">
        <v>231</v>
      </c>
      <c r="D2908" s="193">
        <v>-3</v>
      </c>
      <c r="E2908" s="194">
        <v>0</v>
      </c>
      <c r="F2908" s="195"/>
      <c r="G2908" s="194"/>
      <c r="K2908" s="52"/>
      <c r="L2908" s="52"/>
      <c r="P2908" s="134"/>
      <c r="Q2908" s="1">
        <f>COUNTIF(G2895:G2908,"=X")</f>
        <v>0</v>
      </c>
      <c r="R2908" s="1" t="str">
        <f t="shared" si="1973"/>
        <v/>
      </c>
      <c r="S2908" s="1" t="str">
        <f>IF(R2908="","",VLOOKUP(C2908,'[1]Admin Tools'!C:D,2,FALSE))</f>
        <v/>
      </c>
    </row>
    <row r="2909" spans="1:19" ht="16.5" thickBot="1" x14ac:dyDescent="0.3">
      <c r="A2909" s="139" t="str">
        <f>CONCATENATE($C$10,$C$2832,"T",B2907)</f>
        <v>2015Wk 17T5</v>
      </c>
      <c r="B2909" s="196"/>
      <c r="C2909" s="197" t="s">
        <v>234</v>
      </c>
      <c r="D2909" s="198">
        <v>2</v>
      </c>
      <c r="E2909" s="199">
        <v>2</v>
      </c>
      <c r="F2909" s="200"/>
      <c r="G2909" s="199"/>
      <c r="K2909" s="52"/>
      <c r="L2909" s="52"/>
      <c r="P2909" s="134"/>
      <c r="Q2909" s="1">
        <f>COUNTIF(G2895:G2909,"=X")</f>
        <v>0</v>
      </c>
      <c r="R2909" s="1" t="str">
        <f t="shared" si="1973"/>
        <v/>
      </c>
      <c r="S2909" s="1" t="str">
        <f>IF(R2909="","",VLOOKUP(C2909,'[1]Admin Tools'!C:D,2,FALSE))</f>
        <v/>
      </c>
    </row>
    <row r="2910" spans="1:19" x14ac:dyDescent="0.25">
      <c r="A2910" s="139" t="str">
        <f>CONCATENATE($C$10,$C$2832,"T",B2910)</f>
        <v>2015Wk 17T6</v>
      </c>
      <c r="B2910" s="201">
        <v>6</v>
      </c>
      <c r="C2910" s="187" t="s">
        <v>229</v>
      </c>
      <c r="D2910" s="202">
        <v>-2</v>
      </c>
      <c r="E2910" s="212">
        <v>0</v>
      </c>
      <c r="F2910" s="203">
        <v>5</v>
      </c>
      <c r="G2910" s="204"/>
      <c r="K2910" s="52"/>
      <c r="L2910" s="52"/>
      <c r="P2910" s="134"/>
      <c r="Q2910" s="1">
        <f>COUNTIF(G2895:G2910,"=X")</f>
        <v>0</v>
      </c>
      <c r="R2910" s="1" t="str">
        <f t="shared" si="1973"/>
        <v/>
      </c>
      <c r="S2910" s="1" t="str">
        <f>IF(R2910="","",VLOOKUP(C2910,'[1]Admin Tools'!C:D,2,FALSE))</f>
        <v/>
      </c>
    </row>
    <row r="2911" spans="1:19" x14ac:dyDescent="0.25">
      <c r="A2911" s="139" t="str">
        <f>CONCATENATE($C$10,$C$2832,"T",B2910)</f>
        <v>2015Wk 17T6</v>
      </c>
      <c r="B2911" s="205"/>
      <c r="C2911" s="192" t="s">
        <v>232</v>
      </c>
      <c r="D2911" s="206">
        <v>0</v>
      </c>
      <c r="E2911" s="213">
        <v>2</v>
      </c>
      <c r="F2911" s="203"/>
      <c r="G2911" s="207"/>
      <c r="K2911" s="52"/>
      <c r="L2911" s="52"/>
      <c r="P2911" s="134"/>
      <c r="Q2911" s="1">
        <f>COUNTIF(G2895:G2911,"=X")</f>
        <v>0</v>
      </c>
      <c r="R2911" s="1" t="str">
        <f t="shared" si="1973"/>
        <v/>
      </c>
      <c r="S2911" s="1" t="str">
        <f>IF(R2911="","",VLOOKUP(C2911,'[1]Admin Tools'!C:D,2,FALSE))</f>
        <v/>
      </c>
    </row>
    <row r="2912" spans="1:19" ht="16.5" thickBot="1" x14ac:dyDescent="0.3">
      <c r="A2912" s="139" t="str">
        <f>CONCATENATE($C$10,$C$2832,"T",B2910)</f>
        <v>2015Wk 17T6</v>
      </c>
      <c r="B2912" s="208"/>
      <c r="C2912" s="197" t="s">
        <v>235</v>
      </c>
      <c r="D2912" s="209">
        <v>2</v>
      </c>
      <c r="E2912" s="214">
        <v>2</v>
      </c>
      <c r="F2912" s="210"/>
      <c r="G2912" s="211"/>
      <c r="K2912" s="52"/>
      <c r="L2912" s="52"/>
      <c r="P2912" s="134"/>
      <c r="Q2912" s="1">
        <f>COUNTIF(G2895:G2912,"=X")</f>
        <v>0</v>
      </c>
      <c r="R2912" s="1" t="str">
        <f t="shared" si="1973"/>
        <v/>
      </c>
      <c r="S2912" s="1" t="str">
        <f>IF(R2912="","",VLOOKUP(C2912,'[1]Admin Tools'!C:D,2,FALSE))</f>
        <v/>
      </c>
    </row>
    <row r="2913" spans="1:19" x14ac:dyDescent="0.25">
      <c r="A2913" s="139" t="str">
        <f>CONCATENATE($C$10,$C$2832,"T",B2913)</f>
        <v>2015Wk 17T7</v>
      </c>
      <c r="B2913" s="186">
        <v>7</v>
      </c>
      <c r="C2913" s="187" t="s">
        <v>237</v>
      </c>
      <c r="D2913" s="188">
        <v>1</v>
      </c>
      <c r="E2913" s="189">
        <v>2</v>
      </c>
      <c r="F2913" s="190">
        <v>5</v>
      </c>
      <c r="G2913" s="189"/>
      <c r="K2913" s="52"/>
      <c r="L2913" s="52"/>
      <c r="P2913" s="134"/>
      <c r="Q2913" s="1">
        <f>COUNTIF(G2895:G2913,"=X")</f>
        <v>0</v>
      </c>
      <c r="R2913" s="1" t="str">
        <f t="shared" si="1973"/>
        <v/>
      </c>
      <c r="S2913" s="1" t="str">
        <f>IF(R2913="","",VLOOKUP(C2913,'[1]Admin Tools'!C:D,2,FALSE))</f>
        <v/>
      </c>
    </row>
    <row r="2914" spans="1:19" x14ac:dyDescent="0.25">
      <c r="A2914" s="139" t="str">
        <f>CONCATENATE($C$10,$C$2832,"T",B2913)</f>
        <v>2015Wk 17T7</v>
      </c>
      <c r="B2914" s="191"/>
      <c r="C2914" s="192" t="s">
        <v>240</v>
      </c>
      <c r="D2914" s="193">
        <v>-3</v>
      </c>
      <c r="E2914" s="194">
        <v>0</v>
      </c>
      <c r="F2914" s="195"/>
      <c r="G2914" s="194"/>
      <c r="K2914" s="52"/>
      <c r="L2914" s="52"/>
      <c r="P2914" s="134"/>
      <c r="Q2914" s="1">
        <f>COUNTIF(G2895:G2914,"=X")</f>
        <v>0</v>
      </c>
      <c r="R2914" s="1" t="str">
        <f t="shared" si="1973"/>
        <v/>
      </c>
      <c r="S2914" s="1" t="str">
        <f>IF(R2914="","",VLOOKUP(C2914,'[1]Admin Tools'!C:D,2,FALSE))</f>
        <v/>
      </c>
    </row>
    <row r="2915" spans="1:19" ht="16.5" thickBot="1" x14ac:dyDescent="0.3">
      <c r="A2915" s="139" t="str">
        <f>CONCATENATE($C$10,$C$2832,"T",B2913)</f>
        <v>2015Wk 17T7</v>
      </c>
      <c r="B2915" s="196"/>
      <c r="C2915" s="197" t="s">
        <v>243</v>
      </c>
      <c r="D2915" s="198">
        <v>4</v>
      </c>
      <c r="E2915" s="199">
        <v>2</v>
      </c>
      <c r="F2915" s="200"/>
      <c r="G2915" s="199"/>
      <c r="K2915" s="52"/>
      <c r="L2915" s="52"/>
      <c r="P2915" s="134"/>
      <c r="Q2915" s="1">
        <f>COUNTIF(G2895:G2915,"=X")</f>
        <v>0</v>
      </c>
      <c r="R2915" s="1" t="str">
        <f t="shared" si="1973"/>
        <v/>
      </c>
      <c r="S2915" s="1" t="str">
        <f>IF(R2915="","",VLOOKUP(C2915,'[1]Admin Tools'!C:D,2,FALSE))</f>
        <v/>
      </c>
    </row>
    <row r="2916" spans="1:19" x14ac:dyDescent="0.25">
      <c r="A2916" s="139" t="str">
        <f>CONCATENATE($C$10,$C$2832,"T",B2916)</f>
        <v>2015Wk 17T8</v>
      </c>
      <c r="B2916" s="201">
        <v>8</v>
      </c>
      <c r="C2916" s="187" t="s">
        <v>238</v>
      </c>
      <c r="D2916" s="202">
        <v>-1</v>
      </c>
      <c r="E2916" s="212">
        <v>0</v>
      </c>
      <c r="F2916" s="203">
        <v>2</v>
      </c>
      <c r="G2916" s="204"/>
      <c r="K2916" s="52"/>
      <c r="L2916" s="52"/>
      <c r="P2916" s="134"/>
      <c r="Q2916" s="1">
        <f>COUNTIF(G2895:G2916,"=X")</f>
        <v>0</v>
      </c>
      <c r="R2916" s="1" t="str">
        <f t="shared" si="1973"/>
        <v/>
      </c>
      <c r="S2916" s="1" t="str">
        <f>IF(R2916="","",VLOOKUP(C2916,'[1]Admin Tools'!C:D,2,FALSE))</f>
        <v/>
      </c>
    </row>
    <row r="2917" spans="1:19" x14ac:dyDescent="0.25">
      <c r="A2917" s="139" t="str">
        <f>CONCATENATE($C$10,$C$2832,"T",B2916)</f>
        <v>2015Wk 17T8</v>
      </c>
      <c r="B2917" s="205"/>
      <c r="C2917" s="192" t="s">
        <v>241</v>
      </c>
      <c r="D2917" s="206">
        <v>-3</v>
      </c>
      <c r="E2917" s="213">
        <v>0</v>
      </c>
      <c r="F2917" s="203"/>
      <c r="G2917" s="207"/>
      <c r="K2917" s="52"/>
      <c r="L2917" s="52"/>
      <c r="P2917" s="134"/>
      <c r="Q2917" s="1">
        <f>COUNTIF(G2895:G2917,"=X")</f>
        <v>0</v>
      </c>
      <c r="R2917" s="1" t="str">
        <f t="shared" si="1973"/>
        <v/>
      </c>
      <c r="S2917" s="1" t="str">
        <f>IF(R2917="","",VLOOKUP(C2917,'[1]Admin Tools'!C:D,2,FALSE))</f>
        <v/>
      </c>
    </row>
    <row r="2918" spans="1:19" ht="16.5" thickBot="1" x14ac:dyDescent="0.3">
      <c r="A2918" s="139" t="str">
        <f>CONCATENATE($C$10,$C$2832,"T",B2916)</f>
        <v>2015Wk 17T8</v>
      </c>
      <c r="B2918" s="208"/>
      <c r="C2918" s="197" t="s">
        <v>244</v>
      </c>
      <c r="D2918" s="209">
        <v>1</v>
      </c>
      <c r="E2918" s="214">
        <v>2</v>
      </c>
      <c r="F2918" s="210"/>
      <c r="G2918" s="211"/>
      <c r="K2918" s="52"/>
      <c r="L2918" s="52"/>
      <c r="P2918" s="134"/>
      <c r="Q2918" s="1">
        <f>COUNTIF(G2895:G2918,"=X")</f>
        <v>0</v>
      </c>
      <c r="R2918" s="1" t="str">
        <f t="shared" si="1973"/>
        <v/>
      </c>
      <c r="S2918" s="1" t="str">
        <f>IF(R2918="","",VLOOKUP(C2918,'[1]Admin Tools'!C:D,2,FALSE))</f>
        <v/>
      </c>
    </row>
    <row r="2919" spans="1:19" x14ac:dyDescent="0.25">
      <c r="A2919" s="139" t="str">
        <f>CONCATENATE($C$10,$C$2832,"T",B2919)</f>
        <v>2015Wk 17T9</v>
      </c>
      <c r="B2919" s="186">
        <v>9</v>
      </c>
      <c r="C2919" s="187" t="s">
        <v>246</v>
      </c>
      <c r="D2919" s="188">
        <v>-2</v>
      </c>
      <c r="E2919" s="189">
        <v>0</v>
      </c>
      <c r="F2919" s="190">
        <v>1</v>
      </c>
      <c r="G2919" s="189"/>
      <c r="K2919" s="52"/>
      <c r="L2919" s="52"/>
      <c r="P2919" s="134"/>
      <c r="Q2919" s="1">
        <f>COUNTIF(G2895:G2919,"=X")</f>
        <v>0</v>
      </c>
      <c r="R2919" s="1" t="str">
        <f t="shared" si="1973"/>
        <v/>
      </c>
      <c r="S2919" s="1" t="str">
        <f>IF(R2919="","",VLOOKUP(C2919,'[1]Admin Tools'!C:D,2,FALSE))</f>
        <v/>
      </c>
    </row>
    <row r="2920" spans="1:19" x14ac:dyDescent="0.25">
      <c r="A2920" s="139" t="str">
        <f>CONCATENATE($C$10,$C$2832,"T",B2919)</f>
        <v>2015Wk 17T9</v>
      </c>
      <c r="B2920" s="191"/>
      <c r="C2920" s="192" t="s">
        <v>249</v>
      </c>
      <c r="D2920" s="193">
        <v>1</v>
      </c>
      <c r="E2920" s="194">
        <v>0</v>
      </c>
      <c r="F2920" s="195"/>
      <c r="G2920" s="194"/>
      <c r="K2920" s="52"/>
      <c r="L2920" s="52"/>
      <c r="P2920" s="134"/>
      <c r="Q2920" s="1">
        <f>COUNTIF(G2895:G2920,"=X")</f>
        <v>0</v>
      </c>
      <c r="R2920" s="1" t="str">
        <f t="shared" si="1973"/>
        <v/>
      </c>
      <c r="S2920" s="1" t="str">
        <f>IF(R2920="","",VLOOKUP(C2920,'[1]Admin Tools'!C:D,2,FALSE))</f>
        <v/>
      </c>
    </row>
    <row r="2921" spans="1:19" ht="16.5" thickBot="1" x14ac:dyDescent="0.3">
      <c r="A2921" s="139" t="str">
        <f>CONCATENATE($C$10,$C$2832,"T",B2919)</f>
        <v>2015Wk 17T9</v>
      </c>
      <c r="B2921" s="196"/>
      <c r="C2921" s="197" t="s">
        <v>252</v>
      </c>
      <c r="D2921" s="198">
        <v>3</v>
      </c>
      <c r="E2921" s="199">
        <v>1</v>
      </c>
      <c r="F2921" s="200"/>
      <c r="G2921" s="199"/>
      <c r="K2921" s="52"/>
      <c r="L2921" s="52"/>
      <c r="P2921" s="134"/>
      <c r="Q2921" s="1">
        <f>COUNTIF(G2895:G2921,"=X")</f>
        <v>0</v>
      </c>
      <c r="R2921" s="1" t="str">
        <f t="shared" si="1973"/>
        <v/>
      </c>
      <c r="S2921" s="1" t="str">
        <f>IF(R2921="","",VLOOKUP(C2921,'[1]Admin Tools'!C:D,2,FALSE))</f>
        <v/>
      </c>
    </row>
    <row r="2922" spans="1:19" x14ac:dyDescent="0.25">
      <c r="A2922" s="139" t="str">
        <f>CONCATENATE($C$10,$C$2832,"T",B2922)</f>
        <v>2015Wk 17T10</v>
      </c>
      <c r="B2922" s="201">
        <v>10</v>
      </c>
      <c r="C2922" s="187" t="s">
        <v>247</v>
      </c>
      <c r="D2922" s="202">
        <v>-2</v>
      </c>
      <c r="E2922" s="212">
        <v>2</v>
      </c>
      <c r="F2922" s="203">
        <v>2</v>
      </c>
      <c r="G2922" s="204"/>
      <c r="K2922" s="52"/>
      <c r="L2922" s="52"/>
      <c r="P2922" s="134"/>
      <c r="Q2922" s="1">
        <f>COUNTIF(G2895:G2922,"=X")</f>
        <v>0</v>
      </c>
      <c r="R2922" s="1" t="str">
        <f t="shared" si="1973"/>
        <v/>
      </c>
      <c r="S2922" s="1" t="str">
        <f>IF(R2922="","",VLOOKUP(C2922,'[1]Admin Tools'!C:D,2,FALSE))</f>
        <v/>
      </c>
    </row>
    <row r="2923" spans="1:19" x14ac:dyDescent="0.25">
      <c r="A2923" s="139" t="str">
        <f>CONCATENATE($C$10,$C$2832,"T",B2922)</f>
        <v>2015Wk 17T10</v>
      </c>
      <c r="B2923" s="205"/>
      <c r="C2923" s="192" t="s">
        <v>250</v>
      </c>
      <c r="D2923" s="206">
        <v>3</v>
      </c>
      <c r="E2923" s="213">
        <v>0</v>
      </c>
      <c r="F2923" s="203"/>
      <c r="G2923" s="207"/>
      <c r="K2923" s="52"/>
      <c r="L2923" s="52"/>
      <c r="P2923" s="134"/>
      <c r="Q2923" s="1">
        <f>COUNTIF(G2895:G2923,"=X")</f>
        <v>0</v>
      </c>
      <c r="R2923" s="1" t="str">
        <f t="shared" si="1973"/>
        <v/>
      </c>
      <c r="S2923" s="1" t="str">
        <f>IF(R2923="","",VLOOKUP(C2923,'[1]Admin Tools'!C:D,2,FALSE))</f>
        <v/>
      </c>
    </row>
    <row r="2924" spans="1:19" ht="16.5" thickBot="1" x14ac:dyDescent="0.3">
      <c r="A2924" s="139" t="str">
        <f>CONCATENATE($C$10,$C$2832,"T",B2922)</f>
        <v>2015Wk 17T10</v>
      </c>
      <c r="B2924" s="208"/>
      <c r="C2924" s="197" t="s">
        <v>253</v>
      </c>
      <c r="D2924" s="209">
        <v>-2</v>
      </c>
      <c r="E2924" s="214">
        <v>0</v>
      </c>
      <c r="F2924" s="210"/>
      <c r="G2924" s="211"/>
      <c r="K2924" s="52"/>
      <c r="L2924" s="52"/>
      <c r="P2924" s="134"/>
      <c r="Q2924" s="1">
        <f>COUNTIF(G2895:G2924,"=X")</f>
        <v>0</v>
      </c>
      <c r="R2924" s="1" t="str">
        <f t="shared" si="1973"/>
        <v/>
      </c>
      <c r="S2924" s="1" t="str">
        <f>IF(R2924="","",VLOOKUP(C2924,'[1]Admin Tools'!C:D,2,FALSE))</f>
        <v/>
      </c>
    </row>
    <row r="2925" spans="1:19" x14ac:dyDescent="0.25">
      <c r="A2925" s="139" t="str">
        <f>CONCATENATE($C$10,$C$2832,"T",B2925)</f>
        <v>2015Wk 17T11</v>
      </c>
      <c r="B2925" s="186">
        <v>11</v>
      </c>
      <c r="C2925" s="187" t="s">
        <v>255</v>
      </c>
      <c r="D2925" s="188">
        <v>-3</v>
      </c>
      <c r="E2925" s="189">
        <v>0</v>
      </c>
      <c r="F2925" s="190">
        <v>3</v>
      </c>
      <c r="G2925" s="189"/>
      <c r="K2925" s="52"/>
      <c r="L2925" s="52"/>
      <c r="P2925" s="134"/>
      <c r="Q2925" s="1">
        <f>COUNTIF(G2895:G2925,"=X")</f>
        <v>0</v>
      </c>
      <c r="R2925" s="1" t="str">
        <f t="shared" si="1973"/>
        <v/>
      </c>
      <c r="S2925" s="1" t="str">
        <f>IF(R2925="","",VLOOKUP(C2925,'[1]Admin Tools'!C:D,2,FALSE))</f>
        <v/>
      </c>
    </row>
    <row r="2926" spans="1:19" x14ac:dyDescent="0.25">
      <c r="A2926" s="139" t="str">
        <f>CONCATENATE($C$10,$C$2832,"T",B2925)</f>
        <v>2015Wk 17T11</v>
      </c>
      <c r="B2926" s="191"/>
      <c r="C2926" s="192" t="s">
        <v>258</v>
      </c>
      <c r="D2926" s="193">
        <v>2</v>
      </c>
      <c r="E2926" s="194">
        <v>2</v>
      </c>
      <c r="F2926" s="195"/>
      <c r="G2926" s="194"/>
      <c r="K2926" s="52"/>
      <c r="L2926" s="52"/>
      <c r="P2926" s="134"/>
      <c r="Q2926" s="1">
        <f>COUNTIF(G2895:G2926,"=X")</f>
        <v>0</v>
      </c>
      <c r="R2926" s="1" t="str">
        <f t="shared" si="1973"/>
        <v/>
      </c>
      <c r="S2926" s="1" t="str">
        <f>IF(R2926="","",VLOOKUP(C2926,'[1]Admin Tools'!C:D,2,FALSE))</f>
        <v/>
      </c>
    </row>
    <row r="2927" spans="1:19" ht="16.5" thickBot="1" x14ac:dyDescent="0.3">
      <c r="A2927" s="139" t="str">
        <f>CONCATENATE($C$10,$C$2832,"T",B2925)</f>
        <v>2015Wk 17T11</v>
      </c>
      <c r="B2927" s="196"/>
      <c r="C2927" s="197" t="s">
        <v>261</v>
      </c>
      <c r="D2927" s="198">
        <v>1</v>
      </c>
      <c r="E2927" s="199">
        <v>1</v>
      </c>
      <c r="F2927" s="200"/>
      <c r="G2927" s="199"/>
      <c r="K2927" s="52"/>
      <c r="L2927" s="52"/>
      <c r="P2927" s="134"/>
      <c r="Q2927" s="1">
        <f>COUNTIF(G2895:G2927,"=X")</f>
        <v>0</v>
      </c>
      <c r="R2927" s="1" t="str">
        <f t="shared" si="1973"/>
        <v/>
      </c>
      <c r="S2927" s="1" t="str">
        <f>IF(R2927="","",VLOOKUP(C2927,'[1]Admin Tools'!C:D,2,FALSE))</f>
        <v/>
      </c>
    </row>
    <row r="2928" spans="1:19" x14ac:dyDescent="0.25">
      <c r="A2928" s="139" t="str">
        <f>CONCATENATE($C$10,$C$2832,"T",B2928)</f>
        <v>2015Wk 17T12</v>
      </c>
      <c r="B2928" s="201">
        <v>12</v>
      </c>
      <c r="C2928" s="187" t="s">
        <v>256</v>
      </c>
      <c r="D2928" s="202">
        <v>1</v>
      </c>
      <c r="E2928" s="212">
        <v>1</v>
      </c>
      <c r="F2928" s="203">
        <v>4</v>
      </c>
      <c r="G2928" s="204"/>
      <c r="K2928" s="52"/>
      <c r="L2928" s="52"/>
      <c r="P2928" s="134"/>
      <c r="Q2928" s="1">
        <f>COUNTIF(G2895:G2928,"=X")</f>
        <v>0</v>
      </c>
      <c r="R2928" s="1" t="str">
        <f t="shared" si="1973"/>
        <v/>
      </c>
      <c r="S2928" s="1" t="str">
        <f>IF(R2928="","",VLOOKUP(C2928,'[1]Admin Tools'!C:D,2,FALSE))</f>
        <v/>
      </c>
    </row>
    <row r="2929" spans="1:41" x14ac:dyDescent="0.25">
      <c r="A2929" s="139" t="str">
        <f>CONCATENATE($C$10,$C$2832,"T",B2928)</f>
        <v>2015Wk 17T12</v>
      </c>
      <c r="B2929" s="205"/>
      <c r="C2929" s="192" t="s">
        <v>259</v>
      </c>
      <c r="D2929" s="206">
        <v>4</v>
      </c>
      <c r="E2929" s="213">
        <v>2</v>
      </c>
      <c r="F2929" s="203"/>
      <c r="G2929" s="207"/>
      <c r="K2929" s="52"/>
      <c r="L2929" s="52"/>
      <c r="P2929" s="134"/>
      <c r="Q2929" s="1">
        <f>COUNTIF(G2895:G2929,"=X")</f>
        <v>0</v>
      </c>
      <c r="R2929" s="1" t="str">
        <f t="shared" si="1973"/>
        <v/>
      </c>
      <c r="S2929" s="1" t="str">
        <f>IF(R2929="","",VLOOKUP(C2929,'[1]Admin Tools'!C:D,2,FALSE))</f>
        <v/>
      </c>
    </row>
    <row r="2930" spans="1:41" ht="16.5" thickBot="1" x14ac:dyDescent="0.3">
      <c r="A2930" s="139" t="str">
        <f>CONCATENATE($C$10,$C$2832,"T",B2928)</f>
        <v>2015Wk 17T12</v>
      </c>
      <c r="B2930" s="208"/>
      <c r="C2930" s="197" t="s">
        <v>262</v>
      </c>
      <c r="D2930" s="209">
        <v>2</v>
      </c>
      <c r="E2930" s="214">
        <v>0</v>
      </c>
      <c r="F2930" s="210"/>
      <c r="G2930" s="211"/>
      <c r="K2930" s="52"/>
      <c r="L2930" s="52"/>
      <c r="P2930" s="134"/>
      <c r="Q2930" s="1">
        <f>COUNTIF(G2895:G2930,"=X")</f>
        <v>0</v>
      </c>
      <c r="R2930" s="1" t="str">
        <f t="shared" si="1973"/>
        <v/>
      </c>
      <c r="S2930" s="1" t="str">
        <f>IF(R2930="","",VLOOKUP(C2930,'[1]Admin Tools'!C:D,2,FALSE))</f>
        <v/>
      </c>
    </row>
    <row r="2931" spans="1:41" x14ac:dyDescent="0.25">
      <c r="A2931" s="139" t="str">
        <f t="shared" ref="A2931:A2936" si="1974">CONCATENATE($C$10,$C$2832,"T",B2931)</f>
        <v>2015Wk 17T</v>
      </c>
      <c r="B2931" s="186"/>
      <c r="C2931" s="187"/>
      <c r="D2931" s="188"/>
      <c r="E2931" s="189"/>
      <c r="F2931" s="190"/>
      <c r="G2931" s="189"/>
      <c r="K2931" s="52"/>
      <c r="L2931" s="52"/>
      <c r="P2931" s="134"/>
      <c r="Q2931" s="1">
        <f>COUNTIF(G2895:G2931,"=X")</f>
        <v>0</v>
      </c>
      <c r="R2931" s="1" t="str">
        <f t="shared" si="1973"/>
        <v/>
      </c>
      <c r="S2931" s="1" t="str">
        <f>IF(R2931="","",VLOOKUP(C2931,'[1]Admin Tools'!C:D,2,FALSE))</f>
        <v/>
      </c>
    </row>
    <row r="2932" spans="1:41" ht="16.5" thickBot="1" x14ac:dyDescent="0.3">
      <c r="A2932" s="139" t="str">
        <f t="shared" si="1974"/>
        <v>2015Wk 17T</v>
      </c>
      <c r="B2932" s="196"/>
      <c r="C2932" s="197"/>
      <c r="D2932" s="198"/>
      <c r="E2932" s="199"/>
      <c r="F2932" s="200"/>
      <c r="G2932" s="199"/>
      <c r="K2932" s="52"/>
      <c r="L2932" s="52"/>
      <c r="P2932" s="134"/>
      <c r="Q2932" s="1">
        <f>COUNTIF(G2895:G2932,"=X")</f>
        <v>0</v>
      </c>
      <c r="R2932" s="1" t="str">
        <f t="shared" si="1973"/>
        <v/>
      </c>
      <c r="S2932" s="1" t="str">
        <f>IF(R2932="","",VLOOKUP(C2932,'[1]Admin Tools'!C:D,2,FALSE))</f>
        <v/>
      </c>
    </row>
    <row r="2933" spans="1:41" x14ac:dyDescent="0.25">
      <c r="A2933" s="139" t="str">
        <f t="shared" si="1974"/>
        <v>2015Wk 17T</v>
      </c>
      <c r="B2933" s="201"/>
      <c r="C2933" s="187"/>
      <c r="D2933" s="202"/>
      <c r="E2933" s="212"/>
      <c r="F2933" s="203"/>
      <c r="G2933" s="204"/>
      <c r="K2933" s="52"/>
      <c r="L2933" s="52"/>
      <c r="P2933" s="134"/>
      <c r="Q2933" s="1">
        <f>COUNTIF(G2895:G2933,"=X")</f>
        <v>0</v>
      </c>
      <c r="R2933" s="1" t="str">
        <f t="shared" si="1973"/>
        <v/>
      </c>
      <c r="S2933" s="1" t="str">
        <f>IF(R2933="","",VLOOKUP(C2933,'[1]Admin Tools'!C:D,2,FALSE))</f>
        <v/>
      </c>
    </row>
    <row r="2934" spans="1:41" ht="16.5" thickBot="1" x14ac:dyDescent="0.3">
      <c r="A2934" s="139" t="str">
        <f t="shared" si="1974"/>
        <v>2015Wk 17T</v>
      </c>
      <c r="B2934" s="208"/>
      <c r="C2934" s="197"/>
      <c r="D2934" s="209"/>
      <c r="E2934" s="214"/>
      <c r="F2934" s="210"/>
      <c r="G2934" s="211"/>
      <c r="K2934" s="52"/>
      <c r="L2934" s="52"/>
      <c r="P2934" s="134"/>
      <c r="Q2934" s="1">
        <f>COUNTIF(G2895:G2934,"=X")</f>
        <v>0</v>
      </c>
      <c r="R2934" s="1" t="str">
        <f t="shared" si="1973"/>
        <v/>
      </c>
      <c r="S2934" s="1" t="str">
        <f>IF(R2934="","",VLOOKUP(C2934,'[1]Admin Tools'!C:D,2,FALSE))</f>
        <v/>
      </c>
    </row>
    <row r="2935" spans="1:41" ht="16.5" thickBot="1" x14ac:dyDescent="0.3">
      <c r="A2935" s="139" t="str">
        <f t="shared" si="1974"/>
        <v>2015Wk 17T</v>
      </c>
      <c r="B2935" s="217"/>
      <c r="C2935" s="218"/>
      <c r="D2935" s="219"/>
      <c r="E2935" s="189"/>
      <c r="F2935" s="190"/>
      <c r="G2935" s="204"/>
      <c r="K2935" s="52"/>
      <c r="L2935" s="52"/>
      <c r="P2935" s="134"/>
      <c r="Q2935" s="1">
        <f>COUNTIF(G2897:G2935,"=X")</f>
        <v>0</v>
      </c>
      <c r="R2935" s="1" t="str">
        <f t="shared" si="1973"/>
        <v/>
      </c>
      <c r="S2935" s="1" t="str">
        <f>IF(R2935="","",VLOOKUP(C2935,'[1]Admin Tools'!C:D,2,FALSE))</f>
        <v/>
      </c>
    </row>
    <row r="2936" spans="1:41" ht="16.5" thickBot="1" x14ac:dyDescent="0.3">
      <c r="A2936" s="139" t="str">
        <f t="shared" si="1974"/>
        <v>2015Wk 17T</v>
      </c>
      <c r="B2936" s="220"/>
      <c r="C2936" s="218"/>
      <c r="D2936" s="221"/>
      <c r="E2936" s="199"/>
      <c r="F2936" s="200"/>
      <c r="G2936" s="211"/>
      <c r="K2936" s="52"/>
      <c r="L2936" s="52"/>
      <c r="P2936" s="134"/>
      <c r="Q2936" s="1">
        <f>COUNTIF(G2897:G2936,"=X")</f>
        <v>0</v>
      </c>
      <c r="R2936" s="1" t="str">
        <f t="shared" si="1973"/>
        <v/>
      </c>
      <c r="S2936" s="1" t="str">
        <f>IF(R2936="","",VLOOKUP(C2936,'[1]Admin Tools'!C:D,2,FALSE))</f>
        <v/>
      </c>
    </row>
    <row r="2938" spans="1:41" ht="16.5" thickBot="1" x14ac:dyDescent="0.3"/>
    <row r="2939" spans="1:41" ht="36.75" thickBot="1" x14ac:dyDescent="0.6">
      <c r="B2939" s="306" t="s">
        <v>301</v>
      </c>
      <c r="C2939" s="307"/>
      <c r="D2939" s="307"/>
      <c r="E2939" s="307"/>
      <c r="F2939" s="307"/>
      <c r="G2939" s="307"/>
      <c r="H2939" s="307"/>
      <c r="I2939" s="307"/>
      <c r="J2939" s="307"/>
      <c r="K2939" s="307"/>
      <c r="L2939" s="307"/>
      <c r="M2939" s="307"/>
      <c r="N2939" s="307"/>
      <c r="O2939" s="307"/>
      <c r="P2939" s="307"/>
      <c r="Q2939" s="307"/>
      <c r="R2939" s="307"/>
      <c r="S2939" s="307"/>
      <c r="T2939" s="307"/>
      <c r="U2939" s="308"/>
      <c r="V2939" s="133"/>
      <c r="W2939" s="133"/>
      <c r="X2939" s="133"/>
      <c r="Y2939" s="133"/>
      <c r="Z2939" s="133"/>
    </row>
    <row r="2941" spans="1:41" x14ac:dyDescent="0.25">
      <c r="C2941" s="309" t="str">
        <f>HLOOKUP(CONCATENATE($C$10,C2942),$G$9:$X$10,2,FALSE)</f>
        <v>Back</v>
      </c>
      <c r="D2941" s="310"/>
      <c r="E2941" s="310"/>
      <c r="F2941" s="310"/>
      <c r="G2941" s="310"/>
      <c r="H2941" s="310"/>
      <c r="I2941" s="310"/>
      <c r="J2941" s="310"/>
      <c r="K2941" s="310"/>
      <c r="L2941" s="310"/>
      <c r="M2941" s="310"/>
      <c r="N2941" s="310"/>
      <c r="O2941" s="52"/>
      <c r="S2941" s="134"/>
    </row>
    <row r="2942" spans="1:41" x14ac:dyDescent="0.25">
      <c r="C2942" s="135" t="str">
        <f>C2999</f>
        <v>Wk 18</v>
      </c>
      <c r="D2942" s="33" t="s">
        <v>189</v>
      </c>
      <c r="E2942" s="34">
        <f>HLOOKUP(CONCATENATE($C2941,$D2942),'[1]Admin Tools'!$D$4:$G$13,2,FALSE)</f>
        <v>4</v>
      </c>
      <c r="F2942" s="34">
        <f>HLOOKUP(CONCATENATE($C2941,$D2942),'[1]Admin Tools'!$D$4:$G$13,3,FALSE)</f>
        <v>4</v>
      </c>
      <c r="G2942" s="34">
        <f>HLOOKUP(CONCATENATE($C2941,$D2942),'[1]Admin Tools'!$D$4:$G$13,4,FALSE)</f>
        <v>5</v>
      </c>
      <c r="H2942" s="34">
        <f>HLOOKUP(CONCATENATE($C2941,$D2942),'[1]Admin Tools'!$D$4:$G$13,5,FALSE)</f>
        <v>4</v>
      </c>
      <c r="I2942" s="34">
        <f>HLOOKUP(CONCATENATE($C2941,$D2942),'[1]Admin Tools'!$D$4:$G$13,6,FALSE)</f>
        <v>3</v>
      </c>
      <c r="J2942" s="34">
        <f>HLOOKUP(CONCATENATE($C2941,$D2942),'[1]Admin Tools'!$D$4:$G$13,7,FALSE)</f>
        <v>4</v>
      </c>
      <c r="K2942" s="34">
        <f>HLOOKUP(CONCATENATE($C2941,$D2942),'[1]Admin Tools'!$D$4:$G$13,8,FALSE)</f>
        <v>3</v>
      </c>
      <c r="L2942" s="34">
        <f>HLOOKUP(CONCATENATE($C2941,$D2942),'[1]Admin Tools'!$D$4:$G$13,9,FALSE)</f>
        <v>4</v>
      </c>
      <c r="M2942" s="34">
        <f>HLOOKUP(CONCATENATE($C2941,$D2942),'[1]Admin Tools'!$D$4:$G$13,10,FALSE)</f>
        <v>5</v>
      </c>
      <c r="N2942" s="136">
        <f>SUM(E2942:M2942)</f>
        <v>36</v>
      </c>
      <c r="O2942" s="52"/>
      <c r="S2942" s="134"/>
    </row>
    <row r="2943" spans="1:41" x14ac:dyDescent="0.25">
      <c r="D2943" s="9" t="s">
        <v>10</v>
      </c>
      <c r="E2943" s="137" t="str">
        <f>CONCATENATE("#",HLOOKUP($C2941,'[1]Admin Tools'!$D$4:$G$13,2,FALSE))</f>
        <v>#10</v>
      </c>
      <c r="F2943" s="137" t="str">
        <f>CONCATENATE("#",HLOOKUP($C2941,'[1]Admin Tools'!$D$4:$G$13,3,FALSE))</f>
        <v>#11</v>
      </c>
      <c r="G2943" s="137" t="str">
        <f>CONCATENATE("#",HLOOKUP($C2941,'[1]Admin Tools'!$D$4:$G$13,4,FALSE))</f>
        <v>#12</v>
      </c>
      <c r="H2943" s="137" t="str">
        <f>CONCATENATE("#",HLOOKUP($C2941,'[1]Admin Tools'!$D$4:$G$13,5,FALSE))</f>
        <v>#13</v>
      </c>
      <c r="I2943" s="137" t="str">
        <f>CONCATENATE("#",HLOOKUP($C2941,'[1]Admin Tools'!$D$4:$G$13,6,FALSE))</f>
        <v>#14</v>
      </c>
      <c r="J2943" s="137" t="str">
        <f>CONCATENATE("#",HLOOKUP($C2941,'[1]Admin Tools'!$D$4:$G$13,7,FALSE))</f>
        <v>#15</v>
      </c>
      <c r="K2943" s="137" t="str">
        <f>CONCATENATE("#",HLOOKUP($C2941,'[1]Admin Tools'!$D$4:$G$13,8,FALSE))</f>
        <v>#16</v>
      </c>
      <c r="L2943" s="137" t="str">
        <f>CONCATENATE("#",HLOOKUP($C2941,'[1]Admin Tools'!$D$4:$G$13,9,FALSE))</f>
        <v>#17</v>
      </c>
      <c r="M2943" s="137" t="str">
        <f>CONCATENATE("#",HLOOKUP($C2941,'[1]Admin Tools'!$D$4:$G$13,10,FALSE))</f>
        <v>#18</v>
      </c>
      <c r="N2943" s="138"/>
      <c r="O2943" s="52"/>
    </row>
    <row r="2944" spans="1:41" x14ac:dyDescent="0.25">
      <c r="A2944" s="139" t="str">
        <f>CONCATENATE($C$10,C2942,C2944)</f>
        <v>2015Wk 18Flight 1</v>
      </c>
      <c r="C2944" s="300" t="s">
        <v>12</v>
      </c>
      <c r="D2944" s="301"/>
      <c r="E2944" s="140">
        <f>IF(COUNTIF(E2945:E2956,MIN(E2945:E2956))=1,MIN(E2945:E2956),0)</f>
        <v>0</v>
      </c>
      <c r="F2944" s="140">
        <f t="shared" ref="F2944:L2944" si="1975">IF(COUNTIF(F2945:F2956,MIN(F2945:F2956))=1,MIN(F2945:F2956),0)</f>
        <v>0</v>
      </c>
      <c r="G2944" s="140">
        <f t="shared" si="1975"/>
        <v>4</v>
      </c>
      <c r="H2944" s="140">
        <f t="shared" si="1975"/>
        <v>0</v>
      </c>
      <c r="I2944" s="140">
        <f t="shared" si="1975"/>
        <v>0</v>
      </c>
      <c r="J2944" s="140">
        <f t="shared" si="1975"/>
        <v>3</v>
      </c>
      <c r="K2944" s="140">
        <f t="shared" si="1975"/>
        <v>2</v>
      </c>
      <c r="L2944" s="140">
        <f t="shared" si="1975"/>
        <v>3</v>
      </c>
      <c r="M2944" s="140">
        <f>IF(COUNTIF(M2945:M2956,MIN(M2945:M2956))=1,MIN(M2945:M2956),0)</f>
        <v>0</v>
      </c>
      <c r="N2944" s="141"/>
      <c r="O2944" s="9" t="s">
        <v>190</v>
      </c>
      <c r="P2944" s="9" t="s">
        <v>191</v>
      </c>
      <c r="Q2944" s="9" t="s">
        <v>8</v>
      </c>
      <c r="R2944" s="9" t="s">
        <v>192</v>
      </c>
      <c r="S2944" s="9" t="s">
        <v>24</v>
      </c>
      <c r="T2944" s="142">
        <v>1</v>
      </c>
      <c r="U2944" s="142">
        <v>2</v>
      </c>
      <c r="V2944" s="142">
        <v>3</v>
      </c>
      <c r="W2944" s="142">
        <v>4</v>
      </c>
      <c r="X2944" s="142">
        <v>5</v>
      </c>
      <c r="Y2944" s="142">
        <v>6</v>
      </c>
      <c r="Z2944" s="142">
        <v>7</v>
      </c>
      <c r="AA2944" s="142">
        <v>8</v>
      </c>
      <c r="AB2944" s="142">
        <v>9</v>
      </c>
      <c r="AC2944" s="143" t="s">
        <v>193</v>
      </c>
      <c r="AD2944" s="1"/>
      <c r="AG2944" s="142">
        <v>1</v>
      </c>
      <c r="AH2944" s="142">
        <v>2</v>
      </c>
      <c r="AI2944" s="142">
        <v>3</v>
      </c>
      <c r="AJ2944" s="142">
        <v>4</v>
      </c>
      <c r="AK2944" s="142">
        <v>5</v>
      </c>
      <c r="AL2944" s="142">
        <v>6</v>
      </c>
      <c r="AM2944" s="142">
        <v>7</v>
      </c>
      <c r="AN2944" s="142">
        <v>8</v>
      </c>
      <c r="AO2944" s="142">
        <v>9</v>
      </c>
    </row>
    <row r="2945" spans="1:41" x14ac:dyDescent="0.25">
      <c r="A2945" s="139" t="str">
        <f t="shared" ref="A2945:A2956" si="1976">CONCATENATE($C$10,$C$2999,"P",B2945)</f>
        <v>2015Wk 18P83</v>
      </c>
      <c r="B2945" s="48">
        <v>83</v>
      </c>
      <c r="C2945" s="144" t="str">
        <f t="shared" ref="C2945:C2956" si="1977">VLOOKUP(B2945,$A$3108:$D$8319,3,FALSE)</f>
        <v>Devin Carrigan</v>
      </c>
      <c r="D2945" s="145"/>
      <c r="E2945" s="146">
        <f t="shared" ref="E2945:E2956" si="1978">IFERROR(IF(VLOOKUP($A2945,$A$2999:$P$3060,5,FALSE)=0,"",VLOOKUP($A2945,$A$2999:$P$3060,5,FALSE)),"")</f>
        <v>4</v>
      </c>
      <c r="F2945" s="146">
        <f t="shared" ref="F2945:F2956" si="1979">IFERROR(IF(VLOOKUP($A2945,$A$2999:$P$3060,6,FALSE)=0,"",VLOOKUP($A2945,$A$2999:$P$3060,6,FALSE)),"")</f>
        <v>4</v>
      </c>
      <c r="G2945" s="146">
        <f t="shared" ref="G2945:G2956" si="1980">IFERROR(IF(VLOOKUP($A2945,$A$2999:$P$3060,7,FALSE)=0,"",VLOOKUP($A2945,$A$2999:$P$3060,7,FALSE)),"")</f>
        <v>5</v>
      </c>
      <c r="H2945" s="146">
        <f t="shared" ref="H2945:H2956" si="1981">IFERROR(IF(VLOOKUP($A2945,$A$2999:$P$3060,8,FALSE)=0,"",VLOOKUP($A2945,$A$2999:$P$3060,8,FALSE)),"")</f>
        <v>4</v>
      </c>
      <c r="I2945" s="146">
        <f t="shared" ref="I2945:I2956" si="1982">IFERROR(IF(VLOOKUP($A2945,$A$2999:$P$3060,9,FALSE)=0,"",VLOOKUP($A2945,$A$2999:$P$3060,9,FALSE)),"")</f>
        <v>4</v>
      </c>
      <c r="J2945" s="146">
        <f t="shared" ref="J2945:J2956" si="1983">IFERROR(IF(VLOOKUP($A2945,$A$2999:$P$3060,10,FALSE)=0,"",VLOOKUP($A2945,$A$2999:$P$3060,10,FALSE)),"")</f>
        <v>5</v>
      </c>
      <c r="K2945" s="146">
        <f t="shared" ref="K2945:K2956" si="1984">IFERROR(IF(VLOOKUP($A2945,$A$2999:$P$3060,11,FALSE)=0,"",VLOOKUP($A2945,$A$2999:$P$3060,11,FALSE)),"")</f>
        <v>4</v>
      </c>
      <c r="L2945" s="146">
        <f t="shared" ref="L2945:L2956" si="1985">IFERROR(IF(VLOOKUP($A2945,$A$2999:$P$3060,12,FALSE)=0,"",VLOOKUP($A2945,$A$2999:$P$3060,12,FALSE)),"")</f>
        <v>5</v>
      </c>
      <c r="M2945" s="146">
        <f t="shared" ref="M2945:M2956" si="1986">IFERROR(IF(VLOOKUP($A2945,$A$2999:$P$3060,13,FALSE)=0,"",VLOOKUP($A2945,$A$2999:$P$3060,13,FALSE)),"")</f>
        <v>5</v>
      </c>
      <c r="N2945" s="147">
        <f t="shared" ref="N2945:N2955" si="1987">SUM(E2945:M2945)</f>
        <v>40</v>
      </c>
      <c r="O2945" s="148">
        <f>SUM(COUNTIF(E2945,E2944),COUNTIF(F2945,F2944),COUNTIF(G2945,G2944),COUNTIF(H2945,H2944),COUNTIF(I2945,I2944),COUNTIF(J2945,J2944),COUNTIF(K2945,K2944),COUNTIF(L2945,L2944),COUNTIF(M2945,M2944))</f>
        <v>0</v>
      </c>
      <c r="P2945" s="149">
        <f>IF(O2945=0,0,IF(SUM(O2945:O2956)=O2945,VLOOKUP(1,$AC$107:$AD$116,2,FALSE),O2945*P2957))</f>
        <v>0</v>
      </c>
      <c r="Q2945" s="146">
        <f t="shared" ref="Q2945:Q2956" si="1988">IFERROR((VLOOKUP($A2945,$A$2999:$P$3060,16,FALSE)),"DNP")</f>
        <v>0</v>
      </c>
      <c r="R2945" t="s">
        <v>179</v>
      </c>
      <c r="S2945" t="str">
        <f>CONCATENATE(T2945,U2945,V2945,W2945,X2945,Y2945,Z2945,AA2945,AB2945)</f>
        <v/>
      </c>
      <c r="T2945" t="str">
        <f t="shared" ref="T2945:AB2945" si="1989">IF(E2945=E2944,CONCATENATE(VLOOKUP((E2945-E2942),$AC$122:$AD$127,2,FALSE),E2943),"")</f>
        <v/>
      </c>
      <c r="U2945" t="str">
        <f t="shared" si="1989"/>
        <v/>
      </c>
      <c r="V2945" t="str">
        <f t="shared" si="1989"/>
        <v/>
      </c>
      <c r="W2945" t="str">
        <f t="shared" si="1989"/>
        <v/>
      </c>
      <c r="X2945" t="str">
        <f t="shared" si="1989"/>
        <v/>
      </c>
      <c r="Y2945" t="str">
        <f t="shared" si="1989"/>
        <v/>
      </c>
      <c r="Z2945" t="str">
        <f t="shared" si="1989"/>
        <v/>
      </c>
      <c r="AA2945" t="str">
        <f t="shared" si="1989"/>
        <v/>
      </c>
      <c r="AB2945" t="str">
        <f t="shared" si="1989"/>
        <v/>
      </c>
      <c r="AC2945" s="1" t="s">
        <v>194</v>
      </c>
      <c r="AD2945" s="1" t="s">
        <v>195</v>
      </c>
      <c r="AG2945" t="str">
        <f t="shared" ref="AG2945:AO2956" si="1990">CONCATENATE("F1",T2945)</f>
        <v>F1</v>
      </c>
      <c r="AH2945" t="str">
        <f t="shared" si="1990"/>
        <v>F1</v>
      </c>
      <c r="AI2945" t="str">
        <f t="shared" si="1990"/>
        <v>F1</v>
      </c>
      <c r="AJ2945" t="str">
        <f t="shared" si="1990"/>
        <v>F1</v>
      </c>
      <c r="AK2945" t="str">
        <f t="shared" si="1990"/>
        <v>F1</v>
      </c>
      <c r="AL2945" t="str">
        <f t="shared" si="1990"/>
        <v>F1</v>
      </c>
      <c r="AM2945" t="str">
        <f t="shared" si="1990"/>
        <v>F1</v>
      </c>
      <c r="AN2945" t="str">
        <f t="shared" si="1990"/>
        <v>F1</v>
      </c>
      <c r="AO2945" t="str">
        <f t="shared" si="1990"/>
        <v>F1</v>
      </c>
    </row>
    <row r="2946" spans="1:41" x14ac:dyDescent="0.25">
      <c r="A2946" s="139" t="str">
        <f t="shared" si="1976"/>
        <v>2015Wk 18P68</v>
      </c>
      <c r="B2946" s="48">
        <v>68</v>
      </c>
      <c r="C2946" s="144" t="str">
        <f t="shared" si="1977"/>
        <v>Nick Wight</v>
      </c>
      <c r="D2946" s="145"/>
      <c r="E2946" s="146">
        <f t="shared" si="1978"/>
        <v>4</v>
      </c>
      <c r="F2946" s="146">
        <f t="shared" si="1979"/>
        <v>4</v>
      </c>
      <c r="G2946" s="146">
        <f t="shared" si="1980"/>
        <v>4</v>
      </c>
      <c r="H2946" s="146">
        <f t="shared" si="1981"/>
        <v>4</v>
      </c>
      <c r="I2946" s="146">
        <f t="shared" si="1982"/>
        <v>3</v>
      </c>
      <c r="J2946" s="146">
        <f t="shared" si="1983"/>
        <v>4</v>
      </c>
      <c r="K2946" s="146">
        <f t="shared" si="1984"/>
        <v>3</v>
      </c>
      <c r="L2946" s="146">
        <f t="shared" si="1985"/>
        <v>5</v>
      </c>
      <c r="M2946" s="146">
        <f t="shared" si="1986"/>
        <v>4</v>
      </c>
      <c r="N2946" s="147">
        <f t="shared" si="1987"/>
        <v>35</v>
      </c>
      <c r="O2946" s="148">
        <f>SUM(COUNTIF(E2946,E2944),COUNTIF(F2946,F2944),COUNTIF(G2946,G2944),COUNTIF(H2946,H2944),COUNTIF(I2946,I2944),COUNTIF(J2946,J2944),COUNTIF(K2946,K2944),COUNTIF(L2946,L2944),COUNTIF(M2946,M2944))</f>
        <v>1</v>
      </c>
      <c r="P2946" s="149">
        <f>IF(O2946=0,0,IF(SUM(O2945:O2956)=O2946,VLOOKUP(1,$AC$107:$AD$116,2,FALSE),O2946*P2957))</f>
        <v>9</v>
      </c>
      <c r="Q2946" s="146">
        <f t="shared" si="1988"/>
        <v>2</v>
      </c>
      <c r="R2946" t="s">
        <v>179</v>
      </c>
      <c r="S2946" t="str">
        <f t="shared" ref="S2946:S2953" si="1991">CONCATENATE(T2946,U2946,V2946,W2946,X2946,Y2946,Z2946,AA2946,AB2946)</f>
        <v>BIR#12</v>
      </c>
      <c r="T2946" t="str">
        <f t="shared" ref="T2946:AB2946" si="1992">IF(E2946=E2944,CONCATENATE(VLOOKUP((E2946-E2942),$AC$122:$AD$127,2,FALSE),E2943),"")</f>
        <v/>
      </c>
      <c r="U2946" t="str">
        <f t="shared" si="1992"/>
        <v/>
      </c>
      <c r="V2946" t="str">
        <f t="shared" si="1992"/>
        <v>BIR#12</v>
      </c>
      <c r="W2946" t="str">
        <f t="shared" si="1992"/>
        <v/>
      </c>
      <c r="X2946" t="str">
        <f t="shared" si="1992"/>
        <v/>
      </c>
      <c r="Y2946" t="str">
        <f t="shared" si="1992"/>
        <v/>
      </c>
      <c r="Z2946" t="str">
        <f t="shared" si="1992"/>
        <v/>
      </c>
      <c r="AA2946" t="str">
        <f t="shared" si="1992"/>
        <v/>
      </c>
      <c r="AB2946" t="str">
        <f t="shared" si="1992"/>
        <v/>
      </c>
      <c r="AC2946" s="1">
        <v>0</v>
      </c>
      <c r="AD2946" s="1">
        <v>0</v>
      </c>
      <c r="AG2946" t="str">
        <f t="shared" si="1990"/>
        <v>F1</v>
      </c>
      <c r="AH2946" t="str">
        <f t="shared" si="1990"/>
        <v>F1</v>
      </c>
      <c r="AI2946" t="str">
        <f t="shared" si="1990"/>
        <v>F1BIR#12</v>
      </c>
      <c r="AJ2946" t="str">
        <f t="shared" si="1990"/>
        <v>F1</v>
      </c>
      <c r="AK2946" t="str">
        <f t="shared" si="1990"/>
        <v>F1</v>
      </c>
      <c r="AL2946" t="str">
        <f t="shared" si="1990"/>
        <v>F1</v>
      </c>
      <c r="AM2946" t="str">
        <f t="shared" si="1990"/>
        <v>F1</v>
      </c>
      <c r="AN2946" t="str">
        <f t="shared" si="1990"/>
        <v>F1</v>
      </c>
      <c r="AO2946" t="str">
        <f t="shared" si="1990"/>
        <v>F1</v>
      </c>
    </row>
    <row r="2947" spans="1:41" x14ac:dyDescent="0.25">
      <c r="A2947" s="139" t="str">
        <f t="shared" si="1976"/>
        <v>2015Wk 18P4</v>
      </c>
      <c r="B2947" s="48">
        <v>4</v>
      </c>
      <c r="C2947" s="144" t="str">
        <f t="shared" si="1977"/>
        <v>Pat Donahue</v>
      </c>
      <c r="D2947" s="145"/>
      <c r="E2947" s="146">
        <f t="shared" si="1978"/>
        <v>4</v>
      </c>
      <c r="F2947" s="146">
        <f t="shared" si="1979"/>
        <v>5</v>
      </c>
      <c r="G2947" s="146">
        <f t="shared" si="1980"/>
        <v>5</v>
      </c>
      <c r="H2947" s="146">
        <f t="shared" si="1981"/>
        <v>4</v>
      </c>
      <c r="I2947" s="146">
        <f t="shared" si="1982"/>
        <v>3</v>
      </c>
      <c r="J2947" s="146">
        <f t="shared" si="1983"/>
        <v>4</v>
      </c>
      <c r="K2947" s="146">
        <f t="shared" si="1984"/>
        <v>5</v>
      </c>
      <c r="L2947" s="146">
        <f t="shared" si="1985"/>
        <v>4</v>
      </c>
      <c r="M2947" s="146">
        <f t="shared" si="1986"/>
        <v>4</v>
      </c>
      <c r="N2947" s="147">
        <f t="shared" si="1987"/>
        <v>38</v>
      </c>
      <c r="O2947" s="148">
        <f>SUM(COUNTIF(E2947,E2944),COUNTIF(F2947,F2944),COUNTIF(G2947,G2944),COUNTIF(H2947,H2944),COUNTIF(I2947,I2944),COUNTIF(J2947,J2944),COUNTIF(K2947,K2944),COUNTIF(L2947,L2944),COUNTIF(M2947,M2944))</f>
        <v>0</v>
      </c>
      <c r="P2947" s="149">
        <f>IF(O2947=0,0,IF(SUM(O2945:O2956)=O2947,VLOOKUP(1,$AC$107:$AD$116,2,FALSE),O2947*P2957))</f>
        <v>0</v>
      </c>
      <c r="Q2947" s="146">
        <f t="shared" si="1988"/>
        <v>0</v>
      </c>
      <c r="R2947" t="s">
        <v>179</v>
      </c>
      <c r="S2947" t="str">
        <f t="shared" si="1991"/>
        <v/>
      </c>
      <c r="T2947" t="str">
        <f t="shared" ref="T2947:AB2947" si="1993">IF(E2947=E2944,CONCATENATE(VLOOKUP((E2947-E2942),$AC$122:$AD$127,2,FALSE),E2943),"")</f>
        <v/>
      </c>
      <c r="U2947" t="str">
        <f t="shared" si="1993"/>
        <v/>
      </c>
      <c r="V2947" t="str">
        <f t="shared" si="1993"/>
        <v/>
      </c>
      <c r="W2947" t="str">
        <f t="shared" si="1993"/>
        <v/>
      </c>
      <c r="X2947" t="str">
        <f t="shared" si="1993"/>
        <v/>
      </c>
      <c r="Y2947" t="str">
        <f t="shared" si="1993"/>
        <v/>
      </c>
      <c r="Z2947" t="str">
        <f t="shared" si="1993"/>
        <v/>
      </c>
      <c r="AA2947" t="str">
        <f t="shared" si="1993"/>
        <v/>
      </c>
      <c r="AB2947" t="str">
        <f t="shared" si="1993"/>
        <v/>
      </c>
      <c r="AC2947" s="1">
        <v>1</v>
      </c>
      <c r="AD2947" s="1">
        <v>24</v>
      </c>
      <c r="AG2947" t="str">
        <f t="shared" si="1990"/>
        <v>F1</v>
      </c>
      <c r="AH2947" t="str">
        <f t="shared" si="1990"/>
        <v>F1</v>
      </c>
      <c r="AI2947" t="str">
        <f t="shared" si="1990"/>
        <v>F1</v>
      </c>
      <c r="AJ2947" t="str">
        <f t="shared" si="1990"/>
        <v>F1</v>
      </c>
      <c r="AK2947" t="str">
        <f t="shared" si="1990"/>
        <v>F1</v>
      </c>
      <c r="AL2947" t="str">
        <f t="shared" si="1990"/>
        <v>F1</v>
      </c>
      <c r="AM2947" t="str">
        <f t="shared" si="1990"/>
        <v>F1</v>
      </c>
      <c r="AN2947" t="str">
        <f t="shared" si="1990"/>
        <v>F1</v>
      </c>
      <c r="AO2947" t="str">
        <f t="shared" si="1990"/>
        <v>F1</v>
      </c>
    </row>
    <row r="2948" spans="1:41" x14ac:dyDescent="0.25">
      <c r="A2948" s="139" t="str">
        <f t="shared" si="1976"/>
        <v>2015Wk 18P79</v>
      </c>
      <c r="B2948" s="48">
        <v>79</v>
      </c>
      <c r="C2948" s="144" t="str">
        <f t="shared" si="1977"/>
        <v>Connor Brown</v>
      </c>
      <c r="D2948" s="145"/>
      <c r="E2948" s="146">
        <f t="shared" si="1978"/>
        <v>5</v>
      </c>
      <c r="F2948" s="146">
        <f t="shared" si="1979"/>
        <v>4</v>
      </c>
      <c r="G2948" s="146">
        <f t="shared" si="1980"/>
        <v>5</v>
      </c>
      <c r="H2948" s="146">
        <f t="shared" si="1981"/>
        <v>3</v>
      </c>
      <c r="I2948" s="146">
        <f t="shared" si="1982"/>
        <v>3</v>
      </c>
      <c r="J2948" s="146">
        <f t="shared" si="1983"/>
        <v>4</v>
      </c>
      <c r="K2948" s="146">
        <f t="shared" si="1984"/>
        <v>3</v>
      </c>
      <c r="L2948" s="146">
        <f t="shared" si="1985"/>
        <v>5</v>
      </c>
      <c r="M2948" s="146">
        <f t="shared" si="1986"/>
        <v>6</v>
      </c>
      <c r="N2948" s="147">
        <f t="shared" si="1987"/>
        <v>38</v>
      </c>
      <c r="O2948" s="148">
        <f>SUM(COUNTIF(E2948,E2944),COUNTIF(F2948,F2944),COUNTIF(G2948,G2944),COUNTIF(H2948,H2944),COUNTIF(I2948,I2944),COUNTIF(J2948,J2944),COUNTIF(K2948,K2944),COUNTIF(L2948,L2944),COUNTIF(M2948,M2944))</f>
        <v>0</v>
      </c>
      <c r="P2948" s="149">
        <f>IF(O2948=0,0,IF(SUM(O2945:O2956)=O2948,VLOOKUP(1,$AC$107:$AD$116,2,FALSE),O2948*P2957))</f>
        <v>0</v>
      </c>
      <c r="Q2948" s="146">
        <f t="shared" si="1988"/>
        <v>2</v>
      </c>
      <c r="R2948" t="s">
        <v>179</v>
      </c>
      <c r="S2948" t="str">
        <f t="shared" si="1991"/>
        <v/>
      </c>
      <c r="T2948" t="str">
        <f t="shared" ref="T2948:AB2948" si="1994">IF(E2948=E2944,CONCATENATE(VLOOKUP((E2948-E2942),$AC$122:$AD$127,2,FALSE),E2943),"")</f>
        <v/>
      </c>
      <c r="U2948" t="str">
        <f t="shared" si="1994"/>
        <v/>
      </c>
      <c r="V2948" t="str">
        <f t="shared" si="1994"/>
        <v/>
      </c>
      <c r="W2948" t="str">
        <f t="shared" si="1994"/>
        <v/>
      </c>
      <c r="X2948" t="str">
        <f t="shared" si="1994"/>
        <v/>
      </c>
      <c r="Y2948" t="str">
        <f t="shared" si="1994"/>
        <v/>
      </c>
      <c r="Z2948" t="str">
        <f t="shared" si="1994"/>
        <v/>
      </c>
      <c r="AA2948" t="str">
        <f t="shared" si="1994"/>
        <v/>
      </c>
      <c r="AB2948" t="str">
        <f t="shared" si="1994"/>
        <v/>
      </c>
      <c r="AC2948" s="1">
        <v>2</v>
      </c>
      <c r="AD2948" s="1">
        <v>12</v>
      </c>
      <c r="AG2948" t="str">
        <f t="shared" si="1990"/>
        <v>F1</v>
      </c>
      <c r="AH2948" t="str">
        <f t="shared" si="1990"/>
        <v>F1</v>
      </c>
      <c r="AI2948" t="str">
        <f t="shared" si="1990"/>
        <v>F1</v>
      </c>
      <c r="AJ2948" t="str">
        <f t="shared" si="1990"/>
        <v>F1</v>
      </c>
      <c r="AK2948" t="str">
        <f t="shared" si="1990"/>
        <v>F1</v>
      </c>
      <c r="AL2948" t="str">
        <f t="shared" si="1990"/>
        <v>F1</v>
      </c>
      <c r="AM2948" t="str">
        <f t="shared" si="1990"/>
        <v>F1</v>
      </c>
      <c r="AN2948" t="str">
        <f t="shared" si="1990"/>
        <v>F1</v>
      </c>
      <c r="AO2948" t="str">
        <f t="shared" si="1990"/>
        <v>F1</v>
      </c>
    </row>
    <row r="2949" spans="1:41" x14ac:dyDescent="0.25">
      <c r="A2949" s="139" t="str">
        <f t="shared" si="1976"/>
        <v>2015Wk 18P9</v>
      </c>
      <c r="B2949" s="48">
        <v>9</v>
      </c>
      <c r="C2949" s="144" t="str">
        <f t="shared" si="1977"/>
        <v>Dick Donegan</v>
      </c>
      <c r="D2949" s="145"/>
      <c r="E2949" s="146">
        <f t="shared" si="1978"/>
        <v>4</v>
      </c>
      <c r="F2949" s="146">
        <f t="shared" si="1979"/>
        <v>4</v>
      </c>
      <c r="G2949" s="146">
        <f t="shared" si="1980"/>
        <v>5</v>
      </c>
      <c r="H2949" s="146">
        <f t="shared" si="1981"/>
        <v>5</v>
      </c>
      <c r="I2949" s="146">
        <f t="shared" si="1982"/>
        <v>3</v>
      </c>
      <c r="J2949" s="146">
        <f t="shared" si="1983"/>
        <v>5</v>
      </c>
      <c r="K2949" s="146">
        <f t="shared" si="1984"/>
        <v>3</v>
      </c>
      <c r="L2949" s="146">
        <f t="shared" si="1985"/>
        <v>6</v>
      </c>
      <c r="M2949" s="146">
        <f t="shared" si="1986"/>
        <v>5</v>
      </c>
      <c r="N2949" s="147">
        <f t="shared" si="1987"/>
        <v>40</v>
      </c>
      <c r="O2949" s="148">
        <f>SUM(COUNTIF(E2949,E2944),COUNTIF(F2949,F2944),COUNTIF(G2949,G2944),COUNTIF(H2949,H2944),COUNTIF(I2949,I2944),COUNTIF(J2949,J2944),COUNTIF(K2949,K2944),COUNTIF(L2949,L2944),COUNTIF(M2949,M2944))</f>
        <v>0</v>
      </c>
      <c r="P2949" s="149">
        <f>IF(O2949=0,0,IF(SUM(O2945:O2956)=O2949,VLOOKUP(1,$AC$107:$AD$116,2,FALSE),O2949*P2957))</f>
        <v>0</v>
      </c>
      <c r="Q2949" s="146">
        <f t="shared" si="1988"/>
        <v>2</v>
      </c>
      <c r="R2949" t="s">
        <v>179</v>
      </c>
      <c r="S2949" t="str">
        <f t="shared" si="1991"/>
        <v/>
      </c>
      <c r="T2949" t="str">
        <f t="shared" ref="T2949:AB2949" si="1995">IF(E2949=E2944,CONCATENATE(VLOOKUP((E2949-E2942),$AC$122:$AD$127,2,FALSE),E2943),"")</f>
        <v/>
      </c>
      <c r="U2949" t="str">
        <f t="shared" si="1995"/>
        <v/>
      </c>
      <c r="V2949" t="str">
        <f t="shared" si="1995"/>
        <v/>
      </c>
      <c r="W2949" t="str">
        <f t="shared" si="1995"/>
        <v/>
      </c>
      <c r="X2949" t="str">
        <f t="shared" si="1995"/>
        <v/>
      </c>
      <c r="Y2949" t="str">
        <f t="shared" si="1995"/>
        <v/>
      </c>
      <c r="Z2949" t="str">
        <f t="shared" si="1995"/>
        <v/>
      </c>
      <c r="AA2949" t="str">
        <f t="shared" si="1995"/>
        <v/>
      </c>
      <c r="AB2949" t="str">
        <f t="shared" si="1995"/>
        <v/>
      </c>
      <c r="AC2949" s="1">
        <v>3</v>
      </c>
      <c r="AD2949" s="1">
        <v>8</v>
      </c>
      <c r="AG2949" t="str">
        <f t="shared" si="1990"/>
        <v>F1</v>
      </c>
      <c r="AH2949" t="str">
        <f t="shared" si="1990"/>
        <v>F1</v>
      </c>
      <c r="AI2949" t="str">
        <f t="shared" si="1990"/>
        <v>F1</v>
      </c>
      <c r="AJ2949" t="str">
        <f t="shared" si="1990"/>
        <v>F1</v>
      </c>
      <c r="AK2949" t="str">
        <f t="shared" si="1990"/>
        <v>F1</v>
      </c>
      <c r="AL2949" t="str">
        <f t="shared" si="1990"/>
        <v>F1</v>
      </c>
      <c r="AM2949" t="str">
        <f t="shared" si="1990"/>
        <v>F1</v>
      </c>
      <c r="AN2949" t="str">
        <f t="shared" si="1990"/>
        <v>F1</v>
      </c>
      <c r="AO2949" t="str">
        <f t="shared" si="1990"/>
        <v>F1</v>
      </c>
    </row>
    <row r="2950" spans="1:41" x14ac:dyDescent="0.25">
      <c r="A2950" s="139" t="str">
        <f t="shared" si="1976"/>
        <v>2015Wk 18P3</v>
      </c>
      <c r="B2950" s="48">
        <v>3</v>
      </c>
      <c r="C2950" s="144" t="str">
        <f t="shared" si="1977"/>
        <v>TJ Donegan</v>
      </c>
      <c r="D2950" s="145"/>
      <c r="E2950" s="146">
        <f t="shared" si="1978"/>
        <v>5</v>
      </c>
      <c r="F2950" s="146">
        <f t="shared" si="1979"/>
        <v>6</v>
      </c>
      <c r="G2950" s="146">
        <f t="shared" si="1980"/>
        <v>6</v>
      </c>
      <c r="H2950" s="146">
        <f t="shared" si="1981"/>
        <v>4</v>
      </c>
      <c r="I2950" s="146">
        <f t="shared" si="1982"/>
        <v>3</v>
      </c>
      <c r="J2950" s="146">
        <f t="shared" si="1983"/>
        <v>5</v>
      </c>
      <c r="K2950" s="146">
        <f t="shared" si="1984"/>
        <v>4</v>
      </c>
      <c r="L2950" s="146">
        <f t="shared" si="1985"/>
        <v>4</v>
      </c>
      <c r="M2950" s="146">
        <f t="shared" si="1986"/>
        <v>5</v>
      </c>
      <c r="N2950" s="147">
        <f t="shared" si="1987"/>
        <v>42</v>
      </c>
      <c r="O2950" s="148">
        <f>SUM(COUNTIF(E2950,E2944),COUNTIF(F2950,F2944),COUNTIF(G2950,G2944),COUNTIF(H2950,H2944),COUNTIF(I2950,I2944),COUNTIF(J2950,J2944),COUNTIF(K2950,K2944),COUNTIF(L2950,L2944),COUNTIF(M2950,M2944))</f>
        <v>0</v>
      </c>
      <c r="P2950" s="149">
        <f>IF(O2950=0,0,IF(SUM(O2945:O2956)=O2950,VLOOKUP(1,$AC$107:$AD$116,2,FALSE),O2950*P2957))</f>
        <v>0</v>
      </c>
      <c r="Q2950" s="146">
        <f t="shared" si="1988"/>
        <v>1</v>
      </c>
      <c r="R2950" t="s">
        <v>179</v>
      </c>
      <c r="S2950" t="str">
        <f t="shared" si="1991"/>
        <v/>
      </c>
      <c r="T2950" t="str">
        <f t="shared" ref="T2950:AB2950" si="1996">IF(E2950=E2944,CONCATENATE(VLOOKUP((E2950-E2942),$AC$122:$AD$127,2,FALSE),E2943),"")</f>
        <v/>
      </c>
      <c r="U2950" t="str">
        <f t="shared" si="1996"/>
        <v/>
      </c>
      <c r="V2950" t="str">
        <f t="shared" si="1996"/>
        <v/>
      </c>
      <c r="W2950" t="str">
        <f t="shared" si="1996"/>
        <v/>
      </c>
      <c r="X2950" t="str">
        <f t="shared" si="1996"/>
        <v/>
      </c>
      <c r="Y2950" t="str">
        <f t="shared" si="1996"/>
        <v/>
      </c>
      <c r="Z2950" t="str">
        <f t="shared" si="1996"/>
        <v/>
      </c>
      <c r="AA2950" t="str">
        <f t="shared" si="1996"/>
        <v/>
      </c>
      <c r="AB2950" t="str">
        <f t="shared" si="1996"/>
        <v/>
      </c>
      <c r="AC2950" s="1">
        <v>4</v>
      </c>
      <c r="AD2950" s="1">
        <v>6</v>
      </c>
      <c r="AG2950" t="str">
        <f t="shared" si="1990"/>
        <v>F1</v>
      </c>
      <c r="AH2950" t="str">
        <f t="shared" si="1990"/>
        <v>F1</v>
      </c>
      <c r="AI2950" t="str">
        <f t="shared" si="1990"/>
        <v>F1</v>
      </c>
      <c r="AJ2950" t="str">
        <f t="shared" si="1990"/>
        <v>F1</v>
      </c>
      <c r="AK2950" t="str">
        <f t="shared" si="1990"/>
        <v>F1</v>
      </c>
      <c r="AL2950" t="str">
        <f t="shared" si="1990"/>
        <v>F1</v>
      </c>
      <c r="AM2950" t="str">
        <f t="shared" si="1990"/>
        <v>F1</v>
      </c>
      <c r="AN2950" t="str">
        <f t="shared" si="1990"/>
        <v>F1</v>
      </c>
      <c r="AO2950" t="str">
        <f t="shared" si="1990"/>
        <v>F1</v>
      </c>
    </row>
    <row r="2951" spans="1:41" x14ac:dyDescent="0.25">
      <c r="A2951" s="139" t="str">
        <f t="shared" si="1976"/>
        <v>2015Wk 18P6</v>
      </c>
      <c r="B2951" s="48">
        <v>6</v>
      </c>
      <c r="C2951" s="144" t="str">
        <f t="shared" si="1977"/>
        <v>Jack Donegan</v>
      </c>
      <c r="D2951" s="145"/>
      <c r="E2951" s="146">
        <f t="shared" si="1978"/>
        <v>6</v>
      </c>
      <c r="F2951" s="146">
        <f t="shared" si="1979"/>
        <v>5</v>
      </c>
      <c r="G2951" s="146">
        <f t="shared" si="1980"/>
        <v>6</v>
      </c>
      <c r="H2951" s="146">
        <f t="shared" si="1981"/>
        <v>5</v>
      </c>
      <c r="I2951" s="146">
        <f t="shared" si="1982"/>
        <v>3</v>
      </c>
      <c r="J2951" s="146">
        <f t="shared" si="1983"/>
        <v>5</v>
      </c>
      <c r="K2951" s="146">
        <f t="shared" si="1984"/>
        <v>4</v>
      </c>
      <c r="L2951" s="146">
        <f t="shared" si="1985"/>
        <v>4</v>
      </c>
      <c r="M2951" s="146">
        <f t="shared" si="1986"/>
        <v>6</v>
      </c>
      <c r="N2951" s="147">
        <f t="shared" si="1987"/>
        <v>44</v>
      </c>
      <c r="O2951" s="148">
        <f>SUM(COUNTIF(E2951,E2944),COUNTIF(F2951,F2944),COUNTIF(G2951,G2944),COUNTIF(H2951,H2944),COUNTIF(I2951,I2944),COUNTIF(J2951,J2944),COUNTIF(K2951,K2944),COUNTIF(L2951,L2944),COUNTIF(M2951,M2944))</f>
        <v>0</v>
      </c>
      <c r="P2951" s="149">
        <f>IF(O2951=0,0,IF(SUM(O2945:O2956)=O2951,VLOOKUP(1,$AC$107:$AD$116,2,FALSE),O2951*P2957))</f>
        <v>0</v>
      </c>
      <c r="Q2951" s="146">
        <f t="shared" si="1988"/>
        <v>0</v>
      </c>
      <c r="R2951" t="s">
        <v>179</v>
      </c>
      <c r="S2951" t="str">
        <f t="shared" si="1991"/>
        <v/>
      </c>
      <c r="T2951" t="str">
        <f t="shared" ref="T2951:AB2951" si="1997">IF(E2951=E2944,CONCATENATE(VLOOKUP((E2951-E2942),$AC$122:$AD$127,2,FALSE),E2943),"")</f>
        <v/>
      </c>
      <c r="U2951" t="str">
        <f t="shared" si="1997"/>
        <v/>
      </c>
      <c r="V2951" t="str">
        <f t="shared" si="1997"/>
        <v/>
      </c>
      <c r="W2951" t="str">
        <f t="shared" si="1997"/>
        <v/>
      </c>
      <c r="X2951" t="str">
        <f t="shared" si="1997"/>
        <v/>
      </c>
      <c r="Y2951" t="str">
        <f t="shared" si="1997"/>
        <v/>
      </c>
      <c r="Z2951" t="str">
        <f t="shared" si="1997"/>
        <v/>
      </c>
      <c r="AA2951" t="str">
        <f t="shared" si="1997"/>
        <v/>
      </c>
      <c r="AB2951" t="str">
        <f t="shared" si="1997"/>
        <v/>
      </c>
      <c r="AC2951" s="1">
        <v>5</v>
      </c>
      <c r="AD2951" s="1">
        <v>4</v>
      </c>
      <c r="AG2951" t="str">
        <f t="shared" si="1990"/>
        <v>F1</v>
      </c>
      <c r="AH2951" t="str">
        <f t="shared" si="1990"/>
        <v>F1</v>
      </c>
      <c r="AI2951" t="str">
        <f t="shared" si="1990"/>
        <v>F1</v>
      </c>
      <c r="AJ2951" t="str">
        <f t="shared" si="1990"/>
        <v>F1</v>
      </c>
      <c r="AK2951" t="str">
        <f t="shared" si="1990"/>
        <v>F1</v>
      </c>
      <c r="AL2951" t="str">
        <f t="shared" si="1990"/>
        <v>F1</v>
      </c>
      <c r="AM2951" t="str">
        <f t="shared" si="1990"/>
        <v>F1</v>
      </c>
      <c r="AN2951" t="str">
        <f t="shared" si="1990"/>
        <v>F1</v>
      </c>
      <c r="AO2951" t="str">
        <f t="shared" si="1990"/>
        <v>F1</v>
      </c>
    </row>
    <row r="2952" spans="1:41" x14ac:dyDescent="0.25">
      <c r="A2952" s="139" t="str">
        <f t="shared" si="1976"/>
        <v>2015Wk 18P8</v>
      </c>
      <c r="B2952" s="48">
        <v>8</v>
      </c>
      <c r="C2952" s="144" t="str">
        <f t="shared" si="1977"/>
        <v>Craig Hawkinson</v>
      </c>
      <c r="D2952" s="145"/>
      <c r="E2952" s="146">
        <f t="shared" si="1978"/>
        <v>4</v>
      </c>
      <c r="F2952" s="146">
        <f t="shared" si="1979"/>
        <v>6</v>
      </c>
      <c r="G2952" s="146">
        <f t="shared" si="1980"/>
        <v>5</v>
      </c>
      <c r="H2952" s="146">
        <f t="shared" si="1981"/>
        <v>3</v>
      </c>
      <c r="I2952" s="146">
        <f t="shared" si="1982"/>
        <v>4</v>
      </c>
      <c r="J2952" s="146">
        <f t="shared" si="1983"/>
        <v>3</v>
      </c>
      <c r="K2952" s="146">
        <f t="shared" si="1984"/>
        <v>4</v>
      </c>
      <c r="L2952" s="146">
        <f t="shared" si="1985"/>
        <v>3</v>
      </c>
      <c r="M2952" s="146">
        <f t="shared" si="1986"/>
        <v>8</v>
      </c>
      <c r="N2952" s="147">
        <f t="shared" si="1987"/>
        <v>40</v>
      </c>
      <c r="O2952" s="148">
        <f>SUM(COUNTIF(E2952,E2944),COUNTIF(F2952,F2944),COUNTIF(G2952,G2944),COUNTIF(H2952,H2944),COUNTIF(I2952,I2944),COUNTIF(J2952,J2944),COUNTIF(K2952,K2944),COUNTIF(L2952,L2944),COUNTIF(M2952,M2944))</f>
        <v>2</v>
      </c>
      <c r="P2952" s="149">
        <f>IF(O2952=0,0,IF(SUM(O2945:O2956)=O2952,VLOOKUP(1,$AC$107:$AD$116,2,FALSE),O2952*P2957))</f>
        <v>18</v>
      </c>
      <c r="Q2952" s="146">
        <f t="shared" si="1988"/>
        <v>2</v>
      </c>
      <c r="R2952" t="s">
        <v>179</v>
      </c>
      <c r="S2952" t="str">
        <f t="shared" si="1991"/>
        <v>BIR#15BIR#17</v>
      </c>
      <c r="T2952" t="str">
        <f t="shared" ref="T2952:Y2952" si="1998">IF(E2952=E2944,CONCATENATE(VLOOKUP((E2952-E2942),$AC$122:$AD$127,2,FALSE),E2943),"")</f>
        <v/>
      </c>
      <c r="U2952" t="str">
        <f t="shared" si="1998"/>
        <v/>
      </c>
      <c r="V2952" t="str">
        <f t="shared" si="1998"/>
        <v/>
      </c>
      <c r="W2952" t="str">
        <f t="shared" si="1998"/>
        <v/>
      </c>
      <c r="X2952" t="str">
        <f t="shared" si="1998"/>
        <v/>
      </c>
      <c r="Y2952" t="str">
        <f t="shared" si="1998"/>
        <v>BIR#15</v>
      </c>
      <c r="Z2952" t="str">
        <f>IF(K2952=K2944,CONCATENATE(VLOOKUP((K2952-K2942),$AC$122:$AD$127,2,FALSE),K2943),"")</f>
        <v/>
      </c>
      <c r="AA2952" t="str">
        <f t="shared" ref="AA2952:AB2952" si="1999">IF(L2952=L2944,CONCATENATE(VLOOKUP((L2952-L2942),$AC$122:$AD$127,2,FALSE),L2943),"")</f>
        <v>BIR#17</v>
      </c>
      <c r="AB2952" t="str">
        <f t="shared" si="1999"/>
        <v/>
      </c>
      <c r="AC2952" s="1">
        <v>6</v>
      </c>
      <c r="AD2952" s="1">
        <v>4</v>
      </c>
      <c r="AG2952" t="str">
        <f t="shared" si="1990"/>
        <v>F1</v>
      </c>
      <c r="AH2952" t="str">
        <f t="shared" si="1990"/>
        <v>F1</v>
      </c>
      <c r="AI2952" t="str">
        <f t="shared" si="1990"/>
        <v>F1</v>
      </c>
      <c r="AJ2952" t="str">
        <f t="shared" si="1990"/>
        <v>F1</v>
      </c>
      <c r="AK2952" t="str">
        <f t="shared" si="1990"/>
        <v>F1</v>
      </c>
      <c r="AL2952" t="str">
        <f t="shared" si="1990"/>
        <v>F1BIR#15</v>
      </c>
      <c r="AM2952" t="str">
        <f t="shared" si="1990"/>
        <v>F1</v>
      </c>
      <c r="AN2952" t="str">
        <f t="shared" si="1990"/>
        <v>F1BIR#17</v>
      </c>
      <c r="AO2952" t="str">
        <f t="shared" si="1990"/>
        <v>F1</v>
      </c>
    </row>
    <row r="2953" spans="1:41" x14ac:dyDescent="0.25">
      <c r="A2953" s="139" t="str">
        <f t="shared" si="1976"/>
        <v>2015Wk 18P23</v>
      </c>
      <c r="B2953" s="48">
        <v>23</v>
      </c>
      <c r="C2953" s="144" t="str">
        <f t="shared" si="1977"/>
        <v>Steve Donegan</v>
      </c>
      <c r="D2953" s="145"/>
      <c r="E2953" s="146">
        <f t="shared" si="1978"/>
        <v>4</v>
      </c>
      <c r="F2953" s="146">
        <f t="shared" si="1979"/>
        <v>6</v>
      </c>
      <c r="G2953" s="146">
        <f t="shared" si="1980"/>
        <v>6</v>
      </c>
      <c r="H2953" s="146">
        <f t="shared" si="1981"/>
        <v>5</v>
      </c>
      <c r="I2953" s="146">
        <f t="shared" si="1982"/>
        <v>4</v>
      </c>
      <c r="J2953" s="146">
        <f t="shared" si="1983"/>
        <v>5</v>
      </c>
      <c r="K2953" s="146">
        <f t="shared" si="1984"/>
        <v>2</v>
      </c>
      <c r="L2953" s="146">
        <f t="shared" si="1985"/>
        <v>5</v>
      </c>
      <c r="M2953" s="146">
        <f t="shared" si="1986"/>
        <v>6</v>
      </c>
      <c r="N2953" s="147">
        <f t="shared" si="1987"/>
        <v>43</v>
      </c>
      <c r="O2953" s="148">
        <f>SUM(COUNTIF(E2953,E2944),COUNTIF(F2953,F2944),COUNTIF(G2953,G2944),COUNTIF(H2953,H2944),COUNTIF(I2953,I2944),COUNTIF(J2953,J2944),COUNTIF(K2953,K2944),COUNTIF(L2953,L2944),COUNTIF(M2953,M2944))</f>
        <v>1</v>
      </c>
      <c r="P2953" s="149">
        <f>IF(O2953=0,0,IF(SUM(O2945:O2956)=O2953,VLOOKUP(1,$AC$107:$AD$116,2,FALSE),O2953*P2957))</f>
        <v>9</v>
      </c>
      <c r="Q2953" s="146">
        <f t="shared" si="1988"/>
        <v>0</v>
      </c>
      <c r="R2953" t="s">
        <v>179</v>
      </c>
      <c r="S2953" t="str">
        <f t="shared" si="1991"/>
        <v>BIR#16</v>
      </c>
      <c r="T2953" t="str">
        <f>IF(E2953=E2944,CONCATENATE(VLOOKUP((E2953-E2942),$AC$122:$AD$127,2,FALSE),E2943),"")</f>
        <v/>
      </c>
      <c r="U2953" t="str">
        <f t="shared" ref="U2953:AB2953" si="2000">IF(F2953=F2944,CONCATENATE(VLOOKUP((F2953-F2942),$AC$122:$AD$127,2,FALSE),F2943),"")</f>
        <v/>
      </c>
      <c r="V2953" t="str">
        <f t="shared" si="2000"/>
        <v/>
      </c>
      <c r="W2953" t="str">
        <f t="shared" si="2000"/>
        <v/>
      </c>
      <c r="X2953" t="str">
        <f t="shared" si="2000"/>
        <v/>
      </c>
      <c r="Y2953" t="str">
        <f t="shared" si="2000"/>
        <v/>
      </c>
      <c r="Z2953" t="str">
        <f t="shared" si="2000"/>
        <v>BIR#16</v>
      </c>
      <c r="AA2953" t="str">
        <f t="shared" si="2000"/>
        <v/>
      </c>
      <c r="AB2953" t="str">
        <f t="shared" si="2000"/>
        <v/>
      </c>
      <c r="AC2953" s="1">
        <v>7</v>
      </c>
      <c r="AD2953" s="1">
        <v>3</v>
      </c>
      <c r="AG2953" t="str">
        <f t="shared" si="1990"/>
        <v>F1</v>
      </c>
      <c r="AH2953" t="str">
        <f t="shared" si="1990"/>
        <v>F1</v>
      </c>
      <c r="AI2953" t="str">
        <f t="shared" si="1990"/>
        <v>F1</v>
      </c>
      <c r="AJ2953" t="str">
        <f t="shared" si="1990"/>
        <v>F1</v>
      </c>
      <c r="AK2953" t="str">
        <f t="shared" si="1990"/>
        <v>F1</v>
      </c>
      <c r="AL2953" t="str">
        <f t="shared" si="1990"/>
        <v>F1</v>
      </c>
      <c r="AM2953" t="str">
        <f t="shared" si="1990"/>
        <v>F1BIR#16</v>
      </c>
      <c r="AN2953" t="str">
        <f t="shared" si="1990"/>
        <v>F1</v>
      </c>
      <c r="AO2953" t="str">
        <f t="shared" si="1990"/>
        <v>F1</v>
      </c>
    </row>
    <row r="2954" spans="1:41" x14ac:dyDescent="0.25">
      <c r="A2954" s="139" t="str">
        <f t="shared" si="1976"/>
        <v>2015Wk 18P81</v>
      </c>
      <c r="B2954" s="48">
        <v>81</v>
      </c>
      <c r="C2954" s="144" t="str">
        <f t="shared" si="1977"/>
        <v>Bill John</v>
      </c>
      <c r="D2954" s="150"/>
      <c r="E2954" s="146">
        <f t="shared" si="1978"/>
        <v>5</v>
      </c>
      <c r="F2954" s="146">
        <f t="shared" si="1979"/>
        <v>4</v>
      </c>
      <c r="G2954" s="146">
        <f t="shared" si="1980"/>
        <v>7</v>
      </c>
      <c r="H2954" s="146">
        <f t="shared" si="1981"/>
        <v>4</v>
      </c>
      <c r="I2954" s="146">
        <f t="shared" si="1982"/>
        <v>3</v>
      </c>
      <c r="J2954" s="146">
        <f t="shared" si="1983"/>
        <v>4</v>
      </c>
      <c r="K2954" s="146">
        <f t="shared" si="1984"/>
        <v>3</v>
      </c>
      <c r="L2954" s="146">
        <f t="shared" si="1985"/>
        <v>4</v>
      </c>
      <c r="M2954" s="146">
        <f t="shared" si="1986"/>
        <v>5</v>
      </c>
      <c r="N2954" s="147">
        <f t="shared" si="1987"/>
        <v>39</v>
      </c>
      <c r="O2954" s="148">
        <f>SUM(COUNTIF(E2954,E2944),COUNTIF(F2954,F2944),COUNTIF(G2954,G2944),COUNTIF(H2954,H2944),COUNTIF(I2954,I2944),COUNTIF(J2954,J2944),COUNTIF(K2954,K2944),COUNTIF(L2954,L2944),COUNTIF(M2954,M2944))</f>
        <v>0</v>
      </c>
      <c r="P2954" s="149">
        <f>IF(O2954=0,0,IF(SUM(O2945:O2956)=O2954,VLOOKUP(1,$AC$107:$AD$116,2,FALSE),O2954*P2957))</f>
        <v>0</v>
      </c>
      <c r="Q2954" s="146">
        <f t="shared" si="1988"/>
        <v>2</v>
      </c>
      <c r="R2954" t="s">
        <v>179</v>
      </c>
      <c r="S2954" t="str">
        <f>CONCATENATE(T2954,U2954,V2954,W2954,X2954,Y2954,Z2954,AA2954,AB2954)</f>
        <v/>
      </c>
      <c r="T2954" t="str">
        <f>IF(E2954=E2944,CONCATENATE(VLOOKUP((E2954-E2942),$AC$122:$AD$127,2,FALSE),E2943),"")</f>
        <v/>
      </c>
      <c r="U2954" t="str">
        <f t="shared" ref="U2954:W2954" si="2001">IF(F2954=F2944,CONCATENATE(VLOOKUP((F2954-F2942),$AC$122:$AD$127,2,FALSE),F2943),"")</f>
        <v/>
      </c>
      <c r="V2954" t="str">
        <f t="shared" si="2001"/>
        <v/>
      </c>
      <c r="W2954" t="str">
        <f t="shared" si="2001"/>
        <v/>
      </c>
      <c r="X2954" t="str">
        <f>IF(I2954=I2944,CONCATENATE(VLOOKUP((I2954-I2942),$AC$122:$AD$127,2,FALSE),I2943),"")</f>
        <v/>
      </c>
      <c r="Y2954" t="str">
        <f t="shared" ref="Y2954:AB2954" si="2002">IF(J2954=J2944,CONCATENATE(VLOOKUP((J2954-J2942),$AC$122:$AD$127,2,FALSE),J2943),"")</f>
        <v/>
      </c>
      <c r="Z2954" t="str">
        <f t="shared" si="2002"/>
        <v/>
      </c>
      <c r="AA2954" t="str">
        <f t="shared" si="2002"/>
        <v/>
      </c>
      <c r="AB2954" t="str">
        <f t="shared" si="2002"/>
        <v/>
      </c>
      <c r="AC2954" s="1">
        <v>8</v>
      </c>
      <c r="AD2954" s="1">
        <v>3</v>
      </c>
      <c r="AG2954" t="str">
        <f>CONCATENATE("F1",T2954)</f>
        <v>F1</v>
      </c>
      <c r="AH2954" t="str">
        <f t="shared" si="1990"/>
        <v>F1</v>
      </c>
      <c r="AI2954" t="str">
        <f t="shared" si="1990"/>
        <v>F1</v>
      </c>
      <c r="AJ2954" t="str">
        <f t="shared" si="1990"/>
        <v>F1</v>
      </c>
      <c r="AK2954" t="str">
        <f t="shared" si="1990"/>
        <v>F1</v>
      </c>
      <c r="AL2954" t="str">
        <f t="shared" si="1990"/>
        <v>F1</v>
      </c>
      <c r="AM2954" t="str">
        <f t="shared" si="1990"/>
        <v>F1</v>
      </c>
      <c r="AN2954" t="str">
        <f t="shared" si="1990"/>
        <v>F1</v>
      </c>
      <c r="AO2954" t="str">
        <f t="shared" si="1990"/>
        <v>F1</v>
      </c>
    </row>
    <row r="2955" spans="1:41" x14ac:dyDescent="0.25">
      <c r="A2955" s="139" t="str">
        <f t="shared" si="1976"/>
        <v>2015Wk 18P19</v>
      </c>
      <c r="B2955" s="48">
        <v>19</v>
      </c>
      <c r="C2955" s="144" t="str">
        <f t="shared" si="1977"/>
        <v>DJ Mahar</v>
      </c>
      <c r="D2955" s="150"/>
      <c r="E2955" s="146">
        <f t="shared" si="1978"/>
        <v>4</v>
      </c>
      <c r="F2955" s="146">
        <f t="shared" si="1979"/>
        <v>6</v>
      </c>
      <c r="G2955" s="146">
        <f t="shared" si="1980"/>
        <v>5</v>
      </c>
      <c r="H2955" s="146">
        <f t="shared" si="1981"/>
        <v>5</v>
      </c>
      <c r="I2955" s="146">
        <f t="shared" si="1982"/>
        <v>3</v>
      </c>
      <c r="J2955" s="146">
        <f t="shared" si="1983"/>
        <v>4</v>
      </c>
      <c r="K2955" s="146">
        <f t="shared" si="1984"/>
        <v>4</v>
      </c>
      <c r="L2955" s="146">
        <f t="shared" si="1985"/>
        <v>5</v>
      </c>
      <c r="M2955" s="146">
        <f t="shared" si="1986"/>
        <v>4</v>
      </c>
      <c r="N2955" s="147">
        <f t="shared" si="1987"/>
        <v>40</v>
      </c>
      <c r="O2955" s="148">
        <f>SUM(COUNTIF(E2955,E2944),COUNTIF(F2955,F2944),COUNTIF(G2955,G2944),COUNTIF(H2955,H2944),COUNTIF(I2955,I2944),COUNTIF(J2955,J2944),COUNTIF(K2955,K2944),COUNTIF(L2955,L2944),COUNTIF(M2955,M2944))</f>
        <v>0</v>
      </c>
      <c r="P2955" s="149">
        <f>IF(O2955=0,0,IF(SUM(O2945:O2956)=O2955,VLOOKUP(1,$AC$107:$AD$116,2,FALSE),O2955*P2957))</f>
        <v>0</v>
      </c>
      <c r="Q2955" s="146">
        <f t="shared" si="1988"/>
        <v>0</v>
      </c>
      <c r="R2955" t="s">
        <v>179</v>
      </c>
      <c r="S2955" t="str">
        <f>CONCATENATE(T2955,U2955,V2955,W2955,X2955,Y2955,Z2955,AA2955,AB2955)</f>
        <v/>
      </c>
      <c r="T2955" t="str">
        <f>IF(E2955=E2944,CONCATENATE(VLOOKUP((E2955-E2942),$AC$122:$AD$127,2,FALSE),E2943),"")</f>
        <v/>
      </c>
      <c r="U2955" t="str">
        <f t="shared" ref="U2955:AB2955" si="2003">IF(F2955=F2944,CONCATENATE(VLOOKUP((F2955-F2942),$AC$122:$AD$127,2,FALSE),F2943),"")</f>
        <v/>
      </c>
      <c r="V2955" t="str">
        <f t="shared" si="2003"/>
        <v/>
      </c>
      <c r="W2955" t="str">
        <f t="shared" si="2003"/>
        <v/>
      </c>
      <c r="X2955" t="str">
        <f t="shared" si="2003"/>
        <v/>
      </c>
      <c r="Y2955" t="str">
        <f t="shared" si="2003"/>
        <v/>
      </c>
      <c r="Z2955" t="str">
        <f t="shared" si="2003"/>
        <v/>
      </c>
      <c r="AA2955" t="str">
        <f t="shared" si="2003"/>
        <v/>
      </c>
      <c r="AB2955" t="str">
        <f t="shared" si="2003"/>
        <v/>
      </c>
      <c r="AC2955" s="1">
        <v>9</v>
      </c>
      <c r="AD2955" s="1">
        <v>3</v>
      </c>
      <c r="AG2955" t="str">
        <f t="shared" ref="AG2955:AG2956" si="2004">CONCATENATE("F1",T2955)</f>
        <v>F1</v>
      </c>
      <c r="AH2955" t="str">
        <f t="shared" si="1990"/>
        <v>F1</v>
      </c>
      <c r="AI2955" t="str">
        <f t="shared" si="1990"/>
        <v>F1</v>
      </c>
      <c r="AJ2955" t="str">
        <f t="shared" si="1990"/>
        <v>F1</v>
      </c>
      <c r="AK2955" t="str">
        <f t="shared" si="1990"/>
        <v>F1</v>
      </c>
      <c r="AL2955" t="str">
        <f t="shared" si="1990"/>
        <v>F1</v>
      </c>
      <c r="AM2955" t="str">
        <f t="shared" si="1990"/>
        <v>F1</v>
      </c>
      <c r="AN2955" t="str">
        <f t="shared" si="1990"/>
        <v>F1</v>
      </c>
      <c r="AO2955" t="str">
        <f t="shared" si="1990"/>
        <v>F1</v>
      </c>
    </row>
    <row r="2956" spans="1:41" x14ac:dyDescent="0.25">
      <c r="A2956" s="139" t="str">
        <f t="shared" si="1976"/>
        <v>2015Wk 18P82</v>
      </c>
      <c r="B2956" s="48">
        <v>82</v>
      </c>
      <c r="C2956" s="144" t="str">
        <f t="shared" si="1977"/>
        <v>Vinny Procopio</v>
      </c>
      <c r="D2956" s="150"/>
      <c r="E2956" s="146">
        <f t="shared" si="1978"/>
        <v>5</v>
      </c>
      <c r="F2956" s="146">
        <f t="shared" si="1979"/>
        <v>5</v>
      </c>
      <c r="G2956" s="146">
        <f t="shared" si="1980"/>
        <v>6</v>
      </c>
      <c r="H2956" s="146">
        <f t="shared" si="1981"/>
        <v>5</v>
      </c>
      <c r="I2956" s="146">
        <f t="shared" si="1982"/>
        <v>3</v>
      </c>
      <c r="J2956" s="146">
        <f t="shared" si="1983"/>
        <v>5</v>
      </c>
      <c r="K2956" s="146">
        <f t="shared" si="1984"/>
        <v>4</v>
      </c>
      <c r="L2956" s="146">
        <f t="shared" si="1985"/>
        <v>5</v>
      </c>
      <c r="M2956" s="146">
        <f t="shared" si="1986"/>
        <v>5</v>
      </c>
      <c r="N2956" s="147">
        <f>SUM(E2956:M2956)</f>
        <v>43</v>
      </c>
      <c r="O2956" s="148">
        <f>SUM(COUNTIF(E2956,E2944),COUNTIF(F2956,F2944),COUNTIF(G2956,G2944),COUNTIF(H2956,H2944),COUNTIF(I2956,I2944),COUNTIF(J2956,J2944),COUNTIF(K2956,K2944),COUNTIF(L2956,L2944),COUNTIF(M2956,M2944))</f>
        <v>0</v>
      </c>
      <c r="P2956" s="149">
        <f>IF(O2956=0,0,IF(SUM(O2945:O2956)=O2956,VLOOKUP(1,$AC$107:$AD$116,2,FALSE),O2956*P2957))</f>
        <v>0</v>
      </c>
      <c r="Q2956" s="146">
        <f t="shared" si="1988"/>
        <v>1</v>
      </c>
      <c r="R2956" t="s">
        <v>179</v>
      </c>
      <c r="S2956" t="str">
        <f>CONCATENATE(T2956,U2956,V2956,W2956,X2956,Y2956,Z2956,AA2956,AB2956)</f>
        <v/>
      </c>
      <c r="T2956" t="str">
        <f>IF(E2956=E2944,CONCATENATE(VLOOKUP((E2956-E2942),$AC$122:$AD$127,2,FALSE),E2943),"")</f>
        <v/>
      </c>
      <c r="U2956" t="str">
        <f t="shared" ref="U2956" si="2005">IF(F2956=F2944,CONCATENATE(VLOOKUP((F2956-F2942),$AC$122:$AD$127,2,FALSE),F2943),"")</f>
        <v/>
      </c>
      <c r="V2956" t="str">
        <f>IF(G2956=G2944,CONCATENATE(VLOOKUP((G2956-G2942),$AC$122:$AD$127,2,FALSE),G2943),"")</f>
        <v/>
      </c>
      <c r="W2956" t="str">
        <f t="shared" ref="W2956:AB2956" si="2006">IF(H2956=H2944,CONCATENATE(VLOOKUP((H2956-H2942),$AC$122:$AD$127,2,FALSE),H2943),"")</f>
        <v/>
      </c>
      <c r="X2956" t="str">
        <f t="shared" si="2006"/>
        <v/>
      </c>
      <c r="Y2956" t="str">
        <f t="shared" si="2006"/>
        <v/>
      </c>
      <c r="Z2956" t="str">
        <f t="shared" si="2006"/>
        <v/>
      </c>
      <c r="AA2956" t="str">
        <f t="shared" si="2006"/>
        <v/>
      </c>
      <c r="AB2956" t="str">
        <f t="shared" si="2006"/>
        <v/>
      </c>
      <c r="AC2956" s="1"/>
      <c r="AD2956" s="1"/>
      <c r="AG2956" t="str">
        <f t="shared" si="2004"/>
        <v>F1</v>
      </c>
      <c r="AH2956" t="str">
        <f t="shared" si="1990"/>
        <v>F1</v>
      </c>
      <c r="AI2956" t="str">
        <f t="shared" si="1990"/>
        <v>F1</v>
      </c>
      <c r="AJ2956" t="str">
        <f t="shared" si="1990"/>
        <v>F1</v>
      </c>
      <c r="AK2956" t="str">
        <f t="shared" si="1990"/>
        <v>F1</v>
      </c>
      <c r="AL2956" t="str">
        <f t="shared" si="1990"/>
        <v>F1</v>
      </c>
      <c r="AM2956" t="str">
        <f t="shared" si="1990"/>
        <v>F1</v>
      </c>
      <c r="AN2956" t="str">
        <f t="shared" si="1990"/>
        <v>F1</v>
      </c>
      <c r="AO2956" t="str">
        <f t="shared" si="1990"/>
        <v>F1</v>
      </c>
    </row>
    <row r="2957" spans="1:41" x14ac:dyDescent="0.25">
      <c r="B2957" s="48"/>
      <c r="C2957" s="151" t="s">
        <v>196</v>
      </c>
      <c r="D2957" s="150"/>
      <c r="E2957" s="152">
        <f>AVERAGE(E2945:E2956)</f>
        <v>4.5</v>
      </c>
      <c r="F2957" s="152">
        <f t="shared" ref="F2957:N2957" si="2007">AVERAGE(F2945:F2956)</f>
        <v>4.916666666666667</v>
      </c>
      <c r="G2957" s="152">
        <f t="shared" si="2007"/>
        <v>5.416666666666667</v>
      </c>
      <c r="H2957" s="152">
        <f t="shared" si="2007"/>
        <v>4.25</v>
      </c>
      <c r="I2957" s="152">
        <f t="shared" si="2007"/>
        <v>3.25</v>
      </c>
      <c r="J2957" s="152">
        <f t="shared" si="2007"/>
        <v>4.416666666666667</v>
      </c>
      <c r="K2957" s="152">
        <f t="shared" si="2007"/>
        <v>3.5833333333333335</v>
      </c>
      <c r="L2957" s="152">
        <f t="shared" si="2007"/>
        <v>4.583333333333333</v>
      </c>
      <c r="M2957" s="152">
        <f t="shared" si="2007"/>
        <v>5.25</v>
      </c>
      <c r="N2957" s="152">
        <f t="shared" si="2007"/>
        <v>40.166666666666664</v>
      </c>
      <c r="O2957" s="153"/>
      <c r="P2957" s="9">
        <f>VLOOKUP(SUM(O2945:O2956),$AC$107:$AD$117,2,FALSE)</f>
        <v>9</v>
      </c>
    </row>
    <row r="2958" spans="1:41" x14ac:dyDescent="0.25">
      <c r="A2958" s="139" t="str">
        <f>CONCATENATE($C$10,C2942,C2958)</f>
        <v>2015Wk 18Flight 2</v>
      </c>
      <c r="B2958" s="48"/>
      <c r="C2958" s="302" t="s">
        <v>57</v>
      </c>
      <c r="D2958" s="303"/>
      <c r="E2958" s="140">
        <f>IF(COUNTIF(E2959:E2970,MIN(E2959:E2970))=1,MIN(E2959:E2970),0)</f>
        <v>0</v>
      </c>
      <c r="F2958" s="140">
        <f t="shared" ref="F2958:L2958" si="2008">IF(COUNTIF(F2959:F2970,MIN(F2959:F2970))=1,MIN(F2959:F2970),0)</f>
        <v>4</v>
      </c>
      <c r="G2958" s="140">
        <f t="shared" si="2008"/>
        <v>0</v>
      </c>
      <c r="H2958" s="140">
        <f t="shared" si="2008"/>
        <v>3</v>
      </c>
      <c r="I2958" s="140">
        <f t="shared" si="2008"/>
        <v>0</v>
      </c>
      <c r="J2958" s="140">
        <f t="shared" si="2008"/>
        <v>4</v>
      </c>
      <c r="K2958" s="140">
        <f t="shared" si="2008"/>
        <v>0</v>
      </c>
      <c r="L2958" s="140">
        <f t="shared" si="2008"/>
        <v>0</v>
      </c>
      <c r="M2958" s="140">
        <f>IF(COUNTIF(M2959:M2970,MIN(M2959:M2970))=1,MIN(M2959:M2970),0)</f>
        <v>4</v>
      </c>
      <c r="N2958" s="154"/>
      <c r="O2958" s="9" t="s">
        <v>190</v>
      </c>
      <c r="P2958" s="9" t="s">
        <v>191</v>
      </c>
      <c r="Q2958" s="52"/>
    </row>
    <row r="2959" spans="1:41" x14ac:dyDescent="0.25">
      <c r="A2959" s="139" t="str">
        <f t="shared" ref="A2959:A2970" si="2009">CONCATENATE($C$10,$C$2999,"P",B2959)</f>
        <v>2015Wk 18P14</v>
      </c>
      <c r="B2959" s="48">
        <v>14</v>
      </c>
      <c r="C2959" s="144" t="str">
        <f t="shared" ref="C2959:C2970" si="2010">VLOOKUP(B2959,$A$3108:$D$8319,3,FALSE)</f>
        <v>Drew Prucha</v>
      </c>
      <c r="D2959" s="145"/>
      <c r="E2959" s="146">
        <f t="shared" ref="E2959:E2970" si="2011">IFERROR(IF(VLOOKUP($A2959,$A$2999:$P$3060,5,FALSE)=0,"",VLOOKUP($A2959,$A$2999:$P$3060,5,FALSE)),"")</f>
        <v>5</v>
      </c>
      <c r="F2959" s="146">
        <f t="shared" ref="F2959:F2970" si="2012">IFERROR(IF(VLOOKUP($A2959,$A$2999:$P$3060,6,FALSE)=0,"",VLOOKUP($A2959,$A$2999:$P$3060,6,FALSE)),"")</f>
        <v>6</v>
      </c>
      <c r="G2959" s="146">
        <f t="shared" ref="G2959:G2970" si="2013">IFERROR(IF(VLOOKUP($A2959,$A$2999:$P$3060,7,FALSE)=0,"",VLOOKUP($A2959,$A$2999:$P$3060,7,FALSE)),"")</f>
        <v>6</v>
      </c>
      <c r="H2959" s="146">
        <f t="shared" ref="H2959:H2970" si="2014">IFERROR(IF(VLOOKUP($A2959,$A$2999:$P$3060,8,FALSE)=0,"",VLOOKUP($A2959,$A$2999:$P$3060,8,FALSE)),"")</f>
        <v>4</v>
      </c>
      <c r="I2959" s="146">
        <f t="shared" ref="I2959:I2970" si="2015">IFERROR(IF(VLOOKUP($A2959,$A$2999:$P$3060,9,FALSE)=0,"",VLOOKUP($A2959,$A$2999:$P$3060,9,FALSE)),"")</f>
        <v>4</v>
      </c>
      <c r="J2959" s="146">
        <f t="shared" ref="J2959:J2970" si="2016">IFERROR(IF(VLOOKUP($A2959,$A$2999:$P$3060,10,FALSE)=0,"",VLOOKUP($A2959,$A$2999:$P$3060,10,FALSE)),"")</f>
        <v>6</v>
      </c>
      <c r="K2959" s="146">
        <f t="shared" ref="K2959:K2970" si="2017">IFERROR(IF(VLOOKUP($A2959,$A$2999:$P$3060,11,FALSE)=0,"",VLOOKUP($A2959,$A$2999:$P$3060,11,FALSE)),"")</f>
        <v>3</v>
      </c>
      <c r="L2959" s="146">
        <f t="shared" ref="L2959:L2970" si="2018">IFERROR(IF(VLOOKUP($A2959,$A$2999:$P$3060,12,FALSE)=0,"",VLOOKUP($A2959,$A$2999:$P$3060,12,FALSE)),"")</f>
        <v>5</v>
      </c>
      <c r="M2959" s="146">
        <f t="shared" ref="M2959:M2970" si="2019">IFERROR(IF(VLOOKUP($A2959,$A$2999:$P$3060,13,FALSE)=0,"",VLOOKUP($A2959,$A$2999:$P$3060,13,FALSE)),"")</f>
        <v>6</v>
      </c>
      <c r="N2959" s="147">
        <f t="shared" ref="N2959:N2966" si="2020">SUM(E2959:M2959)</f>
        <v>45</v>
      </c>
      <c r="O2959" s="148">
        <f>SUM(COUNTIF(E2959,E2958),COUNTIF(F2959,F2958),COUNTIF(G2959,G2958),COUNTIF(H2959,H2958),COUNTIF(I2959,I2958),COUNTIF(J2959,J2958),COUNTIF(K2959,K2958),COUNTIF(L2959,L2958),COUNTIF(M2959,M2958))</f>
        <v>0</v>
      </c>
      <c r="P2959" s="149">
        <f>IF(O2959=0,0,IF(SUM(O2959:O2970)=O2959,VLOOKUP(1,$AC$107:$AD$116,2,FALSE),O2959*P2971))</f>
        <v>0</v>
      </c>
      <c r="Q2959" s="146">
        <f t="shared" ref="Q2959:Q2970" si="2021">IFERROR((VLOOKUP($A2959,$A$2999:$P$3060,16,FALSE)),"DNP")</f>
        <v>0</v>
      </c>
      <c r="R2959" t="s">
        <v>179</v>
      </c>
      <c r="S2959" t="str">
        <f t="shared" ref="S2959:S2970" si="2022">CONCATENATE(T2959,U2959,V2959,W2959,X2959,Y2959,Z2959,AA2959,AB2959)</f>
        <v/>
      </c>
      <c r="T2959" t="str">
        <f t="shared" ref="T2959:AB2959" si="2023">IF(E2959=E2958,CONCATENATE(VLOOKUP((E2959-E2942),$AC$122:$AD$127,2,FALSE),E2943),"")</f>
        <v/>
      </c>
      <c r="U2959" t="str">
        <f t="shared" si="2023"/>
        <v/>
      </c>
      <c r="V2959" t="str">
        <f t="shared" si="2023"/>
        <v/>
      </c>
      <c r="W2959" t="str">
        <f t="shared" si="2023"/>
        <v/>
      </c>
      <c r="X2959" t="str">
        <f t="shared" si="2023"/>
        <v/>
      </c>
      <c r="Y2959" t="str">
        <f t="shared" si="2023"/>
        <v/>
      </c>
      <c r="Z2959" t="str">
        <f t="shared" si="2023"/>
        <v/>
      </c>
      <c r="AA2959" t="str">
        <f t="shared" si="2023"/>
        <v/>
      </c>
      <c r="AB2959" t="str">
        <f t="shared" si="2023"/>
        <v/>
      </c>
      <c r="AG2959" t="str">
        <f>CONCATENATE("F2",T2959)</f>
        <v>F2</v>
      </c>
      <c r="AH2959" t="str">
        <f t="shared" ref="AH2959:AO2970" si="2024">CONCATENATE("F2",U2959)</f>
        <v>F2</v>
      </c>
      <c r="AI2959" t="str">
        <f t="shared" si="2024"/>
        <v>F2</v>
      </c>
      <c r="AJ2959" t="str">
        <f t="shared" si="2024"/>
        <v>F2</v>
      </c>
      <c r="AK2959" t="str">
        <f t="shared" si="2024"/>
        <v>F2</v>
      </c>
      <c r="AL2959" t="str">
        <f t="shared" si="2024"/>
        <v>F2</v>
      </c>
      <c r="AM2959" t="str">
        <f t="shared" si="2024"/>
        <v>F2</v>
      </c>
      <c r="AN2959" t="str">
        <f t="shared" si="2024"/>
        <v>F2</v>
      </c>
      <c r="AO2959" t="str">
        <f t="shared" si="2024"/>
        <v>F2</v>
      </c>
    </row>
    <row r="2960" spans="1:41" x14ac:dyDescent="0.25">
      <c r="A2960" s="139" t="str">
        <f t="shared" si="2009"/>
        <v>2015Wk 18P30</v>
      </c>
      <c r="B2960" s="48">
        <v>30</v>
      </c>
      <c r="C2960" s="144" t="str">
        <f t="shared" si="2010"/>
        <v>Matt Lochner</v>
      </c>
      <c r="D2960" s="145"/>
      <c r="E2960" s="146">
        <f t="shared" si="2011"/>
        <v>5</v>
      </c>
      <c r="F2960" s="146">
        <f t="shared" si="2012"/>
        <v>5</v>
      </c>
      <c r="G2960" s="146">
        <f t="shared" si="2013"/>
        <v>7</v>
      </c>
      <c r="H2960" s="146">
        <f t="shared" si="2014"/>
        <v>5</v>
      </c>
      <c r="I2960" s="146">
        <f t="shared" si="2015"/>
        <v>3</v>
      </c>
      <c r="J2960" s="146">
        <f t="shared" si="2016"/>
        <v>5</v>
      </c>
      <c r="K2960" s="146">
        <f t="shared" si="2017"/>
        <v>3</v>
      </c>
      <c r="L2960" s="146">
        <f t="shared" si="2018"/>
        <v>6</v>
      </c>
      <c r="M2960" s="146">
        <f t="shared" si="2019"/>
        <v>5</v>
      </c>
      <c r="N2960" s="147">
        <f t="shared" si="2020"/>
        <v>44</v>
      </c>
      <c r="O2960" s="148">
        <f>SUM(COUNTIF(E2960,E2958),COUNTIF(F2960,F2958),COUNTIF(G2960,G2958),COUNTIF(H2960,H2958),COUNTIF(I2960,I2958),COUNTIF(J2960,J2958),COUNTIF(K2960,K2958),COUNTIF(L2960,L2958),COUNTIF(M2960,M2958))</f>
        <v>0</v>
      </c>
      <c r="P2960" s="149">
        <f>IF(O2960=0,0,IF(SUM(O2959:O2970)=O2960,VLOOKUP(1,$AC$107:$AD$116,2,FALSE),O2960*P2971))</f>
        <v>0</v>
      </c>
      <c r="Q2960" s="146">
        <f t="shared" si="2021"/>
        <v>0</v>
      </c>
      <c r="R2960" t="s">
        <v>179</v>
      </c>
      <c r="S2960" t="str">
        <f t="shared" si="2022"/>
        <v/>
      </c>
      <c r="T2960" t="str">
        <f t="shared" ref="T2960:AB2960" si="2025">IF(E2960=E2958,CONCATENATE(VLOOKUP((E2960-E2942),$AC$122:$AD$127,2,FALSE),E2943),"")</f>
        <v/>
      </c>
      <c r="U2960" t="str">
        <f t="shared" si="2025"/>
        <v/>
      </c>
      <c r="V2960" t="str">
        <f t="shared" si="2025"/>
        <v/>
      </c>
      <c r="W2960" t="str">
        <f t="shared" si="2025"/>
        <v/>
      </c>
      <c r="X2960" t="str">
        <f t="shared" si="2025"/>
        <v/>
      </c>
      <c r="Y2960" t="str">
        <f t="shared" si="2025"/>
        <v/>
      </c>
      <c r="Z2960" t="str">
        <f t="shared" si="2025"/>
        <v/>
      </c>
      <c r="AA2960" t="str">
        <f t="shared" si="2025"/>
        <v/>
      </c>
      <c r="AB2960" t="str">
        <f t="shared" si="2025"/>
        <v/>
      </c>
      <c r="AC2960" s="1" t="s">
        <v>197</v>
      </c>
      <c r="AG2960" t="str">
        <f t="shared" ref="AG2960:AG2970" si="2026">CONCATENATE("F2",T2960)</f>
        <v>F2</v>
      </c>
      <c r="AH2960" t="str">
        <f t="shared" si="2024"/>
        <v>F2</v>
      </c>
      <c r="AI2960" t="str">
        <f t="shared" si="2024"/>
        <v>F2</v>
      </c>
      <c r="AJ2960" t="str">
        <f t="shared" si="2024"/>
        <v>F2</v>
      </c>
      <c r="AK2960" t="str">
        <f t="shared" si="2024"/>
        <v>F2</v>
      </c>
      <c r="AL2960" t="str">
        <f t="shared" si="2024"/>
        <v>F2</v>
      </c>
      <c r="AM2960" t="str">
        <f t="shared" si="2024"/>
        <v>F2</v>
      </c>
      <c r="AN2960" t="str">
        <f t="shared" si="2024"/>
        <v>F2</v>
      </c>
      <c r="AO2960" t="str">
        <f t="shared" si="2024"/>
        <v>F2</v>
      </c>
    </row>
    <row r="2961" spans="1:41" x14ac:dyDescent="0.25">
      <c r="A2961" s="139" t="str">
        <f t="shared" si="2009"/>
        <v>2015Wk 18P22</v>
      </c>
      <c r="B2961" s="48">
        <v>22</v>
      </c>
      <c r="C2961" s="144" t="str">
        <f t="shared" si="2010"/>
        <v>Mike Carroll</v>
      </c>
      <c r="D2961" s="145"/>
      <c r="E2961" s="146">
        <f t="shared" si="2011"/>
        <v>5</v>
      </c>
      <c r="F2961" s="146">
        <f t="shared" si="2012"/>
        <v>4</v>
      </c>
      <c r="G2961" s="146">
        <f t="shared" si="2013"/>
        <v>6</v>
      </c>
      <c r="H2961" s="146">
        <f t="shared" si="2014"/>
        <v>3</v>
      </c>
      <c r="I2961" s="146">
        <f t="shared" si="2015"/>
        <v>3</v>
      </c>
      <c r="J2961" s="146">
        <f t="shared" si="2016"/>
        <v>5</v>
      </c>
      <c r="K2961" s="146">
        <f t="shared" si="2017"/>
        <v>3</v>
      </c>
      <c r="L2961" s="146">
        <f t="shared" si="2018"/>
        <v>5</v>
      </c>
      <c r="M2961" s="146">
        <f t="shared" si="2019"/>
        <v>5</v>
      </c>
      <c r="N2961" s="147">
        <f t="shared" si="2020"/>
        <v>39</v>
      </c>
      <c r="O2961" s="148">
        <f>SUM(COUNTIF(E2961,E2958),COUNTIF(F2961,F2958),COUNTIF(G2961,G2958),COUNTIF(H2961,H2958),COUNTIF(I2961,I2958),COUNTIF(J2961,J2958),COUNTIF(K2961,K2958),COUNTIF(L2961,L2958),COUNTIF(M2961,M2958))</f>
        <v>2</v>
      </c>
      <c r="P2961" s="149">
        <f>IF(O2961=0,0,IF(SUM(O2959:O2970)=O2961,VLOOKUP(1,$AC$107:$AD$116,2,FALSE),O2961*P2971))</f>
        <v>18</v>
      </c>
      <c r="Q2961" s="146">
        <f t="shared" si="2021"/>
        <v>2</v>
      </c>
      <c r="R2961" t="s">
        <v>179</v>
      </c>
      <c r="S2961" t="str">
        <f t="shared" si="2022"/>
        <v>PAR#11BIR#13</v>
      </c>
      <c r="T2961" t="str">
        <f t="shared" ref="T2961:AB2961" si="2027">IF(E2961=E2958,CONCATENATE(VLOOKUP((E2961-E2942),$AC$122:$AD$127,2,FALSE),E2943),"")</f>
        <v/>
      </c>
      <c r="U2961" t="str">
        <f t="shared" si="2027"/>
        <v>PAR#11</v>
      </c>
      <c r="V2961" t="str">
        <f t="shared" si="2027"/>
        <v/>
      </c>
      <c r="W2961" t="str">
        <f t="shared" si="2027"/>
        <v>BIR#13</v>
      </c>
      <c r="X2961" t="str">
        <f t="shared" si="2027"/>
        <v/>
      </c>
      <c r="Y2961" t="str">
        <f t="shared" si="2027"/>
        <v/>
      </c>
      <c r="Z2961" t="str">
        <f t="shared" si="2027"/>
        <v/>
      </c>
      <c r="AA2961" t="str">
        <f t="shared" si="2027"/>
        <v/>
      </c>
      <c r="AB2961" t="str">
        <f t="shared" si="2027"/>
        <v/>
      </c>
      <c r="AC2961" s="1">
        <v>-3</v>
      </c>
      <c r="AD2961" s="1" t="s">
        <v>198</v>
      </c>
      <c r="AG2961" t="str">
        <f t="shared" si="2026"/>
        <v>F2</v>
      </c>
      <c r="AH2961" t="str">
        <f t="shared" si="2024"/>
        <v>F2PAR#11</v>
      </c>
      <c r="AI2961" t="str">
        <f t="shared" si="2024"/>
        <v>F2</v>
      </c>
      <c r="AJ2961" t="str">
        <f t="shared" si="2024"/>
        <v>F2BIR#13</v>
      </c>
      <c r="AK2961" t="str">
        <f t="shared" si="2024"/>
        <v>F2</v>
      </c>
      <c r="AL2961" t="str">
        <f t="shared" si="2024"/>
        <v>F2</v>
      </c>
      <c r="AM2961" t="str">
        <f t="shared" si="2024"/>
        <v>F2</v>
      </c>
      <c r="AN2961" t="str">
        <f t="shared" si="2024"/>
        <v>F2</v>
      </c>
      <c r="AO2961" t="str">
        <f t="shared" si="2024"/>
        <v>F2</v>
      </c>
    </row>
    <row r="2962" spans="1:41" x14ac:dyDescent="0.25">
      <c r="A2962" s="139" t="str">
        <f t="shared" si="2009"/>
        <v>2015Wk 18P37</v>
      </c>
      <c r="B2962" s="48">
        <v>37</v>
      </c>
      <c r="C2962" s="144" t="str">
        <f t="shared" si="2010"/>
        <v>Brian Thompson</v>
      </c>
      <c r="D2962" s="145"/>
      <c r="E2962" s="146">
        <f t="shared" si="2011"/>
        <v>4</v>
      </c>
      <c r="F2962" s="146">
        <f t="shared" si="2012"/>
        <v>6</v>
      </c>
      <c r="G2962" s="146">
        <f t="shared" si="2013"/>
        <v>5</v>
      </c>
      <c r="H2962" s="146">
        <f t="shared" si="2014"/>
        <v>5</v>
      </c>
      <c r="I2962" s="146">
        <f t="shared" si="2015"/>
        <v>4</v>
      </c>
      <c r="J2962" s="146">
        <f t="shared" si="2016"/>
        <v>6</v>
      </c>
      <c r="K2962" s="146">
        <f t="shared" si="2017"/>
        <v>3</v>
      </c>
      <c r="L2962" s="146">
        <f t="shared" si="2018"/>
        <v>5</v>
      </c>
      <c r="M2962" s="146">
        <f t="shared" si="2019"/>
        <v>5</v>
      </c>
      <c r="N2962" s="147">
        <f t="shared" si="2020"/>
        <v>43</v>
      </c>
      <c r="O2962" s="148">
        <f>SUM(COUNTIF(E2962,E2958),COUNTIF(F2962,F2958),COUNTIF(G2962,G2958),COUNTIF(H2962,H2958),COUNTIF(I2962,I2958),COUNTIF(J2962,J2958),COUNTIF(K2962,K2958),COUNTIF(L2962,L2958),COUNTIF(M2962,M2958))</f>
        <v>0</v>
      </c>
      <c r="P2962" s="149">
        <f>IF(O2962=0,0,IF(SUM(O2959:O2970)=O2962,VLOOKUP(1,$AC$107:$AD$116,2,FALSE),O2962*P2971))</f>
        <v>0</v>
      </c>
      <c r="Q2962" s="146">
        <f t="shared" si="2021"/>
        <v>0</v>
      </c>
      <c r="R2962" t="s">
        <v>179</v>
      </c>
      <c r="S2962" t="str">
        <f t="shared" si="2022"/>
        <v/>
      </c>
      <c r="T2962" t="str">
        <f t="shared" ref="T2962:AB2962" si="2028">IF(E2962=E2958,CONCATENATE(VLOOKUP((E2962-E2942),$AC$122:$AD$127,2,FALSE),E2943),"")</f>
        <v/>
      </c>
      <c r="U2962" t="str">
        <f t="shared" si="2028"/>
        <v/>
      </c>
      <c r="V2962" t="str">
        <f t="shared" si="2028"/>
        <v/>
      </c>
      <c r="W2962" t="str">
        <f t="shared" si="2028"/>
        <v/>
      </c>
      <c r="X2962" t="str">
        <f t="shared" si="2028"/>
        <v/>
      </c>
      <c r="Y2962" t="str">
        <f t="shared" si="2028"/>
        <v/>
      </c>
      <c r="Z2962" t="str">
        <f t="shared" si="2028"/>
        <v/>
      </c>
      <c r="AA2962" t="str">
        <f t="shared" si="2028"/>
        <v/>
      </c>
      <c r="AB2962" t="str">
        <f t="shared" si="2028"/>
        <v/>
      </c>
      <c r="AC2962" s="1">
        <v>-2</v>
      </c>
      <c r="AD2962" s="1" t="s">
        <v>199</v>
      </c>
      <c r="AG2962" t="str">
        <f t="shared" si="2026"/>
        <v>F2</v>
      </c>
      <c r="AH2962" t="str">
        <f t="shared" si="2024"/>
        <v>F2</v>
      </c>
      <c r="AI2962" t="str">
        <f t="shared" si="2024"/>
        <v>F2</v>
      </c>
      <c r="AJ2962" t="str">
        <f t="shared" si="2024"/>
        <v>F2</v>
      </c>
      <c r="AK2962" t="str">
        <f t="shared" si="2024"/>
        <v>F2</v>
      </c>
      <c r="AL2962" t="str">
        <f t="shared" si="2024"/>
        <v>F2</v>
      </c>
      <c r="AM2962" t="str">
        <f t="shared" si="2024"/>
        <v>F2</v>
      </c>
      <c r="AN2962" t="str">
        <f t="shared" si="2024"/>
        <v>F2</v>
      </c>
      <c r="AO2962" t="str">
        <f t="shared" si="2024"/>
        <v>F2</v>
      </c>
    </row>
    <row r="2963" spans="1:41" x14ac:dyDescent="0.25">
      <c r="A2963" s="139" t="str">
        <f t="shared" si="2009"/>
        <v>2015Wk 18P12</v>
      </c>
      <c r="B2963" s="48">
        <v>12</v>
      </c>
      <c r="C2963" s="144" t="str">
        <f t="shared" si="2010"/>
        <v>Dale Russell</v>
      </c>
      <c r="D2963" s="145"/>
      <c r="E2963" s="146">
        <f t="shared" si="2011"/>
        <v>5</v>
      </c>
      <c r="F2963" s="146">
        <f t="shared" si="2012"/>
        <v>5</v>
      </c>
      <c r="G2963" s="146">
        <f t="shared" si="2013"/>
        <v>5</v>
      </c>
      <c r="H2963" s="146">
        <f t="shared" si="2014"/>
        <v>4</v>
      </c>
      <c r="I2963" s="146">
        <f t="shared" si="2015"/>
        <v>4</v>
      </c>
      <c r="J2963" s="146">
        <f t="shared" si="2016"/>
        <v>5</v>
      </c>
      <c r="K2963" s="146">
        <f t="shared" si="2017"/>
        <v>3</v>
      </c>
      <c r="L2963" s="146">
        <f t="shared" si="2018"/>
        <v>5</v>
      </c>
      <c r="M2963" s="146">
        <f t="shared" si="2019"/>
        <v>5</v>
      </c>
      <c r="N2963" s="147">
        <f t="shared" si="2020"/>
        <v>41</v>
      </c>
      <c r="O2963" s="148">
        <f>SUM(COUNTIF(E2963,E2958),COUNTIF(F2963,F2958),COUNTIF(G2963,G2958),COUNTIF(H2963,H2958),COUNTIF(I2963,I2958),COUNTIF(J2963,J2958),COUNTIF(K2963,K2958),COUNTIF(L2963,L2958),COUNTIF(M2963,M2958))</f>
        <v>0</v>
      </c>
      <c r="P2963" s="149">
        <f>IF(O2963=0,0,IF(SUM(O2959:O2970)=O2963,VLOOKUP(1,$AC$107:$AD$116,2,FALSE),O2963*P2971))</f>
        <v>0</v>
      </c>
      <c r="Q2963" s="146">
        <f t="shared" si="2021"/>
        <v>2</v>
      </c>
      <c r="R2963" t="s">
        <v>179</v>
      </c>
      <c r="S2963" t="str">
        <f t="shared" si="2022"/>
        <v/>
      </c>
      <c r="T2963" t="str">
        <f t="shared" ref="T2963:AB2963" si="2029">IF(E2963=E2958,CONCATENATE(VLOOKUP((E2963-E2942),$AC$122:$AD$127,2,FALSE),E2943),"")</f>
        <v/>
      </c>
      <c r="U2963" t="str">
        <f t="shared" si="2029"/>
        <v/>
      </c>
      <c r="V2963" t="str">
        <f t="shared" si="2029"/>
        <v/>
      </c>
      <c r="W2963" t="str">
        <f t="shared" si="2029"/>
        <v/>
      </c>
      <c r="X2963" t="str">
        <f t="shared" si="2029"/>
        <v/>
      </c>
      <c r="Y2963" t="str">
        <f t="shared" si="2029"/>
        <v/>
      </c>
      <c r="Z2963" t="str">
        <f t="shared" si="2029"/>
        <v/>
      </c>
      <c r="AA2963" t="str">
        <f t="shared" si="2029"/>
        <v/>
      </c>
      <c r="AB2963" t="str">
        <f t="shared" si="2029"/>
        <v/>
      </c>
      <c r="AC2963" s="1">
        <v>-1</v>
      </c>
      <c r="AD2963" s="1" t="s">
        <v>200</v>
      </c>
      <c r="AG2963" t="str">
        <f t="shared" si="2026"/>
        <v>F2</v>
      </c>
      <c r="AH2963" t="str">
        <f t="shared" si="2024"/>
        <v>F2</v>
      </c>
      <c r="AI2963" t="str">
        <f t="shared" si="2024"/>
        <v>F2</v>
      </c>
      <c r="AJ2963" t="str">
        <f t="shared" si="2024"/>
        <v>F2</v>
      </c>
      <c r="AK2963" t="str">
        <f t="shared" si="2024"/>
        <v>F2</v>
      </c>
      <c r="AL2963" t="str">
        <f t="shared" si="2024"/>
        <v>F2</v>
      </c>
      <c r="AM2963" t="str">
        <f t="shared" si="2024"/>
        <v>F2</v>
      </c>
      <c r="AN2963" t="str">
        <f t="shared" si="2024"/>
        <v>F2</v>
      </c>
      <c r="AO2963" t="str">
        <f t="shared" si="2024"/>
        <v>F2</v>
      </c>
    </row>
    <row r="2964" spans="1:41" x14ac:dyDescent="0.25">
      <c r="A2964" s="139" t="str">
        <f t="shared" si="2009"/>
        <v>2015Wk 18P31</v>
      </c>
      <c r="B2964" s="48">
        <v>31</v>
      </c>
      <c r="C2964" s="144" t="str">
        <f t="shared" si="2010"/>
        <v>Marty Donegan</v>
      </c>
      <c r="D2964" s="145"/>
      <c r="E2964" s="146">
        <f t="shared" si="2011"/>
        <v>5</v>
      </c>
      <c r="F2964" s="146">
        <f t="shared" si="2012"/>
        <v>6</v>
      </c>
      <c r="G2964" s="146">
        <f t="shared" si="2013"/>
        <v>8</v>
      </c>
      <c r="H2964" s="146">
        <f t="shared" si="2014"/>
        <v>5</v>
      </c>
      <c r="I2964" s="146">
        <f t="shared" si="2015"/>
        <v>3</v>
      </c>
      <c r="J2964" s="146">
        <f t="shared" si="2016"/>
        <v>5</v>
      </c>
      <c r="K2964" s="146">
        <f t="shared" si="2017"/>
        <v>4</v>
      </c>
      <c r="L2964" s="146">
        <f t="shared" si="2018"/>
        <v>5</v>
      </c>
      <c r="M2964" s="146">
        <f t="shared" si="2019"/>
        <v>6</v>
      </c>
      <c r="N2964" s="147">
        <f t="shared" si="2020"/>
        <v>47</v>
      </c>
      <c r="O2964" s="148">
        <f>SUM(COUNTIF(E2964,E2958),COUNTIF(F2964,F2958),COUNTIF(G2964,G2958),COUNTIF(H2964,H2958),COUNTIF(I2964,I2958),COUNTIF(J2964,J2958),COUNTIF(K2964,K2958),COUNTIF(L2964,L2958),COUNTIF(M2964,M2958))</f>
        <v>0</v>
      </c>
      <c r="P2964" s="149">
        <f>IF(O2964=0,0,IF(SUM(O2959:O2970)=O2964,VLOOKUP(1,$AC$107:$AD$116,2,FALSE),O2964*P2971))</f>
        <v>0</v>
      </c>
      <c r="Q2964" s="146">
        <f t="shared" si="2021"/>
        <v>2</v>
      </c>
      <c r="R2964" t="s">
        <v>179</v>
      </c>
      <c r="S2964" t="str">
        <f t="shared" si="2022"/>
        <v/>
      </c>
      <c r="T2964" t="str">
        <f t="shared" ref="T2964:AB2964" si="2030">IF(E2964=E2958,CONCATENATE(VLOOKUP((E2964-E2942),$AC$122:$AD$127,2,FALSE),E2943),"")</f>
        <v/>
      </c>
      <c r="U2964" t="str">
        <f t="shared" si="2030"/>
        <v/>
      </c>
      <c r="V2964" t="str">
        <f t="shared" si="2030"/>
        <v/>
      </c>
      <c r="W2964" t="str">
        <f t="shared" si="2030"/>
        <v/>
      </c>
      <c r="X2964" t="str">
        <f t="shared" si="2030"/>
        <v/>
      </c>
      <c r="Y2964" t="str">
        <f t="shared" si="2030"/>
        <v/>
      </c>
      <c r="Z2964" t="str">
        <f t="shared" si="2030"/>
        <v/>
      </c>
      <c r="AA2964" t="str">
        <f t="shared" si="2030"/>
        <v/>
      </c>
      <c r="AB2964" t="str">
        <f t="shared" si="2030"/>
        <v/>
      </c>
      <c r="AC2964" s="1">
        <v>0</v>
      </c>
      <c r="AD2964" s="1" t="s">
        <v>201</v>
      </c>
      <c r="AG2964" t="str">
        <f t="shared" si="2026"/>
        <v>F2</v>
      </c>
      <c r="AH2964" t="str">
        <f t="shared" si="2024"/>
        <v>F2</v>
      </c>
      <c r="AI2964" t="str">
        <f t="shared" si="2024"/>
        <v>F2</v>
      </c>
      <c r="AJ2964" t="str">
        <f t="shared" si="2024"/>
        <v>F2</v>
      </c>
      <c r="AK2964" t="str">
        <f t="shared" si="2024"/>
        <v>F2</v>
      </c>
      <c r="AL2964" t="str">
        <f t="shared" si="2024"/>
        <v>F2</v>
      </c>
      <c r="AM2964" t="str">
        <f t="shared" si="2024"/>
        <v>F2</v>
      </c>
      <c r="AN2964" t="str">
        <f t="shared" si="2024"/>
        <v>F2</v>
      </c>
      <c r="AO2964" t="str">
        <f t="shared" si="2024"/>
        <v>F2</v>
      </c>
    </row>
    <row r="2965" spans="1:41" x14ac:dyDescent="0.25">
      <c r="A2965" s="139" t="str">
        <f t="shared" si="2009"/>
        <v>2015Wk 18P21</v>
      </c>
      <c r="B2965" s="48">
        <v>21</v>
      </c>
      <c r="C2965" s="144" t="str">
        <f t="shared" si="2010"/>
        <v>Sean Mott</v>
      </c>
      <c r="D2965" s="145"/>
      <c r="E2965" s="146">
        <f t="shared" si="2011"/>
        <v>5</v>
      </c>
      <c r="F2965" s="146">
        <f t="shared" si="2012"/>
        <v>6</v>
      </c>
      <c r="G2965" s="146">
        <f t="shared" si="2013"/>
        <v>5</v>
      </c>
      <c r="H2965" s="146">
        <f t="shared" si="2014"/>
        <v>4</v>
      </c>
      <c r="I2965" s="146">
        <f t="shared" si="2015"/>
        <v>3</v>
      </c>
      <c r="J2965" s="146">
        <f t="shared" si="2016"/>
        <v>5</v>
      </c>
      <c r="K2965" s="146">
        <f t="shared" si="2017"/>
        <v>4</v>
      </c>
      <c r="L2965" s="146">
        <f t="shared" si="2018"/>
        <v>5</v>
      </c>
      <c r="M2965" s="146">
        <f t="shared" si="2019"/>
        <v>6</v>
      </c>
      <c r="N2965" s="147">
        <f t="shared" si="2020"/>
        <v>43</v>
      </c>
      <c r="O2965" s="148">
        <f>SUM(COUNTIF(E2965,E2958),COUNTIF(F2965,F2958),COUNTIF(G2965,G2958),COUNTIF(H2965,H2958),COUNTIF(I2965,I2958),COUNTIF(J2965,J2958),COUNTIF(K2965,K2958),COUNTIF(L2965,L2958),COUNTIF(M2965,M2958))</f>
        <v>0</v>
      </c>
      <c r="P2965" s="149">
        <f>IF(O2965=0,0,IF(SUM(O2959:O2970)=O2965,VLOOKUP(1,$AC$107:$AD$116,2,FALSE),O2965*P2971))</f>
        <v>0</v>
      </c>
      <c r="Q2965" s="146">
        <f t="shared" si="2021"/>
        <v>2</v>
      </c>
      <c r="R2965" t="s">
        <v>179</v>
      </c>
      <c r="S2965" t="str">
        <f t="shared" si="2022"/>
        <v/>
      </c>
      <c r="T2965" t="str">
        <f t="shared" ref="T2965:AB2965" si="2031">IF(E2965=E2958,CONCATENATE(VLOOKUP((E2965-E2942),$AC$122:$AD$127,2,FALSE),E2943),"")</f>
        <v/>
      </c>
      <c r="U2965" t="str">
        <f t="shared" si="2031"/>
        <v/>
      </c>
      <c r="V2965" t="str">
        <f t="shared" si="2031"/>
        <v/>
      </c>
      <c r="W2965" t="str">
        <f t="shared" si="2031"/>
        <v/>
      </c>
      <c r="X2965" t="str">
        <f t="shared" si="2031"/>
        <v/>
      </c>
      <c r="Y2965" t="str">
        <f t="shared" si="2031"/>
        <v/>
      </c>
      <c r="Z2965" t="str">
        <f t="shared" si="2031"/>
        <v/>
      </c>
      <c r="AA2965" t="str">
        <f t="shared" si="2031"/>
        <v/>
      </c>
      <c r="AB2965" t="str">
        <f t="shared" si="2031"/>
        <v/>
      </c>
      <c r="AC2965" s="1">
        <v>1</v>
      </c>
      <c r="AD2965" s="1" t="s">
        <v>202</v>
      </c>
      <c r="AG2965" t="str">
        <f t="shared" si="2026"/>
        <v>F2</v>
      </c>
      <c r="AH2965" t="str">
        <f t="shared" si="2024"/>
        <v>F2</v>
      </c>
      <c r="AI2965" t="str">
        <f t="shared" si="2024"/>
        <v>F2</v>
      </c>
      <c r="AJ2965" t="str">
        <f t="shared" si="2024"/>
        <v>F2</v>
      </c>
      <c r="AK2965" t="str">
        <f t="shared" si="2024"/>
        <v>F2</v>
      </c>
      <c r="AL2965" t="str">
        <f t="shared" si="2024"/>
        <v>F2</v>
      </c>
      <c r="AM2965" t="str">
        <f t="shared" si="2024"/>
        <v>F2</v>
      </c>
      <c r="AN2965" t="str">
        <f t="shared" si="2024"/>
        <v>F2</v>
      </c>
      <c r="AO2965" t="str">
        <f t="shared" si="2024"/>
        <v>F2</v>
      </c>
    </row>
    <row r="2966" spans="1:41" x14ac:dyDescent="0.25">
      <c r="A2966" s="139" t="str">
        <f t="shared" si="2009"/>
        <v>2015Wk 18P43</v>
      </c>
      <c r="B2966" s="48">
        <v>43</v>
      </c>
      <c r="C2966" s="144" t="str">
        <f t="shared" si="2010"/>
        <v>Tony Massa</v>
      </c>
      <c r="D2966" s="145"/>
      <c r="E2966" s="146">
        <f t="shared" si="2011"/>
        <v>5</v>
      </c>
      <c r="F2966" s="146">
        <f t="shared" si="2012"/>
        <v>6</v>
      </c>
      <c r="G2966" s="146">
        <f t="shared" si="2013"/>
        <v>6</v>
      </c>
      <c r="H2966" s="146">
        <f t="shared" si="2014"/>
        <v>4</v>
      </c>
      <c r="I2966" s="146">
        <f t="shared" si="2015"/>
        <v>3</v>
      </c>
      <c r="J2966" s="146">
        <f t="shared" si="2016"/>
        <v>6</v>
      </c>
      <c r="K2966" s="146">
        <f t="shared" si="2017"/>
        <v>4</v>
      </c>
      <c r="L2966" s="146">
        <f t="shared" si="2018"/>
        <v>4</v>
      </c>
      <c r="M2966" s="146">
        <f t="shared" si="2019"/>
        <v>7</v>
      </c>
      <c r="N2966" s="147">
        <f t="shared" si="2020"/>
        <v>45</v>
      </c>
      <c r="O2966" s="148">
        <f>SUM(COUNTIF(E2966,E2958),COUNTIF(F2966,F2958),COUNTIF(G2966,G2958),COUNTIF(H2966,H2958),COUNTIF(I2966,I2958),COUNTIF(J2966,J2958),COUNTIF(K2966,K2958),COUNTIF(L2966,L2958),COUNTIF(M2966,M2958))</f>
        <v>0</v>
      </c>
      <c r="P2966" s="149">
        <f>IF(O2966=0,0,IF(SUM(O2959:O2970)=O2966,VLOOKUP(1,$AC$107:$AD$116,2,FALSE),O2966*P2971))</f>
        <v>0</v>
      </c>
      <c r="Q2966" s="146">
        <f t="shared" si="2021"/>
        <v>0</v>
      </c>
      <c r="R2966" t="s">
        <v>179</v>
      </c>
      <c r="S2966" t="str">
        <f t="shared" si="2022"/>
        <v/>
      </c>
      <c r="T2966" t="str">
        <f t="shared" ref="T2966:AB2966" si="2032">IF(E2966=E2958,CONCATENATE(VLOOKUP((E2966-E2942),$AC$122:$AD$127,2,FALSE),E2943),"")</f>
        <v/>
      </c>
      <c r="U2966" t="str">
        <f t="shared" si="2032"/>
        <v/>
      </c>
      <c r="V2966" t="str">
        <f t="shared" si="2032"/>
        <v/>
      </c>
      <c r="W2966" t="str">
        <f t="shared" si="2032"/>
        <v/>
      </c>
      <c r="X2966" t="str">
        <f t="shared" si="2032"/>
        <v/>
      </c>
      <c r="Y2966" t="str">
        <f t="shared" si="2032"/>
        <v/>
      </c>
      <c r="Z2966" t="str">
        <f t="shared" si="2032"/>
        <v/>
      </c>
      <c r="AA2966" t="str">
        <f t="shared" si="2032"/>
        <v/>
      </c>
      <c r="AB2966" t="str">
        <f t="shared" si="2032"/>
        <v/>
      </c>
      <c r="AC2966" s="1">
        <v>2</v>
      </c>
      <c r="AD2966" s="1" t="s">
        <v>203</v>
      </c>
      <c r="AG2966" t="str">
        <f t="shared" si="2026"/>
        <v>F2</v>
      </c>
      <c r="AH2966" t="str">
        <f t="shared" si="2024"/>
        <v>F2</v>
      </c>
      <c r="AI2966" t="str">
        <f t="shared" si="2024"/>
        <v>F2</v>
      </c>
      <c r="AJ2966" t="str">
        <f t="shared" si="2024"/>
        <v>F2</v>
      </c>
      <c r="AK2966" t="str">
        <f t="shared" si="2024"/>
        <v>F2</v>
      </c>
      <c r="AL2966" t="str">
        <f t="shared" si="2024"/>
        <v>F2</v>
      </c>
      <c r="AM2966" t="str">
        <f t="shared" si="2024"/>
        <v>F2</v>
      </c>
      <c r="AN2966" t="str">
        <f t="shared" si="2024"/>
        <v>F2</v>
      </c>
      <c r="AO2966" t="str">
        <f t="shared" si="2024"/>
        <v>F2</v>
      </c>
    </row>
    <row r="2967" spans="1:41" x14ac:dyDescent="0.25">
      <c r="A2967" s="139" t="str">
        <f t="shared" si="2009"/>
        <v>2015Wk 18P24</v>
      </c>
      <c r="B2967" s="48">
        <v>24</v>
      </c>
      <c r="C2967" s="144" t="str">
        <f t="shared" si="2010"/>
        <v>Rick Fanto</v>
      </c>
      <c r="D2967" s="145"/>
      <c r="E2967" s="146">
        <f t="shared" si="2011"/>
        <v>5</v>
      </c>
      <c r="F2967" s="146">
        <f t="shared" si="2012"/>
        <v>6</v>
      </c>
      <c r="G2967" s="146">
        <f t="shared" si="2013"/>
        <v>7</v>
      </c>
      <c r="H2967" s="146">
        <f t="shared" si="2014"/>
        <v>5</v>
      </c>
      <c r="I2967" s="146">
        <f t="shared" si="2015"/>
        <v>3</v>
      </c>
      <c r="J2967" s="146">
        <f t="shared" si="2016"/>
        <v>6</v>
      </c>
      <c r="K2967" s="146">
        <f t="shared" si="2017"/>
        <v>4</v>
      </c>
      <c r="L2967" s="146">
        <f t="shared" si="2018"/>
        <v>4</v>
      </c>
      <c r="M2967" s="146">
        <f t="shared" si="2019"/>
        <v>6</v>
      </c>
      <c r="N2967" s="147">
        <f>SUM(E2967:M2967)</f>
        <v>46</v>
      </c>
      <c r="O2967" s="148">
        <f>SUM(COUNTIF(E2967,E2958),COUNTIF(F2967,F2958),COUNTIF(G2967,G2958),COUNTIF(H2967,H2958),COUNTIF(I2967,I2958),COUNTIF(J2967,J2958),COUNTIF(K2967,K2958),COUNTIF(L2967,L2958),COUNTIF(M2967,M2958))</f>
        <v>0</v>
      </c>
      <c r="P2967" s="149">
        <f>IF(O2967=0,0,IF(SUM(O2959:O2970)=O2967,VLOOKUP(1,$AC$107:$AD$116,2,FALSE),O2967*P2971))</f>
        <v>0</v>
      </c>
      <c r="Q2967" s="146">
        <f t="shared" si="2021"/>
        <v>2</v>
      </c>
      <c r="R2967" t="s">
        <v>179</v>
      </c>
      <c r="S2967" t="str">
        <f t="shared" si="2022"/>
        <v/>
      </c>
      <c r="T2967" t="str">
        <f t="shared" ref="T2967:AB2967" si="2033">IF(E2967=E2958,CONCATENATE(VLOOKUP((E2967-E2942),$AC$122:$AD$127,2,FALSE),E2943),"")</f>
        <v/>
      </c>
      <c r="U2967" t="str">
        <f t="shared" si="2033"/>
        <v/>
      </c>
      <c r="V2967" t="str">
        <f t="shared" si="2033"/>
        <v/>
      </c>
      <c r="W2967" t="str">
        <f t="shared" si="2033"/>
        <v/>
      </c>
      <c r="X2967" t="str">
        <f t="shared" si="2033"/>
        <v/>
      </c>
      <c r="Y2967" t="str">
        <f t="shared" si="2033"/>
        <v/>
      </c>
      <c r="Z2967" t="str">
        <f t="shared" si="2033"/>
        <v/>
      </c>
      <c r="AA2967" t="str">
        <f t="shared" si="2033"/>
        <v/>
      </c>
      <c r="AB2967" t="str">
        <f t="shared" si="2033"/>
        <v/>
      </c>
      <c r="AG2967" t="str">
        <f t="shared" si="2026"/>
        <v>F2</v>
      </c>
      <c r="AH2967" t="str">
        <f t="shared" si="2024"/>
        <v>F2</v>
      </c>
      <c r="AI2967" t="str">
        <f t="shared" si="2024"/>
        <v>F2</v>
      </c>
      <c r="AJ2967" t="str">
        <f t="shared" si="2024"/>
        <v>F2</v>
      </c>
      <c r="AK2967" t="str">
        <f t="shared" si="2024"/>
        <v>F2</v>
      </c>
      <c r="AL2967" t="str">
        <f t="shared" si="2024"/>
        <v>F2</v>
      </c>
      <c r="AM2967" t="str">
        <f t="shared" si="2024"/>
        <v>F2</v>
      </c>
      <c r="AN2967" t="str">
        <f t="shared" si="2024"/>
        <v>F2</v>
      </c>
      <c r="AO2967" t="str">
        <f t="shared" si="2024"/>
        <v>F2</v>
      </c>
    </row>
    <row r="2968" spans="1:41" x14ac:dyDescent="0.25">
      <c r="A2968" s="139" t="str">
        <f t="shared" si="2009"/>
        <v>2015Wk 18P15</v>
      </c>
      <c r="B2968" s="48">
        <v>15</v>
      </c>
      <c r="C2968" s="144" t="str">
        <f t="shared" si="2010"/>
        <v>Chris Donegan</v>
      </c>
      <c r="D2968" s="150"/>
      <c r="E2968" s="146">
        <f t="shared" si="2011"/>
        <v>5</v>
      </c>
      <c r="F2968" s="146">
        <f t="shared" si="2012"/>
        <v>6</v>
      </c>
      <c r="G2968" s="146">
        <f t="shared" si="2013"/>
        <v>6</v>
      </c>
      <c r="H2968" s="146">
        <f t="shared" si="2014"/>
        <v>4</v>
      </c>
      <c r="I2968" s="146">
        <f t="shared" si="2015"/>
        <v>3</v>
      </c>
      <c r="J2968" s="146">
        <f t="shared" si="2016"/>
        <v>6</v>
      </c>
      <c r="K2968" s="146">
        <f t="shared" si="2017"/>
        <v>4</v>
      </c>
      <c r="L2968" s="146">
        <f t="shared" si="2018"/>
        <v>6</v>
      </c>
      <c r="M2968" s="146">
        <f t="shared" si="2019"/>
        <v>7</v>
      </c>
      <c r="N2968" s="147">
        <f t="shared" ref="N2968:N2970" si="2034">SUM(E2968:M2968)</f>
        <v>47</v>
      </c>
      <c r="O2968" s="148">
        <f>SUM(COUNTIF(E2968,E2958),COUNTIF(F2968,F2958),COUNTIF(G2968,G2958),COUNTIF(H2968,H2958),COUNTIF(I2968,I2958),COUNTIF(J2968,J2958),COUNTIF(K2968,K2958),COUNTIF(L2968,L2958),COUNTIF(M2968,M2958))</f>
        <v>0</v>
      </c>
      <c r="P2968" s="149">
        <f>IF(O2968=0,0,IF(SUM(O2959:O2970)=O2968,VLOOKUP(1,$AC$107:$AD$116,2,FALSE),O2968*P2971))</f>
        <v>0</v>
      </c>
      <c r="Q2968" s="146">
        <f t="shared" si="2021"/>
        <v>0</v>
      </c>
      <c r="R2968" t="s">
        <v>179</v>
      </c>
      <c r="S2968" t="str">
        <f t="shared" si="2022"/>
        <v/>
      </c>
      <c r="T2968" t="str">
        <f>IF(E2968=E2958,CONCATENATE(VLOOKUP((E2968-E2942),$AC$122:$AD$127,2,FALSE),E2943),"")</f>
        <v/>
      </c>
      <c r="U2968" t="str">
        <f>IF(F2968=F2958,CONCATENATE(VLOOKUP((F2968-F2942),$AC$122:$AD$127,2,FALSE),F2943),"")</f>
        <v/>
      </c>
      <c r="V2968" t="str">
        <f>IF(G2968=G2958,CONCATENATE(VLOOKUP((G2968-G2942),$AC$122:$AD$127,2,FALSE),G2943),"")</f>
        <v/>
      </c>
      <c r="W2968" t="str">
        <f t="shared" ref="W2968:AB2968" si="2035">IF(H2968=H2958,CONCATENATE(VLOOKUP((H2968-H2942),$AC$122:$AD$127,2,FALSE),H2943),"")</f>
        <v/>
      </c>
      <c r="X2968" t="str">
        <f t="shared" si="2035"/>
        <v/>
      </c>
      <c r="Y2968" t="str">
        <f t="shared" si="2035"/>
        <v/>
      </c>
      <c r="Z2968" t="str">
        <f t="shared" si="2035"/>
        <v/>
      </c>
      <c r="AA2968" t="str">
        <f t="shared" si="2035"/>
        <v/>
      </c>
      <c r="AB2968" t="str">
        <f t="shared" si="2035"/>
        <v/>
      </c>
      <c r="AG2968" t="str">
        <f t="shared" si="2026"/>
        <v>F2</v>
      </c>
      <c r="AH2968" t="str">
        <f t="shared" si="2024"/>
        <v>F2</v>
      </c>
      <c r="AI2968" t="str">
        <f t="shared" si="2024"/>
        <v>F2</v>
      </c>
      <c r="AJ2968" t="str">
        <f t="shared" si="2024"/>
        <v>F2</v>
      </c>
      <c r="AK2968" t="str">
        <f t="shared" si="2024"/>
        <v>F2</v>
      </c>
      <c r="AL2968" t="str">
        <f t="shared" si="2024"/>
        <v>F2</v>
      </c>
      <c r="AM2968" t="str">
        <f t="shared" si="2024"/>
        <v>F2</v>
      </c>
      <c r="AN2968" t="str">
        <f t="shared" si="2024"/>
        <v>F2</v>
      </c>
      <c r="AO2968" t="str">
        <f t="shared" si="2024"/>
        <v>F2</v>
      </c>
    </row>
    <row r="2969" spans="1:41" x14ac:dyDescent="0.25">
      <c r="A2969" s="139" t="str">
        <f t="shared" si="2009"/>
        <v>2015Wk 18P25</v>
      </c>
      <c r="B2969" s="48">
        <v>25</v>
      </c>
      <c r="C2969" s="144" t="str">
        <f t="shared" si="2010"/>
        <v>Jon Carroll</v>
      </c>
      <c r="D2969" s="150"/>
      <c r="E2969" s="146">
        <f t="shared" si="2011"/>
        <v>4</v>
      </c>
      <c r="F2969" s="146">
        <f t="shared" si="2012"/>
        <v>5</v>
      </c>
      <c r="G2969" s="146">
        <f t="shared" si="2013"/>
        <v>5</v>
      </c>
      <c r="H2969" s="146">
        <f t="shared" si="2014"/>
        <v>5</v>
      </c>
      <c r="I2969" s="146">
        <f t="shared" si="2015"/>
        <v>3</v>
      </c>
      <c r="J2969" s="146">
        <f t="shared" si="2016"/>
        <v>5</v>
      </c>
      <c r="K2969" s="146">
        <f t="shared" si="2017"/>
        <v>4</v>
      </c>
      <c r="L2969" s="146">
        <f t="shared" si="2018"/>
        <v>5</v>
      </c>
      <c r="M2969" s="146">
        <f t="shared" si="2019"/>
        <v>4</v>
      </c>
      <c r="N2969" s="147">
        <f t="shared" si="2034"/>
        <v>40</v>
      </c>
      <c r="O2969" s="148">
        <f>SUM(COUNTIF(E2969,E2958),COUNTIF(F2969,F2958),COUNTIF(G2969,G2958),COUNTIF(H2969,H2958),COUNTIF(I2969,I2958),COUNTIF(J2969,J2958),COUNTIF(K2969,K2958),COUNTIF(L2969,L2958),COUNTIF(M2969,M2958))</f>
        <v>1</v>
      </c>
      <c r="P2969" s="149">
        <f>IF(O2969=0,0,IF(SUM(O2959:O2970)=O2969,VLOOKUP(1,$AC$107:$AD$116,2,FALSE),O2969*P2971))</f>
        <v>9</v>
      </c>
      <c r="Q2969" s="146">
        <f t="shared" si="2021"/>
        <v>2</v>
      </c>
      <c r="R2969" t="s">
        <v>179</v>
      </c>
      <c r="S2969" t="str">
        <f t="shared" si="2022"/>
        <v>BIR#18</v>
      </c>
      <c r="T2969" t="str">
        <f>IF(E2969=E2958,CONCATENATE(VLOOKUP((E2969-E2942),$AC$122:$AD$127,2,FALSE),E2943),"")</f>
        <v/>
      </c>
      <c r="U2969" t="str">
        <f t="shared" ref="U2969:AB2969" si="2036">IF(F2969=F2958,CONCATENATE(VLOOKUP((F2969-F2942),$AC$122:$AD$127,2,FALSE),F2943),"")</f>
        <v/>
      </c>
      <c r="V2969" t="str">
        <f t="shared" si="2036"/>
        <v/>
      </c>
      <c r="W2969" t="str">
        <f t="shared" si="2036"/>
        <v/>
      </c>
      <c r="X2969" t="str">
        <f t="shared" si="2036"/>
        <v/>
      </c>
      <c r="Y2969" t="str">
        <f t="shared" si="2036"/>
        <v/>
      </c>
      <c r="Z2969" t="str">
        <f t="shared" si="2036"/>
        <v/>
      </c>
      <c r="AA2969" t="str">
        <f t="shared" si="2036"/>
        <v/>
      </c>
      <c r="AB2969" t="str">
        <f t="shared" si="2036"/>
        <v>BIR#18</v>
      </c>
      <c r="AG2969" t="str">
        <f t="shared" si="2026"/>
        <v>F2</v>
      </c>
      <c r="AH2969" t="str">
        <f t="shared" si="2024"/>
        <v>F2</v>
      </c>
      <c r="AI2969" t="str">
        <f t="shared" si="2024"/>
        <v>F2</v>
      </c>
      <c r="AJ2969" t="str">
        <f t="shared" si="2024"/>
        <v>F2</v>
      </c>
      <c r="AK2969" t="str">
        <f t="shared" si="2024"/>
        <v>F2</v>
      </c>
      <c r="AL2969" t="str">
        <f t="shared" si="2024"/>
        <v>F2</v>
      </c>
      <c r="AM2969" t="str">
        <f t="shared" si="2024"/>
        <v>F2</v>
      </c>
      <c r="AN2969" t="str">
        <f t="shared" si="2024"/>
        <v>F2</v>
      </c>
      <c r="AO2969" t="str">
        <f t="shared" si="2024"/>
        <v>F2BIR#18</v>
      </c>
    </row>
    <row r="2970" spans="1:41" x14ac:dyDescent="0.25">
      <c r="A2970" s="139" t="str">
        <f t="shared" si="2009"/>
        <v>2015Wk 18P11</v>
      </c>
      <c r="B2970" s="48">
        <v>11</v>
      </c>
      <c r="C2970" s="144" t="str">
        <f t="shared" si="2010"/>
        <v>Tom Phillips</v>
      </c>
      <c r="D2970" s="150"/>
      <c r="E2970" s="146">
        <f t="shared" si="2011"/>
        <v>5</v>
      </c>
      <c r="F2970" s="146">
        <f t="shared" si="2012"/>
        <v>6</v>
      </c>
      <c r="G2970" s="146">
        <f t="shared" si="2013"/>
        <v>6</v>
      </c>
      <c r="H2970" s="146">
        <f t="shared" si="2014"/>
        <v>5</v>
      </c>
      <c r="I2970" s="146">
        <f t="shared" si="2015"/>
        <v>5</v>
      </c>
      <c r="J2970" s="146">
        <f t="shared" si="2016"/>
        <v>4</v>
      </c>
      <c r="K2970" s="146">
        <f t="shared" si="2017"/>
        <v>4</v>
      </c>
      <c r="L2970" s="146">
        <f t="shared" si="2018"/>
        <v>5</v>
      </c>
      <c r="M2970" s="146">
        <f t="shared" si="2019"/>
        <v>6</v>
      </c>
      <c r="N2970" s="147">
        <f t="shared" si="2034"/>
        <v>46</v>
      </c>
      <c r="O2970" s="148">
        <f>SUM(COUNTIF(E2970,E2958),COUNTIF(F2970,F2958),COUNTIF(G2970,G2958),COUNTIF(H2970,H2958),COUNTIF(I2970,I2958),COUNTIF(J2970,J2958),COUNTIF(K2970,K2958),COUNTIF(L2970,L2958),COUNTIF(M2970,M2958))</f>
        <v>1</v>
      </c>
      <c r="P2970" s="149">
        <f>IF(O2970=0,0,IF(SUM(O2959:O2970)=O2970,VLOOKUP(1,$AC$107:$AD$116,2,FALSE),O2970*P2971))</f>
        <v>9</v>
      </c>
      <c r="Q2970" s="146">
        <f t="shared" si="2021"/>
        <v>0</v>
      </c>
      <c r="R2970" t="s">
        <v>179</v>
      </c>
      <c r="S2970" t="str">
        <f t="shared" si="2022"/>
        <v>PAR#15</v>
      </c>
      <c r="T2970" t="str">
        <f>IF(E2970=E2958,CONCATENATE(VLOOKUP((E2970-E2942),$AC$122:$AD$127,2,FALSE),E2943),"")</f>
        <v/>
      </c>
      <c r="U2970" t="str">
        <f t="shared" ref="U2970:AB2970" si="2037">IF(F2970=F2958,CONCATENATE(VLOOKUP((F2970-F2942),$AC$122:$AD$127,2,FALSE),F2943),"")</f>
        <v/>
      </c>
      <c r="V2970" t="str">
        <f t="shared" si="2037"/>
        <v/>
      </c>
      <c r="W2970" t="str">
        <f t="shared" si="2037"/>
        <v/>
      </c>
      <c r="X2970" t="str">
        <f t="shared" si="2037"/>
        <v/>
      </c>
      <c r="Y2970" t="str">
        <f t="shared" si="2037"/>
        <v>PAR#15</v>
      </c>
      <c r="Z2970" t="str">
        <f t="shared" si="2037"/>
        <v/>
      </c>
      <c r="AA2970" t="str">
        <f t="shared" si="2037"/>
        <v/>
      </c>
      <c r="AB2970" t="str">
        <f t="shared" si="2037"/>
        <v/>
      </c>
      <c r="AG2970" t="str">
        <f t="shared" si="2026"/>
        <v>F2</v>
      </c>
      <c r="AH2970" t="str">
        <f t="shared" si="2024"/>
        <v>F2</v>
      </c>
      <c r="AI2970" t="str">
        <f t="shared" si="2024"/>
        <v>F2</v>
      </c>
      <c r="AJ2970" t="str">
        <f t="shared" si="2024"/>
        <v>F2</v>
      </c>
      <c r="AK2970" t="str">
        <f t="shared" si="2024"/>
        <v>F2</v>
      </c>
      <c r="AL2970" t="str">
        <f t="shared" si="2024"/>
        <v>F2PAR#15</v>
      </c>
      <c r="AM2970" t="str">
        <f t="shared" si="2024"/>
        <v>F2</v>
      </c>
      <c r="AN2970" t="str">
        <f t="shared" si="2024"/>
        <v>F2</v>
      </c>
      <c r="AO2970" t="str">
        <f t="shared" si="2024"/>
        <v>F2</v>
      </c>
    </row>
    <row r="2971" spans="1:41" x14ac:dyDescent="0.25">
      <c r="A2971" s="139"/>
      <c r="B2971" s="48"/>
      <c r="C2971" s="151" t="s">
        <v>204</v>
      </c>
      <c r="D2971" s="150"/>
      <c r="E2971" s="152">
        <f>AVERAGE(E2959:E2970)</f>
        <v>4.833333333333333</v>
      </c>
      <c r="F2971" s="152">
        <f t="shared" ref="F2971:N2971" si="2038">AVERAGE(F2959:F2970)</f>
        <v>5.583333333333333</v>
      </c>
      <c r="G2971" s="152">
        <f t="shared" si="2038"/>
        <v>6</v>
      </c>
      <c r="H2971" s="152">
        <f t="shared" si="2038"/>
        <v>4.416666666666667</v>
      </c>
      <c r="I2971" s="152">
        <f t="shared" si="2038"/>
        <v>3.4166666666666665</v>
      </c>
      <c r="J2971" s="152">
        <f t="shared" si="2038"/>
        <v>5.333333333333333</v>
      </c>
      <c r="K2971" s="152">
        <f t="shared" si="2038"/>
        <v>3.5833333333333335</v>
      </c>
      <c r="L2971" s="152">
        <f t="shared" si="2038"/>
        <v>5</v>
      </c>
      <c r="M2971" s="152">
        <f t="shared" si="2038"/>
        <v>5.666666666666667</v>
      </c>
      <c r="N2971" s="152">
        <f t="shared" si="2038"/>
        <v>43.833333333333336</v>
      </c>
      <c r="O2971" s="153"/>
      <c r="P2971" s="9">
        <f>VLOOKUP(SUM(O2959:O2970),$AC$107:$AD$117,2,FALSE)</f>
        <v>9</v>
      </c>
    </row>
    <row r="2972" spans="1:41" x14ac:dyDescent="0.25">
      <c r="A2972" s="139" t="str">
        <f>CONCATENATE($C$10,C2942,C2972)</f>
        <v>2015Wk 18Flight 3</v>
      </c>
      <c r="B2972" s="48"/>
      <c r="C2972" s="304" t="s">
        <v>60</v>
      </c>
      <c r="D2972" s="305"/>
      <c r="E2972" s="140">
        <f>IF(COUNTIF(E2973:E2984,MIN(E2973:E2984))=1,MIN(E2973:E2984),0)</f>
        <v>4</v>
      </c>
      <c r="F2972" s="140">
        <f t="shared" ref="F2972:L2972" si="2039">IF(COUNTIF(F2973:F2984,MIN(F2973:F2984))=1,MIN(F2973:F2984),0)</f>
        <v>0</v>
      </c>
      <c r="G2972" s="140">
        <f t="shared" si="2039"/>
        <v>0</v>
      </c>
      <c r="H2972" s="140">
        <f t="shared" si="2039"/>
        <v>2</v>
      </c>
      <c r="I2972" s="140">
        <f t="shared" si="2039"/>
        <v>0</v>
      </c>
      <c r="J2972" s="140">
        <f t="shared" si="2039"/>
        <v>4</v>
      </c>
      <c r="K2972" s="140">
        <f t="shared" si="2039"/>
        <v>0</v>
      </c>
      <c r="L2972" s="140">
        <f t="shared" si="2039"/>
        <v>4</v>
      </c>
      <c r="M2972" s="140">
        <f>IF(COUNTIF(M2973:M2984,MIN(M2973:M2984))=1,MIN(M2973:M2984),0)</f>
        <v>0</v>
      </c>
      <c r="N2972" s="154"/>
      <c r="O2972" s="9" t="s">
        <v>190</v>
      </c>
      <c r="P2972" s="9" t="s">
        <v>191</v>
      </c>
      <c r="Q2972" s="52"/>
    </row>
    <row r="2973" spans="1:41" x14ac:dyDescent="0.25">
      <c r="A2973" s="139" t="str">
        <f t="shared" ref="A2973:A2984" si="2040">CONCATENATE($C$10,$C$2999,"P",B2973)</f>
        <v>2015Wk 18P57</v>
      </c>
      <c r="B2973" s="48">
        <v>57</v>
      </c>
      <c r="C2973" s="144" t="str">
        <f t="shared" ref="C2973:C2984" si="2041">VLOOKUP(B2973,$A$3108:$D$8319,3,FALSE)</f>
        <v>Bill Kirkby</v>
      </c>
      <c r="D2973" s="145"/>
      <c r="E2973" s="146">
        <f t="shared" ref="E2973:E2984" si="2042">IFERROR(IF(VLOOKUP($A2973,$A$2999:$P$3060,5,FALSE)=0,"",VLOOKUP($A2973,$A$2999:$P$3060,5,FALSE)),"")</f>
        <v>8</v>
      </c>
      <c r="F2973" s="146">
        <f t="shared" ref="F2973:F2984" si="2043">IFERROR(IF(VLOOKUP($A2973,$A$2999:$P$3060,6,FALSE)=0,"",VLOOKUP($A2973,$A$2999:$P$3060,6,FALSE)),"")</f>
        <v>7</v>
      </c>
      <c r="G2973" s="146">
        <f t="shared" ref="G2973:G2984" si="2044">IFERROR(IF(VLOOKUP($A2973,$A$2999:$P$3060,7,FALSE)=0,"",VLOOKUP($A2973,$A$2999:$P$3060,7,FALSE)),"")</f>
        <v>7</v>
      </c>
      <c r="H2973" s="146">
        <f t="shared" ref="H2973:H2984" si="2045">IFERROR(IF(VLOOKUP($A2973,$A$2999:$P$3060,8,FALSE)=0,"",VLOOKUP($A2973,$A$2999:$P$3060,8,FALSE)),"")</f>
        <v>5</v>
      </c>
      <c r="I2973" s="146">
        <f t="shared" ref="I2973:I2984" si="2046">IFERROR(IF(VLOOKUP($A2973,$A$2999:$P$3060,9,FALSE)=0,"",VLOOKUP($A2973,$A$2999:$P$3060,9,FALSE)),"")</f>
        <v>4</v>
      </c>
      <c r="J2973" s="146">
        <f t="shared" ref="J2973:J2984" si="2047">IFERROR(IF(VLOOKUP($A2973,$A$2999:$P$3060,10,FALSE)=0,"",VLOOKUP($A2973,$A$2999:$P$3060,10,FALSE)),"")</f>
        <v>4</v>
      </c>
      <c r="K2973" s="146">
        <f t="shared" ref="K2973:K2984" si="2048">IFERROR(IF(VLOOKUP($A2973,$A$2999:$P$3060,11,FALSE)=0,"",VLOOKUP($A2973,$A$2999:$P$3060,11,FALSE)),"")</f>
        <v>4</v>
      </c>
      <c r="L2973" s="146">
        <f t="shared" ref="L2973:L2984" si="2049">IFERROR(IF(VLOOKUP($A2973,$A$2999:$P$3060,12,FALSE)=0,"",VLOOKUP($A2973,$A$2999:$P$3060,12,FALSE)),"")</f>
        <v>7</v>
      </c>
      <c r="M2973" s="146">
        <f t="shared" ref="M2973:M2984" si="2050">IFERROR(IF(VLOOKUP($A2973,$A$2999:$P$3060,13,FALSE)=0,"",VLOOKUP($A2973,$A$2999:$P$3060,13,FALSE)),"")</f>
        <v>10</v>
      </c>
      <c r="N2973" s="147">
        <f t="shared" ref="N2973:N2984" si="2051">SUM(E2973:M2973)</f>
        <v>56</v>
      </c>
      <c r="O2973" s="148">
        <f>SUM(COUNTIF(E2973,E2972),COUNTIF(F2973,F2972),COUNTIF(G2973,G2972),COUNTIF(H2973,H2972),COUNTIF(I2973,I2972),COUNTIF(J2973,J2972),COUNTIF(K2973,K2972),COUNTIF(L2973,L2972),COUNTIF(M2973,M2972))</f>
        <v>1</v>
      </c>
      <c r="P2973" s="149">
        <f>IF(O2973=0,0,IF(SUM(O2973:O2984)=O2973,VLOOKUP(1,$AC$107:$AD$116,2,FALSE),O2973*P2985))</f>
        <v>9</v>
      </c>
      <c r="Q2973" s="146">
        <f t="shared" ref="Q2973:Q2984" si="2052">IFERROR((VLOOKUP($A2973,$A$2999:$P$3060,16,FALSE)),"DNP")</f>
        <v>0</v>
      </c>
      <c r="R2973" t="s">
        <v>179</v>
      </c>
      <c r="S2973" t="str">
        <f t="shared" ref="S2973:S2984" si="2053">CONCATENATE(T2973,U2973,V2973,W2973,X2973,Y2973,Z2973,AA2973,AB2973)</f>
        <v>PAR#15</v>
      </c>
      <c r="T2973" t="str">
        <f t="shared" ref="T2973:AB2973" si="2054">IF(E2973=E2972,CONCATENATE(VLOOKUP((E2973-E2942),$AC$122:$AD$127,2,FALSE),E2943),"")</f>
        <v/>
      </c>
      <c r="U2973" t="str">
        <f t="shared" si="2054"/>
        <v/>
      </c>
      <c r="V2973" t="str">
        <f t="shared" si="2054"/>
        <v/>
      </c>
      <c r="W2973" t="str">
        <f t="shared" si="2054"/>
        <v/>
      </c>
      <c r="X2973" t="str">
        <f t="shared" si="2054"/>
        <v/>
      </c>
      <c r="Y2973" t="str">
        <f t="shared" si="2054"/>
        <v>PAR#15</v>
      </c>
      <c r="Z2973" t="str">
        <f t="shared" si="2054"/>
        <v/>
      </c>
      <c r="AA2973" t="str">
        <f t="shared" si="2054"/>
        <v/>
      </c>
      <c r="AB2973" t="str">
        <f t="shared" si="2054"/>
        <v/>
      </c>
      <c r="AG2973" t="str">
        <f>CONCATENATE("F3",T2973)</f>
        <v>F3</v>
      </c>
      <c r="AH2973" t="str">
        <f t="shared" ref="AH2973:AO2984" si="2055">CONCATENATE("F3",U2973)</f>
        <v>F3</v>
      </c>
      <c r="AI2973" t="str">
        <f t="shared" si="2055"/>
        <v>F3</v>
      </c>
      <c r="AJ2973" t="str">
        <f t="shared" si="2055"/>
        <v>F3</v>
      </c>
      <c r="AK2973" t="str">
        <f t="shared" si="2055"/>
        <v>F3</v>
      </c>
      <c r="AL2973" t="str">
        <f t="shared" si="2055"/>
        <v>F3PAR#15</v>
      </c>
      <c r="AM2973" t="str">
        <f t="shared" si="2055"/>
        <v>F3</v>
      </c>
      <c r="AN2973" t="str">
        <f t="shared" si="2055"/>
        <v>F3</v>
      </c>
      <c r="AO2973" t="str">
        <f t="shared" si="2055"/>
        <v>F3</v>
      </c>
    </row>
    <row r="2974" spans="1:41" x14ac:dyDescent="0.25">
      <c r="A2974" s="139" t="str">
        <f t="shared" si="2040"/>
        <v>2015Wk 18P44</v>
      </c>
      <c r="B2974" s="48">
        <v>44</v>
      </c>
      <c r="C2974" s="144" t="str">
        <f t="shared" si="2041"/>
        <v>Bob Zaleski</v>
      </c>
      <c r="D2974" s="145"/>
      <c r="E2974" s="146">
        <f t="shared" si="2042"/>
        <v>7</v>
      </c>
      <c r="F2974" s="146">
        <f t="shared" si="2043"/>
        <v>7</v>
      </c>
      <c r="G2974" s="146">
        <f t="shared" si="2044"/>
        <v>8</v>
      </c>
      <c r="H2974" s="146">
        <f t="shared" si="2045"/>
        <v>4</v>
      </c>
      <c r="I2974" s="146">
        <f t="shared" si="2046"/>
        <v>6</v>
      </c>
      <c r="J2974" s="146">
        <f t="shared" si="2047"/>
        <v>6</v>
      </c>
      <c r="K2974" s="146">
        <f t="shared" si="2048"/>
        <v>5</v>
      </c>
      <c r="L2974" s="146">
        <f t="shared" si="2049"/>
        <v>5</v>
      </c>
      <c r="M2974" s="146">
        <f t="shared" si="2050"/>
        <v>7</v>
      </c>
      <c r="N2974" s="147">
        <f t="shared" si="2051"/>
        <v>55</v>
      </c>
      <c r="O2974" s="148">
        <f>SUM(COUNTIF(E2974,E2972),COUNTIF(F2974,F2972),COUNTIF(G2974,G2972),COUNTIF(H2974,H2972),COUNTIF(I2974,I2972),COUNTIF(J2974,J2972),COUNTIF(K2974,K2972),COUNTIF(L2974,L2972),COUNTIF(M2974,M2972))</f>
        <v>0</v>
      </c>
      <c r="P2974" s="149">
        <f>IF(O2974=0,0,IF(SUM(O2973:O2984)=O2974,VLOOKUP(1,$AC$107:$AD$116,2,FALSE),O2974*P2985))</f>
        <v>0</v>
      </c>
      <c r="Q2974" s="146">
        <f t="shared" si="2052"/>
        <v>0</v>
      </c>
      <c r="R2974" t="s">
        <v>179</v>
      </c>
      <c r="S2974" t="str">
        <f t="shared" si="2053"/>
        <v/>
      </c>
      <c r="T2974" t="str">
        <f t="shared" ref="T2974:AB2974" si="2056">IF(E2974=E2972,CONCATENATE(VLOOKUP((E2974-E2942),$AC$122:$AD$127,2,FALSE),E2943),"")</f>
        <v/>
      </c>
      <c r="U2974" t="str">
        <f t="shared" si="2056"/>
        <v/>
      </c>
      <c r="V2974" t="str">
        <f t="shared" si="2056"/>
        <v/>
      </c>
      <c r="W2974" t="str">
        <f t="shared" si="2056"/>
        <v/>
      </c>
      <c r="X2974" t="str">
        <f t="shared" si="2056"/>
        <v/>
      </c>
      <c r="Y2974" t="str">
        <f t="shared" si="2056"/>
        <v/>
      </c>
      <c r="Z2974" t="str">
        <f t="shared" si="2056"/>
        <v/>
      </c>
      <c r="AA2974" t="str">
        <f t="shared" si="2056"/>
        <v/>
      </c>
      <c r="AB2974" t="str">
        <f t="shared" si="2056"/>
        <v/>
      </c>
      <c r="AG2974" t="str">
        <f t="shared" ref="AG2974:AG2984" si="2057">CONCATENATE("F3",T2974)</f>
        <v>F3</v>
      </c>
      <c r="AH2974" t="str">
        <f t="shared" si="2055"/>
        <v>F3</v>
      </c>
      <c r="AI2974" t="str">
        <f t="shared" si="2055"/>
        <v>F3</v>
      </c>
      <c r="AJ2974" t="str">
        <f t="shared" si="2055"/>
        <v>F3</v>
      </c>
      <c r="AK2974" t="str">
        <f t="shared" si="2055"/>
        <v>F3</v>
      </c>
      <c r="AL2974" t="str">
        <f t="shared" si="2055"/>
        <v>F3</v>
      </c>
      <c r="AM2974" t="str">
        <f t="shared" si="2055"/>
        <v>F3</v>
      </c>
      <c r="AN2974" t="str">
        <f t="shared" si="2055"/>
        <v>F3</v>
      </c>
      <c r="AO2974" t="str">
        <f t="shared" si="2055"/>
        <v>F3</v>
      </c>
    </row>
    <row r="2975" spans="1:41" x14ac:dyDescent="0.25">
      <c r="A2975" s="139" t="str">
        <f t="shared" si="2040"/>
        <v>2015Wk 18P35</v>
      </c>
      <c r="B2975" s="48">
        <v>35</v>
      </c>
      <c r="C2975" s="144" t="str">
        <f t="shared" si="2041"/>
        <v>Bob Moran</v>
      </c>
      <c r="D2975" s="145"/>
      <c r="E2975" s="146">
        <f t="shared" si="2042"/>
        <v>6</v>
      </c>
      <c r="F2975" s="146">
        <f t="shared" si="2043"/>
        <v>5</v>
      </c>
      <c r="G2975" s="146">
        <f t="shared" si="2044"/>
        <v>7</v>
      </c>
      <c r="H2975" s="146">
        <f t="shared" si="2045"/>
        <v>5</v>
      </c>
      <c r="I2975" s="146">
        <f t="shared" si="2046"/>
        <v>3</v>
      </c>
      <c r="J2975" s="146">
        <f t="shared" si="2047"/>
        <v>5</v>
      </c>
      <c r="K2975" s="146">
        <f t="shared" si="2048"/>
        <v>3</v>
      </c>
      <c r="L2975" s="146">
        <f t="shared" si="2049"/>
        <v>6</v>
      </c>
      <c r="M2975" s="146">
        <f t="shared" si="2050"/>
        <v>6</v>
      </c>
      <c r="N2975" s="147">
        <f t="shared" si="2051"/>
        <v>46</v>
      </c>
      <c r="O2975" s="148">
        <f>SUM(COUNTIF(E2975,E2972),COUNTIF(F2975,F2972),COUNTIF(G2975,G2972),COUNTIF(H2975,H2972),COUNTIF(I2975,I2972),COUNTIF(J2975,J2972),COUNTIF(K2975,K2972),COUNTIF(L2975,L2972),COUNTIF(M2975,M2972))</f>
        <v>0</v>
      </c>
      <c r="P2975" s="149">
        <f>IF(O2975=0,0,IF(SUM(O2973:O2984)=O2975,VLOOKUP(1,$AC$107:$AD$116,2,FALSE),O2975*P2985))</f>
        <v>0</v>
      </c>
      <c r="Q2975" s="146">
        <f t="shared" si="2052"/>
        <v>2</v>
      </c>
      <c r="R2975" t="s">
        <v>179</v>
      </c>
      <c r="S2975" t="str">
        <f t="shared" si="2053"/>
        <v/>
      </c>
      <c r="T2975" t="str">
        <f t="shared" ref="T2975:AB2975" si="2058">IF(E2975=E2972,CONCATENATE(VLOOKUP((E2975-E2942),$AC$122:$AD$127,2,FALSE),E2943),"")</f>
        <v/>
      </c>
      <c r="U2975" t="str">
        <f t="shared" si="2058"/>
        <v/>
      </c>
      <c r="V2975" t="str">
        <f t="shared" si="2058"/>
        <v/>
      </c>
      <c r="W2975" t="str">
        <f t="shared" si="2058"/>
        <v/>
      </c>
      <c r="X2975" t="str">
        <f t="shared" si="2058"/>
        <v/>
      </c>
      <c r="Y2975" t="str">
        <f t="shared" si="2058"/>
        <v/>
      </c>
      <c r="Z2975" t="str">
        <f t="shared" si="2058"/>
        <v/>
      </c>
      <c r="AA2975" t="str">
        <f t="shared" si="2058"/>
        <v/>
      </c>
      <c r="AB2975" t="str">
        <f t="shared" si="2058"/>
        <v/>
      </c>
      <c r="AG2975" t="str">
        <f t="shared" si="2057"/>
        <v>F3</v>
      </c>
      <c r="AH2975" t="str">
        <f t="shared" si="2055"/>
        <v>F3</v>
      </c>
      <c r="AI2975" t="str">
        <f t="shared" si="2055"/>
        <v>F3</v>
      </c>
      <c r="AJ2975" t="str">
        <f t="shared" si="2055"/>
        <v>F3</v>
      </c>
      <c r="AK2975" t="str">
        <f t="shared" si="2055"/>
        <v>F3</v>
      </c>
      <c r="AL2975" t="str">
        <f t="shared" si="2055"/>
        <v>F3</v>
      </c>
      <c r="AM2975" t="str">
        <f t="shared" si="2055"/>
        <v>F3</v>
      </c>
      <c r="AN2975" t="str">
        <f t="shared" si="2055"/>
        <v>F3</v>
      </c>
      <c r="AO2975" t="str">
        <f t="shared" si="2055"/>
        <v>F3</v>
      </c>
    </row>
    <row r="2976" spans="1:41" x14ac:dyDescent="0.25">
      <c r="A2976" s="139" t="str">
        <f t="shared" si="2040"/>
        <v>2015Wk 18P73</v>
      </c>
      <c r="B2976" s="48">
        <v>73</v>
      </c>
      <c r="C2976" s="144" t="str">
        <f t="shared" si="2041"/>
        <v>Art Brillanti</v>
      </c>
      <c r="D2976" s="145"/>
      <c r="E2976" s="146">
        <f t="shared" si="2042"/>
        <v>6</v>
      </c>
      <c r="F2976" s="146">
        <f t="shared" si="2043"/>
        <v>6</v>
      </c>
      <c r="G2976" s="146">
        <f t="shared" si="2044"/>
        <v>6</v>
      </c>
      <c r="H2976" s="146">
        <f t="shared" si="2045"/>
        <v>6</v>
      </c>
      <c r="I2976" s="146">
        <f t="shared" si="2046"/>
        <v>5</v>
      </c>
      <c r="J2976" s="146">
        <f t="shared" si="2047"/>
        <v>5</v>
      </c>
      <c r="K2976" s="146">
        <f t="shared" si="2048"/>
        <v>5</v>
      </c>
      <c r="L2976" s="146">
        <f t="shared" si="2049"/>
        <v>5</v>
      </c>
      <c r="M2976" s="146">
        <f t="shared" si="2050"/>
        <v>5</v>
      </c>
      <c r="N2976" s="147">
        <f t="shared" si="2051"/>
        <v>49</v>
      </c>
      <c r="O2976" s="148">
        <f>SUM(COUNTIF(E2976,E2972),COUNTIF(F2976,F2972),COUNTIF(G2976,G2972),COUNTIF(H2976,H2972),COUNTIF(I2976,I2972),COUNTIF(J2976,J2972),COUNTIF(K2976,K2972),COUNTIF(L2976,L2972),COUNTIF(M2976,M2972))</f>
        <v>0</v>
      </c>
      <c r="P2976" s="149">
        <f>IF(O2976=0,0,IF(SUM(O2973:O2984)=O2976,VLOOKUP(1,$AC$107:$AD$116,2,FALSE),O2976*P2985))</f>
        <v>0</v>
      </c>
      <c r="Q2976" s="146">
        <f t="shared" si="2052"/>
        <v>0</v>
      </c>
      <c r="R2976" t="s">
        <v>179</v>
      </c>
      <c r="S2976" t="str">
        <f t="shared" si="2053"/>
        <v/>
      </c>
      <c r="T2976" t="str">
        <f t="shared" ref="T2976:AB2976" si="2059">IF(E2976=E2972,CONCATENATE(VLOOKUP((E2976-E2942),$AC$122:$AD$127,2,FALSE),E2943),"")</f>
        <v/>
      </c>
      <c r="U2976" t="str">
        <f t="shared" si="2059"/>
        <v/>
      </c>
      <c r="V2976" t="str">
        <f t="shared" si="2059"/>
        <v/>
      </c>
      <c r="W2976" t="str">
        <f t="shared" si="2059"/>
        <v/>
      </c>
      <c r="X2976" t="str">
        <f t="shared" si="2059"/>
        <v/>
      </c>
      <c r="Y2976" t="str">
        <f t="shared" si="2059"/>
        <v/>
      </c>
      <c r="Z2976" t="str">
        <f t="shared" si="2059"/>
        <v/>
      </c>
      <c r="AA2976" t="str">
        <f t="shared" si="2059"/>
        <v/>
      </c>
      <c r="AB2976" t="str">
        <f t="shared" si="2059"/>
        <v/>
      </c>
      <c r="AG2976" t="str">
        <f t="shared" si="2057"/>
        <v>F3</v>
      </c>
      <c r="AH2976" t="str">
        <f t="shared" si="2055"/>
        <v>F3</v>
      </c>
      <c r="AI2976" t="str">
        <f t="shared" si="2055"/>
        <v>F3</v>
      </c>
      <c r="AJ2976" t="str">
        <f t="shared" si="2055"/>
        <v>F3</v>
      </c>
      <c r="AK2976" t="str">
        <f t="shared" si="2055"/>
        <v>F3</v>
      </c>
      <c r="AL2976" t="str">
        <f t="shared" si="2055"/>
        <v>F3</v>
      </c>
      <c r="AM2976" t="str">
        <f t="shared" si="2055"/>
        <v>F3</v>
      </c>
      <c r="AN2976" t="str">
        <f t="shared" si="2055"/>
        <v>F3</v>
      </c>
      <c r="AO2976" t="str">
        <f t="shared" si="2055"/>
        <v>F3</v>
      </c>
    </row>
    <row r="2977" spans="1:41" x14ac:dyDescent="0.25">
      <c r="A2977" s="139" t="str">
        <f t="shared" si="2040"/>
        <v>2015Wk 18P72</v>
      </c>
      <c r="B2977" s="48">
        <v>72</v>
      </c>
      <c r="C2977" s="144" t="str">
        <f t="shared" si="2041"/>
        <v>Jim Morgan</v>
      </c>
      <c r="D2977" s="145"/>
      <c r="E2977" s="146">
        <f t="shared" si="2042"/>
        <v>5</v>
      </c>
      <c r="F2977" s="146">
        <f t="shared" si="2043"/>
        <v>6</v>
      </c>
      <c r="G2977" s="146">
        <f t="shared" si="2044"/>
        <v>5</v>
      </c>
      <c r="H2977" s="146">
        <f t="shared" si="2045"/>
        <v>4</v>
      </c>
      <c r="I2977" s="146">
        <f t="shared" si="2046"/>
        <v>3</v>
      </c>
      <c r="J2977" s="146">
        <f t="shared" si="2047"/>
        <v>6</v>
      </c>
      <c r="K2977" s="146">
        <f t="shared" si="2048"/>
        <v>4</v>
      </c>
      <c r="L2977" s="146">
        <f t="shared" si="2049"/>
        <v>5</v>
      </c>
      <c r="M2977" s="146">
        <f t="shared" si="2050"/>
        <v>5</v>
      </c>
      <c r="N2977" s="147">
        <f t="shared" si="2051"/>
        <v>43</v>
      </c>
      <c r="O2977" s="148">
        <f>SUM(COUNTIF(E2977,E2972),COUNTIF(F2977,F2972),COUNTIF(G2977,G2972),COUNTIF(H2977,H2972),COUNTIF(I2977,I2972),COUNTIF(J2977,J2972),COUNTIF(K2977,K2972),COUNTIF(L2977,L2972),COUNTIF(M2977,M2972))</f>
        <v>0</v>
      </c>
      <c r="P2977" s="149">
        <f>IF(O2977=0,0,IF(SUM(O2973:O2984)=O2977,VLOOKUP(1,$AC$107:$AD$116,2,FALSE),O2977*P2985))</f>
        <v>0</v>
      </c>
      <c r="Q2977" s="146">
        <f t="shared" si="2052"/>
        <v>2</v>
      </c>
      <c r="R2977" t="s">
        <v>179</v>
      </c>
      <c r="S2977" t="str">
        <f t="shared" si="2053"/>
        <v/>
      </c>
      <c r="T2977" t="str">
        <f t="shared" ref="T2977:AB2977" si="2060">IF(E2977=E2972,CONCATENATE(VLOOKUP((E2977-E2942),$AC$122:$AD$127,2,FALSE),E2943),"")</f>
        <v/>
      </c>
      <c r="U2977" t="str">
        <f t="shared" si="2060"/>
        <v/>
      </c>
      <c r="V2977" t="str">
        <f t="shared" si="2060"/>
        <v/>
      </c>
      <c r="W2977" t="str">
        <f t="shared" si="2060"/>
        <v/>
      </c>
      <c r="X2977" t="str">
        <f t="shared" si="2060"/>
        <v/>
      </c>
      <c r="Y2977" t="str">
        <f t="shared" si="2060"/>
        <v/>
      </c>
      <c r="Z2977" t="str">
        <f t="shared" si="2060"/>
        <v/>
      </c>
      <c r="AA2977" t="str">
        <f t="shared" si="2060"/>
        <v/>
      </c>
      <c r="AB2977" t="str">
        <f t="shared" si="2060"/>
        <v/>
      </c>
      <c r="AG2977" t="str">
        <f t="shared" si="2057"/>
        <v>F3</v>
      </c>
      <c r="AH2977" t="str">
        <f t="shared" si="2055"/>
        <v>F3</v>
      </c>
      <c r="AI2977" t="str">
        <f t="shared" si="2055"/>
        <v>F3</v>
      </c>
      <c r="AJ2977" t="str">
        <f t="shared" si="2055"/>
        <v>F3</v>
      </c>
      <c r="AK2977" t="str">
        <f t="shared" si="2055"/>
        <v>F3</v>
      </c>
      <c r="AL2977" t="str">
        <f t="shared" si="2055"/>
        <v>F3</v>
      </c>
      <c r="AM2977" t="str">
        <f t="shared" si="2055"/>
        <v>F3</v>
      </c>
      <c r="AN2977" t="str">
        <f t="shared" si="2055"/>
        <v>F3</v>
      </c>
      <c r="AO2977" t="str">
        <f t="shared" si="2055"/>
        <v>F3</v>
      </c>
    </row>
    <row r="2978" spans="1:41" x14ac:dyDescent="0.25">
      <c r="A2978" s="139" t="str">
        <f t="shared" si="2040"/>
        <v>2015Wk 18P32</v>
      </c>
      <c r="B2978" s="48">
        <v>32</v>
      </c>
      <c r="C2978" s="144" t="str">
        <f t="shared" si="2041"/>
        <v>Pat Cregg</v>
      </c>
      <c r="D2978" s="145"/>
      <c r="E2978" s="146">
        <f t="shared" si="2042"/>
        <v>6</v>
      </c>
      <c r="F2978" s="146">
        <f t="shared" si="2043"/>
        <v>5</v>
      </c>
      <c r="G2978" s="146">
        <f t="shared" si="2044"/>
        <v>6</v>
      </c>
      <c r="H2978" s="146">
        <f t="shared" si="2045"/>
        <v>6</v>
      </c>
      <c r="I2978" s="146">
        <f t="shared" si="2046"/>
        <v>4</v>
      </c>
      <c r="J2978" s="146">
        <f t="shared" si="2047"/>
        <v>6</v>
      </c>
      <c r="K2978" s="146">
        <f t="shared" si="2048"/>
        <v>4</v>
      </c>
      <c r="L2978" s="146">
        <f t="shared" si="2049"/>
        <v>6</v>
      </c>
      <c r="M2978" s="146">
        <f t="shared" si="2050"/>
        <v>8</v>
      </c>
      <c r="N2978" s="147">
        <f t="shared" si="2051"/>
        <v>51</v>
      </c>
      <c r="O2978" s="148">
        <f>SUM(COUNTIF(E2978,E2972),COUNTIF(F2978,F2972),COUNTIF(G2978,G2972),COUNTIF(H2978,H2972),COUNTIF(I2978,I2972),COUNTIF(J2978,J2972),COUNTIF(K2978,K2972),COUNTIF(L2978,L2972),COUNTIF(M2978,M2972))</f>
        <v>0</v>
      </c>
      <c r="P2978" s="149">
        <f>IF(O2978=0,0,IF(SUM(O2973:O2984)=O2978,VLOOKUP(1,$AC$107:$AD$116,2,FALSE),O2978*P2985))</f>
        <v>0</v>
      </c>
      <c r="Q2978" s="146">
        <f t="shared" si="2052"/>
        <v>2</v>
      </c>
      <c r="R2978" t="s">
        <v>179</v>
      </c>
      <c r="S2978" t="str">
        <f t="shared" si="2053"/>
        <v/>
      </c>
      <c r="T2978" t="str">
        <f t="shared" ref="T2978:AB2978" si="2061">IF(E2978=E2972,CONCATENATE(VLOOKUP((E2978-E2942),$AC$122:$AD$127,2,FALSE),E2943),"")</f>
        <v/>
      </c>
      <c r="U2978" t="str">
        <f t="shared" si="2061"/>
        <v/>
      </c>
      <c r="V2978" t="str">
        <f t="shared" si="2061"/>
        <v/>
      </c>
      <c r="W2978" t="str">
        <f t="shared" si="2061"/>
        <v/>
      </c>
      <c r="X2978" t="str">
        <f t="shared" si="2061"/>
        <v/>
      </c>
      <c r="Y2978" t="str">
        <f t="shared" si="2061"/>
        <v/>
      </c>
      <c r="Z2978" t="str">
        <f t="shared" si="2061"/>
        <v/>
      </c>
      <c r="AA2978" t="str">
        <f t="shared" si="2061"/>
        <v/>
      </c>
      <c r="AB2978" t="str">
        <f t="shared" si="2061"/>
        <v/>
      </c>
      <c r="AG2978" t="str">
        <f t="shared" si="2057"/>
        <v>F3</v>
      </c>
      <c r="AH2978" t="str">
        <f t="shared" si="2055"/>
        <v>F3</v>
      </c>
      <c r="AI2978" t="str">
        <f t="shared" si="2055"/>
        <v>F3</v>
      </c>
      <c r="AJ2978" t="str">
        <f t="shared" si="2055"/>
        <v>F3</v>
      </c>
      <c r="AK2978" t="str">
        <f t="shared" si="2055"/>
        <v>F3</v>
      </c>
      <c r="AL2978" t="str">
        <f t="shared" si="2055"/>
        <v>F3</v>
      </c>
      <c r="AM2978" t="str">
        <f t="shared" si="2055"/>
        <v>F3</v>
      </c>
      <c r="AN2978" t="str">
        <f t="shared" si="2055"/>
        <v>F3</v>
      </c>
      <c r="AO2978" t="str">
        <f t="shared" si="2055"/>
        <v>F3</v>
      </c>
    </row>
    <row r="2979" spans="1:41" x14ac:dyDescent="0.25">
      <c r="A2979" s="139" t="str">
        <f t="shared" si="2040"/>
        <v>2015Wk 18P29</v>
      </c>
      <c r="B2979" s="48">
        <v>29</v>
      </c>
      <c r="C2979" s="144" t="str">
        <f t="shared" si="2041"/>
        <v>Joe Donegan</v>
      </c>
      <c r="D2979" s="145"/>
      <c r="E2979" s="146">
        <f t="shared" si="2042"/>
        <v>4</v>
      </c>
      <c r="F2979" s="146">
        <f t="shared" si="2043"/>
        <v>5</v>
      </c>
      <c r="G2979" s="146">
        <f t="shared" si="2044"/>
        <v>5</v>
      </c>
      <c r="H2979" s="146">
        <f t="shared" si="2045"/>
        <v>5</v>
      </c>
      <c r="I2979" s="146">
        <f t="shared" si="2046"/>
        <v>4</v>
      </c>
      <c r="J2979" s="146">
        <f t="shared" si="2047"/>
        <v>5</v>
      </c>
      <c r="K2979" s="146">
        <f t="shared" si="2048"/>
        <v>4</v>
      </c>
      <c r="L2979" s="146">
        <f t="shared" si="2049"/>
        <v>5</v>
      </c>
      <c r="M2979" s="146">
        <f t="shared" si="2050"/>
        <v>8</v>
      </c>
      <c r="N2979" s="147">
        <f t="shared" si="2051"/>
        <v>45</v>
      </c>
      <c r="O2979" s="148">
        <f>SUM(COUNTIF(E2979,E2972),COUNTIF(F2979,F2972),COUNTIF(G2979,G2972),COUNTIF(H2979,H2972),COUNTIF(I2979,I2972),COUNTIF(J2979,J2972),COUNTIF(K2979,K2972),COUNTIF(L2979,L2972),COUNTIF(M2979,M2972))</f>
        <v>1</v>
      </c>
      <c r="P2979" s="149">
        <f>IF(O2979=0,0,IF(SUM(O2973:O2984)=O2979,VLOOKUP(1,$AC$107:$AD$116,2,FALSE),O2979*P2985))</f>
        <v>9</v>
      </c>
      <c r="Q2979" s="146">
        <f t="shared" si="2052"/>
        <v>2</v>
      </c>
      <c r="R2979" t="s">
        <v>179</v>
      </c>
      <c r="S2979" t="str">
        <f t="shared" si="2053"/>
        <v>PAR#10</v>
      </c>
      <c r="T2979" t="str">
        <f t="shared" ref="T2979:AB2979" si="2062">IF(E2979=E2972,CONCATENATE(VLOOKUP((E2979-E2942),$AC$122:$AD$127,2,FALSE),E2943),"")</f>
        <v>PAR#10</v>
      </c>
      <c r="U2979" t="str">
        <f t="shared" si="2062"/>
        <v/>
      </c>
      <c r="V2979" t="str">
        <f t="shared" si="2062"/>
        <v/>
      </c>
      <c r="W2979" t="str">
        <f t="shared" si="2062"/>
        <v/>
      </c>
      <c r="X2979" t="str">
        <f t="shared" si="2062"/>
        <v/>
      </c>
      <c r="Y2979" t="str">
        <f t="shared" si="2062"/>
        <v/>
      </c>
      <c r="Z2979" t="str">
        <f t="shared" si="2062"/>
        <v/>
      </c>
      <c r="AA2979" t="str">
        <f t="shared" si="2062"/>
        <v/>
      </c>
      <c r="AB2979" t="str">
        <f t="shared" si="2062"/>
        <v/>
      </c>
      <c r="AG2979" t="str">
        <f t="shared" si="2057"/>
        <v>F3PAR#10</v>
      </c>
      <c r="AH2979" t="str">
        <f t="shared" si="2055"/>
        <v>F3</v>
      </c>
      <c r="AI2979" t="str">
        <f t="shared" si="2055"/>
        <v>F3</v>
      </c>
      <c r="AJ2979" t="str">
        <f t="shared" si="2055"/>
        <v>F3</v>
      </c>
      <c r="AK2979" t="str">
        <f t="shared" si="2055"/>
        <v>F3</v>
      </c>
      <c r="AL2979" t="str">
        <f t="shared" si="2055"/>
        <v>F3</v>
      </c>
      <c r="AM2979" t="str">
        <f t="shared" si="2055"/>
        <v>F3</v>
      </c>
      <c r="AN2979" t="str">
        <f t="shared" si="2055"/>
        <v>F3</v>
      </c>
      <c r="AO2979" t="str">
        <f t="shared" si="2055"/>
        <v>F3</v>
      </c>
    </row>
    <row r="2980" spans="1:41" x14ac:dyDescent="0.25">
      <c r="A2980" s="139" t="str">
        <f t="shared" si="2040"/>
        <v>2015Wk 18P28</v>
      </c>
      <c r="B2980" s="48">
        <v>28</v>
      </c>
      <c r="C2980" s="144" t="str">
        <f t="shared" si="2041"/>
        <v>Dan Mahar</v>
      </c>
      <c r="D2980" s="145"/>
      <c r="E2980" s="146">
        <f t="shared" si="2042"/>
        <v>5</v>
      </c>
      <c r="F2980" s="146">
        <f t="shared" si="2043"/>
        <v>5</v>
      </c>
      <c r="G2980" s="146">
        <f t="shared" si="2044"/>
        <v>7</v>
      </c>
      <c r="H2980" s="146">
        <f t="shared" si="2045"/>
        <v>5</v>
      </c>
      <c r="I2980" s="146">
        <f t="shared" si="2046"/>
        <v>3</v>
      </c>
      <c r="J2980" s="146">
        <f t="shared" si="2047"/>
        <v>5</v>
      </c>
      <c r="K2980" s="146">
        <f t="shared" si="2048"/>
        <v>4</v>
      </c>
      <c r="L2980" s="146">
        <f t="shared" si="2049"/>
        <v>5</v>
      </c>
      <c r="M2980" s="146">
        <f t="shared" si="2050"/>
        <v>7</v>
      </c>
      <c r="N2980" s="147">
        <f t="shared" si="2051"/>
        <v>46</v>
      </c>
      <c r="O2980" s="148">
        <f>SUM(COUNTIF(E2980,E2972),COUNTIF(F2980,F2972),COUNTIF(G2980,G2972),COUNTIF(H2980,H2972),COUNTIF(I2980,I2972),COUNTIF(J2980,J2972),COUNTIF(K2980,K2972),COUNTIF(L2980,L2972),COUNTIF(M2980,M2972))</f>
        <v>0</v>
      </c>
      <c r="P2980" s="149">
        <f>IF(O2980=0,0,IF(SUM(O2973:O2984)=O2980,VLOOKUP(1,$AC$107:$AD$116,2,FALSE),O2980*P2985))</f>
        <v>0</v>
      </c>
      <c r="Q2980" s="146">
        <f t="shared" si="2052"/>
        <v>2</v>
      </c>
      <c r="R2980" t="s">
        <v>179</v>
      </c>
      <c r="S2980" t="str">
        <f t="shared" si="2053"/>
        <v/>
      </c>
      <c r="T2980" t="str">
        <f t="shared" ref="T2980:AB2980" si="2063">IF(E2980=E2972,CONCATENATE(VLOOKUP((E2980-E2942),$AC$122:$AD$127,2,FALSE),E2943),"")</f>
        <v/>
      </c>
      <c r="U2980" t="str">
        <f t="shared" si="2063"/>
        <v/>
      </c>
      <c r="V2980" t="str">
        <f t="shared" si="2063"/>
        <v/>
      </c>
      <c r="W2980" t="str">
        <f t="shared" si="2063"/>
        <v/>
      </c>
      <c r="X2980" t="str">
        <f t="shared" si="2063"/>
        <v/>
      </c>
      <c r="Y2980" t="str">
        <f t="shared" si="2063"/>
        <v/>
      </c>
      <c r="Z2980" t="str">
        <f t="shared" si="2063"/>
        <v/>
      </c>
      <c r="AA2980" t="str">
        <f t="shared" si="2063"/>
        <v/>
      </c>
      <c r="AB2980" t="str">
        <f t="shared" si="2063"/>
        <v/>
      </c>
      <c r="AG2980" t="str">
        <f t="shared" si="2057"/>
        <v>F3</v>
      </c>
      <c r="AH2980" t="str">
        <f t="shared" si="2055"/>
        <v>F3</v>
      </c>
      <c r="AI2980" t="str">
        <f t="shared" si="2055"/>
        <v>F3</v>
      </c>
      <c r="AJ2980" t="str">
        <f t="shared" si="2055"/>
        <v>F3</v>
      </c>
      <c r="AK2980" t="str">
        <f t="shared" si="2055"/>
        <v>F3</v>
      </c>
      <c r="AL2980" t="str">
        <f t="shared" si="2055"/>
        <v>F3</v>
      </c>
      <c r="AM2980" t="str">
        <f t="shared" si="2055"/>
        <v>F3</v>
      </c>
      <c r="AN2980" t="str">
        <f t="shared" si="2055"/>
        <v>F3</v>
      </c>
      <c r="AO2980" t="str">
        <f t="shared" si="2055"/>
        <v>F3</v>
      </c>
    </row>
    <row r="2981" spans="1:41" x14ac:dyDescent="0.25">
      <c r="A2981" s="139" t="str">
        <f t="shared" si="2040"/>
        <v>2015Wk 18P80</v>
      </c>
      <c r="B2981" s="48">
        <v>80</v>
      </c>
      <c r="C2981" s="144" t="str">
        <f t="shared" si="2041"/>
        <v>Denny Welch</v>
      </c>
      <c r="D2981" s="155"/>
      <c r="E2981" s="146">
        <f t="shared" si="2042"/>
        <v>5</v>
      </c>
      <c r="F2981" s="146">
        <f t="shared" si="2043"/>
        <v>6</v>
      </c>
      <c r="G2981" s="146">
        <f t="shared" si="2044"/>
        <v>6</v>
      </c>
      <c r="H2981" s="146">
        <f t="shared" si="2045"/>
        <v>2</v>
      </c>
      <c r="I2981" s="146">
        <f t="shared" si="2046"/>
        <v>3</v>
      </c>
      <c r="J2981" s="146">
        <f t="shared" si="2047"/>
        <v>5</v>
      </c>
      <c r="K2981" s="146">
        <f t="shared" si="2048"/>
        <v>3</v>
      </c>
      <c r="L2981" s="146">
        <f t="shared" si="2049"/>
        <v>4</v>
      </c>
      <c r="M2981" s="146">
        <f t="shared" si="2050"/>
        <v>6</v>
      </c>
      <c r="N2981" s="147">
        <f t="shared" si="2051"/>
        <v>40</v>
      </c>
      <c r="O2981" s="148">
        <f>SUM(COUNTIF(E2981,E2972),COUNTIF(F2981,F2972),COUNTIF(G2981,G2972),COUNTIF(H2981,H2972),COUNTIF(I2981,I2972),COUNTIF(J2981,J2972),COUNTIF(K2981,K2972),COUNTIF(L2981,L2972),COUNTIF(M2981,M2972))</f>
        <v>2</v>
      </c>
      <c r="P2981" s="149">
        <f>IF(O2981=0,0,IF(SUM(O2973:O2984)=O2981,VLOOKUP(1,$AC$107:$AD$116,2,FALSE),O2981*P2985))</f>
        <v>18</v>
      </c>
      <c r="Q2981" s="146">
        <f t="shared" si="2052"/>
        <v>2</v>
      </c>
      <c r="R2981" t="s">
        <v>179</v>
      </c>
      <c r="S2981" t="str">
        <f t="shared" si="2053"/>
        <v>EAG#13PAR#17</v>
      </c>
      <c r="T2981" t="str">
        <f t="shared" ref="T2981:AB2981" si="2064">IF(E2981=E2972,CONCATENATE(VLOOKUP((E2981-E2942),$AC$122:$AD$127,2,FALSE),E2943),"")</f>
        <v/>
      </c>
      <c r="U2981" t="str">
        <f t="shared" si="2064"/>
        <v/>
      </c>
      <c r="V2981" t="str">
        <f t="shared" si="2064"/>
        <v/>
      </c>
      <c r="W2981" t="str">
        <f t="shared" si="2064"/>
        <v>EAG#13</v>
      </c>
      <c r="X2981" t="str">
        <f t="shared" si="2064"/>
        <v/>
      </c>
      <c r="Y2981" t="str">
        <f t="shared" si="2064"/>
        <v/>
      </c>
      <c r="Z2981" t="str">
        <f t="shared" si="2064"/>
        <v/>
      </c>
      <c r="AA2981" t="str">
        <f t="shared" si="2064"/>
        <v>PAR#17</v>
      </c>
      <c r="AB2981" t="str">
        <f t="shared" si="2064"/>
        <v/>
      </c>
      <c r="AG2981" t="str">
        <f t="shared" si="2057"/>
        <v>F3</v>
      </c>
      <c r="AH2981" t="str">
        <f t="shared" si="2055"/>
        <v>F3</v>
      </c>
      <c r="AI2981" t="str">
        <f t="shared" si="2055"/>
        <v>F3</v>
      </c>
      <c r="AJ2981" t="str">
        <f t="shared" si="2055"/>
        <v>F3EAG#13</v>
      </c>
      <c r="AK2981" t="str">
        <f t="shared" si="2055"/>
        <v>F3</v>
      </c>
      <c r="AL2981" t="str">
        <f t="shared" si="2055"/>
        <v>F3</v>
      </c>
      <c r="AM2981" t="str">
        <f t="shared" si="2055"/>
        <v>F3</v>
      </c>
      <c r="AN2981" t="str">
        <f t="shared" si="2055"/>
        <v>F3PAR#17</v>
      </c>
      <c r="AO2981" t="str">
        <f t="shared" si="2055"/>
        <v>F3</v>
      </c>
    </row>
    <row r="2982" spans="1:41" x14ac:dyDescent="0.25">
      <c r="A2982" s="139" t="str">
        <f t="shared" si="2040"/>
        <v>2015Wk 18P17</v>
      </c>
      <c r="B2982" s="48">
        <v>17</v>
      </c>
      <c r="C2982" s="144" t="str">
        <f t="shared" si="2041"/>
        <v>Tom Donegan</v>
      </c>
      <c r="D2982" s="155"/>
      <c r="E2982" s="146">
        <f t="shared" si="2042"/>
        <v>5</v>
      </c>
      <c r="F2982" s="146">
        <f t="shared" si="2043"/>
        <v>5</v>
      </c>
      <c r="G2982" s="146">
        <f t="shared" si="2044"/>
        <v>6</v>
      </c>
      <c r="H2982" s="146">
        <f t="shared" si="2045"/>
        <v>6</v>
      </c>
      <c r="I2982" s="146">
        <f t="shared" si="2046"/>
        <v>3</v>
      </c>
      <c r="J2982" s="146">
        <f t="shared" si="2047"/>
        <v>6</v>
      </c>
      <c r="K2982" s="146">
        <f t="shared" si="2048"/>
        <v>4</v>
      </c>
      <c r="L2982" s="146">
        <f t="shared" si="2049"/>
        <v>5</v>
      </c>
      <c r="M2982" s="146">
        <f t="shared" si="2050"/>
        <v>7</v>
      </c>
      <c r="N2982" s="147">
        <f t="shared" si="2051"/>
        <v>47</v>
      </c>
      <c r="O2982" s="148">
        <f>SUM(COUNTIF(E2982,E2972),COUNTIF(F2982,F2972),COUNTIF(G2982,G2972),COUNTIF(H2982,H2972),COUNTIF(I2982,I2972),COUNTIF(J2982,J2972),COUNTIF(K2982,K2972),COUNTIF(L2982,L2972),COUNTIF(M2982,M2972))</f>
        <v>0</v>
      </c>
      <c r="P2982" s="149">
        <f>IF(O2982=0,0,IF(SUM(O2973:O2984)=O2982,VLOOKUP(1,$AC$107:$AD$116,2,FALSE),O2982*P2985))</f>
        <v>0</v>
      </c>
      <c r="Q2982" s="146">
        <f t="shared" si="2052"/>
        <v>0</v>
      </c>
      <c r="R2982" t="s">
        <v>179</v>
      </c>
      <c r="S2982" t="str">
        <f t="shared" si="2053"/>
        <v/>
      </c>
      <c r="T2982" t="str">
        <f>IF(E2982=E2972,CONCATENATE(VLOOKUP((E2982-E2942),$AC$122:$AD$127,2,FALSE),E2943),"")</f>
        <v/>
      </c>
      <c r="U2982" t="str">
        <f t="shared" ref="U2982:AA2982" si="2065">IF(F2982=F2972,CONCATENATE(VLOOKUP((F2982-F2942),$AC$122:$AD$127,2,FALSE),F2943),"")</f>
        <v/>
      </c>
      <c r="V2982" t="str">
        <f t="shared" si="2065"/>
        <v/>
      </c>
      <c r="W2982" t="str">
        <f t="shared" si="2065"/>
        <v/>
      </c>
      <c r="X2982" t="str">
        <f t="shared" si="2065"/>
        <v/>
      </c>
      <c r="Y2982" t="str">
        <f t="shared" si="2065"/>
        <v/>
      </c>
      <c r="Z2982" t="str">
        <f t="shared" si="2065"/>
        <v/>
      </c>
      <c r="AA2982" t="str">
        <f t="shared" si="2065"/>
        <v/>
      </c>
      <c r="AB2982" t="str">
        <f>IF(M2982=M2972,CONCATENATE(VLOOKUP((M2982-M2942),$AC$122:$AD$127,2,FALSE),M2943),"")</f>
        <v/>
      </c>
      <c r="AG2982" t="str">
        <f t="shared" si="2057"/>
        <v>F3</v>
      </c>
      <c r="AH2982" t="str">
        <f t="shared" si="2055"/>
        <v>F3</v>
      </c>
      <c r="AI2982" t="str">
        <f t="shared" si="2055"/>
        <v>F3</v>
      </c>
      <c r="AJ2982" t="str">
        <f t="shared" si="2055"/>
        <v>F3</v>
      </c>
      <c r="AK2982" t="str">
        <f t="shared" si="2055"/>
        <v>F3</v>
      </c>
      <c r="AL2982" t="str">
        <f t="shared" si="2055"/>
        <v>F3</v>
      </c>
      <c r="AM2982" t="str">
        <f t="shared" si="2055"/>
        <v>F3</v>
      </c>
      <c r="AN2982" t="str">
        <f t="shared" si="2055"/>
        <v>F3</v>
      </c>
      <c r="AO2982" t="str">
        <f t="shared" si="2055"/>
        <v>F3</v>
      </c>
    </row>
    <row r="2983" spans="1:41" x14ac:dyDescent="0.25">
      <c r="A2983" s="139" t="str">
        <f t="shared" si="2040"/>
        <v>2015Wk 18P16</v>
      </c>
      <c r="B2983" s="48">
        <v>16</v>
      </c>
      <c r="C2983" s="144" t="str">
        <f t="shared" si="2041"/>
        <v>Gary Antos</v>
      </c>
      <c r="D2983" s="155"/>
      <c r="E2983" s="146">
        <f t="shared" si="2042"/>
        <v>5</v>
      </c>
      <c r="F2983" s="146">
        <f t="shared" si="2043"/>
        <v>6</v>
      </c>
      <c r="G2983" s="146">
        <f t="shared" si="2044"/>
        <v>7</v>
      </c>
      <c r="H2983" s="146">
        <f t="shared" si="2045"/>
        <v>6</v>
      </c>
      <c r="I2983" s="146">
        <f t="shared" si="2046"/>
        <v>4</v>
      </c>
      <c r="J2983" s="146">
        <f t="shared" si="2047"/>
        <v>6</v>
      </c>
      <c r="K2983" s="146">
        <f t="shared" si="2048"/>
        <v>3</v>
      </c>
      <c r="L2983" s="146">
        <f t="shared" si="2049"/>
        <v>6</v>
      </c>
      <c r="M2983" s="146">
        <f t="shared" si="2050"/>
        <v>6</v>
      </c>
      <c r="N2983" s="147">
        <f t="shared" si="2051"/>
        <v>49</v>
      </c>
      <c r="O2983" s="148">
        <f>SUM(COUNTIF(E2983,E2972),COUNTIF(F2983,F2972),COUNTIF(G2983,G2972),COUNTIF(H2983,H2972),COUNTIF(I2983,I2972),COUNTIF(J2983,J2972),COUNTIF(K2983,K2972),COUNTIF(L2983,L2972),COUNTIF(M2983,M2972))</f>
        <v>0</v>
      </c>
      <c r="P2983" s="149">
        <f>IF(O2983=0,0,IF(SUM(O2973:O2984)=O2983,VLOOKUP(1,$AC$107:$AD$116,2,FALSE),O2983*P2985))</f>
        <v>0</v>
      </c>
      <c r="Q2983" s="146">
        <f t="shared" si="2052"/>
        <v>0</v>
      </c>
      <c r="R2983" t="s">
        <v>179</v>
      </c>
      <c r="S2983" t="str">
        <f t="shared" si="2053"/>
        <v/>
      </c>
      <c r="T2983" t="str">
        <f>IF(E2983=E2972,CONCATENATE(VLOOKUP((E2983-E2942),$AC$122:$AD$127,2,FALSE),E2943),"")</f>
        <v/>
      </c>
      <c r="U2983" t="str">
        <f t="shared" ref="U2983:AB2983" si="2066">IF(F2983=F2972,CONCATENATE(VLOOKUP((F2983-F2942),$AC$122:$AD$127,2,FALSE),F2943),"")</f>
        <v/>
      </c>
      <c r="V2983" t="str">
        <f t="shared" si="2066"/>
        <v/>
      </c>
      <c r="W2983" t="str">
        <f t="shared" si="2066"/>
        <v/>
      </c>
      <c r="X2983" t="str">
        <f t="shared" si="2066"/>
        <v/>
      </c>
      <c r="Y2983" t="str">
        <f t="shared" si="2066"/>
        <v/>
      </c>
      <c r="Z2983" t="str">
        <f t="shared" si="2066"/>
        <v/>
      </c>
      <c r="AA2983" t="str">
        <f t="shared" si="2066"/>
        <v/>
      </c>
      <c r="AB2983" t="str">
        <f t="shared" si="2066"/>
        <v/>
      </c>
      <c r="AG2983" t="str">
        <f t="shared" si="2057"/>
        <v>F3</v>
      </c>
      <c r="AH2983" t="str">
        <f t="shared" si="2055"/>
        <v>F3</v>
      </c>
      <c r="AI2983" t="str">
        <f t="shared" si="2055"/>
        <v>F3</v>
      </c>
      <c r="AJ2983" t="str">
        <f t="shared" si="2055"/>
        <v>F3</v>
      </c>
      <c r="AK2983" t="str">
        <f t="shared" si="2055"/>
        <v>F3</v>
      </c>
      <c r="AL2983" t="str">
        <f t="shared" si="2055"/>
        <v>F3</v>
      </c>
      <c r="AM2983" t="str">
        <f t="shared" si="2055"/>
        <v>F3</v>
      </c>
      <c r="AN2983" t="str">
        <f t="shared" si="2055"/>
        <v>F3</v>
      </c>
      <c r="AO2983" t="str">
        <f t="shared" si="2055"/>
        <v>F3</v>
      </c>
    </row>
    <row r="2984" spans="1:41" x14ac:dyDescent="0.25">
      <c r="A2984" s="139" t="str">
        <f t="shared" si="2040"/>
        <v>2015Wk 18P20</v>
      </c>
      <c r="B2984" s="48">
        <v>20</v>
      </c>
      <c r="C2984" s="144" t="str">
        <f t="shared" si="2041"/>
        <v>Gary Thompson</v>
      </c>
      <c r="D2984" s="155"/>
      <c r="E2984" s="146">
        <f t="shared" si="2042"/>
        <v>5</v>
      </c>
      <c r="F2984" s="146">
        <f t="shared" si="2043"/>
        <v>7</v>
      </c>
      <c r="G2984" s="146">
        <f t="shared" si="2044"/>
        <v>6</v>
      </c>
      <c r="H2984" s="146">
        <f t="shared" si="2045"/>
        <v>6</v>
      </c>
      <c r="I2984" s="146">
        <f t="shared" si="2046"/>
        <v>4</v>
      </c>
      <c r="J2984" s="146">
        <f t="shared" si="2047"/>
        <v>6</v>
      </c>
      <c r="K2984" s="146">
        <f t="shared" si="2048"/>
        <v>4</v>
      </c>
      <c r="L2984" s="146">
        <f t="shared" si="2049"/>
        <v>5</v>
      </c>
      <c r="M2984" s="146">
        <f t="shared" si="2050"/>
        <v>7</v>
      </c>
      <c r="N2984" s="147">
        <f t="shared" si="2051"/>
        <v>50</v>
      </c>
      <c r="O2984" s="148">
        <f>SUM(COUNTIF(E2984,E2972),COUNTIF(F2984,F2972),COUNTIF(G2984,G2972),COUNTIF(H2984,H2972),COUNTIF(I2984,I2972),COUNTIF(J2984,J2972),COUNTIF(K2984,K2972),COUNTIF(L2984,L2972),COUNTIF(M2984,M2972))</f>
        <v>0</v>
      </c>
      <c r="P2984" s="149">
        <f>IF(O2984=0,0,IF(SUM(O2973:O2984)=O2984,VLOOKUP(1,$AC$107:$AD$116,2,FALSE),O2984*P2985))</f>
        <v>0</v>
      </c>
      <c r="Q2984" s="146">
        <f t="shared" si="2052"/>
        <v>0</v>
      </c>
      <c r="R2984" t="s">
        <v>179</v>
      </c>
      <c r="S2984" t="str">
        <f t="shared" si="2053"/>
        <v/>
      </c>
      <c r="T2984" t="str">
        <f>IF(E2984=E2972,CONCATENATE(VLOOKUP((E2984-E2942),$AC$122:$AD$127,2,FALSE),E2943),"")</f>
        <v/>
      </c>
      <c r="U2984" t="str">
        <f t="shared" ref="U2984:AB2984" si="2067">IF(F2984=F2972,CONCATENATE(VLOOKUP((F2984-F2942),$AC$122:$AD$127,2,FALSE),F2943),"")</f>
        <v/>
      </c>
      <c r="V2984" t="str">
        <f t="shared" si="2067"/>
        <v/>
      </c>
      <c r="W2984" t="str">
        <f t="shared" si="2067"/>
        <v/>
      </c>
      <c r="X2984" t="str">
        <f t="shared" si="2067"/>
        <v/>
      </c>
      <c r="Y2984" t="str">
        <f t="shared" si="2067"/>
        <v/>
      </c>
      <c r="Z2984" t="str">
        <f t="shared" si="2067"/>
        <v/>
      </c>
      <c r="AA2984" t="str">
        <f t="shared" si="2067"/>
        <v/>
      </c>
      <c r="AB2984" t="str">
        <f t="shared" si="2067"/>
        <v/>
      </c>
      <c r="AG2984" t="str">
        <f t="shared" si="2057"/>
        <v>F3</v>
      </c>
      <c r="AH2984" t="str">
        <f t="shared" si="2055"/>
        <v>F3</v>
      </c>
      <c r="AI2984" t="str">
        <f t="shared" si="2055"/>
        <v>F3</v>
      </c>
      <c r="AJ2984" t="str">
        <f t="shared" si="2055"/>
        <v>F3</v>
      </c>
      <c r="AK2984" t="str">
        <f t="shared" si="2055"/>
        <v>F3</v>
      </c>
      <c r="AL2984" t="str">
        <f t="shared" si="2055"/>
        <v>F3</v>
      </c>
      <c r="AM2984" t="str">
        <f t="shared" si="2055"/>
        <v>F3</v>
      </c>
      <c r="AN2984" t="str">
        <f t="shared" si="2055"/>
        <v>F3</v>
      </c>
      <c r="AO2984" t="str">
        <f t="shared" si="2055"/>
        <v>F3</v>
      </c>
    </row>
    <row r="2985" spans="1:41" x14ac:dyDescent="0.25">
      <c r="B2985" s="48"/>
      <c r="C2985" s="151" t="s">
        <v>205</v>
      </c>
      <c r="D2985" s="150"/>
      <c r="E2985" s="152">
        <f>AVERAGE(E2973:E2984)</f>
        <v>5.583333333333333</v>
      </c>
      <c r="F2985" s="152">
        <f t="shared" ref="F2985:N2985" si="2068">AVERAGE(F2973:F2984)</f>
        <v>5.833333333333333</v>
      </c>
      <c r="G2985" s="152">
        <f t="shared" si="2068"/>
        <v>6.333333333333333</v>
      </c>
      <c r="H2985" s="152">
        <f t="shared" si="2068"/>
        <v>5</v>
      </c>
      <c r="I2985" s="152">
        <f t="shared" si="2068"/>
        <v>3.8333333333333335</v>
      </c>
      <c r="J2985" s="152">
        <f t="shared" si="2068"/>
        <v>5.416666666666667</v>
      </c>
      <c r="K2985" s="152">
        <f t="shared" si="2068"/>
        <v>3.9166666666666665</v>
      </c>
      <c r="L2985" s="152">
        <f t="shared" si="2068"/>
        <v>5.333333333333333</v>
      </c>
      <c r="M2985" s="152">
        <f t="shared" si="2068"/>
        <v>6.833333333333333</v>
      </c>
      <c r="N2985" s="152">
        <f t="shared" si="2068"/>
        <v>48.083333333333336</v>
      </c>
      <c r="O2985" s="153"/>
      <c r="P2985" s="9">
        <f>VLOOKUP(SUM(O2973:O2984),$AC$107:$AD$117,2,FALSE)</f>
        <v>9</v>
      </c>
    </row>
    <row r="2986" spans="1:41" x14ac:dyDescent="0.25">
      <c r="B2986" s="48"/>
      <c r="C2986" s="156" t="s">
        <v>206</v>
      </c>
      <c r="D2986" s="157"/>
      <c r="E2986" s="11"/>
      <c r="F2986" s="11"/>
      <c r="G2986" s="11"/>
      <c r="H2986" s="11"/>
      <c r="I2986" s="11"/>
      <c r="J2986" s="11"/>
      <c r="K2986" s="11"/>
      <c r="L2986" s="11"/>
      <c r="M2986" s="11"/>
      <c r="N2986" s="158"/>
      <c r="O2986" s="52"/>
      <c r="S2986" s="134"/>
    </row>
    <row r="2987" spans="1:41" x14ac:dyDescent="0.25">
      <c r="A2987" s="139" t="str">
        <f t="shared" ref="A2987:A2996" si="2069">CONCATENATE($C$10,$C$2999,"P",B2987)</f>
        <v>2015Wk 18P</v>
      </c>
      <c r="B2987" s="48" t="str">
        <f>IFERROR(VLOOKUP("S1",R3062:S3101,2,FALSE),"")</f>
        <v/>
      </c>
      <c r="C2987" s="144" t="e">
        <f t="shared" ref="C2987:C2996" si="2070">VLOOKUP(B2987,$A$3108:$D$8319,3,FALSE)</f>
        <v>#N/A</v>
      </c>
      <c r="D2987" s="117"/>
      <c r="E2987" s="146" t="str">
        <f t="shared" ref="E2987:E2996" si="2071">IFERROR(IF(VLOOKUP($A2987,$A$2999:$P$3060,5,FALSE)=0,"",VLOOKUP($A2987,$A$2999:$P$3060,5,FALSE)),"")</f>
        <v/>
      </c>
      <c r="F2987" s="146" t="str">
        <f t="shared" ref="F2987:F2996" si="2072">IFERROR(IF(VLOOKUP($A2987,$A$2999:$P$3060,6,FALSE)=0,"",VLOOKUP($A2987,$A$2999:$P$3060,6,FALSE)),"")</f>
        <v/>
      </c>
      <c r="G2987" s="146" t="str">
        <f t="shared" ref="G2987:G2996" si="2073">IFERROR(IF(VLOOKUP($A2987,$A$2999:$P$3060,7,FALSE)=0,"",VLOOKUP($A2987,$A$2999:$P$3060,7,FALSE)),"")</f>
        <v/>
      </c>
      <c r="H2987" s="146" t="str">
        <f t="shared" ref="H2987:H2996" si="2074">IFERROR(IF(VLOOKUP($A2987,$A$2999:$P$3060,8,FALSE)=0,"",VLOOKUP($A2987,$A$2999:$P$3060,8,FALSE)),"")</f>
        <v/>
      </c>
      <c r="I2987" s="146" t="str">
        <f t="shared" ref="I2987:I2996" si="2075">IFERROR(IF(VLOOKUP($A2987,$A$2999:$P$3060,9,FALSE)=0,"",VLOOKUP($A2987,$A$2999:$P$3060,9,FALSE)),"")</f>
        <v/>
      </c>
      <c r="J2987" s="146" t="str">
        <f t="shared" ref="J2987:J2996" si="2076">IFERROR(IF(VLOOKUP($A2987,$A$2999:$P$3060,10,FALSE)=0,"",VLOOKUP($A2987,$A$2999:$P$3060,10,FALSE)),"")</f>
        <v/>
      </c>
      <c r="K2987" s="146" t="str">
        <f t="shared" ref="K2987:K2996" si="2077">IFERROR(IF(VLOOKUP($A2987,$A$2999:$P$3060,11,FALSE)=0,"",VLOOKUP($A2987,$A$2999:$P$3060,11,FALSE)),"")</f>
        <v/>
      </c>
      <c r="L2987" s="146" t="str">
        <f t="shared" ref="L2987:L2996" si="2078">IFERROR(IF(VLOOKUP($A2987,$A$2999:$P$3060,12,FALSE)=0,"",VLOOKUP($A2987,$A$2999:$P$3060,12,FALSE)),"")</f>
        <v/>
      </c>
      <c r="M2987" s="146" t="str">
        <f t="shared" ref="M2987:M2996" si="2079">IFERROR(IF(VLOOKUP($A2987,$A$2999:$P$3060,13,FALSE)=0,"",VLOOKUP($A2987,$A$2999:$P$3060,13,FALSE)),"")</f>
        <v/>
      </c>
      <c r="N2987" s="147">
        <f t="shared" ref="N2987:N2996" si="2080">SUM(E2987:M2987)</f>
        <v>0</v>
      </c>
      <c r="O2987" s="52"/>
      <c r="Q2987" s="146" t="str">
        <f t="shared" ref="Q2987:Q2996" si="2081">IFERROR((VLOOKUP($A2987,$A$2999:$P$3060,16,FALSE)),"DNP")</f>
        <v>DNP</v>
      </c>
      <c r="R2987" t="s">
        <v>207</v>
      </c>
      <c r="S2987" s="134"/>
    </row>
    <row r="2988" spans="1:41" x14ac:dyDescent="0.25">
      <c r="A2988" s="139" t="str">
        <f t="shared" si="2069"/>
        <v>2015Wk 18P</v>
      </c>
      <c r="B2988" s="48" t="str">
        <f>IFERROR(VLOOKUP("S2",R3062:S3101,2,FALSE),"")</f>
        <v/>
      </c>
      <c r="C2988" s="144" t="e">
        <f t="shared" si="2070"/>
        <v>#N/A</v>
      </c>
      <c r="D2988" s="117"/>
      <c r="E2988" s="146" t="str">
        <f t="shared" si="2071"/>
        <v/>
      </c>
      <c r="F2988" s="146" t="str">
        <f t="shared" si="2072"/>
        <v/>
      </c>
      <c r="G2988" s="146" t="str">
        <f t="shared" si="2073"/>
        <v/>
      </c>
      <c r="H2988" s="146" t="str">
        <f t="shared" si="2074"/>
        <v/>
      </c>
      <c r="I2988" s="146" t="str">
        <f t="shared" si="2075"/>
        <v/>
      </c>
      <c r="J2988" s="146" t="str">
        <f t="shared" si="2076"/>
        <v/>
      </c>
      <c r="K2988" s="146" t="str">
        <f t="shared" si="2077"/>
        <v/>
      </c>
      <c r="L2988" s="146" t="str">
        <f t="shared" si="2078"/>
        <v/>
      </c>
      <c r="M2988" s="146" t="str">
        <f t="shared" si="2079"/>
        <v/>
      </c>
      <c r="N2988" s="147">
        <f t="shared" si="2080"/>
        <v>0</v>
      </c>
      <c r="O2988" s="52"/>
      <c r="Q2988" s="146" t="str">
        <f t="shared" si="2081"/>
        <v>DNP</v>
      </c>
      <c r="R2988" t="s">
        <v>207</v>
      </c>
      <c r="S2988" s="134"/>
    </row>
    <row r="2989" spans="1:41" x14ac:dyDescent="0.25">
      <c r="A2989" s="139" t="str">
        <f t="shared" si="2069"/>
        <v>2015Wk 18P</v>
      </c>
      <c r="B2989" s="48" t="str">
        <f>IFERROR(VLOOKUP("S3",R3062:S3101,2,FALSE),"")</f>
        <v/>
      </c>
      <c r="C2989" s="144" t="e">
        <f t="shared" si="2070"/>
        <v>#N/A</v>
      </c>
      <c r="D2989" s="117"/>
      <c r="E2989" s="146" t="str">
        <f t="shared" si="2071"/>
        <v/>
      </c>
      <c r="F2989" s="146" t="str">
        <f t="shared" si="2072"/>
        <v/>
      </c>
      <c r="G2989" s="146" t="str">
        <f t="shared" si="2073"/>
        <v/>
      </c>
      <c r="H2989" s="146" t="str">
        <f t="shared" si="2074"/>
        <v/>
      </c>
      <c r="I2989" s="146" t="str">
        <f t="shared" si="2075"/>
        <v/>
      </c>
      <c r="J2989" s="146" t="str">
        <f t="shared" si="2076"/>
        <v/>
      </c>
      <c r="K2989" s="146" t="str">
        <f t="shared" si="2077"/>
        <v/>
      </c>
      <c r="L2989" s="146" t="str">
        <f t="shared" si="2078"/>
        <v/>
      </c>
      <c r="M2989" s="146" t="str">
        <f t="shared" si="2079"/>
        <v/>
      </c>
      <c r="N2989" s="147">
        <f t="shared" si="2080"/>
        <v>0</v>
      </c>
      <c r="O2989" s="52"/>
      <c r="Q2989" s="146" t="str">
        <f t="shared" si="2081"/>
        <v>DNP</v>
      </c>
      <c r="R2989" t="s">
        <v>207</v>
      </c>
      <c r="S2989" s="134"/>
    </row>
    <row r="2990" spans="1:41" x14ac:dyDescent="0.25">
      <c r="A2990" s="139" t="str">
        <f t="shared" si="2069"/>
        <v>2015Wk 18P</v>
      </c>
      <c r="B2990" s="48" t="str">
        <f>IFERROR(VLOOKUP("S4",R3062:S3101,2,FALSE),"")</f>
        <v/>
      </c>
      <c r="C2990" s="144" t="e">
        <f t="shared" si="2070"/>
        <v>#N/A</v>
      </c>
      <c r="D2990" s="117"/>
      <c r="E2990" s="146" t="str">
        <f t="shared" si="2071"/>
        <v/>
      </c>
      <c r="F2990" s="146" t="str">
        <f t="shared" si="2072"/>
        <v/>
      </c>
      <c r="G2990" s="146" t="str">
        <f t="shared" si="2073"/>
        <v/>
      </c>
      <c r="H2990" s="146" t="str">
        <f t="shared" si="2074"/>
        <v/>
      </c>
      <c r="I2990" s="146" t="str">
        <f t="shared" si="2075"/>
        <v/>
      </c>
      <c r="J2990" s="146" t="str">
        <f t="shared" si="2076"/>
        <v/>
      </c>
      <c r="K2990" s="146" t="str">
        <f t="shared" si="2077"/>
        <v/>
      </c>
      <c r="L2990" s="146" t="str">
        <f t="shared" si="2078"/>
        <v/>
      </c>
      <c r="M2990" s="146" t="str">
        <f t="shared" si="2079"/>
        <v/>
      </c>
      <c r="N2990" s="147">
        <f t="shared" si="2080"/>
        <v>0</v>
      </c>
      <c r="O2990" s="52"/>
      <c r="Q2990" s="146" t="str">
        <f t="shared" si="2081"/>
        <v>DNP</v>
      </c>
      <c r="R2990" t="s">
        <v>207</v>
      </c>
      <c r="S2990" s="134"/>
    </row>
    <row r="2991" spans="1:41" x14ac:dyDescent="0.25">
      <c r="A2991" s="139" t="str">
        <f t="shared" si="2069"/>
        <v>2015Wk 18P</v>
      </c>
      <c r="B2991" s="48" t="str">
        <f>IFERROR(VLOOKUP("S5",R3062:S3101,2,FALSE),"")</f>
        <v/>
      </c>
      <c r="C2991" s="144" t="e">
        <f t="shared" si="2070"/>
        <v>#N/A</v>
      </c>
      <c r="D2991" s="117"/>
      <c r="E2991" s="146" t="str">
        <f t="shared" si="2071"/>
        <v/>
      </c>
      <c r="F2991" s="146" t="str">
        <f t="shared" si="2072"/>
        <v/>
      </c>
      <c r="G2991" s="146" t="str">
        <f t="shared" si="2073"/>
        <v/>
      </c>
      <c r="H2991" s="146" t="str">
        <f t="shared" si="2074"/>
        <v/>
      </c>
      <c r="I2991" s="146" t="str">
        <f t="shared" si="2075"/>
        <v/>
      </c>
      <c r="J2991" s="146" t="str">
        <f t="shared" si="2076"/>
        <v/>
      </c>
      <c r="K2991" s="146" t="str">
        <f t="shared" si="2077"/>
        <v/>
      </c>
      <c r="L2991" s="146" t="str">
        <f t="shared" si="2078"/>
        <v/>
      </c>
      <c r="M2991" s="146" t="str">
        <f t="shared" si="2079"/>
        <v/>
      </c>
      <c r="N2991" s="147">
        <f t="shared" si="2080"/>
        <v>0</v>
      </c>
      <c r="O2991" s="52"/>
      <c r="Q2991" s="146" t="str">
        <f t="shared" si="2081"/>
        <v>DNP</v>
      </c>
      <c r="R2991" t="s">
        <v>207</v>
      </c>
      <c r="S2991" s="134"/>
    </row>
    <row r="2992" spans="1:41" x14ac:dyDescent="0.25">
      <c r="A2992" s="139" t="str">
        <f t="shared" si="2069"/>
        <v>2015Wk 18P</v>
      </c>
      <c r="B2992" s="48" t="str">
        <f>IFERROR(VLOOKUP("S6",R3062:S3101,2,FALSE),"")</f>
        <v/>
      </c>
      <c r="C2992" s="144" t="e">
        <f t="shared" si="2070"/>
        <v>#N/A</v>
      </c>
      <c r="D2992" s="117"/>
      <c r="E2992" s="146" t="str">
        <f t="shared" si="2071"/>
        <v/>
      </c>
      <c r="F2992" s="146" t="str">
        <f t="shared" si="2072"/>
        <v/>
      </c>
      <c r="G2992" s="146" t="str">
        <f t="shared" si="2073"/>
        <v/>
      </c>
      <c r="H2992" s="146" t="str">
        <f t="shared" si="2074"/>
        <v/>
      </c>
      <c r="I2992" s="146" t="str">
        <f t="shared" si="2075"/>
        <v/>
      </c>
      <c r="J2992" s="146" t="str">
        <f t="shared" si="2076"/>
        <v/>
      </c>
      <c r="K2992" s="146" t="str">
        <f t="shared" si="2077"/>
        <v/>
      </c>
      <c r="L2992" s="146" t="str">
        <f t="shared" si="2078"/>
        <v/>
      </c>
      <c r="M2992" s="146" t="str">
        <f t="shared" si="2079"/>
        <v/>
      </c>
      <c r="N2992" s="147">
        <f t="shared" si="2080"/>
        <v>0</v>
      </c>
      <c r="O2992" s="52"/>
      <c r="Q2992" s="146" t="str">
        <f t="shared" si="2081"/>
        <v>DNP</v>
      </c>
      <c r="R2992" t="s">
        <v>207</v>
      </c>
      <c r="S2992" s="134"/>
    </row>
    <row r="2993" spans="1:20" x14ac:dyDescent="0.25">
      <c r="A2993" s="139" t="str">
        <f t="shared" si="2069"/>
        <v>2015Wk 18P</v>
      </c>
      <c r="B2993" s="48" t="str">
        <f>IFERROR(VLOOKUP("S7",R3062:S3101,2,FALSE),"")</f>
        <v/>
      </c>
      <c r="C2993" s="144" t="e">
        <f t="shared" si="2070"/>
        <v>#N/A</v>
      </c>
      <c r="D2993" s="117"/>
      <c r="E2993" s="146" t="str">
        <f t="shared" si="2071"/>
        <v/>
      </c>
      <c r="F2993" s="146" t="str">
        <f t="shared" si="2072"/>
        <v/>
      </c>
      <c r="G2993" s="146" t="str">
        <f t="shared" si="2073"/>
        <v/>
      </c>
      <c r="H2993" s="146" t="str">
        <f t="shared" si="2074"/>
        <v/>
      </c>
      <c r="I2993" s="146" t="str">
        <f t="shared" si="2075"/>
        <v/>
      </c>
      <c r="J2993" s="146" t="str">
        <f t="shared" si="2076"/>
        <v/>
      </c>
      <c r="K2993" s="146" t="str">
        <f t="shared" si="2077"/>
        <v/>
      </c>
      <c r="L2993" s="146" t="str">
        <f t="shared" si="2078"/>
        <v/>
      </c>
      <c r="M2993" s="146" t="str">
        <f t="shared" si="2079"/>
        <v/>
      </c>
      <c r="N2993" s="147">
        <f t="shared" si="2080"/>
        <v>0</v>
      </c>
      <c r="O2993" s="52"/>
      <c r="Q2993" s="146" t="str">
        <f t="shared" si="2081"/>
        <v>DNP</v>
      </c>
      <c r="R2993" t="s">
        <v>207</v>
      </c>
      <c r="S2993" s="134"/>
    </row>
    <row r="2994" spans="1:20" x14ac:dyDescent="0.25">
      <c r="A2994" s="139" t="str">
        <f t="shared" si="2069"/>
        <v>2015Wk 18P</v>
      </c>
      <c r="B2994" s="48" t="str">
        <f>IFERROR(VLOOKUP("S8",R3062:S3101,2,FALSE),"")</f>
        <v/>
      </c>
      <c r="C2994" s="144" t="e">
        <f t="shared" si="2070"/>
        <v>#N/A</v>
      </c>
      <c r="D2994" s="117"/>
      <c r="E2994" s="146" t="str">
        <f t="shared" si="2071"/>
        <v/>
      </c>
      <c r="F2994" s="146" t="str">
        <f t="shared" si="2072"/>
        <v/>
      </c>
      <c r="G2994" s="146" t="str">
        <f t="shared" si="2073"/>
        <v/>
      </c>
      <c r="H2994" s="146" t="str">
        <f t="shared" si="2074"/>
        <v/>
      </c>
      <c r="I2994" s="146" t="str">
        <f t="shared" si="2075"/>
        <v/>
      </c>
      <c r="J2994" s="146" t="str">
        <f t="shared" si="2076"/>
        <v/>
      </c>
      <c r="K2994" s="146" t="str">
        <f t="shared" si="2077"/>
        <v/>
      </c>
      <c r="L2994" s="146" t="str">
        <f t="shared" si="2078"/>
        <v/>
      </c>
      <c r="M2994" s="146" t="str">
        <f t="shared" si="2079"/>
        <v/>
      </c>
      <c r="N2994" s="147">
        <f t="shared" si="2080"/>
        <v>0</v>
      </c>
      <c r="O2994" s="52"/>
      <c r="Q2994" s="146" t="str">
        <f t="shared" si="2081"/>
        <v>DNP</v>
      </c>
      <c r="R2994" t="s">
        <v>207</v>
      </c>
      <c r="S2994" s="134"/>
    </row>
    <row r="2995" spans="1:20" x14ac:dyDescent="0.25">
      <c r="A2995" s="139" t="str">
        <f t="shared" si="2069"/>
        <v>2015Wk 18P</v>
      </c>
      <c r="B2995" s="48" t="str">
        <f>IFERROR(VLOOKUP("S9",R3062:S3101,2,FALSE),"")</f>
        <v/>
      </c>
      <c r="C2995" s="144" t="e">
        <f t="shared" si="2070"/>
        <v>#N/A</v>
      </c>
      <c r="D2995" s="117"/>
      <c r="E2995" s="146" t="str">
        <f t="shared" si="2071"/>
        <v/>
      </c>
      <c r="F2995" s="146" t="str">
        <f t="shared" si="2072"/>
        <v/>
      </c>
      <c r="G2995" s="146" t="str">
        <f t="shared" si="2073"/>
        <v/>
      </c>
      <c r="H2995" s="146" t="str">
        <f t="shared" si="2074"/>
        <v/>
      </c>
      <c r="I2995" s="146" t="str">
        <f t="shared" si="2075"/>
        <v/>
      </c>
      <c r="J2995" s="146" t="str">
        <f t="shared" si="2076"/>
        <v/>
      </c>
      <c r="K2995" s="146" t="str">
        <f t="shared" si="2077"/>
        <v/>
      </c>
      <c r="L2995" s="146" t="str">
        <f t="shared" si="2078"/>
        <v/>
      </c>
      <c r="M2995" s="146" t="str">
        <f t="shared" si="2079"/>
        <v/>
      </c>
      <c r="N2995" s="147">
        <f t="shared" si="2080"/>
        <v>0</v>
      </c>
      <c r="O2995" s="52"/>
      <c r="Q2995" s="146" t="str">
        <f t="shared" si="2081"/>
        <v>DNP</v>
      </c>
      <c r="R2995" t="s">
        <v>207</v>
      </c>
      <c r="S2995" s="134"/>
    </row>
    <row r="2996" spans="1:20" x14ac:dyDescent="0.25">
      <c r="A2996" s="139" t="str">
        <f t="shared" si="2069"/>
        <v>2015Wk 18P</v>
      </c>
      <c r="B2996" s="48" t="str">
        <f>IFERROR(VLOOKUP("S10",R3062:S3101,2,FALSE),"")</f>
        <v/>
      </c>
      <c r="C2996" s="144" t="e">
        <f t="shared" si="2070"/>
        <v>#N/A</v>
      </c>
      <c r="D2996" s="117"/>
      <c r="E2996" s="146" t="str">
        <f t="shared" si="2071"/>
        <v/>
      </c>
      <c r="F2996" s="146" t="str">
        <f t="shared" si="2072"/>
        <v/>
      </c>
      <c r="G2996" s="146" t="str">
        <f t="shared" si="2073"/>
        <v/>
      </c>
      <c r="H2996" s="146" t="str">
        <f t="shared" si="2074"/>
        <v/>
      </c>
      <c r="I2996" s="146" t="str">
        <f t="shared" si="2075"/>
        <v/>
      </c>
      <c r="J2996" s="146" t="str">
        <f t="shared" si="2076"/>
        <v/>
      </c>
      <c r="K2996" s="146" t="str">
        <f t="shared" si="2077"/>
        <v/>
      </c>
      <c r="L2996" s="146" t="str">
        <f t="shared" si="2078"/>
        <v/>
      </c>
      <c r="M2996" s="146" t="str">
        <f t="shared" si="2079"/>
        <v/>
      </c>
      <c r="N2996" s="147">
        <f t="shared" si="2080"/>
        <v>0</v>
      </c>
      <c r="O2996" s="52"/>
      <c r="Q2996" s="146" t="str">
        <f t="shared" si="2081"/>
        <v>DNP</v>
      </c>
      <c r="R2996" t="s">
        <v>207</v>
      </c>
      <c r="S2996" s="134"/>
    </row>
    <row r="2997" spans="1:20" x14ac:dyDescent="0.25">
      <c r="D2997" s="52"/>
      <c r="N2997" s="52"/>
      <c r="O2997" s="52"/>
      <c r="S2997" s="134"/>
    </row>
    <row r="2998" spans="1:20" x14ac:dyDescent="0.25">
      <c r="A2998">
        <v>1</v>
      </c>
      <c r="B2998">
        <v>1</v>
      </c>
      <c r="C2998">
        <v>2</v>
      </c>
      <c r="D2998">
        <v>3</v>
      </c>
      <c r="E2998" s="52">
        <v>4</v>
      </c>
      <c r="F2998">
        <v>5</v>
      </c>
      <c r="G2998">
        <v>6</v>
      </c>
      <c r="H2998">
        <v>7</v>
      </c>
      <c r="I2998">
        <v>8</v>
      </c>
      <c r="J2998">
        <v>9</v>
      </c>
      <c r="K2998">
        <v>10</v>
      </c>
      <c r="L2998">
        <v>11</v>
      </c>
      <c r="M2998">
        <v>12</v>
      </c>
      <c r="N2998">
        <v>13</v>
      </c>
      <c r="O2998" s="52">
        <v>14</v>
      </c>
      <c r="P2998" s="52">
        <v>15</v>
      </c>
      <c r="Q2998">
        <v>16</v>
      </c>
      <c r="S2998" s="134"/>
    </row>
    <row r="2999" spans="1:20" x14ac:dyDescent="0.25">
      <c r="A2999" t="str">
        <f>CONCATENATE($C$10,C2999)</f>
        <v>2015Wk 18</v>
      </c>
      <c r="B2999" t="s">
        <v>302</v>
      </c>
      <c r="C2999" s="159" t="s">
        <v>186</v>
      </c>
      <c r="D2999" s="160" t="s">
        <v>10</v>
      </c>
      <c r="E2999" s="161">
        <v>10</v>
      </c>
      <c r="F2999" s="161">
        <v>11</v>
      </c>
      <c r="G2999" s="161">
        <v>12</v>
      </c>
      <c r="H2999" s="161">
        <v>13</v>
      </c>
      <c r="I2999" s="161">
        <v>14</v>
      </c>
      <c r="J2999" s="161">
        <v>15</v>
      </c>
      <c r="K2999" s="161">
        <v>16</v>
      </c>
      <c r="L2999" s="161">
        <v>17</v>
      </c>
      <c r="M2999" s="161">
        <v>18</v>
      </c>
      <c r="N2999" s="162" t="s">
        <v>209</v>
      </c>
      <c r="O2999" s="163" t="s">
        <v>210</v>
      </c>
      <c r="P2999" s="164" t="s">
        <v>8</v>
      </c>
      <c r="Q2999" s="165" t="str">
        <f>IF(E3034="","Not Played","Played")</f>
        <v>Played</v>
      </c>
      <c r="R2999" s="166" t="str">
        <f>CONCATENATE($C$10,C2999)</f>
        <v>2015Wk 18</v>
      </c>
      <c r="S2999" s="162"/>
    </row>
    <row r="3000" spans="1:20" ht="16.5" thickBot="1" x14ac:dyDescent="0.3">
      <c r="C3000" s="167" t="s">
        <v>189</v>
      </c>
      <c r="D3000" s="168"/>
      <c r="E3000" s="168">
        <v>4</v>
      </c>
      <c r="F3000" s="168">
        <v>4</v>
      </c>
      <c r="G3000" s="168">
        <v>5</v>
      </c>
      <c r="H3000" s="168">
        <v>4</v>
      </c>
      <c r="I3000" s="168">
        <v>3</v>
      </c>
      <c r="J3000" s="168">
        <v>4</v>
      </c>
      <c r="K3000" s="168">
        <v>3</v>
      </c>
      <c r="L3000" s="168">
        <v>4</v>
      </c>
      <c r="M3000" s="168">
        <v>5</v>
      </c>
      <c r="N3000" s="169"/>
      <c r="O3000" s="169"/>
      <c r="R3000" s="166" t="s">
        <v>211</v>
      </c>
      <c r="S3000" s="170" t="s">
        <v>212</v>
      </c>
      <c r="T3000" t="s">
        <v>2</v>
      </c>
    </row>
    <row r="3001" spans="1:20" ht="16.5" thickBot="1" x14ac:dyDescent="0.3">
      <c r="A3001" s="139" t="str">
        <f t="shared" ref="A3001:A3060" si="2082">CONCATENATE($C$10,$C$2999,"P",B3001)</f>
        <v>2015Wk 18P79</v>
      </c>
      <c r="B3001">
        <v>79</v>
      </c>
      <c r="C3001" s="144" t="s">
        <v>220</v>
      </c>
      <c r="D3001" s="171">
        <v>3</v>
      </c>
      <c r="E3001" s="172">
        <v>5</v>
      </c>
      <c r="F3001" s="172">
        <v>4</v>
      </c>
      <c r="G3001" s="172">
        <v>5</v>
      </c>
      <c r="H3001" s="172">
        <v>3</v>
      </c>
      <c r="I3001" s="172">
        <v>3</v>
      </c>
      <c r="J3001" s="172">
        <v>4</v>
      </c>
      <c r="K3001" s="172">
        <v>3</v>
      </c>
      <c r="L3001" s="172">
        <v>5</v>
      </c>
      <c r="M3001" s="173">
        <v>6</v>
      </c>
      <c r="N3001" s="174">
        <v>38</v>
      </c>
      <c r="O3001" s="175">
        <v>3</v>
      </c>
      <c r="P3001" s="176">
        <v>2</v>
      </c>
      <c r="R3001" s="177" t="str">
        <f>CONCATENATE(B3001+100,P3001+100)</f>
        <v>179102</v>
      </c>
      <c r="S3001" s="170">
        <f>B3002</f>
        <v>6</v>
      </c>
      <c r="T3001" t="e">
        <f>VLOOKUP(B3001,$D$223:$H$264,5,FALSE)</f>
        <v>#N/A</v>
      </c>
    </row>
    <row r="3002" spans="1:20" ht="16.5" thickBot="1" x14ac:dyDescent="0.3">
      <c r="A3002" s="139" t="str">
        <f t="shared" si="2082"/>
        <v>2015Wk 18P6</v>
      </c>
      <c r="B3002">
        <v>6</v>
      </c>
      <c r="C3002" s="144" t="s">
        <v>237</v>
      </c>
      <c r="D3002" s="171">
        <v>5</v>
      </c>
      <c r="E3002" s="172">
        <v>6</v>
      </c>
      <c r="F3002" s="172">
        <v>5</v>
      </c>
      <c r="G3002" s="172">
        <v>6</v>
      </c>
      <c r="H3002" s="172">
        <v>5</v>
      </c>
      <c r="I3002" s="172">
        <v>3</v>
      </c>
      <c r="J3002" s="172">
        <v>5</v>
      </c>
      <c r="K3002" s="172">
        <v>4</v>
      </c>
      <c r="L3002" s="172">
        <v>4</v>
      </c>
      <c r="M3002" s="173">
        <v>6</v>
      </c>
      <c r="N3002" s="174">
        <v>44</v>
      </c>
      <c r="O3002" s="175">
        <v>-2</v>
      </c>
      <c r="P3002" s="176">
        <v>0</v>
      </c>
      <c r="Q3002" s="52"/>
      <c r="R3002" s="177" t="str">
        <f>CONCATENATE(B3002+100,P3002+100)</f>
        <v>106100</v>
      </c>
      <c r="S3002" s="170">
        <f>B3001</f>
        <v>79</v>
      </c>
      <c r="T3002" t="e">
        <f>VLOOKUP(B3002,$D$223:$H$264,5,FALSE)</f>
        <v>#N/A</v>
      </c>
    </row>
    <row r="3003" spans="1:20" ht="16.5" thickBot="1" x14ac:dyDescent="0.3">
      <c r="A3003" s="139" t="str">
        <f t="shared" si="2082"/>
        <v>2015Wk 18PM1</v>
      </c>
      <c r="B3003" t="s">
        <v>173</v>
      </c>
      <c r="C3003" s="96"/>
      <c r="D3003" s="98"/>
      <c r="E3003" s="178"/>
      <c r="F3003" s="178"/>
      <c r="G3003" s="178"/>
      <c r="H3003" s="178"/>
      <c r="I3003" s="178"/>
      <c r="J3003" s="178"/>
      <c r="K3003" s="178"/>
      <c r="L3003" s="178"/>
      <c r="M3003" s="178"/>
      <c r="N3003" s="126"/>
      <c r="O3003" s="126"/>
      <c r="P3003" s="90"/>
      <c r="Q3003" s="52"/>
      <c r="R3003" s="177" t="str">
        <f>IF(R3001="","",CONCATENATE(R3001,"v",R3002))</f>
        <v>179102v106100</v>
      </c>
      <c r="S3003" s="170"/>
    </row>
    <row r="3004" spans="1:20" ht="16.5" thickBot="1" x14ac:dyDescent="0.3">
      <c r="A3004" s="139" t="str">
        <f t="shared" si="2082"/>
        <v>2015Wk 18P37</v>
      </c>
      <c r="B3004">
        <v>37</v>
      </c>
      <c r="C3004" s="144" t="s">
        <v>223</v>
      </c>
      <c r="D3004" s="171">
        <v>5</v>
      </c>
      <c r="E3004" s="172">
        <v>4</v>
      </c>
      <c r="F3004" s="172">
        <v>6</v>
      </c>
      <c r="G3004" s="172">
        <v>5</v>
      </c>
      <c r="H3004" s="172">
        <v>5</v>
      </c>
      <c r="I3004" s="172">
        <v>4</v>
      </c>
      <c r="J3004" s="172">
        <v>6</v>
      </c>
      <c r="K3004" s="172">
        <v>3</v>
      </c>
      <c r="L3004" s="172">
        <v>5</v>
      </c>
      <c r="M3004" s="173">
        <v>5</v>
      </c>
      <c r="N3004" s="174">
        <v>43</v>
      </c>
      <c r="O3004" s="175">
        <v>-1</v>
      </c>
      <c r="P3004" s="176">
        <v>0</v>
      </c>
      <c r="Q3004" s="52"/>
      <c r="R3004" s="177" t="str">
        <f>CONCATENATE(B3004+100,P3004+100)</f>
        <v>137100</v>
      </c>
      <c r="S3004" s="170">
        <f>B3005</f>
        <v>21</v>
      </c>
      <c r="T3004" t="e">
        <f>VLOOKUP(B3004,$D$223:$H$264,5,FALSE)</f>
        <v>#N/A</v>
      </c>
    </row>
    <row r="3005" spans="1:20" ht="16.5" thickBot="1" x14ac:dyDescent="0.3">
      <c r="A3005" s="139" t="str">
        <f t="shared" si="2082"/>
        <v>2015Wk 18P21</v>
      </c>
      <c r="B3005">
        <v>21</v>
      </c>
      <c r="C3005" s="144" t="s">
        <v>240</v>
      </c>
      <c r="D3005" s="171">
        <v>7</v>
      </c>
      <c r="E3005" s="172">
        <v>5</v>
      </c>
      <c r="F3005" s="172">
        <v>6</v>
      </c>
      <c r="G3005" s="172">
        <v>5</v>
      </c>
      <c r="H3005" s="172">
        <v>4</v>
      </c>
      <c r="I3005" s="172">
        <v>3</v>
      </c>
      <c r="J3005" s="172">
        <v>5</v>
      </c>
      <c r="K3005" s="172">
        <v>4</v>
      </c>
      <c r="L3005" s="172">
        <v>5</v>
      </c>
      <c r="M3005" s="173">
        <v>6</v>
      </c>
      <c r="N3005" s="174">
        <v>43</v>
      </c>
      <c r="O3005" s="175">
        <v>1</v>
      </c>
      <c r="P3005" s="176">
        <v>2</v>
      </c>
      <c r="Q3005" s="52"/>
      <c r="R3005" s="177" t="str">
        <f>CONCATENATE(B3005+100,P3005+100)</f>
        <v>121102</v>
      </c>
      <c r="S3005" s="170">
        <f>B3004</f>
        <v>37</v>
      </c>
      <c r="T3005" t="e">
        <f>VLOOKUP(B3005,$D$223:$H$264,5,FALSE)</f>
        <v>#N/A</v>
      </c>
    </row>
    <row r="3006" spans="1:20" ht="16.5" thickBot="1" x14ac:dyDescent="0.3">
      <c r="A3006" s="139" t="str">
        <f t="shared" si="2082"/>
        <v>2015Wk 18PM2</v>
      </c>
      <c r="B3006" t="s">
        <v>174</v>
      </c>
      <c r="C3006" s="96"/>
      <c r="D3006" s="98"/>
      <c r="E3006" s="178"/>
      <c r="F3006" s="178"/>
      <c r="G3006" s="178"/>
      <c r="H3006" s="178"/>
      <c r="I3006" s="178"/>
      <c r="J3006" s="178"/>
      <c r="K3006" s="178"/>
      <c r="L3006" s="178"/>
      <c r="M3006" s="178"/>
      <c r="N3006" s="126"/>
      <c r="O3006" s="126"/>
      <c r="P3006" s="90"/>
      <c r="Q3006" s="52"/>
      <c r="R3006" s="177" t="str">
        <f>IF(R3004="","",CONCATENATE(R3004,"v",R3005))</f>
        <v>137100v121102</v>
      </c>
      <c r="S3006" s="170"/>
    </row>
    <row r="3007" spans="1:20" ht="16.5" thickBot="1" x14ac:dyDescent="0.3">
      <c r="A3007" s="139" t="str">
        <f t="shared" si="2082"/>
        <v>2015Wk 18P73</v>
      </c>
      <c r="B3007">
        <v>73</v>
      </c>
      <c r="C3007" s="144" t="s">
        <v>226</v>
      </c>
      <c r="D3007" s="171">
        <v>11</v>
      </c>
      <c r="E3007" s="172">
        <v>6</v>
      </c>
      <c r="F3007" s="172">
        <v>6</v>
      </c>
      <c r="G3007" s="172">
        <v>6</v>
      </c>
      <c r="H3007" s="172">
        <v>6</v>
      </c>
      <c r="I3007" s="172">
        <v>5</v>
      </c>
      <c r="J3007" s="172">
        <v>5</v>
      </c>
      <c r="K3007" s="172">
        <v>5</v>
      </c>
      <c r="L3007" s="172">
        <v>5</v>
      </c>
      <c r="M3007" s="173">
        <v>5</v>
      </c>
      <c r="N3007" s="174">
        <v>49</v>
      </c>
      <c r="O3007" s="175">
        <v>-1</v>
      </c>
      <c r="P3007" s="176">
        <v>0</v>
      </c>
      <c r="Q3007" s="52"/>
      <c r="R3007" s="177" t="str">
        <f>CONCATENATE(B3007+100,P3007+100)</f>
        <v>173100</v>
      </c>
      <c r="S3007" s="170">
        <f>B3008</f>
        <v>29</v>
      </c>
      <c r="T3007" t="e">
        <f>VLOOKUP(B3007,$D$223:$H$264,5,FALSE)</f>
        <v>#N/A</v>
      </c>
    </row>
    <row r="3008" spans="1:20" ht="16.5" thickBot="1" x14ac:dyDescent="0.3">
      <c r="A3008" s="139" t="str">
        <f t="shared" si="2082"/>
        <v>2015Wk 18P29</v>
      </c>
      <c r="B3008">
        <v>29</v>
      </c>
      <c r="C3008" s="144" t="s">
        <v>243</v>
      </c>
      <c r="D3008" s="171">
        <v>10</v>
      </c>
      <c r="E3008" s="172">
        <v>4</v>
      </c>
      <c r="F3008" s="172">
        <v>5</v>
      </c>
      <c r="G3008" s="172">
        <v>5</v>
      </c>
      <c r="H3008" s="172">
        <v>5</v>
      </c>
      <c r="I3008" s="172">
        <v>4</v>
      </c>
      <c r="J3008" s="172">
        <v>5</v>
      </c>
      <c r="K3008" s="172">
        <v>4</v>
      </c>
      <c r="L3008" s="172">
        <v>5</v>
      </c>
      <c r="M3008" s="173">
        <v>8</v>
      </c>
      <c r="N3008" s="174">
        <v>45</v>
      </c>
      <c r="O3008" s="175">
        <v>3</v>
      </c>
      <c r="P3008" s="176">
        <v>2</v>
      </c>
      <c r="Q3008" s="52"/>
      <c r="R3008" s="177" t="str">
        <f>CONCATENATE(B3008+100,P3008+100)</f>
        <v>129102</v>
      </c>
      <c r="S3008" s="170">
        <f>B3007</f>
        <v>73</v>
      </c>
      <c r="T3008" t="e">
        <f>VLOOKUP(B3008,$D$223:$H$264,5,FALSE)</f>
        <v>#N/A</v>
      </c>
    </row>
    <row r="3009" spans="1:20" ht="16.5" thickBot="1" x14ac:dyDescent="0.3">
      <c r="A3009" s="139" t="str">
        <f t="shared" si="2082"/>
        <v>2015Wk 18PM3</v>
      </c>
      <c r="B3009" t="s">
        <v>175</v>
      </c>
      <c r="C3009" s="96"/>
      <c r="D3009" s="98"/>
      <c r="E3009" s="178"/>
      <c r="F3009" s="178"/>
      <c r="G3009" s="178"/>
      <c r="H3009" s="178"/>
      <c r="I3009" s="178"/>
      <c r="J3009" s="178"/>
      <c r="K3009" s="178"/>
      <c r="L3009" s="178"/>
      <c r="M3009" s="178"/>
      <c r="N3009" s="126"/>
      <c r="O3009" s="126"/>
      <c r="P3009" s="90"/>
      <c r="Q3009" s="52"/>
      <c r="R3009" s="177" t="str">
        <f>IF(R3007="","",CONCATENATE(R3007,"v",R3008))</f>
        <v>173100v129102</v>
      </c>
      <c r="S3009" s="170"/>
    </row>
    <row r="3010" spans="1:20" ht="16.5" thickBot="1" x14ac:dyDescent="0.3">
      <c r="A3010" s="139" t="str">
        <f t="shared" si="2082"/>
        <v>2015Wk 18P68</v>
      </c>
      <c r="B3010">
        <v>68</v>
      </c>
      <c r="C3010" s="144" t="s">
        <v>214</v>
      </c>
      <c r="D3010" s="171">
        <v>2</v>
      </c>
      <c r="E3010" s="172">
        <v>4</v>
      </c>
      <c r="F3010" s="172">
        <v>4</v>
      </c>
      <c r="G3010" s="172">
        <v>4</v>
      </c>
      <c r="H3010" s="172">
        <v>4</v>
      </c>
      <c r="I3010" s="172">
        <v>3</v>
      </c>
      <c r="J3010" s="172">
        <v>4</v>
      </c>
      <c r="K3010" s="172">
        <v>3</v>
      </c>
      <c r="L3010" s="172">
        <v>5</v>
      </c>
      <c r="M3010" s="173">
        <v>4</v>
      </c>
      <c r="N3010" s="174">
        <v>35</v>
      </c>
      <c r="O3010" s="175">
        <v>6</v>
      </c>
      <c r="P3010" s="176">
        <v>2</v>
      </c>
      <c r="Q3010" s="52"/>
      <c r="R3010" s="177" t="str">
        <f>CONCATENATE(B3010+100,P3010+100)</f>
        <v>168102</v>
      </c>
      <c r="S3010" s="170">
        <f>B3011</f>
        <v>4</v>
      </c>
      <c r="T3010" t="e">
        <f>VLOOKUP(B3010,$D$223:$H$264,5,FALSE)</f>
        <v>#N/A</v>
      </c>
    </row>
    <row r="3011" spans="1:20" ht="16.5" thickBot="1" x14ac:dyDescent="0.3">
      <c r="A3011" s="139" t="str">
        <f t="shared" si="2082"/>
        <v>2015Wk 18P4</v>
      </c>
      <c r="B3011">
        <v>4</v>
      </c>
      <c r="C3011" s="144" t="s">
        <v>219</v>
      </c>
      <c r="D3011" s="171">
        <v>3</v>
      </c>
      <c r="E3011" s="172">
        <v>4</v>
      </c>
      <c r="F3011" s="172">
        <v>5</v>
      </c>
      <c r="G3011" s="172">
        <v>5</v>
      </c>
      <c r="H3011" s="172">
        <v>4</v>
      </c>
      <c r="I3011" s="172">
        <v>3</v>
      </c>
      <c r="J3011" s="172">
        <v>4</v>
      </c>
      <c r="K3011" s="172">
        <v>5</v>
      </c>
      <c r="L3011" s="172">
        <v>4</v>
      </c>
      <c r="M3011" s="173">
        <v>4</v>
      </c>
      <c r="N3011" s="174">
        <v>38</v>
      </c>
      <c r="O3011" s="175">
        <v>3</v>
      </c>
      <c r="P3011" s="176">
        <v>0</v>
      </c>
      <c r="Q3011" s="52"/>
      <c r="R3011" s="177" t="str">
        <f>CONCATENATE(B3011+100,P3011+100)</f>
        <v>104100</v>
      </c>
      <c r="S3011" s="170">
        <f>B3010</f>
        <v>68</v>
      </c>
      <c r="T3011">
        <f>VLOOKUP(B3011,$D$223:$H$264,5,FALSE)</f>
        <v>0</v>
      </c>
    </row>
    <row r="3012" spans="1:20" ht="16.5" thickBot="1" x14ac:dyDescent="0.3">
      <c r="A3012" s="139" t="str">
        <f t="shared" si="2082"/>
        <v>2015Wk 18PM4</v>
      </c>
      <c r="B3012" t="s">
        <v>221</v>
      </c>
      <c r="C3012" s="96"/>
      <c r="D3012" s="98"/>
      <c r="E3012" s="178"/>
      <c r="F3012" s="178"/>
      <c r="G3012" s="178"/>
      <c r="H3012" s="178"/>
      <c r="I3012" s="178"/>
      <c r="J3012" s="178"/>
      <c r="K3012" s="178"/>
      <c r="L3012" s="178"/>
      <c r="M3012" s="178"/>
      <c r="N3012" s="126"/>
      <c r="O3012" s="126"/>
      <c r="P3012" s="90"/>
      <c r="Q3012" s="52"/>
      <c r="R3012" s="177" t="str">
        <f>IF(R3010="","",CONCATENATE(R3010,"v",R3011))</f>
        <v>168102v104100</v>
      </c>
      <c r="S3012" s="170"/>
    </row>
    <row r="3013" spans="1:20" ht="16.5" thickBot="1" x14ac:dyDescent="0.3">
      <c r="A3013" s="139" t="str">
        <f t="shared" si="2082"/>
        <v>2015Wk 18P30</v>
      </c>
      <c r="B3013">
        <v>30</v>
      </c>
      <c r="C3013" s="144" t="s">
        <v>216</v>
      </c>
      <c r="D3013" s="171">
        <v>8</v>
      </c>
      <c r="E3013" s="172">
        <v>5</v>
      </c>
      <c r="F3013" s="172">
        <v>5</v>
      </c>
      <c r="G3013" s="172">
        <v>7</v>
      </c>
      <c r="H3013" s="172">
        <v>5</v>
      </c>
      <c r="I3013" s="172">
        <v>3</v>
      </c>
      <c r="J3013" s="172">
        <v>5</v>
      </c>
      <c r="K3013" s="172">
        <v>3</v>
      </c>
      <c r="L3013" s="172">
        <v>6</v>
      </c>
      <c r="M3013" s="173">
        <v>5</v>
      </c>
      <c r="N3013" s="174">
        <v>44</v>
      </c>
      <c r="O3013" s="175">
        <v>1</v>
      </c>
      <c r="P3013" s="176">
        <v>0</v>
      </c>
      <c r="Q3013" s="52"/>
      <c r="R3013" s="177" t="str">
        <f>CONCATENATE(B3013+100,P3013+100)</f>
        <v>130100</v>
      </c>
      <c r="S3013" s="170">
        <f>B3014</f>
        <v>22</v>
      </c>
      <c r="T3013" t="e">
        <f>VLOOKUP(B3013,$D$223:$H$264,5,FALSE)</f>
        <v>#N/A</v>
      </c>
    </row>
    <row r="3014" spans="1:20" ht="16.5" thickBot="1" x14ac:dyDescent="0.3">
      <c r="A3014" s="139" t="str">
        <f t="shared" si="2082"/>
        <v>2015Wk 18P22</v>
      </c>
      <c r="B3014">
        <v>22</v>
      </c>
      <c r="C3014" s="144" t="s">
        <v>222</v>
      </c>
      <c r="D3014" s="171">
        <v>6</v>
      </c>
      <c r="E3014" s="172">
        <v>5</v>
      </c>
      <c r="F3014" s="172">
        <v>4</v>
      </c>
      <c r="G3014" s="172">
        <v>6</v>
      </c>
      <c r="H3014" s="172">
        <v>3</v>
      </c>
      <c r="I3014" s="172">
        <v>3</v>
      </c>
      <c r="J3014" s="172">
        <v>5</v>
      </c>
      <c r="K3014" s="172">
        <v>3</v>
      </c>
      <c r="L3014" s="172">
        <v>5</v>
      </c>
      <c r="M3014" s="173">
        <v>5</v>
      </c>
      <c r="N3014" s="174">
        <v>39</v>
      </c>
      <c r="O3014" s="175">
        <v>5</v>
      </c>
      <c r="P3014" s="176">
        <v>2</v>
      </c>
      <c r="Q3014" s="52"/>
      <c r="R3014" s="177" t="str">
        <f>CONCATENATE(B3014+100,P3014+100)</f>
        <v>122102</v>
      </c>
      <c r="S3014" s="170">
        <f>B3013</f>
        <v>30</v>
      </c>
      <c r="T3014" t="e">
        <f>VLOOKUP(B3014,$D$223:$H$264,5,FALSE)</f>
        <v>#N/A</v>
      </c>
    </row>
    <row r="3015" spans="1:20" ht="16.5" thickBot="1" x14ac:dyDescent="0.3">
      <c r="A3015" s="139" t="str">
        <f t="shared" si="2082"/>
        <v>2015Wk 18PM5</v>
      </c>
      <c r="B3015" t="s">
        <v>224</v>
      </c>
      <c r="C3015" s="96"/>
      <c r="D3015" s="98"/>
      <c r="E3015" s="178"/>
      <c r="F3015" s="178"/>
      <c r="G3015" s="178"/>
      <c r="H3015" s="178"/>
      <c r="I3015" s="178"/>
      <c r="J3015" s="178"/>
      <c r="K3015" s="178"/>
      <c r="L3015" s="178"/>
      <c r="M3015" s="178"/>
      <c r="N3015" s="126"/>
      <c r="O3015" s="126"/>
      <c r="P3015" s="90"/>
      <c r="Q3015" s="52"/>
      <c r="R3015" s="177" t="str">
        <f>IF(R3013="","",CONCATENATE(R3013,"v",R3014))</f>
        <v>130100v122102</v>
      </c>
      <c r="S3015" s="170"/>
    </row>
    <row r="3016" spans="1:20" ht="16.5" thickBot="1" x14ac:dyDescent="0.3">
      <c r="A3016" s="139" t="str">
        <f t="shared" si="2082"/>
        <v>2015Wk 18P44</v>
      </c>
      <c r="B3016">
        <v>44</v>
      </c>
      <c r="C3016" s="144" t="s">
        <v>218</v>
      </c>
      <c r="D3016" s="171">
        <v>13</v>
      </c>
      <c r="E3016" s="172">
        <v>7</v>
      </c>
      <c r="F3016" s="172">
        <v>7</v>
      </c>
      <c r="G3016" s="172">
        <v>8</v>
      </c>
      <c r="H3016" s="172">
        <v>4</v>
      </c>
      <c r="I3016" s="172">
        <v>6</v>
      </c>
      <c r="J3016" s="172">
        <v>6</v>
      </c>
      <c r="K3016" s="172">
        <v>5</v>
      </c>
      <c r="L3016" s="172">
        <v>5</v>
      </c>
      <c r="M3016" s="173">
        <v>7</v>
      </c>
      <c r="N3016" s="174">
        <v>55</v>
      </c>
      <c r="O3016" s="175">
        <v>-2</v>
      </c>
      <c r="P3016" s="176">
        <v>0</v>
      </c>
      <c r="Q3016" s="52"/>
      <c r="R3016" s="177" t="str">
        <f>CONCATENATE(B3016+100,P3016+100)</f>
        <v>144100</v>
      </c>
      <c r="S3016" s="170">
        <f>B3017</f>
        <v>35</v>
      </c>
      <c r="T3016" t="e">
        <f>VLOOKUP(B3016,$D$223:$H$264,5,FALSE)</f>
        <v>#N/A</v>
      </c>
    </row>
    <row r="3017" spans="1:20" ht="16.5" thickBot="1" x14ac:dyDescent="0.3">
      <c r="A3017" s="139" t="str">
        <f t="shared" si="2082"/>
        <v>2015Wk 18P35</v>
      </c>
      <c r="B3017">
        <v>35</v>
      </c>
      <c r="C3017" s="144" t="s">
        <v>225</v>
      </c>
      <c r="D3017" s="171">
        <v>11</v>
      </c>
      <c r="E3017" s="172">
        <v>6</v>
      </c>
      <c r="F3017" s="172">
        <v>5</v>
      </c>
      <c r="G3017" s="172">
        <v>7</v>
      </c>
      <c r="H3017" s="172">
        <v>5</v>
      </c>
      <c r="I3017" s="172">
        <v>3</v>
      </c>
      <c r="J3017" s="172">
        <v>5</v>
      </c>
      <c r="K3017" s="172">
        <v>3</v>
      </c>
      <c r="L3017" s="172">
        <v>6</v>
      </c>
      <c r="M3017" s="173">
        <v>6</v>
      </c>
      <c r="N3017" s="174">
        <v>46</v>
      </c>
      <c r="O3017" s="175">
        <v>2</v>
      </c>
      <c r="P3017" s="176">
        <v>2</v>
      </c>
      <c r="Q3017" s="52"/>
      <c r="R3017" s="177" t="str">
        <f>CONCATENATE(B3017+100,P3017+100)</f>
        <v>135102</v>
      </c>
      <c r="S3017" s="170">
        <f>B3016</f>
        <v>44</v>
      </c>
      <c r="T3017" t="e">
        <f>VLOOKUP(B3017,$D$223:$H$264,5,FALSE)</f>
        <v>#N/A</v>
      </c>
    </row>
    <row r="3018" spans="1:20" ht="16.5" thickBot="1" x14ac:dyDescent="0.3">
      <c r="A3018" s="139" t="str">
        <f t="shared" si="2082"/>
        <v>2015Wk 18PM6</v>
      </c>
      <c r="B3018" t="s">
        <v>227</v>
      </c>
      <c r="C3018" s="96"/>
      <c r="D3018" s="98"/>
      <c r="E3018" s="178"/>
      <c r="F3018" s="178"/>
      <c r="G3018" s="178"/>
      <c r="H3018" s="178"/>
      <c r="I3018" s="178"/>
      <c r="J3018" s="178"/>
      <c r="K3018" s="178"/>
      <c r="L3018" s="178"/>
      <c r="M3018" s="178"/>
      <c r="N3018" s="126"/>
      <c r="O3018" s="126"/>
      <c r="P3018" s="90"/>
      <c r="Q3018" s="52"/>
      <c r="R3018" s="177" t="str">
        <f>IF(R3016="","",CONCATENATE(R3016,"v",R3017))</f>
        <v>144100v135102</v>
      </c>
      <c r="S3018" s="170"/>
    </row>
    <row r="3019" spans="1:20" ht="16.5" thickBot="1" x14ac:dyDescent="0.3">
      <c r="A3019" s="139" t="str">
        <f t="shared" si="2082"/>
        <v>2015Wk 18P83</v>
      </c>
      <c r="B3019">
        <v>83</v>
      </c>
      <c r="C3019" s="144" t="s">
        <v>213</v>
      </c>
      <c r="D3019" s="171">
        <v>2</v>
      </c>
      <c r="E3019" s="172">
        <v>4</v>
      </c>
      <c r="F3019" s="172">
        <v>4</v>
      </c>
      <c r="G3019" s="172">
        <v>5</v>
      </c>
      <c r="H3019" s="172">
        <v>4</v>
      </c>
      <c r="I3019" s="172">
        <v>4</v>
      </c>
      <c r="J3019" s="172">
        <v>5</v>
      </c>
      <c r="K3019" s="172">
        <v>4</v>
      </c>
      <c r="L3019" s="172">
        <v>5</v>
      </c>
      <c r="M3019" s="173">
        <v>5</v>
      </c>
      <c r="N3019" s="174">
        <v>40</v>
      </c>
      <c r="O3019" s="175">
        <v>-1</v>
      </c>
      <c r="P3019" s="176">
        <v>0</v>
      </c>
      <c r="Q3019" s="52"/>
      <c r="R3019" s="177" t="str">
        <f>CONCATENATE(B3019+100,P3019+100)</f>
        <v>183100</v>
      </c>
      <c r="S3019" s="170">
        <f>B3020</f>
        <v>9</v>
      </c>
      <c r="T3019" t="e">
        <f>VLOOKUP(B3019,$D$223:$H$264,5,FALSE)</f>
        <v>#N/A</v>
      </c>
    </row>
    <row r="3020" spans="1:20" ht="16.5" thickBot="1" x14ac:dyDescent="0.3">
      <c r="A3020" s="139" t="str">
        <f t="shared" si="2082"/>
        <v>2015Wk 18P9</v>
      </c>
      <c r="B3020">
        <v>9</v>
      </c>
      <c r="C3020" s="144" t="s">
        <v>228</v>
      </c>
      <c r="D3020" s="171">
        <v>4</v>
      </c>
      <c r="E3020" s="172">
        <v>4</v>
      </c>
      <c r="F3020" s="172">
        <v>4</v>
      </c>
      <c r="G3020" s="172">
        <v>5</v>
      </c>
      <c r="H3020" s="172">
        <v>5</v>
      </c>
      <c r="I3020" s="172">
        <v>3</v>
      </c>
      <c r="J3020" s="172">
        <v>5</v>
      </c>
      <c r="K3020" s="172">
        <v>3</v>
      </c>
      <c r="L3020" s="172">
        <v>6</v>
      </c>
      <c r="M3020" s="173">
        <v>5</v>
      </c>
      <c r="N3020" s="174">
        <v>40</v>
      </c>
      <c r="O3020" s="175">
        <v>1</v>
      </c>
      <c r="P3020" s="176">
        <v>2</v>
      </c>
      <c r="Q3020" s="52"/>
      <c r="R3020" s="177" t="str">
        <f>CONCATENATE(B3020+100,P3020+100)</f>
        <v>109102</v>
      </c>
      <c r="S3020" s="170">
        <f>B3019</f>
        <v>83</v>
      </c>
      <c r="T3020" t="e">
        <f>VLOOKUP(B3020,$D$223:$H$264,5,FALSE)</f>
        <v>#N/A</v>
      </c>
    </row>
    <row r="3021" spans="1:20" ht="16.5" thickBot="1" x14ac:dyDescent="0.3">
      <c r="A3021" s="139" t="str">
        <f t="shared" si="2082"/>
        <v>2015Wk 18PM7</v>
      </c>
      <c r="B3021" t="s">
        <v>230</v>
      </c>
      <c r="C3021" s="96"/>
      <c r="D3021" s="98"/>
      <c r="E3021" s="178"/>
      <c r="F3021" s="178"/>
      <c r="G3021" s="178"/>
      <c r="H3021" s="178"/>
      <c r="I3021" s="178"/>
      <c r="J3021" s="178"/>
      <c r="K3021" s="178"/>
      <c r="L3021" s="178"/>
      <c r="M3021" s="178"/>
      <c r="N3021" s="126"/>
      <c r="O3021" s="126"/>
      <c r="P3021" s="90"/>
      <c r="Q3021" s="52"/>
      <c r="R3021" s="177" t="str">
        <f>IF(R3019="","",CONCATENATE(R3019,"v",R3020))</f>
        <v>183100v109102</v>
      </c>
      <c r="S3021" s="170"/>
    </row>
    <row r="3022" spans="1:20" ht="16.5" thickBot="1" x14ac:dyDescent="0.3">
      <c r="A3022" s="139" t="str">
        <f t="shared" si="2082"/>
        <v>2015Wk 18P14</v>
      </c>
      <c r="B3022">
        <v>14</v>
      </c>
      <c r="C3022" s="144" t="s">
        <v>215</v>
      </c>
      <c r="D3022" s="171">
        <v>8</v>
      </c>
      <c r="E3022" s="172">
        <v>5</v>
      </c>
      <c r="F3022" s="172">
        <v>6</v>
      </c>
      <c r="G3022" s="172">
        <v>6</v>
      </c>
      <c r="H3022" s="172">
        <v>4</v>
      </c>
      <c r="I3022" s="172">
        <v>4</v>
      </c>
      <c r="J3022" s="172">
        <v>6</v>
      </c>
      <c r="K3022" s="172">
        <v>3</v>
      </c>
      <c r="L3022" s="172">
        <v>5</v>
      </c>
      <c r="M3022" s="173">
        <v>6</v>
      </c>
      <c r="N3022" s="174">
        <v>45</v>
      </c>
      <c r="O3022" s="175">
        <v>0</v>
      </c>
      <c r="P3022" s="176">
        <v>0</v>
      </c>
      <c r="Q3022" s="52"/>
      <c r="R3022" s="177" t="str">
        <f>CONCATENATE(B3022+100,P3022+100)</f>
        <v>114100</v>
      </c>
      <c r="S3022" s="170">
        <f>B3023</f>
        <v>12</v>
      </c>
      <c r="T3022" t="e">
        <f>VLOOKUP(B3022,$D$223:$H$264,5,FALSE)</f>
        <v>#N/A</v>
      </c>
    </row>
    <row r="3023" spans="1:20" ht="16.5" thickBot="1" x14ac:dyDescent="0.3">
      <c r="A3023" s="139" t="str">
        <f t="shared" si="2082"/>
        <v>2015Wk 18P12</v>
      </c>
      <c r="B3023">
        <v>12</v>
      </c>
      <c r="C3023" s="144" t="s">
        <v>231</v>
      </c>
      <c r="D3023" s="171">
        <v>5</v>
      </c>
      <c r="E3023" s="172">
        <v>5</v>
      </c>
      <c r="F3023" s="172">
        <v>5</v>
      </c>
      <c r="G3023" s="172">
        <v>5</v>
      </c>
      <c r="H3023" s="172">
        <v>4</v>
      </c>
      <c r="I3023" s="172">
        <v>4</v>
      </c>
      <c r="J3023" s="172">
        <v>5</v>
      </c>
      <c r="K3023" s="172">
        <v>3</v>
      </c>
      <c r="L3023" s="172">
        <v>5</v>
      </c>
      <c r="M3023" s="173">
        <v>5</v>
      </c>
      <c r="N3023" s="174">
        <v>41</v>
      </c>
      <c r="O3023" s="175">
        <v>1</v>
      </c>
      <c r="P3023" s="176">
        <v>2</v>
      </c>
      <c r="Q3023" s="52"/>
      <c r="R3023" s="177" t="str">
        <f>CONCATENATE(B3023+100,P3023+100)</f>
        <v>112102</v>
      </c>
      <c r="S3023" s="170">
        <f>B3022</f>
        <v>14</v>
      </c>
      <c r="T3023" t="e">
        <f>VLOOKUP(B3023,$D$223:$H$264,5,FALSE)</f>
        <v>#N/A</v>
      </c>
    </row>
    <row r="3024" spans="1:20" ht="16.5" thickBot="1" x14ac:dyDescent="0.3">
      <c r="A3024" s="139" t="str">
        <f t="shared" si="2082"/>
        <v>2015Wk 18PM8</v>
      </c>
      <c r="B3024" t="s">
        <v>233</v>
      </c>
      <c r="C3024" s="96"/>
      <c r="D3024" s="98"/>
      <c r="E3024" s="178"/>
      <c r="F3024" s="178"/>
      <c r="G3024" s="178"/>
      <c r="H3024" s="178"/>
      <c r="I3024" s="178"/>
      <c r="J3024" s="178"/>
      <c r="K3024" s="178"/>
      <c r="L3024" s="178"/>
      <c r="M3024" s="178"/>
      <c r="N3024" s="126"/>
      <c r="O3024" s="126"/>
      <c r="P3024" s="90"/>
      <c r="Q3024" s="52"/>
      <c r="R3024" s="177" t="str">
        <f>IF(R3022="","",CONCATENATE(R3022,"v",R3023))</f>
        <v>114100v112102</v>
      </c>
      <c r="S3024" s="170"/>
    </row>
    <row r="3025" spans="1:20" ht="16.5" thickBot="1" x14ac:dyDescent="0.3">
      <c r="A3025" s="139" t="str">
        <f t="shared" si="2082"/>
        <v>2015Wk 18P57</v>
      </c>
      <c r="B3025">
        <v>57</v>
      </c>
      <c r="C3025" s="144" t="s">
        <v>217</v>
      </c>
      <c r="D3025" s="171">
        <v>13</v>
      </c>
      <c r="E3025" s="172">
        <v>8</v>
      </c>
      <c r="F3025" s="172">
        <v>7</v>
      </c>
      <c r="G3025" s="172">
        <v>7</v>
      </c>
      <c r="H3025" s="172">
        <v>5</v>
      </c>
      <c r="I3025" s="172">
        <v>4</v>
      </c>
      <c r="J3025" s="172">
        <v>4</v>
      </c>
      <c r="K3025" s="172">
        <v>4</v>
      </c>
      <c r="L3025" s="172">
        <v>7</v>
      </c>
      <c r="M3025" s="173">
        <v>10</v>
      </c>
      <c r="N3025" s="174">
        <v>56</v>
      </c>
      <c r="O3025" s="175">
        <v>-1</v>
      </c>
      <c r="P3025" s="176">
        <v>0</v>
      </c>
      <c r="Q3025" s="52"/>
      <c r="R3025" s="177" t="str">
        <f>CONCATENATE(B3025+100,P3025+100)</f>
        <v>157100</v>
      </c>
      <c r="S3025" s="170">
        <f>B3026</f>
        <v>72</v>
      </c>
      <c r="T3025" t="e">
        <f>VLOOKUP(B3025,$D$223:$H$264,5,FALSE)</f>
        <v>#N/A</v>
      </c>
    </row>
    <row r="3026" spans="1:20" ht="16.5" thickBot="1" x14ac:dyDescent="0.3">
      <c r="A3026" s="139" t="str">
        <f t="shared" si="2082"/>
        <v>2015Wk 18P72</v>
      </c>
      <c r="B3026">
        <v>72</v>
      </c>
      <c r="C3026" s="144" t="s">
        <v>234</v>
      </c>
      <c r="D3026" s="171">
        <v>11</v>
      </c>
      <c r="E3026" s="172">
        <v>5</v>
      </c>
      <c r="F3026" s="172">
        <v>6</v>
      </c>
      <c r="G3026" s="172">
        <v>5</v>
      </c>
      <c r="H3026" s="172">
        <v>4</v>
      </c>
      <c r="I3026" s="172">
        <v>3</v>
      </c>
      <c r="J3026" s="172">
        <v>6</v>
      </c>
      <c r="K3026" s="172">
        <v>4</v>
      </c>
      <c r="L3026" s="172">
        <v>5</v>
      </c>
      <c r="M3026" s="173">
        <v>5</v>
      </c>
      <c r="N3026" s="174">
        <v>43</v>
      </c>
      <c r="O3026" s="175">
        <v>5</v>
      </c>
      <c r="P3026" s="176">
        <v>2</v>
      </c>
      <c r="Q3026" s="52"/>
      <c r="R3026" s="177" t="str">
        <f>CONCATENATE(B3026+100,P3026+100)</f>
        <v>172102</v>
      </c>
      <c r="S3026" s="170">
        <f>B3025</f>
        <v>57</v>
      </c>
      <c r="T3026" t="e">
        <f>VLOOKUP(B3026,$D$223:$H$264,5,FALSE)</f>
        <v>#N/A</v>
      </c>
    </row>
    <row r="3027" spans="1:20" ht="16.5" thickBot="1" x14ac:dyDescent="0.3">
      <c r="A3027" s="139" t="str">
        <f t="shared" si="2082"/>
        <v>2015Wk 18PM9</v>
      </c>
      <c r="B3027" t="s">
        <v>236</v>
      </c>
      <c r="C3027" s="96"/>
      <c r="D3027" s="98"/>
      <c r="E3027" s="178"/>
      <c r="F3027" s="178"/>
      <c r="G3027" s="178"/>
      <c r="H3027" s="178"/>
      <c r="I3027" s="178"/>
      <c r="J3027" s="178"/>
      <c r="K3027" s="178"/>
      <c r="L3027" s="178"/>
      <c r="M3027" s="178"/>
      <c r="N3027" s="126"/>
      <c r="O3027" s="126"/>
      <c r="P3027" s="90"/>
      <c r="Q3027" s="52"/>
      <c r="R3027" s="177" t="str">
        <f>IF(R3025="","",CONCATENATE(R3025,"v",R3026))</f>
        <v>157100v172102</v>
      </c>
      <c r="S3027" s="170"/>
    </row>
    <row r="3028" spans="1:20" ht="16.5" thickBot="1" x14ac:dyDescent="0.3">
      <c r="A3028" s="139" t="str">
        <f t="shared" si="2082"/>
        <v>2015Wk 18P82</v>
      </c>
      <c r="B3028">
        <v>82</v>
      </c>
      <c r="C3028" s="144" t="s">
        <v>256</v>
      </c>
      <c r="D3028" s="171">
        <v>5</v>
      </c>
      <c r="E3028" s="172">
        <v>5</v>
      </c>
      <c r="F3028" s="172">
        <v>5</v>
      </c>
      <c r="G3028" s="172">
        <v>6</v>
      </c>
      <c r="H3028" s="172">
        <v>5</v>
      </c>
      <c r="I3028" s="172">
        <v>3</v>
      </c>
      <c r="J3028" s="172">
        <v>5</v>
      </c>
      <c r="K3028" s="172">
        <v>4</v>
      </c>
      <c r="L3028" s="172">
        <v>5</v>
      </c>
      <c r="M3028" s="173">
        <v>5</v>
      </c>
      <c r="N3028" s="174">
        <v>43</v>
      </c>
      <c r="O3028" s="175">
        <v>-1</v>
      </c>
      <c r="P3028" s="176">
        <v>1</v>
      </c>
      <c r="Q3028" s="52"/>
      <c r="R3028" s="177" t="str">
        <f>CONCATENATE(B3028+100,P3028+100)</f>
        <v>182101</v>
      </c>
      <c r="S3028" s="170">
        <f>B3029</f>
        <v>3</v>
      </c>
      <c r="T3028" t="e">
        <f>VLOOKUP(B3028,$D$223:$H$264,5,FALSE)</f>
        <v>#N/A</v>
      </c>
    </row>
    <row r="3029" spans="1:20" ht="16.5" thickBot="1" x14ac:dyDescent="0.3">
      <c r="A3029" s="139" t="str">
        <f t="shared" si="2082"/>
        <v>2015Wk 18P3</v>
      </c>
      <c r="B3029">
        <v>3</v>
      </c>
      <c r="C3029" s="144" t="s">
        <v>229</v>
      </c>
      <c r="D3029" s="171">
        <v>4</v>
      </c>
      <c r="E3029" s="172">
        <v>5</v>
      </c>
      <c r="F3029" s="172">
        <v>6</v>
      </c>
      <c r="G3029" s="172">
        <v>6</v>
      </c>
      <c r="H3029" s="172">
        <v>4</v>
      </c>
      <c r="I3029" s="172">
        <v>3</v>
      </c>
      <c r="J3029" s="172">
        <v>5</v>
      </c>
      <c r="K3029" s="172">
        <v>4</v>
      </c>
      <c r="L3029" s="172">
        <v>4</v>
      </c>
      <c r="M3029" s="173">
        <v>5</v>
      </c>
      <c r="N3029" s="174">
        <v>42</v>
      </c>
      <c r="O3029" s="175">
        <v>-1</v>
      </c>
      <c r="P3029" s="176">
        <v>1</v>
      </c>
      <c r="Q3029" s="52"/>
      <c r="R3029" s="177" t="str">
        <f>CONCATENATE(B3029+100,P3029+100)</f>
        <v>103101</v>
      </c>
      <c r="S3029" s="170">
        <f>B3028</f>
        <v>82</v>
      </c>
      <c r="T3029" t="e">
        <f>VLOOKUP(B3029,$D$223:$H$264,5,FALSE)</f>
        <v>#N/A</v>
      </c>
    </row>
    <row r="3030" spans="1:20" ht="16.5" thickBot="1" x14ac:dyDescent="0.3">
      <c r="A3030" s="139" t="str">
        <f t="shared" si="2082"/>
        <v>2015Wk 18PM10</v>
      </c>
      <c r="B3030" t="s">
        <v>239</v>
      </c>
      <c r="C3030" s="96"/>
      <c r="D3030" s="98"/>
      <c r="E3030" s="178"/>
      <c r="F3030" s="178"/>
      <c r="G3030" s="178"/>
      <c r="H3030" s="178"/>
      <c r="I3030" s="178"/>
      <c r="J3030" s="178"/>
      <c r="K3030" s="178"/>
      <c r="L3030" s="178"/>
      <c r="M3030" s="178"/>
      <c r="N3030" s="126"/>
      <c r="O3030" s="126"/>
      <c r="P3030" s="90"/>
      <c r="Q3030" s="52"/>
      <c r="R3030" s="177" t="str">
        <f>IF(R3028="","",CONCATENATE(R3028,"v",R3029))</f>
        <v>182101v103101</v>
      </c>
      <c r="S3030" s="170"/>
    </row>
    <row r="3031" spans="1:20" ht="16.5" thickBot="1" x14ac:dyDescent="0.3">
      <c r="A3031" s="139" t="str">
        <f t="shared" si="2082"/>
        <v>2015Wk 18P11</v>
      </c>
      <c r="B3031">
        <v>11</v>
      </c>
      <c r="C3031" s="144" t="s">
        <v>259</v>
      </c>
      <c r="D3031" s="171">
        <v>6</v>
      </c>
      <c r="E3031" s="172">
        <v>5</v>
      </c>
      <c r="F3031" s="172">
        <v>6</v>
      </c>
      <c r="G3031" s="172">
        <v>6</v>
      </c>
      <c r="H3031" s="172">
        <v>5</v>
      </c>
      <c r="I3031" s="172">
        <v>5</v>
      </c>
      <c r="J3031" s="172">
        <v>4</v>
      </c>
      <c r="K3031" s="172">
        <v>4</v>
      </c>
      <c r="L3031" s="172">
        <v>5</v>
      </c>
      <c r="M3031" s="173">
        <v>6</v>
      </c>
      <c r="N3031" s="174">
        <v>46</v>
      </c>
      <c r="O3031" s="175">
        <v>-3</v>
      </c>
      <c r="P3031" s="176">
        <v>0</v>
      </c>
      <c r="Q3031" s="52"/>
      <c r="R3031" s="177" t="str">
        <f>CONCATENATE(B3031+100,P3031+100)</f>
        <v>111100</v>
      </c>
      <c r="S3031" s="170">
        <f>B3032</f>
        <v>31</v>
      </c>
      <c r="T3031" t="e">
        <f>VLOOKUP(B3031,$D$223:$H$264,5,FALSE)</f>
        <v>#N/A</v>
      </c>
    </row>
    <row r="3032" spans="1:20" ht="16.5" thickBot="1" x14ac:dyDescent="0.3">
      <c r="A3032" s="139" t="str">
        <f t="shared" si="2082"/>
        <v>2015Wk 18P31</v>
      </c>
      <c r="B3032">
        <v>31</v>
      </c>
      <c r="C3032" s="144" t="s">
        <v>232</v>
      </c>
      <c r="D3032" s="171">
        <v>8</v>
      </c>
      <c r="E3032" s="172">
        <v>5</v>
      </c>
      <c r="F3032" s="172">
        <v>6</v>
      </c>
      <c r="G3032" s="172">
        <v>8</v>
      </c>
      <c r="H3032" s="172">
        <v>5</v>
      </c>
      <c r="I3032" s="172">
        <v>3</v>
      </c>
      <c r="J3032" s="172">
        <v>5</v>
      </c>
      <c r="K3032" s="172">
        <v>4</v>
      </c>
      <c r="L3032" s="172">
        <v>5</v>
      </c>
      <c r="M3032" s="173">
        <v>6</v>
      </c>
      <c r="N3032" s="174">
        <v>47</v>
      </c>
      <c r="O3032" s="175">
        <v>-1</v>
      </c>
      <c r="P3032" s="176">
        <v>2</v>
      </c>
      <c r="Q3032" s="52"/>
      <c r="R3032" s="177" t="str">
        <f>CONCATENATE(B3032+100,P3032+100)</f>
        <v>131102</v>
      </c>
      <c r="S3032" s="170">
        <f>B3031</f>
        <v>11</v>
      </c>
      <c r="T3032" t="e">
        <f>VLOOKUP(B3032,$D$223:$H$264,5,FALSE)</f>
        <v>#N/A</v>
      </c>
    </row>
    <row r="3033" spans="1:20" ht="16.5" thickBot="1" x14ac:dyDescent="0.3">
      <c r="A3033" s="139" t="str">
        <f t="shared" si="2082"/>
        <v>2015Wk 18PM11</v>
      </c>
      <c r="B3033" t="s">
        <v>242</v>
      </c>
      <c r="C3033" s="96"/>
      <c r="D3033" s="98"/>
      <c r="E3033" s="178"/>
      <c r="F3033" s="178"/>
      <c r="G3033" s="178"/>
      <c r="H3033" s="178"/>
      <c r="I3033" s="178"/>
      <c r="J3033" s="178"/>
      <c r="K3033" s="178"/>
      <c r="L3033" s="178"/>
      <c r="M3033" s="178"/>
      <c r="N3033" s="126"/>
      <c r="O3033" s="126"/>
      <c r="P3033" s="90"/>
      <c r="Q3033" s="52"/>
      <c r="R3033" s="177" t="str">
        <f>IF(R3031="","",CONCATENATE(R3031,"v",R3032))</f>
        <v>111100v131102</v>
      </c>
      <c r="S3033" s="170"/>
    </row>
    <row r="3034" spans="1:20" ht="16.5" thickBot="1" x14ac:dyDescent="0.3">
      <c r="A3034" s="139" t="str">
        <f t="shared" si="2082"/>
        <v>2015Wk 18P20</v>
      </c>
      <c r="B3034">
        <v>20</v>
      </c>
      <c r="C3034" s="144" t="s">
        <v>262</v>
      </c>
      <c r="D3034" s="171">
        <v>8</v>
      </c>
      <c r="E3034" s="172">
        <v>5</v>
      </c>
      <c r="F3034" s="172">
        <v>7</v>
      </c>
      <c r="G3034" s="172">
        <v>6</v>
      </c>
      <c r="H3034" s="172">
        <v>6</v>
      </c>
      <c r="I3034" s="172">
        <v>4</v>
      </c>
      <c r="J3034" s="172">
        <v>6</v>
      </c>
      <c r="K3034" s="172">
        <v>4</v>
      </c>
      <c r="L3034" s="172">
        <v>5</v>
      </c>
      <c r="M3034" s="173">
        <v>7</v>
      </c>
      <c r="N3034" s="174">
        <v>50</v>
      </c>
      <c r="O3034" s="175">
        <v>-4</v>
      </c>
      <c r="P3034" s="176">
        <v>0</v>
      </c>
      <c r="Q3034" s="52"/>
      <c r="R3034" s="177" t="str">
        <f>CONCATENATE(B3034+100,P3034+100)</f>
        <v>120100</v>
      </c>
      <c r="S3034" s="170">
        <f>B3035</f>
        <v>32</v>
      </c>
      <c r="T3034" t="e">
        <f>VLOOKUP(B3034,$D$223:$H$264,5,FALSE)</f>
        <v>#N/A</v>
      </c>
    </row>
    <row r="3035" spans="1:20" ht="16.5" thickBot="1" x14ac:dyDescent="0.3">
      <c r="A3035" s="139" t="str">
        <f t="shared" si="2082"/>
        <v>2015Wk 18P32</v>
      </c>
      <c r="B3035">
        <v>32</v>
      </c>
      <c r="C3035" s="144" t="s">
        <v>235</v>
      </c>
      <c r="D3035" s="171">
        <v>10</v>
      </c>
      <c r="E3035" s="172">
        <v>6</v>
      </c>
      <c r="F3035" s="172">
        <v>5</v>
      </c>
      <c r="G3035" s="172">
        <v>6</v>
      </c>
      <c r="H3035" s="172">
        <v>6</v>
      </c>
      <c r="I3035" s="172">
        <v>4</v>
      </c>
      <c r="J3035" s="172">
        <v>6</v>
      </c>
      <c r="K3035" s="172">
        <v>4</v>
      </c>
      <c r="L3035" s="172">
        <v>6</v>
      </c>
      <c r="M3035" s="173">
        <v>8</v>
      </c>
      <c r="N3035" s="174">
        <v>51</v>
      </c>
      <c r="O3035" s="175">
        <v>-3</v>
      </c>
      <c r="P3035" s="176">
        <v>2</v>
      </c>
      <c r="Q3035" s="52"/>
      <c r="R3035" s="177" t="str">
        <f>CONCATENATE(B3035+100,P3035+100)</f>
        <v>132102</v>
      </c>
      <c r="S3035" s="170">
        <f>B3034</f>
        <v>20</v>
      </c>
      <c r="T3035" t="e">
        <f>VLOOKUP(B3035,$D$223:$H$264,5,FALSE)</f>
        <v>#N/A</v>
      </c>
    </row>
    <row r="3036" spans="1:20" ht="16.5" thickBot="1" x14ac:dyDescent="0.3">
      <c r="A3036" s="139" t="str">
        <f t="shared" si="2082"/>
        <v>2015Wk 18PM12</v>
      </c>
      <c r="B3036" t="s">
        <v>245</v>
      </c>
      <c r="C3036" s="96"/>
      <c r="D3036" s="98"/>
      <c r="E3036" s="178"/>
      <c r="F3036" s="178"/>
      <c r="G3036" s="178"/>
      <c r="H3036" s="178"/>
      <c r="I3036" s="178"/>
      <c r="J3036" s="178"/>
      <c r="K3036" s="178"/>
      <c r="L3036" s="178"/>
      <c r="M3036" s="178"/>
      <c r="N3036" s="126"/>
      <c r="O3036" s="126"/>
      <c r="P3036" s="90"/>
      <c r="Q3036" s="52"/>
      <c r="R3036" s="177" t="str">
        <f>IF(R3034="","",CONCATENATE(R3034,"v",R3035))</f>
        <v>120100v132102</v>
      </c>
      <c r="S3036" s="170"/>
    </row>
    <row r="3037" spans="1:20" ht="16.5" thickBot="1" x14ac:dyDescent="0.3">
      <c r="A3037" s="139" t="str">
        <f t="shared" si="2082"/>
        <v>2015Wk 18P81</v>
      </c>
      <c r="B3037">
        <v>81</v>
      </c>
      <c r="C3037" s="144" t="s">
        <v>247</v>
      </c>
      <c r="D3037" s="171">
        <v>5</v>
      </c>
      <c r="E3037" s="172">
        <v>5</v>
      </c>
      <c r="F3037" s="172">
        <v>4</v>
      </c>
      <c r="G3037" s="172">
        <v>7</v>
      </c>
      <c r="H3037" s="172">
        <v>4</v>
      </c>
      <c r="I3037" s="172">
        <v>3</v>
      </c>
      <c r="J3037" s="172">
        <v>4</v>
      </c>
      <c r="K3037" s="172">
        <v>3</v>
      </c>
      <c r="L3037" s="172">
        <v>4</v>
      </c>
      <c r="M3037" s="173">
        <v>5</v>
      </c>
      <c r="N3037" s="174">
        <v>39</v>
      </c>
      <c r="O3037" s="175">
        <v>3</v>
      </c>
      <c r="P3037" s="176">
        <v>2</v>
      </c>
      <c r="Q3037" s="52"/>
      <c r="R3037" s="177" t="str">
        <f>CONCATENATE(B3037+100,P3037+100)</f>
        <v>181102</v>
      </c>
      <c r="S3037" s="170">
        <f>B3038</f>
        <v>23</v>
      </c>
      <c r="T3037" t="e">
        <f>VLOOKUP(B3037,$D$223:$H$264,5,FALSE)</f>
        <v>#N/A</v>
      </c>
    </row>
    <row r="3038" spans="1:20" ht="16.5" thickBot="1" x14ac:dyDescent="0.3">
      <c r="A3038" s="139" t="str">
        <f t="shared" si="2082"/>
        <v>2015Wk 18P23</v>
      </c>
      <c r="B3038">
        <v>23</v>
      </c>
      <c r="C3038" s="144" t="s">
        <v>246</v>
      </c>
      <c r="D3038" s="171">
        <v>5</v>
      </c>
      <c r="E3038" s="172">
        <v>4</v>
      </c>
      <c r="F3038" s="172">
        <v>6</v>
      </c>
      <c r="G3038" s="172">
        <v>6</v>
      </c>
      <c r="H3038" s="172">
        <v>5</v>
      </c>
      <c r="I3038" s="172">
        <v>4</v>
      </c>
      <c r="J3038" s="172">
        <v>5</v>
      </c>
      <c r="K3038" s="172">
        <v>2</v>
      </c>
      <c r="L3038" s="172">
        <v>5</v>
      </c>
      <c r="M3038" s="173">
        <v>6</v>
      </c>
      <c r="N3038" s="174">
        <v>43</v>
      </c>
      <c r="O3038" s="175">
        <v>0</v>
      </c>
      <c r="P3038" s="176">
        <v>0</v>
      </c>
      <c r="Q3038" s="52"/>
      <c r="R3038" s="177" t="str">
        <f>CONCATENATE(B3038+100,P3038+100)</f>
        <v>123100</v>
      </c>
      <c r="S3038" s="170">
        <f>B3037</f>
        <v>81</v>
      </c>
      <c r="T3038" t="e">
        <f>VLOOKUP(B3038,$D$223:$H$264,5,FALSE)</f>
        <v>#N/A</v>
      </c>
    </row>
    <row r="3039" spans="1:20" ht="16.5" thickBot="1" x14ac:dyDescent="0.3">
      <c r="A3039" s="139" t="str">
        <f t="shared" si="2082"/>
        <v>2015Wk 18PM13</v>
      </c>
      <c r="B3039" t="s">
        <v>248</v>
      </c>
      <c r="C3039" s="96"/>
      <c r="D3039" s="98"/>
      <c r="E3039" s="178"/>
      <c r="F3039" s="178"/>
      <c r="G3039" s="178"/>
      <c r="H3039" s="178"/>
      <c r="I3039" s="178"/>
      <c r="J3039" s="178"/>
      <c r="K3039" s="178"/>
      <c r="L3039" s="178"/>
      <c r="M3039" s="178"/>
      <c r="N3039" s="126"/>
      <c r="O3039" s="126"/>
      <c r="P3039" s="90"/>
      <c r="Q3039" s="52"/>
      <c r="R3039" s="177" t="str">
        <f>IF(R3037="","",CONCATENATE(R3037,"v",R3038))</f>
        <v>181102v123100</v>
      </c>
      <c r="S3039" s="170"/>
    </row>
    <row r="3040" spans="1:20" ht="16.5" thickBot="1" x14ac:dyDescent="0.3">
      <c r="A3040" s="139" t="str">
        <f t="shared" si="2082"/>
        <v>2015Wk 18P15</v>
      </c>
      <c r="B3040">
        <v>15</v>
      </c>
      <c r="C3040" s="144" t="s">
        <v>250</v>
      </c>
      <c r="D3040" s="171">
        <v>7</v>
      </c>
      <c r="E3040" s="172">
        <v>5</v>
      </c>
      <c r="F3040" s="172">
        <v>6</v>
      </c>
      <c r="G3040" s="172">
        <v>6</v>
      </c>
      <c r="H3040" s="172">
        <v>4</v>
      </c>
      <c r="I3040" s="172">
        <v>3</v>
      </c>
      <c r="J3040" s="172">
        <v>6</v>
      </c>
      <c r="K3040" s="172">
        <v>4</v>
      </c>
      <c r="L3040" s="172">
        <v>6</v>
      </c>
      <c r="M3040" s="173">
        <v>7</v>
      </c>
      <c r="N3040" s="174">
        <v>47</v>
      </c>
      <c r="O3040" s="175">
        <v>-3</v>
      </c>
      <c r="P3040" s="176">
        <v>0</v>
      </c>
      <c r="Q3040" s="52"/>
      <c r="R3040" s="177" t="str">
        <f>CONCATENATE(B3040+100,P3040+100)</f>
        <v>115100</v>
      </c>
      <c r="S3040" s="170">
        <f>B3041</f>
        <v>24</v>
      </c>
      <c r="T3040" t="e">
        <f>VLOOKUP(B3040,$D$223:$H$264,5,FALSE)</f>
        <v>#N/A</v>
      </c>
    </row>
    <row r="3041" spans="1:20" ht="16.5" thickBot="1" x14ac:dyDescent="0.3">
      <c r="A3041" s="139" t="str">
        <f t="shared" si="2082"/>
        <v>2015Wk 18P24</v>
      </c>
      <c r="B3041">
        <v>24</v>
      </c>
      <c r="C3041" s="144" t="s">
        <v>249</v>
      </c>
      <c r="D3041" s="171">
        <v>8</v>
      </c>
      <c r="E3041" s="172">
        <v>5</v>
      </c>
      <c r="F3041" s="172">
        <v>6</v>
      </c>
      <c r="G3041" s="172">
        <v>7</v>
      </c>
      <c r="H3041" s="172">
        <v>5</v>
      </c>
      <c r="I3041" s="172">
        <v>3</v>
      </c>
      <c r="J3041" s="172">
        <v>6</v>
      </c>
      <c r="K3041" s="172">
        <v>4</v>
      </c>
      <c r="L3041" s="172">
        <v>4</v>
      </c>
      <c r="M3041" s="173">
        <v>6</v>
      </c>
      <c r="N3041" s="174">
        <v>46</v>
      </c>
      <c r="O3041" s="175">
        <v>-1</v>
      </c>
      <c r="P3041" s="176">
        <v>2</v>
      </c>
      <c r="Q3041" s="52"/>
      <c r="R3041" s="177" t="str">
        <f>CONCATENATE(B3041+100,P3041+100)</f>
        <v>124102</v>
      </c>
      <c r="S3041" s="170">
        <f>B3040</f>
        <v>15</v>
      </c>
      <c r="T3041" t="e">
        <f>VLOOKUP(B3041,$D$223:$H$264,5,FALSE)</f>
        <v>#N/A</v>
      </c>
    </row>
    <row r="3042" spans="1:20" ht="16.5" thickBot="1" x14ac:dyDescent="0.3">
      <c r="A3042" s="139" t="str">
        <f t="shared" si="2082"/>
        <v>2015Wk 18PM14</v>
      </c>
      <c r="B3042" t="s">
        <v>251</v>
      </c>
      <c r="C3042" s="96"/>
      <c r="D3042" s="98"/>
      <c r="E3042" s="178"/>
      <c r="F3042" s="178"/>
      <c r="G3042" s="178"/>
      <c r="H3042" s="178"/>
      <c r="I3042" s="178"/>
      <c r="J3042" s="178"/>
      <c r="K3042" s="178"/>
      <c r="L3042" s="178"/>
      <c r="M3042" s="178"/>
      <c r="N3042" s="126"/>
      <c r="O3042" s="126"/>
      <c r="P3042" s="90"/>
      <c r="Q3042" s="52"/>
      <c r="R3042" s="177" t="str">
        <f>IF(R3040="","",CONCATENATE(R3040,"v",R3041))</f>
        <v>115100v124102</v>
      </c>
      <c r="S3042" s="170"/>
    </row>
    <row r="3043" spans="1:20" ht="16.5" thickBot="1" x14ac:dyDescent="0.3">
      <c r="A3043" s="139" t="str">
        <f t="shared" si="2082"/>
        <v>2015Wk 18P17</v>
      </c>
      <c r="B3043">
        <v>17</v>
      </c>
      <c r="C3043" s="144" t="s">
        <v>253</v>
      </c>
      <c r="D3043" s="171">
        <v>9</v>
      </c>
      <c r="E3043" s="172">
        <v>5</v>
      </c>
      <c r="F3043" s="172">
        <v>5</v>
      </c>
      <c r="G3043" s="172">
        <v>6</v>
      </c>
      <c r="H3043" s="172">
        <v>6</v>
      </c>
      <c r="I3043" s="172">
        <v>3</v>
      </c>
      <c r="J3043" s="172">
        <v>6</v>
      </c>
      <c r="K3043" s="172">
        <v>4</v>
      </c>
      <c r="L3043" s="172">
        <v>5</v>
      </c>
      <c r="M3043" s="173">
        <v>7</v>
      </c>
      <c r="N3043" s="174">
        <v>47</v>
      </c>
      <c r="O3043" s="175">
        <v>-1</v>
      </c>
      <c r="P3043" s="176">
        <v>0</v>
      </c>
      <c r="Q3043" s="52"/>
      <c r="R3043" s="177" t="str">
        <f>CONCATENATE(B3043+100,P3043+100)</f>
        <v>117100</v>
      </c>
      <c r="S3043" s="170">
        <f>B3044</f>
        <v>80</v>
      </c>
      <c r="T3043" t="e">
        <f>VLOOKUP(B3043,$D$223:$H$264,5,FALSE)</f>
        <v>#N/A</v>
      </c>
    </row>
    <row r="3044" spans="1:20" ht="16.5" thickBot="1" x14ac:dyDescent="0.3">
      <c r="A3044" s="139" t="str">
        <f t="shared" si="2082"/>
        <v>2015Wk 18P80</v>
      </c>
      <c r="B3044">
        <v>80</v>
      </c>
      <c r="C3044" s="144" t="s">
        <v>252</v>
      </c>
      <c r="D3044" s="171">
        <v>9</v>
      </c>
      <c r="E3044" s="172">
        <v>5</v>
      </c>
      <c r="F3044" s="172">
        <v>6</v>
      </c>
      <c r="G3044" s="172">
        <v>6</v>
      </c>
      <c r="H3044" s="172">
        <v>2</v>
      </c>
      <c r="I3044" s="172">
        <v>3</v>
      </c>
      <c r="J3044" s="172">
        <v>5</v>
      </c>
      <c r="K3044" s="172">
        <v>3</v>
      </c>
      <c r="L3044" s="172">
        <v>4</v>
      </c>
      <c r="M3044" s="173">
        <v>6</v>
      </c>
      <c r="N3044" s="174">
        <v>40</v>
      </c>
      <c r="O3044" s="175">
        <v>8</v>
      </c>
      <c r="P3044" s="176">
        <v>2</v>
      </c>
      <c r="Q3044" s="52"/>
      <c r="R3044" s="177" t="str">
        <f>CONCATENATE(B3044+100,P3044+100)</f>
        <v>180102</v>
      </c>
      <c r="S3044" s="170">
        <f>B3043</f>
        <v>17</v>
      </c>
      <c r="T3044" t="e">
        <f>VLOOKUP(B3044,$D$223:$H$264,5,FALSE)</f>
        <v>#N/A</v>
      </c>
    </row>
    <row r="3045" spans="1:20" ht="16.5" thickBot="1" x14ac:dyDescent="0.3">
      <c r="A3045" s="139" t="str">
        <f t="shared" si="2082"/>
        <v>2015Wk 18PM15</v>
      </c>
      <c r="B3045" t="s">
        <v>254</v>
      </c>
      <c r="C3045" s="96"/>
      <c r="D3045" s="98"/>
      <c r="E3045" s="178"/>
      <c r="F3045" s="178"/>
      <c r="G3045" s="178"/>
      <c r="H3045" s="178"/>
      <c r="I3045" s="178"/>
      <c r="J3045" s="178"/>
      <c r="K3045" s="178"/>
      <c r="L3045" s="178"/>
      <c r="M3045" s="178"/>
      <c r="N3045" s="126"/>
      <c r="O3045" s="126"/>
      <c r="P3045" s="90"/>
      <c r="Q3045" s="52"/>
      <c r="R3045" s="177" t="str">
        <f>IF(R3043="","",CONCATENATE(R3043,"v",R3044))</f>
        <v>117100v180102</v>
      </c>
      <c r="S3045" s="170"/>
    </row>
    <row r="3046" spans="1:20" ht="16.5" thickBot="1" x14ac:dyDescent="0.3">
      <c r="A3046" s="139" t="str">
        <f t="shared" si="2082"/>
        <v>2015Wk 18P8</v>
      </c>
      <c r="B3046">
        <v>8</v>
      </c>
      <c r="C3046" s="144" t="s">
        <v>238</v>
      </c>
      <c r="D3046" s="171">
        <v>5</v>
      </c>
      <c r="E3046" s="172">
        <v>4</v>
      </c>
      <c r="F3046" s="172">
        <v>6</v>
      </c>
      <c r="G3046" s="172">
        <v>5</v>
      </c>
      <c r="H3046" s="172">
        <v>3</v>
      </c>
      <c r="I3046" s="172">
        <v>4</v>
      </c>
      <c r="J3046" s="172">
        <v>3</v>
      </c>
      <c r="K3046" s="172">
        <v>4</v>
      </c>
      <c r="L3046" s="172">
        <v>3</v>
      </c>
      <c r="M3046" s="173">
        <v>8</v>
      </c>
      <c r="N3046" s="174">
        <v>40</v>
      </c>
      <c r="O3046" s="175">
        <v>6</v>
      </c>
      <c r="P3046" s="176">
        <v>2</v>
      </c>
      <c r="Q3046" s="52"/>
      <c r="R3046" s="177" t="str">
        <f>CONCATENATE(B3046+100,P3046+100)</f>
        <v>108102</v>
      </c>
      <c r="S3046" s="170">
        <f>B3047</f>
        <v>19</v>
      </c>
      <c r="T3046" t="e">
        <f>VLOOKUP(B3046,$D$223:$H$264,5,FALSE)</f>
        <v>#N/A</v>
      </c>
    </row>
    <row r="3047" spans="1:20" ht="16.5" thickBot="1" x14ac:dyDescent="0.3">
      <c r="A3047" s="139" t="str">
        <f t="shared" si="2082"/>
        <v>2015Wk 18P19</v>
      </c>
      <c r="B3047">
        <v>19</v>
      </c>
      <c r="C3047" s="144" t="s">
        <v>255</v>
      </c>
      <c r="D3047" s="171">
        <v>5</v>
      </c>
      <c r="E3047" s="172">
        <v>4</v>
      </c>
      <c r="F3047" s="172">
        <v>6</v>
      </c>
      <c r="G3047" s="172">
        <v>5</v>
      </c>
      <c r="H3047" s="172">
        <v>5</v>
      </c>
      <c r="I3047" s="172">
        <v>3</v>
      </c>
      <c r="J3047" s="172">
        <v>4</v>
      </c>
      <c r="K3047" s="172">
        <v>4</v>
      </c>
      <c r="L3047" s="172">
        <v>5</v>
      </c>
      <c r="M3047" s="173">
        <v>4</v>
      </c>
      <c r="N3047" s="174">
        <v>40</v>
      </c>
      <c r="O3047" s="175">
        <v>3</v>
      </c>
      <c r="P3047" s="176">
        <v>0</v>
      </c>
      <c r="Q3047" s="52"/>
      <c r="R3047" s="177" t="str">
        <f>CONCATENATE(B3047+100,P3047+100)</f>
        <v>119100</v>
      </c>
      <c r="S3047" s="170">
        <f>B3046</f>
        <v>8</v>
      </c>
      <c r="T3047" t="e">
        <f>VLOOKUP(B3047,$D$223:$H$264,5,FALSE)</f>
        <v>#N/A</v>
      </c>
    </row>
    <row r="3048" spans="1:20" ht="16.5" thickBot="1" x14ac:dyDescent="0.3">
      <c r="A3048" s="139" t="str">
        <f t="shared" si="2082"/>
        <v>2015Wk 18PM16</v>
      </c>
      <c r="B3048" t="s">
        <v>257</v>
      </c>
      <c r="C3048" s="96"/>
      <c r="D3048" s="98"/>
      <c r="E3048" s="178"/>
      <c r="F3048" s="178"/>
      <c r="G3048" s="178"/>
      <c r="H3048" s="178"/>
      <c r="I3048" s="178"/>
      <c r="J3048" s="178"/>
      <c r="K3048" s="178"/>
      <c r="L3048" s="178"/>
      <c r="M3048" s="178"/>
      <c r="N3048" s="126"/>
      <c r="O3048" s="126"/>
      <c r="P3048" s="90"/>
      <c r="Q3048" s="52"/>
      <c r="R3048" s="177" t="str">
        <f>IF(R3046="","",CONCATENATE(R3046,"v",R3047))</f>
        <v>108102v119100</v>
      </c>
      <c r="S3048" s="170"/>
    </row>
    <row r="3049" spans="1:20" ht="16.5" thickBot="1" x14ac:dyDescent="0.3">
      <c r="A3049" s="139" t="str">
        <f t="shared" si="2082"/>
        <v>2015Wk 18P43</v>
      </c>
      <c r="B3049">
        <v>43</v>
      </c>
      <c r="C3049" s="144" t="s">
        <v>241</v>
      </c>
      <c r="D3049" s="171">
        <v>8</v>
      </c>
      <c r="E3049" s="172">
        <v>5</v>
      </c>
      <c r="F3049" s="172">
        <v>6</v>
      </c>
      <c r="G3049" s="172">
        <v>6</v>
      </c>
      <c r="H3049" s="172">
        <v>4</v>
      </c>
      <c r="I3049" s="172">
        <v>3</v>
      </c>
      <c r="J3049" s="172">
        <v>6</v>
      </c>
      <c r="K3049" s="172">
        <v>4</v>
      </c>
      <c r="L3049" s="172">
        <v>4</v>
      </c>
      <c r="M3049" s="173">
        <v>7</v>
      </c>
      <c r="N3049" s="174">
        <v>45</v>
      </c>
      <c r="O3049" s="175">
        <v>0</v>
      </c>
      <c r="P3049" s="176">
        <v>0</v>
      </c>
      <c r="Q3049" s="52"/>
      <c r="R3049" s="177" t="str">
        <f>CONCATENATE(B3049+100,P3049+100)</f>
        <v>143100</v>
      </c>
      <c r="S3049" s="170">
        <f t="shared" ref="S3049" si="2083">B3050</f>
        <v>25</v>
      </c>
    </row>
    <row r="3050" spans="1:20" ht="16.5" thickBot="1" x14ac:dyDescent="0.3">
      <c r="A3050" s="139" t="str">
        <f t="shared" si="2082"/>
        <v>2015Wk 18P25</v>
      </c>
      <c r="B3050">
        <v>25</v>
      </c>
      <c r="C3050" s="144" t="s">
        <v>258</v>
      </c>
      <c r="D3050" s="171">
        <v>5</v>
      </c>
      <c r="E3050" s="172">
        <v>4</v>
      </c>
      <c r="F3050" s="172">
        <v>5</v>
      </c>
      <c r="G3050" s="172">
        <v>5</v>
      </c>
      <c r="H3050" s="172">
        <v>5</v>
      </c>
      <c r="I3050" s="172">
        <v>3</v>
      </c>
      <c r="J3050" s="172">
        <v>5</v>
      </c>
      <c r="K3050" s="172">
        <v>4</v>
      </c>
      <c r="L3050" s="172">
        <v>5</v>
      </c>
      <c r="M3050" s="173">
        <v>4</v>
      </c>
      <c r="N3050" s="174">
        <v>40</v>
      </c>
      <c r="O3050" s="175">
        <v>3</v>
      </c>
      <c r="P3050" s="176">
        <v>2</v>
      </c>
      <c r="Q3050" s="52"/>
      <c r="R3050" s="177" t="str">
        <f>CONCATENATE(B3050+100,P3050+100)</f>
        <v>125102</v>
      </c>
      <c r="S3050" s="170">
        <f t="shared" ref="S3050" si="2084">B3049</f>
        <v>43</v>
      </c>
    </row>
    <row r="3051" spans="1:20" ht="16.5" thickBot="1" x14ac:dyDescent="0.3">
      <c r="A3051" s="139" t="str">
        <f t="shared" si="2082"/>
        <v>2015Wk 18PM17</v>
      </c>
      <c r="B3051" t="s">
        <v>260</v>
      </c>
      <c r="C3051" s="96"/>
      <c r="D3051" s="98"/>
      <c r="E3051" s="178"/>
      <c r="F3051" s="178"/>
      <c r="G3051" s="178"/>
      <c r="H3051" s="178"/>
      <c r="I3051" s="178"/>
      <c r="J3051" s="178"/>
      <c r="K3051" s="178"/>
      <c r="L3051" s="178"/>
      <c r="M3051" s="178"/>
      <c r="N3051" s="126"/>
      <c r="O3051" s="126"/>
      <c r="P3051" s="90"/>
      <c r="Q3051" s="52"/>
      <c r="R3051" s="177" t="str">
        <f>IF(R3049="","",CONCATENATE(R3049,"v",R3050))</f>
        <v>143100v125102</v>
      </c>
      <c r="S3051" s="170"/>
    </row>
    <row r="3052" spans="1:20" ht="16.5" thickBot="1" x14ac:dyDescent="0.3">
      <c r="A3052" s="139" t="str">
        <f t="shared" si="2082"/>
        <v>2015Wk 18P28</v>
      </c>
      <c r="B3052">
        <v>28</v>
      </c>
      <c r="C3052" s="144" t="s">
        <v>244</v>
      </c>
      <c r="D3052" s="171">
        <v>9</v>
      </c>
      <c r="E3052" s="172">
        <v>5</v>
      </c>
      <c r="F3052" s="172">
        <v>5</v>
      </c>
      <c r="G3052" s="172">
        <v>7</v>
      </c>
      <c r="H3052" s="172">
        <v>5</v>
      </c>
      <c r="I3052" s="172">
        <v>3</v>
      </c>
      <c r="J3052" s="172">
        <v>5</v>
      </c>
      <c r="K3052" s="172">
        <v>4</v>
      </c>
      <c r="L3052" s="172">
        <v>5</v>
      </c>
      <c r="M3052" s="173">
        <v>7</v>
      </c>
      <c r="N3052" s="174">
        <v>46</v>
      </c>
      <c r="O3052" s="175">
        <v>0</v>
      </c>
      <c r="P3052" s="176">
        <v>2</v>
      </c>
      <c r="Q3052" s="52"/>
      <c r="R3052" s="177" t="str">
        <f>CONCATENATE(B3052+100,P3052+100)</f>
        <v>128102</v>
      </c>
      <c r="S3052" s="170">
        <f t="shared" ref="S3052" si="2085">B3053</f>
        <v>16</v>
      </c>
    </row>
    <row r="3053" spans="1:20" ht="16.5" thickBot="1" x14ac:dyDescent="0.3">
      <c r="A3053" s="139" t="str">
        <f t="shared" si="2082"/>
        <v>2015Wk 18P16</v>
      </c>
      <c r="B3053">
        <v>16</v>
      </c>
      <c r="C3053" s="144" t="s">
        <v>261</v>
      </c>
      <c r="D3053" s="171">
        <v>9</v>
      </c>
      <c r="E3053" s="172">
        <v>5</v>
      </c>
      <c r="F3053" s="172">
        <v>6</v>
      </c>
      <c r="G3053" s="172">
        <v>7</v>
      </c>
      <c r="H3053" s="172">
        <v>6</v>
      </c>
      <c r="I3053" s="172">
        <v>4</v>
      </c>
      <c r="J3053" s="172">
        <v>6</v>
      </c>
      <c r="K3053" s="172">
        <v>3</v>
      </c>
      <c r="L3053" s="172">
        <v>6</v>
      </c>
      <c r="M3053" s="173">
        <v>6</v>
      </c>
      <c r="N3053" s="174">
        <v>49</v>
      </c>
      <c r="O3053" s="175">
        <v>-3</v>
      </c>
      <c r="P3053" s="176">
        <v>0</v>
      </c>
      <c r="Q3053" s="52"/>
      <c r="R3053" s="177" t="str">
        <f>CONCATENATE(B3053+100,P3053+100)</f>
        <v>116100</v>
      </c>
      <c r="S3053" s="170">
        <f t="shared" ref="S3053" si="2086">B3052</f>
        <v>28</v>
      </c>
    </row>
    <row r="3054" spans="1:20" ht="16.5" thickBot="1" x14ac:dyDescent="0.3">
      <c r="A3054" s="139" t="str">
        <f t="shared" si="2082"/>
        <v>2015Wk 18PM18</v>
      </c>
      <c r="B3054" t="s">
        <v>263</v>
      </c>
      <c r="C3054" s="96"/>
      <c r="D3054" s="98"/>
      <c r="E3054" s="178"/>
      <c r="F3054" s="178"/>
      <c r="G3054" s="178"/>
      <c r="H3054" s="178"/>
      <c r="I3054" s="178"/>
      <c r="J3054" s="178"/>
      <c r="K3054" s="178"/>
      <c r="L3054" s="178"/>
      <c r="M3054" s="178"/>
      <c r="N3054" s="126"/>
      <c r="O3054" s="126"/>
      <c r="P3054" s="90"/>
      <c r="Q3054" s="52"/>
      <c r="R3054" s="177" t="str">
        <f>IF(R3052="","",CONCATENATE(R3052,"v",R3053))</f>
        <v>128102v116100</v>
      </c>
      <c r="S3054" s="170"/>
    </row>
    <row r="3055" spans="1:20" ht="16.5" thickBot="1" x14ac:dyDescent="0.3">
      <c r="A3055" s="139" t="str">
        <f t="shared" si="2082"/>
        <v>2015Wk 18P</v>
      </c>
      <c r="B3055" t="s">
        <v>264</v>
      </c>
      <c r="C3055" s="144"/>
      <c r="D3055" s="171" t="s">
        <v>264</v>
      </c>
      <c r="E3055" s="172"/>
      <c r="F3055" s="172"/>
      <c r="G3055" s="172"/>
      <c r="H3055" s="172"/>
      <c r="I3055" s="172"/>
      <c r="J3055" s="172"/>
      <c r="K3055" s="172"/>
      <c r="L3055" s="172"/>
      <c r="M3055" s="173"/>
      <c r="N3055" s="174">
        <v>0</v>
      </c>
      <c r="O3055" s="175" t="e">
        <v>#VALUE!</v>
      </c>
      <c r="P3055" s="176" t="e">
        <v>#VALUE!</v>
      </c>
      <c r="Q3055" s="52"/>
      <c r="R3055" s="177" t="e">
        <f>CONCATENATE(B3055+100,P3055+100)</f>
        <v>#VALUE!</v>
      </c>
      <c r="S3055" s="170"/>
    </row>
    <row r="3056" spans="1:20" ht="16.5" thickBot="1" x14ac:dyDescent="0.3">
      <c r="A3056" s="139" t="str">
        <f t="shared" si="2082"/>
        <v>2015Wk 18P</v>
      </c>
      <c r="B3056" t="s">
        <v>264</v>
      </c>
      <c r="C3056" s="144"/>
      <c r="D3056" s="171" t="s">
        <v>264</v>
      </c>
      <c r="E3056" s="172"/>
      <c r="F3056" s="172"/>
      <c r="G3056" s="172"/>
      <c r="H3056" s="172"/>
      <c r="I3056" s="172"/>
      <c r="J3056" s="172"/>
      <c r="K3056" s="172"/>
      <c r="L3056" s="172"/>
      <c r="M3056" s="173"/>
      <c r="N3056" s="174">
        <v>0</v>
      </c>
      <c r="O3056" s="175" t="e">
        <v>#VALUE!</v>
      </c>
      <c r="P3056" s="176" t="e">
        <v>#VALUE!</v>
      </c>
      <c r="Q3056" s="52"/>
      <c r="R3056" s="177" t="e">
        <f>CONCATENATE(B3056+100,P3056+100)</f>
        <v>#VALUE!</v>
      </c>
      <c r="S3056" s="170"/>
    </row>
    <row r="3057" spans="1:19" ht="16.5" thickBot="1" x14ac:dyDescent="0.3">
      <c r="A3057" s="139" t="str">
        <f t="shared" si="2082"/>
        <v>2015Wk 18PM19</v>
      </c>
      <c r="B3057" t="s">
        <v>265</v>
      </c>
      <c r="C3057" s="96"/>
      <c r="D3057" s="98"/>
      <c r="E3057" s="178"/>
      <c r="F3057" s="178"/>
      <c r="G3057" s="178"/>
      <c r="H3057" s="178"/>
      <c r="I3057" s="178"/>
      <c r="J3057" s="178"/>
      <c r="K3057" s="178"/>
      <c r="L3057" s="178"/>
      <c r="M3057" s="178"/>
      <c r="N3057" s="126"/>
      <c r="O3057" s="126"/>
      <c r="P3057" s="90"/>
      <c r="Q3057" s="52"/>
      <c r="R3057" s="177" t="e">
        <f>IF(R3055="","",CONCATENATE(R3055,"v",R3056))</f>
        <v>#VALUE!</v>
      </c>
      <c r="S3057" s="170"/>
    </row>
    <row r="3058" spans="1:19" ht="16.5" thickBot="1" x14ac:dyDescent="0.3">
      <c r="A3058" s="139" t="str">
        <f t="shared" si="2082"/>
        <v>2015Wk 18P</v>
      </c>
      <c r="B3058" t="s">
        <v>264</v>
      </c>
      <c r="C3058" s="144"/>
      <c r="D3058" s="171" t="s">
        <v>264</v>
      </c>
      <c r="E3058" s="172"/>
      <c r="F3058" s="172"/>
      <c r="G3058" s="172"/>
      <c r="H3058" s="172"/>
      <c r="I3058" s="172"/>
      <c r="J3058" s="172"/>
      <c r="K3058" s="172"/>
      <c r="L3058" s="172"/>
      <c r="M3058" s="173"/>
      <c r="N3058" s="174">
        <v>0</v>
      </c>
      <c r="O3058" s="175" t="e">
        <v>#VALUE!</v>
      </c>
      <c r="P3058" s="176" t="e">
        <v>#VALUE!</v>
      </c>
      <c r="Q3058" s="52"/>
      <c r="R3058" s="177" t="e">
        <f>CONCATENATE(B3058+100,P3058+100)</f>
        <v>#VALUE!</v>
      </c>
      <c r="S3058" s="170"/>
    </row>
    <row r="3059" spans="1:19" ht="16.5" thickBot="1" x14ac:dyDescent="0.3">
      <c r="A3059" s="139" t="str">
        <f t="shared" si="2082"/>
        <v>2015Wk 18P</v>
      </c>
      <c r="B3059" t="s">
        <v>264</v>
      </c>
      <c r="C3059" s="144"/>
      <c r="D3059" s="171" t="s">
        <v>264</v>
      </c>
      <c r="E3059" s="172"/>
      <c r="F3059" s="172"/>
      <c r="G3059" s="172"/>
      <c r="H3059" s="172"/>
      <c r="I3059" s="172"/>
      <c r="J3059" s="172"/>
      <c r="K3059" s="172"/>
      <c r="L3059" s="172"/>
      <c r="M3059" s="173"/>
      <c r="N3059" s="174">
        <v>0</v>
      </c>
      <c r="O3059" s="175" t="e">
        <v>#VALUE!</v>
      </c>
      <c r="P3059" s="176" t="e">
        <v>#VALUE!</v>
      </c>
      <c r="Q3059" s="52"/>
      <c r="R3059" s="177" t="e">
        <f>CONCATENATE(B3059+100,P3059+100)</f>
        <v>#VALUE!</v>
      </c>
      <c r="S3059" s="170"/>
    </row>
    <row r="3060" spans="1:19" ht="16.5" thickBot="1" x14ac:dyDescent="0.3">
      <c r="A3060" s="139" t="str">
        <f t="shared" si="2082"/>
        <v>2015Wk 18PM20</v>
      </c>
      <c r="B3060" t="s">
        <v>266</v>
      </c>
      <c r="C3060" s="96"/>
      <c r="D3060" s="98"/>
      <c r="E3060" s="178"/>
      <c r="F3060" s="178"/>
      <c r="G3060" s="178"/>
      <c r="H3060" s="178"/>
      <c r="I3060" s="178"/>
      <c r="J3060" s="178"/>
      <c r="K3060" s="178"/>
      <c r="L3060" s="178"/>
      <c r="M3060" s="178"/>
      <c r="N3060" s="126"/>
      <c r="O3060" s="126"/>
      <c r="P3060" s="90"/>
      <c r="Q3060" s="52"/>
      <c r="R3060" s="177" t="e">
        <f>IF(R3058="","",CONCATENATE(R3058,"v",R3059))</f>
        <v>#VALUE!</v>
      </c>
      <c r="S3060" s="170"/>
    </row>
    <row r="3061" spans="1:19" ht="16.5" thickBot="1" x14ac:dyDescent="0.3">
      <c r="B3061" s="179" t="s">
        <v>2</v>
      </c>
      <c r="C3061" s="180" t="s">
        <v>17</v>
      </c>
      <c r="D3061" s="181" t="s">
        <v>267</v>
      </c>
      <c r="E3061" s="182" t="s">
        <v>8</v>
      </c>
      <c r="F3061" s="183" t="s">
        <v>5</v>
      </c>
      <c r="G3061" s="184" t="s">
        <v>268</v>
      </c>
      <c r="K3061" s="52"/>
      <c r="L3061" s="52"/>
      <c r="P3061" s="134"/>
    </row>
    <row r="3062" spans="1:19" x14ac:dyDescent="0.25">
      <c r="A3062" s="139" t="str">
        <f>CONCATENATE($C$10,$C$2999,"T",B3062)</f>
        <v>2015Wk 18T1</v>
      </c>
      <c r="B3062" s="186">
        <v>1</v>
      </c>
      <c r="C3062" s="187" t="s">
        <v>213</v>
      </c>
      <c r="D3062" s="188">
        <v>-1</v>
      </c>
      <c r="E3062" s="189">
        <v>0</v>
      </c>
      <c r="F3062" s="190">
        <v>1</v>
      </c>
      <c r="G3062" s="189"/>
      <c r="K3062" s="52"/>
      <c r="L3062" s="52"/>
      <c r="P3062" s="134"/>
      <c r="Q3062" s="1">
        <f>COUNTIF(G3062:G3062,"=X")</f>
        <v>0</v>
      </c>
      <c r="R3062" s="1" t="str">
        <f t="shared" ref="R3062:R3103" si="2087">IF(G3062="X",CONCATENATE("S",Q3062),"")</f>
        <v/>
      </c>
      <c r="S3062" s="1" t="str">
        <f>IF(R3062="","",VLOOKUP(C3062,'[1]Admin Tools'!C:D,2,FALSE))</f>
        <v/>
      </c>
    </row>
    <row r="3063" spans="1:19" x14ac:dyDescent="0.25">
      <c r="A3063" s="139" t="str">
        <f>CONCATENATE($C$10,$C$2999,"T",B3062)</f>
        <v>2015Wk 18T1</v>
      </c>
      <c r="B3063" s="191"/>
      <c r="C3063" s="192" t="s">
        <v>215</v>
      </c>
      <c r="D3063" s="193">
        <v>0</v>
      </c>
      <c r="E3063" s="194">
        <v>0</v>
      </c>
      <c r="F3063" s="195"/>
      <c r="G3063" s="194"/>
      <c r="K3063" s="52"/>
      <c r="L3063" s="52"/>
      <c r="P3063" s="134"/>
      <c r="Q3063" s="1">
        <f>COUNTIF(G3062:G3063,"=X")</f>
        <v>0</v>
      </c>
      <c r="R3063" s="1" t="str">
        <f t="shared" si="2087"/>
        <v/>
      </c>
      <c r="S3063" s="1" t="str">
        <f>IF(R3063="","",VLOOKUP(C3063,'[1]Admin Tools'!C:D,2,FALSE))</f>
        <v/>
      </c>
    </row>
    <row r="3064" spans="1:19" ht="16.5" thickBot="1" x14ac:dyDescent="0.3">
      <c r="A3064" s="139" t="str">
        <f>CONCATENATE($C$10,$C$2999,"T",B3062)</f>
        <v>2015Wk 18T1</v>
      </c>
      <c r="B3064" s="196"/>
      <c r="C3064" s="197" t="s">
        <v>217</v>
      </c>
      <c r="D3064" s="198">
        <v>-1</v>
      </c>
      <c r="E3064" s="199">
        <v>0</v>
      </c>
      <c r="F3064" s="200"/>
      <c r="G3064" s="199"/>
      <c r="K3064" s="52"/>
      <c r="L3064" s="52"/>
      <c r="P3064" s="134"/>
      <c r="Q3064" s="1">
        <f>COUNTIF(G3062:G3064,"=X")</f>
        <v>0</v>
      </c>
      <c r="R3064" s="1" t="str">
        <f t="shared" si="2087"/>
        <v/>
      </c>
      <c r="S3064" s="1" t="str">
        <f>IF(R3064="","",VLOOKUP(C3064,'[1]Admin Tools'!C:D,2,FALSE))</f>
        <v/>
      </c>
    </row>
    <row r="3065" spans="1:19" x14ac:dyDescent="0.25">
      <c r="A3065" s="139" t="str">
        <f>CONCATENATE($C$10,$C$2999,"T",B3065)</f>
        <v>2015Wk 18T2</v>
      </c>
      <c r="B3065" s="201">
        <v>2</v>
      </c>
      <c r="C3065" s="187" t="s">
        <v>214</v>
      </c>
      <c r="D3065" s="202">
        <v>6</v>
      </c>
      <c r="E3065" s="189">
        <v>2</v>
      </c>
      <c r="F3065" s="203">
        <v>2</v>
      </c>
      <c r="G3065" s="204"/>
      <c r="K3065" s="52"/>
      <c r="L3065" s="52"/>
      <c r="P3065" s="134"/>
      <c r="Q3065" s="1">
        <f>COUNTIF(G3062:G3065,"=X")</f>
        <v>0</v>
      </c>
      <c r="R3065" s="1" t="str">
        <f t="shared" si="2087"/>
        <v/>
      </c>
      <c r="S3065" s="1" t="str">
        <f>IF(R3065="","",VLOOKUP(C3065,'[1]Admin Tools'!C:D,2,FALSE))</f>
        <v/>
      </c>
    </row>
    <row r="3066" spans="1:19" x14ac:dyDescent="0.25">
      <c r="A3066" s="139" t="str">
        <f>CONCATENATE($C$10,$C$2999,"T",B3065)</f>
        <v>2015Wk 18T2</v>
      </c>
      <c r="B3066" s="205"/>
      <c r="C3066" s="192" t="s">
        <v>216</v>
      </c>
      <c r="D3066" s="206">
        <v>1</v>
      </c>
      <c r="E3066" s="194">
        <v>0</v>
      </c>
      <c r="F3066" s="203"/>
      <c r="G3066" s="207"/>
      <c r="K3066" s="52"/>
      <c r="L3066" s="52"/>
      <c r="P3066" s="134"/>
      <c r="Q3066" s="1">
        <f>COUNTIF(G3062:G3066,"=X")</f>
        <v>0</v>
      </c>
      <c r="R3066" s="1" t="str">
        <f t="shared" si="2087"/>
        <v/>
      </c>
      <c r="S3066" s="1" t="str">
        <f>IF(R3066="","",VLOOKUP(C3066,'[1]Admin Tools'!C:D,2,FALSE))</f>
        <v/>
      </c>
    </row>
    <row r="3067" spans="1:19" ht="16.5" thickBot="1" x14ac:dyDescent="0.3">
      <c r="A3067" s="139" t="str">
        <f>CONCATENATE($C$10,$C$2999,"T",B3065)</f>
        <v>2015Wk 18T2</v>
      </c>
      <c r="B3067" s="208"/>
      <c r="C3067" s="197" t="s">
        <v>218</v>
      </c>
      <c r="D3067" s="209">
        <v>-2</v>
      </c>
      <c r="E3067" s="199">
        <v>0</v>
      </c>
      <c r="F3067" s="210"/>
      <c r="G3067" s="211"/>
      <c r="K3067" s="52"/>
      <c r="L3067" s="52"/>
      <c r="P3067" s="134"/>
      <c r="Q3067" s="1">
        <f>COUNTIF(G3062:G3067,"=X")</f>
        <v>0</v>
      </c>
      <c r="R3067" s="1" t="str">
        <f t="shared" si="2087"/>
        <v/>
      </c>
      <c r="S3067" s="1" t="str">
        <f>IF(R3067="","",VLOOKUP(C3067,'[1]Admin Tools'!C:D,2,FALSE))</f>
        <v/>
      </c>
    </row>
    <row r="3068" spans="1:19" x14ac:dyDescent="0.25">
      <c r="A3068" s="139" t="str">
        <f>CONCATENATE($C$10,$C$2999,"T",B3068)</f>
        <v>2015Wk 18T3</v>
      </c>
      <c r="B3068" s="186">
        <v>3</v>
      </c>
      <c r="C3068" s="187" t="s">
        <v>219</v>
      </c>
      <c r="D3068" s="188">
        <v>3</v>
      </c>
      <c r="E3068" s="189">
        <v>0</v>
      </c>
      <c r="F3068" s="190">
        <v>5</v>
      </c>
      <c r="G3068" s="189"/>
      <c r="K3068" s="52"/>
      <c r="L3068" s="52"/>
      <c r="P3068" s="134"/>
      <c r="Q3068" s="1">
        <f>COUNTIF(G3062:G3068,"=X")</f>
        <v>0</v>
      </c>
      <c r="R3068" s="1" t="str">
        <f t="shared" si="2087"/>
        <v/>
      </c>
      <c r="S3068" s="1" t="str">
        <f>IF(R3068="","",VLOOKUP(C3068,'[1]Admin Tools'!C:D,2,FALSE))</f>
        <v/>
      </c>
    </row>
    <row r="3069" spans="1:19" x14ac:dyDescent="0.25">
      <c r="A3069" s="139" t="str">
        <f>CONCATENATE($C$10,$C$2999,"T",B3068)</f>
        <v>2015Wk 18T3</v>
      </c>
      <c r="B3069" s="191"/>
      <c r="C3069" s="192" t="s">
        <v>222</v>
      </c>
      <c r="D3069" s="193">
        <v>5</v>
      </c>
      <c r="E3069" s="194">
        <v>2</v>
      </c>
      <c r="F3069" s="195"/>
      <c r="G3069" s="194"/>
      <c r="K3069" s="52"/>
      <c r="L3069" s="52"/>
      <c r="P3069" s="134"/>
      <c r="Q3069" s="1">
        <f>COUNTIF(G3062:G3069,"=X")</f>
        <v>0</v>
      </c>
      <c r="R3069" s="1" t="str">
        <f t="shared" si="2087"/>
        <v/>
      </c>
      <c r="S3069" s="1" t="str">
        <f>IF(R3069="","",VLOOKUP(C3069,'[1]Admin Tools'!C:D,2,FALSE))</f>
        <v/>
      </c>
    </row>
    <row r="3070" spans="1:19" ht="16.5" thickBot="1" x14ac:dyDescent="0.3">
      <c r="A3070" s="139" t="str">
        <f>CONCATENATE($C$10,$C$2999,"T",B3068)</f>
        <v>2015Wk 18T3</v>
      </c>
      <c r="B3070" s="196"/>
      <c r="C3070" s="197" t="s">
        <v>225</v>
      </c>
      <c r="D3070" s="198">
        <v>2</v>
      </c>
      <c r="E3070" s="199">
        <v>2</v>
      </c>
      <c r="F3070" s="200"/>
      <c r="G3070" s="199"/>
      <c r="K3070" s="52"/>
      <c r="L3070" s="52"/>
      <c r="P3070" s="134"/>
      <c r="Q3070" s="1">
        <f>COUNTIF(G3062:G3070,"=X")</f>
        <v>0</v>
      </c>
      <c r="R3070" s="1" t="str">
        <f t="shared" si="2087"/>
        <v/>
      </c>
      <c r="S3070" s="1" t="str">
        <f>IF(R3070="","",VLOOKUP(C3070,'[1]Admin Tools'!C:D,2,FALSE))</f>
        <v/>
      </c>
    </row>
    <row r="3071" spans="1:19" x14ac:dyDescent="0.25">
      <c r="A3071" s="139" t="str">
        <f>CONCATENATE($C$10,$C$2999,"T",B3071)</f>
        <v>2015Wk 18T4</v>
      </c>
      <c r="B3071" s="201">
        <v>4</v>
      </c>
      <c r="C3071" s="187" t="s">
        <v>220</v>
      </c>
      <c r="D3071" s="202">
        <v>3</v>
      </c>
      <c r="E3071" s="212">
        <v>2</v>
      </c>
      <c r="F3071" s="203">
        <v>2</v>
      </c>
      <c r="G3071" s="204"/>
      <c r="K3071" s="52"/>
      <c r="L3071" s="52"/>
      <c r="P3071" s="134"/>
      <c r="Q3071" s="1">
        <f>COUNTIF(G3062:G3071,"=X")</f>
        <v>0</v>
      </c>
      <c r="R3071" s="1" t="str">
        <f t="shared" si="2087"/>
        <v/>
      </c>
      <c r="S3071" s="1" t="str">
        <f>IF(R3071="","",VLOOKUP(C3071,'[1]Admin Tools'!C:D,2,FALSE))</f>
        <v/>
      </c>
    </row>
    <row r="3072" spans="1:19" x14ac:dyDescent="0.25">
      <c r="A3072" s="139" t="str">
        <f>CONCATENATE($C$10,$C$2999,"T",B3071)</f>
        <v>2015Wk 18T4</v>
      </c>
      <c r="B3072" s="205"/>
      <c r="C3072" s="192" t="s">
        <v>223</v>
      </c>
      <c r="D3072" s="206">
        <v>-1</v>
      </c>
      <c r="E3072" s="213">
        <v>0</v>
      </c>
      <c r="F3072" s="203"/>
      <c r="G3072" s="207"/>
      <c r="K3072" s="52"/>
      <c r="L3072" s="52"/>
      <c r="P3072" s="134"/>
      <c r="Q3072" s="1">
        <f>COUNTIF(G3062:G3072,"=X")</f>
        <v>0</v>
      </c>
      <c r="R3072" s="1" t="str">
        <f t="shared" si="2087"/>
        <v/>
      </c>
      <c r="S3072" s="1" t="str">
        <f>IF(R3072="","",VLOOKUP(C3072,'[1]Admin Tools'!C:D,2,FALSE))</f>
        <v/>
      </c>
    </row>
    <row r="3073" spans="1:19" ht="16.5" thickBot="1" x14ac:dyDescent="0.3">
      <c r="A3073" s="139" t="str">
        <f>CONCATENATE($C$10,$C$2999,"T",B3071)</f>
        <v>2015Wk 18T4</v>
      </c>
      <c r="B3073" s="208"/>
      <c r="C3073" s="197" t="s">
        <v>226</v>
      </c>
      <c r="D3073" s="209">
        <v>-1</v>
      </c>
      <c r="E3073" s="214">
        <v>0</v>
      </c>
      <c r="F3073" s="210"/>
      <c r="G3073" s="211"/>
      <c r="K3073" s="52"/>
      <c r="L3073" s="52"/>
      <c r="P3073" s="134"/>
      <c r="Q3073" s="1">
        <f>COUNTIF(G3062:G3073,"=X")</f>
        <v>0</v>
      </c>
      <c r="R3073" s="1" t="str">
        <f t="shared" si="2087"/>
        <v/>
      </c>
      <c r="S3073" s="1" t="str">
        <f>IF(R3073="","",VLOOKUP(C3073,'[1]Admin Tools'!C:D,2,FALSE))</f>
        <v/>
      </c>
    </row>
    <row r="3074" spans="1:19" x14ac:dyDescent="0.25">
      <c r="A3074" s="139" t="str">
        <f>CONCATENATE($C$10,$C$2999,"T",B3074)</f>
        <v>2015Wk 18T5</v>
      </c>
      <c r="B3074" s="186">
        <v>5</v>
      </c>
      <c r="C3074" s="187" t="s">
        <v>228</v>
      </c>
      <c r="D3074" s="188">
        <v>1</v>
      </c>
      <c r="E3074" s="189">
        <v>2</v>
      </c>
      <c r="F3074" s="190">
        <v>7</v>
      </c>
      <c r="G3074" s="189"/>
      <c r="K3074" s="52"/>
      <c r="L3074" s="52"/>
      <c r="P3074" s="134"/>
      <c r="Q3074" s="1">
        <f>COUNTIF(G3062:G3074,"=X")</f>
        <v>0</v>
      </c>
      <c r="R3074" s="1" t="str">
        <f t="shared" si="2087"/>
        <v/>
      </c>
      <c r="S3074" s="1" t="str">
        <f>IF(R3074="","",VLOOKUP(C3074,'[1]Admin Tools'!C:D,2,FALSE))</f>
        <v/>
      </c>
    </row>
    <row r="3075" spans="1:19" x14ac:dyDescent="0.25">
      <c r="A3075" s="139" t="str">
        <f>CONCATENATE($C$10,$C$2999,"T",B3074)</f>
        <v>2015Wk 18T5</v>
      </c>
      <c r="B3075" s="191"/>
      <c r="C3075" s="192" t="s">
        <v>231</v>
      </c>
      <c r="D3075" s="193">
        <v>1</v>
      </c>
      <c r="E3075" s="194">
        <v>2</v>
      </c>
      <c r="F3075" s="195"/>
      <c r="G3075" s="194"/>
      <c r="K3075" s="52"/>
      <c r="L3075" s="52"/>
      <c r="P3075" s="134"/>
      <c r="Q3075" s="1">
        <f>COUNTIF(G3062:G3075,"=X")</f>
        <v>0</v>
      </c>
      <c r="R3075" s="1" t="str">
        <f t="shared" si="2087"/>
        <v/>
      </c>
      <c r="S3075" s="1" t="str">
        <f>IF(R3075="","",VLOOKUP(C3075,'[1]Admin Tools'!C:D,2,FALSE))</f>
        <v/>
      </c>
    </row>
    <row r="3076" spans="1:19" ht="16.5" thickBot="1" x14ac:dyDescent="0.3">
      <c r="A3076" s="139" t="str">
        <f>CONCATENATE($C$10,$C$2999,"T",B3074)</f>
        <v>2015Wk 18T5</v>
      </c>
      <c r="B3076" s="196"/>
      <c r="C3076" s="197" t="s">
        <v>234</v>
      </c>
      <c r="D3076" s="198">
        <v>5</v>
      </c>
      <c r="E3076" s="199">
        <v>2</v>
      </c>
      <c r="F3076" s="200"/>
      <c r="G3076" s="199"/>
      <c r="K3076" s="52"/>
      <c r="L3076" s="52"/>
      <c r="P3076" s="134"/>
      <c r="Q3076" s="1">
        <f>COUNTIF(G3062:G3076,"=X")</f>
        <v>0</v>
      </c>
      <c r="R3076" s="1" t="str">
        <f t="shared" si="2087"/>
        <v/>
      </c>
      <c r="S3076" s="1" t="str">
        <f>IF(R3076="","",VLOOKUP(C3076,'[1]Admin Tools'!C:D,2,FALSE))</f>
        <v/>
      </c>
    </row>
    <row r="3077" spans="1:19" x14ac:dyDescent="0.25">
      <c r="A3077" s="139" t="str">
        <f>CONCATENATE($C$10,$C$2999,"T",B3077)</f>
        <v>2015Wk 18T6</v>
      </c>
      <c r="B3077" s="201">
        <v>6</v>
      </c>
      <c r="C3077" s="187" t="s">
        <v>229</v>
      </c>
      <c r="D3077" s="202">
        <v>-1</v>
      </c>
      <c r="E3077" s="212">
        <v>1</v>
      </c>
      <c r="F3077" s="203">
        <v>5</v>
      </c>
      <c r="G3077" s="204"/>
      <c r="K3077" s="52"/>
      <c r="L3077" s="52"/>
      <c r="P3077" s="134"/>
      <c r="Q3077" s="1">
        <f>COUNTIF(G3062:G3077,"=X")</f>
        <v>0</v>
      </c>
      <c r="R3077" s="1" t="str">
        <f t="shared" si="2087"/>
        <v/>
      </c>
      <c r="S3077" s="1" t="str">
        <f>IF(R3077="","",VLOOKUP(C3077,'[1]Admin Tools'!C:D,2,FALSE))</f>
        <v/>
      </c>
    </row>
    <row r="3078" spans="1:19" x14ac:dyDescent="0.25">
      <c r="A3078" s="139" t="str">
        <f>CONCATENATE($C$10,$C$2999,"T",B3077)</f>
        <v>2015Wk 18T6</v>
      </c>
      <c r="B3078" s="205"/>
      <c r="C3078" s="192" t="s">
        <v>232</v>
      </c>
      <c r="D3078" s="206">
        <v>-1</v>
      </c>
      <c r="E3078" s="213">
        <v>2</v>
      </c>
      <c r="F3078" s="203"/>
      <c r="G3078" s="207"/>
      <c r="K3078" s="52"/>
      <c r="L3078" s="52"/>
      <c r="P3078" s="134"/>
      <c r="Q3078" s="1">
        <f>COUNTIF(G3062:G3078,"=X")</f>
        <v>0</v>
      </c>
      <c r="R3078" s="1" t="str">
        <f t="shared" si="2087"/>
        <v/>
      </c>
      <c r="S3078" s="1" t="str">
        <f>IF(R3078="","",VLOOKUP(C3078,'[1]Admin Tools'!C:D,2,FALSE))</f>
        <v/>
      </c>
    </row>
    <row r="3079" spans="1:19" ht="16.5" thickBot="1" x14ac:dyDescent="0.3">
      <c r="A3079" s="139" t="str">
        <f>CONCATENATE($C$10,$C$2999,"T",B3077)</f>
        <v>2015Wk 18T6</v>
      </c>
      <c r="B3079" s="208"/>
      <c r="C3079" s="197" t="s">
        <v>235</v>
      </c>
      <c r="D3079" s="209">
        <v>-3</v>
      </c>
      <c r="E3079" s="214">
        <v>2</v>
      </c>
      <c r="F3079" s="210"/>
      <c r="G3079" s="211"/>
      <c r="K3079" s="52"/>
      <c r="L3079" s="52"/>
      <c r="P3079" s="134"/>
      <c r="Q3079" s="1">
        <f>COUNTIF(G3062:G3079,"=X")</f>
        <v>0</v>
      </c>
      <c r="R3079" s="1" t="str">
        <f t="shared" si="2087"/>
        <v/>
      </c>
      <c r="S3079" s="1" t="str">
        <f>IF(R3079="","",VLOOKUP(C3079,'[1]Admin Tools'!C:D,2,FALSE))</f>
        <v/>
      </c>
    </row>
    <row r="3080" spans="1:19" x14ac:dyDescent="0.25">
      <c r="A3080" s="139" t="str">
        <f>CONCATENATE($C$10,$C$2999,"T",B3080)</f>
        <v>2015Wk 18T7</v>
      </c>
      <c r="B3080" s="186">
        <v>7</v>
      </c>
      <c r="C3080" s="187" t="s">
        <v>237</v>
      </c>
      <c r="D3080" s="188">
        <v>-2</v>
      </c>
      <c r="E3080" s="189">
        <v>0</v>
      </c>
      <c r="F3080" s="190">
        <v>5</v>
      </c>
      <c r="G3080" s="189"/>
      <c r="K3080" s="52"/>
      <c r="L3080" s="52"/>
      <c r="P3080" s="134"/>
      <c r="Q3080" s="1">
        <f>COUNTIF(G3062:G3080,"=X")</f>
        <v>0</v>
      </c>
      <c r="R3080" s="1" t="str">
        <f t="shared" si="2087"/>
        <v/>
      </c>
      <c r="S3080" s="1" t="str">
        <f>IF(R3080="","",VLOOKUP(C3080,'[1]Admin Tools'!C:D,2,FALSE))</f>
        <v/>
      </c>
    </row>
    <row r="3081" spans="1:19" x14ac:dyDescent="0.25">
      <c r="A3081" s="139" t="str">
        <f>CONCATENATE($C$10,$C$2999,"T",B3080)</f>
        <v>2015Wk 18T7</v>
      </c>
      <c r="B3081" s="191"/>
      <c r="C3081" s="192" t="s">
        <v>240</v>
      </c>
      <c r="D3081" s="193">
        <v>1</v>
      </c>
      <c r="E3081" s="194">
        <v>2</v>
      </c>
      <c r="F3081" s="195"/>
      <c r="G3081" s="194"/>
      <c r="K3081" s="52"/>
      <c r="L3081" s="52"/>
      <c r="P3081" s="134"/>
      <c r="Q3081" s="1">
        <f>COUNTIF(G3062:G3081,"=X")</f>
        <v>0</v>
      </c>
      <c r="R3081" s="1" t="str">
        <f t="shared" si="2087"/>
        <v/>
      </c>
      <c r="S3081" s="1" t="str">
        <f>IF(R3081="","",VLOOKUP(C3081,'[1]Admin Tools'!C:D,2,FALSE))</f>
        <v/>
      </c>
    </row>
    <row r="3082" spans="1:19" ht="16.5" thickBot="1" x14ac:dyDescent="0.3">
      <c r="A3082" s="139" t="str">
        <f>CONCATENATE($C$10,$C$2999,"T",B3080)</f>
        <v>2015Wk 18T7</v>
      </c>
      <c r="B3082" s="196"/>
      <c r="C3082" s="197" t="s">
        <v>243</v>
      </c>
      <c r="D3082" s="198">
        <v>3</v>
      </c>
      <c r="E3082" s="199">
        <v>2</v>
      </c>
      <c r="F3082" s="200"/>
      <c r="G3082" s="199"/>
      <c r="K3082" s="52"/>
      <c r="L3082" s="52"/>
      <c r="P3082" s="134"/>
      <c r="Q3082" s="1">
        <f>COUNTIF(G3062:G3082,"=X")</f>
        <v>0</v>
      </c>
      <c r="R3082" s="1" t="str">
        <f t="shared" si="2087"/>
        <v/>
      </c>
      <c r="S3082" s="1" t="str">
        <f>IF(R3082="","",VLOOKUP(C3082,'[1]Admin Tools'!C:D,2,FALSE))</f>
        <v/>
      </c>
    </row>
    <row r="3083" spans="1:19" x14ac:dyDescent="0.25">
      <c r="A3083" s="139" t="str">
        <f>CONCATENATE($C$10,$C$2999,"T",B3083)</f>
        <v>2015Wk 18T8</v>
      </c>
      <c r="B3083" s="201">
        <v>8</v>
      </c>
      <c r="C3083" s="187" t="s">
        <v>238</v>
      </c>
      <c r="D3083" s="202">
        <v>6</v>
      </c>
      <c r="E3083" s="212">
        <v>2</v>
      </c>
      <c r="F3083" s="203">
        <v>4</v>
      </c>
      <c r="G3083" s="204"/>
      <c r="K3083" s="52"/>
      <c r="L3083" s="52"/>
      <c r="P3083" s="134"/>
      <c r="Q3083" s="1">
        <f>COUNTIF(G3062:G3083,"=X")</f>
        <v>0</v>
      </c>
      <c r="R3083" s="1" t="str">
        <f t="shared" si="2087"/>
        <v/>
      </c>
      <c r="S3083" s="1" t="str">
        <f>IF(R3083="","",VLOOKUP(C3083,'[1]Admin Tools'!C:D,2,FALSE))</f>
        <v/>
      </c>
    </row>
    <row r="3084" spans="1:19" x14ac:dyDescent="0.25">
      <c r="A3084" s="139" t="str">
        <f>CONCATENATE($C$10,$C$2999,"T",B3083)</f>
        <v>2015Wk 18T8</v>
      </c>
      <c r="B3084" s="205"/>
      <c r="C3084" s="192" t="s">
        <v>241</v>
      </c>
      <c r="D3084" s="206">
        <v>0</v>
      </c>
      <c r="E3084" s="213">
        <v>0</v>
      </c>
      <c r="F3084" s="203"/>
      <c r="G3084" s="207"/>
      <c r="K3084" s="52"/>
      <c r="L3084" s="52"/>
      <c r="P3084" s="134"/>
      <c r="Q3084" s="1">
        <f>COUNTIF(G3062:G3084,"=X")</f>
        <v>0</v>
      </c>
      <c r="R3084" s="1" t="str">
        <f t="shared" si="2087"/>
        <v/>
      </c>
      <c r="S3084" s="1" t="str">
        <f>IF(R3084="","",VLOOKUP(C3084,'[1]Admin Tools'!C:D,2,FALSE))</f>
        <v/>
      </c>
    </row>
    <row r="3085" spans="1:19" ht="16.5" thickBot="1" x14ac:dyDescent="0.3">
      <c r="A3085" s="139" t="str">
        <f>CONCATENATE($C$10,$C$2999,"T",B3083)</f>
        <v>2015Wk 18T8</v>
      </c>
      <c r="B3085" s="208"/>
      <c r="C3085" s="197" t="s">
        <v>244</v>
      </c>
      <c r="D3085" s="209">
        <v>0</v>
      </c>
      <c r="E3085" s="214">
        <v>2</v>
      </c>
      <c r="F3085" s="210"/>
      <c r="G3085" s="211"/>
      <c r="K3085" s="52"/>
      <c r="L3085" s="52"/>
      <c r="P3085" s="134"/>
      <c r="Q3085" s="1">
        <f>COUNTIF(G3062:G3085,"=X")</f>
        <v>0</v>
      </c>
      <c r="R3085" s="1" t="str">
        <f t="shared" si="2087"/>
        <v/>
      </c>
      <c r="S3085" s="1" t="str">
        <f>IF(R3085="","",VLOOKUP(C3085,'[1]Admin Tools'!C:D,2,FALSE))</f>
        <v/>
      </c>
    </row>
    <row r="3086" spans="1:19" x14ac:dyDescent="0.25">
      <c r="A3086" s="139" t="str">
        <f>CONCATENATE($C$10,$C$2999,"T",B3086)</f>
        <v>2015Wk 18T9</v>
      </c>
      <c r="B3086" s="186">
        <v>9</v>
      </c>
      <c r="C3086" s="187" t="s">
        <v>246</v>
      </c>
      <c r="D3086" s="188">
        <v>0</v>
      </c>
      <c r="E3086" s="189">
        <v>0</v>
      </c>
      <c r="F3086" s="190">
        <v>5</v>
      </c>
      <c r="G3086" s="189"/>
      <c r="K3086" s="52"/>
      <c r="L3086" s="52"/>
      <c r="P3086" s="134"/>
      <c r="Q3086" s="1">
        <f>COUNTIF(G3062:G3086,"=X")</f>
        <v>0</v>
      </c>
      <c r="R3086" s="1" t="str">
        <f t="shared" si="2087"/>
        <v/>
      </c>
      <c r="S3086" s="1" t="str">
        <f>IF(R3086="","",VLOOKUP(C3086,'[1]Admin Tools'!C:D,2,FALSE))</f>
        <v/>
      </c>
    </row>
    <row r="3087" spans="1:19" x14ac:dyDescent="0.25">
      <c r="A3087" s="139" t="str">
        <f>CONCATENATE($C$10,$C$2999,"T",B3086)</f>
        <v>2015Wk 18T9</v>
      </c>
      <c r="B3087" s="191"/>
      <c r="C3087" s="192" t="s">
        <v>249</v>
      </c>
      <c r="D3087" s="193">
        <v>-1</v>
      </c>
      <c r="E3087" s="194">
        <v>2</v>
      </c>
      <c r="F3087" s="195"/>
      <c r="G3087" s="194"/>
      <c r="K3087" s="52"/>
      <c r="L3087" s="52"/>
      <c r="P3087" s="134"/>
      <c r="Q3087" s="1">
        <f>COUNTIF(G3062:G3087,"=X")</f>
        <v>0</v>
      </c>
      <c r="R3087" s="1" t="str">
        <f t="shared" si="2087"/>
        <v/>
      </c>
      <c r="S3087" s="1" t="str">
        <f>IF(R3087="","",VLOOKUP(C3087,'[1]Admin Tools'!C:D,2,FALSE))</f>
        <v/>
      </c>
    </row>
    <row r="3088" spans="1:19" ht="16.5" thickBot="1" x14ac:dyDescent="0.3">
      <c r="A3088" s="139" t="str">
        <f>CONCATENATE($C$10,$C$2999,"T",B3086)</f>
        <v>2015Wk 18T9</v>
      </c>
      <c r="B3088" s="196"/>
      <c r="C3088" s="197" t="s">
        <v>252</v>
      </c>
      <c r="D3088" s="198">
        <v>8</v>
      </c>
      <c r="E3088" s="199">
        <v>2</v>
      </c>
      <c r="F3088" s="200"/>
      <c r="G3088" s="199"/>
      <c r="K3088" s="52"/>
      <c r="L3088" s="52"/>
      <c r="P3088" s="134"/>
      <c r="Q3088" s="1">
        <f>COUNTIF(G3062:G3088,"=X")</f>
        <v>0</v>
      </c>
      <c r="R3088" s="1" t="str">
        <f t="shared" si="2087"/>
        <v/>
      </c>
      <c r="S3088" s="1" t="str">
        <f>IF(R3088="","",VLOOKUP(C3088,'[1]Admin Tools'!C:D,2,FALSE))</f>
        <v/>
      </c>
    </row>
    <row r="3089" spans="1:35" x14ac:dyDescent="0.25">
      <c r="A3089" s="139" t="str">
        <f>CONCATENATE($C$10,$C$2999,"T",B3089)</f>
        <v>2015Wk 18T10</v>
      </c>
      <c r="B3089" s="201">
        <v>10</v>
      </c>
      <c r="C3089" s="187" t="s">
        <v>247</v>
      </c>
      <c r="D3089" s="202">
        <v>3</v>
      </c>
      <c r="E3089" s="212">
        <v>2</v>
      </c>
      <c r="F3089" s="203">
        <v>2</v>
      </c>
      <c r="G3089" s="204"/>
      <c r="K3089" s="52"/>
      <c r="L3089" s="52"/>
      <c r="P3089" s="134"/>
      <c r="Q3089" s="1">
        <f>COUNTIF(G3062:G3089,"=X")</f>
        <v>0</v>
      </c>
      <c r="R3089" s="1" t="str">
        <f t="shared" si="2087"/>
        <v/>
      </c>
      <c r="S3089" s="1" t="str">
        <f>IF(R3089="","",VLOOKUP(C3089,'[1]Admin Tools'!C:D,2,FALSE))</f>
        <v/>
      </c>
    </row>
    <row r="3090" spans="1:35" x14ac:dyDescent="0.25">
      <c r="A3090" s="139" t="str">
        <f>CONCATENATE($C$10,$C$2999,"T",B3089)</f>
        <v>2015Wk 18T10</v>
      </c>
      <c r="B3090" s="205"/>
      <c r="C3090" s="192" t="s">
        <v>250</v>
      </c>
      <c r="D3090" s="206">
        <v>-3</v>
      </c>
      <c r="E3090" s="213">
        <v>0</v>
      </c>
      <c r="F3090" s="203"/>
      <c r="G3090" s="207"/>
      <c r="K3090" s="52"/>
      <c r="L3090" s="52"/>
      <c r="P3090" s="134"/>
      <c r="Q3090" s="1">
        <f>COUNTIF(G3062:G3090,"=X")</f>
        <v>0</v>
      </c>
      <c r="R3090" s="1" t="str">
        <f t="shared" si="2087"/>
        <v/>
      </c>
      <c r="S3090" s="1" t="str">
        <f>IF(R3090="","",VLOOKUP(C3090,'[1]Admin Tools'!C:D,2,FALSE))</f>
        <v/>
      </c>
    </row>
    <row r="3091" spans="1:35" ht="16.5" thickBot="1" x14ac:dyDescent="0.3">
      <c r="A3091" s="139" t="str">
        <f>CONCATENATE($C$10,$C$2999,"T",B3089)</f>
        <v>2015Wk 18T10</v>
      </c>
      <c r="B3091" s="208"/>
      <c r="C3091" s="197" t="s">
        <v>253</v>
      </c>
      <c r="D3091" s="209">
        <v>-1</v>
      </c>
      <c r="E3091" s="214">
        <v>0</v>
      </c>
      <c r="F3091" s="210"/>
      <c r="G3091" s="211"/>
      <c r="K3091" s="52"/>
      <c r="L3091" s="52"/>
      <c r="P3091" s="134"/>
      <c r="Q3091" s="1">
        <f>COUNTIF(G3062:G3091,"=X")</f>
        <v>0</v>
      </c>
      <c r="R3091" s="1" t="str">
        <f t="shared" si="2087"/>
        <v/>
      </c>
      <c r="S3091" s="1" t="str">
        <f>IF(R3091="","",VLOOKUP(C3091,'[1]Admin Tools'!C:D,2,FALSE))</f>
        <v/>
      </c>
    </row>
    <row r="3092" spans="1:35" x14ac:dyDescent="0.25">
      <c r="A3092" s="139" t="str">
        <f>CONCATENATE($C$10,$C$2999,"T",B3092)</f>
        <v>2015Wk 18T11</v>
      </c>
      <c r="B3092" s="186">
        <v>11</v>
      </c>
      <c r="C3092" s="187" t="s">
        <v>255</v>
      </c>
      <c r="D3092" s="188">
        <v>3</v>
      </c>
      <c r="E3092" s="189">
        <v>0</v>
      </c>
      <c r="F3092" s="190">
        <v>3</v>
      </c>
      <c r="G3092" s="189"/>
      <c r="K3092" s="52"/>
      <c r="L3092" s="52"/>
      <c r="P3092" s="134"/>
      <c r="Q3092" s="1">
        <f>COUNTIF(G3062:G3092,"=X")</f>
        <v>0</v>
      </c>
      <c r="R3092" s="1" t="str">
        <f t="shared" si="2087"/>
        <v/>
      </c>
      <c r="S3092" s="1" t="str">
        <f>IF(R3092="","",VLOOKUP(C3092,'[1]Admin Tools'!C:D,2,FALSE))</f>
        <v/>
      </c>
    </row>
    <row r="3093" spans="1:35" x14ac:dyDescent="0.25">
      <c r="A3093" s="139" t="str">
        <f>CONCATENATE($C$10,$C$2999,"T",B3092)</f>
        <v>2015Wk 18T11</v>
      </c>
      <c r="B3093" s="191"/>
      <c r="C3093" s="192" t="s">
        <v>258</v>
      </c>
      <c r="D3093" s="193">
        <v>3</v>
      </c>
      <c r="E3093" s="194">
        <v>2</v>
      </c>
      <c r="F3093" s="195"/>
      <c r="G3093" s="194"/>
      <c r="K3093" s="52"/>
      <c r="L3093" s="52"/>
      <c r="P3093" s="134"/>
      <c r="Q3093" s="1">
        <f>COUNTIF(G3062:G3093,"=X")</f>
        <v>0</v>
      </c>
      <c r="R3093" s="1" t="str">
        <f t="shared" si="2087"/>
        <v/>
      </c>
      <c r="S3093" s="1" t="str">
        <f>IF(R3093="","",VLOOKUP(C3093,'[1]Admin Tools'!C:D,2,FALSE))</f>
        <v/>
      </c>
    </row>
    <row r="3094" spans="1:35" ht="16.5" thickBot="1" x14ac:dyDescent="0.3">
      <c r="A3094" s="139" t="str">
        <f>CONCATENATE($C$10,$C$2999,"T",B3092)</f>
        <v>2015Wk 18T11</v>
      </c>
      <c r="B3094" s="196"/>
      <c r="C3094" s="197" t="s">
        <v>261</v>
      </c>
      <c r="D3094" s="198">
        <v>-3</v>
      </c>
      <c r="E3094" s="199">
        <v>0</v>
      </c>
      <c r="F3094" s="200"/>
      <c r="G3094" s="199"/>
      <c r="K3094" s="52"/>
      <c r="L3094" s="52"/>
      <c r="P3094" s="134"/>
      <c r="Q3094" s="1">
        <f>COUNTIF(G3062:G3094,"=X")</f>
        <v>0</v>
      </c>
      <c r="R3094" s="1" t="str">
        <f t="shared" si="2087"/>
        <v/>
      </c>
      <c r="S3094" s="1" t="str">
        <f>IF(R3094="","",VLOOKUP(C3094,'[1]Admin Tools'!C:D,2,FALSE))</f>
        <v/>
      </c>
    </row>
    <row r="3095" spans="1:35" x14ac:dyDescent="0.25">
      <c r="A3095" s="139" t="str">
        <f>CONCATENATE($C$10,$C$2999,"T",B3095)</f>
        <v>2015Wk 18T12</v>
      </c>
      <c r="B3095" s="201">
        <v>12</v>
      </c>
      <c r="C3095" s="187" t="s">
        <v>256</v>
      </c>
      <c r="D3095" s="202">
        <v>-1</v>
      </c>
      <c r="E3095" s="212">
        <v>1</v>
      </c>
      <c r="F3095" s="203">
        <v>1</v>
      </c>
      <c r="G3095" s="204"/>
      <c r="K3095" s="52"/>
      <c r="L3095" s="52"/>
      <c r="P3095" s="134"/>
      <c r="Q3095" s="1">
        <f>COUNTIF(G3062:G3095,"=X")</f>
        <v>0</v>
      </c>
      <c r="R3095" s="1" t="str">
        <f t="shared" si="2087"/>
        <v/>
      </c>
      <c r="S3095" s="1" t="str">
        <f>IF(R3095="","",VLOOKUP(C3095,'[1]Admin Tools'!C:D,2,FALSE))</f>
        <v/>
      </c>
    </row>
    <row r="3096" spans="1:35" x14ac:dyDescent="0.25">
      <c r="A3096" s="139" t="str">
        <f>CONCATENATE($C$10,$C$2999,"T",B3095)</f>
        <v>2015Wk 18T12</v>
      </c>
      <c r="B3096" s="205"/>
      <c r="C3096" s="192" t="s">
        <v>259</v>
      </c>
      <c r="D3096" s="206">
        <v>-3</v>
      </c>
      <c r="E3096" s="213">
        <v>0</v>
      </c>
      <c r="F3096" s="203"/>
      <c r="G3096" s="207"/>
      <c r="K3096" s="52"/>
      <c r="L3096" s="52"/>
      <c r="P3096" s="134"/>
      <c r="Q3096" s="1">
        <f>COUNTIF(G3062:G3096,"=X")</f>
        <v>0</v>
      </c>
      <c r="R3096" s="1" t="str">
        <f t="shared" si="2087"/>
        <v/>
      </c>
      <c r="S3096" s="1" t="str">
        <f>IF(R3096="","",VLOOKUP(C3096,'[1]Admin Tools'!C:D,2,FALSE))</f>
        <v/>
      </c>
    </row>
    <row r="3097" spans="1:35" ht="16.5" thickBot="1" x14ac:dyDescent="0.3">
      <c r="A3097" s="139" t="str">
        <f>CONCATENATE($C$10,$C$2999,"T",B3095)</f>
        <v>2015Wk 18T12</v>
      </c>
      <c r="B3097" s="208"/>
      <c r="C3097" s="197" t="s">
        <v>262</v>
      </c>
      <c r="D3097" s="209">
        <v>-4</v>
      </c>
      <c r="E3097" s="214">
        <v>0</v>
      </c>
      <c r="F3097" s="210"/>
      <c r="G3097" s="211"/>
      <c r="K3097" s="52"/>
      <c r="L3097" s="52"/>
      <c r="P3097" s="134"/>
      <c r="Q3097" s="1">
        <f>COUNTIF(G3062:G3097,"=X")</f>
        <v>0</v>
      </c>
      <c r="R3097" s="1" t="str">
        <f t="shared" si="2087"/>
        <v/>
      </c>
      <c r="S3097" s="1" t="str">
        <f>IF(R3097="","",VLOOKUP(C3097,'[1]Admin Tools'!C:D,2,FALSE))</f>
        <v/>
      </c>
    </row>
    <row r="3098" spans="1:35" x14ac:dyDescent="0.25">
      <c r="A3098" s="139" t="str">
        <f t="shared" ref="A3098:A3103" si="2088">CONCATENATE($C$10,$C$2999,"T",B3098)</f>
        <v>2015Wk 18T</v>
      </c>
      <c r="B3098" s="186"/>
      <c r="C3098" s="187"/>
      <c r="D3098" s="188"/>
      <c r="E3098" s="189"/>
      <c r="F3098" s="190"/>
      <c r="G3098" s="189"/>
      <c r="K3098" s="52"/>
      <c r="L3098" s="52"/>
      <c r="P3098" s="134"/>
      <c r="Q3098" s="1">
        <f>COUNTIF(G3062:G3098,"=X")</f>
        <v>0</v>
      </c>
      <c r="R3098" s="1" t="str">
        <f t="shared" si="2087"/>
        <v/>
      </c>
      <c r="S3098" s="1" t="str">
        <f>IF(R3098="","",VLOOKUP(C3098,'[1]Admin Tools'!C:D,2,FALSE))</f>
        <v/>
      </c>
    </row>
    <row r="3099" spans="1:35" ht="16.5" thickBot="1" x14ac:dyDescent="0.3">
      <c r="A3099" s="139" t="str">
        <f t="shared" si="2088"/>
        <v>2015Wk 18T</v>
      </c>
      <c r="B3099" s="196"/>
      <c r="C3099" s="197"/>
      <c r="D3099" s="198"/>
      <c r="E3099" s="199"/>
      <c r="F3099" s="200"/>
      <c r="G3099" s="199"/>
      <c r="K3099" s="52"/>
      <c r="L3099" s="52"/>
      <c r="P3099" s="134"/>
      <c r="Q3099" s="1">
        <f>COUNTIF(G3062:G3099,"=X")</f>
        <v>0</v>
      </c>
      <c r="R3099" s="1" t="str">
        <f t="shared" si="2087"/>
        <v/>
      </c>
      <c r="S3099" s="1" t="str">
        <f>IF(R3099="","",VLOOKUP(C3099,'[1]Admin Tools'!C:D,2,FALSE))</f>
        <v/>
      </c>
    </row>
    <row r="3100" spans="1:35" x14ac:dyDescent="0.25">
      <c r="A3100" s="139" t="str">
        <f t="shared" si="2088"/>
        <v>2015Wk 18T</v>
      </c>
      <c r="B3100" s="201"/>
      <c r="C3100" s="187"/>
      <c r="D3100" s="202"/>
      <c r="E3100" s="212"/>
      <c r="F3100" s="203"/>
      <c r="G3100" s="204"/>
      <c r="K3100" s="52"/>
      <c r="L3100" s="52"/>
      <c r="P3100" s="134"/>
      <c r="Q3100" s="1">
        <f>COUNTIF(G3062:G3100,"=X")</f>
        <v>0</v>
      </c>
      <c r="R3100" s="1" t="str">
        <f t="shared" si="2087"/>
        <v/>
      </c>
      <c r="S3100" s="1" t="str">
        <f>IF(R3100="","",VLOOKUP(C3100,'[1]Admin Tools'!C:D,2,FALSE))</f>
        <v/>
      </c>
    </row>
    <row r="3101" spans="1:35" ht="16.5" thickBot="1" x14ac:dyDescent="0.3">
      <c r="A3101" s="139" t="str">
        <f t="shared" si="2088"/>
        <v>2015Wk 18T</v>
      </c>
      <c r="B3101" s="208"/>
      <c r="C3101" s="197"/>
      <c r="D3101" s="209"/>
      <c r="E3101" s="214"/>
      <c r="F3101" s="210"/>
      <c r="G3101" s="211"/>
      <c r="K3101" s="52"/>
      <c r="L3101" s="52"/>
      <c r="P3101" s="134"/>
      <c r="Q3101" s="1">
        <f>COUNTIF(G3062:G3101,"=X")</f>
        <v>0</v>
      </c>
      <c r="R3101" s="1" t="str">
        <f t="shared" si="2087"/>
        <v/>
      </c>
      <c r="S3101" s="1" t="str">
        <f>IF(R3101="","",VLOOKUP(C3101,'[1]Admin Tools'!C:D,2,FALSE))</f>
        <v/>
      </c>
    </row>
    <row r="3102" spans="1:35" ht="16.5" thickBot="1" x14ac:dyDescent="0.3">
      <c r="A3102" s="139" t="str">
        <f t="shared" si="2088"/>
        <v>2015Wk 18T</v>
      </c>
      <c r="B3102" s="217"/>
      <c r="C3102" s="218"/>
      <c r="D3102" s="219"/>
      <c r="E3102" s="189"/>
      <c r="F3102" s="190"/>
      <c r="G3102" s="204"/>
      <c r="K3102" s="52"/>
      <c r="L3102" s="52"/>
      <c r="P3102" s="134"/>
      <c r="Q3102" s="1">
        <f>COUNTIF(G3064:G3102,"=X")</f>
        <v>0</v>
      </c>
      <c r="R3102" s="1" t="str">
        <f t="shared" si="2087"/>
        <v/>
      </c>
      <c r="S3102" s="1" t="str">
        <f>IF(R3102="","",VLOOKUP(C3102,'[1]Admin Tools'!C:D,2,FALSE))</f>
        <v/>
      </c>
    </row>
    <row r="3103" spans="1:35" ht="16.5" thickBot="1" x14ac:dyDescent="0.3">
      <c r="A3103" s="139" t="str">
        <f t="shared" si="2088"/>
        <v>2015Wk 18T</v>
      </c>
      <c r="B3103" s="220"/>
      <c r="C3103" s="218"/>
      <c r="D3103" s="221"/>
      <c r="E3103" s="199"/>
      <c r="F3103" s="200"/>
      <c r="G3103" s="211"/>
      <c r="K3103" s="52"/>
      <c r="L3103" s="52"/>
      <c r="P3103" s="134"/>
      <c r="Q3103" s="1">
        <f>COUNTIF(G3064:G3103,"=X")</f>
        <v>0</v>
      </c>
      <c r="R3103" s="1" t="str">
        <f t="shared" si="2087"/>
        <v/>
      </c>
      <c r="S3103" s="1" t="str">
        <f>IF(R3103="","",VLOOKUP(C3103,'[1]Admin Tools'!C:D,2,FALSE))</f>
        <v/>
      </c>
    </row>
    <row r="3104" spans="1:35" x14ac:dyDescent="0.25">
      <c r="Z3104" s="222">
        <v>0.4</v>
      </c>
      <c r="AA3104" t="s">
        <v>303</v>
      </c>
      <c r="AI3104" t="s">
        <v>304</v>
      </c>
    </row>
    <row r="3105" spans="1:38" ht="16.5" thickBot="1" x14ac:dyDescent="0.3">
      <c r="Z3105" s="222">
        <v>0.3</v>
      </c>
      <c r="AA3105" t="s">
        <v>305</v>
      </c>
      <c r="AI3105" t="s">
        <v>306</v>
      </c>
    </row>
    <row r="3106" spans="1:38" ht="36.75" thickBot="1" x14ac:dyDescent="0.6">
      <c r="B3106" s="306" t="s">
        <v>307</v>
      </c>
      <c r="C3106" s="307"/>
      <c r="D3106" s="307"/>
      <c r="E3106" s="307"/>
      <c r="F3106" s="307"/>
      <c r="G3106" s="307"/>
      <c r="H3106" s="307"/>
      <c r="I3106" s="307"/>
      <c r="J3106" s="307"/>
      <c r="K3106" s="307"/>
      <c r="L3106" s="307"/>
      <c r="M3106" s="307"/>
      <c r="N3106" s="307"/>
      <c r="O3106" s="307"/>
      <c r="P3106" s="307"/>
      <c r="Q3106" s="307"/>
      <c r="R3106" s="307"/>
      <c r="S3106" s="307"/>
      <c r="T3106" s="307"/>
      <c r="U3106" s="308"/>
    </row>
    <row r="3107" spans="1:38" ht="16.5" thickBot="1" x14ac:dyDescent="0.3">
      <c r="A3107">
        <v>1</v>
      </c>
      <c r="B3107">
        <v>2</v>
      </c>
      <c r="C3107">
        <v>3</v>
      </c>
      <c r="D3107">
        <v>4</v>
      </c>
      <c r="E3107">
        <v>5</v>
      </c>
      <c r="F3107">
        <v>6</v>
      </c>
      <c r="G3107">
        <v>7</v>
      </c>
      <c r="H3107">
        <v>8</v>
      </c>
      <c r="I3107">
        <v>9</v>
      </c>
      <c r="J3107">
        <v>10</v>
      </c>
      <c r="K3107">
        <v>11</v>
      </c>
      <c r="L3107">
        <v>12</v>
      </c>
      <c r="M3107">
        <v>13</v>
      </c>
      <c r="N3107">
        <v>14</v>
      </c>
      <c r="O3107">
        <v>15</v>
      </c>
      <c r="P3107">
        <v>16</v>
      </c>
      <c r="Q3107">
        <v>17</v>
      </c>
      <c r="R3107">
        <v>18</v>
      </c>
      <c r="S3107">
        <v>19</v>
      </c>
      <c r="T3107">
        <v>20</v>
      </c>
      <c r="U3107">
        <v>21</v>
      </c>
      <c r="V3107">
        <v>22</v>
      </c>
      <c r="W3107">
        <v>23</v>
      </c>
      <c r="X3107">
        <v>24</v>
      </c>
      <c r="Y3107">
        <v>25</v>
      </c>
      <c r="Z3107">
        <v>26</v>
      </c>
      <c r="AA3107">
        <v>27</v>
      </c>
      <c r="AB3107">
        <v>28</v>
      </c>
      <c r="AC3107">
        <v>29</v>
      </c>
      <c r="AD3107">
        <v>30</v>
      </c>
      <c r="AE3107">
        <v>31</v>
      </c>
      <c r="AF3107">
        <v>32</v>
      </c>
      <c r="AG3107">
        <v>33</v>
      </c>
      <c r="AH3107">
        <v>34</v>
      </c>
      <c r="AI3107">
        <v>35</v>
      </c>
      <c r="AJ3107">
        <v>36</v>
      </c>
      <c r="AK3107">
        <v>37</v>
      </c>
      <c r="AL3107">
        <v>38</v>
      </c>
    </row>
    <row r="3108" spans="1:38" ht="21" thickBot="1" x14ac:dyDescent="0.35">
      <c r="A3108" s="223">
        <v>3</v>
      </c>
      <c r="B3108" s="224"/>
      <c r="C3108" s="225" t="s">
        <v>229</v>
      </c>
      <c r="D3108" s="225"/>
      <c r="E3108" s="225"/>
      <c r="F3108" s="23" t="s">
        <v>308</v>
      </c>
      <c r="G3108" s="226">
        <v>4</v>
      </c>
      <c r="I3108" s="225"/>
      <c r="J3108" s="52"/>
      <c r="K3108" s="52"/>
      <c r="L3108" s="298" t="s">
        <v>0</v>
      </c>
      <c r="M3108" s="299"/>
      <c r="N3108" s="225"/>
      <c r="O3108" s="227"/>
      <c r="P3108" s="225"/>
      <c r="Q3108" s="225"/>
      <c r="R3108" s="225" t="s">
        <v>309</v>
      </c>
      <c r="S3108" s="226">
        <v>1</v>
      </c>
      <c r="T3108" s="52"/>
      <c r="U3108" s="52"/>
      <c r="V3108" s="52"/>
      <c r="W3108" s="298" t="s">
        <v>1</v>
      </c>
      <c r="X3108" s="299"/>
      <c r="Y3108" s="52"/>
      <c r="Z3108" s="52"/>
      <c r="AA3108" s="52"/>
      <c r="AB3108" s="52"/>
      <c r="AC3108" s="52"/>
    </row>
    <row r="3109" spans="1:38" ht="16.5" thickBot="1" x14ac:dyDescent="0.3">
      <c r="B3109" s="52" t="s">
        <v>4</v>
      </c>
      <c r="C3109" s="228">
        <v>1</v>
      </c>
      <c r="D3109" s="229">
        <v>2</v>
      </c>
      <c r="E3109" s="229">
        <v>3</v>
      </c>
      <c r="F3109" s="229">
        <v>4</v>
      </c>
      <c r="G3109" s="229">
        <v>5</v>
      </c>
      <c r="H3109" s="229">
        <v>6</v>
      </c>
      <c r="I3109" s="229">
        <v>7</v>
      </c>
      <c r="J3109" s="229">
        <v>8</v>
      </c>
      <c r="K3109" s="230">
        <v>9</v>
      </c>
      <c r="L3109" s="231" t="s">
        <v>69</v>
      </c>
      <c r="M3109" s="232" t="s">
        <v>8</v>
      </c>
      <c r="N3109" s="233">
        <v>10</v>
      </c>
      <c r="O3109" s="234">
        <v>11</v>
      </c>
      <c r="P3109" s="234">
        <v>12</v>
      </c>
      <c r="Q3109" s="234">
        <v>13</v>
      </c>
      <c r="R3109" s="234">
        <v>14</v>
      </c>
      <c r="S3109" s="234">
        <v>15</v>
      </c>
      <c r="T3109" s="234">
        <v>16</v>
      </c>
      <c r="U3109" s="234">
        <v>17</v>
      </c>
      <c r="V3109" s="234">
        <v>18</v>
      </c>
      <c r="W3109" s="231" t="s">
        <v>69</v>
      </c>
      <c r="X3109" s="232" t="s">
        <v>8</v>
      </c>
      <c r="Y3109" s="235" t="s">
        <v>310</v>
      </c>
      <c r="Z3109" s="236" t="s">
        <v>311</v>
      </c>
      <c r="AA3109" s="235" t="s">
        <v>312</v>
      </c>
      <c r="AB3109" s="235" t="s">
        <v>313</v>
      </c>
      <c r="AC3109" s="237" t="s">
        <v>314</v>
      </c>
      <c r="AD3109" s="237" t="s">
        <v>315</v>
      </c>
      <c r="AE3109" s="237" t="s">
        <v>316</v>
      </c>
      <c r="AF3109" s="237" t="s">
        <v>192</v>
      </c>
      <c r="AG3109" s="237" t="s">
        <v>317</v>
      </c>
      <c r="AH3109" s="237" t="s">
        <v>318</v>
      </c>
      <c r="AI3109" s="237" t="s">
        <v>18</v>
      </c>
      <c r="AJ3109" s="237" t="s">
        <v>319</v>
      </c>
      <c r="AK3109" t="s">
        <v>69</v>
      </c>
      <c r="AL3109" t="s">
        <v>320</v>
      </c>
    </row>
    <row r="3110" spans="1:38" ht="16.5" thickBot="1" x14ac:dyDescent="0.3">
      <c r="A3110" s="238" t="str">
        <f>CONCATENATE($C$10,"Wk ",B3110,"P",A3108)</f>
        <v>2015Wk 1P3</v>
      </c>
      <c r="B3110" s="52">
        <v>1</v>
      </c>
      <c r="C3110" s="52">
        <f>IFERROR(VLOOKUP($A3110,$A$106:$Q$3105,5,FALSE),"DNP")</f>
        <v>7</v>
      </c>
      <c r="D3110" s="52">
        <f>IFERROR(VLOOKUP($A3110,$A$106:$Q$3105,6,FALSE),"DNP")</f>
        <v>4</v>
      </c>
      <c r="E3110" s="52">
        <f>IFERROR(VLOOKUP($A3110,$A$106:$Q$3105,7,FALSE),"DNP")</f>
        <v>7</v>
      </c>
      <c r="F3110" s="52">
        <f>IFERROR(VLOOKUP($A3110,$A$106:$Q$3105,8,FALSE),"DNP")</f>
        <v>7</v>
      </c>
      <c r="G3110" s="52">
        <f>IFERROR(VLOOKUP($A3110,$A$106:$Q$3105,9,FALSE),"DNP")</f>
        <v>4</v>
      </c>
      <c r="H3110" s="52">
        <f>IFERROR(VLOOKUP($A3110,$A$106:$Q$3105,10,FALSE),"DNP")</f>
        <v>4</v>
      </c>
      <c r="I3110" s="52">
        <f>IFERROR(VLOOKUP($A3110,$A$106:$Q$3105,11,FALSE),"DNP")</f>
        <v>4</v>
      </c>
      <c r="J3110" s="52">
        <f>IFERROR(VLOOKUP($A3110,$A$106:$Q$3105,12,FALSE),"DNP")</f>
        <v>3</v>
      </c>
      <c r="K3110" s="52">
        <f>IFERROR(VLOOKUP($A3110,$A$106:$Q$3105,13,FALSE),"DNP")</f>
        <v>5</v>
      </c>
      <c r="L3110" s="239">
        <f>IF(OR(K3110="DNP",K3110=""),"DNP",SUM(C3110:K3110))</f>
        <v>45</v>
      </c>
      <c r="M3110" s="240">
        <f>IFERROR(VLOOKUP($A3110,$A$106:$Q$3105,17,FALSE),"DNP")</f>
        <v>0</v>
      </c>
      <c r="N3110" s="241"/>
      <c r="O3110" s="241"/>
      <c r="P3110" s="241"/>
      <c r="Q3110" s="241"/>
      <c r="R3110" s="241"/>
      <c r="S3110" s="241"/>
      <c r="T3110" s="241"/>
      <c r="U3110" s="241"/>
      <c r="V3110" s="241"/>
      <c r="W3110" s="242"/>
      <c r="X3110" s="243"/>
      <c r="Y3110" s="49" t="str">
        <f>IF(M3110="DNP","DNP",IF(M3110=1,"T",IF(M3110&gt;1,"W","L")))</f>
        <v>L</v>
      </c>
      <c r="Z3110" s="49">
        <f t="shared" ref="Z3110:Z3127" si="2089">IFERROR(VLOOKUP($A3110,$A$106:$Q$3105,15,FALSE),"")</f>
        <v>0</v>
      </c>
      <c r="AA3110" s="244">
        <f t="shared" ref="AA3110:AA3127" si="2090">IFERROR(VLOOKUP($A3110,$A$106:$Q$3105,16,FALSE),"")</f>
        <v>0</v>
      </c>
      <c r="AB3110" s="245">
        <f>G3108</f>
        <v>4</v>
      </c>
      <c r="AC3110" s="246">
        <f t="shared" ref="AC3110:AC3118" si="2091">IF(VLOOKUP(LEFT($A3110,8),$A$106:$Q$3105,17,FALSE)="Played",B3110,"")</f>
        <v>1</v>
      </c>
      <c r="AD3110" t="str">
        <f>IF(L3110&lt;&gt;"DNP","P","DNP")</f>
        <v>P</v>
      </c>
      <c r="AE3110" s="52">
        <f>COUNTIF(AD3110:AD3110,"=P")</f>
        <v>1</v>
      </c>
      <c r="AF3110" t="str">
        <f t="shared" ref="AF3110:AF3127" si="2092">IFERROR(VLOOKUP($A3110,$A$106:$R$3105,18,FALSE),"DNP")</f>
        <v>R</v>
      </c>
      <c r="AG3110" s="247">
        <f>IF(OR(W3110="DNP",W3110="")=TRUE,0,((W3129-W3110)*0.4)+(IF(Y3110="W",0.3,IF(Y3110="T",0,-0.3)))+(IF(X3110="",0,X3110*0.3)))+IF(OR(L3110="DNP",L3110="")=TRUE,0,((L3129-L3110)*0.4)+(IF(Y3110="W",0.3,IF(Y3110="T",0,-0.3)))+(IF(M3110="",0,M3110*0.3)))</f>
        <v>-1.6333333333333315</v>
      </c>
      <c r="AH3110" s="247">
        <f>AG3110</f>
        <v>-1.6333333333333315</v>
      </c>
      <c r="AI3110">
        <f>(34-(AB3110*2))/2</f>
        <v>13</v>
      </c>
      <c r="AJ3110">
        <f>AI3110+VLOOKUP(A3110,$A$160:$O$264,15,FALSE)</f>
        <v>10</v>
      </c>
      <c r="AK3110">
        <f>IFERROR(L3110+W3110,"DNP")</f>
        <v>45</v>
      </c>
    </row>
    <row r="3111" spans="1:38" ht="16.5" thickBot="1" x14ac:dyDescent="0.3">
      <c r="A3111" s="238" t="str">
        <f>CONCATENATE($C$10,"Wk ",B3111,"P",A3108)</f>
        <v>2015Wk 2P3</v>
      </c>
      <c r="B3111" s="52">
        <v>2</v>
      </c>
      <c r="C3111" s="241"/>
      <c r="D3111" s="241"/>
      <c r="E3111" s="241"/>
      <c r="F3111" s="241"/>
      <c r="G3111" s="241"/>
      <c r="H3111" s="241"/>
      <c r="I3111" s="241"/>
      <c r="J3111" s="241"/>
      <c r="K3111" s="241"/>
      <c r="L3111" s="248"/>
      <c r="M3111" s="249"/>
      <c r="N3111" s="52">
        <f>IFERROR(VLOOKUP($A3111,$A$106:$Q$3105,5,FALSE),"DNP")</f>
        <v>5</v>
      </c>
      <c r="O3111" s="52">
        <f>IFERROR(VLOOKUP($A3111,$A$106:$Q$3105,6,FALSE),"DNP")</f>
        <v>5</v>
      </c>
      <c r="P3111" s="52">
        <f>IFERROR(VLOOKUP($A3111,$A$106:$Q$3105,7,FALSE),"DNP")</f>
        <v>7</v>
      </c>
      <c r="Q3111" s="52">
        <f>IFERROR(VLOOKUP($A3111,$A$106:$Q$3105,8,FALSE),"DNP")</f>
        <v>4</v>
      </c>
      <c r="R3111" s="52">
        <f>IFERROR(VLOOKUP($A3111,$A$106:$Q$3105,9,FALSE),"DNP")</f>
        <v>3</v>
      </c>
      <c r="S3111" s="52">
        <f>IFERROR(VLOOKUP($A3111,$A$106:$Q$3105,10,FALSE),"DNP")</f>
        <v>5</v>
      </c>
      <c r="T3111" s="52">
        <f>IFERROR(VLOOKUP($A3111,$A$106:$Q$3105,11,FALSE),"DNP")</f>
        <v>4</v>
      </c>
      <c r="U3111" s="52">
        <f>IFERROR(VLOOKUP($A3111,$A$106:$Q$3105,12,FALSE),"DNP")</f>
        <v>5</v>
      </c>
      <c r="V3111" s="52">
        <f>IFERROR(VLOOKUP($A3111,$A$106:$Q$3105,13,FALSE),"DNP")</f>
        <v>6</v>
      </c>
      <c r="W3111" s="239">
        <f>IF(OR(V3111="DNP",V3111=""),"DNP",SUM(N3111:V3111))</f>
        <v>44</v>
      </c>
      <c r="X3111" s="240">
        <f>IFERROR(VLOOKUP($A3111,$A$106:$Q$3105,17,FALSE),"DNP")</f>
        <v>0</v>
      </c>
      <c r="Y3111" s="49" t="str">
        <f>IF(X3111="DNP","DNP",IF(X3111=1,"T",IF(X3111&gt;1,"W","L")))</f>
        <v>L</v>
      </c>
      <c r="Z3111" s="49">
        <f t="shared" si="2089"/>
        <v>0</v>
      </c>
      <c r="AA3111" s="244">
        <f t="shared" si="2090"/>
        <v>0</v>
      </c>
      <c r="AB3111" s="245">
        <f>G3108</f>
        <v>4</v>
      </c>
      <c r="AC3111" s="246">
        <f t="shared" si="2091"/>
        <v>2</v>
      </c>
      <c r="AD3111" t="str">
        <f>IF(W3111&lt;&gt;"DNP","P","DNP")</f>
        <v>P</v>
      </c>
      <c r="AE3111" s="52">
        <f>COUNTIF(AD3110:AD3111,"=P")</f>
        <v>2</v>
      </c>
      <c r="AF3111" t="str">
        <f t="shared" si="2092"/>
        <v>R</v>
      </c>
      <c r="AG3111" s="247">
        <f>IF(OR(W3111="DNP",W3111="")=TRUE,0,((W3129-W3111)*0.4)+(IF(Y3111="W",0.3,IF(Y3111="T",0,-0.3)))+(IF(X3111="",0,X3111*0.3)))+IF(OR(L3111="DNP",L3111="")=TRUE,0,((L3129-L3111)*0.4)+(IF(Y3111="W",0.3,IF(Y3111="T",0,-0.3)))+(IF(M3111="",0,M3111*0.3)))</f>
        <v>-0.96666666666666856</v>
      </c>
      <c r="AH3111" s="247">
        <f>AG3111+(AG3110*0.67)</f>
        <v>-2.0610000000000008</v>
      </c>
      <c r="AI3111">
        <f t="shared" ref="AI3111:AI3127" si="2093">(34-(AB3111*2))/2</f>
        <v>13</v>
      </c>
      <c r="AJ3111">
        <f>AI3111+VLOOKUP(A3111,$A$327:$O$431,15,FALSE)</f>
        <v>10</v>
      </c>
      <c r="AK3111">
        <f t="shared" ref="AK3111:AK3127" si="2094">IFERROR(L3111+W3111,"DNP")</f>
        <v>44</v>
      </c>
    </row>
    <row r="3112" spans="1:38" ht="16.5" thickBot="1" x14ac:dyDescent="0.3">
      <c r="A3112" s="238" t="str">
        <f>CONCATENATE($C$10,"Wk ",B3112,"P",A3108)</f>
        <v>2015Wk 3P3</v>
      </c>
      <c r="B3112" s="52">
        <v>3</v>
      </c>
      <c r="C3112" s="52">
        <f>IFERROR(VLOOKUP($A3112,$A$106:$Q$3105,5,FALSE),"DNP")</f>
        <v>6</v>
      </c>
      <c r="D3112" s="52">
        <f>IFERROR(VLOOKUP($A3112,$A$106:$Q$3105,6,FALSE),"DNP")</f>
        <v>5</v>
      </c>
      <c r="E3112" s="52">
        <f>IFERROR(VLOOKUP($A3112,$A$106:$Q$3105,7,FALSE),"DNP")</f>
        <v>5</v>
      </c>
      <c r="F3112" s="52">
        <f>IFERROR(VLOOKUP($A3112,$A$106:$Q$3105,8,FALSE),"DNP")</f>
        <v>5</v>
      </c>
      <c r="G3112" s="52">
        <f>IFERROR(VLOOKUP($A3112,$A$106:$Q$3105,9,FALSE),"DNP")</f>
        <v>6</v>
      </c>
      <c r="H3112" s="52">
        <f>IFERROR(VLOOKUP($A3112,$A$106:$Q$3105,10,FALSE),"DNP")</f>
        <v>3</v>
      </c>
      <c r="I3112" s="52">
        <f>IFERROR(VLOOKUP($A3112,$A$106:$Q$3105,11,FALSE),"DNP")</f>
        <v>3</v>
      </c>
      <c r="J3112" s="52">
        <f>IFERROR(VLOOKUP($A3112,$A$106:$Q$3105,12,FALSE),"DNP")</f>
        <v>3</v>
      </c>
      <c r="K3112" s="52">
        <f>IFERROR(VLOOKUP($A3112,$A$106:$Q$3105,13,FALSE),"DNP")</f>
        <v>6</v>
      </c>
      <c r="L3112" s="239">
        <f>IF(OR(K3112="DNP",K3112=""),"DNP",SUM(C3112:K3112))</f>
        <v>42</v>
      </c>
      <c r="M3112" s="240">
        <f>IFERROR(VLOOKUP($A3112,$A$106:$Q$3105,17,FALSE),"DNP")</f>
        <v>0</v>
      </c>
      <c r="N3112" s="241"/>
      <c r="O3112" s="241"/>
      <c r="P3112" s="241"/>
      <c r="Q3112" s="241"/>
      <c r="R3112" s="241"/>
      <c r="S3112" s="241"/>
      <c r="T3112" s="241"/>
      <c r="U3112" s="241"/>
      <c r="V3112" s="241"/>
      <c r="W3112" s="242"/>
      <c r="X3112" s="243"/>
      <c r="Y3112" s="49" t="str">
        <f t="shared" ref="Y3112" si="2095">IF(M3112="DNP","DNP",IF(M3112=1,"T",IF(M3112&gt;1,"W","L")))</f>
        <v>L</v>
      </c>
      <c r="Z3112" s="49">
        <f t="shared" si="2089"/>
        <v>0</v>
      </c>
      <c r="AA3112" s="244">
        <f t="shared" si="2090"/>
        <v>0</v>
      </c>
      <c r="AB3112" s="250">
        <f>G3108</f>
        <v>4</v>
      </c>
      <c r="AC3112" s="246">
        <f t="shared" si="2091"/>
        <v>3</v>
      </c>
      <c r="AD3112" t="str">
        <f>IF(L3112&lt;&gt;"DNP","P","DNP")</f>
        <v>P</v>
      </c>
      <c r="AE3112" s="52">
        <f>COUNTIF(AD3110:AD3112,"=P")</f>
        <v>3</v>
      </c>
      <c r="AF3112" t="str">
        <f t="shared" si="2092"/>
        <v>R</v>
      </c>
      <c r="AG3112" s="247">
        <f>IF(OR(W3112="DNP",W3112="")=TRUE,0,((W3129-W3112)*0.4)+(IF(Y3112="W",0.3,IF(Y3112="T",0,-0.3)))+(IF(X3112="",0,X3112*0.3)))+IF(OR(L3112="DNP",L3112="")=TRUE,0,((L3129-L3112)*0.4)+(IF(Y3112="W",0.3,IF(Y3112="T",0,-0.3)))+(IF(M3112="",0,M3112*0.3)))</f>
        <v>-0.43333333333333146</v>
      </c>
      <c r="AH3112" s="247">
        <f>AG3112+(AG3111*0.67)+AG3110*0.33</f>
        <v>-1.619999999999999</v>
      </c>
      <c r="AI3112">
        <f t="shared" si="2093"/>
        <v>13</v>
      </c>
      <c r="AJ3112">
        <f>AI3112+VLOOKUP(A3112,$A$494:$O$598,15,FALSE)</f>
        <v>13</v>
      </c>
      <c r="AK3112">
        <f t="shared" si="2094"/>
        <v>42</v>
      </c>
    </row>
    <row r="3113" spans="1:38" ht="16.5" thickBot="1" x14ac:dyDescent="0.3">
      <c r="A3113" s="238" t="str">
        <f>CONCATENATE($C$10,"Wk ",B3113,"P",A3108)</f>
        <v>2015Wk 4P3</v>
      </c>
      <c r="B3113" s="52">
        <v>4</v>
      </c>
      <c r="C3113" s="241"/>
      <c r="D3113" s="241"/>
      <c r="E3113" s="241"/>
      <c r="F3113" s="241"/>
      <c r="G3113" s="241"/>
      <c r="H3113" s="241"/>
      <c r="I3113" s="241"/>
      <c r="J3113" s="241"/>
      <c r="K3113" s="241"/>
      <c r="L3113" s="248"/>
      <c r="M3113" s="249"/>
      <c r="N3113" s="52">
        <f>IFERROR(VLOOKUP($A3113,$A$106:$Q$3105,5,FALSE),"DNP")</f>
        <v>5</v>
      </c>
      <c r="O3113" s="52">
        <f>IFERROR(VLOOKUP($A3113,$A$106:$Q$3105,6,FALSE),"DNP")</f>
        <v>5</v>
      </c>
      <c r="P3113" s="52">
        <f>IFERROR(VLOOKUP($A3113,$A$106:$Q$3105,7,FALSE),"DNP")</f>
        <v>6</v>
      </c>
      <c r="Q3113" s="52">
        <f>IFERROR(VLOOKUP($A3113,$A$106:$Q$3105,8,FALSE),"DNP")</f>
        <v>4</v>
      </c>
      <c r="R3113" s="52">
        <f>IFERROR(VLOOKUP($A3113,$A$106:$Q$3105,9,FALSE),"DNP")</f>
        <v>3</v>
      </c>
      <c r="S3113" s="52">
        <f>IFERROR(VLOOKUP($A3113,$A$106:$Q$3105,10,FALSE),"DNP")</f>
        <v>5</v>
      </c>
      <c r="T3113" s="52">
        <f>IFERROR(VLOOKUP($A3113,$A$106:$Q$3105,11,FALSE),"DNP")</f>
        <v>3</v>
      </c>
      <c r="U3113" s="52">
        <f>IFERROR(VLOOKUP($A3113,$A$106:$Q$3105,12,FALSE),"DNP")</f>
        <v>5</v>
      </c>
      <c r="V3113" s="52">
        <f>IFERROR(VLOOKUP($A3113,$A$106:$Q$3105,13,FALSE),"DNP")</f>
        <v>6</v>
      </c>
      <c r="W3113" s="239">
        <f>IF(OR(V3113="DNP",V3113=""),"DNP",SUM(N3113:V3113))</f>
        <v>42</v>
      </c>
      <c r="X3113" s="240">
        <f>IFERROR(VLOOKUP($A3113,$A$106:$Q$3105,17,FALSE),"DNP")</f>
        <v>0</v>
      </c>
      <c r="Y3113" s="49" t="str">
        <f t="shared" ref="Y3113" si="2096">IF(X3113="DNP","DNP",IF(X3113=1,"T",IF(X3113&gt;1,"W","L")))</f>
        <v>L</v>
      </c>
      <c r="Z3113" s="49">
        <f t="shared" si="2089"/>
        <v>0</v>
      </c>
      <c r="AA3113" s="244">
        <f t="shared" si="2090"/>
        <v>0</v>
      </c>
      <c r="AB3113" s="250">
        <f>IF(AE3113&gt;=4,ROUNDDOWN((((VLOOKUP(MAX(AE3110:AE3113),AE3110:AK3127,7,FALSE)+VLOOKUP(MAX(AE3110:AE3113)-1,AE3110:AK3127,7,FALSE)+VLOOKUP(MAX(AE3110:AE3113)-2,AE3110:AK3127,7,FALSE)+VLOOKUP(MAX(AE3110:AE3113)-3,AE3110:AK3127,7,FALSE))/4)-36)*0.8,0),G3108)</f>
        <v>5</v>
      </c>
      <c r="AC3113" s="246">
        <f t="shared" si="2091"/>
        <v>4</v>
      </c>
      <c r="AD3113" t="str">
        <f>IF(W3113&lt;&gt;"DNP","P","DNP")</f>
        <v>P</v>
      </c>
      <c r="AE3113" s="52">
        <f>COUNTIF(AD3110:AD3113,"=P")</f>
        <v>4</v>
      </c>
      <c r="AF3113" t="str">
        <f t="shared" si="2092"/>
        <v>R</v>
      </c>
      <c r="AG3113" s="247">
        <f>IF(OR(W3113="DNP",W3113="")=TRUE,0,((W3129-W3113)*0.4)+(IF(Y3113="W",0.3,IF(Y3113="T",0,-0.3)))+(IF(X3113="",0,X3113*0.3)))+IF(OR(L3113="DNP",L3113="")=TRUE,0,((L3129-L3113)*0.4)+(IF(Y3113="W",0.3,IF(Y3113="T",0,-0.3)))+(IF(M3113="",0,M3113*0.3)))</f>
        <v>-0.16666666666666854</v>
      </c>
      <c r="AH3113" s="247">
        <f t="shared" ref="AH3113:AH3127" si="2097">AG3113+(AG3112*0.67)+AG3111*0.33</f>
        <v>-0.77600000000000124</v>
      </c>
      <c r="AI3113">
        <f t="shared" si="2093"/>
        <v>12</v>
      </c>
      <c r="AJ3113">
        <f>AI3113+VLOOKUP(A3113,$A$661:$O$765,15,FALSE)</f>
        <v>11</v>
      </c>
      <c r="AK3113">
        <f t="shared" si="2094"/>
        <v>42</v>
      </c>
    </row>
    <row r="3114" spans="1:38" ht="16.5" thickBot="1" x14ac:dyDescent="0.3">
      <c r="A3114" s="238" t="str">
        <f>CONCATENATE($C$10,"Wk ",B3114,"P",A3108)</f>
        <v>2015Wk 5P3</v>
      </c>
      <c r="B3114" s="52">
        <v>5</v>
      </c>
      <c r="C3114" s="52">
        <f>IFERROR(VLOOKUP($A3114,$A$106:$Q$3105,5,FALSE),"DNP")</f>
        <v>5</v>
      </c>
      <c r="D3114" s="52">
        <f>IFERROR(VLOOKUP($A3114,$A$106:$Q$3105,6,FALSE),"DNP")</f>
        <v>5</v>
      </c>
      <c r="E3114" s="52">
        <f>IFERROR(VLOOKUP($A3114,$A$106:$Q$3105,7,FALSE),"DNP")</f>
        <v>6</v>
      </c>
      <c r="F3114" s="52">
        <f>IFERROR(VLOOKUP($A3114,$A$106:$Q$3105,8,FALSE),"DNP")</f>
        <v>5</v>
      </c>
      <c r="G3114" s="52">
        <f>IFERROR(VLOOKUP($A3114,$A$106:$Q$3105,9,FALSE),"DNP")</f>
        <v>4</v>
      </c>
      <c r="H3114" s="52">
        <f>IFERROR(VLOOKUP($A3114,$A$106:$Q$3105,10,FALSE),"DNP")</f>
        <v>3</v>
      </c>
      <c r="I3114" s="52">
        <f>IFERROR(VLOOKUP($A3114,$A$106:$Q$3105,11,FALSE),"DNP")</f>
        <v>4</v>
      </c>
      <c r="J3114" s="52">
        <f>IFERROR(VLOOKUP($A3114,$A$106:$Q$3105,12,FALSE),"DNP")</f>
        <v>3</v>
      </c>
      <c r="K3114" s="52">
        <f>IFERROR(VLOOKUP($A3114,$A$106:$Q$3105,13,FALSE),"DNP")</f>
        <v>4</v>
      </c>
      <c r="L3114" s="239">
        <f>IF(OR(K3114="DNP",K3114=""),"DNP",SUM(C3114:K3114))</f>
        <v>39</v>
      </c>
      <c r="M3114" s="240">
        <f>IFERROR(VLOOKUP($A3114,$A$106:$Q$3105,17,FALSE),"DNP")</f>
        <v>2</v>
      </c>
      <c r="N3114" s="241"/>
      <c r="O3114" s="241"/>
      <c r="P3114" s="241"/>
      <c r="Q3114" s="241"/>
      <c r="R3114" s="241"/>
      <c r="S3114" s="241"/>
      <c r="T3114" s="241"/>
      <c r="U3114" s="241"/>
      <c r="V3114" s="241"/>
      <c r="W3114" s="242"/>
      <c r="X3114" s="243"/>
      <c r="Y3114" s="49" t="str">
        <f t="shared" ref="Y3114" si="2098">IF(M3114="DNP","DNP",IF(M3114=1,"T",IF(M3114&gt;1,"W","L")))</f>
        <v>W</v>
      </c>
      <c r="Z3114" s="49">
        <f t="shared" si="2089"/>
        <v>0</v>
      </c>
      <c r="AA3114" s="244">
        <f t="shared" si="2090"/>
        <v>0</v>
      </c>
      <c r="AB3114" s="250">
        <f>IF(AE3114&gt;=4,ROUNDDOWN((((VLOOKUP(MAX(AE3110:AE3114),AE3110:AK3127,7,FALSE)+VLOOKUP(MAX(AE3110:AE3114)-1,AE3110:AK3127,7,FALSE)+VLOOKUP(MAX(AE3110:AE3114)-2,AE3110:AK3127,7,FALSE)+VLOOKUP(MAX(AE3110:AE3114)-3,AE3110:AK3127,7,FALSE))/4)-36)*0.8,0),G3108)</f>
        <v>4</v>
      </c>
      <c r="AC3114" s="246">
        <f t="shared" si="2091"/>
        <v>5</v>
      </c>
      <c r="AD3114" t="str">
        <f>IF(L3114&lt;&gt;"DNP","P","DNP")</f>
        <v>P</v>
      </c>
      <c r="AE3114" s="52">
        <f>COUNTIF(AD3110:AD3114,"=P")</f>
        <v>5</v>
      </c>
      <c r="AF3114" t="str">
        <f t="shared" si="2092"/>
        <v>R</v>
      </c>
      <c r="AG3114" s="247">
        <f>IF(OR(W3114="DNP",W3114="")=TRUE,0,((W3129-W3114)*0.4)+(IF(Y3114="W",0.3,IF(Y3114="T",0,-0.3)))+(IF(X3114="",0,X3114*0.3)))+IF(OR(L3114="DNP",L3114="")=TRUE,0,((L3129-L3114)*0.4)+(IF(Y3114="W",0.3,IF(Y3114="T",0,-0.3)))+(IF(M3114="",0,M3114*0.3)))</f>
        <v>1.9666666666666686</v>
      </c>
      <c r="AH3114" s="247">
        <f t="shared" si="2097"/>
        <v>1.7120000000000013</v>
      </c>
      <c r="AI3114">
        <f t="shared" si="2093"/>
        <v>13</v>
      </c>
      <c r="AJ3114">
        <f>AI3114+VLOOKUP(A3114,$A$828:$O$932,15,FALSE)</f>
        <v>15</v>
      </c>
      <c r="AK3114">
        <f t="shared" si="2094"/>
        <v>39</v>
      </c>
    </row>
    <row r="3115" spans="1:38" ht="16.5" thickBot="1" x14ac:dyDescent="0.3">
      <c r="A3115" s="238" t="str">
        <f>CONCATENATE($C$10,"Wk ",B3115,"P",A3108)</f>
        <v>2015Wk 6P3</v>
      </c>
      <c r="B3115" s="52">
        <v>6</v>
      </c>
      <c r="C3115" s="241"/>
      <c r="D3115" s="241"/>
      <c r="E3115" s="241"/>
      <c r="F3115" s="241"/>
      <c r="G3115" s="241"/>
      <c r="H3115" s="241"/>
      <c r="I3115" s="241"/>
      <c r="J3115" s="241"/>
      <c r="K3115" s="241"/>
      <c r="L3115" s="248"/>
      <c r="M3115" s="249"/>
      <c r="N3115" s="52">
        <f>IFERROR(VLOOKUP($A3115,$A$106:$Q$3105,5,FALSE),"DNP")</f>
        <v>5</v>
      </c>
      <c r="O3115" s="52">
        <f>IFERROR(VLOOKUP($A3115,$A$106:$Q$3105,6,FALSE),"DNP")</f>
        <v>6</v>
      </c>
      <c r="P3115" s="52">
        <f>IFERROR(VLOOKUP($A3115,$A$106:$Q$3105,7,FALSE),"DNP")</f>
        <v>5</v>
      </c>
      <c r="Q3115" s="52">
        <f>IFERROR(VLOOKUP($A3115,$A$106:$Q$3105,8,FALSE),"DNP")</f>
        <v>5</v>
      </c>
      <c r="R3115" s="52">
        <f>IFERROR(VLOOKUP($A3115,$A$106:$Q$3105,9,FALSE),"DNP")</f>
        <v>4</v>
      </c>
      <c r="S3115" s="52">
        <f>IFERROR(VLOOKUP($A3115,$A$106:$Q$3105,10,FALSE),"DNP")</f>
        <v>5</v>
      </c>
      <c r="T3115" s="52">
        <f>IFERROR(VLOOKUP($A3115,$A$106:$Q$3105,11,FALSE),"DNP")</f>
        <v>3</v>
      </c>
      <c r="U3115" s="52">
        <f>IFERROR(VLOOKUP($A3115,$A$106:$Q$3105,12,FALSE),"DNP")</f>
        <v>5</v>
      </c>
      <c r="V3115" s="52">
        <f>IFERROR(VLOOKUP($A3115,$A$106:$Q$3105,13,FALSE),"DNP")</f>
        <v>4</v>
      </c>
      <c r="W3115" s="239">
        <f>IF(OR(V3115="DNP",V3115=""),"DNP",SUM(N3115:V3115))</f>
        <v>42</v>
      </c>
      <c r="X3115" s="240">
        <f>IFERROR(VLOOKUP($A3115,$A$106:$Q$3105,17,FALSE),"DNP")</f>
        <v>1</v>
      </c>
      <c r="Y3115" s="49" t="str">
        <f t="shared" ref="Y3115" si="2099">IF(X3115="DNP","DNP",IF(X3115=1,"T",IF(X3115&gt;1,"W","L")))</f>
        <v>T</v>
      </c>
      <c r="Z3115" s="49">
        <f t="shared" si="2089"/>
        <v>0</v>
      </c>
      <c r="AA3115" s="244">
        <f t="shared" si="2090"/>
        <v>0</v>
      </c>
      <c r="AB3115" s="250">
        <f>IF(AE3115&gt;=4,ROUNDDOWN((((VLOOKUP(MAX(AE3110:AE3115),AE3110:AK3127,7,FALSE)+VLOOKUP(MAX(AE3110:AE3115)-1,AE3110:AK3127,7,FALSE)+VLOOKUP(MAX(AE3110:AE3115)-2,AE3110:AK3127,7,FALSE)+VLOOKUP(MAX(AE3110:AE3115)-3,AE3110:AK3127,7,FALSE))/4)-36)*0.8,0),G3108)</f>
        <v>4</v>
      </c>
      <c r="AC3115" s="246">
        <f t="shared" si="2091"/>
        <v>6</v>
      </c>
      <c r="AD3115" t="str">
        <f>IF(W3115&lt;&gt;"DNP","P","DNP")</f>
        <v>P</v>
      </c>
      <c r="AE3115" s="52">
        <f>COUNTIF(AD3110:AD3115,"=P")</f>
        <v>6</v>
      </c>
      <c r="AF3115" t="str">
        <f t="shared" si="2092"/>
        <v>R</v>
      </c>
      <c r="AG3115" s="247">
        <f>IF(OR(W3115="DNP",W3115="")=TRUE,0,((W3129-W3115)*0.4)+(IF(Y3115="W",0.3,IF(Y3115="T",0,-0.3)))+(IF(X3115="",0,X3115*0.3)))+IF(OR(L3115="DNP",L3115="")=TRUE,0,((L3129-L3115)*0.4)+(IF(Y3115="W",0.3,IF(Y3115="T",0,-0.3)))+(IF(M3115="",0,M3115*0.3)))</f>
        <v>0.43333333333333146</v>
      </c>
      <c r="AH3115" s="247">
        <f t="shared" si="2097"/>
        <v>1.6959999999999988</v>
      </c>
      <c r="AI3115">
        <f t="shared" si="2093"/>
        <v>13</v>
      </c>
      <c r="AJ3115">
        <f>AI3115+VLOOKUP(A3115,$A$995:$O$1099,15,FALSE)</f>
        <v>13</v>
      </c>
      <c r="AK3115">
        <f t="shared" si="2094"/>
        <v>42</v>
      </c>
    </row>
    <row r="3116" spans="1:38" ht="16.5" thickBot="1" x14ac:dyDescent="0.3">
      <c r="A3116" s="238" t="str">
        <f>CONCATENATE($C$10,"Wk ",B3116,"P",A3108)</f>
        <v>2015Wk 7P3</v>
      </c>
      <c r="B3116" s="52">
        <v>7</v>
      </c>
      <c r="C3116" s="52">
        <f>IFERROR(VLOOKUP($A3116,$A$106:$Q$3105,5,FALSE),"DNP")</f>
        <v>4</v>
      </c>
      <c r="D3116" s="52">
        <f>IFERROR(VLOOKUP($A3116,$A$106:$Q$3105,6,FALSE),"DNP")</f>
        <v>4</v>
      </c>
      <c r="E3116" s="52">
        <f>IFERROR(VLOOKUP($A3116,$A$106:$Q$3105,7,FALSE),"DNP")</f>
        <v>7</v>
      </c>
      <c r="F3116" s="52">
        <f>IFERROR(VLOOKUP($A3116,$A$106:$Q$3105,8,FALSE),"DNP")</f>
        <v>4</v>
      </c>
      <c r="G3116" s="52">
        <f>IFERROR(VLOOKUP($A3116,$A$106:$Q$3105,9,FALSE),"DNP")</f>
        <v>4</v>
      </c>
      <c r="H3116" s="52">
        <f>IFERROR(VLOOKUP($A3116,$A$106:$Q$3105,10,FALSE),"DNP")</f>
        <v>4</v>
      </c>
      <c r="I3116" s="52">
        <f>IFERROR(VLOOKUP($A3116,$A$106:$Q$3105,11,FALSE),"DNP")</f>
        <v>3</v>
      </c>
      <c r="J3116" s="52">
        <f>IFERROR(VLOOKUP($A3116,$A$106:$Q$3105,12,FALSE),"DNP")</f>
        <v>3</v>
      </c>
      <c r="K3116" s="52">
        <f>IFERROR(VLOOKUP($A3116,$A$106:$Q$3105,13,FALSE),"DNP")</f>
        <v>4</v>
      </c>
      <c r="L3116" s="239">
        <f>IF(OR(K3116="DNP",K3116=""),"DNP",SUM(C3116:K3116))</f>
        <v>37</v>
      </c>
      <c r="M3116" s="240">
        <f>IFERROR(VLOOKUP($A3116,$A$106:$Q$3105,17,FALSE),"DNP")</f>
        <v>2</v>
      </c>
      <c r="N3116" s="241"/>
      <c r="O3116" s="241"/>
      <c r="P3116" s="241"/>
      <c r="Q3116" s="241"/>
      <c r="R3116" s="241"/>
      <c r="S3116" s="241"/>
      <c r="T3116" s="241"/>
      <c r="U3116" s="241"/>
      <c r="V3116" s="241"/>
      <c r="W3116" s="242"/>
      <c r="X3116" s="243"/>
      <c r="Y3116" s="49" t="str">
        <f t="shared" ref="Y3116" si="2100">IF(M3116="DNP","DNP",IF(M3116=1,"T",IF(M3116&gt;1,"W","L")))</f>
        <v>W</v>
      </c>
      <c r="Z3116" s="49">
        <f t="shared" si="2089"/>
        <v>2</v>
      </c>
      <c r="AA3116" s="244">
        <f t="shared" si="2090"/>
        <v>12</v>
      </c>
      <c r="AB3116" s="250">
        <f>IF(AE3116&gt;=4,ROUNDDOWN((((VLOOKUP(MAX(AE3110:AE3116),AE3110:AK3127,7,FALSE)+VLOOKUP(MAX(AE3110:AE3116)-1,AE3110:AK3127,7,FALSE)+VLOOKUP(MAX(AE3110:AE3116)-2,AE3110:AK3127,7,FALSE)+VLOOKUP(MAX(AE3110:AE3116)-3,AE3110:AK3127,7,FALSE))/4)-36)*0.8,0),G3108)</f>
        <v>3</v>
      </c>
      <c r="AC3116" s="246">
        <f t="shared" si="2091"/>
        <v>7</v>
      </c>
      <c r="AD3116" t="str">
        <f>IF(L3116&lt;&gt;"DNP","P","DNP")</f>
        <v>P</v>
      </c>
      <c r="AE3116" s="52">
        <f>COUNTIF(AD3110:AD3116,"=P")</f>
        <v>7</v>
      </c>
      <c r="AF3116" t="str">
        <f t="shared" si="2092"/>
        <v>R</v>
      </c>
      <c r="AG3116" s="247">
        <f>IF(OR(W3116="DNP",W3116="")=TRUE,0,((W3129-W3116)*0.4)+(IF(Y3116="W",0.3,IF(Y3116="T",0,-0.3)))+(IF(X3116="",0,X3116*0.3)))+IF(OR(L3116="DNP",L3116="")=TRUE,0,((L3129-L3116)*0.4)+(IF(Y3116="W",0.3,IF(Y3116="T",0,-0.3)))+(IF(M3116="",0,M3116*0.3)))</f>
        <v>2.7666666666666688</v>
      </c>
      <c r="AH3116" s="247">
        <f t="shared" si="2097"/>
        <v>3.7060000000000013</v>
      </c>
      <c r="AI3116">
        <f t="shared" si="2093"/>
        <v>14</v>
      </c>
      <c r="AJ3116">
        <f>AI3116+VLOOKUP(A3116,$A$1162:$O$1266,15,FALSE)</f>
        <v>20</v>
      </c>
      <c r="AK3116">
        <f t="shared" si="2094"/>
        <v>37</v>
      </c>
    </row>
    <row r="3117" spans="1:38" ht="16.5" thickBot="1" x14ac:dyDescent="0.3">
      <c r="A3117" s="238" t="str">
        <f>CONCATENATE($C$10,"Wk ",B3117,"P",A3108)</f>
        <v>2015Wk 8P3</v>
      </c>
      <c r="B3117" s="52">
        <v>8</v>
      </c>
      <c r="C3117" s="241"/>
      <c r="D3117" s="241"/>
      <c r="E3117" s="241"/>
      <c r="F3117" s="241"/>
      <c r="G3117" s="241"/>
      <c r="H3117" s="241"/>
      <c r="I3117" s="241"/>
      <c r="J3117" s="241"/>
      <c r="K3117" s="241"/>
      <c r="L3117" s="248"/>
      <c r="M3117" s="249"/>
      <c r="N3117" s="52">
        <f>IFERROR(VLOOKUP($A3117,$A$106:$Q$3105,5,FALSE),"DNP")</f>
        <v>5</v>
      </c>
      <c r="O3117" s="52">
        <f>IFERROR(VLOOKUP($A3117,$A$106:$Q$3105,6,FALSE),"DNP")</f>
        <v>5</v>
      </c>
      <c r="P3117" s="52">
        <f>IFERROR(VLOOKUP($A3117,$A$106:$Q$3105,7,FALSE),"DNP")</f>
        <v>5</v>
      </c>
      <c r="Q3117" s="52">
        <f>IFERROR(VLOOKUP($A3117,$A$106:$Q$3105,8,FALSE),"DNP")</f>
        <v>4</v>
      </c>
      <c r="R3117" s="52">
        <f>IFERROR(VLOOKUP($A3117,$A$106:$Q$3105,9,FALSE),"DNP")</f>
        <v>3</v>
      </c>
      <c r="S3117" s="52">
        <f>IFERROR(VLOOKUP($A3117,$A$106:$Q$3105,10,FALSE),"DNP")</f>
        <v>5</v>
      </c>
      <c r="T3117" s="52">
        <f>IFERROR(VLOOKUP($A3117,$A$106:$Q$3105,11,FALSE),"DNP")</f>
        <v>3</v>
      </c>
      <c r="U3117" s="52">
        <f>IFERROR(VLOOKUP($A3117,$A$106:$Q$3105,12,FALSE),"DNP")</f>
        <v>5</v>
      </c>
      <c r="V3117" s="52">
        <f>IFERROR(VLOOKUP($A3117,$A$106:$Q$3105,13,FALSE),"DNP")</f>
        <v>6</v>
      </c>
      <c r="W3117" s="239">
        <f>IF(OR(V3117="DNP",V3117=""),"DNP",SUM(N3117:V3117))</f>
        <v>41</v>
      </c>
      <c r="X3117" s="240">
        <f>IFERROR(VLOOKUP($A3117,$A$106:$Q$3105,17,FALSE),"DNP")</f>
        <v>2</v>
      </c>
      <c r="Y3117" s="49" t="str">
        <f t="shared" ref="Y3117" si="2101">IF(X3117="DNP","DNP",IF(X3117=1,"T",IF(X3117&gt;1,"W","L")))</f>
        <v>W</v>
      </c>
      <c r="Z3117" s="49">
        <f t="shared" si="2089"/>
        <v>0</v>
      </c>
      <c r="AA3117" s="244">
        <f t="shared" si="2090"/>
        <v>0</v>
      </c>
      <c r="AB3117" s="250">
        <f>IF(AE3117&gt;=4,ROUNDDOWN((((VLOOKUP(MAX(AE3110:AE3117),AE3110:AK3127,7,FALSE)+VLOOKUP(MAX(AE3110:AE3117)-1,AE3110:AK3127,7,FALSE)+VLOOKUP(MAX(AE3110:AE3117)-2,AE3110:AK3127,7,FALSE)+VLOOKUP(MAX(AE3110:AE3117)-3,AE3110:AK3127,7,FALSE))/4)-36)*0.8,0),G3108)</f>
        <v>3</v>
      </c>
      <c r="AC3117" s="246">
        <f t="shared" si="2091"/>
        <v>8</v>
      </c>
      <c r="AD3117" t="str">
        <f>IF(W3117&lt;&gt;"DNP","P","DNP")</f>
        <v>P</v>
      </c>
      <c r="AE3117" s="52">
        <f>COUNTIF(AD3110:AD3117,"=P")</f>
        <v>8</v>
      </c>
      <c r="AF3117" t="str">
        <f t="shared" si="2092"/>
        <v>R</v>
      </c>
      <c r="AG3117" s="247">
        <f>IF(OR(W3117="DNP",W3117="")=TRUE,0,((W3129-W3117)*0.4)+(IF(Y3117="W",0.3,IF(Y3117="T",0,-0.3)))+(IF(X3117="",0,X3117*0.3)))+IF(OR(L3117="DNP",L3117="")=TRUE,0,((L3129-L3117)*0.4)+(IF(Y3117="W",0.3,IF(Y3117="T",0,-0.3)))+(IF(M3117="",0,M3117*0.3)))</f>
        <v>1.4333333333333313</v>
      </c>
      <c r="AH3117" s="247">
        <f t="shared" si="2097"/>
        <v>3.4299999999999988</v>
      </c>
      <c r="AI3117">
        <f t="shared" si="2093"/>
        <v>14</v>
      </c>
      <c r="AJ3117">
        <f>AI3117+VLOOKUP(A3117,$A$1329:$O$1433,15,FALSE)</f>
        <v>14</v>
      </c>
      <c r="AK3117">
        <f t="shared" si="2094"/>
        <v>41</v>
      </c>
    </row>
    <row r="3118" spans="1:38" ht="16.5" thickBot="1" x14ac:dyDescent="0.3">
      <c r="A3118" s="238" t="str">
        <f>CONCATENATE($C$10,"Wk ",B3118,"P",A3108)</f>
        <v>2015Wk 9P3</v>
      </c>
      <c r="B3118" s="52">
        <v>9</v>
      </c>
      <c r="C3118" s="52">
        <f>IFERROR(VLOOKUP($A3118,$A$106:$Q$3105,5,FALSE),"DNP")</f>
        <v>6</v>
      </c>
      <c r="D3118" s="52">
        <f>IFERROR(VLOOKUP($A3118,$A$106:$Q$3105,6,FALSE),"DNP")</f>
        <v>5</v>
      </c>
      <c r="E3118" s="52">
        <f>IFERROR(VLOOKUP($A3118,$A$106:$Q$3105,7,FALSE),"DNP")</f>
        <v>6</v>
      </c>
      <c r="F3118" s="52">
        <f>IFERROR(VLOOKUP($A3118,$A$106:$Q$3105,8,FALSE),"DNP")</f>
        <v>6</v>
      </c>
      <c r="G3118" s="52">
        <f>IFERROR(VLOOKUP($A3118,$A$106:$Q$3105,9,FALSE),"DNP")</f>
        <v>4</v>
      </c>
      <c r="H3118" s="52">
        <f>IFERROR(VLOOKUP($A3118,$A$106:$Q$3105,10,FALSE),"DNP")</f>
        <v>4</v>
      </c>
      <c r="I3118" s="52">
        <f>IFERROR(VLOOKUP($A3118,$A$106:$Q$3105,11,FALSE),"DNP")</f>
        <v>3</v>
      </c>
      <c r="J3118" s="52">
        <f>IFERROR(VLOOKUP($A3118,$A$106:$Q$3105,12,FALSE),"DNP")</f>
        <v>3</v>
      </c>
      <c r="K3118" s="52">
        <f>IFERROR(VLOOKUP($A3118,$A$106:$Q$3105,13,FALSE),"DNP")</f>
        <v>7</v>
      </c>
      <c r="L3118" s="239">
        <f>IF(OR(K3118="DNP",K3118=""),"DNP",SUM(C3118:K3118))</f>
        <v>44</v>
      </c>
      <c r="M3118" s="240">
        <f>IFERROR(VLOOKUP($A3118,$A$106:$Q$3105,17,FALSE),"DNP")</f>
        <v>0</v>
      </c>
      <c r="N3118" s="241"/>
      <c r="O3118" s="241"/>
      <c r="P3118" s="241"/>
      <c r="Q3118" s="241"/>
      <c r="R3118" s="241"/>
      <c r="S3118" s="241"/>
      <c r="T3118" s="241"/>
      <c r="U3118" s="241"/>
      <c r="V3118" s="241"/>
      <c r="W3118" s="242"/>
      <c r="X3118" s="243"/>
      <c r="Y3118" s="49" t="str">
        <f t="shared" ref="Y3118" si="2102">IF(M3118="DNP","DNP",IF(M3118=1,"T",IF(M3118&gt;1,"W","L")))</f>
        <v>L</v>
      </c>
      <c r="Z3118" s="49">
        <f t="shared" si="2089"/>
        <v>1</v>
      </c>
      <c r="AA3118" s="244">
        <f t="shared" si="2090"/>
        <v>18</v>
      </c>
      <c r="AB3118" s="250">
        <f>IF(AE3118&gt;=4,ROUNDDOWN((((VLOOKUP(MAX(AE3110:AE3118),AE3110:AK3127,7,FALSE)+VLOOKUP(MAX(AE3110:AE3118)-1,AE3110:AK3127,7,FALSE)+VLOOKUP(MAX(AE3110:AE3118)-2,AE3110:AK3127,7,FALSE)+VLOOKUP(MAX(AE3110:AE3118)-3,AE3110:AK3127,7,FALSE))/4)-36)*0.8,0),G3108)</f>
        <v>4</v>
      </c>
      <c r="AC3118" s="246">
        <f t="shared" si="2091"/>
        <v>9</v>
      </c>
      <c r="AD3118" t="str">
        <f>IF(L3118&lt;&gt;"DNP","P","DNP")</f>
        <v>P</v>
      </c>
      <c r="AE3118" s="52">
        <f>COUNTIF(AD3110:AD3118,"=P")</f>
        <v>9</v>
      </c>
      <c r="AF3118" t="str">
        <f t="shared" si="2092"/>
        <v>R</v>
      </c>
      <c r="AG3118" s="247">
        <f>IF(OR(W3118="DNP",W3118="")=TRUE,0,((W3129-W3118)*0.4)+(IF(Y3118="W",0.3,IF(Y3118="T",0,-0.3)))+(IF(X3118="",0,X3118*0.3)))+IF(OR(L3118="DNP",L3118="")=TRUE,0,((L3129-L3118)*0.4)+(IF(Y3118="W",0.3,IF(Y3118="T",0,-0.3)))+(IF(M3118="",0,M3118*0.3)))</f>
        <v>-1.2333333333333314</v>
      </c>
      <c r="AH3118" s="247">
        <f t="shared" si="2097"/>
        <v>0.64000000000000146</v>
      </c>
      <c r="AI3118">
        <f t="shared" si="2093"/>
        <v>13</v>
      </c>
      <c r="AJ3118">
        <f>AI3118+VLOOKUP(A3118,$A$1496:$O$1600,15,FALSE)</f>
        <v>12</v>
      </c>
      <c r="AK3118">
        <f t="shared" si="2094"/>
        <v>44</v>
      </c>
    </row>
    <row r="3119" spans="1:38" ht="16.5" thickBot="1" x14ac:dyDescent="0.3">
      <c r="A3119" s="238" t="str">
        <f>CONCATENATE($C$10,"Wk ",B3119,"P",A3108)</f>
        <v>2015Wk 10P3</v>
      </c>
      <c r="B3119" s="52">
        <v>10</v>
      </c>
      <c r="C3119" s="241"/>
      <c r="D3119" s="241"/>
      <c r="E3119" s="241"/>
      <c r="F3119" s="241"/>
      <c r="G3119" s="241"/>
      <c r="H3119" s="241"/>
      <c r="I3119" s="241"/>
      <c r="J3119" s="241"/>
      <c r="K3119" s="241"/>
      <c r="L3119" s="248"/>
      <c r="M3119" s="249"/>
      <c r="N3119" s="52">
        <f>IFERROR(VLOOKUP($A3119,$A$106:$Q$3105,5,FALSE),"DNP")</f>
        <v>4</v>
      </c>
      <c r="O3119" s="52">
        <f>IFERROR(VLOOKUP($A3119,$A$106:$Q$3105,6,FALSE),"DNP")</f>
        <v>4</v>
      </c>
      <c r="P3119" s="52">
        <f>IFERROR(VLOOKUP($A3119,$A$106:$Q$3105,7,FALSE),"DNP")</f>
        <v>6</v>
      </c>
      <c r="Q3119" s="52">
        <f>IFERROR(VLOOKUP($A3119,$A$106:$Q$3105,8,FALSE),"DNP")</f>
        <v>4</v>
      </c>
      <c r="R3119" s="52">
        <f>IFERROR(VLOOKUP($A3119,$A$106:$Q$3105,9,FALSE),"DNP")</f>
        <v>3</v>
      </c>
      <c r="S3119" s="52">
        <f>IFERROR(VLOOKUP($A3119,$A$106:$Q$3105,10,FALSE),"DNP")</f>
        <v>6</v>
      </c>
      <c r="T3119" s="52">
        <f>IFERROR(VLOOKUP($A3119,$A$106:$Q$3105,11,FALSE),"DNP")</f>
        <v>4</v>
      </c>
      <c r="U3119" s="52">
        <f>IFERROR(VLOOKUP($A3119,$A$106:$Q$3105,12,FALSE),"DNP")</f>
        <v>4</v>
      </c>
      <c r="V3119" s="52">
        <f>IFERROR(VLOOKUP($A3119,$A$106:$Q$3105,13,FALSE),"DNP")</f>
        <v>5</v>
      </c>
      <c r="W3119" s="239">
        <f>IF(OR(V3119="DNP",V3119=""),"DNP",SUM(N3119:V3119))</f>
        <v>40</v>
      </c>
      <c r="X3119" s="240">
        <f>IFERROR(VLOOKUP($A3119,$A$106:$Q$3105,17,FALSE),"DNP")</f>
        <v>2</v>
      </c>
      <c r="Y3119" s="49" t="str">
        <f t="shared" ref="Y3119" si="2103">IF(X3119="DNP","DNP",IF(X3119=1,"T",IF(X3119&gt;1,"W","L")))</f>
        <v>W</v>
      </c>
      <c r="Z3119" s="49">
        <f t="shared" si="2089"/>
        <v>0</v>
      </c>
      <c r="AA3119" s="244">
        <f t="shared" si="2090"/>
        <v>0</v>
      </c>
      <c r="AB3119" s="250">
        <f>IF(AE3119&gt;=4,ROUNDDOWN((((VLOOKUP(MAX(AE3110:AE3119),AE3110:AK3127,7,FALSE)+VLOOKUP(MAX(AE3110:AE3119)-1,AE3110:AK3127,7,FALSE)+VLOOKUP(MAX(AE3110:AE3119)-2,AE3110:AK3127,7,FALSE)+VLOOKUP(MAX(AE3110:AE3119)-3,AE3110:AK3127,7,FALSE))/4)-36)*0.8,0),G3108)</f>
        <v>3</v>
      </c>
      <c r="AC3119" s="246">
        <f t="shared" ref="AC3119:AC3127" si="2104">IF(VLOOKUP(LEFT($A3119,9),$A$106:$Q$3105,17,FALSE)="Played",B3119,"")</f>
        <v>10</v>
      </c>
      <c r="AD3119" t="str">
        <f>IF(W3119&lt;&gt;"DNP","P","DNP")</f>
        <v>P</v>
      </c>
      <c r="AE3119" s="52">
        <f>COUNTIF(AD3110:AD3119,"=P")</f>
        <v>10</v>
      </c>
      <c r="AF3119" t="str">
        <f t="shared" si="2092"/>
        <v>R</v>
      </c>
      <c r="AG3119" s="247">
        <f>IF(OR(W3119="DNP",W3119="")=TRUE,0,((W3129-W3119)*0.4)+(IF(Y3119="W",0.3,IF(Y3119="T",0,-0.3)))+(IF(X3119="",0,X3119*0.3)))+IF(OR(L3119="DNP",L3119="")=TRUE,0,((L3129-L3119)*0.4)+(IF(Y3119="W",0.3,IF(Y3119="T",0,-0.3)))+(IF(M3119="",0,M3119*0.3)))</f>
        <v>1.8333333333333313</v>
      </c>
      <c r="AH3119" s="247">
        <f t="shared" si="2097"/>
        <v>1.4799999999999986</v>
      </c>
      <c r="AI3119">
        <f t="shared" si="2093"/>
        <v>14</v>
      </c>
      <c r="AJ3119">
        <f>AI3119+VLOOKUP(A3119,$A$1663:$O$1767,15,FALSE)</f>
        <v>15</v>
      </c>
      <c r="AK3119">
        <f t="shared" si="2094"/>
        <v>40</v>
      </c>
    </row>
    <row r="3120" spans="1:38" ht="16.5" thickBot="1" x14ac:dyDescent="0.3">
      <c r="A3120" s="238" t="str">
        <f>CONCATENATE($C$10,"Wk ",B3120,"P",A3108)</f>
        <v>2015Wk 11P3</v>
      </c>
      <c r="B3120" s="52">
        <v>11</v>
      </c>
      <c r="C3120" s="52">
        <f>IFERROR(VLOOKUP($A3120,$A$106:$Q$3105,5,FALSE),"DNP")</f>
        <v>5</v>
      </c>
      <c r="D3120" s="52">
        <f>IFERROR(VLOOKUP($A3120,$A$106:$Q$3105,6,FALSE),"DNP")</f>
        <v>5</v>
      </c>
      <c r="E3120" s="52">
        <f>IFERROR(VLOOKUP($A3120,$A$106:$Q$3105,7,FALSE),"DNP")</f>
        <v>6</v>
      </c>
      <c r="F3120" s="52">
        <f>IFERROR(VLOOKUP($A3120,$A$106:$Q$3105,8,FALSE),"DNP")</f>
        <v>5</v>
      </c>
      <c r="G3120" s="52">
        <f>IFERROR(VLOOKUP($A3120,$A$106:$Q$3105,9,FALSE),"DNP")</f>
        <v>5</v>
      </c>
      <c r="H3120" s="52">
        <f>IFERROR(VLOOKUP($A3120,$A$106:$Q$3105,10,FALSE),"DNP")</f>
        <v>2</v>
      </c>
      <c r="I3120" s="52">
        <f>IFERROR(VLOOKUP($A3120,$A$106:$Q$3105,11,FALSE),"DNP")</f>
        <v>5</v>
      </c>
      <c r="J3120" s="52">
        <f>IFERROR(VLOOKUP($A3120,$A$106:$Q$3105,12,FALSE),"DNP")</f>
        <v>3</v>
      </c>
      <c r="K3120" s="52">
        <f>IFERROR(VLOOKUP($A3120,$A$106:$Q$3105,13,FALSE),"DNP")</f>
        <v>5</v>
      </c>
      <c r="L3120" s="239">
        <f>IF(OR(K3120="DNP",K3120=""),"DNP",SUM(C3120:K3120))</f>
        <v>41</v>
      </c>
      <c r="M3120" s="240">
        <f>IFERROR(VLOOKUP($A3120,$A$106:$Q$3105,17,FALSE),"DNP")</f>
        <v>0</v>
      </c>
      <c r="N3120" s="241"/>
      <c r="O3120" s="241"/>
      <c r="P3120" s="241"/>
      <c r="Q3120" s="241"/>
      <c r="R3120" s="241"/>
      <c r="S3120" s="241"/>
      <c r="T3120" s="241"/>
      <c r="U3120" s="241"/>
      <c r="V3120" s="241"/>
      <c r="W3120" s="242"/>
      <c r="X3120" s="243"/>
      <c r="Y3120" s="49" t="str">
        <f t="shared" ref="Y3120" si="2105">IF(M3120="DNP","DNP",IF(M3120=1,"T",IF(M3120&gt;1,"W","L")))</f>
        <v>L</v>
      </c>
      <c r="Z3120" s="49">
        <f t="shared" si="2089"/>
        <v>1</v>
      </c>
      <c r="AA3120" s="244">
        <f t="shared" si="2090"/>
        <v>18</v>
      </c>
      <c r="AB3120" s="250">
        <f>IF(AE3120&gt;=4,ROUNDDOWN((((VLOOKUP(MAX(AE3110:AE3120),AE3110:AK3127,7,FALSE)+VLOOKUP(MAX(AE3110:AE3120)-1,AE3110:AK3127,7,FALSE)+VLOOKUP(MAX(AE3110:AE3120)-2,AE3110:AK3127,7,FALSE)+VLOOKUP(MAX(AE3110:AE3120)-3,AE3110:AK3127,7,FALSE))/4)-36)*0.8,0),G3108)</f>
        <v>4</v>
      </c>
      <c r="AC3120" s="246">
        <f t="shared" si="2104"/>
        <v>11</v>
      </c>
      <c r="AD3120" t="str">
        <f>IF(L3120&lt;&gt;"DNP","P","DNP")</f>
        <v>P</v>
      </c>
      <c r="AE3120" s="52">
        <f>COUNTIF(AD3110:AD3120,"=P")</f>
        <v>11</v>
      </c>
      <c r="AF3120" t="str">
        <f t="shared" si="2092"/>
        <v>R</v>
      </c>
      <c r="AG3120" s="247">
        <f>IF(OR(W3120="DNP",W3120="")=TRUE,0,((W3129-W3120)*0.4)+(IF(Y3120="W",0.3,IF(Y3120="T",0,-0.3)))+(IF(X3120="",0,X3120*0.3)))+IF(OR(L3120="DNP",L3120="")=TRUE,0,((L3129-L3120)*0.4)+(IF(Y3120="W",0.3,IF(Y3120="T",0,-0.3)))+(IF(M3120="",0,M3120*0.3)))</f>
        <v>-3.3333333333331439E-2</v>
      </c>
      <c r="AH3120" s="247">
        <f t="shared" si="2097"/>
        <v>0.78800000000000114</v>
      </c>
      <c r="AI3120">
        <f t="shared" si="2093"/>
        <v>13</v>
      </c>
      <c r="AJ3120">
        <f>AI3120+VLOOKUP(A3120,$A$1830:$O$1934,15,FALSE)</f>
        <v>14</v>
      </c>
      <c r="AK3120">
        <f t="shared" si="2094"/>
        <v>41</v>
      </c>
    </row>
    <row r="3121" spans="1:37" ht="16.5" thickBot="1" x14ac:dyDescent="0.3">
      <c r="A3121" s="238" t="str">
        <f>CONCATENATE($C$10,"Wk ",B3121,"P",A3108)</f>
        <v>2015Wk 12P3</v>
      </c>
      <c r="B3121" s="52">
        <v>12</v>
      </c>
      <c r="C3121" s="241"/>
      <c r="D3121" s="241"/>
      <c r="E3121" s="241"/>
      <c r="F3121" s="241"/>
      <c r="G3121" s="241"/>
      <c r="H3121" s="241"/>
      <c r="I3121" s="241"/>
      <c r="J3121" s="241"/>
      <c r="K3121" s="241"/>
      <c r="L3121" s="248"/>
      <c r="M3121" s="249"/>
      <c r="N3121" s="52">
        <f>IFERROR(VLOOKUP($A3121,$A$106:$Q$3105,5,FALSE),"DNP")</f>
        <v>5</v>
      </c>
      <c r="O3121" s="52">
        <f>IFERROR(VLOOKUP($A3121,$A$106:$Q$3105,6,FALSE),"DNP")</f>
        <v>5</v>
      </c>
      <c r="P3121" s="52">
        <f>IFERROR(VLOOKUP($A3121,$A$106:$Q$3105,7,FALSE),"DNP")</f>
        <v>6</v>
      </c>
      <c r="Q3121" s="52">
        <f>IFERROR(VLOOKUP($A3121,$A$106:$Q$3105,8,FALSE),"DNP")</f>
        <v>5</v>
      </c>
      <c r="R3121" s="52">
        <f>IFERROR(VLOOKUP($A3121,$A$106:$Q$3105,9,FALSE),"DNP")</f>
        <v>3</v>
      </c>
      <c r="S3121" s="52">
        <f>IFERROR(VLOOKUP($A3121,$A$106:$Q$3105,10,FALSE),"DNP")</f>
        <v>6</v>
      </c>
      <c r="T3121" s="52">
        <f>IFERROR(VLOOKUP($A3121,$A$106:$Q$3105,11,FALSE),"DNP")</f>
        <v>4</v>
      </c>
      <c r="U3121" s="52">
        <f>IFERROR(VLOOKUP($A3121,$A$106:$Q$3105,12,FALSE),"DNP")</f>
        <v>5</v>
      </c>
      <c r="V3121" s="52">
        <f>IFERROR(VLOOKUP($A3121,$A$106:$Q$3105,13,FALSE),"DNP")</f>
        <v>8</v>
      </c>
      <c r="W3121" s="239">
        <f>IF(OR(V3121="DNP",V3121=""),"DNP",SUM(N3121:V3121))</f>
        <v>47</v>
      </c>
      <c r="X3121" s="240">
        <f>IFERROR(VLOOKUP($A3121,$A$106:$Q$3105,17,FALSE),"DNP")</f>
        <v>0</v>
      </c>
      <c r="Y3121" s="49" t="str">
        <f t="shared" ref="Y3121" si="2106">IF(X3121="DNP","DNP",IF(X3121=1,"T",IF(X3121&gt;1,"W","L")))</f>
        <v>L</v>
      </c>
      <c r="Z3121" s="49">
        <f t="shared" si="2089"/>
        <v>0</v>
      </c>
      <c r="AA3121" s="244">
        <f t="shared" si="2090"/>
        <v>0</v>
      </c>
      <c r="AB3121" s="250">
        <f>IF(AE3121&gt;=4,ROUNDDOWN((((VLOOKUP(MAX(AE3110:AE3121),AE3110:AK3127,7,FALSE)+VLOOKUP(MAX(AE3110:AE3121)-1,AE3110:AK3127,7,FALSE)+VLOOKUP(MAX(AE3110:AE3121)-2,AE3110:AK3127,7,FALSE)+VLOOKUP(MAX(AE3110:AE3121)-3,AE3110:AK3127,7,FALSE))/4)-36)*0.8,0),G3108)</f>
        <v>5</v>
      </c>
      <c r="AC3121" s="246">
        <f t="shared" si="2104"/>
        <v>12</v>
      </c>
      <c r="AD3121" t="str">
        <f>IF(W3121&lt;&gt;"DNP","P","DNP")</f>
        <v>P</v>
      </c>
      <c r="AE3121" s="52">
        <f>COUNTIF(AD3110:AD3121,"=P")</f>
        <v>12</v>
      </c>
      <c r="AF3121" t="str">
        <f t="shared" si="2092"/>
        <v>R</v>
      </c>
      <c r="AG3121" s="247">
        <f>IF(OR(W3121="DNP",W3121="")=TRUE,0,((W3129-W3121)*0.4)+(IF(Y3121="W",0.3,IF(Y3121="T",0,-0.3)))+(IF(X3121="",0,X3121*0.3)))+IF(OR(L3121="DNP",L3121="")=TRUE,0,((L3129-L3121)*0.4)+(IF(Y3121="W",0.3,IF(Y3121="T",0,-0.3)))+(IF(M3121="",0,M3121*0.3)))</f>
        <v>-2.1666666666666687</v>
      </c>
      <c r="AH3121" s="247">
        <f t="shared" si="2097"/>
        <v>-1.5840000000000016</v>
      </c>
      <c r="AI3121">
        <f t="shared" si="2093"/>
        <v>12</v>
      </c>
      <c r="AJ3121">
        <f>AI3121+VLOOKUP(A3121,$A$1997:$O$2101,15,FALSE)</f>
        <v>7</v>
      </c>
      <c r="AK3121">
        <f t="shared" si="2094"/>
        <v>47</v>
      </c>
    </row>
    <row r="3122" spans="1:37" ht="16.5" thickBot="1" x14ac:dyDescent="0.3">
      <c r="A3122" s="238" t="str">
        <f>CONCATENATE($C$10,"Wk ",B3122,"P",A3108)</f>
        <v>2015Wk 13P3</v>
      </c>
      <c r="B3122" s="52">
        <v>13</v>
      </c>
      <c r="C3122" s="52">
        <f>IFERROR(VLOOKUP($A3122,$A$106:$Q$3105,5,FALSE),"DNP")</f>
        <v>5</v>
      </c>
      <c r="D3122" s="52">
        <f>IFERROR(VLOOKUP($A3122,$A$106:$Q$3105,6,FALSE),"DNP")</f>
        <v>4</v>
      </c>
      <c r="E3122" s="52">
        <f>IFERROR(VLOOKUP($A3122,$A$106:$Q$3105,7,FALSE),"DNP")</f>
        <v>6</v>
      </c>
      <c r="F3122" s="52">
        <f>IFERROR(VLOOKUP($A3122,$A$106:$Q$3105,8,FALSE),"DNP")</f>
        <v>5</v>
      </c>
      <c r="G3122" s="52">
        <f>IFERROR(VLOOKUP($A3122,$A$106:$Q$3105,9,FALSE),"DNP")</f>
        <v>5</v>
      </c>
      <c r="H3122" s="52">
        <f>IFERROR(VLOOKUP($A3122,$A$106:$Q$3105,10,FALSE),"DNP")</f>
        <v>4</v>
      </c>
      <c r="I3122" s="52">
        <f>IFERROR(VLOOKUP($A3122,$A$106:$Q$3105,11,FALSE),"DNP")</f>
        <v>4</v>
      </c>
      <c r="J3122" s="52">
        <f>IFERROR(VLOOKUP($A3122,$A$106:$Q$3105,12,FALSE),"DNP")</f>
        <v>4</v>
      </c>
      <c r="K3122" s="52">
        <f>IFERROR(VLOOKUP($A3122,$A$106:$Q$3105,13,FALSE),"DNP")</f>
        <v>5</v>
      </c>
      <c r="L3122" s="239">
        <f>IF(OR(K3122="DNP",K3122=""),"DNP",SUM(C3122:K3122))</f>
        <v>42</v>
      </c>
      <c r="M3122" s="240">
        <f>IFERROR(VLOOKUP($A3122,$A$106:$Q$3105,17,FALSE),"DNP")</f>
        <v>1</v>
      </c>
      <c r="N3122" s="241"/>
      <c r="O3122" s="241"/>
      <c r="P3122" s="241"/>
      <c r="Q3122" s="241"/>
      <c r="R3122" s="241"/>
      <c r="S3122" s="241"/>
      <c r="T3122" s="241"/>
      <c r="U3122" s="241"/>
      <c r="V3122" s="241"/>
      <c r="W3122" s="242"/>
      <c r="X3122" s="243"/>
      <c r="Y3122" s="49" t="str">
        <f t="shared" ref="Y3122" si="2107">IF(M3122="DNP","DNP",IF(M3122=1,"T",IF(M3122&gt;1,"W","L")))</f>
        <v>T</v>
      </c>
      <c r="Z3122" s="49">
        <f t="shared" si="2089"/>
        <v>0</v>
      </c>
      <c r="AA3122" s="244">
        <f t="shared" si="2090"/>
        <v>0</v>
      </c>
      <c r="AB3122" s="250">
        <f>IF(AE3122&gt;=4,ROUNDDOWN((((VLOOKUP(MAX(AE3110:AE3122),AE3110:AK3127,7,FALSE)+VLOOKUP(MAX(AE3110:AE3122)-1,AE3110:AK3127,7,FALSE)+VLOOKUP(MAX(AE3110:AE3122)-2,AE3110:AK3127,7,FALSE)+VLOOKUP(MAX(AE3110:AE3122)-3,AE3110:AK3127,7,FALSE))/4)-36)*0.8,0),G3108)</f>
        <v>5</v>
      </c>
      <c r="AC3122" s="246">
        <f t="shared" si="2104"/>
        <v>13</v>
      </c>
      <c r="AD3122" t="str">
        <f>IF(L3122&lt;&gt;"DNP","P","DNP")</f>
        <v>P</v>
      </c>
      <c r="AE3122" s="52">
        <f>COUNTIF(AD3110:AD3122,"=P")</f>
        <v>13</v>
      </c>
      <c r="AF3122" t="str">
        <f t="shared" si="2092"/>
        <v>R</v>
      </c>
      <c r="AG3122" s="247">
        <f>IF(OR(W3122="DNP",W3122="")=TRUE,0,((W3129-W3122)*0.4)+(IF(Y3122="W",0.3,IF(Y3122="T",0,-0.3)))+(IF(X3122="",0,X3122*0.3)))+IF(OR(L3122="DNP",L3122="")=TRUE,0,((L3129-L3122)*0.4)+(IF(Y3122="W",0.3,IF(Y3122="T",0,-0.3)))+(IF(M3122="",0,M3122*0.3)))</f>
        <v>0.16666666666666854</v>
      </c>
      <c r="AH3122" s="247">
        <f t="shared" si="2097"/>
        <v>-1.2959999999999992</v>
      </c>
      <c r="AI3122">
        <f t="shared" si="2093"/>
        <v>12</v>
      </c>
      <c r="AJ3122">
        <f>AI3122+VLOOKUP(A3122,$A$2164:$O$2268,15,FALSE)</f>
        <v>11</v>
      </c>
      <c r="AK3122">
        <f t="shared" si="2094"/>
        <v>42</v>
      </c>
    </row>
    <row r="3123" spans="1:37" ht="16.5" thickBot="1" x14ac:dyDescent="0.3">
      <c r="A3123" s="238" t="str">
        <f>CONCATENATE($C$10,"Wk ",B3123,"P",A3108)</f>
        <v>2015Wk 14P3</v>
      </c>
      <c r="B3123" s="52">
        <v>14</v>
      </c>
      <c r="C3123" s="241"/>
      <c r="D3123" s="241"/>
      <c r="E3123" s="241"/>
      <c r="F3123" s="241"/>
      <c r="G3123" s="241"/>
      <c r="H3123" s="241"/>
      <c r="I3123" s="241"/>
      <c r="J3123" s="241"/>
      <c r="K3123" s="241"/>
      <c r="L3123" s="248"/>
      <c r="M3123" s="249"/>
      <c r="N3123" s="52">
        <f>IFERROR(VLOOKUP($A3123,$A$106:$Q$3105,5,FALSE),"DNP")</f>
        <v>4</v>
      </c>
      <c r="O3123" s="52">
        <f>IFERROR(VLOOKUP($A3123,$A$106:$Q$3105,6,FALSE),"DNP")</f>
        <v>5</v>
      </c>
      <c r="P3123" s="52">
        <f>IFERROR(VLOOKUP($A3123,$A$106:$Q$3105,7,FALSE),"DNP")</f>
        <v>6</v>
      </c>
      <c r="Q3123" s="52">
        <f>IFERROR(VLOOKUP($A3123,$A$106:$Q$3105,8,FALSE),"DNP")</f>
        <v>4</v>
      </c>
      <c r="R3123" s="52">
        <f>IFERROR(VLOOKUP($A3123,$A$106:$Q$3105,9,FALSE),"DNP")</f>
        <v>3</v>
      </c>
      <c r="S3123" s="52">
        <f>IFERROR(VLOOKUP($A3123,$A$106:$Q$3105,10,FALSE),"DNP")</f>
        <v>5</v>
      </c>
      <c r="T3123" s="52">
        <f>IFERROR(VLOOKUP($A3123,$A$106:$Q$3105,11,FALSE),"DNP")</f>
        <v>5</v>
      </c>
      <c r="U3123" s="52">
        <f>IFERROR(VLOOKUP($A3123,$A$106:$Q$3105,12,FALSE),"DNP")</f>
        <v>5</v>
      </c>
      <c r="V3123" s="52">
        <f>IFERROR(VLOOKUP($A3123,$A$106:$Q$3105,13,FALSE),"DNP")</f>
        <v>5</v>
      </c>
      <c r="W3123" s="239">
        <f>IF(OR(V3123="DNP",V3123=""),"DNP",SUM(N3123:V3123))</f>
        <v>42</v>
      </c>
      <c r="X3123" s="240">
        <f>IFERROR(VLOOKUP($A3123,$A$106:$Q$3105,17,FALSE),"DNP")</f>
        <v>2</v>
      </c>
      <c r="Y3123" s="49" t="str">
        <f t="shared" ref="Y3123" si="2108">IF(X3123="DNP","DNP",IF(X3123=1,"T",IF(X3123&gt;1,"W","L")))</f>
        <v>W</v>
      </c>
      <c r="Z3123" s="49">
        <f t="shared" si="2089"/>
        <v>0</v>
      </c>
      <c r="AA3123" s="244">
        <f t="shared" si="2090"/>
        <v>0</v>
      </c>
      <c r="AB3123" s="250">
        <f>IF(AE3123&gt;=4,ROUNDDOWN((((VLOOKUP(MAX(AE3110:AE3123),AE3110:AK3127,7,FALSE)+VLOOKUP(MAX(AE3110:AE3123)-1,AE3110:AK3127,7,FALSE)+VLOOKUP(MAX(AE3110:AE3123)-2,AE3110:AK3127,7,FALSE)+VLOOKUP(MAX(AE3110:AE3123)-3,AE3110:AK3127,7,FALSE))/4)-36)*0.8,0),G3108)</f>
        <v>5</v>
      </c>
      <c r="AC3123" s="246">
        <f t="shared" si="2104"/>
        <v>14</v>
      </c>
      <c r="AD3123" t="str">
        <f>IF(W3123&lt;&gt;"DNP","P","DNP")</f>
        <v>P</v>
      </c>
      <c r="AE3123" s="52">
        <f>COUNTIF(AD3110:AD3123,"=P")</f>
        <v>14</v>
      </c>
      <c r="AF3123" t="str">
        <f t="shared" si="2092"/>
        <v>R</v>
      </c>
      <c r="AG3123" s="247">
        <f>IF(OR(W3123="DNP",W3123="")=TRUE,0,((W3129-W3123)*0.4)+(IF(Y3123="W",0.3,IF(Y3123="T",0,-0.3)))+(IF(X3123="",0,X3123*0.3)))+IF(OR(L3123="DNP",L3123="")=TRUE,0,((L3129-L3123)*0.4)+(IF(Y3123="W",0.3,IF(Y3123="T",0,-0.3)))+(IF(M3123="",0,M3123*0.3)))</f>
        <v>1.0333333333333314</v>
      </c>
      <c r="AH3123" s="247">
        <f t="shared" si="2097"/>
        <v>0.42999999999999861</v>
      </c>
      <c r="AI3123">
        <f t="shared" si="2093"/>
        <v>12</v>
      </c>
      <c r="AJ3123">
        <f>AI3123+VLOOKUP(A3123,$A$2331:$O$2435,15,FALSE)</f>
        <v>11</v>
      </c>
      <c r="AK3123">
        <f t="shared" si="2094"/>
        <v>42</v>
      </c>
    </row>
    <row r="3124" spans="1:37" ht="16.5" thickBot="1" x14ac:dyDescent="0.3">
      <c r="A3124" s="238" t="str">
        <f>CONCATENATE($C$10,"Wk ",B3124,"P",A3108)</f>
        <v>2015Wk 15P3</v>
      </c>
      <c r="B3124" s="52">
        <v>15</v>
      </c>
      <c r="C3124" s="52">
        <f>IFERROR(VLOOKUP($A3124,$A$106:$Q$3105,5,FALSE),"DNP")</f>
        <v>5</v>
      </c>
      <c r="D3124" s="52">
        <f>IFERROR(VLOOKUP($A3124,$A$106:$Q$3105,6,FALSE),"DNP")</f>
        <v>6</v>
      </c>
      <c r="E3124" s="52">
        <f>IFERROR(VLOOKUP($A3124,$A$106:$Q$3105,7,FALSE),"DNP")</f>
        <v>6</v>
      </c>
      <c r="F3124" s="52">
        <f>IFERROR(VLOOKUP($A3124,$A$106:$Q$3105,8,FALSE),"DNP")</f>
        <v>5</v>
      </c>
      <c r="G3124" s="52">
        <f>IFERROR(VLOOKUP($A3124,$A$106:$Q$3105,9,FALSE),"DNP")</f>
        <v>4</v>
      </c>
      <c r="H3124" s="52">
        <f>IFERROR(VLOOKUP($A3124,$A$106:$Q$3105,10,FALSE),"DNP")</f>
        <v>4</v>
      </c>
      <c r="I3124" s="52">
        <f>IFERROR(VLOOKUP($A3124,$A$106:$Q$3105,11,FALSE),"DNP")</f>
        <v>4</v>
      </c>
      <c r="J3124" s="52">
        <f>IFERROR(VLOOKUP($A3124,$A$106:$Q$3105,12,FALSE),"DNP")</f>
        <v>3</v>
      </c>
      <c r="K3124" s="52">
        <f>IFERROR(VLOOKUP($A3124,$A$106:$Q$3105,13,FALSE),"DNP")</f>
        <v>5</v>
      </c>
      <c r="L3124" s="239">
        <f>IF(OR(K3124="DNP",K3124=""),"DNP",SUM(C3124:K3124))</f>
        <v>42</v>
      </c>
      <c r="M3124" s="240">
        <f>IFERROR(VLOOKUP($A3124,$A$106:$Q$3105,17,FALSE),"DNP")</f>
        <v>0</v>
      </c>
      <c r="N3124" s="241"/>
      <c r="O3124" s="241"/>
      <c r="P3124" s="241"/>
      <c r="Q3124" s="241"/>
      <c r="R3124" s="241"/>
      <c r="S3124" s="241"/>
      <c r="T3124" s="241"/>
      <c r="U3124" s="241"/>
      <c r="V3124" s="241"/>
      <c r="W3124" s="242"/>
      <c r="X3124" s="243"/>
      <c r="Y3124" s="49" t="str">
        <f t="shared" ref="Y3124" si="2109">IF(M3124="DNP","DNP",IF(M3124=1,"T",IF(M3124&gt;1,"W","L")))</f>
        <v>L</v>
      </c>
      <c r="Z3124" s="49">
        <f t="shared" si="2089"/>
        <v>0</v>
      </c>
      <c r="AA3124" s="244">
        <f t="shared" si="2090"/>
        <v>0</v>
      </c>
      <c r="AB3124" s="250">
        <f>IF(AE3124&gt;=4,ROUNDDOWN((((VLOOKUP(MAX(AE3110:AE3124),AE3110:AK3127,7,FALSE)+VLOOKUP(MAX(AE3110:AE3124)-1,AE3110:AK3127,7,FALSE)+VLOOKUP(MAX(AE3110:AE3124)-2,AE3110:AK3127,7,FALSE)+VLOOKUP(MAX(AE3110:AE3124)-3,AE3110:AK3127,7,FALSE))/4)-36)*0.8,0),G3108)</f>
        <v>5</v>
      </c>
      <c r="AC3124" s="246">
        <f t="shared" si="2104"/>
        <v>15</v>
      </c>
      <c r="AD3124" t="str">
        <f>IF(L3124&lt;&gt;"DNP","P","DNP")</f>
        <v>P</v>
      </c>
      <c r="AE3124" s="52">
        <f>COUNTIF(AD3110:AD3124,"=P")</f>
        <v>15</v>
      </c>
      <c r="AF3124" t="str">
        <f t="shared" si="2092"/>
        <v>R</v>
      </c>
      <c r="AG3124" s="247">
        <f>IF(OR(W3124="DNP",W3124="")=TRUE,0,((W3129-W3124)*0.4)+(IF(Y3124="W",0.3,IF(Y3124="T",0,-0.3)))+(IF(X3124="",0,X3124*0.3)))+IF(OR(L3124="DNP",L3124="")=TRUE,0,((L3129-L3124)*0.4)+(IF(Y3124="W",0.3,IF(Y3124="T",0,-0.3)))+(IF(M3124="",0,M3124*0.3)))</f>
        <v>-0.43333333333333146</v>
      </c>
      <c r="AH3124" s="247">
        <f t="shared" si="2097"/>
        <v>0.31400000000000128</v>
      </c>
      <c r="AI3124">
        <f t="shared" si="2093"/>
        <v>12</v>
      </c>
      <c r="AJ3124">
        <f>AI3124+VLOOKUP(A3124,$A$2498:$O$2602,15,FALSE)</f>
        <v>11</v>
      </c>
      <c r="AK3124">
        <f t="shared" si="2094"/>
        <v>42</v>
      </c>
    </row>
    <row r="3125" spans="1:37" ht="16.5" thickBot="1" x14ac:dyDescent="0.3">
      <c r="A3125" s="238" t="str">
        <f>CONCATENATE($C$10,"Wk ",B3125,"P",A3108)</f>
        <v>2015Wk 16P3</v>
      </c>
      <c r="B3125" s="52">
        <v>16</v>
      </c>
      <c r="C3125" s="241"/>
      <c r="D3125" s="241"/>
      <c r="E3125" s="241"/>
      <c r="F3125" s="241"/>
      <c r="G3125" s="241"/>
      <c r="H3125" s="241"/>
      <c r="I3125" s="241"/>
      <c r="J3125" s="241"/>
      <c r="K3125" s="241"/>
      <c r="L3125" s="248"/>
      <c r="M3125" s="249"/>
      <c r="N3125" s="52">
        <f>IFERROR(VLOOKUP($A3125,$A$106:$Q$3105,5,FALSE),"DNP")</f>
        <v>5</v>
      </c>
      <c r="O3125" s="52">
        <f>IFERROR(VLOOKUP($A3125,$A$106:$Q$3105,6,FALSE),"DNP")</f>
        <v>5</v>
      </c>
      <c r="P3125" s="52">
        <f>IFERROR(VLOOKUP($A3125,$A$106:$Q$3105,7,FALSE),"DNP")</f>
        <v>5</v>
      </c>
      <c r="Q3125" s="52">
        <f>IFERROR(VLOOKUP($A3125,$A$106:$Q$3105,8,FALSE),"DNP")</f>
        <v>4</v>
      </c>
      <c r="R3125" s="52">
        <f>IFERROR(VLOOKUP($A3125,$A$106:$Q$3105,9,FALSE),"DNP")</f>
        <v>3</v>
      </c>
      <c r="S3125" s="52">
        <f>IFERROR(VLOOKUP($A3125,$A$106:$Q$3105,10,FALSE),"DNP")</f>
        <v>5</v>
      </c>
      <c r="T3125" s="52">
        <f>IFERROR(VLOOKUP($A3125,$A$106:$Q$3105,11,FALSE),"DNP")</f>
        <v>4</v>
      </c>
      <c r="U3125" s="52">
        <f>IFERROR(VLOOKUP($A3125,$A$106:$Q$3105,12,FALSE),"DNP")</f>
        <v>4</v>
      </c>
      <c r="V3125" s="52">
        <f>IFERROR(VLOOKUP($A3125,$A$106:$Q$3105,13,FALSE),"DNP")</f>
        <v>6</v>
      </c>
      <c r="W3125" s="239">
        <f>IF(OR(V3125="DNP",V3125=""),"DNP",SUM(N3125:V3125))</f>
        <v>41</v>
      </c>
      <c r="X3125" s="240">
        <f>IFERROR(VLOOKUP($A3125,$A$106:$Q$3105,17,FALSE),"DNP")</f>
        <v>0</v>
      </c>
      <c r="Y3125" s="49" t="str">
        <f t="shared" ref="Y3125" si="2110">IF(X3125="DNP","DNP",IF(X3125=1,"T",IF(X3125&gt;1,"W","L")))</f>
        <v>L</v>
      </c>
      <c r="Z3125" s="49">
        <f t="shared" si="2089"/>
        <v>0</v>
      </c>
      <c r="AA3125" s="244">
        <f t="shared" si="2090"/>
        <v>0</v>
      </c>
      <c r="AB3125" s="250">
        <f>IF(AE3125&gt;=4,ROUNDDOWN((((VLOOKUP(MAX(AE3110:AE3125),AE3110:AK3127,7,FALSE)+VLOOKUP(MAX(AE3110:AE3125)-1,AE3110:AK3127,7,FALSE)+VLOOKUP(MAX(AE3110:AE3125)-2,AE3110:AK3127,7,FALSE)+VLOOKUP(MAX(AE3110:AE3125)-3,AE3110:AK3127,7,FALSE))/4)-36)*0.8,0),G3108)</f>
        <v>4</v>
      </c>
      <c r="AC3125" s="246">
        <f t="shared" si="2104"/>
        <v>16</v>
      </c>
      <c r="AD3125" t="str">
        <f>IF(W3125&lt;&gt;"DNP","P","DNP")</f>
        <v>P</v>
      </c>
      <c r="AE3125" s="52">
        <f>COUNTIF(AD3110:AD3125,"=P")</f>
        <v>16</v>
      </c>
      <c r="AF3125" t="str">
        <f t="shared" si="2092"/>
        <v>R</v>
      </c>
      <c r="AG3125" s="247">
        <f>IF(OR(W3125="DNP",W3125="")=TRUE,0,((W3129-W3125)*0.4)+(IF(Y3125="W",0.3,IF(Y3125="T",0,-0.3)))+(IF(X3125="",0,X3125*0.3)))+IF(OR(L3125="DNP",L3125="")=TRUE,0,((L3129-L3125)*0.4)+(IF(Y3125="W",0.3,IF(Y3125="T",0,-0.3)))+(IF(M3125="",0,M3125*0.3)))</f>
        <v>0.23333333333333145</v>
      </c>
      <c r="AH3125" s="247">
        <f t="shared" si="2097"/>
        <v>0.28399999999999875</v>
      </c>
      <c r="AI3125">
        <f t="shared" si="2093"/>
        <v>13</v>
      </c>
      <c r="AJ3125">
        <f>AI3125+VLOOKUP(A3125,$A$2665:$O$2769,15,FALSE)</f>
        <v>13</v>
      </c>
      <c r="AK3125">
        <f t="shared" si="2094"/>
        <v>41</v>
      </c>
    </row>
    <row r="3126" spans="1:37" ht="16.5" thickBot="1" x14ac:dyDescent="0.3">
      <c r="A3126" s="238" t="str">
        <f>CONCATENATE($C$10,"Wk ",B3126,"P",A3108)</f>
        <v>2015Wk 17P3</v>
      </c>
      <c r="B3126" s="52">
        <v>17</v>
      </c>
      <c r="C3126" s="52">
        <f>IFERROR(VLOOKUP($A3126,$A$106:$Q$3105,5,FALSE),"DNP")</f>
        <v>6</v>
      </c>
      <c r="D3126" s="52">
        <f>IFERROR(VLOOKUP($A3126,$A$106:$Q$3105,6,FALSE),"DNP")</f>
        <v>5</v>
      </c>
      <c r="E3126" s="52">
        <f>IFERROR(VLOOKUP($A3126,$A$106:$Q$3105,7,FALSE),"DNP")</f>
        <v>6</v>
      </c>
      <c r="F3126" s="52">
        <f>IFERROR(VLOOKUP($A3126,$A$106:$Q$3105,8,FALSE),"DNP")</f>
        <v>6</v>
      </c>
      <c r="G3126" s="52">
        <f>IFERROR(VLOOKUP($A3126,$A$106:$Q$3105,9,FALSE),"DNP")</f>
        <v>5</v>
      </c>
      <c r="H3126" s="52">
        <f>IFERROR(VLOOKUP($A3126,$A$106:$Q$3105,10,FALSE),"DNP")</f>
        <v>4</v>
      </c>
      <c r="I3126" s="52">
        <f>IFERROR(VLOOKUP($A3126,$A$106:$Q$3105,11,FALSE),"DNP")</f>
        <v>4</v>
      </c>
      <c r="J3126" s="52">
        <f>IFERROR(VLOOKUP($A3126,$A$106:$Q$3105,12,FALSE),"DNP")</f>
        <v>3</v>
      </c>
      <c r="K3126" s="52">
        <f>IFERROR(VLOOKUP($A3126,$A$106:$Q$3105,13,FALSE),"DNP")</f>
        <v>4</v>
      </c>
      <c r="L3126" s="239">
        <f>IF(OR(K3126="DNP",K3126=""),"DNP",SUM(C3126:K3126))</f>
        <v>43</v>
      </c>
      <c r="M3126" s="240">
        <f>IFERROR(VLOOKUP($A3126,$A$106:$Q$3105,17,FALSE),"DNP")</f>
        <v>0</v>
      </c>
      <c r="N3126" s="241"/>
      <c r="O3126" s="241"/>
      <c r="P3126" s="241"/>
      <c r="Q3126" s="241"/>
      <c r="R3126" s="241"/>
      <c r="S3126" s="241"/>
      <c r="T3126" s="241"/>
      <c r="U3126" s="241"/>
      <c r="V3126" s="241"/>
      <c r="W3126" s="242"/>
      <c r="X3126" s="243"/>
      <c r="Y3126" s="49" t="str">
        <f t="shared" ref="Y3126" si="2111">IF(M3126="DNP","DNP",IF(M3126=1,"T",IF(M3126&gt;1,"W","L")))</f>
        <v>L</v>
      </c>
      <c r="Z3126" s="49">
        <f t="shared" si="2089"/>
        <v>0</v>
      </c>
      <c r="AA3126" s="244">
        <f t="shared" si="2090"/>
        <v>0</v>
      </c>
      <c r="AB3126" s="250">
        <f>IF(AE3126&gt;=4,ROUNDDOWN((((VLOOKUP(MAX(AE3110:AE3126),AE3110:AK3127,7,FALSE)+VLOOKUP(MAX(AE3110:AE3126)-1,AE3110:AK3127,7,FALSE)+VLOOKUP(MAX(AE3110:AE3126)-2,AE3110:AK3127,7,FALSE)+VLOOKUP(MAX(AE3110:AE3126)-3,AE3110:AK3127,7,FALSE))/4)-36)*0.8,0),G3108)</f>
        <v>4</v>
      </c>
      <c r="AC3126" s="246">
        <f t="shared" si="2104"/>
        <v>17</v>
      </c>
      <c r="AD3126" t="str">
        <f>IF(L3126&lt;&gt;"DNP","P","DNP")</f>
        <v>P</v>
      </c>
      <c r="AE3126" s="52">
        <f>COUNTIF(AD3110:AD3126,"=P")</f>
        <v>17</v>
      </c>
      <c r="AF3126" t="str">
        <f t="shared" si="2092"/>
        <v>R</v>
      </c>
      <c r="AG3126" s="247">
        <f>IF(OR(W3126="DNP",W3126="")=TRUE,0,((W3129-W3126)*0.4)+(IF(Y3126="W",0.3,IF(Y3126="T",0,-0.3)))+(IF(X3126="",0,X3126*0.3)))+IF(OR(L3126="DNP",L3126="")=TRUE,0,((L3129-L3126)*0.4)+(IF(Y3126="W",0.3,IF(Y3126="T",0,-0.3)))+(IF(M3126="",0,M3126*0.3)))</f>
        <v>-0.83333333333333148</v>
      </c>
      <c r="AH3126" s="247">
        <f t="shared" si="2097"/>
        <v>-0.81999999999999873</v>
      </c>
      <c r="AI3126">
        <f t="shared" si="2093"/>
        <v>13</v>
      </c>
      <c r="AJ3126">
        <f>AI3126+VLOOKUP(A3126,$A$2832:$O$2936,15,FALSE)</f>
        <v>11</v>
      </c>
      <c r="AK3126">
        <f t="shared" si="2094"/>
        <v>43</v>
      </c>
    </row>
    <row r="3127" spans="1:37" ht="16.5" thickBot="1" x14ac:dyDescent="0.3">
      <c r="A3127" s="238" t="str">
        <f>CONCATENATE($C$10,"Wk ",B3127,"P",A3108)</f>
        <v>2015Wk 18P3</v>
      </c>
      <c r="B3127" s="52">
        <v>18</v>
      </c>
      <c r="C3127" s="241"/>
      <c r="D3127" s="241"/>
      <c r="E3127" s="241"/>
      <c r="F3127" s="241"/>
      <c r="G3127" s="241"/>
      <c r="H3127" s="241"/>
      <c r="I3127" s="241"/>
      <c r="J3127" s="241"/>
      <c r="K3127" s="241"/>
      <c r="L3127" s="248"/>
      <c r="M3127" s="249"/>
      <c r="N3127" s="52">
        <f>IFERROR(VLOOKUP($A3127,$A$106:$Q$3105,5,FALSE),"DNP")</f>
        <v>5</v>
      </c>
      <c r="O3127" s="52">
        <f>IFERROR(VLOOKUP($A3127,$A$106:$Q$3105,6,FALSE),"DNP")</f>
        <v>6</v>
      </c>
      <c r="P3127" s="52">
        <f>IFERROR(VLOOKUP($A3127,$A$106:$Q$3105,7,FALSE),"DNP")</f>
        <v>6</v>
      </c>
      <c r="Q3127" s="52">
        <f>IFERROR(VLOOKUP($A3127,$A$106:$Q$3105,8,FALSE),"DNP")</f>
        <v>4</v>
      </c>
      <c r="R3127" s="52">
        <f>IFERROR(VLOOKUP($A3127,$A$106:$Q$3105,9,FALSE),"DNP")</f>
        <v>3</v>
      </c>
      <c r="S3127" s="52">
        <f>IFERROR(VLOOKUP($A3127,$A$106:$Q$3105,10,FALSE),"DNP")</f>
        <v>5</v>
      </c>
      <c r="T3127" s="52">
        <f>IFERROR(VLOOKUP($A3127,$A$106:$Q$3105,11,FALSE),"DNP")</f>
        <v>4</v>
      </c>
      <c r="U3127" s="52">
        <f>IFERROR(VLOOKUP($A3127,$A$106:$Q$3105,12,FALSE),"DNP")</f>
        <v>4</v>
      </c>
      <c r="V3127" s="52">
        <f>IFERROR(VLOOKUP($A3127,$A$106:$Q$3105,13,FALSE),"DNP")</f>
        <v>5</v>
      </c>
      <c r="W3127" s="239">
        <f>IF(OR(V3127="DNP",V3127=""),"DNP",SUM(N3127:V3127))</f>
        <v>42</v>
      </c>
      <c r="X3127" s="240">
        <f>IFERROR(VLOOKUP($A3127,$A$106:$Q$3105,17,FALSE),"DNP")</f>
        <v>1</v>
      </c>
      <c r="Y3127" s="49" t="str">
        <f t="shared" ref="Y3127" si="2112">IF(X3127="DNP","DNP",IF(X3127=1,"T",IF(X3127&gt;1,"W","L")))</f>
        <v>T</v>
      </c>
      <c r="Z3127" s="49">
        <f t="shared" si="2089"/>
        <v>0</v>
      </c>
      <c r="AA3127" s="244">
        <f t="shared" si="2090"/>
        <v>0</v>
      </c>
      <c r="AB3127" s="250">
        <f>IF(AE3127&gt;=4,ROUNDDOWN((((VLOOKUP(MAX(AE3110:AE3127),AE3110:AK3127,7,FALSE)+VLOOKUP(MAX(AE3110:AE3127)-1,AE3110:AK3127,7,FALSE)+VLOOKUP(MAX(AE3110:AE3127)-2,AE3110:AK3127,7,FALSE)+VLOOKUP(MAX(AE3110:AE3127)-3,AE3110:AK3127,7,FALSE))/4)-36)*0.8,0),G3108)</f>
        <v>4</v>
      </c>
      <c r="AC3127" s="246">
        <f t="shared" si="2104"/>
        <v>18</v>
      </c>
      <c r="AD3127" t="str">
        <f>IF(W3127&lt;&gt;"DNP","P","DNP")</f>
        <v>P</v>
      </c>
      <c r="AE3127" s="52">
        <f>COUNTIF(AD3110:AD3127,"=P")</f>
        <v>18</v>
      </c>
      <c r="AF3127" t="str">
        <f t="shared" si="2092"/>
        <v>R</v>
      </c>
      <c r="AG3127" s="247">
        <f>IF(OR(W3127="DNP",W3127="")=TRUE,0,((W3129-W3127)*0.4)+(IF(Y3127="W",0.3,IF(Y3127="T",0,-0.3)))+(IF(X3127="",0,X3127*0.3)))+IF(OR(L3127="DNP",L3127="")=TRUE,0,((L3129-L3127)*0.4)+(IF(Y3127="W",0.3,IF(Y3127="T",0,-0.3)))+(IF(M3127="",0,M3127*0.3)))</f>
        <v>0.43333333333333146</v>
      </c>
      <c r="AH3127" s="247">
        <f t="shared" si="2097"/>
        <v>-4.8000000000001278E-2</v>
      </c>
      <c r="AI3127">
        <f t="shared" si="2093"/>
        <v>13</v>
      </c>
      <c r="AJ3127">
        <f>AI3127+VLOOKUP(A3127,$A$2999:$O$3103,15,FALSE)</f>
        <v>12</v>
      </c>
      <c r="AK3127">
        <f t="shared" si="2094"/>
        <v>42</v>
      </c>
    </row>
    <row r="3128" spans="1:37" ht="18" x14ac:dyDescent="0.25">
      <c r="A3128" s="238" t="str">
        <f>CONCATENATE($C$10,"S&amp;AP",A3108)</f>
        <v>2015S&amp;AP3</v>
      </c>
      <c r="B3128" s="251" t="s">
        <v>321</v>
      </c>
      <c r="C3128" s="252" t="str">
        <f>CONCATENATE(SUM(C3110:C3127)+100,COUNT(C3110:C3127)+100)</f>
        <v>149109</v>
      </c>
      <c r="D3128" s="252" t="str">
        <f t="shared" ref="D3128:K3128" si="2113">CONCATENATE(SUM(D3110:D3127)+100,COUNT(D3110:D3127)+100)</f>
        <v>143109</v>
      </c>
      <c r="E3128" s="252" t="str">
        <f t="shared" si="2113"/>
        <v>155109</v>
      </c>
      <c r="F3128" s="252" t="str">
        <f t="shared" si="2113"/>
        <v>148109</v>
      </c>
      <c r="G3128" s="252" t="str">
        <f t="shared" si="2113"/>
        <v>141109</v>
      </c>
      <c r="H3128" s="252" t="str">
        <f t="shared" si="2113"/>
        <v>132109</v>
      </c>
      <c r="I3128" s="252" t="str">
        <f t="shared" si="2113"/>
        <v>134109</v>
      </c>
      <c r="J3128" s="252" t="str">
        <f t="shared" si="2113"/>
        <v>128109</v>
      </c>
      <c r="K3128" s="252" t="str">
        <f t="shared" si="2113"/>
        <v>145109</v>
      </c>
      <c r="L3128" s="253"/>
      <c r="M3128" s="254">
        <f>SUM(M3110:M3127)</f>
        <v>5</v>
      </c>
      <c r="N3128" s="252" t="str">
        <f>CONCATENATE(SUM(N3110:N3127)+100,COUNT(N3110:N3127)+100)</f>
        <v>143109</v>
      </c>
      <c r="O3128" s="252" t="str">
        <f t="shared" ref="O3128:V3128" si="2114">CONCATENATE(SUM(O3110:O3127)+100,COUNT(O3110:O3127)+100)</f>
        <v>146109</v>
      </c>
      <c r="P3128" s="252" t="str">
        <f t="shared" si="2114"/>
        <v>152109</v>
      </c>
      <c r="Q3128" s="252" t="str">
        <f t="shared" si="2114"/>
        <v>138109</v>
      </c>
      <c r="R3128" s="252" t="str">
        <f t="shared" si="2114"/>
        <v>128109</v>
      </c>
      <c r="S3128" s="252" t="str">
        <f t="shared" si="2114"/>
        <v>147109</v>
      </c>
      <c r="T3128" s="252" t="str">
        <f t="shared" si="2114"/>
        <v>134109</v>
      </c>
      <c r="U3128" s="252" t="str">
        <f t="shared" si="2114"/>
        <v>142109</v>
      </c>
      <c r="V3128" s="252" t="str">
        <f t="shared" si="2114"/>
        <v>151109</v>
      </c>
      <c r="W3128" s="253"/>
      <c r="X3128" s="254">
        <f>SUM(X3110:X3127)</f>
        <v>8</v>
      </c>
      <c r="Y3128" s="255"/>
      <c r="Z3128" s="256"/>
      <c r="AA3128" s="257"/>
      <c r="AB3128" s="52"/>
      <c r="AC3128" s="52"/>
    </row>
    <row r="3129" spans="1:37" ht="18" x14ac:dyDescent="0.25">
      <c r="B3129" s="251" t="s">
        <v>322</v>
      </c>
      <c r="C3129" s="258">
        <f>AVERAGE(C3110:C3127)</f>
        <v>5.4444444444444446</v>
      </c>
      <c r="D3129" s="258">
        <f t="shared" ref="D3129:K3129" si="2115">AVERAGE(D3110:D3127)</f>
        <v>4.7777777777777777</v>
      </c>
      <c r="E3129" s="258">
        <f t="shared" si="2115"/>
        <v>6.1111111111111107</v>
      </c>
      <c r="F3129" s="258">
        <f t="shared" si="2115"/>
        <v>5.333333333333333</v>
      </c>
      <c r="G3129" s="258">
        <f t="shared" si="2115"/>
        <v>4.5555555555555554</v>
      </c>
      <c r="H3129" s="258">
        <f t="shared" si="2115"/>
        <v>3.5555555555555554</v>
      </c>
      <c r="I3129" s="258">
        <f t="shared" si="2115"/>
        <v>3.7777777777777777</v>
      </c>
      <c r="J3129" s="258">
        <f t="shared" si="2115"/>
        <v>3.1111111111111112</v>
      </c>
      <c r="K3129" s="258">
        <f t="shared" si="2115"/>
        <v>5</v>
      </c>
      <c r="L3129" s="259">
        <f>SUM(C3129:K3129)</f>
        <v>41.666666666666671</v>
      </c>
      <c r="M3129" s="260"/>
      <c r="N3129" s="258">
        <f>AVERAGE(N3110:N3127)</f>
        <v>4.7777777777777777</v>
      </c>
      <c r="O3129" s="258">
        <f t="shared" ref="O3129:V3129" si="2116">AVERAGE(O3110:O3127)</f>
        <v>5.1111111111111107</v>
      </c>
      <c r="P3129" s="261">
        <f t="shared" si="2116"/>
        <v>5.7777777777777777</v>
      </c>
      <c r="Q3129" s="261">
        <f t="shared" si="2116"/>
        <v>4.2222222222222223</v>
      </c>
      <c r="R3129" s="261">
        <f t="shared" si="2116"/>
        <v>3.1111111111111112</v>
      </c>
      <c r="S3129" s="261">
        <f t="shared" si="2116"/>
        <v>5.2222222222222223</v>
      </c>
      <c r="T3129" s="261">
        <f t="shared" si="2116"/>
        <v>3.7777777777777777</v>
      </c>
      <c r="U3129" s="261">
        <f t="shared" si="2116"/>
        <v>4.666666666666667</v>
      </c>
      <c r="V3129" s="261">
        <f t="shared" si="2116"/>
        <v>5.666666666666667</v>
      </c>
      <c r="W3129" s="262">
        <f>SUM(N3129:V3129)</f>
        <v>42.333333333333329</v>
      </c>
      <c r="X3129" s="260"/>
      <c r="Y3129" s="148"/>
      <c r="Z3129" s="263"/>
      <c r="AA3129" s="264"/>
      <c r="AB3129" s="52"/>
      <c r="AC3129" s="52"/>
    </row>
    <row r="3130" spans="1:37" x14ac:dyDescent="0.25">
      <c r="B3130" s="265"/>
      <c r="C3130" s="266"/>
      <c r="D3130" s="265"/>
      <c r="E3130" s="266"/>
      <c r="F3130" s="265"/>
      <c r="G3130" s="266"/>
      <c r="H3130" s="265"/>
      <c r="I3130" s="266"/>
      <c r="J3130" s="265"/>
      <c r="K3130" s="266"/>
      <c r="L3130" s="265"/>
      <c r="M3130" s="266"/>
      <c r="N3130" s="265"/>
      <c r="O3130" s="266"/>
      <c r="P3130" s="265"/>
      <c r="Q3130" s="266"/>
      <c r="R3130" s="265"/>
      <c r="S3130" s="266"/>
      <c r="T3130" s="265"/>
      <c r="U3130" s="266"/>
      <c r="V3130" s="265"/>
      <c r="W3130" s="266"/>
      <c r="X3130" s="265"/>
      <c r="Y3130" s="266"/>
      <c r="Z3130" s="265"/>
      <c r="AA3130" s="266"/>
      <c r="AB3130" s="265"/>
      <c r="AC3130" s="266"/>
    </row>
    <row r="3131" spans="1:37" ht="18.75" thickBot="1" x14ac:dyDescent="0.3">
      <c r="B3131" s="267"/>
      <c r="C3131" s="267"/>
      <c r="D3131" s="267"/>
      <c r="E3131" s="296" t="s">
        <v>323</v>
      </c>
      <c r="F3131" s="297"/>
      <c r="G3131" s="297"/>
      <c r="H3131" s="297"/>
      <c r="I3131" s="297"/>
      <c r="J3131" s="297"/>
      <c r="K3131" s="297"/>
      <c r="L3131" s="297"/>
      <c r="M3131" s="297"/>
    </row>
    <row r="3132" spans="1:37" ht="16.5" thickBot="1" x14ac:dyDescent="0.3">
      <c r="B3132" s="267"/>
      <c r="C3132" s="52"/>
      <c r="D3132" s="268" t="s">
        <v>324</v>
      </c>
      <c r="E3132" s="293" t="s">
        <v>325</v>
      </c>
      <c r="F3132" s="294"/>
      <c r="G3132" s="294"/>
      <c r="H3132" s="294"/>
      <c r="I3132" s="294"/>
      <c r="J3132" s="294"/>
      <c r="K3132" s="294"/>
      <c r="L3132" s="294"/>
      <c r="M3132" s="295"/>
      <c r="P3132" t="s">
        <v>326</v>
      </c>
      <c r="R3132" t="s">
        <v>327</v>
      </c>
    </row>
    <row r="3133" spans="1:37" x14ac:dyDescent="0.25">
      <c r="B3133" s="267"/>
      <c r="C3133" s="52"/>
      <c r="D3133" s="269">
        <f>MAX(AC3110:AC3127)</f>
        <v>18</v>
      </c>
      <c r="E3133" s="270" t="s">
        <v>328</v>
      </c>
      <c r="F3133" s="271" t="s">
        <v>329</v>
      </c>
      <c r="G3133" s="271" t="s">
        <v>330</v>
      </c>
      <c r="H3133" s="271" t="s">
        <v>331</v>
      </c>
      <c r="I3133" s="271" t="s">
        <v>332</v>
      </c>
      <c r="J3133" s="271" t="s">
        <v>19</v>
      </c>
      <c r="K3133" s="271" t="s">
        <v>333</v>
      </c>
      <c r="L3133" s="271" t="s">
        <v>334</v>
      </c>
      <c r="M3133" s="272" t="s">
        <v>312</v>
      </c>
      <c r="N3133" t="s">
        <v>318</v>
      </c>
      <c r="O3133" s="273" t="s">
        <v>18</v>
      </c>
      <c r="P3133" s="274" t="s">
        <v>335</v>
      </c>
      <c r="Q3133" s="274" t="s">
        <v>336</v>
      </c>
      <c r="R3133" t="s">
        <v>0</v>
      </c>
      <c r="S3133" t="s">
        <v>1</v>
      </c>
      <c r="T3133" t="s">
        <v>13</v>
      </c>
      <c r="U3133" t="s">
        <v>337</v>
      </c>
      <c r="V3133" s="237" t="s">
        <v>338</v>
      </c>
      <c r="W3133" s="237" t="s">
        <v>339</v>
      </c>
      <c r="X3133" s="237" t="s">
        <v>340</v>
      </c>
      <c r="Y3133" s="237" t="s">
        <v>341</v>
      </c>
      <c r="Z3133" s="237" t="s">
        <v>342</v>
      </c>
      <c r="AA3133" s="237" t="s">
        <v>343</v>
      </c>
      <c r="AB3133" s="237" t="s">
        <v>344</v>
      </c>
      <c r="AC3133" s="237" t="s">
        <v>345</v>
      </c>
    </row>
    <row r="3134" spans="1:37" ht="16.5" thickBot="1" x14ac:dyDescent="0.3">
      <c r="A3134" s="238" t="str">
        <f>CONCATENATE($C$10,"P",A3108)</f>
        <v>2015P3</v>
      </c>
      <c r="B3134" s="275"/>
      <c r="C3134" s="52" t="str">
        <f>C3108</f>
        <v>TJ Donegan</v>
      </c>
      <c r="D3134" s="276">
        <f>IF(D3133=0,G3108,VLOOKUP(D3133,B3110:AB3127,27,FALSE))</f>
        <v>4</v>
      </c>
      <c r="E3134" s="277">
        <f>E3137+E3140</f>
        <v>13</v>
      </c>
      <c r="F3134" s="277">
        <f>F3137+F3140</f>
        <v>5</v>
      </c>
      <c r="G3134" s="277">
        <f>G3137+G3140</f>
        <v>10</v>
      </c>
      <c r="H3134" s="277">
        <f>H3137+H3140</f>
        <v>3</v>
      </c>
      <c r="I3134" s="277">
        <f>I3137+I3140</f>
        <v>36</v>
      </c>
      <c r="J3134" s="278">
        <f>E3134/I3134</f>
        <v>0.3611111111111111</v>
      </c>
      <c r="K3134" s="279">
        <f>F3134/SUM(F3134:H3134)</f>
        <v>0.27777777777777779</v>
      </c>
      <c r="L3134" s="277">
        <f>L3137+L3140</f>
        <v>4</v>
      </c>
      <c r="M3134" s="277">
        <f>M3137+M3140</f>
        <v>48</v>
      </c>
      <c r="N3134" s="247">
        <f>VLOOKUP(D3133,AC3110:AH3127,6,FALSE)</f>
        <v>-4.8000000000001278E-2</v>
      </c>
      <c r="O3134">
        <f>IFERROR(VLOOKUP(D3133,AC3110:AI3127,7,FALSE),AI3110)</f>
        <v>13</v>
      </c>
      <c r="P3134" s="134">
        <f>IF(D3134&lt;=-1,ROUNDUP(((((ROUNDDOWN((AVERAGE(L3110:L3127,W3110:W3127)-36)*0.8,0)+0.001)/0.8)+36)*(COUNT(L3110:L3127,W3110:W3127)+1))-SUM(L3110:L3127,W3110:W3127),0),ROUNDUP(((((ROUNDDOWN((AVERAGE(L3110:L3127,W3110:W3127)-36)*0.8,0)+1)/0.8)+36)*(COUNT(L3110:L3127,W3110:W3127)+1))-SUM(L3110:L3127,W3110:W3127),0))</f>
        <v>47</v>
      </c>
      <c r="Q3134" s="134">
        <f>IF(ROUNDDOWN((AVERAGE(L3110:L3127,W3110:W3127)-36)*0.8,0)&lt;=0,ROUNDDOWN(((((ROUNDDOWN((AVERAGE(L3110:L3127,W3110:W3127)-36)*0.8,0)-1)/0.8)+36)*(COUNT(L3110:L3127,W3110:W3127)+1))-SUM(L3110:L3127,W3110:W3127),0),ROUNDDOWN(((((ROUNDDOWN((AVERAGE(L3110:L3127,W3110:W3127)-36)*0.8,0)-0.001)/0.8)+36)*(COUNT(L3110:L3127,W3110:W3127)+1))-SUM(L3110:L3127,W3110:W3127),0))</f>
        <v>22</v>
      </c>
      <c r="R3134" s="247">
        <f>L3129</f>
        <v>41.666666666666671</v>
      </c>
      <c r="S3134" s="247">
        <f>W3129</f>
        <v>42.333333333333329</v>
      </c>
      <c r="T3134">
        <f>SUMIF(AD3110:AD3127,"P",AI3110:AI3127)</f>
        <v>232</v>
      </c>
      <c r="U3134">
        <f>SUMIF(AD3110:AD3127,"P",AJ3110:AJ3127)</f>
        <v>223</v>
      </c>
      <c r="V3134" s="280">
        <f>SUM(COUNTIF(C3110:C3127,3),COUNTIF(D3110:D3127,2),COUNTIF(E3110:E3127,3),COUNTIF(F3110:F3127,2),COUNTIF(G3110:G3127,2),COUNTIF(H3110:H3127,1),COUNTIF(I3110:I3127,2),COUNTIF(J3110:J3127,1),COUNTIF(K3110:K3127,2),COUNTIF(N3110:N3127,2),COUNTIF(O3110:O3127,2),COUNTIF(P3110:P3127,3),COUNTIF(Q3110:Q3127,2),COUNTIF(R3110:R3127,1),COUNTIF(S3110:S3127,2),COUNTIF(T3110:T3127,1),COUNTIF(U3110:U3127,2),COUNTIF(V3110:V3127,3))/(9*MAX($AE3110:$AE3127))</f>
        <v>0</v>
      </c>
      <c r="W3134" s="280">
        <f>SUM(COUNTIF(C3110:C3127,4),COUNTIF(D3110:D3127,3),COUNTIF(E3110:E3127,4),COUNTIF(F3110:F3127,3),COUNTIF(G3110:G3127,3),COUNTIF(H3110:H3127,2),COUNTIF(I3110:I3127,3),COUNTIF(J3110:J3127,2),COUNTIF(K3110:K3127,3),COUNTIF(N3110:N3127,3),COUNTIF(O3110:O3127,3),COUNTIF(P3110:P3127,4),COUNTIF(Q3110:Q3127,3),COUNTIF(R3110:R3127,2),COUNTIF(S3110:S3127,3),COUNTIF(T3110:T3127,2),COUNTIF(U3110:U3127,3),COUNTIF(V3110:V3127,4))/(9*MAX($AE3110:$AE3127))</f>
        <v>3.7037037037037035E-2</v>
      </c>
      <c r="X3134" s="280">
        <f>SUM(COUNTIF(C3110:C3127,5),COUNTIF(D3110:D3127,4),COUNTIF(E3110:E3127,5),COUNTIF(F3110:F3127,4),COUNTIF(G3110:G3127,4),COUNTIF(H3110:H3127,3),COUNTIF(I3110:I3127,4),COUNTIF(J3110:J3127,3),COUNTIF(K3110:K3127,4),COUNTIF(N3110:N3127,4),COUNTIF(O3110:O3127,4),COUNTIF(P3110:P3127,5),COUNTIF(Q3110:Q3127,4),COUNTIF(R3110:R3127,3),COUNTIF(S3110:S3127,4),COUNTIF(T3110:T3127,3),COUNTIF(U3110:U3127,4),COUNTIF(V3110:V3127,5))/(9*MAX($AE3110:$AE3127))</f>
        <v>0.38271604938271603</v>
      </c>
      <c r="Y3134" s="280">
        <f>SUM(COUNTIF(C3110:C3127,6),COUNTIF(D3110:D3127,5),COUNTIF(E3110:E3127,6),COUNTIF(F3110:F3127,5),COUNTIF(G3110:G3127,5),COUNTIF(H3110:H3127,4),COUNTIF(I3110:I3127,5),COUNTIF(J3110:J3127,4),COUNTIF(K3110:K3127,5),COUNTIF(N3110:N3127,5),COUNTIF(O3110:O3127,5),COUNTIF(P3110:P3127,6),COUNTIF(Q3110:Q3127,5),COUNTIF(R3110:R3127,4),COUNTIF(S3110:S3127,5),COUNTIF(T3110:T3127,4),COUNTIF(U3110:U3127,5),COUNTIF(V3110:V3127,6))/(9*MAX($AE3110:$AE3127))</f>
        <v>0.47530864197530864</v>
      </c>
      <c r="Z3134" s="280">
        <f>SUM(COUNTIF(C3110:C3127,"&gt;=7"),COUNTIF(D3110:D3127,"&gt;=6"),COUNTIF(E3110:E3127,"&gt;=7"),COUNTIF(F3110:F3127,"&gt;=6"),COUNTIF(G3110:G3127,"&gt;=6"),COUNTIF(H3110:H3127,"&gt;=5"),COUNTIF(I3110:I3127,"&gt;=6"),COUNTIF(J3110:J3127,"&gt;=5"),COUNTIF(K3110:K3127,"&gt;=6"),COUNTIF(N3110:N3127,"&gt;=6"),COUNTIF(O3110:O3127,"&gt;=6"),COUNTIF(P3110:P3127,"&gt;=7"),COUNTIF(Q3110:Q3127,"&gt;=6"),COUNTIF(R3110:R3127,"&gt;=5"),COUNTIF(S3110:S3127,"&gt;=6"),COUNTIF(T3110:T3127,"&gt;=5"),COUNTIF(U3110:U3127,"&gt;=6"),COUNTIF(V3110:V3127,"&gt;=7"))/(9*MAX($AE3110:$AE3127))</f>
        <v>0.10493827160493827</v>
      </c>
      <c r="AA3134">
        <f>AVERAGE(AI3110:AI3119)</f>
        <v>13.2</v>
      </c>
      <c r="AB3134">
        <f>MAX(AI3110:AI3127)</f>
        <v>14</v>
      </c>
      <c r="AC3134">
        <f>MIN(AI3110:AI3126)</f>
        <v>12</v>
      </c>
    </row>
    <row r="3135" spans="1:37" x14ac:dyDescent="0.25">
      <c r="E3135" s="293" t="s">
        <v>346</v>
      </c>
      <c r="F3135" s="294"/>
      <c r="G3135" s="294"/>
      <c r="H3135" s="294"/>
      <c r="I3135" s="294"/>
      <c r="J3135" s="294"/>
      <c r="K3135" s="294"/>
      <c r="L3135" s="294"/>
      <c r="M3135" s="295"/>
    </row>
    <row r="3136" spans="1:37" x14ac:dyDescent="0.25">
      <c r="E3136" s="270" t="s">
        <v>328</v>
      </c>
      <c r="F3136" s="271" t="s">
        <v>329</v>
      </c>
      <c r="G3136" s="271" t="s">
        <v>330</v>
      </c>
      <c r="H3136" s="271" t="s">
        <v>331</v>
      </c>
      <c r="I3136" s="271" t="s">
        <v>332</v>
      </c>
      <c r="J3136" s="271" t="s">
        <v>19</v>
      </c>
      <c r="K3136" s="271" t="s">
        <v>333</v>
      </c>
      <c r="L3136" s="271" t="s">
        <v>334</v>
      </c>
      <c r="M3136" s="272" t="s">
        <v>312</v>
      </c>
    </row>
    <row r="3137" spans="1:37" ht="16.5" thickBot="1" x14ac:dyDescent="0.3">
      <c r="E3137" s="281">
        <f>M3128</f>
        <v>5</v>
      </c>
      <c r="F3137" s="199">
        <f>COUNTIF(M3110:M3127,"&gt;1")</f>
        <v>2</v>
      </c>
      <c r="G3137" s="199">
        <f>COUNTIF(M3110:M3127,"&lt;1")</f>
        <v>6</v>
      </c>
      <c r="H3137" s="199">
        <f>COUNTIF(M3110:M3127,"=1")</f>
        <v>1</v>
      </c>
      <c r="I3137" s="199">
        <f>SUM(F3137:H3137)*2</f>
        <v>18</v>
      </c>
      <c r="J3137" s="278">
        <f>E3137/I3137</f>
        <v>0.27777777777777779</v>
      </c>
      <c r="K3137" s="279">
        <f>F3137/SUM(F3137:H3137)</f>
        <v>0.22222222222222221</v>
      </c>
      <c r="L3137" s="282">
        <f>SUM(Z3110,Z3112,Z3114,Z3116,Z3118,Z3120,Z3122,Z3124,Z3126)</f>
        <v>4</v>
      </c>
      <c r="M3137" s="283">
        <f>SUM(AA3110,AA3112,AA3114,AA3116,AA3118,AA3120,AA3122,AA3124,AA3126)</f>
        <v>48</v>
      </c>
    </row>
    <row r="3138" spans="1:37" x14ac:dyDescent="0.25">
      <c r="E3138" s="293" t="s">
        <v>347</v>
      </c>
      <c r="F3138" s="294"/>
      <c r="G3138" s="294"/>
      <c r="H3138" s="294"/>
      <c r="I3138" s="294"/>
      <c r="J3138" s="294"/>
      <c r="K3138" s="294"/>
      <c r="L3138" s="294"/>
      <c r="M3138" s="295"/>
    </row>
    <row r="3139" spans="1:37" x14ac:dyDescent="0.25">
      <c r="E3139" s="270" t="s">
        <v>328</v>
      </c>
      <c r="F3139" s="271" t="s">
        <v>329</v>
      </c>
      <c r="G3139" s="271" t="s">
        <v>330</v>
      </c>
      <c r="H3139" s="271" t="s">
        <v>331</v>
      </c>
      <c r="I3139" s="271" t="s">
        <v>332</v>
      </c>
      <c r="J3139" s="271" t="s">
        <v>19</v>
      </c>
      <c r="K3139" s="271" t="s">
        <v>333</v>
      </c>
      <c r="L3139" s="271" t="s">
        <v>334</v>
      </c>
      <c r="M3139" s="272" t="s">
        <v>312</v>
      </c>
    </row>
    <row r="3140" spans="1:37" ht="16.5" thickBot="1" x14ac:dyDescent="0.3">
      <c r="E3140" s="281">
        <f>X3128</f>
        <v>8</v>
      </c>
      <c r="F3140" s="199">
        <f>COUNTIF(X3110:X3127,"&gt;1")</f>
        <v>3</v>
      </c>
      <c r="G3140" s="199">
        <f>COUNTIF(X3110:X3127,"&lt;1")</f>
        <v>4</v>
      </c>
      <c r="H3140" s="199">
        <f>COUNTIF(X3110:X3127,"=1")</f>
        <v>2</v>
      </c>
      <c r="I3140" s="199">
        <f>SUM(F3140:H3140)*2</f>
        <v>18</v>
      </c>
      <c r="J3140" s="278">
        <f>E3140/I3140</f>
        <v>0.44444444444444442</v>
      </c>
      <c r="K3140" s="279">
        <f>F3140/SUM(F3140:H3140)</f>
        <v>0.33333333333333331</v>
      </c>
      <c r="L3140" s="284">
        <f>SUM(Z3111,Z3113,Z3115,Z3117,Z3119,Z3121,Z3123,Z3125,Z3127)</f>
        <v>0</v>
      </c>
      <c r="M3140" s="285">
        <f>SUM(AA3111,AA3113,AA3115,AA3117,AA3119,AA3121,AA3123,AA3125,AA3127)</f>
        <v>0</v>
      </c>
    </row>
    <row r="3142" spans="1:37" ht="16.5" thickBot="1" x14ac:dyDescent="0.3"/>
    <row r="3143" spans="1:37" ht="21" thickBot="1" x14ac:dyDescent="0.35">
      <c r="A3143" s="223">
        <v>4</v>
      </c>
      <c r="B3143" s="224"/>
      <c r="C3143" s="225" t="s">
        <v>219</v>
      </c>
      <c r="D3143" s="225"/>
      <c r="E3143" s="225"/>
      <c r="F3143" s="23" t="s">
        <v>308</v>
      </c>
      <c r="G3143" s="226">
        <v>3</v>
      </c>
      <c r="I3143" s="225"/>
      <c r="J3143" s="52"/>
      <c r="K3143" s="52"/>
      <c r="L3143" s="298" t="s">
        <v>0</v>
      </c>
      <c r="M3143" s="299"/>
      <c r="N3143" s="225"/>
      <c r="O3143" s="225"/>
      <c r="P3143" s="225"/>
      <c r="Q3143" s="225"/>
      <c r="R3143" s="225" t="s">
        <v>309</v>
      </c>
      <c r="S3143" s="226">
        <v>1</v>
      </c>
      <c r="T3143" s="52"/>
      <c r="U3143" s="52"/>
      <c r="V3143" s="52"/>
      <c r="W3143" s="298" t="s">
        <v>1</v>
      </c>
      <c r="X3143" s="299"/>
      <c r="Y3143" s="52"/>
      <c r="Z3143" s="52"/>
      <c r="AA3143" s="52"/>
      <c r="AB3143" s="52"/>
      <c r="AC3143" s="52"/>
    </row>
    <row r="3144" spans="1:37" ht="16.5" thickBot="1" x14ac:dyDescent="0.3">
      <c r="B3144" s="52" t="s">
        <v>4</v>
      </c>
      <c r="C3144" s="228">
        <v>1</v>
      </c>
      <c r="D3144" s="229">
        <v>2</v>
      </c>
      <c r="E3144" s="229">
        <v>3</v>
      </c>
      <c r="F3144" s="229">
        <v>4</v>
      </c>
      <c r="G3144" s="229">
        <v>5</v>
      </c>
      <c r="H3144" s="229">
        <v>6</v>
      </c>
      <c r="I3144" s="229">
        <v>7</v>
      </c>
      <c r="J3144" s="229">
        <v>8</v>
      </c>
      <c r="K3144" s="230">
        <v>9</v>
      </c>
      <c r="L3144" s="231" t="s">
        <v>69</v>
      </c>
      <c r="M3144" s="232" t="s">
        <v>8</v>
      </c>
      <c r="N3144" s="233">
        <v>10</v>
      </c>
      <c r="O3144" s="234">
        <v>11</v>
      </c>
      <c r="P3144" s="234">
        <v>12</v>
      </c>
      <c r="Q3144" s="234">
        <v>13</v>
      </c>
      <c r="R3144" s="234">
        <v>14</v>
      </c>
      <c r="S3144" s="234">
        <v>15</v>
      </c>
      <c r="T3144" s="234">
        <v>16</v>
      </c>
      <c r="U3144" s="234">
        <v>17</v>
      </c>
      <c r="V3144" s="234">
        <v>18</v>
      </c>
      <c r="W3144" s="231" t="s">
        <v>69</v>
      </c>
      <c r="X3144" s="232" t="s">
        <v>8</v>
      </c>
      <c r="Y3144" s="235" t="s">
        <v>310</v>
      </c>
      <c r="Z3144" s="236" t="s">
        <v>311</v>
      </c>
      <c r="AA3144" s="235" t="s">
        <v>312</v>
      </c>
      <c r="AB3144" s="235" t="s">
        <v>313</v>
      </c>
      <c r="AC3144" s="237" t="s">
        <v>314</v>
      </c>
      <c r="AD3144" s="237" t="s">
        <v>315</v>
      </c>
      <c r="AE3144" s="237" t="s">
        <v>316</v>
      </c>
      <c r="AF3144" s="237" t="s">
        <v>192</v>
      </c>
      <c r="AG3144" s="237" t="s">
        <v>317</v>
      </c>
      <c r="AH3144" s="237" t="s">
        <v>318</v>
      </c>
      <c r="AI3144" s="237" t="s">
        <v>18</v>
      </c>
      <c r="AJ3144" s="237" t="s">
        <v>319</v>
      </c>
      <c r="AK3144" t="s">
        <v>69</v>
      </c>
    </row>
    <row r="3145" spans="1:37" ht="16.5" thickBot="1" x14ac:dyDescent="0.3">
      <c r="A3145" s="238" t="str">
        <f>CONCATENATE($C$10,"Wk ",B3145,"P",A3143)</f>
        <v>2015Wk 1P4</v>
      </c>
      <c r="B3145" s="52">
        <v>1</v>
      </c>
      <c r="C3145" s="52">
        <f>IFERROR(VLOOKUP($A3145,$A$106:$Q$3105,5,FALSE),"DNP")</f>
        <v>5</v>
      </c>
      <c r="D3145" s="52">
        <f>IFERROR(VLOOKUP($A3145,$A$106:$Q$3105,6,FALSE),"DNP")</f>
        <v>4</v>
      </c>
      <c r="E3145" s="52">
        <f>IFERROR(VLOOKUP($A3145,$A$106:$Q$3105,7,FALSE),"DNP")</f>
        <v>6</v>
      </c>
      <c r="F3145" s="52">
        <f>IFERROR(VLOOKUP($A3145,$A$106:$Q$3105,8,FALSE),"DNP")</f>
        <v>6</v>
      </c>
      <c r="G3145" s="52">
        <f>IFERROR(VLOOKUP($A3145,$A$106:$Q$3105,9,FALSE),"DNP")</f>
        <v>4</v>
      </c>
      <c r="H3145" s="52">
        <f>IFERROR(VLOOKUP($A3145,$A$106:$Q$3105,10,FALSE),"DNP")</f>
        <v>4</v>
      </c>
      <c r="I3145" s="52">
        <f>IFERROR(VLOOKUP($A3145,$A$106:$Q$3105,11,FALSE),"DNP")</f>
        <v>4</v>
      </c>
      <c r="J3145" s="52">
        <f>IFERROR(VLOOKUP($A3145,$A$106:$Q$3105,12,FALSE),"DNP")</f>
        <v>3</v>
      </c>
      <c r="K3145" s="52">
        <f>IFERROR(VLOOKUP($A3145,$A$106:$Q$3105,13,FALSE),"DNP")</f>
        <v>6</v>
      </c>
      <c r="L3145" s="239">
        <f>IF(OR(K3145="DNP",K3145=""),"DNP",SUM(C3145:K3145))</f>
        <v>42</v>
      </c>
      <c r="M3145" s="240">
        <f>IFERROR(VLOOKUP($A3145,$A$106:$Q$3105,17,FALSE),"DNP")</f>
        <v>2</v>
      </c>
      <c r="N3145" s="241"/>
      <c r="O3145" s="241"/>
      <c r="P3145" s="241"/>
      <c r="Q3145" s="241"/>
      <c r="R3145" s="241"/>
      <c r="S3145" s="241"/>
      <c r="T3145" s="241"/>
      <c r="U3145" s="241"/>
      <c r="V3145" s="241"/>
      <c r="W3145" s="242"/>
      <c r="X3145" s="243"/>
      <c r="Y3145" s="49" t="str">
        <f>IF(M3145="DNP","DNP",IF(M3145=1,"T",IF(M3145&gt;1,"W","L")))</f>
        <v>W</v>
      </c>
      <c r="Z3145" s="49">
        <f t="shared" ref="Z3145:Z3162" si="2117">IFERROR(VLOOKUP($A3145,$A$106:$Q$3105,15,FALSE),"")</f>
        <v>0</v>
      </c>
      <c r="AA3145" s="244">
        <f t="shared" ref="AA3145:AA3162" si="2118">IFERROR(VLOOKUP($A3145,$A$106:$Q$3105,16,FALSE),"")</f>
        <v>0</v>
      </c>
      <c r="AB3145" s="245">
        <f t="shared" ref="AB3145" si="2119">G3143</f>
        <v>3</v>
      </c>
      <c r="AC3145" s="246">
        <f t="shared" ref="AC3145:AC3153" si="2120">IF(VLOOKUP(LEFT($A3145,8),$A$106:$Q$3105,17,FALSE)="Played",B3145,"")</f>
        <v>1</v>
      </c>
      <c r="AD3145" t="str">
        <f>IF(L3145&lt;&gt;"DNP","P","DNP")</f>
        <v>P</v>
      </c>
      <c r="AE3145" s="52">
        <f>COUNTIF(AD3145:AD3145,"=P")</f>
        <v>1</v>
      </c>
      <c r="AF3145" t="str">
        <f t="shared" ref="AF3145:AF3162" si="2121">IFERROR(VLOOKUP($A3145,$A$106:$R$3105,18,FALSE),"DNP")</f>
        <v>R</v>
      </c>
      <c r="AG3145" s="247">
        <f>IF(OR(W3145="DNP",W3145="")=TRUE,0,((W3164-W3145)*0.4)+(IF(Y3145="W",0.3,IF(Y3145="T",0,-0.3)))+(IF(X3145="",0,X3145*0.3)))+IF(OR(L3145="DNP",L3145="")=TRUE,0,((L3164-L3145)*0.4)+(IF(Y3145="W",0.3,IF(Y3145="T",0,-0.3)))+(IF(M3145="",0,M3145*0.3)))</f>
        <v>0.14444444444444565</v>
      </c>
      <c r="AH3145" s="247">
        <f>AG3145</f>
        <v>0.14444444444444565</v>
      </c>
      <c r="AI3145">
        <f>(34-(AB3145*2))/2</f>
        <v>14</v>
      </c>
      <c r="AJ3145">
        <f t="shared" ref="AJ3145" si="2122">AI3145+VLOOKUP(A3145,$A$160:$O$264,15,FALSE)</f>
        <v>12</v>
      </c>
      <c r="AK3145">
        <f t="shared" ref="AK3145:AK3197" si="2123">IFERROR(L3145+W3145,"DNP")</f>
        <v>42</v>
      </c>
    </row>
    <row r="3146" spans="1:37" ht="16.5" thickBot="1" x14ac:dyDescent="0.3">
      <c r="A3146" s="238" t="str">
        <f>CONCATENATE($C$10,"Wk ",B3146,"P",A3143)</f>
        <v>2015Wk 2P4</v>
      </c>
      <c r="B3146" s="52">
        <v>2</v>
      </c>
      <c r="C3146" s="241"/>
      <c r="D3146" s="241"/>
      <c r="E3146" s="241"/>
      <c r="F3146" s="241"/>
      <c r="G3146" s="241"/>
      <c r="H3146" s="241"/>
      <c r="I3146" s="241"/>
      <c r="J3146" s="241"/>
      <c r="K3146" s="241"/>
      <c r="L3146" s="248"/>
      <c r="M3146" s="249"/>
      <c r="N3146" s="52">
        <f>IFERROR(VLOOKUP($A3146,$A$106:$Q$3105,5,FALSE),"DNP")</f>
        <v>5</v>
      </c>
      <c r="O3146" s="52">
        <f>IFERROR(VLOOKUP($A3146,$A$106:$Q$3105,6,FALSE),"DNP")</f>
        <v>6</v>
      </c>
      <c r="P3146" s="52">
        <f>IFERROR(VLOOKUP($A3146,$A$106:$Q$3105,7,FALSE),"DNP")</f>
        <v>6</v>
      </c>
      <c r="Q3146" s="52">
        <f>IFERROR(VLOOKUP($A3146,$A$106:$Q$3105,8,FALSE),"DNP")</f>
        <v>4</v>
      </c>
      <c r="R3146" s="52">
        <f>IFERROR(VLOOKUP($A3146,$A$106:$Q$3105,9,FALSE),"DNP")</f>
        <v>3</v>
      </c>
      <c r="S3146" s="52">
        <f>IFERROR(VLOOKUP($A3146,$A$106:$Q$3105,10,FALSE),"DNP")</f>
        <v>5</v>
      </c>
      <c r="T3146" s="52">
        <f>IFERROR(VLOOKUP($A3146,$A$106:$Q$3105,11,FALSE),"DNP")</f>
        <v>4</v>
      </c>
      <c r="U3146" s="52">
        <f>IFERROR(VLOOKUP($A3146,$A$106:$Q$3105,12,FALSE),"DNP")</f>
        <v>5</v>
      </c>
      <c r="V3146" s="52">
        <f>IFERROR(VLOOKUP($A3146,$A$106:$Q$3105,13,FALSE),"DNP")</f>
        <v>4</v>
      </c>
      <c r="W3146" s="239">
        <f>IF(OR(V3146="DNP",V3146=""),"DNP",SUM(N3146:V3146))</f>
        <v>42</v>
      </c>
      <c r="X3146" s="240">
        <f>IFERROR(VLOOKUP($A3146,$A$106:$Q$3105,17,FALSE),"DNP")</f>
        <v>0</v>
      </c>
      <c r="Y3146" s="49" t="str">
        <f>IF(X3146="DNP","DNP",IF(X3146=1,"T",IF(X3146&gt;1,"W","L")))</f>
        <v>L</v>
      </c>
      <c r="Z3146" s="49">
        <f t="shared" si="2117"/>
        <v>1</v>
      </c>
      <c r="AA3146" s="244">
        <f t="shared" si="2118"/>
        <v>12</v>
      </c>
      <c r="AB3146" s="245">
        <f t="shared" ref="AB3146" si="2124">G3143</f>
        <v>3</v>
      </c>
      <c r="AC3146" s="246">
        <f t="shared" si="2120"/>
        <v>2</v>
      </c>
      <c r="AD3146" t="str">
        <f>IF(W3146&lt;&gt;"DNP","P","DNP")</f>
        <v>P</v>
      </c>
      <c r="AE3146" s="52">
        <f>COUNTIF(AD3145:AD3146,"=P")</f>
        <v>2</v>
      </c>
      <c r="AF3146" t="str">
        <f t="shared" si="2121"/>
        <v>R</v>
      </c>
      <c r="AG3146" s="247">
        <f>IF(OR(W3146="DNP",W3146="")=TRUE,0,((W3164-W3146)*0.4)+(IF(Y3146="W",0.3,IF(Y3146="T",0,-0.3)))+(IF(X3146="",0,X3146*0.3)))+IF(OR(L3146="DNP",L3146="")=TRUE,0,((L3164-L3146)*0.4)+(IF(Y3146="W",0.3,IF(Y3146="T",0,-0.3)))+(IF(M3146="",0,M3146*0.3)))</f>
        <v>-1.0555555555555542</v>
      </c>
      <c r="AH3146" s="247">
        <f>AG3146+(AG3145*0.67)</f>
        <v>-0.95877777777777562</v>
      </c>
      <c r="AI3146">
        <f t="shared" ref="AI3146:AI3162" si="2125">(34-(AB3146*2))/2</f>
        <v>14</v>
      </c>
      <c r="AJ3146">
        <f t="shared" ref="AJ3146" si="2126">AI3146+VLOOKUP(A3146,$A$327:$O$431,15,FALSE)</f>
        <v>13</v>
      </c>
      <c r="AK3146">
        <f t="shared" si="2123"/>
        <v>42</v>
      </c>
    </row>
    <row r="3147" spans="1:37" ht="16.5" thickBot="1" x14ac:dyDescent="0.3">
      <c r="A3147" s="238" t="str">
        <f>CONCATENATE($C$10,"Wk ",B3147,"P",A3143)</f>
        <v>2015Wk 3P4</v>
      </c>
      <c r="B3147" s="52">
        <v>3</v>
      </c>
      <c r="C3147" s="52">
        <f>IFERROR(VLOOKUP($A3147,$A$106:$Q$3105,5,FALSE),"DNP")</f>
        <v>6</v>
      </c>
      <c r="D3147" s="52">
        <f>IFERROR(VLOOKUP($A3147,$A$106:$Q$3105,6,FALSE),"DNP")</f>
        <v>4</v>
      </c>
      <c r="E3147" s="52">
        <f>IFERROR(VLOOKUP($A3147,$A$106:$Q$3105,7,FALSE),"DNP")</f>
        <v>5</v>
      </c>
      <c r="F3147" s="52">
        <f>IFERROR(VLOOKUP($A3147,$A$106:$Q$3105,8,FALSE),"DNP")</f>
        <v>4</v>
      </c>
      <c r="G3147" s="52">
        <f>IFERROR(VLOOKUP($A3147,$A$106:$Q$3105,9,FALSE),"DNP")</f>
        <v>4</v>
      </c>
      <c r="H3147" s="52">
        <f>IFERROR(VLOOKUP($A3147,$A$106:$Q$3105,10,FALSE),"DNP")</f>
        <v>3</v>
      </c>
      <c r="I3147" s="52">
        <f>IFERROR(VLOOKUP($A3147,$A$106:$Q$3105,11,FALSE),"DNP")</f>
        <v>3</v>
      </c>
      <c r="J3147" s="52">
        <f>IFERROR(VLOOKUP($A3147,$A$106:$Q$3105,12,FALSE),"DNP")</f>
        <v>3</v>
      </c>
      <c r="K3147" s="52">
        <f>IFERROR(VLOOKUP($A3147,$A$106:$Q$3105,13,FALSE),"DNP")</f>
        <v>4</v>
      </c>
      <c r="L3147" s="239">
        <f>IF(OR(K3147="DNP",K3147=""),"DNP",SUM(C3147:K3147))</f>
        <v>36</v>
      </c>
      <c r="M3147" s="240">
        <f>IFERROR(VLOOKUP($A3147,$A$106:$Q$3105,17,FALSE),"DNP")</f>
        <v>2</v>
      </c>
      <c r="N3147" s="241"/>
      <c r="O3147" s="241"/>
      <c r="P3147" s="241"/>
      <c r="Q3147" s="241"/>
      <c r="R3147" s="241"/>
      <c r="S3147" s="241"/>
      <c r="T3147" s="241"/>
      <c r="U3147" s="241"/>
      <c r="V3147" s="241"/>
      <c r="W3147" s="242"/>
      <c r="X3147" s="243"/>
      <c r="Y3147" s="49" t="str">
        <f t="shared" ref="Y3147" si="2127">IF(M3147="DNP","DNP",IF(M3147=1,"T",IF(M3147&gt;1,"W","L")))</f>
        <v>W</v>
      </c>
      <c r="Z3147" s="49">
        <f t="shared" si="2117"/>
        <v>1</v>
      </c>
      <c r="AA3147" s="244">
        <f t="shared" si="2118"/>
        <v>18</v>
      </c>
      <c r="AB3147" s="250">
        <f t="shared" ref="AB3147" si="2128">G3143</f>
        <v>3</v>
      </c>
      <c r="AC3147" s="246">
        <f t="shared" si="2120"/>
        <v>3</v>
      </c>
      <c r="AD3147" t="str">
        <f>IF(L3147&lt;&gt;"DNP","P","DNP")</f>
        <v>P</v>
      </c>
      <c r="AE3147" s="52">
        <f>COUNTIF(AD3145:AD3147,"=P")</f>
        <v>3</v>
      </c>
      <c r="AF3147" t="str">
        <f t="shared" si="2121"/>
        <v>R</v>
      </c>
      <c r="AG3147" s="247">
        <f>IF(OR(W3147="DNP",W3147="")=TRUE,0,((W3164-W3147)*0.4)+(IF(Y3147="W",0.3,IF(Y3147="T",0,-0.3)))+(IF(X3147="",0,X3147*0.3)))+IF(OR(L3147="DNP",L3147="")=TRUE,0,((L3164-L3147)*0.4)+(IF(Y3147="W",0.3,IF(Y3147="T",0,-0.3)))+(IF(M3147="",0,M3147*0.3)))</f>
        <v>2.5444444444444456</v>
      </c>
      <c r="AH3147" s="247">
        <f>AG3147+(AG3146*0.67)+AG3145*0.33</f>
        <v>1.8848888888888913</v>
      </c>
      <c r="AI3147">
        <f t="shared" si="2125"/>
        <v>14</v>
      </c>
      <c r="AJ3147">
        <f t="shared" ref="AJ3147" si="2129">AI3147+VLOOKUP(A3147,$A$494:$O$598,15,FALSE)</f>
        <v>19</v>
      </c>
      <c r="AK3147">
        <f t="shared" si="2123"/>
        <v>36</v>
      </c>
    </row>
    <row r="3148" spans="1:37" ht="16.5" thickBot="1" x14ac:dyDescent="0.3">
      <c r="A3148" s="238" t="str">
        <f>CONCATENATE($C$10,"Wk ",B3148,"P",A3143)</f>
        <v>2015Wk 4P4</v>
      </c>
      <c r="B3148" s="52">
        <v>4</v>
      </c>
      <c r="C3148" s="241"/>
      <c r="D3148" s="241"/>
      <c r="E3148" s="241"/>
      <c r="F3148" s="241"/>
      <c r="G3148" s="241"/>
      <c r="H3148" s="241"/>
      <c r="I3148" s="241"/>
      <c r="J3148" s="241"/>
      <c r="K3148" s="241"/>
      <c r="L3148" s="248"/>
      <c r="M3148" s="249"/>
      <c r="N3148" s="52">
        <f>IFERROR(VLOOKUP($A3148,$A$106:$Q$3105,5,FALSE),"DNP")</f>
        <v>5</v>
      </c>
      <c r="O3148" s="52">
        <f>IFERROR(VLOOKUP($A3148,$A$106:$Q$3105,6,FALSE),"DNP")</f>
        <v>6</v>
      </c>
      <c r="P3148" s="52">
        <f>IFERROR(VLOOKUP($A3148,$A$106:$Q$3105,7,FALSE),"DNP")</f>
        <v>5</v>
      </c>
      <c r="Q3148" s="52">
        <f>IFERROR(VLOOKUP($A3148,$A$106:$Q$3105,8,FALSE),"DNP")</f>
        <v>4</v>
      </c>
      <c r="R3148" s="52">
        <f>IFERROR(VLOOKUP($A3148,$A$106:$Q$3105,9,FALSE),"DNP")</f>
        <v>4</v>
      </c>
      <c r="S3148" s="52">
        <f>IFERROR(VLOOKUP($A3148,$A$106:$Q$3105,10,FALSE),"DNP")</f>
        <v>5</v>
      </c>
      <c r="T3148" s="52">
        <f>IFERROR(VLOOKUP($A3148,$A$106:$Q$3105,11,FALSE),"DNP")</f>
        <v>5</v>
      </c>
      <c r="U3148" s="52">
        <f>IFERROR(VLOOKUP($A3148,$A$106:$Q$3105,12,FALSE),"DNP")</f>
        <v>4</v>
      </c>
      <c r="V3148" s="52">
        <f>IFERROR(VLOOKUP($A3148,$A$106:$Q$3105,13,FALSE),"DNP")</f>
        <v>5</v>
      </c>
      <c r="W3148" s="239">
        <f>IF(OR(V3148="DNP",V3148=""),"DNP",SUM(N3148:V3148))</f>
        <v>43</v>
      </c>
      <c r="X3148" s="240">
        <f>IFERROR(VLOOKUP($A3148,$A$106:$Q$3105,17,FALSE),"DNP")</f>
        <v>0</v>
      </c>
      <c r="Y3148" s="49" t="str">
        <f t="shared" ref="Y3148" si="2130">IF(X3148="DNP","DNP",IF(X3148=1,"T",IF(X3148&gt;1,"W","L")))</f>
        <v>L</v>
      </c>
      <c r="Z3148" s="49">
        <f t="shared" si="2117"/>
        <v>0</v>
      </c>
      <c r="AA3148" s="244">
        <f t="shared" si="2118"/>
        <v>0</v>
      </c>
      <c r="AB3148" s="250">
        <f t="shared" ref="AB3148" si="2131">IF(AE3148&gt;=4,ROUNDDOWN((((VLOOKUP(MAX(AE3145:AE3148),AE3145:AK3162,7,FALSE)+VLOOKUP(MAX(AE3145:AE3148)-1,AE3145:AK3162,7,FALSE)+VLOOKUP(MAX(AE3145:AE3148)-2,AE3145:AK3162,7,FALSE)+VLOOKUP(MAX(AE3145:AE3148)-3,AE3145:AK3162,7,FALSE))/4)-36)*0.8,0),G3143)</f>
        <v>3</v>
      </c>
      <c r="AC3148" s="246">
        <f t="shared" si="2120"/>
        <v>4</v>
      </c>
      <c r="AD3148" t="str">
        <f>IF(W3148&lt;&gt;"DNP","P","DNP")</f>
        <v>P</v>
      </c>
      <c r="AE3148" s="52">
        <f>COUNTIF(AD3145:AD3148,"=P")</f>
        <v>4</v>
      </c>
      <c r="AF3148" t="str">
        <f t="shared" si="2121"/>
        <v>R</v>
      </c>
      <c r="AG3148" s="247">
        <f>IF(OR(W3148="DNP",W3148="")=TRUE,0,((W3164-W3148)*0.4)+(IF(Y3148="W",0.3,IF(Y3148="T",0,-0.3)))+(IF(X3148="",0,X3148*0.3)))+IF(OR(L3148="DNP",L3148="")=TRUE,0,((L3164-L3148)*0.4)+(IF(Y3148="W",0.3,IF(Y3148="T",0,-0.3)))+(IF(M3148="",0,M3148*0.3)))</f>
        <v>-1.4555555555555544</v>
      </c>
      <c r="AH3148" s="247">
        <f t="shared" ref="AH3148:AH3162" si="2132">AG3148+(AG3147*0.67)+AG3146*0.33</f>
        <v>-9.9111111111108707E-2</v>
      </c>
      <c r="AI3148">
        <f t="shared" si="2125"/>
        <v>14</v>
      </c>
      <c r="AJ3148">
        <f t="shared" ref="AJ3148" si="2133">AI3148+VLOOKUP(A3148,$A$661:$O$765,15,FALSE)</f>
        <v>11</v>
      </c>
      <c r="AK3148">
        <f t="shared" si="2123"/>
        <v>43</v>
      </c>
    </row>
    <row r="3149" spans="1:37" ht="16.5" thickBot="1" x14ac:dyDescent="0.3">
      <c r="A3149" s="238" t="str">
        <f>CONCATENATE($C$10,"Wk ",B3149,"P",A3143)</f>
        <v>2015Wk 5P4</v>
      </c>
      <c r="B3149" s="52">
        <v>5</v>
      </c>
      <c r="C3149" s="52">
        <f>IFERROR(VLOOKUP($A3149,$A$106:$Q$3105,5,FALSE),"DNP")</f>
        <v>5</v>
      </c>
      <c r="D3149" s="52">
        <f>IFERROR(VLOOKUP($A3149,$A$106:$Q$3105,6,FALSE),"DNP")</f>
        <v>4</v>
      </c>
      <c r="E3149" s="52">
        <f>IFERROR(VLOOKUP($A3149,$A$106:$Q$3105,7,FALSE),"DNP")</f>
        <v>7</v>
      </c>
      <c r="F3149" s="52">
        <f>IFERROR(VLOOKUP($A3149,$A$106:$Q$3105,8,FALSE),"DNP")</f>
        <v>6</v>
      </c>
      <c r="G3149" s="52">
        <f>IFERROR(VLOOKUP($A3149,$A$106:$Q$3105,9,FALSE),"DNP")</f>
        <v>5</v>
      </c>
      <c r="H3149" s="52">
        <f>IFERROR(VLOOKUP($A3149,$A$106:$Q$3105,10,FALSE),"DNP")</f>
        <v>3</v>
      </c>
      <c r="I3149" s="52">
        <f>IFERROR(VLOOKUP($A3149,$A$106:$Q$3105,11,FALSE),"DNP")</f>
        <v>5</v>
      </c>
      <c r="J3149" s="52">
        <f>IFERROR(VLOOKUP($A3149,$A$106:$Q$3105,12,FALSE),"DNP")</f>
        <v>3</v>
      </c>
      <c r="K3149" s="52">
        <f>IFERROR(VLOOKUP($A3149,$A$106:$Q$3105,13,FALSE),"DNP")</f>
        <v>6</v>
      </c>
      <c r="L3149" s="239">
        <f>IF(OR(K3149="DNP",K3149=""),"DNP",SUM(C3149:K3149))</f>
        <v>44</v>
      </c>
      <c r="M3149" s="240">
        <f>IFERROR(VLOOKUP($A3149,$A$106:$Q$3105,17,FALSE),"DNP")</f>
        <v>0</v>
      </c>
      <c r="N3149" s="241"/>
      <c r="O3149" s="241"/>
      <c r="P3149" s="241"/>
      <c r="Q3149" s="241"/>
      <c r="R3149" s="241"/>
      <c r="S3149" s="241"/>
      <c r="T3149" s="241"/>
      <c r="U3149" s="241"/>
      <c r="V3149" s="241"/>
      <c r="W3149" s="242"/>
      <c r="X3149" s="243"/>
      <c r="Y3149" s="49" t="str">
        <f t="shared" ref="Y3149" si="2134">IF(M3149="DNP","DNP",IF(M3149=1,"T",IF(M3149&gt;1,"W","L")))</f>
        <v>L</v>
      </c>
      <c r="Z3149" s="49">
        <f t="shared" si="2117"/>
        <v>0</v>
      </c>
      <c r="AA3149" s="244">
        <f t="shared" si="2118"/>
        <v>0</v>
      </c>
      <c r="AB3149" s="250">
        <f t="shared" ref="AB3149" si="2135">IF(AE3149&gt;=4,ROUNDDOWN((((VLOOKUP(MAX(AE3145:AE3149),AE3145:AK3162,7,FALSE)+VLOOKUP(MAX(AE3145:AE3149)-1,AE3145:AK3162,7,FALSE)+VLOOKUP(MAX(AE3145:AE3149)-2,AE3145:AK3162,7,FALSE)+VLOOKUP(MAX(AE3145:AE3149)-3,AE3145:AK3162,7,FALSE))/4)-36)*0.8,0),G3143)</f>
        <v>4</v>
      </c>
      <c r="AC3149" s="246">
        <f t="shared" si="2120"/>
        <v>5</v>
      </c>
      <c r="AD3149" t="str">
        <f>IF(L3149&lt;&gt;"DNP","P","DNP")</f>
        <v>P</v>
      </c>
      <c r="AE3149" s="52">
        <f>COUNTIF(AD3145:AD3149,"=P")</f>
        <v>5</v>
      </c>
      <c r="AF3149" t="str">
        <f t="shared" si="2121"/>
        <v>R</v>
      </c>
      <c r="AG3149" s="247">
        <f>IF(OR(W3149="DNP",W3149="")=TRUE,0,((W3164-W3149)*0.4)+(IF(Y3149="W",0.3,IF(Y3149="T",0,-0.3)))+(IF(X3149="",0,X3149*0.3)))+IF(OR(L3149="DNP",L3149="")=TRUE,0,((L3164-L3149)*0.4)+(IF(Y3149="W",0.3,IF(Y3149="T",0,-0.3)))+(IF(M3149="",0,M3149*0.3)))</f>
        <v>-1.8555555555555545</v>
      </c>
      <c r="AH3149" s="247">
        <f t="shared" si="2132"/>
        <v>-1.9911111111111088</v>
      </c>
      <c r="AI3149">
        <f t="shared" si="2125"/>
        <v>13</v>
      </c>
      <c r="AJ3149">
        <f t="shared" ref="AJ3149" si="2136">AI3149+VLOOKUP(A3149,$A$828:$O$932,15,FALSE)</f>
        <v>9</v>
      </c>
      <c r="AK3149">
        <f t="shared" si="2123"/>
        <v>44</v>
      </c>
    </row>
    <row r="3150" spans="1:37" ht="16.5" thickBot="1" x14ac:dyDescent="0.3">
      <c r="A3150" s="238" t="str">
        <f>CONCATENATE($C$10,"Wk ",B3150,"P",A3143)</f>
        <v>2015Wk 6P4</v>
      </c>
      <c r="B3150" s="52">
        <v>6</v>
      </c>
      <c r="C3150" s="241"/>
      <c r="D3150" s="241"/>
      <c r="E3150" s="241"/>
      <c r="F3150" s="241"/>
      <c r="G3150" s="241"/>
      <c r="H3150" s="241"/>
      <c r="I3150" s="241"/>
      <c r="J3150" s="241"/>
      <c r="K3150" s="241"/>
      <c r="L3150" s="248"/>
      <c r="M3150" s="249"/>
      <c r="N3150" s="52">
        <f>IFERROR(VLOOKUP($A3150,$A$106:$Q$3105,5,FALSE),"DNP")</f>
        <v>5</v>
      </c>
      <c r="O3150" s="52">
        <f>IFERROR(VLOOKUP($A3150,$A$106:$Q$3105,6,FALSE),"DNP")</f>
        <v>6</v>
      </c>
      <c r="P3150" s="52">
        <f>IFERROR(VLOOKUP($A3150,$A$106:$Q$3105,7,FALSE),"DNP")</f>
        <v>5</v>
      </c>
      <c r="Q3150" s="52">
        <f>IFERROR(VLOOKUP($A3150,$A$106:$Q$3105,8,FALSE),"DNP")</f>
        <v>4</v>
      </c>
      <c r="R3150" s="52">
        <f>IFERROR(VLOOKUP($A3150,$A$106:$Q$3105,9,FALSE),"DNP")</f>
        <v>3</v>
      </c>
      <c r="S3150" s="52">
        <f>IFERROR(VLOOKUP($A3150,$A$106:$Q$3105,10,FALSE),"DNP")</f>
        <v>5</v>
      </c>
      <c r="T3150" s="52">
        <f>IFERROR(VLOOKUP($A3150,$A$106:$Q$3105,11,FALSE),"DNP")</f>
        <v>3</v>
      </c>
      <c r="U3150" s="52">
        <f>IFERROR(VLOOKUP($A3150,$A$106:$Q$3105,12,FALSE),"DNP")</f>
        <v>5</v>
      </c>
      <c r="V3150" s="52">
        <f>IFERROR(VLOOKUP($A3150,$A$106:$Q$3105,13,FALSE),"DNP")</f>
        <v>4</v>
      </c>
      <c r="W3150" s="239">
        <f>IF(OR(V3150="DNP",V3150=""),"DNP",SUM(N3150:V3150))</f>
        <v>40</v>
      </c>
      <c r="X3150" s="240">
        <f>IFERROR(VLOOKUP($A3150,$A$106:$Q$3105,17,FALSE),"DNP")</f>
        <v>2</v>
      </c>
      <c r="Y3150" s="49" t="str">
        <f t="shared" ref="Y3150" si="2137">IF(X3150="DNP","DNP",IF(X3150=1,"T",IF(X3150&gt;1,"W","L")))</f>
        <v>W</v>
      </c>
      <c r="Z3150" s="49">
        <f t="shared" si="2117"/>
        <v>0</v>
      </c>
      <c r="AA3150" s="244">
        <f t="shared" si="2118"/>
        <v>0</v>
      </c>
      <c r="AB3150" s="250">
        <f t="shared" ref="AB3150" si="2138">IF(AE3150&gt;=4,ROUNDDOWN((((VLOOKUP(MAX(AE3145:AE3150),AE3145:AK3162,7,FALSE)+VLOOKUP(MAX(AE3145:AE3150)-1,AE3145:AK3162,7,FALSE)+VLOOKUP(MAX(AE3145:AE3150)-2,AE3145:AK3162,7,FALSE)+VLOOKUP(MAX(AE3145:AE3150)-3,AE3145:AK3162,7,FALSE))/4)-36)*0.8,0),G3143)</f>
        <v>3</v>
      </c>
      <c r="AC3150" s="246">
        <f t="shared" si="2120"/>
        <v>6</v>
      </c>
      <c r="AD3150" t="str">
        <f>IF(W3150&lt;&gt;"DNP","P","DNP")</f>
        <v>P</v>
      </c>
      <c r="AE3150" s="52">
        <f>COUNTIF(AD3145:AD3150,"=P")</f>
        <v>6</v>
      </c>
      <c r="AF3150" t="str">
        <f t="shared" si="2121"/>
        <v>R</v>
      </c>
      <c r="AG3150" s="247">
        <f>IF(OR(W3150="DNP",W3150="")=TRUE,0,((W3164-W3150)*0.4)+(IF(Y3150="W",0.3,IF(Y3150="T",0,-0.3)))+(IF(X3150="",0,X3150*0.3)))+IF(OR(L3150="DNP",L3150="")=TRUE,0,((L3164-L3150)*0.4)+(IF(Y3150="W",0.3,IF(Y3150="T",0,-0.3)))+(IF(M3150="",0,M3150*0.3)))</f>
        <v>0.94444444444444575</v>
      </c>
      <c r="AH3150" s="247">
        <f t="shared" si="2132"/>
        <v>-0.77911111111110876</v>
      </c>
      <c r="AI3150">
        <f t="shared" si="2125"/>
        <v>14</v>
      </c>
      <c r="AJ3150">
        <f t="shared" ref="AJ3150" si="2139">AI3150+VLOOKUP(A3150,$A$995:$O$1099,15,FALSE)</f>
        <v>15</v>
      </c>
      <c r="AK3150">
        <f t="shared" si="2123"/>
        <v>40</v>
      </c>
    </row>
    <row r="3151" spans="1:37" ht="16.5" thickBot="1" x14ac:dyDescent="0.3">
      <c r="A3151" s="238" t="str">
        <f>CONCATENATE($C$10,"Wk ",B3151,"P",A3143)</f>
        <v>2015Wk 7P4</v>
      </c>
      <c r="B3151" s="52">
        <v>7</v>
      </c>
      <c r="C3151" s="52">
        <f>IFERROR(VLOOKUP($A3151,$A$106:$Q$3105,5,FALSE),"DNP")</f>
        <v>6</v>
      </c>
      <c r="D3151" s="52">
        <f>IFERROR(VLOOKUP($A3151,$A$106:$Q$3105,6,FALSE),"DNP")</f>
        <v>3</v>
      </c>
      <c r="E3151" s="52">
        <f>IFERROR(VLOOKUP($A3151,$A$106:$Q$3105,7,FALSE),"DNP")</f>
        <v>5</v>
      </c>
      <c r="F3151" s="52">
        <f>IFERROR(VLOOKUP($A3151,$A$106:$Q$3105,8,FALSE),"DNP")</f>
        <v>6</v>
      </c>
      <c r="G3151" s="52">
        <f>IFERROR(VLOOKUP($A3151,$A$106:$Q$3105,9,FALSE),"DNP")</f>
        <v>5</v>
      </c>
      <c r="H3151" s="52">
        <f>IFERROR(VLOOKUP($A3151,$A$106:$Q$3105,10,FALSE),"DNP")</f>
        <v>4</v>
      </c>
      <c r="I3151" s="52">
        <f>IFERROR(VLOOKUP($A3151,$A$106:$Q$3105,11,FALSE),"DNP")</f>
        <v>5</v>
      </c>
      <c r="J3151" s="52">
        <f>IFERROR(VLOOKUP($A3151,$A$106:$Q$3105,12,FALSE),"DNP")</f>
        <v>3</v>
      </c>
      <c r="K3151" s="52">
        <f>IFERROR(VLOOKUP($A3151,$A$106:$Q$3105,13,FALSE),"DNP")</f>
        <v>5</v>
      </c>
      <c r="L3151" s="239">
        <f>IF(OR(K3151="DNP",K3151=""),"DNP",SUM(C3151:K3151))</f>
        <v>42</v>
      </c>
      <c r="M3151" s="240">
        <f>IFERROR(VLOOKUP($A3151,$A$106:$Q$3105,17,FALSE),"DNP")</f>
        <v>2</v>
      </c>
      <c r="N3151" s="241"/>
      <c r="O3151" s="241"/>
      <c r="P3151" s="241"/>
      <c r="Q3151" s="241"/>
      <c r="R3151" s="241"/>
      <c r="S3151" s="241"/>
      <c r="T3151" s="241"/>
      <c r="U3151" s="241"/>
      <c r="V3151" s="241"/>
      <c r="W3151" s="242"/>
      <c r="X3151" s="243"/>
      <c r="Y3151" s="49" t="str">
        <f t="shared" ref="Y3151" si="2140">IF(M3151="DNP","DNP",IF(M3151=1,"T",IF(M3151&gt;1,"W","L")))</f>
        <v>W</v>
      </c>
      <c r="Z3151" s="49">
        <f t="shared" si="2117"/>
        <v>1</v>
      </c>
      <c r="AA3151" s="244">
        <f t="shared" si="2118"/>
        <v>6</v>
      </c>
      <c r="AB3151" s="250">
        <f t="shared" ref="AB3151" si="2141">IF(AE3151&gt;=4,ROUNDDOWN((((VLOOKUP(MAX(AE3145:AE3151),AE3145:AK3162,7,FALSE)+VLOOKUP(MAX(AE3145:AE3151)-1,AE3145:AK3162,7,FALSE)+VLOOKUP(MAX(AE3145:AE3151)-2,AE3145:AK3162,7,FALSE)+VLOOKUP(MAX(AE3145:AE3151)-3,AE3145:AK3162,7,FALSE))/4)-36)*0.8,0),G3143)</f>
        <v>5</v>
      </c>
      <c r="AC3151" s="246">
        <f t="shared" si="2120"/>
        <v>7</v>
      </c>
      <c r="AD3151" t="str">
        <f>IF(L3151&lt;&gt;"DNP","P","DNP")</f>
        <v>P</v>
      </c>
      <c r="AE3151" s="52">
        <f>COUNTIF(AD3145:AD3151,"=P")</f>
        <v>7</v>
      </c>
      <c r="AF3151" t="str">
        <f t="shared" si="2121"/>
        <v>R</v>
      </c>
      <c r="AG3151" s="247">
        <f>IF(OR(W3151="DNP",W3151="")=TRUE,0,((W3164-W3151)*0.4)+(IF(Y3151="W",0.3,IF(Y3151="T",0,-0.3)))+(IF(X3151="",0,X3151*0.3)))+IF(OR(L3151="DNP",L3151="")=TRUE,0,((L3164-L3151)*0.4)+(IF(Y3151="W",0.3,IF(Y3151="T",0,-0.3)))+(IF(M3151="",0,M3151*0.3)))</f>
        <v>0.14444444444444565</v>
      </c>
      <c r="AH3151" s="247">
        <f t="shared" si="2132"/>
        <v>0.16488888888889119</v>
      </c>
      <c r="AI3151">
        <f t="shared" si="2125"/>
        <v>12</v>
      </c>
      <c r="AJ3151">
        <f t="shared" ref="AJ3151" si="2142">AI3151+VLOOKUP(A3151,$A$1162:$O$1266,15,FALSE)</f>
        <v>11</v>
      </c>
      <c r="AK3151">
        <f t="shared" si="2123"/>
        <v>42</v>
      </c>
    </row>
    <row r="3152" spans="1:37" ht="16.5" thickBot="1" x14ac:dyDescent="0.3">
      <c r="A3152" s="238" t="str">
        <f>CONCATENATE($C$10,"Wk ",B3152,"P",A3143)</f>
        <v>2015Wk 8P4</v>
      </c>
      <c r="B3152" s="52">
        <v>8</v>
      </c>
      <c r="C3152" s="241"/>
      <c r="D3152" s="241"/>
      <c r="E3152" s="241"/>
      <c r="F3152" s="241"/>
      <c r="G3152" s="241"/>
      <c r="H3152" s="241"/>
      <c r="I3152" s="241"/>
      <c r="J3152" s="241"/>
      <c r="K3152" s="241"/>
      <c r="L3152" s="248"/>
      <c r="M3152" s="249"/>
      <c r="N3152" s="52">
        <f>IFERROR(VLOOKUP($A3152,$A$106:$Q$3105,5,FALSE),"DNP")</f>
        <v>5</v>
      </c>
      <c r="O3152" s="52">
        <f>IFERROR(VLOOKUP($A3152,$A$106:$Q$3105,6,FALSE),"DNP")</f>
        <v>5</v>
      </c>
      <c r="P3152" s="52">
        <f>IFERROR(VLOOKUP($A3152,$A$106:$Q$3105,7,FALSE),"DNP")</f>
        <v>5</v>
      </c>
      <c r="Q3152" s="52">
        <f>IFERROR(VLOOKUP($A3152,$A$106:$Q$3105,8,FALSE),"DNP")</f>
        <v>5</v>
      </c>
      <c r="R3152" s="52">
        <f>IFERROR(VLOOKUP($A3152,$A$106:$Q$3105,9,FALSE),"DNP")</f>
        <v>3</v>
      </c>
      <c r="S3152" s="52">
        <f>IFERROR(VLOOKUP($A3152,$A$106:$Q$3105,10,FALSE),"DNP")</f>
        <v>5</v>
      </c>
      <c r="T3152" s="52">
        <f>IFERROR(VLOOKUP($A3152,$A$106:$Q$3105,11,FALSE),"DNP")</f>
        <v>3</v>
      </c>
      <c r="U3152" s="52">
        <f>IFERROR(VLOOKUP($A3152,$A$106:$Q$3105,12,FALSE),"DNP")</f>
        <v>4</v>
      </c>
      <c r="V3152" s="52">
        <f>IFERROR(VLOOKUP($A3152,$A$106:$Q$3105,13,FALSE),"DNP")</f>
        <v>5</v>
      </c>
      <c r="W3152" s="239">
        <f>IF(OR(V3152="DNP",V3152=""),"DNP",SUM(N3152:V3152))</f>
        <v>40</v>
      </c>
      <c r="X3152" s="240">
        <f>IFERROR(VLOOKUP($A3152,$A$106:$Q$3105,17,FALSE),"DNP")</f>
        <v>2</v>
      </c>
      <c r="Y3152" s="49" t="str">
        <f t="shared" ref="Y3152" si="2143">IF(X3152="DNP","DNP",IF(X3152=1,"T",IF(X3152&gt;1,"W","L")))</f>
        <v>W</v>
      </c>
      <c r="Z3152" s="49">
        <f t="shared" si="2117"/>
        <v>0</v>
      </c>
      <c r="AA3152" s="244">
        <f t="shared" si="2118"/>
        <v>0</v>
      </c>
      <c r="AB3152" s="250">
        <f t="shared" ref="AB3152" si="2144">IF(AE3152&gt;=4,ROUNDDOWN((((VLOOKUP(MAX(AE3145:AE3152),AE3145:AK3162,7,FALSE)+VLOOKUP(MAX(AE3145:AE3152)-1,AE3145:AK3162,7,FALSE)+VLOOKUP(MAX(AE3145:AE3152)-2,AE3145:AK3162,7,FALSE)+VLOOKUP(MAX(AE3145:AE3152)-3,AE3145:AK3162,7,FALSE))/4)-36)*0.8,0),G3143)</f>
        <v>4</v>
      </c>
      <c r="AC3152" s="246">
        <f t="shared" si="2120"/>
        <v>8</v>
      </c>
      <c r="AD3152" t="str">
        <f>IF(W3152&lt;&gt;"DNP","P","DNP")</f>
        <v>P</v>
      </c>
      <c r="AE3152" s="52">
        <f>COUNTIF(AD3145:AD3152,"=P")</f>
        <v>8</v>
      </c>
      <c r="AF3152" t="str">
        <f t="shared" si="2121"/>
        <v>R</v>
      </c>
      <c r="AG3152" s="247">
        <f>IF(OR(W3152="DNP",W3152="")=TRUE,0,((W3164-W3152)*0.4)+(IF(Y3152="W",0.3,IF(Y3152="T",0,-0.3)))+(IF(X3152="",0,X3152*0.3)))+IF(OR(L3152="DNP",L3152="")=TRUE,0,((L3164-L3152)*0.4)+(IF(Y3152="W",0.3,IF(Y3152="T",0,-0.3)))+(IF(M3152="",0,M3152*0.3)))</f>
        <v>0.94444444444444575</v>
      </c>
      <c r="AH3152" s="247">
        <f t="shared" si="2132"/>
        <v>1.3528888888888915</v>
      </c>
      <c r="AI3152">
        <f t="shared" si="2125"/>
        <v>13</v>
      </c>
      <c r="AJ3152">
        <f t="shared" ref="AJ3152" si="2145">AI3152+VLOOKUP(A3152,$A$1329:$O$1433,15,FALSE)</f>
        <v>13</v>
      </c>
      <c r="AK3152">
        <f t="shared" si="2123"/>
        <v>40</v>
      </c>
    </row>
    <row r="3153" spans="1:37" ht="16.5" thickBot="1" x14ac:dyDescent="0.3">
      <c r="A3153" s="238" t="str">
        <f>CONCATENATE($C$10,"Wk ",B3153,"P",A3143)</f>
        <v>2015Wk 9P4</v>
      </c>
      <c r="B3153" s="52">
        <v>9</v>
      </c>
      <c r="C3153" s="52">
        <f>IFERROR(VLOOKUP($A3153,$A$106:$Q$3105,5,FALSE),"DNP")</f>
        <v>4</v>
      </c>
      <c r="D3153" s="52">
        <f>IFERROR(VLOOKUP($A3153,$A$106:$Q$3105,6,FALSE),"DNP")</f>
        <v>4</v>
      </c>
      <c r="E3153" s="52">
        <f>IFERROR(VLOOKUP($A3153,$A$106:$Q$3105,7,FALSE),"DNP")</f>
        <v>5</v>
      </c>
      <c r="F3153" s="52">
        <f>IFERROR(VLOOKUP($A3153,$A$106:$Q$3105,8,FALSE),"DNP")</f>
        <v>5</v>
      </c>
      <c r="G3153" s="52">
        <f>IFERROR(VLOOKUP($A3153,$A$106:$Q$3105,9,FALSE),"DNP")</f>
        <v>4</v>
      </c>
      <c r="H3153" s="52">
        <f>IFERROR(VLOOKUP($A3153,$A$106:$Q$3105,10,FALSE),"DNP")</f>
        <v>4</v>
      </c>
      <c r="I3153" s="52">
        <f>IFERROR(VLOOKUP($A3153,$A$106:$Q$3105,11,FALSE),"DNP")</f>
        <v>4</v>
      </c>
      <c r="J3153" s="52">
        <f>IFERROR(VLOOKUP($A3153,$A$106:$Q$3105,12,FALSE),"DNP")</f>
        <v>3</v>
      </c>
      <c r="K3153" s="52">
        <f>IFERROR(VLOOKUP($A3153,$A$106:$Q$3105,13,FALSE),"DNP")</f>
        <v>5</v>
      </c>
      <c r="L3153" s="239">
        <f>IF(OR(K3153="DNP",K3153=""),"DNP",SUM(C3153:K3153))</f>
        <v>38</v>
      </c>
      <c r="M3153" s="240">
        <f>IFERROR(VLOOKUP($A3153,$A$106:$Q$3105,17,FALSE),"DNP")</f>
        <v>2</v>
      </c>
      <c r="N3153" s="241"/>
      <c r="O3153" s="241"/>
      <c r="P3153" s="241"/>
      <c r="Q3153" s="241"/>
      <c r="R3153" s="241"/>
      <c r="S3153" s="241"/>
      <c r="T3153" s="241"/>
      <c r="U3153" s="241"/>
      <c r="V3153" s="241"/>
      <c r="W3153" s="242"/>
      <c r="X3153" s="243"/>
      <c r="Y3153" s="49" t="str">
        <f t="shared" ref="Y3153" si="2146">IF(M3153="DNP","DNP",IF(M3153=1,"T",IF(M3153&gt;1,"W","L")))</f>
        <v>W</v>
      </c>
      <c r="Z3153" s="49">
        <f t="shared" si="2117"/>
        <v>0</v>
      </c>
      <c r="AA3153" s="244">
        <f t="shared" si="2118"/>
        <v>0</v>
      </c>
      <c r="AB3153" s="250">
        <f t="shared" ref="AB3153" si="2147">IF(AE3153&gt;=4,ROUNDDOWN((((VLOOKUP(MAX(AE3145:AE3153),AE3145:AK3162,7,FALSE)+VLOOKUP(MAX(AE3145:AE3153)-1,AE3145:AK3162,7,FALSE)+VLOOKUP(MAX(AE3145:AE3153)-2,AE3145:AK3162,7,FALSE)+VLOOKUP(MAX(AE3145:AE3153)-3,AE3145:AK3162,7,FALSE))/4)-36)*0.8,0),G3143)</f>
        <v>3</v>
      </c>
      <c r="AC3153" s="246">
        <f t="shared" si="2120"/>
        <v>9</v>
      </c>
      <c r="AD3153" t="str">
        <f>IF(L3153&lt;&gt;"DNP","P","DNP")</f>
        <v>P</v>
      </c>
      <c r="AE3153" s="52">
        <f>COUNTIF(AD3145:AD3153,"=P")</f>
        <v>9</v>
      </c>
      <c r="AF3153" t="str">
        <f t="shared" si="2121"/>
        <v>R</v>
      </c>
      <c r="AG3153" s="247">
        <f>IF(OR(W3153="DNP",W3153="")=TRUE,0,((W3164-W3153)*0.4)+(IF(Y3153="W",0.3,IF(Y3153="T",0,-0.3)))+(IF(X3153="",0,X3153*0.3)))+IF(OR(L3153="DNP",L3153="")=TRUE,0,((L3164-L3153)*0.4)+(IF(Y3153="W",0.3,IF(Y3153="T",0,-0.3)))+(IF(M3153="",0,M3153*0.3)))</f>
        <v>1.7444444444444458</v>
      </c>
      <c r="AH3153" s="247">
        <f t="shared" si="2132"/>
        <v>2.4248888888888915</v>
      </c>
      <c r="AI3153">
        <f t="shared" si="2125"/>
        <v>14</v>
      </c>
      <c r="AJ3153">
        <f t="shared" ref="AJ3153" si="2148">AI3153+VLOOKUP(A3153,$A$1496:$O$1600,15,FALSE)</f>
        <v>17</v>
      </c>
      <c r="AK3153">
        <f t="shared" si="2123"/>
        <v>38</v>
      </c>
    </row>
    <row r="3154" spans="1:37" ht="16.5" thickBot="1" x14ac:dyDescent="0.3">
      <c r="A3154" s="238" t="str">
        <f>CONCATENATE($C$10,"Wk ",B3154,"P",A3143)</f>
        <v>2015Wk 10P4</v>
      </c>
      <c r="B3154" s="52">
        <v>10</v>
      </c>
      <c r="C3154" s="241"/>
      <c r="D3154" s="241"/>
      <c r="E3154" s="241"/>
      <c r="F3154" s="241"/>
      <c r="G3154" s="241"/>
      <c r="H3154" s="241"/>
      <c r="I3154" s="241"/>
      <c r="J3154" s="241"/>
      <c r="K3154" s="241"/>
      <c r="L3154" s="248"/>
      <c r="M3154" s="249"/>
      <c r="N3154" s="52">
        <f>IFERROR(VLOOKUP($A3154,$A$106:$Q$3105,5,FALSE),"DNP")</f>
        <v>5</v>
      </c>
      <c r="O3154" s="52">
        <f>IFERROR(VLOOKUP($A3154,$A$106:$Q$3105,6,FALSE),"DNP")</f>
        <v>5</v>
      </c>
      <c r="P3154" s="52">
        <f>IFERROR(VLOOKUP($A3154,$A$106:$Q$3105,7,FALSE),"DNP")</f>
        <v>5</v>
      </c>
      <c r="Q3154" s="52">
        <f>IFERROR(VLOOKUP($A3154,$A$106:$Q$3105,8,FALSE),"DNP")</f>
        <v>5</v>
      </c>
      <c r="R3154" s="52">
        <f>IFERROR(VLOOKUP($A3154,$A$106:$Q$3105,9,FALSE),"DNP")</f>
        <v>3</v>
      </c>
      <c r="S3154" s="52">
        <f>IFERROR(VLOOKUP($A3154,$A$106:$Q$3105,10,FALSE),"DNP")</f>
        <v>5</v>
      </c>
      <c r="T3154" s="52">
        <f>IFERROR(VLOOKUP($A3154,$A$106:$Q$3105,11,FALSE),"DNP")</f>
        <v>3</v>
      </c>
      <c r="U3154" s="52">
        <f>IFERROR(VLOOKUP($A3154,$A$106:$Q$3105,12,FALSE),"DNP")</f>
        <v>5</v>
      </c>
      <c r="V3154" s="52">
        <f>IFERROR(VLOOKUP($A3154,$A$106:$Q$3105,13,FALSE),"DNP")</f>
        <v>4</v>
      </c>
      <c r="W3154" s="239">
        <f>IF(OR(V3154="DNP",V3154=""),"DNP",SUM(N3154:V3154))</f>
        <v>40</v>
      </c>
      <c r="X3154" s="240">
        <f>IFERROR(VLOOKUP($A3154,$A$106:$Q$3105,17,FALSE),"DNP")</f>
        <v>2</v>
      </c>
      <c r="Y3154" s="49" t="str">
        <f t="shared" ref="Y3154" si="2149">IF(X3154="DNP","DNP",IF(X3154=1,"T",IF(X3154&gt;1,"W","L")))</f>
        <v>W</v>
      </c>
      <c r="Z3154" s="49">
        <f t="shared" si="2117"/>
        <v>1</v>
      </c>
      <c r="AA3154" s="244">
        <f t="shared" si="2118"/>
        <v>12</v>
      </c>
      <c r="AB3154" s="250">
        <f t="shared" ref="AB3154" si="2150">IF(AE3154&gt;=4,ROUNDDOWN((((VLOOKUP(MAX(AE3145:AE3154),AE3145:AK3162,7,FALSE)+VLOOKUP(MAX(AE3145:AE3154)-1,AE3145:AK3162,7,FALSE)+VLOOKUP(MAX(AE3145:AE3154)-2,AE3145:AK3162,7,FALSE)+VLOOKUP(MAX(AE3145:AE3154)-3,AE3145:AK3162,7,FALSE))/4)-36)*0.8,0),G3143)</f>
        <v>3</v>
      </c>
      <c r="AC3154" s="246">
        <f t="shared" ref="AC3154:AC3162" si="2151">IF(VLOOKUP(LEFT($A3154,9),$A$106:$Q$3105,17,FALSE)="Played",B3154,"")</f>
        <v>10</v>
      </c>
      <c r="AD3154" t="str">
        <f>IF(W3154&lt;&gt;"DNP","P","DNP")</f>
        <v>P</v>
      </c>
      <c r="AE3154" s="52">
        <f>COUNTIF(AD3145:AD3154,"=P")</f>
        <v>10</v>
      </c>
      <c r="AF3154" t="str">
        <f t="shared" si="2121"/>
        <v>R</v>
      </c>
      <c r="AG3154" s="247">
        <f>IF(OR(W3154="DNP",W3154="")=TRUE,0,((W3164-W3154)*0.4)+(IF(Y3154="W",0.3,IF(Y3154="T",0,-0.3)))+(IF(X3154="",0,X3154*0.3)))+IF(OR(L3154="DNP",L3154="")=TRUE,0,((L3164-L3154)*0.4)+(IF(Y3154="W",0.3,IF(Y3154="T",0,-0.3)))+(IF(M3154="",0,M3154*0.3)))</f>
        <v>0.94444444444444575</v>
      </c>
      <c r="AH3154" s="247">
        <f t="shared" si="2132"/>
        <v>2.4248888888888915</v>
      </c>
      <c r="AI3154">
        <f t="shared" si="2125"/>
        <v>14</v>
      </c>
      <c r="AJ3154">
        <f t="shared" ref="AJ3154" si="2152">AI3154+VLOOKUP(A3154,$A$1663:$O$1767,15,FALSE)</f>
        <v>15</v>
      </c>
      <c r="AK3154">
        <f t="shared" si="2123"/>
        <v>40</v>
      </c>
    </row>
    <row r="3155" spans="1:37" ht="16.5" thickBot="1" x14ac:dyDescent="0.3">
      <c r="A3155" s="238" t="str">
        <f>CONCATENATE($C$10,"Wk ",B3155,"P",A3143)</f>
        <v>2015Wk 11P4</v>
      </c>
      <c r="B3155" s="52">
        <v>11</v>
      </c>
      <c r="C3155" s="52">
        <f>IFERROR(VLOOKUP($A3155,$A$106:$Q$3105,5,FALSE),"DNP")</f>
        <v>5</v>
      </c>
      <c r="D3155" s="52">
        <f>IFERROR(VLOOKUP($A3155,$A$106:$Q$3105,6,FALSE),"DNP")</f>
        <v>5</v>
      </c>
      <c r="E3155" s="52">
        <f>IFERROR(VLOOKUP($A3155,$A$106:$Q$3105,7,FALSE),"DNP")</f>
        <v>7</v>
      </c>
      <c r="F3155" s="52">
        <f>IFERROR(VLOOKUP($A3155,$A$106:$Q$3105,8,FALSE),"DNP")</f>
        <v>5</v>
      </c>
      <c r="G3155" s="52">
        <f>IFERROR(VLOOKUP($A3155,$A$106:$Q$3105,9,FALSE),"DNP")</f>
        <v>4</v>
      </c>
      <c r="H3155" s="52">
        <f>IFERROR(VLOOKUP($A3155,$A$106:$Q$3105,10,FALSE),"DNP")</f>
        <v>3</v>
      </c>
      <c r="I3155" s="52">
        <f>IFERROR(VLOOKUP($A3155,$A$106:$Q$3105,11,FALSE),"DNP")</f>
        <v>3</v>
      </c>
      <c r="J3155" s="52">
        <f>IFERROR(VLOOKUP($A3155,$A$106:$Q$3105,12,FALSE),"DNP")</f>
        <v>3</v>
      </c>
      <c r="K3155" s="52">
        <f>IFERROR(VLOOKUP($A3155,$A$106:$Q$3105,13,FALSE),"DNP")</f>
        <v>4</v>
      </c>
      <c r="L3155" s="239">
        <f>IF(OR(K3155="DNP",K3155=""),"DNP",SUM(C3155:K3155))</f>
        <v>39</v>
      </c>
      <c r="M3155" s="240">
        <f>IFERROR(VLOOKUP($A3155,$A$106:$Q$3105,17,FALSE),"DNP")</f>
        <v>2</v>
      </c>
      <c r="N3155" s="241"/>
      <c r="O3155" s="241"/>
      <c r="P3155" s="241"/>
      <c r="Q3155" s="241"/>
      <c r="R3155" s="241"/>
      <c r="S3155" s="241"/>
      <c r="T3155" s="241"/>
      <c r="U3155" s="241"/>
      <c r="V3155" s="241"/>
      <c r="W3155" s="242"/>
      <c r="X3155" s="243"/>
      <c r="Y3155" s="49" t="str">
        <f t="shared" ref="Y3155" si="2153">IF(M3155="DNP","DNP",IF(M3155=1,"T",IF(M3155&gt;1,"W","L")))</f>
        <v>W</v>
      </c>
      <c r="Z3155" s="49">
        <f t="shared" si="2117"/>
        <v>0</v>
      </c>
      <c r="AA3155" s="244">
        <f t="shared" si="2118"/>
        <v>0</v>
      </c>
      <c r="AB3155" s="250">
        <f t="shared" ref="AB3155" si="2154">IF(AE3155&gt;=4,ROUNDDOWN((((VLOOKUP(MAX(AE3145:AE3155),AE3145:AK3162,7,FALSE)+VLOOKUP(MAX(AE3145:AE3155)-1,AE3145:AK3162,7,FALSE)+VLOOKUP(MAX(AE3145:AE3155)-2,AE3145:AK3162,7,FALSE)+VLOOKUP(MAX(AE3145:AE3155)-3,AE3145:AK3162,7,FALSE))/4)-36)*0.8,0),G3143)</f>
        <v>2</v>
      </c>
      <c r="AC3155" s="246">
        <f t="shared" si="2151"/>
        <v>11</v>
      </c>
      <c r="AD3155" t="str">
        <f>IF(L3155&lt;&gt;"DNP","P","DNP")</f>
        <v>P</v>
      </c>
      <c r="AE3155" s="52">
        <f>COUNTIF(AD3145:AD3155,"=P")</f>
        <v>11</v>
      </c>
      <c r="AF3155" t="str">
        <f t="shared" si="2121"/>
        <v>R</v>
      </c>
      <c r="AG3155" s="247">
        <f>IF(OR(W3155="DNP",W3155="")=TRUE,0,((W3164-W3155)*0.4)+(IF(Y3155="W",0.3,IF(Y3155="T",0,-0.3)))+(IF(X3155="",0,X3155*0.3)))+IF(OR(L3155="DNP",L3155="")=TRUE,0,((L3164-L3155)*0.4)+(IF(Y3155="W",0.3,IF(Y3155="T",0,-0.3)))+(IF(M3155="",0,M3155*0.3)))</f>
        <v>1.3444444444444459</v>
      </c>
      <c r="AH3155" s="247">
        <f t="shared" si="2132"/>
        <v>2.5528888888888916</v>
      </c>
      <c r="AI3155">
        <f t="shared" si="2125"/>
        <v>15</v>
      </c>
      <c r="AJ3155">
        <f t="shared" ref="AJ3155" si="2155">AI3155+VLOOKUP(A3155,$A$1830:$O$1934,15,FALSE)</f>
        <v>17</v>
      </c>
      <c r="AK3155">
        <f t="shared" si="2123"/>
        <v>39</v>
      </c>
    </row>
    <row r="3156" spans="1:37" ht="16.5" thickBot="1" x14ac:dyDescent="0.3">
      <c r="A3156" s="238" t="str">
        <f>CONCATENATE($C$10,"Wk ",B3156,"P",A3143)</f>
        <v>2015Wk 12P4</v>
      </c>
      <c r="B3156" s="52">
        <v>12</v>
      </c>
      <c r="C3156" s="241"/>
      <c r="D3156" s="241"/>
      <c r="E3156" s="241"/>
      <c r="F3156" s="241"/>
      <c r="G3156" s="241"/>
      <c r="H3156" s="241"/>
      <c r="I3156" s="241"/>
      <c r="J3156" s="241"/>
      <c r="K3156" s="241"/>
      <c r="L3156" s="248"/>
      <c r="M3156" s="249"/>
      <c r="N3156" s="52">
        <f>IFERROR(VLOOKUP($A3156,$A$106:$Q$3105,5,FALSE),"DNP")</f>
        <v>4</v>
      </c>
      <c r="O3156" s="52">
        <f>IFERROR(VLOOKUP($A3156,$A$106:$Q$3105,6,FALSE),"DNP")</f>
        <v>4</v>
      </c>
      <c r="P3156" s="52">
        <f>IFERROR(VLOOKUP($A3156,$A$106:$Q$3105,7,FALSE),"DNP")</f>
        <v>5</v>
      </c>
      <c r="Q3156" s="52">
        <f>IFERROR(VLOOKUP($A3156,$A$106:$Q$3105,8,FALSE),"DNP")</f>
        <v>4</v>
      </c>
      <c r="R3156" s="52">
        <f>IFERROR(VLOOKUP($A3156,$A$106:$Q$3105,9,FALSE),"DNP")</f>
        <v>3</v>
      </c>
      <c r="S3156" s="52">
        <f>IFERROR(VLOOKUP($A3156,$A$106:$Q$3105,10,FALSE),"DNP")</f>
        <v>4</v>
      </c>
      <c r="T3156" s="52">
        <f>IFERROR(VLOOKUP($A3156,$A$106:$Q$3105,11,FALSE),"DNP")</f>
        <v>3</v>
      </c>
      <c r="U3156" s="52">
        <f>IFERROR(VLOOKUP($A3156,$A$106:$Q$3105,12,FALSE),"DNP")</f>
        <v>5</v>
      </c>
      <c r="V3156" s="52">
        <f>IFERROR(VLOOKUP($A3156,$A$106:$Q$3105,13,FALSE),"DNP")</f>
        <v>5</v>
      </c>
      <c r="W3156" s="239">
        <f>IF(OR(V3156="DNP",V3156=""),"DNP",SUM(N3156:V3156))</f>
        <v>37</v>
      </c>
      <c r="X3156" s="240">
        <f>IFERROR(VLOOKUP($A3156,$A$106:$Q$3105,17,FALSE),"DNP")</f>
        <v>2</v>
      </c>
      <c r="Y3156" s="49" t="str">
        <f t="shared" ref="Y3156" si="2156">IF(X3156="DNP","DNP",IF(X3156=1,"T",IF(X3156&gt;1,"W","L")))</f>
        <v>W</v>
      </c>
      <c r="Z3156" s="49">
        <f t="shared" si="2117"/>
        <v>0</v>
      </c>
      <c r="AA3156" s="244">
        <f t="shared" si="2118"/>
        <v>0</v>
      </c>
      <c r="AB3156" s="250">
        <f t="shared" ref="AB3156" si="2157">IF(AE3156&gt;=4,ROUNDDOWN((((VLOOKUP(MAX(AE3145:AE3156),AE3145:AK3162,7,FALSE)+VLOOKUP(MAX(AE3145:AE3156)-1,AE3145:AK3162,7,FALSE)+VLOOKUP(MAX(AE3145:AE3156)-2,AE3145:AK3162,7,FALSE)+VLOOKUP(MAX(AE3145:AE3156)-3,AE3145:AK3162,7,FALSE))/4)-36)*0.8,0),G3143)</f>
        <v>2</v>
      </c>
      <c r="AC3156" s="246">
        <f t="shared" si="2151"/>
        <v>12</v>
      </c>
      <c r="AD3156" t="str">
        <f>IF(W3156&lt;&gt;"DNP","P","DNP")</f>
        <v>P</v>
      </c>
      <c r="AE3156" s="52">
        <f>COUNTIF(AD3145:AD3156,"=P")</f>
        <v>12</v>
      </c>
      <c r="AF3156" t="str">
        <f t="shared" si="2121"/>
        <v>R</v>
      </c>
      <c r="AG3156" s="247">
        <f>IF(OR(W3156="DNP",W3156="")=TRUE,0,((W3164-W3156)*0.4)+(IF(Y3156="W",0.3,IF(Y3156="T",0,-0.3)))+(IF(X3156="",0,X3156*0.3)))+IF(OR(L3156="DNP",L3156="")=TRUE,0,((L3164-L3156)*0.4)+(IF(Y3156="W",0.3,IF(Y3156="T",0,-0.3)))+(IF(M3156="",0,M3156*0.3)))</f>
        <v>2.1444444444444457</v>
      </c>
      <c r="AH3156" s="247">
        <f t="shared" si="2132"/>
        <v>3.3568888888888915</v>
      </c>
      <c r="AI3156">
        <f t="shared" si="2125"/>
        <v>15</v>
      </c>
      <c r="AJ3156">
        <f t="shared" ref="AJ3156" si="2158">AI3156+VLOOKUP(A3156,$A$1997:$O$2101,15,FALSE)</f>
        <v>18</v>
      </c>
      <c r="AK3156">
        <f t="shared" si="2123"/>
        <v>37</v>
      </c>
    </row>
    <row r="3157" spans="1:37" ht="16.5" thickBot="1" x14ac:dyDescent="0.3">
      <c r="A3157" s="238" t="str">
        <f>CONCATENATE($C$10,"Wk ",B3157,"P",A3143)</f>
        <v>2015Wk 13P4</v>
      </c>
      <c r="B3157" s="52">
        <v>13</v>
      </c>
      <c r="C3157" s="52">
        <f>IFERROR(VLOOKUP($A3157,$A$106:$Q$3105,5,FALSE),"DNP")</f>
        <v>5</v>
      </c>
      <c r="D3157" s="52">
        <f>IFERROR(VLOOKUP($A3157,$A$106:$Q$3105,6,FALSE),"DNP")</f>
        <v>5</v>
      </c>
      <c r="E3157" s="52">
        <f>IFERROR(VLOOKUP($A3157,$A$106:$Q$3105,7,FALSE),"DNP")</f>
        <v>5</v>
      </c>
      <c r="F3157" s="52">
        <f>IFERROR(VLOOKUP($A3157,$A$106:$Q$3105,8,FALSE),"DNP")</f>
        <v>5</v>
      </c>
      <c r="G3157" s="52">
        <f>IFERROR(VLOOKUP($A3157,$A$106:$Q$3105,9,FALSE),"DNP")</f>
        <v>3</v>
      </c>
      <c r="H3157" s="52">
        <f>IFERROR(VLOOKUP($A3157,$A$106:$Q$3105,10,FALSE),"DNP")</f>
        <v>4</v>
      </c>
      <c r="I3157" s="52">
        <f>IFERROR(VLOOKUP($A3157,$A$106:$Q$3105,11,FALSE),"DNP")</f>
        <v>4</v>
      </c>
      <c r="J3157" s="52">
        <f>IFERROR(VLOOKUP($A3157,$A$106:$Q$3105,12,FALSE),"DNP")</f>
        <v>4</v>
      </c>
      <c r="K3157" s="52">
        <f>IFERROR(VLOOKUP($A3157,$A$106:$Q$3105,13,FALSE),"DNP")</f>
        <v>6</v>
      </c>
      <c r="L3157" s="239">
        <f>IF(OR(K3157="DNP",K3157=""),"DNP",SUM(C3157:K3157))</f>
        <v>41</v>
      </c>
      <c r="M3157" s="240">
        <f>IFERROR(VLOOKUP($A3157,$A$106:$Q$3105,17,FALSE),"DNP")</f>
        <v>2</v>
      </c>
      <c r="N3157" s="241"/>
      <c r="O3157" s="241"/>
      <c r="P3157" s="241"/>
      <c r="Q3157" s="241"/>
      <c r="R3157" s="241"/>
      <c r="S3157" s="241"/>
      <c r="T3157" s="241"/>
      <c r="U3157" s="241"/>
      <c r="V3157" s="241"/>
      <c r="W3157" s="242"/>
      <c r="X3157" s="243"/>
      <c r="Y3157" s="49" t="str">
        <f t="shared" ref="Y3157" si="2159">IF(M3157="DNP","DNP",IF(M3157=1,"T",IF(M3157&gt;1,"W","L")))</f>
        <v>W</v>
      </c>
      <c r="Z3157" s="49">
        <f t="shared" si="2117"/>
        <v>0</v>
      </c>
      <c r="AA3157" s="244">
        <f t="shared" si="2118"/>
        <v>0</v>
      </c>
      <c r="AB3157" s="250">
        <f t="shared" ref="AB3157" si="2160">IF(AE3157&gt;=4,ROUNDDOWN((((VLOOKUP(MAX(AE3145:AE3157),AE3145:AK3162,7,FALSE)+VLOOKUP(MAX(AE3145:AE3157)-1,AE3145:AK3162,7,FALSE)+VLOOKUP(MAX(AE3145:AE3157)-2,AE3145:AK3162,7,FALSE)+VLOOKUP(MAX(AE3145:AE3157)-3,AE3145:AK3162,7,FALSE))/4)-36)*0.8,0),G3143)</f>
        <v>2</v>
      </c>
      <c r="AC3157" s="246">
        <f t="shared" si="2151"/>
        <v>13</v>
      </c>
      <c r="AD3157" t="str">
        <f>IF(L3157&lt;&gt;"DNP","P","DNP")</f>
        <v>P</v>
      </c>
      <c r="AE3157" s="52">
        <f>COUNTIF(AD3145:AD3157,"=P")</f>
        <v>13</v>
      </c>
      <c r="AF3157" t="str">
        <f t="shared" si="2121"/>
        <v>R</v>
      </c>
      <c r="AG3157" s="247">
        <f>IF(OR(W3157="DNP",W3157="")=TRUE,0,((W3164-W3157)*0.4)+(IF(Y3157="W",0.3,IF(Y3157="T",0,-0.3)))+(IF(X3157="",0,X3157*0.3)))+IF(OR(L3157="DNP",L3157="")=TRUE,0,((L3164-L3157)*0.4)+(IF(Y3157="W",0.3,IF(Y3157="T",0,-0.3)))+(IF(M3157="",0,M3157*0.3)))</f>
        <v>0.54444444444444562</v>
      </c>
      <c r="AH3157" s="247">
        <f t="shared" si="2132"/>
        <v>2.4248888888888915</v>
      </c>
      <c r="AI3157">
        <f t="shared" si="2125"/>
        <v>15</v>
      </c>
      <c r="AJ3157">
        <f t="shared" ref="AJ3157" si="2161">AI3157+VLOOKUP(A3157,$A$2164:$O$2268,15,FALSE)</f>
        <v>15</v>
      </c>
      <c r="AK3157">
        <f t="shared" si="2123"/>
        <v>41</v>
      </c>
    </row>
    <row r="3158" spans="1:37" ht="16.5" thickBot="1" x14ac:dyDescent="0.3">
      <c r="A3158" s="238" t="str">
        <f>CONCATENATE($C$10,"Wk ",B3158,"P",A3143)</f>
        <v>2015Wk 14P4</v>
      </c>
      <c r="B3158" s="52">
        <v>14</v>
      </c>
      <c r="C3158" s="241"/>
      <c r="D3158" s="241"/>
      <c r="E3158" s="241"/>
      <c r="F3158" s="241"/>
      <c r="G3158" s="241"/>
      <c r="H3158" s="241"/>
      <c r="I3158" s="241"/>
      <c r="J3158" s="241"/>
      <c r="K3158" s="241"/>
      <c r="L3158" s="248"/>
      <c r="M3158" s="249"/>
      <c r="N3158" s="52">
        <f>IFERROR(VLOOKUP($A3158,$A$106:$Q$3105,5,FALSE),"DNP")</f>
        <v>4</v>
      </c>
      <c r="O3158" s="52">
        <f>IFERROR(VLOOKUP($A3158,$A$106:$Q$3105,6,FALSE),"DNP")</f>
        <v>6</v>
      </c>
      <c r="P3158" s="52">
        <f>IFERROR(VLOOKUP($A3158,$A$106:$Q$3105,7,FALSE),"DNP")</f>
        <v>5</v>
      </c>
      <c r="Q3158" s="52">
        <f>IFERROR(VLOOKUP($A3158,$A$106:$Q$3105,8,FALSE),"DNP")</f>
        <v>4</v>
      </c>
      <c r="R3158" s="52">
        <f>IFERROR(VLOOKUP($A3158,$A$106:$Q$3105,9,FALSE),"DNP")</f>
        <v>3</v>
      </c>
      <c r="S3158" s="52">
        <f>IFERROR(VLOOKUP($A3158,$A$106:$Q$3105,10,FALSE),"DNP")</f>
        <v>5</v>
      </c>
      <c r="T3158" s="52">
        <f>IFERROR(VLOOKUP($A3158,$A$106:$Q$3105,11,FALSE),"DNP")</f>
        <v>4</v>
      </c>
      <c r="U3158" s="52">
        <f>IFERROR(VLOOKUP($A3158,$A$106:$Q$3105,12,FALSE),"DNP")</f>
        <v>5</v>
      </c>
      <c r="V3158" s="52">
        <f>IFERROR(VLOOKUP($A3158,$A$106:$Q$3105,13,FALSE),"DNP")</f>
        <v>5</v>
      </c>
      <c r="W3158" s="239">
        <f>IF(OR(V3158="DNP",V3158=""),"DNP",SUM(N3158:V3158))</f>
        <v>41</v>
      </c>
      <c r="X3158" s="240">
        <f>IFERROR(VLOOKUP($A3158,$A$106:$Q$3105,17,FALSE),"DNP")</f>
        <v>0</v>
      </c>
      <c r="Y3158" s="49" t="str">
        <f t="shared" ref="Y3158" si="2162">IF(X3158="DNP","DNP",IF(X3158=1,"T",IF(X3158&gt;1,"W","L")))</f>
        <v>L</v>
      </c>
      <c r="Z3158" s="49">
        <f t="shared" si="2117"/>
        <v>0</v>
      </c>
      <c r="AA3158" s="244">
        <f t="shared" si="2118"/>
        <v>0</v>
      </c>
      <c r="AB3158" s="250">
        <f t="shared" ref="AB3158" si="2163">IF(AE3158&gt;=4,ROUNDDOWN((((VLOOKUP(MAX(AE3145:AE3158),AE3145:AK3162,7,FALSE)+VLOOKUP(MAX(AE3145:AE3158)-1,AE3145:AK3162,7,FALSE)+VLOOKUP(MAX(AE3145:AE3158)-2,AE3145:AK3162,7,FALSE)+VLOOKUP(MAX(AE3145:AE3158)-3,AE3145:AK3162,7,FALSE))/4)-36)*0.8,0),G3143)</f>
        <v>2</v>
      </c>
      <c r="AC3158" s="246">
        <f t="shared" si="2151"/>
        <v>14</v>
      </c>
      <c r="AD3158" t="str">
        <f>IF(W3158&lt;&gt;"DNP","P","DNP")</f>
        <v>P</v>
      </c>
      <c r="AE3158" s="52">
        <f>COUNTIF(AD3145:AD3158,"=P")</f>
        <v>14</v>
      </c>
      <c r="AF3158" t="str">
        <f t="shared" si="2121"/>
        <v>R</v>
      </c>
      <c r="AG3158" s="247">
        <f>IF(OR(W3158="DNP",W3158="")=TRUE,0,((W3164-W3158)*0.4)+(IF(Y3158="W",0.3,IF(Y3158="T",0,-0.3)))+(IF(X3158="",0,X3158*0.3)))+IF(OR(L3158="DNP",L3158="")=TRUE,0,((L3164-L3158)*0.4)+(IF(Y3158="W",0.3,IF(Y3158="T",0,-0.3)))+(IF(M3158="",0,M3158*0.3)))</f>
        <v>-0.65555555555555434</v>
      </c>
      <c r="AH3158" s="247">
        <f t="shared" si="2132"/>
        <v>0.41688888888889136</v>
      </c>
      <c r="AI3158">
        <f t="shared" si="2125"/>
        <v>15</v>
      </c>
      <c r="AJ3158">
        <f t="shared" ref="AJ3158" si="2164">AI3158+VLOOKUP(A3158,$A$2331:$O$2435,15,FALSE)</f>
        <v>14</v>
      </c>
      <c r="AK3158">
        <f t="shared" si="2123"/>
        <v>41</v>
      </c>
    </row>
    <row r="3159" spans="1:37" ht="16.5" thickBot="1" x14ac:dyDescent="0.3">
      <c r="A3159" s="238" t="str">
        <f>CONCATENATE($C$10,"Wk ",B3159,"P",A3143)</f>
        <v>2015Wk 15P4</v>
      </c>
      <c r="B3159" s="52">
        <v>15</v>
      </c>
      <c r="C3159" s="52">
        <f>IFERROR(VLOOKUP($A3159,$A$106:$Q$3105,5,FALSE),"DNP")</f>
        <v>5</v>
      </c>
      <c r="D3159" s="52">
        <f>IFERROR(VLOOKUP($A3159,$A$106:$Q$3105,6,FALSE),"DNP")</f>
        <v>4</v>
      </c>
      <c r="E3159" s="52">
        <f>IFERROR(VLOOKUP($A3159,$A$106:$Q$3105,7,FALSE),"DNP")</f>
        <v>7</v>
      </c>
      <c r="F3159" s="52">
        <f>IFERROR(VLOOKUP($A3159,$A$106:$Q$3105,8,FALSE),"DNP")</f>
        <v>5</v>
      </c>
      <c r="G3159" s="52">
        <f>IFERROR(VLOOKUP($A3159,$A$106:$Q$3105,9,FALSE),"DNP")</f>
        <v>4</v>
      </c>
      <c r="H3159" s="52">
        <f>IFERROR(VLOOKUP($A3159,$A$106:$Q$3105,10,FALSE),"DNP")</f>
        <v>3</v>
      </c>
      <c r="I3159" s="52">
        <f>IFERROR(VLOOKUP($A3159,$A$106:$Q$3105,11,FALSE),"DNP")</f>
        <v>5</v>
      </c>
      <c r="J3159" s="52">
        <f>IFERROR(VLOOKUP($A3159,$A$106:$Q$3105,12,FALSE),"DNP")</f>
        <v>4</v>
      </c>
      <c r="K3159" s="52">
        <f>IFERROR(VLOOKUP($A3159,$A$106:$Q$3105,13,FALSE),"DNP")</f>
        <v>4</v>
      </c>
      <c r="L3159" s="239">
        <f>IF(OR(K3159="DNP",K3159=""),"DNP",SUM(C3159:K3159))</f>
        <v>41</v>
      </c>
      <c r="M3159" s="240">
        <f>IFERROR(VLOOKUP($A3159,$A$106:$Q$3105,17,FALSE),"DNP")</f>
        <v>2</v>
      </c>
      <c r="N3159" s="241"/>
      <c r="O3159" s="241"/>
      <c r="P3159" s="241"/>
      <c r="Q3159" s="241"/>
      <c r="R3159" s="241"/>
      <c r="S3159" s="241"/>
      <c r="T3159" s="241"/>
      <c r="U3159" s="241"/>
      <c r="V3159" s="241"/>
      <c r="W3159" s="242"/>
      <c r="X3159" s="243"/>
      <c r="Y3159" s="49" t="str">
        <f t="shared" ref="Y3159" si="2165">IF(M3159="DNP","DNP",IF(M3159=1,"T",IF(M3159&gt;1,"W","L")))</f>
        <v>W</v>
      </c>
      <c r="Z3159" s="49">
        <f t="shared" si="2117"/>
        <v>0</v>
      </c>
      <c r="AA3159" s="244">
        <f t="shared" si="2118"/>
        <v>0</v>
      </c>
      <c r="AB3159" s="250">
        <f t="shared" ref="AB3159" si="2166">IF(AE3159&gt;=4,ROUNDDOWN((((VLOOKUP(MAX(AE3145:AE3159),AE3145:AK3162,7,FALSE)+VLOOKUP(MAX(AE3145:AE3159)-1,AE3145:AK3162,7,FALSE)+VLOOKUP(MAX(AE3145:AE3159)-2,AE3145:AK3162,7,FALSE)+VLOOKUP(MAX(AE3145:AE3159)-3,AE3145:AK3162,7,FALSE))/4)-36)*0.8,0),G3143)</f>
        <v>3</v>
      </c>
      <c r="AC3159" s="246">
        <f t="shared" si="2151"/>
        <v>15</v>
      </c>
      <c r="AD3159" t="str">
        <f>IF(L3159&lt;&gt;"DNP","P","DNP")</f>
        <v>P</v>
      </c>
      <c r="AE3159" s="52">
        <f>COUNTIF(AD3145:AD3159,"=P")</f>
        <v>15</v>
      </c>
      <c r="AF3159" t="str">
        <f t="shared" si="2121"/>
        <v>R</v>
      </c>
      <c r="AG3159" s="247">
        <f>IF(OR(W3159="DNP",W3159="")=TRUE,0,((W3164-W3159)*0.4)+(IF(Y3159="W",0.3,IF(Y3159="T",0,-0.3)))+(IF(X3159="",0,X3159*0.3)))+IF(OR(L3159="DNP",L3159="")=TRUE,0,((L3164-L3159)*0.4)+(IF(Y3159="W",0.3,IF(Y3159="T",0,-0.3)))+(IF(M3159="",0,M3159*0.3)))</f>
        <v>0.54444444444444562</v>
      </c>
      <c r="AH3159" s="247">
        <f t="shared" si="2132"/>
        <v>0.28488888888889119</v>
      </c>
      <c r="AI3159">
        <f t="shared" si="2125"/>
        <v>14</v>
      </c>
      <c r="AJ3159">
        <f t="shared" ref="AJ3159" si="2167">AI3159+VLOOKUP(A3159,$A$2498:$O$2602,15,FALSE)</f>
        <v>13</v>
      </c>
      <c r="AK3159">
        <f t="shared" si="2123"/>
        <v>41</v>
      </c>
    </row>
    <row r="3160" spans="1:37" ht="16.5" thickBot="1" x14ac:dyDescent="0.3">
      <c r="A3160" s="238" t="str">
        <f>CONCATENATE($C$10,"Wk ",B3160,"P",A3143)</f>
        <v>2015Wk 16P4</v>
      </c>
      <c r="B3160" s="52">
        <v>16</v>
      </c>
      <c r="C3160" s="241"/>
      <c r="D3160" s="241"/>
      <c r="E3160" s="241"/>
      <c r="F3160" s="241"/>
      <c r="G3160" s="241"/>
      <c r="H3160" s="241"/>
      <c r="I3160" s="241"/>
      <c r="J3160" s="241"/>
      <c r="K3160" s="241"/>
      <c r="L3160" s="248"/>
      <c r="M3160" s="249"/>
      <c r="N3160" s="52">
        <f>IFERROR(VLOOKUP($A3160,$A$106:$Q$3105,5,FALSE),"DNP")</f>
        <v>5</v>
      </c>
      <c r="O3160" s="52">
        <f>IFERROR(VLOOKUP($A3160,$A$106:$Q$3105,6,FALSE),"DNP")</f>
        <v>5</v>
      </c>
      <c r="P3160" s="52">
        <f>IFERROR(VLOOKUP($A3160,$A$106:$Q$3105,7,FALSE),"DNP")</f>
        <v>6</v>
      </c>
      <c r="Q3160" s="52">
        <f>IFERROR(VLOOKUP($A3160,$A$106:$Q$3105,8,FALSE),"DNP")</f>
        <v>3</v>
      </c>
      <c r="R3160" s="52">
        <f>IFERROR(VLOOKUP($A3160,$A$106:$Q$3105,9,FALSE),"DNP")</f>
        <v>3</v>
      </c>
      <c r="S3160" s="52">
        <f>IFERROR(VLOOKUP($A3160,$A$106:$Q$3105,10,FALSE),"DNP")</f>
        <v>4</v>
      </c>
      <c r="T3160" s="52">
        <f>IFERROR(VLOOKUP($A3160,$A$106:$Q$3105,11,FALSE),"DNP")</f>
        <v>3</v>
      </c>
      <c r="U3160" s="52">
        <f>IFERROR(VLOOKUP($A3160,$A$106:$Q$3105,12,FALSE),"DNP")</f>
        <v>4</v>
      </c>
      <c r="V3160" s="52">
        <f>IFERROR(VLOOKUP($A3160,$A$106:$Q$3105,13,FALSE),"DNP")</f>
        <v>7</v>
      </c>
      <c r="W3160" s="239">
        <f>IF(OR(V3160="DNP",V3160=""),"DNP",SUM(N3160:V3160))</f>
        <v>40</v>
      </c>
      <c r="X3160" s="240">
        <f>IFERROR(VLOOKUP($A3160,$A$106:$Q$3105,17,FALSE),"DNP")</f>
        <v>0</v>
      </c>
      <c r="Y3160" s="49" t="str">
        <f t="shared" ref="Y3160" si="2168">IF(X3160="DNP","DNP",IF(X3160=1,"T",IF(X3160&gt;1,"W","L")))</f>
        <v>L</v>
      </c>
      <c r="Z3160" s="49">
        <f t="shared" si="2117"/>
        <v>1</v>
      </c>
      <c r="AA3160" s="244">
        <f t="shared" si="2118"/>
        <v>18</v>
      </c>
      <c r="AB3160" s="250">
        <f t="shared" ref="AB3160" si="2169">IF(AE3160&gt;=4,ROUNDDOWN((((VLOOKUP(MAX(AE3145:AE3160),AE3145:AK3162,7,FALSE)+VLOOKUP(MAX(AE3145:AE3160)-1,AE3145:AK3162,7,FALSE)+VLOOKUP(MAX(AE3145:AE3160)-2,AE3145:AK3162,7,FALSE)+VLOOKUP(MAX(AE3145:AE3160)-3,AE3145:AK3162,7,FALSE))/4)-36)*0.8,0),G3143)</f>
        <v>3</v>
      </c>
      <c r="AC3160" s="246">
        <f t="shared" si="2151"/>
        <v>16</v>
      </c>
      <c r="AD3160" t="str">
        <f>IF(W3160&lt;&gt;"DNP","P","DNP")</f>
        <v>P</v>
      </c>
      <c r="AE3160" s="52">
        <f>COUNTIF(AD3145:AD3160,"=P")</f>
        <v>16</v>
      </c>
      <c r="AF3160" t="str">
        <f t="shared" si="2121"/>
        <v>R</v>
      </c>
      <c r="AG3160" s="247">
        <f>IF(OR(W3160="DNP",W3160="")=TRUE,0,((W3164-W3160)*0.4)+(IF(Y3160="W",0.3,IF(Y3160="T",0,-0.3)))+(IF(X3160="",0,X3160*0.3)))+IF(OR(L3160="DNP",L3160="")=TRUE,0,((L3164-L3160)*0.4)+(IF(Y3160="W",0.3,IF(Y3160="T",0,-0.3)))+(IF(M3160="",0,M3160*0.3)))</f>
        <v>-0.25555555555555426</v>
      </c>
      <c r="AH3160" s="247">
        <f t="shared" si="2132"/>
        <v>-0.1071111111111086</v>
      </c>
      <c r="AI3160">
        <f t="shared" si="2125"/>
        <v>14</v>
      </c>
      <c r="AJ3160">
        <f t="shared" ref="AJ3160" si="2170">AI3160+VLOOKUP(A3160,$A$2665:$O$2769,15,FALSE)</f>
        <v>15</v>
      </c>
      <c r="AK3160">
        <f t="shared" si="2123"/>
        <v>40</v>
      </c>
    </row>
    <row r="3161" spans="1:37" ht="16.5" thickBot="1" x14ac:dyDescent="0.3">
      <c r="A3161" s="238" t="str">
        <f>CONCATENATE($C$10,"Wk ",B3161,"P",A3143)</f>
        <v>2015Wk 17P4</v>
      </c>
      <c r="B3161" s="52">
        <v>17</v>
      </c>
      <c r="C3161" s="52">
        <f>IFERROR(VLOOKUP($A3161,$A$106:$Q$3105,5,FALSE),"DNP")</f>
        <v>5</v>
      </c>
      <c r="D3161" s="52">
        <f>IFERROR(VLOOKUP($A3161,$A$106:$Q$3105,6,FALSE),"DNP")</f>
        <v>4</v>
      </c>
      <c r="E3161" s="52">
        <f>IFERROR(VLOOKUP($A3161,$A$106:$Q$3105,7,FALSE),"DNP")</f>
        <v>5</v>
      </c>
      <c r="F3161" s="52">
        <f>IFERROR(VLOOKUP($A3161,$A$106:$Q$3105,8,FALSE),"DNP")</f>
        <v>4</v>
      </c>
      <c r="G3161" s="52">
        <f>IFERROR(VLOOKUP($A3161,$A$106:$Q$3105,9,FALSE),"DNP")</f>
        <v>4</v>
      </c>
      <c r="H3161" s="52">
        <f>IFERROR(VLOOKUP($A3161,$A$106:$Q$3105,10,FALSE),"DNP")</f>
        <v>4</v>
      </c>
      <c r="I3161" s="52">
        <f>IFERROR(VLOOKUP($A3161,$A$106:$Q$3105,11,FALSE),"DNP")</f>
        <v>4</v>
      </c>
      <c r="J3161" s="52">
        <f>IFERROR(VLOOKUP($A3161,$A$106:$Q$3105,12,FALSE),"DNP")</f>
        <v>4</v>
      </c>
      <c r="K3161" s="52">
        <f>IFERROR(VLOOKUP($A3161,$A$106:$Q$3105,13,FALSE),"DNP")</f>
        <v>4</v>
      </c>
      <c r="L3161" s="239">
        <f>IF(OR(K3161="DNP",K3161=""),"DNP",SUM(C3161:K3161))</f>
        <v>38</v>
      </c>
      <c r="M3161" s="240">
        <f>IFERROR(VLOOKUP($A3161,$A$106:$Q$3105,17,FALSE),"DNP")</f>
        <v>2</v>
      </c>
      <c r="N3161" s="241"/>
      <c r="O3161" s="241"/>
      <c r="P3161" s="241"/>
      <c r="Q3161" s="241"/>
      <c r="R3161" s="241"/>
      <c r="S3161" s="241"/>
      <c r="T3161" s="241"/>
      <c r="U3161" s="241"/>
      <c r="V3161" s="241"/>
      <c r="W3161" s="242"/>
      <c r="X3161" s="243"/>
      <c r="Y3161" s="49" t="str">
        <f t="shared" ref="Y3161" si="2171">IF(M3161="DNP","DNP",IF(M3161=1,"T",IF(M3161&gt;1,"W","L")))</f>
        <v>W</v>
      </c>
      <c r="Z3161" s="49">
        <f t="shared" si="2117"/>
        <v>0</v>
      </c>
      <c r="AA3161" s="244">
        <f t="shared" si="2118"/>
        <v>0</v>
      </c>
      <c r="AB3161" s="250">
        <f t="shared" ref="AB3161" si="2172">IF(AE3161&gt;=4,ROUNDDOWN((((VLOOKUP(MAX(AE3145:AE3161),AE3145:AK3162,7,FALSE)+VLOOKUP(MAX(AE3145:AE3161)-1,AE3145:AK3162,7,FALSE)+VLOOKUP(MAX(AE3145:AE3161)-2,AE3145:AK3162,7,FALSE)+VLOOKUP(MAX(AE3145:AE3161)-3,AE3145:AK3162,7,FALSE))/4)-36)*0.8,0),G3143)</f>
        <v>3</v>
      </c>
      <c r="AC3161" s="246">
        <f t="shared" si="2151"/>
        <v>17</v>
      </c>
      <c r="AD3161" t="str">
        <f>IF(L3161&lt;&gt;"DNP","P","DNP")</f>
        <v>P</v>
      </c>
      <c r="AE3161" s="52">
        <f>COUNTIF(AD3145:AD3161,"=P")</f>
        <v>17</v>
      </c>
      <c r="AF3161" t="str">
        <f t="shared" si="2121"/>
        <v>R</v>
      </c>
      <c r="AG3161" s="247">
        <f>IF(OR(W3161="DNP",W3161="")=TRUE,0,((W3164-W3161)*0.4)+(IF(Y3161="W",0.3,IF(Y3161="T",0,-0.3)))+(IF(X3161="",0,X3161*0.3)))+IF(OR(L3161="DNP",L3161="")=TRUE,0,((L3164-L3161)*0.4)+(IF(Y3161="W",0.3,IF(Y3161="T",0,-0.3)))+(IF(M3161="",0,M3161*0.3)))</f>
        <v>1.7444444444444458</v>
      </c>
      <c r="AH3161" s="247">
        <f t="shared" si="2132"/>
        <v>1.7528888888888916</v>
      </c>
      <c r="AI3161">
        <f t="shared" si="2125"/>
        <v>14</v>
      </c>
      <c r="AJ3161">
        <f t="shared" ref="AJ3161" si="2173">AI3161+VLOOKUP(A3161,$A$2832:$O$2936,15,FALSE)</f>
        <v>16</v>
      </c>
      <c r="AK3161">
        <f t="shared" si="2123"/>
        <v>38</v>
      </c>
    </row>
    <row r="3162" spans="1:37" ht="16.5" thickBot="1" x14ac:dyDescent="0.3">
      <c r="A3162" s="238" t="str">
        <f>CONCATENATE($C$10,"Wk ",B3162,"P",A3143)</f>
        <v>2015Wk 18P4</v>
      </c>
      <c r="B3162" s="52">
        <v>18</v>
      </c>
      <c r="C3162" s="241"/>
      <c r="D3162" s="241"/>
      <c r="E3162" s="241"/>
      <c r="F3162" s="241"/>
      <c r="G3162" s="241"/>
      <c r="H3162" s="241"/>
      <c r="I3162" s="241"/>
      <c r="J3162" s="241"/>
      <c r="K3162" s="241"/>
      <c r="L3162" s="248"/>
      <c r="M3162" s="249"/>
      <c r="N3162" s="52">
        <f>IFERROR(VLOOKUP($A3162,$A$106:$Q$3105,5,FALSE),"DNP")</f>
        <v>4</v>
      </c>
      <c r="O3162" s="52">
        <f>IFERROR(VLOOKUP($A3162,$A$106:$Q$3105,6,FALSE),"DNP")</f>
        <v>5</v>
      </c>
      <c r="P3162" s="52">
        <f>IFERROR(VLOOKUP($A3162,$A$106:$Q$3105,7,FALSE),"DNP")</f>
        <v>5</v>
      </c>
      <c r="Q3162" s="52">
        <f>IFERROR(VLOOKUP($A3162,$A$106:$Q$3105,8,FALSE),"DNP")</f>
        <v>4</v>
      </c>
      <c r="R3162" s="52">
        <f>IFERROR(VLOOKUP($A3162,$A$106:$Q$3105,9,FALSE),"DNP")</f>
        <v>3</v>
      </c>
      <c r="S3162" s="52">
        <f>IFERROR(VLOOKUP($A3162,$A$106:$Q$3105,10,FALSE),"DNP")</f>
        <v>4</v>
      </c>
      <c r="T3162" s="52">
        <f>IFERROR(VLOOKUP($A3162,$A$106:$Q$3105,11,FALSE),"DNP")</f>
        <v>5</v>
      </c>
      <c r="U3162" s="52">
        <f>IFERROR(VLOOKUP($A3162,$A$106:$Q$3105,12,FALSE),"DNP")</f>
        <v>4</v>
      </c>
      <c r="V3162" s="52">
        <f>IFERROR(VLOOKUP($A3162,$A$106:$Q$3105,13,FALSE),"DNP")</f>
        <v>4</v>
      </c>
      <c r="W3162" s="239">
        <f>IF(OR(V3162="DNP",V3162=""),"DNP",SUM(N3162:V3162))</f>
        <v>38</v>
      </c>
      <c r="X3162" s="240">
        <f>IFERROR(VLOOKUP($A3162,$A$106:$Q$3105,17,FALSE),"DNP")</f>
        <v>0</v>
      </c>
      <c r="Y3162" s="49" t="str">
        <f t="shared" ref="Y3162" si="2174">IF(X3162="DNP","DNP",IF(X3162=1,"T",IF(X3162&gt;1,"W","L")))</f>
        <v>L</v>
      </c>
      <c r="Z3162" s="49">
        <f t="shared" si="2117"/>
        <v>0</v>
      </c>
      <c r="AA3162" s="244">
        <f t="shared" si="2118"/>
        <v>0</v>
      </c>
      <c r="AB3162" s="250">
        <f t="shared" ref="AB3162" si="2175">IF(AE3162&gt;=4,ROUNDDOWN((((VLOOKUP(MAX(AE3145:AE3162),AE3145:AK3162,7,FALSE)+VLOOKUP(MAX(AE3145:AE3162)-1,AE3145:AK3162,7,FALSE)+VLOOKUP(MAX(AE3145:AE3162)-2,AE3145:AK3162,7,FALSE)+VLOOKUP(MAX(AE3145:AE3162)-3,AE3145:AK3162,7,FALSE))/4)-36)*0.8,0),G3143)</f>
        <v>2</v>
      </c>
      <c r="AC3162" s="246">
        <f t="shared" si="2151"/>
        <v>18</v>
      </c>
      <c r="AD3162" t="str">
        <f>IF(W3162&lt;&gt;"DNP","P","DNP")</f>
        <v>P</v>
      </c>
      <c r="AE3162" s="52">
        <f>COUNTIF(AD3145:AD3162,"=P")</f>
        <v>18</v>
      </c>
      <c r="AF3162" t="str">
        <f t="shared" si="2121"/>
        <v>R</v>
      </c>
      <c r="AG3162" s="247">
        <f>IF(OR(W3162="DNP",W3162="")=TRUE,0,((W3164-W3162)*0.4)+(IF(Y3162="W",0.3,IF(Y3162="T",0,-0.3)))+(IF(X3162="",0,X3162*0.3)))+IF(OR(L3162="DNP",L3162="")=TRUE,0,((L3164-L3162)*0.4)+(IF(Y3162="W",0.3,IF(Y3162="T",0,-0.3)))+(IF(M3162="",0,M3162*0.3)))</f>
        <v>0.54444444444444584</v>
      </c>
      <c r="AH3162" s="247">
        <f t="shared" si="2132"/>
        <v>1.6288888888888917</v>
      </c>
      <c r="AI3162">
        <f t="shared" si="2125"/>
        <v>15</v>
      </c>
      <c r="AJ3162">
        <f t="shared" ref="AJ3162" si="2176">AI3162+VLOOKUP(A3162,$A$2999:$O$3103,15,FALSE)</f>
        <v>18</v>
      </c>
      <c r="AK3162">
        <f t="shared" si="2123"/>
        <v>38</v>
      </c>
    </row>
    <row r="3163" spans="1:37" ht="18" x14ac:dyDescent="0.25">
      <c r="A3163" s="238" t="str">
        <f>CONCATENATE($C$10,"S&amp;AP",A3143)</f>
        <v>2015S&amp;AP4</v>
      </c>
      <c r="B3163" s="251" t="s">
        <v>321</v>
      </c>
      <c r="C3163" s="252" t="str">
        <f>CONCATENATE(SUM(C3145:C3162)+100,COUNT(C3145:C3162)+100)</f>
        <v>146109</v>
      </c>
      <c r="D3163" s="252" t="str">
        <f t="shared" ref="D3163:K3163" si="2177">CONCATENATE(SUM(D3145:D3162)+100,COUNT(D3145:D3162)+100)</f>
        <v>137109</v>
      </c>
      <c r="E3163" s="252" t="str">
        <f t="shared" si="2177"/>
        <v>152109</v>
      </c>
      <c r="F3163" s="252" t="str">
        <f t="shared" si="2177"/>
        <v>146109</v>
      </c>
      <c r="G3163" s="252" t="str">
        <f t="shared" si="2177"/>
        <v>137109</v>
      </c>
      <c r="H3163" s="252" t="str">
        <f t="shared" si="2177"/>
        <v>132109</v>
      </c>
      <c r="I3163" s="252" t="str">
        <f t="shared" si="2177"/>
        <v>137109</v>
      </c>
      <c r="J3163" s="252" t="str">
        <f t="shared" si="2177"/>
        <v>130109</v>
      </c>
      <c r="K3163" s="252" t="str">
        <f t="shared" si="2177"/>
        <v>144109</v>
      </c>
      <c r="L3163" s="253"/>
      <c r="M3163" s="254">
        <f>SUM(M3145:M3162)</f>
        <v>16</v>
      </c>
      <c r="N3163" s="252" t="str">
        <f>CONCATENATE(SUM(N3145:N3162)+100,COUNT(N3145:N3162)+100)</f>
        <v>142109</v>
      </c>
      <c r="O3163" s="252" t="str">
        <f t="shared" ref="O3163:V3163" si="2178">CONCATENATE(SUM(O3145:O3162)+100,COUNT(O3145:O3162)+100)</f>
        <v>148109</v>
      </c>
      <c r="P3163" s="252" t="str">
        <f t="shared" si="2178"/>
        <v>147109</v>
      </c>
      <c r="Q3163" s="252" t="str">
        <f t="shared" si="2178"/>
        <v>137109</v>
      </c>
      <c r="R3163" s="252" t="str">
        <f t="shared" si="2178"/>
        <v>128109</v>
      </c>
      <c r="S3163" s="252" t="str">
        <f t="shared" si="2178"/>
        <v>142109</v>
      </c>
      <c r="T3163" s="252" t="str">
        <f t="shared" si="2178"/>
        <v>133109</v>
      </c>
      <c r="U3163" s="252" t="str">
        <f t="shared" si="2178"/>
        <v>141109</v>
      </c>
      <c r="V3163" s="252" t="str">
        <f t="shared" si="2178"/>
        <v>143109</v>
      </c>
      <c r="W3163" s="253"/>
      <c r="X3163" s="254">
        <f>SUM(X3145:X3162)</f>
        <v>8</v>
      </c>
      <c r="Y3163" s="255"/>
      <c r="Z3163" s="256"/>
      <c r="AA3163" s="257"/>
      <c r="AB3163" s="52"/>
      <c r="AC3163" s="52"/>
    </row>
    <row r="3164" spans="1:37" ht="18" x14ac:dyDescent="0.25">
      <c r="B3164" s="251" t="s">
        <v>322</v>
      </c>
      <c r="C3164" s="258">
        <f>AVERAGE(C3145:C3162)</f>
        <v>5.1111111111111107</v>
      </c>
      <c r="D3164" s="258">
        <f t="shared" ref="D3164:K3164" si="2179">AVERAGE(D3145:D3162)</f>
        <v>4.1111111111111107</v>
      </c>
      <c r="E3164" s="258">
        <f t="shared" si="2179"/>
        <v>5.7777777777777777</v>
      </c>
      <c r="F3164" s="258">
        <f t="shared" si="2179"/>
        <v>5.1111111111111107</v>
      </c>
      <c r="G3164" s="258">
        <f t="shared" si="2179"/>
        <v>4.1111111111111107</v>
      </c>
      <c r="H3164" s="258">
        <f t="shared" si="2179"/>
        <v>3.5555555555555554</v>
      </c>
      <c r="I3164" s="258">
        <f t="shared" si="2179"/>
        <v>4.1111111111111107</v>
      </c>
      <c r="J3164" s="258">
        <f t="shared" si="2179"/>
        <v>3.3333333333333335</v>
      </c>
      <c r="K3164" s="258">
        <f t="shared" si="2179"/>
        <v>4.8888888888888893</v>
      </c>
      <c r="L3164" s="259">
        <f>SUM(C3164:K3164)</f>
        <v>40.111111111111114</v>
      </c>
      <c r="M3164" s="260"/>
      <c r="N3164" s="258">
        <f>AVERAGE(N3145:N3162)</f>
        <v>4.666666666666667</v>
      </c>
      <c r="O3164" s="258">
        <f t="shared" ref="O3164:V3164" si="2180">AVERAGE(O3145:O3162)</f>
        <v>5.333333333333333</v>
      </c>
      <c r="P3164" s="261">
        <f t="shared" si="2180"/>
        <v>5.2222222222222223</v>
      </c>
      <c r="Q3164" s="261">
        <f t="shared" si="2180"/>
        <v>4.1111111111111107</v>
      </c>
      <c r="R3164" s="261">
        <f t="shared" si="2180"/>
        <v>3.1111111111111112</v>
      </c>
      <c r="S3164" s="261">
        <f t="shared" si="2180"/>
        <v>4.666666666666667</v>
      </c>
      <c r="T3164" s="261">
        <f t="shared" si="2180"/>
        <v>3.6666666666666665</v>
      </c>
      <c r="U3164" s="261">
        <f t="shared" si="2180"/>
        <v>4.5555555555555554</v>
      </c>
      <c r="V3164" s="261">
        <f t="shared" si="2180"/>
        <v>4.7777777777777777</v>
      </c>
      <c r="W3164" s="262">
        <f>SUM(N3164:V3164)</f>
        <v>40.111111111111114</v>
      </c>
      <c r="X3164" s="260"/>
      <c r="Y3164" s="148"/>
      <c r="Z3164" s="263"/>
      <c r="AA3164" s="264"/>
      <c r="AB3164" s="52"/>
      <c r="AC3164" s="52"/>
    </row>
    <row r="3165" spans="1:37" x14ac:dyDescent="0.25">
      <c r="B3165" s="265"/>
      <c r="C3165" s="266"/>
      <c r="D3165" s="265"/>
      <c r="E3165" s="266"/>
      <c r="F3165" s="265"/>
      <c r="G3165" s="266"/>
      <c r="H3165" s="265"/>
      <c r="I3165" s="266"/>
      <c r="J3165" s="265"/>
      <c r="K3165" s="266"/>
      <c r="L3165" s="265"/>
      <c r="M3165" s="266"/>
      <c r="N3165" s="265"/>
      <c r="O3165" s="266"/>
      <c r="P3165" s="265"/>
      <c r="Q3165" s="266"/>
      <c r="R3165" s="265"/>
      <c r="S3165" s="266"/>
      <c r="T3165" s="265"/>
      <c r="U3165" s="266"/>
      <c r="V3165" s="265"/>
      <c r="W3165" s="266"/>
      <c r="X3165" s="265"/>
      <c r="Y3165" s="266"/>
      <c r="Z3165" s="265"/>
      <c r="AA3165" s="266"/>
      <c r="AB3165" s="265"/>
      <c r="AC3165" s="266"/>
    </row>
    <row r="3166" spans="1:37" ht="18.75" thickBot="1" x14ac:dyDescent="0.3">
      <c r="B3166" s="267"/>
      <c r="C3166" s="267"/>
      <c r="D3166" s="267"/>
      <c r="E3166" s="296" t="s">
        <v>323</v>
      </c>
      <c r="F3166" s="297"/>
      <c r="G3166" s="297"/>
      <c r="H3166" s="297"/>
      <c r="I3166" s="297"/>
      <c r="J3166" s="297"/>
      <c r="K3166" s="297"/>
      <c r="L3166" s="297"/>
      <c r="M3166" s="297"/>
    </row>
    <row r="3167" spans="1:37" ht="16.5" thickBot="1" x14ac:dyDescent="0.3">
      <c r="B3167" s="267"/>
      <c r="C3167" s="52"/>
      <c r="D3167" s="268" t="s">
        <v>324</v>
      </c>
      <c r="E3167" s="293" t="s">
        <v>325</v>
      </c>
      <c r="F3167" s="294"/>
      <c r="G3167" s="294"/>
      <c r="H3167" s="294"/>
      <c r="I3167" s="294"/>
      <c r="J3167" s="294"/>
      <c r="K3167" s="294"/>
      <c r="L3167" s="294"/>
      <c r="M3167" s="295"/>
      <c r="P3167" t="s">
        <v>326</v>
      </c>
      <c r="R3167" t="s">
        <v>327</v>
      </c>
    </row>
    <row r="3168" spans="1:37" x14ac:dyDescent="0.25">
      <c r="B3168" s="267"/>
      <c r="C3168" s="52"/>
      <c r="D3168" s="269">
        <f>MAX(AC3145:AC3162)</f>
        <v>18</v>
      </c>
      <c r="E3168" s="270" t="s">
        <v>328</v>
      </c>
      <c r="F3168" s="271" t="s">
        <v>329</v>
      </c>
      <c r="G3168" s="271" t="s">
        <v>330</v>
      </c>
      <c r="H3168" s="271" t="s">
        <v>331</v>
      </c>
      <c r="I3168" s="271" t="s">
        <v>332</v>
      </c>
      <c r="J3168" s="271" t="s">
        <v>19</v>
      </c>
      <c r="K3168" s="271" t="s">
        <v>333</v>
      </c>
      <c r="L3168" s="271" t="s">
        <v>334</v>
      </c>
      <c r="M3168" s="272" t="s">
        <v>312</v>
      </c>
      <c r="N3168" t="s">
        <v>318</v>
      </c>
      <c r="O3168" s="273" t="s">
        <v>18</v>
      </c>
      <c r="P3168" s="274" t="s">
        <v>335</v>
      </c>
      <c r="Q3168" s="274" t="s">
        <v>336</v>
      </c>
      <c r="R3168" t="s">
        <v>0</v>
      </c>
      <c r="S3168" t="s">
        <v>1</v>
      </c>
      <c r="T3168" t="s">
        <v>13</v>
      </c>
      <c r="U3168" t="s">
        <v>337</v>
      </c>
      <c r="V3168" s="237" t="s">
        <v>338</v>
      </c>
      <c r="W3168" s="237" t="s">
        <v>339</v>
      </c>
      <c r="X3168" s="237" t="s">
        <v>340</v>
      </c>
      <c r="Y3168" s="237" t="s">
        <v>341</v>
      </c>
      <c r="Z3168" s="237" t="s">
        <v>342</v>
      </c>
      <c r="AA3168" s="237" t="s">
        <v>343</v>
      </c>
      <c r="AB3168" s="237" t="s">
        <v>344</v>
      </c>
      <c r="AC3168" s="237" t="s">
        <v>345</v>
      </c>
    </row>
    <row r="3169" spans="1:37" ht="16.5" thickBot="1" x14ac:dyDescent="0.3">
      <c r="A3169" s="238" t="str">
        <f>CONCATENATE($C$10,"P",A3143)</f>
        <v>2015P4</v>
      </c>
      <c r="B3169" s="275"/>
      <c r="C3169" s="52" t="str">
        <f>C3143</f>
        <v>Pat Donahue</v>
      </c>
      <c r="D3169" s="276">
        <f>IF(D3168=0,G3143,VLOOKUP(D3168,B3145:AB3162,27,FALSE))</f>
        <v>2</v>
      </c>
      <c r="E3169" s="277">
        <f>E3172+E3175</f>
        <v>24</v>
      </c>
      <c r="F3169" s="277">
        <f>F3172+F3175</f>
        <v>12</v>
      </c>
      <c r="G3169" s="277">
        <f>G3172+G3175</f>
        <v>6</v>
      </c>
      <c r="H3169" s="277">
        <f>H3172+H3175</f>
        <v>0</v>
      </c>
      <c r="I3169" s="277">
        <f>I3172+I3175</f>
        <v>36</v>
      </c>
      <c r="J3169" s="278">
        <f>E3169/I3169</f>
        <v>0.66666666666666663</v>
      </c>
      <c r="K3169" s="279">
        <f>F3169/SUM(F3169:H3169)</f>
        <v>0.66666666666666663</v>
      </c>
      <c r="L3169" s="277">
        <f>L3172+L3175</f>
        <v>5</v>
      </c>
      <c r="M3169" s="277">
        <f>M3172+M3175</f>
        <v>66</v>
      </c>
      <c r="N3169" s="247">
        <f>VLOOKUP(D3168,AC3145:AH3162,6,FALSE)</f>
        <v>1.6288888888888917</v>
      </c>
      <c r="O3169">
        <f>IFERROR(VLOOKUP(D3168,AC3145:AI3162,7,FALSE),AI3145)</f>
        <v>15</v>
      </c>
      <c r="P3169" s="134">
        <f>IF(D3169&lt;=-1,ROUNDUP(((((ROUNDDOWN((AVERAGE(L3145:L3162,W3145:W3162)-36)*0.8,0)+0.001)/0.8)+36)*(COUNT(L3145:L3162,W3145:W3162)+1))-SUM(L3145:L3162,W3145:W3162),0),ROUNDUP(((((ROUNDDOWN((AVERAGE(L3145:L3162,W3145:W3162)-36)*0.8,0)+1)/0.8)+36)*(COUNT(L3145:L3162,W3145:W3162)+1))-SUM(L3145:L3162,W3145:W3162),0))</f>
        <v>57</v>
      </c>
      <c r="Q3169" s="134">
        <f>IF(ROUNDDOWN((AVERAGE(L3145:L3162,W3145:W3162)-36)*0.8,0)&lt;=0,ROUNDDOWN(((((ROUNDDOWN((AVERAGE(L3145:L3162,W3145:W3162)-36)*0.8,0)-1)/0.8)+36)*(COUNT(L3145:L3162,W3145:W3162)+1))-SUM(L3145:L3162,W3145:W3162),0),ROUNDDOWN(((((ROUNDDOWN((AVERAGE(L3145:L3162,W3145:W3162)-36)*0.8,0)-0.001)/0.8)+36)*(COUNT(L3145:L3162,W3145:W3162)+1))-SUM(L3145:L3162,W3145:W3162),0))</f>
        <v>33</v>
      </c>
      <c r="R3169" s="247">
        <f>L3164</f>
        <v>40.111111111111114</v>
      </c>
      <c r="S3169" s="247">
        <f>W3164</f>
        <v>40.111111111111114</v>
      </c>
      <c r="T3169">
        <f>SUMIF(AD3145:AD3162,"P",AI3145:AI3162)</f>
        <v>253</v>
      </c>
      <c r="U3169">
        <f>SUMIF(AD3145:AD3162,"P",AJ3145:AJ3162)</f>
        <v>261</v>
      </c>
      <c r="V3169" s="280">
        <f>SUM(COUNTIF(C3145:C3162,3),COUNTIF(D3145:D3162,2),COUNTIF(E3145:E3162,3),COUNTIF(F3145:F3162,2),COUNTIF(G3145:G3162,2),COUNTIF(H3145:H3162,1),COUNTIF(I3145:I3162,2),COUNTIF(J3145:J3162,1),COUNTIF(K3145:K3162,2),COUNTIF(N3145:N3162,2),COUNTIF(O3145:O3162,2),COUNTIF(P3145:P3162,3),COUNTIF(Q3145:Q3162,2),COUNTIF(R3145:R3162,1),COUNTIF(S3145:S3162,2),COUNTIF(T3145:T3162,1),COUNTIF(U3145:U3162,2),COUNTIF(V3145:V3162,3))/(9*MAX($AE3145:$AE3162))</f>
        <v>0</v>
      </c>
      <c r="W3169" s="280">
        <f>SUM(COUNTIF(C3145:C3162,4),COUNTIF(D3145:D3162,3),COUNTIF(E3145:E3162,4),COUNTIF(F3145:F3162,3),COUNTIF(G3145:G3162,3),COUNTIF(H3145:H3162,2),COUNTIF(I3145:I3162,3),COUNTIF(J3145:J3162,2),COUNTIF(K3145:K3162,3),COUNTIF(N3145:N3162,3),COUNTIF(O3145:O3162,3),COUNTIF(P3145:P3162,4),COUNTIF(Q3145:Q3162,3),COUNTIF(R3145:R3162,2),COUNTIF(S3145:S3162,3),COUNTIF(T3145:T3162,2),COUNTIF(U3145:U3162,3),COUNTIF(V3145:V3162,4))/(9*MAX($AE3145:$AE3162))</f>
        <v>6.1728395061728392E-2</v>
      </c>
      <c r="X3169" s="280">
        <f>SUM(COUNTIF(C3145:C3162,5),COUNTIF(D3145:D3162,4),COUNTIF(E3145:E3162,5),COUNTIF(F3145:F3162,4),COUNTIF(G3145:G3162,4),COUNTIF(H3145:H3162,3),COUNTIF(I3145:I3162,4),COUNTIF(J3145:J3162,3),COUNTIF(K3145:K3162,4),COUNTIF(N3145:N3162,4),COUNTIF(O3145:O3162,4),COUNTIF(P3145:P3162,5),COUNTIF(Q3145:Q3162,4),COUNTIF(R3145:R3162,3),COUNTIF(S3145:S3162,4),COUNTIF(T3145:T3162,3),COUNTIF(U3145:U3162,4),COUNTIF(V3145:V3162,5))/(9*MAX($AE3145:$AE3162))</f>
        <v>0.51851851851851849</v>
      </c>
      <c r="Y3169" s="280">
        <f>SUM(COUNTIF(C3145:C3162,6),COUNTIF(D3145:D3162,5),COUNTIF(E3145:E3162,6),COUNTIF(F3145:F3162,5),COUNTIF(G3145:G3162,5),COUNTIF(H3145:H3162,4),COUNTIF(I3145:I3162,5),COUNTIF(J3145:J3162,4),COUNTIF(K3145:K3162,5),COUNTIF(N3145:N3162,5),COUNTIF(O3145:O3162,5),COUNTIF(P3145:P3162,6),COUNTIF(Q3145:Q3162,5),COUNTIF(R3145:R3162,4),COUNTIF(S3145:S3162,5),COUNTIF(T3145:T3162,4),COUNTIF(U3145:U3162,5),COUNTIF(V3145:V3162,6))/(9*MAX($AE3145:$AE3162))</f>
        <v>0.32098765432098764</v>
      </c>
      <c r="Z3169" s="280">
        <f>SUM(COUNTIF(C3145:C3162,"&gt;=7"),COUNTIF(D3145:D3162,"&gt;=6"),COUNTIF(E3145:E3162,"&gt;=7"),COUNTIF(F3145:F3162,"&gt;=6"),COUNTIF(G3145:G3162,"&gt;=6"),COUNTIF(H3145:H3162,"&gt;=5"),COUNTIF(I3145:I3162,"&gt;=6"),COUNTIF(J3145:J3162,"&gt;=5"),COUNTIF(K3145:K3162,"&gt;=6"),COUNTIF(N3145:N3162,"&gt;=6"),COUNTIF(O3145:O3162,"&gt;=6"),COUNTIF(P3145:P3162,"&gt;=7"),COUNTIF(Q3145:Q3162,"&gt;=6"),COUNTIF(R3145:R3162,"&gt;=5"),COUNTIF(S3145:S3162,"&gt;=6"),COUNTIF(T3145:T3162,"&gt;=5"),COUNTIF(U3145:U3162,"&gt;=6"),COUNTIF(V3145:V3162,"&gt;=7"))/(9*MAX($AE3145:$AE3162))</f>
        <v>9.8765432098765427E-2</v>
      </c>
      <c r="AA3169">
        <f>AVERAGE(AI3145:AI3154)</f>
        <v>13.6</v>
      </c>
      <c r="AB3169">
        <f t="shared" ref="AB3169" si="2181">MAX(AI3145:AI3162)</f>
        <v>15</v>
      </c>
      <c r="AC3169">
        <f>MIN(AI3145:AI3161)</f>
        <v>12</v>
      </c>
    </row>
    <row r="3170" spans="1:37" x14ac:dyDescent="0.25">
      <c r="E3170" s="293" t="s">
        <v>346</v>
      </c>
      <c r="F3170" s="294"/>
      <c r="G3170" s="294"/>
      <c r="H3170" s="294"/>
      <c r="I3170" s="294"/>
      <c r="J3170" s="294"/>
      <c r="K3170" s="294"/>
      <c r="L3170" s="294"/>
      <c r="M3170" s="295"/>
    </row>
    <row r="3171" spans="1:37" x14ac:dyDescent="0.25">
      <c r="E3171" s="270" t="s">
        <v>328</v>
      </c>
      <c r="F3171" s="271" t="s">
        <v>329</v>
      </c>
      <c r="G3171" s="271" t="s">
        <v>330</v>
      </c>
      <c r="H3171" s="271" t="s">
        <v>331</v>
      </c>
      <c r="I3171" s="271" t="s">
        <v>332</v>
      </c>
      <c r="J3171" s="271" t="s">
        <v>19</v>
      </c>
      <c r="K3171" s="271" t="s">
        <v>333</v>
      </c>
      <c r="L3171" s="271" t="s">
        <v>334</v>
      </c>
      <c r="M3171" s="272" t="s">
        <v>312</v>
      </c>
    </row>
    <row r="3172" spans="1:37" ht="16.5" thickBot="1" x14ac:dyDescent="0.3">
      <c r="E3172" s="281">
        <f>M3163</f>
        <v>16</v>
      </c>
      <c r="F3172" s="199">
        <f>COUNTIF(M3145:M3162,"&gt;1")</f>
        <v>8</v>
      </c>
      <c r="G3172" s="199">
        <f>COUNTIF(M3145:M3162,"&lt;1")</f>
        <v>1</v>
      </c>
      <c r="H3172" s="199">
        <f>COUNTIF(M3145:M3162,"=1")</f>
        <v>0</v>
      </c>
      <c r="I3172" s="199">
        <f>SUM(F3172:H3172)*2</f>
        <v>18</v>
      </c>
      <c r="J3172" s="278">
        <f>E3172/I3172</f>
        <v>0.88888888888888884</v>
      </c>
      <c r="K3172" s="279">
        <f>F3172/SUM(F3172:H3172)</f>
        <v>0.88888888888888884</v>
      </c>
      <c r="L3172" s="282">
        <f>SUM(Z3145,Z3147,Z3149,Z3151,Z3153,Z3155,Z3157,Z3159,Z3161)</f>
        <v>2</v>
      </c>
      <c r="M3172" s="283">
        <f>SUM(AA3145,AA3147,AA3149,AA3151,AA3153,AA3155,AA3157,AA3159,AA3161)</f>
        <v>24</v>
      </c>
    </row>
    <row r="3173" spans="1:37" x14ac:dyDescent="0.25">
      <c r="E3173" s="293" t="s">
        <v>347</v>
      </c>
      <c r="F3173" s="294"/>
      <c r="G3173" s="294"/>
      <c r="H3173" s="294"/>
      <c r="I3173" s="294"/>
      <c r="J3173" s="294"/>
      <c r="K3173" s="294"/>
      <c r="L3173" s="294"/>
      <c r="M3173" s="295"/>
    </row>
    <row r="3174" spans="1:37" x14ac:dyDescent="0.25">
      <c r="E3174" s="270" t="s">
        <v>328</v>
      </c>
      <c r="F3174" s="271" t="s">
        <v>329</v>
      </c>
      <c r="G3174" s="271" t="s">
        <v>330</v>
      </c>
      <c r="H3174" s="271" t="s">
        <v>331</v>
      </c>
      <c r="I3174" s="271" t="s">
        <v>332</v>
      </c>
      <c r="J3174" s="271" t="s">
        <v>19</v>
      </c>
      <c r="K3174" s="271" t="s">
        <v>333</v>
      </c>
      <c r="L3174" s="271" t="s">
        <v>334</v>
      </c>
      <c r="M3174" s="272" t="s">
        <v>312</v>
      </c>
    </row>
    <row r="3175" spans="1:37" ht="16.5" thickBot="1" x14ac:dyDescent="0.3">
      <c r="E3175" s="281">
        <f>X3163</f>
        <v>8</v>
      </c>
      <c r="F3175" s="199">
        <f>COUNTIF(X3145:X3162,"&gt;1")</f>
        <v>4</v>
      </c>
      <c r="G3175" s="199">
        <f>COUNTIF(X3145:X3162,"&lt;1")</f>
        <v>5</v>
      </c>
      <c r="H3175" s="199">
        <f>COUNTIF(X3145:X3162,"=1")</f>
        <v>0</v>
      </c>
      <c r="I3175" s="199">
        <f>SUM(F3175:H3175)*2</f>
        <v>18</v>
      </c>
      <c r="J3175" s="278">
        <f>E3175/I3175</f>
        <v>0.44444444444444442</v>
      </c>
      <c r="K3175" s="279">
        <f>F3175/SUM(F3175:H3175)</f>
        <v>0.44444444444444442</v>
      </c>
      <c r="L3175" s="284">
        <f>SUM(Z3146,Z3148,Z3150,Z3152,Z3154,Z3156,Z3158,Z3160,Z3162)</f>
        <v>3</v>
      </c>
      <c r="M3175" s="285">
        <f>SUM(AA3146,AA3148,AA3150,AA3152,AA3154,AA3156,AA3158,AA3160,AA3162)</f>
        <v>42</v>
      </c>
    </row>
    <row r="3177" spans="1:37" ht="16.5" thickBot="1" x14ac:dyDescent="0.3"/>
    <row r="3178" spans="1:37" ht="21" thickBot="1" x14ac:dyDescent="0.35">
      <c r="A3178" s="223">
        <v>6</v>
      </c>
      <c r="B3178" s="224"/>
      <c r="C3178" s="225" t="s">
        <v>237</v>
      </c>
      <c r="D3178" s="225"/>
      <c r="E3178" s="225"/>
      <c r="F3178" s="23" t="s">
        <v>308</v>
      </c>
      <c r="G3178" s="226">
        <v>5</v>
      </c>
      <c r="I3178" s="225"/>
      <c r="J3178" s="52"/>
      <c r="K3178" s="52"/>
      <c r="L3178" s="298" t="s">
        <v>0</v>
      </c>
      <c r="M3178" s="299"/>
      <c r="N3178" s="225"/>
      <c r="O3178" s="225"/>
      <c r="P3178" s="225"/>
      <c r="Q3178" s="225"/>
      <c r="R3178" s="225" t="s">
        <v>309</v>
      </c>
      <c r="S3178" s="226">
        <v>1</v>
      </c>
      <c r="T3178" s="52"/>
      <c r="U3178" s="52"/>
      <c r="V3178" s="52"/>
      <c r="W3178" s="298" t="s">
        <v>1</v>
      </c>
      <c r="X3178" s="299"/>
      <c r="Y3178" s="52"/>
      <c r="Z3178" s="52"/>
      <c r="AA3178" s="52"/>
      <c r="AB3178" s="52"/>
      <c r="AC3178" s="52"/>
    </row>
    <row r="3179" spans="1:37" ht="16.5" thickBot="1" x14ac:dyDescent="0.3">
      <c r="B3179" s="52" t="s">
        <v>4</v>
      </c>
      <c r="C3179" s="228">
        <v>1</v>
      </c>
      <c r="D3179" s="229">
        <v>2</v>
      </c>
      <c r="E3179" s="229">
        <v>3</v>
      </c>
      <c r="F3179" s="229">
        <v>4</v>
      </c>
      <c r="G3179" s="229">
        <v>5</v>
      </c>
      <c r="H3179" s="229">
        <v>6</v>
      </c>
      <c r="I3179" s="229">
        <v>7</v>
      </c>
      <c r="J3179" s="229">
        <v>8</v>
      </c>
      <c r="K3179" s="230">
        <v>9</v>
      </c>
      <c r="L3179" s="231" t="s">
        <v>69</v>
      </c>
      <c r="M3179" s="232" t="s">
        <v>8</v>
      </c>
      <c r="N3179" s="233">
        <v>10</v>
      </c>
      <c r="O3179" s="234">
        <v>11</v>
      </c>
      <c r="P3179" s="234">
        <v>12</v>
      </c>
      <c r="Q3179" s="234">
        <v>13</v>
      </c>
      <c r="R3179" s="234">
        <v>14</v>
      </c>
      <c r="S3179" s="234">
        <v>15</v>
      </c>
      <c r="T3179" s="234">
        <v>16</v>
      </c>
      <c r="U3179" s="234">
        <v>17</v>
      </c>
      <c r="V3179" s="234">
        <v>18</v>
      </c>
      <c r="W3179" s="231" t="s">
        <v>69</v>
      </c>
      <c r="X3179" s="232" t="s">
        <v>8</v>
      </c>
      <c r="Y3179" s="235" t="s">
        <v>310</v>
      </c>
      <c r="Z3179" s="236" t="s">
        <v>311</v>
      </c>
      <c r="AA3179" s="235" t="s">
        <v>312</v>
      </c>
      <c r="AB3179" s="235" t="s">
        <v>313</v>
      </c>
      <c r="AC3179" s="237" t="s">
        <v>314</v>
      </c>
      <c r="AD3179" s="237" t="s">
        <v>315</v>
      </c>
      <c r="AE3179" s="237" t="s">
        <v>316</v>
      </c>
      <c r="AF3179" s="237" t="s">
        <v>192</v>
      </c>
      <c r="AG3179" s="237" t="s">
        <v>317</v>
      </c>
      <c r="AH3179" s="237" t="s">
        <v>318</v>
      </c>
      <c r="AI3179" s="237" t="s">
        <v>18</v>
      </c>
      <c r="AJ3179" s="237" t="s">
        <v>319</v>
      </c>
      <c r="AK3179" t="s">
        <v>69</v>
      </c>
    </row>
    <row r="3180" spans="1:37" ht="16.5" thickBot="1" x14ac:dyDescent="0.3">
      <c r="A3180" s="238" t="str">
        <f>CONCATENATE($C$10,"Wk ",B3180,"P",A3178)</f>
        <v>2015Wk 1P6</v>
      </c>
      <c r="B3180" s="52">
        <v>1</v>
      </c>
      <c r="C3180" s="52">
        <f>IFERROR(VLOOKUP($A3180,$A$106:$Q$3105,5,FALSE),"DNP")</f>
        <v>6</v>
      </c>
      <c r="D3180" s="52">
        <f>IFERROR(VLOOKUP($A3180,$A$106:$Q$3105,6,FALSE),"DNP")</f>
        <v>5</v>
      </c>
      <c r="E3180" s="52">
        <f>IFERROR(VLOOKUP($A3180,$A$106:$Q$3105,7,FALSE),"DNP")</f>
        <v>7</v>
      </c>
      <c r="F3180" s="52">
        <f>IFERROR(VLOOKUP($A3180,$A$106:$Q$3105,8,FALSE),"DNP")</f>
        <v>5</v>
      </c>
      <c r="G3180" s="52">
        <f>IFERROR(VLOOKUP($A3180,$A$106:$Q$3105,9,FALSE),"DNP")</f>
        <v>4</v>
      </c>
      <c r="H3180" s="52">
        <f>IFERROR(VLOOKUP($A3180,$A$106:$Q$3105,10,FALSE),"DNP")</f>
        <v>4</v>
      </c>
      <c r="I3180" s="52">
        <f>IFERROR(VLOOKUP($A3180,$A$106:$Q$3105,11,FALSE),"DNP")</f>
        <v>4</v>
      </c>
      <c r="J3180" s="52">
        <f>IFERROR(VLOOKUP($A3180,$A$106:$Q$3105,12,FALSE),"DNP")</f>
        <v>4</v>
      </c>
      <c r="K3180" s="52">
        <f>IFERROR(VLOOKUP($A3180,$A$106:$Q$3105,13,FALSE),"DNP")</f>
        <v>5</v>
      </c>
      <c r="L3180" s="239">
        <f>IF(OR(K3180="DNP",K3180=""),"DNP",SUM(C3180:K3180))</f>
        <v>44</v>
      </c>
      <c r="M3180" s="240">
        <f>IFERROR(VLOOKUP($A3180,$A$106:$Q$3105,17,FALSE),"DNP")</f>
        <v>2</v>
      </c>
      <c r="N3180" s="241"/>
      <c r="O3180" s="241"/>
      <c r="P3180" s="241"/>
      <c r="Q3180" s="241"/>
      <c r="R3180" s="241"/>
      <c r="S3180" s="241"/>
      <c r="T3180" s="241"/>
      <c r="U3180" s="241"/>
      <c r="V3180" s="241"/>
      <c r="W3180" s="242"/>
      <c r="X3180" s="243"/>
      <c r="Y3180" s="49" t="str">
        <f>IF(M3180="DNP","DNP",IF(M3180=1,"T",IF(M3180&gt;1,"W","L")))</f>
        <v>W</v>
      </c>
      <c r="Z3180" s="49">
        <f t="shared" ref="Z3180:Z3197" si="2182">IFERROR(VLOOKUP($A3180,$A$106:$Q$3105,15,FALSE),"")</f>
        <v>0</v>
      </c>
      <c r="AA3180" s="244">
        <f t="shared" ref="AA3180:AA3197" si="2183">IFERROR(VLOOKUP($A3180,$A$106:$Q$3105,16,FALSE),"")</f>
        <v>0</v>
      </c>
      <c r="AB3180" s="245">
        <f t="shared" ref="AB3180" si="2184">G3178</f>
        <v>5</v>
      </c>
      <c r="AC3180" s="246">
        <f t="shared" ref="AC3180:AC3188" si="2185">IF(VLOOKUP(LEFT($A3180,8),$A$106:$Q$3105,17,FALSE)="Played",B3180,"")</f>
        <v>1</v>
      </c>
      <c r="AD3180" t="str">
        <f>IF(L3180&lt;&gt;"DNP","P","DNP")</f>
        <v>P</v>
      </c>
      <c r="AE3180" s="52">
        <f>COUNTIF(AD3180:AD3180,"=P")</f>
        <v>1</v>
      </c>
      <c r="AF3180" t="str">
        <f t="shared" ref="AF3180:AF3197" si="2186">IFERROR(VLOOKUP($A3180,$A$106:$R$3105,18,FALSE),"DNP")</f>
        <v>R</v>
      </c>
      <c r="AG3180" s="247">
        <f>IF(OR(W3180="DNP",W3180="")=TRUE,0,((W3199-W3180)*0.4)+(IF(Y3180="W",0.3,IF(Y3180="T",0,-0.3)))+(IF(X3180="",0,X3180*0.3)))+IF(OR(L3180="DNP",L3180="")=TRUE,0,((L3199-L3180)*0.4)+(IF(Y3180="W",0.3,IF(Y3180="T",0,-0.3)))+(IF(M3180="",0,M3180*0.3)))</f>
        <v>0.54444444444444562</v>
      </c>
      <c r="AH3180" s="247">
        <f>AG3180</f>
        <v>0.54444444444444562</v>
      </c>
      <c r="AI3180">
        <f>(34-(AB3180*2))/2</f>
        <v>12</v>
      </c>
      <c r="AJ3180">
        <f t="shared" ref="AJ3180" si="2187">AI3180+VLOOKUP(A3180,$A$160:$O$264,15,FALSE)</f>
        <v>10</v>
      </c>
      <c r="AK3180">
        <f t="shared" ref="AK3180" si="2188">IFERROR(L3180+W3180,"DNP")</f>
        <v>44</v>
      </c>
    </row>
    <row r="3181" spans="1:37" ht="16.5" thickBot="1" x14ac:dyDescent="0.3">
      <c r="A3181" s="238" t="str">
        <f>CONCATENATE($C$10,"Wk ",B3181,"P",A3178)</f>
        <v>2015Wk 2P6</v>
      </c>
      <c r="B3181" s="52">
        <v>2</v>
      </c>
      <c r="C3181" s="241"/>
      <c r="D3181" s="241"/>
      <c r="E3181" s="241"/>
      <c r="F3181" s="241"/>
      <c r="G3181" s="241"/>
      <c r="H3181" s="241"/>
      <c r="I3181" s="241"/>
      <c r="J3181" s="241"/>
      <c r="K3181" s="241"/>
      <c r="L3181" s="248"/>
      <c r="M3181" s="249"/>
      <c r="N3181" s="52">
        <f>IFERROR(VLOOKUP($A3181,$A$106:$Q$3105,5,FALSE),"DNP")</f>
        <v>5</v>
      </c>
      <c r="O3181" s="52">
        <f>IFERROR(VLOOKUP($A3181,$A$106:$Q$3105,6,FALSE),"DNP")</f>
        <v>5</v>
      </c>
      <c r="P3181" s="52">
        <f>IFERROR(VLOOKUP($A3181,$A$106:$Q$3105,7,FALSE),"DNP")</f>
        <v>5</v>
      </c>
      <c r="Q3181" s="52">
        <f>IFERROR(VLOOKUP($A3181,$A$106:$Q$3105,8,FALSE),"DNP")</f>
        <v>4</v>
      </c>
      <c r="R3181" s="52">
        <f>IFERROR(VLOOKUP($A3181,$A$106:$Q$3105,9,FALSE),"DNP")</f>
        <v>3</v>
      </c>
      <c r="S3181" s="52">
        <f>IFERROR(VLOOKUP($A3181,$A$106:$Q$3105,10,FALSE),"DNP")</f>
        <v>5</v>
      </c>
      <c r="T3181" s="52">
        <f>IFERROR(VLOOKUP($A3181,$A$106:$Q$3105,11,FALSE),"DNP")</f>
        <v>3</v>
      </c>
      <c r="U3181" s="52">
        <f>IFERROR(VLOOKUP($A3181,$A$106:$Q$3105,12,FALSE),"DNP")</f>
        <v>5</v>
      </c>
      <c r="V3181" s="52">
        <f>IFERROR(VLOOKUP($A3181,$A$106:$Q$3105,13,FALSE),"DNP")</f>
        <v>6</v>
      </c>
      <c r="W3181" s="239">
        <f>IF(OR(V3181="DNP",V3181=""),"DNP",SUM(N3181:V3181))</f>
        <v>41</v>
      </c>
      <c r="X3181" s="240">
        <f>IFERROR(VLOOKUP($A3181,$A$106:$Q$3105,17,FALSE),"DNP")</f>
        <v>2</v>
      </c>
      <c r="Y3181" s="49" t="str">
        <f>IF(X3181="DNP","DNP",IF(X3181=1,"T",IF(X3181&gt;1,"W","L")))</f>
        <v>W</v>
      </c>
      <c r="Z3181" s="49">
        <f t="shared" si="2182"/>
        <v>0</v>
      </c>
      <c r="AA3181" s="244">
        <f t="shared" si="2183"/>
        <v>0</v>
      </c>
      <c r="AB3181" s="245">
        <f t="shared" ref="AB3181" si="2189">G3178</f>
        <v>5</v>
      </c>
      <c r="AC3181" s="246">
        <f t="shared" si="2185"/>
        <v>2</v>
      </c>
      <c r="AD3181" t="str">
        <f>IF(W3181&lt;&gt;"DNP","P","DNP")</f>
        <v>P</v>
      </c>
      <c r="AE3181" s="52">
        <f>COUNTIF(AD3180:AD3181,"=P")</f>
        <v>2</v>
      </c>
      <c r="AF3181" t="str">
        <f t="shared" si="2186"/>
        <v>R</v>
      </c>
      <c r="AG3181" s="247">
        <f>IF(OR(W3181="DNP",W3181="")=TRUE,0,((W3199-W3181)*0.4)+(IF(Y3181="W",0.3,IF(Y3181="T",0,-0.3)))+(IF(X3181="",0,X3181*0.3)))+IF(OR(L3181="DNP",L3181="")=TRUE,0,((L3199-L3181)*0.4)+(IF(Y3181="W",0.3,IF(Y3181="T",0,-0.3)))+(IF(M3181="",0,M3181*0.3)))</f>
        <v>1.12222222222222</v>
      </c>
      <c r="AH3181" s="247">
        <f>AG3181+(AG3180*0.67)</f>
        <v>1.4869999999999985</v>
      </c>
      <c r="AI3181">
        <f t="shared" ref="AI3181:AI3197" si="2190">(34-(AB3181*2))/2</f>
        <v>12</v>
      </c>
      <c r="AJ3181">
        <f t="shared" ref="AJ3181" si="2191">AI3181+VLOOKUP(A3181,$A$327:$O$431,15,FALSE)</f>
        <v>13</v>
      </c>
      <c r="AK3181">
        <f t="shared" si="2123"/>
        <v>41</v>
      </c>
    </row>
    <row r="3182" spans="1:37" ht="16.5" thickBot="1" x14ac:dyDescent="0.3">
      <c r="A3182" s="238" t="str">
        <f>CONCATENATE($C$10,"Wk ",B3182,"P",A3178)</f>
        <v>2015Wk 3P6</v>
      </c>
      <c r="B3182" s="52">
        <v>3</v>
      </c>
      <c r="C3182" s="52">
        <f>IFERROR(VLOOKUP($A3182,$A$106:$Q$3105,5,FALSE),"DNP")</f>
        <v>6</v>
      </c>
      <c r="D3182" s="52">
        <f>IFERROR(VLOOKUP($A3182,$A$106:$Q$3105,6,FALSE),"DNP")</f>
        <v>5</v>
      </c>
      <c r="E3182" s="52">
        <f>IFERROR(VLOOKUP($A3182,$A$106:$Q$3105,7,FALSE),"DNP")</f>
        <v>6</v>
      </c>
      <c r="F3182" s="52">
        <f>IFERROR(VLOOKUP($A3182,$A$106:$Q$3105,8,FALSE),"DNP")</f>
        <v>5</v>
      </c>
      <c r="G3182" s="52">
        <f>IFERROR(VLOOKUP($A3182,$A$106:$Q$3105,9,FALSE),"DNP")</f>
        <v>4</v>
      </c>
      <c r="H3182" s="52">
        <f>IFERROR(VLOOKUP($A3182,$A$106:$Q$3105,10,FALSE),"DNP")</f>
        <v>4</v>
      </c>
      <c r="I3182" s="52">
        <f>IFERROR(VLOOKUP($A3182,$A$106:$Q$3105,11,FALSE),"DNP")</f>
        <v>5</v>
      </c>
      <c r="J3182" s="52">
        <f>IFERROR(VLOOKUP($A3182,$A$106:$Q$3105,12,FALSE),"DNP")</f>
        <v>3</v>
      </c>
      <c r="K3182" s="52">
        <f>IFERROR(VLOOKUP($A3182,$A$106:$Q$3105,13,FALSE),"DNP")</f>
        <v>5</v>
      </c>
      <c r="L3182" s="239">
        <f>IF(OR(K3182="DNP",K3182=""),"DNP",SUM(C3182:K3182))</f>
        <v>43</v>
      </c>
      <c r="M3182" s="240">
        <f>IFERROR(VLOOKUP($A3182,$A$106:$Q$3105,17,FALSE),"DNP")</f>
        <v>2</v>
      </c>
      <c r="N3182" s="241"/>
      <c r="O3182" s="241"/>
      <c r="P3182" s="241"/>
      <c r="Q3182" s="241"/>
      <c r="R3182" s="241"/>
      <c r="S3182" s="241"/>
      <c r="T3182" s="241"/>
      <c r="U3182" s="241"/>
      <c r="V3182" s="241"/>
      <c r="W3182" s="242"/>
      <c r="X3182" s="243"/>
      <c r="Y3182" s="49" t="str">
        <f t="shared" ref="Y3182" si="2192">IF(M3182="DNP","DNP",IF(M3182=1,"T",IF(M3182&gt;1,"W","L")))</f>
        <v>W</v>
      </c>
      <c r="Z3182" s="49">
        <f t="shared" si="2182"/>
        <v>0</v>
      </c>
      <c r="AA3182" s="244">
        <f t="shared" si="2183"/>
        <v>0</v>
      </c>
      <c r="AB3182" s="250">
        <f t="shared" ref="AB3182" si="2193">G3178</f>
        <v>5</v>
      </c>
      <c r="AC3182" s="246">
        <f t="shared" si="2185"/>
        <v>3</v>
      </c>
      <c r="AD3182" t="str">
        <f>IF(L3182&lt;&gt;"DNP","P","DNP")</f>
        <v>P</v>
      </c>
      <c r="AE3182" s="52">
        <f>COUNTIF(AD3180:AD3182,"=P")</f>
        <v>3</v>
      </c>
      <c r="AF3182" t="str">
        <f t="shared" si="2186"/>
        <v>R</v>
      </c>
      <c r="AG3182" s="247">
        <f>IF(OR(W3182="DNP",W3182="")=TRUE,0,((W3199-W3182)*0.4)+(IF(Y3182="W",0.3,IF(Y3182="T",0,-0.3)))+(IF(X3182="",0,X3182*0.3)))+IF(OR(L3182="DNP",L3182="")=TRUE,0,((L3199-L3182)*0.4)+(IF(Y3182="W",0.3,IF(Y3182="T",0,-0.3)))+(IF(M3182="",0,M3182*0.3)))</f>
        <v>0.94444444444444575</v>
      </c>
      <c r="AH3182" s="247">
        <f>AG3182+(AG3181*0.67)+AG3180*0.33</f>
        <v>1.8760000000000003</v>
      </c>
      <c r="AI3182">
        <f t="shared" si="2190"/>
        <v>12</v>
      </c>
      <c r="AJ3182">
        <f t="shared" ref="AJ3182" si="2194">AI3182+VLOOKUP(A3182,$A$494:$O$598,15,FALSE)</f>
        <v>11</v>
      </c>
      <c r="AK3182">
        <f t="shared" si="2123"/>
        <v>43</v>
      </c>
    </row>
    <row r="3183" spans="1:37" ht="16.5" thickBot="1" x14ac:dyDescent="0.3">
      <c r="A3183" s="238" t="str">
        <f>CONCATENATE($C$10,"Wk ",B3183,"P",A3178)</f>
        <v>2015Wk 4P6</v>
      </c>
      <c r="B3183" s="52">
        <v>4</v>
      </c>
      <c r="C3183" s="241"/>
      <c r="D3183" s="241"/>
      <c r="E3183" s="241"/>
      <c r="F3183" s="241"/>
      <c r="G3183" s="241"/>
      <c r="H3183" s="241"/>
      <c r="I3183" s="241"/>
      <c r="J3183" s="241"/>
      <c r="K3183" s="241"/>
      <c r="L3183" s="248"/>
      <c r="M3183" s="249"/>
      <c r="N3183" s="52">
        <f>IFERROR(VLOOKUP($A3183,$A$106:$Q$3105,5,FALSE),"DNP")</f>
        <v>5</v>
      </c>
      <c r="O3183" s="52">
        <f>IFERROR(VLOOKUP($A3183,$A$106:$Q$3105,6,FALSE),"DNP")</f>
        <v>5</v>
      </c>
      <c r="P3183" s="52">
        <f>IFERROR(VLOOKUP($A3183,$A$106:$Q$3105,7,FALSE),"DNP")</f>
        <v>5</v>
      </c>
      <c r="Q3183" s="52">
        <f>IFERROR(VLOOKUP($A3183,$A$106:$Q$3105,8,FALSE),"DNP")</f>
        <v>4</v>
      </c>
      <c r="R3183" s="52">
        <f>IFERROR(VLOOKUP($A3183,$A$106:$Q$3105,9,FALSE),"DNP")</f>
        <v>4</v>
      </c>
      <c r="S3183" s="52">
        <f>IFERROR(VLOOKUP($A3183,$A$106:$Q$3105,10,FALSE),"DNP")</f>
        <v>5</v>
      </c>
      <c r="T3183" s="52">
        <f>IFERROR(VLOOKUP($A3183,$A$106:$Q$3105,11,FALSE),"DNP")</f>
        <v>4</v>
      </c>
      <c r="U3183" s="52">
        <f>IFERROR(VLOOKUP($A3183,$A$106:$Q$3105,12,FALSE),"DNP")</f>
        <v>4</v>
      </c>
      <c r="V3183" s="52">
        <f>IFERROR(VLOOKUP($A3183,$A$106:$Q$3105,13,FALSE),"DNP")</f>
        <v>6</v>
      </c>
      <c r="W3183" s="239">
        <f>IF(OR(V3183="DNP",V3183=""),"DNP",SUM(N3183:V3183))</f>
        <v>42</v>
      </c>
      <c r="X3183" s="240">
        <f>IFERROR(VLOOKUP($A3183,$A$106:$Q$3105,17,FALSE),"DNP")</f>
        <v>2</v>
      </c>
      <c r="Y3183" s="49" t="str">
        <f t="shared" ref="Y3183" si="2195">IF(X3183="DNP","DNP",IF(X3183=1,"T",IF(X3183&gt;1,"W","L")))</f>
        <v>W</v>
      </c>
      <c r="Z3183" s="49">
        <f t="shared" si="2182"/>
        <v>0</v>
      </c>
      <c r="AA3183" s="244">
        <f t="shared" si="2183"/>
        <v>0</v>
      </c>
      <c r="AB3183" s="250">
        <f t="shared" ref="AB3183" si="2196">IF(AE3183&gt;=4,ROUNDDOWN((((VLOOKUP(MAX(AE3180:AE3183),AE3180:AK3197,7,FALSE)+VLOOKUP(MAX(AE3180:AE3183)-1,AE3180:AK3197,7,FALSE)+VLOOKUP(MAX(AE3180:AE3183)-2,AE3180:AK3197,7,FALSE)+VLOOKUP(MAX(AE3180:AE3183)-3,AE3180:AK3197,7,FALSE))/4)-36)*0.8,0),G3178)</f>
        <v>5</v>
      </c>
      <c r="AC3183" s="246">
        <f t="shared" si="2185"/>
        <v>4</v>
      </c>
      <c r="AD3183" t="str">
        <f>IF(W3183&lt;&gt;"DNP","P","DNP")</f>
        <v>P</v>
      </c>
      <c r="AE3183" s="52">
        <f>COUNTIF(AD3180:AD3183,"=P")</f>
        <v>4</v>
      </c>
      <c r="AF3183" t="str">
        <f t="shared" si="2186"/>
        <v>R</v>
      </c>
      <c r="AG3183" s="247">
        <f>IF(OR(W3183="DNP",W3183="")=TRUE,0,((W3199-W3183)*0.4)+(IF(Y3183="W",0.3,IF(Y3183="T",0,-0.3)))+(IF(X3183="",0,X3183*0.3)))+IF(OR(L3183="DNP",L3183="")=TRUE,0,((L3199-L3183)*0.4)+(IF(Y3183="W",0.3,IF(Y3183="T",0,-0.3)))+(IF(M3183="",0,M3183*0.3)))</f>
        <v>0.72222222222221999</v>
      </c>
      <c r="AH3183" s="247">
        <f t="shared" ref="AH3183:AH3197" si="2197">AG3183+(AG3182*0.67)+AG3181*0.33</f>
        <v>1.7253333333333312</v>
      </c>
      <c r="AI3183">
        <f t="shared" si="2190"/>
        <v>12</v>
      </c>
      <c r="AJ3183">
        <f t="shared" ref="AJ3183" si="2198">AI3183+VLOOKUP(A3183,$A$661:$O$765,15,FALSE)</f>
        <v>12</v>
      </c>
      <c r="AK3183">
        <f t="shared" si="2123"/>
        <v>42</v>
      </c>
    </row>
    <row r="3184" spans="1:37" ht="16.5" thickBot="1" x14ac:dyDescent="0.3">
      <c r="A3184" s="238" t="str">
        <f>CONCATENATE($C$10,"Wk ",B3184,"P",A3178)</f>
        <v>2015Wk 5P6</v>
      </c>
      <c r="B3184" s="52">
        <v>5</v>
      </c>
      <c r="C3184" s="52">
        <f>IFERROR(VLOOKUP($A3184,$A$106:$Q$3105,5,FALSE),"DNP")</f>
        <v>7</v>
      </c>
      <c r="D3184" s="52">
        <f>IFERROR(VLOOKUP($A3184,$A$106:$Q$3105,6,FALSE),"DNP")</f>
        <v>4</v>
      </c>
      <c r="E3184" s="52">
        <f>IFERROR(VLOOKUP($A3184,$A$106:$Q$3105,7,FALSE),"DNP")</f>
        <v>6</v>
      </c>
      <c r="F3184" s="52">
        <f>IFERROR(VLOOKUP($A3184,$A$106:$Q$3105,8,FALSE),"DNP")</f>
        <v>5</v>
      </c>
      <c r="G3184" s="52">
        <f>IFERROR(VLOOKUP($A3184,$A$106:$Q$3105,9,FALSE),"DNP")</f>
        <v>4</v>
      </c>
      <c r="H3184" s="52">
        <f>IFERROR(VLOOKUP($A3184,$A$106:$Q$3105,10,FALSE),"DNP")</f>
        <v>3</v>
      </c>
      <c r="I3184" s="52">
        <f>IFERROR(VLOOKUP($A3184,$A$106:$Q$3105,11,FALSE),"DNP")</f>
        <v>5</v>
      </c>
      <c r="J3184" s="52">
        <f>IFERROR(VLOOKUP($A3184,$A$106:$Q$3105,12,FALSE),"DNP")</f>
        <v>3</v>
      </c>
      <c r="K3184" s="52">
        <f>IFERROR(VLOOKUP($A3184,$A$106:$Q$3105,13,FALSE),"DNP")</f>
        <v>8</v>
      </c>
      <c r="L3184" s="239">
        <f>IF(OR(K3184="DNP",K3184=""),"DNP",SUM(C3184:K3184))</f>
        <v>45</v>
      </c>
      <c r="M3184" s="240">
        <f>IFERROR(VLOOKUP($A3184,$A$106:$Q$3105,17,FALSE),"DNP")</f>
        <v>2</v>
      </c>
      <c r="N3184" s="241"/>
      <c r="O3184" s="241"/>
      <c r="P3184" s="241"/>
      <c r="Q3184" s="241"/>
      <c r="R3184" s="241"/>
      <c r="S3184" s="241"/>
      <c r="T3184" s="241"/>
      <c r="U3184" s="241"/>
      <c r="V3184" s="241"/>
      <c r="W3184" s="242"/>
      <c r="X3184" s="243"/>
      <c r="Y3184" s="49" t="str">
        <f t="shared" ref="Y3184" si="2199">IF(M3184="DNP","DNP",IF(M3184=1,"T",IF(M3184&gt;1,"W","L")))</f>
        <v>W</v>
      </c>
      <c r="Z3184" s="49">
        <f t="shared" si="2182"/>
        <v>0</v>
      </c>
      <c r="AA3184" s="244">
        <f t="shared" si="2183"/>
        <v>0</v>
      </c>
      <c r="AB3184" s="250">
        <f t="shared" ref="AB3184" si="2200">IF(AE3184&gt;=4,ROUNDDOWN((((VLOOKUP(MAX(AE3180:AE3184),AE3180:AK3197,7,FALSE)+VLOOKUP(MAX(AE3180:AE3184)-1,AE3180:AK3197,7,FALSE)+VLOOKUP(MAX(AE3180:AE3184)-2,AE3180:AK3197,7,FALSE)+VLOOKUP(MAX(AE3180:AE3184)-3,AE3180:AK3197,7,FALSE))/4)-36)*0.8,0),G3178)</f>
        <v>5</v>
      </c>
      <c r="AC3184" s="246">
        <f t="shared" si="2185"/>
        <v>5</v>
      </c>
      <c r="AD3184" t="str">
        <f>IF(L3184&lt;&gt;"DNP","P","DNP")</f>
        <v>P</v>
      </c>
      <c r="AE3184" s="52">
        <f>COUNTIF(AD3180:AD3184,"=P")</f>
        <v>5</v>
      </c>
      <c r="AF3184" t="str">
        <f t="shared" si="2186"/>
        <v>R</v>
      </c>
      <c r="AG3184" s="247">
        <f>IF(OR(W3184="DNP",W3184="")=TRUE,0,((W3199-W3184)*0.4)+(IF(Y3184="W",0.3,IF(Y3184="T",0,-0.3)))+(IF(X3184="",0,X3184*0.3)))+IF(OR(L3184="DNP",L3184="")=TRUE,0,((L3199-L3184)*0.4)+(IF(Y3184="W",0.3,IF(Y3184="T",0,-0.3)))+(IF(M3184="",0,M3184*0.3)))</f>
        <v>0.14444444444444565</v>
      </c>
      <c r="AH3184" s="247">
        <f t="shared" si="2197"/>
        <v>0.94000000000000017</v>
      </c>
      <c r="AI3184">
        <f t="shared" si="2190"/>
        <v>12</v>
      </c>
      <c r="AJ3184">
        <f t="shared" ref="AJ3184" si="2201">AI3184+VLOOKUP(A3184,$A$828:$O$932,15,FALSE)</f>
        <v>10</v>
      </c>
      <c r="AK3184">
        <f t="shared" si="2123"/>
        <v>45</v>
      </c>
    </row>
    <row r="3185" spans="1:37" ht="16.5" thickBot="1" x14ac:dyDescent="0.3">
      <c r="A3185" s="238" t="str">
        <f>CONCATENATE($C$10,"Wk ",B3185,"P",A3178)</f>
        <v>2015Wk 6P6</v>
      </c>
      <c r="B3185" s="52">
        <v>6</v>
      </c>
      <c r="C3185" s="241"/>
      <c r="D3185" s="241"/>
      <c r="E3185" s="241"/>
      <c r="F3185" s="241"/>
      <c r="G3185" s="241"/>
      <c r="H3185" s="241"/>
      <c r="I3185" s="241"/>
      <c r="J3185" s="241"/>
      <c r="K3185" s="241"/>
      <c r="L3185" s="248"/>
      <c r="M3185" s="249"/>
      <c r="N3185" s="52">
        <f>IFERROR(VLOOKUP($A3185,$A$106:$Q$3105,5,FALSE),"DNP")</f>
        <v>5</v>
      </c>
      <c r="O3185" s="52">
        <f>IFERROR(VLOOKUP($A3185,$A$106:$Q$3105,6,FALSE),"DNP")</f>
        <v>5</v>
      </c>
      <c r="P3185" s="52">
        <f>IFERROR(VLOOKUP($A3185,$A$106:$Q$3105,7,FALSE),"DNP")</f>
        <v>6</v>
      </c>
      <c r="Q3185" s="52">
        <f>IFERROR(VLOOKUP($A3185,$A$106:$Q$3105,8,FALSE),"DNP")</f>
        <v>5</v>
      </c>
      <c r="R3185" s="52">
        <f>IFERROR(VLOOKUP($A3185,$A$106:$Q$3105,9,FALSE),"DNP")</f>
        <v>3</v>
      </c>
      <c r="S3185" s="52">
        <f>IFERROR(VLOOKUP($A3185,$A$106:$Q$3105,10,FALSE),"DNP")</f>
        <v>5</v>
      </c>
      <c r="T3185" s="52">
        <f>IFERROR(VLOOKUP($A3185,$A$106:$Q$3105,11,FALSE),"DNP")</f>
        <v>4</v>
      </c>
      <c r="U3185" s="52">
        <f>IFERROR(VLOOKUP($A3185,$A$106:$Q$3105,12,FALSE),"DNP")</f>
        <v>5</v>
      </c>
      <c r="V3185" s="52">
        <f>IFERROR(VLOOKUP($A3185,$A$106:$Q$3105,13,FALSE),"DNP")</f>
        <v>6</v>
      </c>
      <c r="W3185" s="239">
        <f>IF(OR(V3185="DNP",V3185=""),"DNP",SUM(N3185:V3185))</f>
        <v>44</v>
      </c>
      <c r="X3185" s="240">
        <f>IFERROR(VLOOKUP($A3185,$A$106:$Q$3105,17,FALSE),"DNP")</f>
        <v>0</v>
      </c>
      <c r="Y3185" s="49" t="str">
        <f t="shared" ref="Y3185" si="2202">IF(X3185="DNP","DNP",IF(X3185=1,"T",IF(X3185&gt;1,"W","L")))</f>
        <v>L</v>
      </c>
      <c r="Z3185" s="49">
        <f t="shared" si="2182"/>
        <v>0</v>
      </c>
      <c r="AA3185" s="244">
        <f t="shared" si="2183"/>
        <v>0</v>
      </c>
      <c r="AB3185" s="250">
        <f t="shared" ref="AB3185" si="2203">IF(AE3185&gt;=4,ROUNDDOWN((((VLOOKUP(MAX(AE3180:AE3185),AE3180:AK3197,7,FALSE)+VLOOKUP(MAX(AE3180:AE3185)-1,AE3180:AK3197,7,FALSE)+VLOOKUP(MAX(AE3180:AE3185)-2,AE3180:AK3197,7,FALSE)+VLOOKUP(MAX(AE3180:AE3185)-3,AE3180:AK3197,7,FALSE))/4)-36)*0.8,0),G3178)</f>
        <v>6</v>
      </c>
      <c r="AC3185" s="246">
        <f t="shared" si="2185"/>
        <v>6</v>
      </c>
      <c r="AD3185" t="str">
        <f>IF(W3185&lt;&gt;"DNP","P","DNP")</f>
        <v>P</v>
      </c>
      <c r="AE3185" s="52">
        <f>COUNTIF(AD3180:AD3185,"=P")</f>
        <v>6</v>
      </c>
      <c r="AF3185" t="str">
        <f t="shared" si="2186"/>
        <v>R</v>
      </c>
      <c r="AG3185" s="247">
        <f>IF(OR(W3185="DNP",W3185="")=TRUE,0,((W3199-W3185)*0.4)+(IF(Y3185="W",0.3,IF(Y3185="T",0,-0.3)))+(IF(X3185="",0,X3185*0.3)))+IF(OR(L3185="DNP",L3185="")=TRUE,0,((L3199-L3185)*0.4)+(IF(Y3185="W",0.3,IF(Y3185="T",0,-0.3)))+(IF(M3185="",0,M3185*0.3)))</f>
        <v>-1.2777777777777801</v>
      </c>
      <c r="AH3185" s="247">
        <f t="shared" si="2197"/>
        <v>-0.94266666666666898</v>
      </c>
      <c r="AI3185">
        <f t="shared" si="2190"/>
        <v>11</v>
      </c>
      <c r="AJ3185">
        <f t="shared" ref="AJ3185" si="2204">AI3185+VLOOKUP(A3185,$A$995:$O$1099,15,FALSE)</f>
        <v>9</v>
      </c>
      <c r="AK3185">
        <f t="shared" si="2123"/>
        <v>44</v>
      </c>
    </row>
    <row r="3186" spans="1:37" ht="16.5" thickBot="1" x14ac:dyDescent="0.3">
      <c r="A3186" s="238" t="str">
        <f>CONCATENATE($C$10,"Wk ",B3186,"P",A3178)</f>
        <v>2015Wk 7P6</v>
      </c>
      <c r="B3186" s="52">
        <v>7</v>
      </c>
      <c r="C3186" s="52">
        <f>IFERROR(VLOOKUP($A3186,$A$106:$Q$3105,5,FALSE),"DNP")</f>
        <v>7</v>
      </c>
      <c r="D3186" s="52">
        <f>IFERROR(VLOOKUP($A3186,$A$106:$Q$3105,6,FALSE),"DNP")</f>
        <v>5</v>
      </c>
      <c r="E3186" s="52">
        <f>IFERROR(VLOOKUP($A3186,$A$106:$Q$3105,7,FALSE),"DNP")</f>
        <v>6</v>
      </c>
      <c r="F3186" s="52">
        <f>IFERROR(VLOOKUP($A3186,$A$106:$Q$3105,8,FALSE),"DNP")</f>
        <v>4</v>
      </c>
      <c r="G3186" s="52">
        <f>IFERROR(VLOOKUP($A3186,$A$106:$Q$3105,9,FALSE),"DNP")</f>
        <v>4</v>
      </c>
      <c r="H3186" s="52">
        <f>IFERROR(VLOOKUP($A3186,$A$106:$Q$3105,10,FALSE),"DNP")</f>
        <v>4</v>
      </c>
      <c r="I3186" s="52">
        <f>IFERROR(VLOOKUP($A3186,$A$106:$Q$3105,11,FALSE),"DNP")</f>
        <v>5</v>
      </c>
      <c r="J3186" s="52">
        <f>IFERROR(VLOOKUP($A3186,$A$106:$Q$3105,12,FALSE),"DNP")</f>
        <v>3</v>
      </c>
      <c r="K3186" s="52">
        <f>IFERROR(VLOOKUP($A3186,$A$106:$Q$3105,13,FALSE),"DNP")</f>
        <v>4</v>
      </c>
      <c r="L3186" s="239">
        <f>IF(OR(K3186="DNP",K3186=""),"DNP",SUM(C3186:K3186))</f>
        <v>42</v>
      </c>
      <c r="M3186" s="240">
        <f>IFERROR(VLOOKUP($A3186,$A$106:$Q$3105,17,FALSE),"DNP")</f>
        <v>2</v>
      </c>
      <c r="N3186" s="241"/>
      <c r="O3186" s="241"/>
      <c r="P3186" s="241"/>
      <c r="Q3186" s="241"/>
      <c r="R3186" s="241"/>
      <c r="S3186" s="241"/>
      <c r="T3186" s="241"/>
      <c r="U3186" s="241"/>
      <c r="V3186" s="241"/>
      <c r="W3186" s="242"/>
      <c r="X3186" s="243"/>
      <c r="Y3186" s="49" t="str">
        <f t="shared" ref="Y3186" si="2205">IF(M3186="DNP","DNP",IF(M3186=1,"T",IF(M3186&gt;1,"W","L")))</f>
        <v>W</v>
      </c>
      <c r="Z3186" s="49">
        <f t="shared" si="2182"/>
        <v>0</v>
      </c>
      <c r="AA3186" s="244">
        <f t="shared" si="2183"/>
        <v>0</v>
      </c>
      <c r="AB3186" s="250">
        <f t="shared" ref="AB3186" si="2206">IF(AE3186&gt;=4,ROUNDDOWN((((VLOOKUP(MAX(AE3180:AE3186),AE3180:AK3197,7,FALSE)+VLOOKUP(MAX(AE3180:AE3186)-1,AE3180:AK3197,7,FALSE)+VLOOKUP(MAX(AE3180:AE3186)-2,AE3180:AK3197,7,FALSE)+VLOOKUP(MAX(AE3180:AE3186)-3,AE3180:AK3197,7,FALSE))/4)-36)*0.8,0),G3178)</f>
        <v>5</v>
      </c>
      <c r="AC3186" s="246">
        <f t="shared" si="2185"/>
        <v>7</v>
      </c>
      <c r="AD3186" t="str">
        <f>IF(L3186&lt;&gt;"DNP","P","DNP")</f>
        <v>P</v>
      </c>
      <c r="AE3186" s="52">
        <f>COUNTIF(AD3180:AD3186,"=P")</f>
        <v>7</v>
      </c>
      <c r="AF3186" t="str">
        <f t="shared" si="2186"/>
        <v>R</v>
      </c>
      <c r="AG3186" s="247">
        <f>IF(OR(W3186="DNP",W3186="")=TRUE,0,((W3199-W3186)*0.4)+(IF(Y3186="W",0.3,IF(Y3186="T",0,-0.3)))+(IF(X3186="",0,X3186*0.3)))+IF(OR(L3186="DNP",L3186="")=TRUE,0,((L3199-L3186)*0.4)+(IF(Y3186="W",0.3,IF(Y3186="T",0,-0.3)))+(IF(M3186="",0,M3186*0.3)))</f>
        <v>1.3444444444444459</v>
      </c>
      <c r="AH3186" s="247">
        <f t="shared" si="2197"/>
        <v>0.53600000000000025</v>
      </c>
      <c r="AI3186">
        <f t="shared" si="2190"/>
        <v>12</v>
      </c>
      <c r="AJ3186">
        <f t="shared" ref="AJ3186" si="2207">AI3186+VLOOKUP(A3186,$A$1162:$O$1266,15,FALSE)</f>
        <v>12</v>
      </c>
      <c r="AK3186">
        <f t="shared" si="2123"/>
        <v>42</v>
      </c>
    </row>
    <row r="3187" spans="1:37" ht="16.5" thickBot="1" x14ac:dyDescent="0.3">
      <c r="A3187" s="238" t="str">
        <f>CONCATENATE($C$10,"Wk ",B3187,"P",A3178)</f>
        <v>2015Wk 8P6</v>
      </c>
      <c r="B3187" s="52">
        <v>8</v>
      </c>
      <c r="C3187" s="241"/>
      <c r="D3187" s="241"/>
      <c r="E3187" s="241"/>
      <c r="F3187" s="241"/>
      <c r="G3187" s="241"/>
      <c r="H3187" s="241"/>
      <c r="I3187" s="241"/>
      <c r="J3187" s="241"/>
      <c r="K3187" s="241"/>
      <c r="L3187" s="248"/>
      <c r="M3187" s="249"/>
      <c r="N3187" s="52">
        <f>IFERROR(VLOOKUP($A3187,$A$106:$Q$3105,5,FALSE),"DNP")</f>
        <v>5</v>
      </c>
      <c r="O3187" s="52">
        <f>IFERROR(VLOOKUP($A3187,$A$106:$Q$3105,6,FALSE),"DNP")</f>
        <v>5</v>
      </c>
      <c r="P3187" s="52">
        <f>IFERROR(VLOOKUP($A3187,$A$106:$Q$3105,7,FALSE),"DNP")</f>
        <v>5</v>
      </c>
      <c r="Q3187" s="52">
        <f>IFERROR(VLOOKUP($A3187,$A$106:$Q$3105,8,FALSE),"DNP")</f>
        <v>5</v>
      </c>
      <c r="R3187" s="52">
        <f>IFERROR(VLOOKUP($A3187,$A$106:$Q$3105,9,FALSE),"DNP")</f>
        <v>3</v>
      </c>
      <c r="S3187" s="52">
        <f>IFERROR(VLOOKUP($A3187,$A$106:$Q$3105,10,FALSE),"DNP")</f>
        <v>5</v>
      </c>
      <c r="T3187" s="52">
        <f>IFERROR(VLOOKUP($A3187,$A$106:$Q$3105,11,FALSE),"DNP")</f>
        <v>4</v>
      </c>
      <c r="U3187" s="52">
        <f>IFERROR(VLOOKUP($A3187,$A$106:$Q$3105,12,FALSE),"DNP")</f>
        <v>5</v>
      </c>
      <c r="V3187" s="52">
        <f>IFERROR(VLOOKUP($A3187,$A$106:$Q$3105,13,FALSE),"DNP")</f>
        <v>5</v>
      </c>
      <c r="W3187" s="239">
        <f>IF(OR(V3187="DNP",V3187=""),"DNP",SUM(N3187:V3187))</f>
        <v>42</v>
      </c>
      <c r="X3187" s="240">
        <f>IFERROR(VLOOKUP($A3187,$A$106:$Q$3105,17,FALSE),"DNP")</f>
        <v>1</v>
      </c>
      <c r="Y3187" s="49" t="str">
        <f t="shared" ref="Y3187" si="2208">IF(X3187="DNP","DNP",IF(X3187=1,"T",IF(X3187&gt;1,"W","L")))</f>
        <v>T</v>
      </c>
      <c r="Z3187" s="49">
        <f t="shared" si="2182"/>
        <v>0</v>
      </c>
      <c r="AA3187" s="244">
        <f t="shared" si="2183"/>
        <v>0</v>
      </c>
      <c r="AB3187" s="250">
        <f t="shared" ref="AB3187" si="2209">IF(AE3187&gt;=4,ROUNDDOWN((((VLOOKUP(MAX(AE3180:AE3187),AE3180:AK3197,7,FALSE)+VLOOKUP(MAX(AE3180:AE3187)-1,AE3180:AK3197,7,FALSE)+VLOOKUP(MAX(AE3180:AE3187)-2,AE3180:AK3197,7,FALSE)+VLOOKUP(MAX(AE3180:AE3187)-3,AE3180:AK3197,7,FALSE))/4)-36)*0.8,0),G3178)</f>
        <v>5</v>
      </c>
      <c r="AC3187" s="246">
        <f t="shared" si="2185"/>
        <v>8</v>
      </c>
      <c r="AD3187" t="str">
        <f>IF(W3187&lt;&gt;"DNP","P","DNP")</f>
        <v>P</v>
      </c>
      <c r="AE3187" s="52">
        <f>COUNTIF(AD3180:AD3187,"=P")</f>
        <v>8</v>
      </c>
      <c r="AF3187" t="str">
        <f t="shared" si="2186"/>
        <v>R</v>
      </c>
      <c r="AG3187" s="247">
        <f>IF(OR(W3187="DNP",W3187="")=TRUE,0,((W3199-W3187)*0.4)+(IF(Y3187="W",0.3,IF(Y3187="T",0,-0.3)))+(IF(X3187="",0,X3187*0.3)))+IF(OR(L3187="DNP",L3187="")=TRUE,0,((L3199-L3187)*0.4)+(IF(Y3187="W",0.3,IF(Y3187="T",0,-0.3)))+(IF(M3187="",0,M3187*0.3)))</f>
        <v>0.12222222222221998</v>
      </c>
      <c r="AH3187" s="247">
        <f t="shared" si="2197"/>
        <v>0.60133333333333128</v>
      </c>
      <c r="AI3187">
        <f t="shared" si="2190"/>
        <v>12</v>
      </c>
      <c r="AJ3187">
        <f t="shared" ref="AJ3187" si="2210">AI3187+VLOOKUP(A3187,$A$1329:$O$1433,15,FALSE)</f>
        <v>12</v>
      </c>
      <c r="AK3187">
        <f t="shared" si="2123"/>
        <v>42</v>
      </c>
    </row>
    <row r="3188" spans="1:37" ht="16.5" thickBot="1" x14ac:dyDescent="0.3">
      <c r="A3188" s="238" t="str">
        <f>CONCATENATE($C$10,"Wk ",B3188,"P",A3178)</f>
        <v>2015Wk 9P6</v>
      </c>
      <c r="B3188" s="52">
        <v>9</v>
      </c>
      <c r="C3188" s="52">
        <f>IFERROR(VLOOKUP($A3188,$A$106:$Q$3105,5,FALSE),"DNP")</f>
        <v>6</v>
      </c>
      <c r="D3188" s="52">
        <f>IFERROR(VLOOKUP($A3188,$A$106:$Q$3105,6,FALSE),"DNP")</f>
        <v>5</v>
      </c>
      <c r="E3188" s="52">
        <f>IFERROR(VLOOKUP($A3188,$A$106:$Q$3105,7,FALSE),"DNP")</f>
        <v>6</v>
      </c>
      <c r="F3188" s="52">
        <f>IFERROR(VLOOKUP($A3188,$A$106:$Q$3105,8,FALSE),"DNP")</f>
        <v>5</v>
      </c>
      <c r="G3188" s="52">
        <f>IFERROR(VLOOKUP($A3188,$A$106:$Q$3105,9,FALSE),"DNP")</f>
        <v>4</v>
      </c>
      <c r="H3188" s="52">
        <f>IFERROR(VLOOKUP($A3188,$A$106:$Q$3105,10,FALSE),"DNP")</f>
        <v>4</v>
      </c>
      <c r="I3188" s="52">
        <f>IFERROR(VLOOKUP($A3188,$A$106:$Q$3105,11,FALSE),"DNP")</f>
        <v>4</v>
      </c>
      <c r="J3188" s="52">
        <f>IFERROR(VLOOKUP($A3188,$A$106:$Q$3105,12,FALSE),"DNP")</f>
        <v>4</v>
      </c>
      <c r="K3188" s="52">
        <f>IFERROR(VLOOKUP($A3188,$A$106:$Q$3105,13,FALSE),"DNP")</f>
        <v>5</v>
      </c>
      <c r="L3188" s="239">
        <f>IF(OR(K3188="DNP",K3188=""),"DNP",SUM(C3188:K3188))</f>
        <v>43</v>
      </c>
      <c r="M3188" s="240">
        <f>IFERROR(VLOOKUP($A3188,$A$106:$Q$3105,17,FALSE),"DNP")</f>
        <v>0</v>
      </c>
      <c r="N3188" s="241"/>
      <c r="O3188" s="241"/>
      <c r="P3188" s="241"/>
      <c r="Q3188" s="241"/>
      <c r="R3188" s="241"/>
      <c r="S3188" s="241"/>
      <c r="T3188" s="241"/>
      <c r="U3188" s="241"/>
      <c r="V3188" s="241"/>
      <c r="W3188" s="242"/>
      <c r="X3188" s="243"/>
      <c r="Y3188" s="49" t="str">
        <f t="shared" ref="Y3188" si="2211">IF(M3188="DNP","DNP",IF(M3188=1,"T",IF(M3188&gt;1,"W","L")))</f>
        <v>L</v>
      </c>
      <c r="Z3188" s="49">
        <f t="shared" si="2182"/>
        <v>0</v>
      </c>
      <c r="AA3188" s="244">
        <f t="shared" si="2183"/>
        <v>0</v>
      </c>
      <c r="AB3188" s="250">
        <f t="shared" ref="AB3188" si="2212">IF(AE3188&gt;=4,ROUNDDOWN((((VLOOKUP(MAX(AE3180:AE3188),AE3180:AK3197,7,FALSE)+VLOOKUP(MAX(AE3180:AE3188)-1,AE3180:AK3197,7,FALSE)+VLOOKUP(MAX(AE3180:AE3188)-2,AE3180:AK3197,7,FALSE)+VLOOKUP(MAX(AE3180:AE3188)-3,AE3180:AK3197,7,FALSE))/4)-36)*0.8,0),G3178)</f>
        <v>5</v>
      </c>
      <c r="AC3188" s="246">
        <f t="shared" si="2185"/>
        <v>9</v>
      </c>
      <c r="AD3188" t="str">
        <f>IF(L3188&lt;&gt;"DNP","P","DNP")</f>
        <v>P</v>
      </c>
      <c r="AE3188" s="52">
        <f>COUNTIF(AD3180:AD3188,"=P")</f>
        <v>9</v>
      </c>
      <c r="AF3188" t="str">
        <f t="shared" si="2186"/>
        <v>R</v>
      </c>
      <c r="AG3188" s="247">
        <f>IF(OR(W3188="DNP",W3188="")=TRUE,0,((W3199-W3188)*0.4)+(IF(Y3188="W",0.3,IF(Y3188="T",0,-0.3)))+(IF(X3188="",0,X3188*0.3)))+IF(OR(L3188="DNP",L3188="")=TRUE,0,((L3199-L3188)*0.4)+(IF(Y3188="W",0.3,IF(Y3188="T",0,-0.3)))+(IF(M3188="",0,M3188*0.3)))</f>
        <v>-0.25555555555555426</v>
      </c>
      <c r="AH3188" s="247">
        <f t="shared" si="2197"/>
        <v>0.2700000000000003</v>
      </c>
      <c r="AI3188">
        <f t="shared" si="2190"/>
        <v>12</v>
      </c>
      <c r="AJ3188">
        <f t="shared" ref="AJ3188" si="2213">AI3188+VLOOKUP(A3188,$A$1496:$O$1600,15,FALSE)</f>
        <v>11</v>
      </c>
      <c r="AK3188">
        <f t="shared" si="2123"/>
        <v>43</v>
      </c>
    </row>
    <row r="3189" spans="1:37" ht="16.5" thickBot="1" x14ac:dyDescent="0.3">
      <c r="A3189" s="238" t="str">
        <f>CONCATENATE($C$10,"Wk ",B3189,"P",A3178)</f>
        <v>2015Wk 10P6</v>
      </c>
      <c r="B3189" s="52">
        <v>10</v>
      </c>
      <c r="C3189" s="241"/>
      <c r="D3189" s="241"/>
      <c r="E3189" s="241"/>
      <c r="F3189" s="241"/>
      <c r="G3189" s="241"/>
      <c r="H3189" s="241"/>
      <c r="I3189" s="241"/>
      <c r="J3189" s="241"/>
      <c r="K3189" s="241"/>
      <c r="L3189" s="248"/>
      <c r="M3189" s="249"/>
      <c r="N3189" s="52">
        <f>IFERROR(VLOOKUP($A3189,$A$106:$Q$3105,5,FALSE),"DNP")</f>
        <v>5</v>
      </c>
      <c r="O3189" s="52">
        <f>IFERROR(VLOOKUP($A3189,$A$106:$Q$3105,6,FALSE),"DNP")</f>
        <v>5</v>
      </c>
      <c r="P3189" s="52">
        <f>IFERROR(VLOOKUP($A3189,$A$106:$Q$3105,7,FALSE),"DNP")</f>
        <v>5</v>
      </c>
      <c r="Q3189" s="52">
        <f>IFERROR(VLOOKUP($A3189,$A$106:$Q$3105,8,FALSE),"DNP")</f>
        <v>4</v>
      </c>
      <c r="R3189" s="52">
        <f>IFERROR(VLOOKUP($A3189,$A$106:$Q$3105,9,FALSE),"DNP")</f>
        <v>2</v>
      </c>
      <c r="S3189" s="52">
        <f>IFERROR(VLOOKUP($A3189,$A$106:$Q$3105,10,FALSE),"DNP")</f>
        <v>4</v>
      </c>
      <c r="T3189" s="52">
        <f>IFERROR(VLOOKUP($A3189,$A$106:$Q$3105,11,FALSE),"DNP")</f>
        <v>3</v>
      </c>
      <c r="U3189" s="52">
        <f>IFERROR(VLOOKUP($A3189,$A$106:$Q$3105,12,FALSE),"DNP")</f>
        <v>4</v>
      </c>
      <c r="V3189" s="52">
        <f>IFERROR(VLOOKUP($A3189,$A$106:$Q$3105,13,FALSE),"DNP")</f>
        <v>5</v>
      </c>
      <c r="W3189" s="239">
        <f>IF(OR(V3189="DNP",V3189=""),"DNP",SUM(N3189:V3189))</f>
        <v>37</v>
      </c>
      <c r="X3189" s="240">
        <f>IFERROR(VLOOKUP($A3189,$A$106:$Q$3105,17,FALSE),"DNP")</f>
        <v>2</v>
      </c>
      <c r="Y3189" s="49" t="str">
        <f t="shared" ref="Y3189" si="2214">IF(X3189="DNP","DNP",IF(X3189=1,"T",IF(X3189&gt;1,"W","L")))</f>
        <v>W</v>
      </c>
      <c r="Z3189" s="49">
        <f t="shared" si="2182"/>
        <v>0</v>
      </c>
      <c r="AA3189" s="244">
        <f t="shared" si="2183"/>
        <v>0</v>
      </c>
      <c r="AB3189" s="250">
        <f t="shared" ref="AB3189" si="2215">IF(AE3189&gt;=4,ROUNDDOWN((((VLOOKUP(MAX(AE3180:AE3189),AE3180:AK3197,7,FALSE)+VLOOKUP(MAX(AE3180:AE3189)-1,AE3180:AK3197,7,FALSE)+VLOOKUP(MAX(AE3180:AE3189)-2,AE3180:AK3197,7,FALSE)+VLOOKUP(MAX(AE3180:AE3189)-3,AE3180:AK3197,7,FALSE))/4)-36)*0.8,0),G3178)</f>
        <v>4</v>
      </c>
      <c r="AC3189" s="246">
        <f t="shared" ref="AC3189:AC3197" si="2216">IF(VLOOKUP(LEFT($A3189,9),$A$106:$Q$3105,17,FALSE)="Played",B3189,"")</f>
        <v>10</v>
      </c>
      <c r="AD3189" t="str">
        <f>IF(W3189&lt;&gt;"DNP","P","DNP")</f>
        <v>P</v>
      </c>
      <c r="AE3189" s="52">
        <f>COUNTIF(AD3180:AD3189,"=P")</f>
        <v>10</v>
      </c>
      <c r="AF3189" t="str">
        <f t="shared" si="2186"/>
        <v>R</v>
      </c>
      <c r="AG3189" s="247">
        <f>IF(OR(W3189="DNP",W3189="")=TRUE,0,((W3199-W3189)*0.4)+(IF(Y3189="W",0.3,IF(Y3189="T",0,-0.3)))+(IF(X3189="",0,X3189*0.3)))+IF(OR(L3189="DNP",L3189="")=TRUE,0,((L3199-L3189)*0.4)+(IF(Y3189="W",0.3,IF(Y3189="T",0,-0.3)))+(IF(M3189="",0,M3189*0.3)))</f>
        <v>2.7222222222222201</v>
      </c>
      <c r="AH3189" s="247">
        <f t="shared" si="2197"/>
        <v>2.5913333333333313</v>
      </c>
      <c r="AI3189">
        <f t="shared" si="2190"/>
        <v>13</v>
      </c>
      <c r="AJ3189">
        <f t="shared" ref="AJ3189" si="2217">AI3189+VLOOKUP(A3189,$A$1663:$O$1767,15,FALSE)</f>
        <v>19</v>
      </c>
      <c r="AK3189">
        <f t="shared" si="2123"/>
        <v>37</v>
      </c>
    </row>
    <row r="3190" spans="1:37" ht="16.5" thickBot="1" x14ac:dyDescent="0.3">
      <c r="A3190" s="238" t="str">
        <f>CONCATENATE($C$10,"Wk ",B3190,"P",A3178)</f>
        <v>2015Wk 11P6</v>
      </c>
      <c r="B3190" s="52">
        <v>11</v>
      </c>
      <c r="C3190" s="52">
        <f>IFERROR(VLOOKUP($A3190,$A$106:$Q$3105,5,FALSE),"DNP")</f>
        <v>5</v>
      </c>
      <c r="D3190" s="52">
        <f>IFERROR(VLOOKUP($A3190,$A$106:$Q$3105,6,FALSE),"DNP")</f>
        <v>4</v>
      </c>
      <c r="E3190" s="52">
        <f>IFERROR(VLOOKUP($A3190,$A$106:$Q$3105,7,FALSE),"DNP")</f>
        <v>6</v>
      </c>
      <c r="F3190" s="52">
        <f>IFERROR(VLOOKUP($A3190,$A$106:$Q$3105,8,FALSE),"DNP")</f>
        <v>4</v>
      </c>
      <c r="G3190" s="52">
        <f>IFERROR(VLOOKUP($A3190,$A$106:$Q$3105,9,FALSE),"DNP")</f>
        <v>5</v>
      </c>
      <c r="H3190" s="52">
        <f>IFERROR(VLOOKUP($A3190,$A$106:$Q$3105,10,FALSE),"DNP")</f>
        <v>4</v>
      </c>
      <c r="I3190" s="52">
        <f>IFERROR(VLOOKUP($A3190,$A$106:$Q$3105,11,FALSE),"DNP")</f>
        <v>5</v>
      </c>
      <c r="J3190" s="52">
        <f>IFERROR(VLOOKUP($A3190,$A$106:$Q$3105,12,FALSE),"DNP")</f>
        <v>4</v>
      </c>
      <c r="K3190" s="52">
        <f>IFERROR(VLOOKUP($A3190,$A$106:$Q$3105,13,FALSE),"DNP")</f>
        <v>5</v>
      </c>
      <c r="L3190" s="239">
        <f>IF(OR(K3190="DNP",K3190=""),"DNP",SUM(C3190:K3190))</f>
        <v>42</v>
      </c>
      <c r="M3190" s="240">
        <f>IFERROR(VLOOKUP($A3190,$A$106:$Q$3105,17,FALSE),"DNP")</f>
        <v>2</v>
      </c>
      <c r="N3190" s="241"/>
      <c r="O3190" s="241"/>
      <c r="P3190" s="241"/>
      <c r="Q3190" s="241"/>
      <c r="R3190" s="241"/>
      <c r="S3190" s="241"/>
      <c r="T3190" s="241"/>
      <c r="U3190" s="241"/>
      <c r="V3190" s="241"/>
      <c r="W3190" s="242"/>
      <c r="X3190" s="243"/>
      <c r="Y3190" s="49" t="str">
        <f t="shared" ref="Y3190" si="2218">IF(M3190="DNP","DNP",IF(M3190=1,"T",IF(M3190&gt;1,"W","L")))</f>
        <v>W</v>
      </c>
      <c r="Z3190" s="49">
        <f t="shared" si="2182"/>
        <v>0</v>
      </c>
      <c r="AA3190" s="244">
        <f t="shared" si="2183"/>
        <v>0</v>
      </c>
      <c r="AB3190" s="250">
        <f t="shared" ref="AB3190" si="2219">IF(AE3190&gt;=4,ROUNDDOWN((((VLOOKUP(MAX(AE3180:AE3190),AE3180:AK3197,7,FALSE)+VLOOKUP(MAX(AE3180:AE3190)-1,AE3180:AK3197,7,FALSE)+VLOOKUP(MAX(AE3180:AE3190)-2,AE3180:AK3197,7,FALSE)+VLOOKUP(MAX(AE3180:AE3190)-3,AE3180:AK3197,7,FALSE))/4)-36)*0.8,0),G3178)</f>
        <v>4</v>
      </c>
      <c r="AC3190" s="246">
        <f t="shared" si="2216"/>
        <v>11</v>
      </c>
      <c r="AD3190" t="str">
        <f>IF(L3190&lt;&gt;"DNP","P","DNP")</f>
        <v>P</v>
      </c>
      <c r="AE3190" s="52">
        <f>COUNTIF(AD3180:AD3190,"=P")</f>
        <v>11</v>
      </c>
      <c r="AF3190" t="str">
        <f t="shared" si="2186"/>
        <v>R</v>
      </c>
      <c r="AG3190" s="247">
        <f>IF(OR(W3190="DNP",W3190="")=TRUE,0,((W3199-W3190)*0.4)+(IF(Y3190="W",0.3,IF(Y3190="T",0,-0.3)))+(IF(X3190="",0,X3190*0.3)))+IF(OR(L3190="DNP",L3190="")=TRUE,0,((L3199-L3190)*0.4)+(IF(Y3190="W",0.3,IF(Y3190="T",0,-0.3)))+(IF(M3190="",0,M3190*0.3)))</f>
        <v>1.3444444444444459</v>
      </c>
      <c r="AH3190" s="247">
        <f t="shared" si="2197"/>
        <v>3.0840000000000005</v>
      </c>
      <c r="AI3190">
        <f t="shared" si="2190"/>
        <v>13</v>
      </c>
      <c r="AJ3190">
        <f t="shared" ref="AJ3190" si="2220">AI3190+VLOOKUP(A3190,$A$1830:$O$1934,15,FALSE)</f>
        <v>13</v>
      </c>
      <c r="AK3190">
        <f t="shared" si="2123"/>
        <v>42</v>
      </c>
    </row>
    <row r="3191" spans="1:37" ht="16.5" thickBot="1" x14ac:dyDescent="0.3">
      <c r="A3191" s="238" t="str">
        <f>CONCATENATE($C$10,"Wk ",B3191,"P",A3178)</f>
        <v>2015Wk 12P6</v>
      </c>
      <c r="B3191" s="52">
        <v>12</v>
      </c>
      <c r="C3191" s="241"/>
      <c r="D3191" s="241"/>
      <c r="E3191" s="241"/>
      <c r="F3191" s="241"/>
      <c r="G3191" s="241"/>
      <c r="H3191" s="241"/>
      <c r="I3191" s="241"/>
      <c r="J3191" s="241"/>
      <c r="K3191" s="241"/>
      <c r="L3191" s="248"/>
      <c r="M3191" s="249"/>
      <c r="N3191" s="52">
        <f>IFERROR(VLOOKUP($A3191,$A$106:$Q$3105,5,FALSE),"DNP")</f>
        <v>4</v>
      </c>
      <c r="O3191" s="52">
        <f>IFERROR(VLOOKUP($A3191,$A$106:$Q$3105,6,FALSE),"DNP")</f>
        <v>5</v>
      </c>
      <c r="P3191" s="52">
        <f>IFERROR(VLOOKUP($A3191,$A$106:$Q$3105,7,FALSE),"DNP")</f>
        <v>5</v>
      </c>
      <c r="Q3191" s="52">
        <f>IFERROR(VLOOKUP($A3191,$A$106:$Q$3105,8,FALSE),"DNP")</f>
        <v>5</v>
      </c>
      <c r="R3191" s="52">
        <f>IFERROR(VLOOKUP($A3191,$A$106:$Q$3105,9,FALSE),"DNP")</f>
        <v>3</v>
      </c>
      <c r="S3191" s="52">
        <f>IFERROR(VLOOKUP($A3191,$A$106:$Q$3105,10,FALSE),"DNP")</f>
        <v>6</v>
      </c>
      <c r="T3191" s="52">
        <f>IFERROR(VLOOKUP($A3191,$A$106:$Q$3105,11,FALSE),"DNP")</f>
        <v>2</v>
      </c>
      <c r="U3191" s="52">
        <f>IFERROR(VLOOKUP($A3191,$A$106:$Q$3105,12,FALSE),"DNP")</f>
        <v>5</v>
      </c>
      <c r="V3191" s="52">
        <f>IFERROR(VLOOKUP($A3191,$A$106:$Q$3105,13,FALSE),"DNP")</f>
        <v>6</v>
      </c>
      <c r="W3191" s="239">
        <f>IF(OR(V3191="DNP",V3191=""),"DNP",SUM(N3191:V3191))</f>
        <v>41</v>
      </c>
      <c r="X3191" s="240">
        <f>IFERROR(VLOOKUP($A3191,$A$106:$Q$3105,17,FALSE),"DNP")</f>
        <v>1</v>
      </c>
      <c r="Y3191" s="49" t="str">
        <f t="shared" ref="Y3191" si="2221">IF(X3191="DNP","DNP",IF(X3191=1,"T",IF(X3191&gt;1,"W","L")))</f>
        <v>T</v>
      </c>
      <c r="Z3191" s="49">
        <f t="shared" si="2182"/>
        <v>1</v>
      </c>
      <c r="AA3191" s="244">
        <f t="shared" si="2183"/>
        <v>36</v>
      </c>
      <c r="AB3191" s="250">
        <f t="shared" ref="AB3191" si="2222">IF(AE3191&gt;=4,ROUNDDOWN((((VLOOKUP(MAX(AE3180:AE3191),AE3180:AK3197,7,FALSE)+VLOOKUP(MAX(AE3180:AE3191)-1,AE3180:AK3197,7,FALSE)+VLOOKUP(MAX(AE3180:AE3191)-2,AE3180:AK3197,7,FALSE)+VLOOKUP(MAX(AE3180:AE3191)-3,AE3180:AK3197,7,FALSE))/4)-36)*0.8,0),G3178)</f>
        <v>3</v>
      </c>
      <c r="AC3191" s="246">
        <f t="shared" si="2216"/>
        <v>12</v>
      </c>
      <c r="AD3191" t="str">
        <f>IF(W3191&lt;&gt;"DNP","P","DNP")</f>
        <v>P</v>
      </c>
      <c r="AE3191" s="52">
        <f>COUNTIF(AD3180:AD3191,"=P")</f>
        <v>12</v>
      </c>
      <c r="AF3191" t="str">
        <f t="shared" si="2186"/>
        <v>R</v>
      </c>
      <c r="AG3191" s="247">
        <f>IF(OR(W3191="DNP",W3191="")=TRUE,0,((W3199-W3191)*0.4)+(IF(Y3191="W",0.3,IF(Y3191="T",0,-0.3)))+(IF(X3191="",0,X3191*0.3)))+IF(OR(L3191="DNP",L3191="")=TRUE,0,((L3199-L3191)*0.4)+(IF(Y3191="W",0.3,IF(Y3191="T",0,-0.3)))+(IF(M3191="",0,M3191*0.3)))</f>
        <v>0.52222222222222003</v>
      </c>
      <c r="AH3191" s="247">
        <f t="shared" si="2197"/>
        <v>2.3213333333333313</v>
      </c>
      <c r="AI3191">
        <f t="shared" si="2190"/>
        <v>14</v>
      </c>
      <c r="AJ3191">
        <f t="shared" ref="AJ3191" si="2223">AI3191+VLOOKUP(A3191,$A$1997:$O$2101,15,FALSE)</f>
        <v>16</v>
      </c>
      <c r="AK3191">
        <f t="shared" si="2123"/>
        <v>41</v>
      </c>
    </row>
    <row r="3192" spans="1:37" ht="16.5" thickBot="1" x14ac:dyDescent="0.3">
      <c r="A3192" s="238" t="str">
        <f>CONCATENATE($C$10,"Wk ",B3192,"P",A3178)</f>
        <v>2015Wk 13P6</v>
      </c>
      <c r="B3192" s="52">
        <v>13</v>
      </c>
      <c r="C3192" s="52">
        <f>IFERROR(VLOOKUP($A3192,$A$106:$Q$3105,5,FALSE),"DNP")</f>
        <v>6</v>
      </c>
      <c r="D3192" s="52">
        <f>IFERROR(VLOOKUP($A3192,$A$106:$Q$3105,6,FALSE),"DNP")</f>
        <v>5</v>
      </c>
      <c r="E3192" s="52">
        <f>IFERROR(VLOOKUP($A3192,$A$106:$Q$3105,7,FALSE),"DNP")</f>
        <v>6</v>
      </c>
      <c r="F3192" s="52">
        <f>IFERROR(VLOOKUP($A3192,$A$106:$Q$3105,8,FALSE),"DNP")</f>
        <v>6</v>
      </c>
      <c r="G3192" s="52">
        <f>IFERROR(VLOOKUP($A3192,$A$106:$Q$3105,9,FALSE),"DNP")</f>
        <v>4</v>
      </c>
      <c r="H3192" s="52">
        <f>IFERROR(VLOOKUP($A3192,$A$106:$Q$3105,10,FALSE),"DNP")</f>
        <v>3</v>
      </c>
      <c r="I3192" s="52">
        <f>IFERROR(VLOOKUP($A3192,$A$106:$Q$3105,11,FALSE),"DNP")</f>
        <v>5</v>
      </c>
      <c r="J3192" s="52">
        <f>IFERROR(VLOOKUP($A3192,$A$106:$Q$3105,12,FALSE),"DNP")</f>
        <v>4</v>
      </c>
      <c r="K3192" s="52">
        <f>IFERROR(VLOOKUP($A3192,$A$106:$Q$3105,13,FALSE),"DNP")</f>
        <v>5</v>
      </c>
      <c r="L3192" s="239">
        <f>IF(OR(K3192="DNP",K3192=""),"DNP",SUM(C3192:K3192))</f>
        <v>44</v>
      </c>
      <c r="M3192" s="240">
        <f>IFERROR(VLOOKUP($A3192,$A$106:$Q$3105,17,FALSE),"DNP")</f>
        <v>0</v>
      </c>
      <c r="N3192" s="241"/>
      <c r="O3192" s="241"/>
      <c r="P3192" s="241"/>
      <c r="Q3192" s="241"/>
      <c r="R3192" s="241"/>
      <c r="S3192" s="241"/>
      <c r="T3192" s="241"/>
      <c r="U3192" s="241"/>
      <c r="V3192" s="241"/>
      <c r="W3192" s="242"/>
      <c r="X3192" s="243"/>
      <c r="Y3192" s="49" t="str">
        <f t="shared" ref="Y3192" si="2224">IF(M3192="DNP","DNP",IF(M3192=1,"T",IF(M3192&gt;1,"W","L")))</f>
        <v>L</v>
      </c>
      <c r="Z3192" s="49">
        <f t="shared" si="2182"/>
        <v>0</v>
      </c>
      <c r="AA3192" s="244">
        <f t="shared" si="2183"/>
        <v>0</v>
      </c>
      <c r="AB3192" s="250">
        <f t="shared" ref="AB3192" si="2225">IF(AE3192&gt;=4,ROUNDDOWN((((VLOOKUP(MAX(AE3180:AE3192),AE3180:AK3197,7,FALSE)+VLOOKUP(MAX(AE3180:AE3192)-1,AE3180:AK3197,7,FALSE)+VLOOKUP(MAX(AE3180:AE3192)-2,AE3180:AK3197,7,FALSE)+VLOOKUP(MAX(AE3180:AE3192)-3,AE3180:AK3197,7,FALSE))/4)-36)*0.8,0),G3178)</f>
        <v>4</v>
      </c>
      <c r="AC3192" s="246">
        <f t="shared" si="2216"/>
        <v>13</v>
      </c>
      <c r="AD3192" t="str">
        <f>IF(L3192&lt;&gt;"DNP","P","DNP")</f>
        <v>P</v>
      </c>
      <c r="AE3192" s="52">
        <f>COUNTIF(AD3180:AD3192,"=P")</f>
        <v>13</v>
      </c>
      <c r="AF3192" t="str">
        <f t="shared" si="2186"/>
        <v>R</v>
      </c>
      <c r="AG3192" s="247">
        <f>IF(OR(W3192="DNP",W3192="")=TRUE,0,((W3199-W3192)*0.4)+(IF(Y3192="W",0.3,IF(Y3192="T",0,-0.3)))+(IF(X3192="",0,X3192*0.3)))+IF(OR(L3192="DNP",L3192="")=TRUE,0,((L3199-L3192)*0.4)+(IF(Y3192="W",0.3,IF(Y3192="T",0,-0.3)))+(IF(M3192="",0,M3192*0.3)))</f>
        <v>-0.65555555555555434</v>
      </c>
      <c r="AH3192" s="247">
        <f t="shared" si="2197"/>
        <v>0.13800000000000023</v>
      </c>
      <c r="AI3192">
        <f t="shared" si="2190"/>
        <v>13</v>
      </c>
      <c r="AJ3192">
        <f t="shared" ref="AJ3192" si="2226">AI3192+VLOOKUP(A3192,$A$2164:$O$2268,15,FALSE)</f>
        <v>11</v>
      </c>
      <c r="AK3192">
        <f t="shared" si="2123"/>
        <v>44</v>
      </c>
    </row>
    <row r="3193" spans="1:37" ht="16.5" thickBot="1" x14ac:dyDescent="0.3">
      <c r="A3193" s="238" t="str">
        <f>CONCATENATE($C$10,"Wk ",B3193,"P",A3178)</f>
        <v>2015Wk 14P6</v>
      </c>
      <c r="B3193" s="52">
        <v>14</v>
      </c>
      <c r="C3193" s="241"/>
      <c r="D3193" s="241"/>
      <c r="E3193" s="241"/>
      <c r="F3193" s="241"/>
      <c r="G3193" s="241"/>
      <c r="H3193" s="241"/>
      <c r="I3193" s="241"/>
      <c r="J3193" s="241"/>
      <c r="K3193" s="241"/>
      <c r="L3193" s="248"/>
      <c r="M3193" s="249"/>
      <c r="N3193" s="52">
        <f>IFERROR(VLOOKUP($A3193,$A$106:$Q$3105,5,FALSE),"DNP")</f>
        <v>4</v>
      </c>
      <c r="O3193" s="52">
        <f>IFERROR(VLOOKUP($A3193,$A$106:$Q$3105,6,FALSE),"DNP")</f>
        <v>5</v>
      </c>
      <c r="P3193" s="52">
        <f>IFERROR(VLOOKUP($A3193,$A$106:$Q$3105,7,FALSE),"DNP")</f>
        <v>6</v>
      </c>
      <c r="Q3193" s="52">
        <f>IFERROR(VLOOKUP($A3193,$A$106:$Q$3105,8,FALSE),"DNP")</f>
        <v>6</v>
      </c>
      <c r="R3193" s="52">
        <f>IFERROR(VLOOKUP($A3193,$A$106:$Q$3105,9,FALSE),"DNP")</f>
        <v>4</v>
      </c>
      <c r="S3193" s="52">
        <f>IFERROR(VLOOKUP($A3193,$A$106:$Q$3105,10,FALSE),"DNP")</f>
        <v>6</v>
      </c>
      <c r="T3193" s="52">
        <f>IFERROR(VLOOKUP($A3193,$A$106:$Q$3105,11,FALSE),"DNP")</f>
        <v>3</v>
      </c>
      <c r="U3193" s="52">
        <f>IFERROR(VLOOKUP($A3193,$A$106:$Q$3105,12,FALSE),"DNP")</f>
        <v>4</v>
      </c>
      <c r="V3193" s="52">
        <f>IFERROR(VLOOKUP($A3193,$A$106:$Q$3105,13,FALSE),"DNP")</f>
        <v>6</v>
      </c>
      <c r="W3193" s="239">
        <f>IF(OR(V3193="DNP",V3193=""),"DNP",SUM(N3193:V3193))</f>
        <v>44</v>
      </c>
      <c r="X3193" s="240">
        <f>IFERROR(VLOOKUP($A3193,$A$106:$Q$3105,17,FALSE),"DNP")</f>
        <v>0</v>
      </c>
      <c r="Y3193" s="49" t="str">
        <f t="shared" ref="Y3193" si="2227">IF(X3193="DNP","DNP",IF(X3193=1,"T",IF(X3193&gt;1,"W","L")))</f>
        <v>L</v>
      </c>
      <c r="Z3193" s="49">
        <f t="shared" si="2182"/>
        <v>0</v>
      </c>
      <c r="AA3193" s="244">
        <f t="shared" si="2183"/>
        <v>0</v>
      </c>
      <c r="AB3193" s="250">
        <f t="shared" ref="AB3193" si="2228">IF(AE3193&gt;=4,ROUNDDOWN((((VLOOKUP(MAX(AE3180:AE3193),AE3180:AK3197,7,FALSE)+VLOOKUP(MAX(AE3180:AE3193)-1,AE3180:AK3197,7,FALSE)+VLOOKUP(MAX(AE3180:AE3193)-2,AE3180:AK3197,7,FALSE)+VLOOKUP(MAX(AE3180:AE3193)-3,AE3180:AK3197,7,FALSE))/4)-36)*0.8,0),G3178)</f>
        <v>5</v>
      </c>
      <c r="AC3193" s="246">
        <f t="shared" si="2216"/>
        <v>14</v>
      </c>
      <c r="AD3193" t="str">
        <f>IF(W3193&lt;&gt;"DNP","P","DNP")</f>
        <v>P</v>
      </c>
      <c r="AE3193" s="52">
        <f>COUNTIF(AD3180:AD3193,"=P")</f>
        <v>14</v>
      </c>
      <c r="AF3193" t="str">
        <f t="shared" si="2186"/>
        <v>R</v>
      </c>
      <c r="AG3193" s="247">
        <f>IF(OR(W3193="DNP",W3193="")=TRUE,0,((W3199-W3193)*0.4)+(IF(Y3193="W",0.3,IF(Y3193="T",0,-0.3)))+(IF(X3193="",0,X3193*0.3)))+IF(OR(L3193="DNP",L3193="")=TRUE,0,((L3199-L3193)*0.4)+(IF(Y3193="W",0.3,IF(Y3193="T",0,-0.3)))+(IF(M3193="",0,M3193*0.3)))</f>
        <v>-1.2777777777777801</v>
      </c>
      <c r="AH3193" s="247">
        <f t="shared" si="2197"/>
        <v>-1.5446666666666691</v>
      </c>
      <c r="AI3193">
        <f t="shared" si="2190"/>
        <v>12</v>
      </c>
      <c r="AJ3193">
        <f t="shared" ref="AJ3193" si="2229">AI3193+VLOOKUP(A3193,$A$2331:$O$2435,15,FALSE)</f>
        <v>10</v>
      </c>
      <c r="AK3193">
        <f t="shared" si="2123"/>
        <v>44</v>
      </c>
    </row>
    <row r="3194" spans="1:37" ht="16.5" thickBot="1" x14ac:dyDescent="0.3">
      <c r="A3194" s="238" t="str">
        <f>CONCATENATE($C$10,"Wk ",B3194,"P",A3178)</f>
        <v>2015Wk 15P6</v>
      </c>
      <c r="B3194" s="52">
        <v>15</v>
      </c>
      <c r="C3194" s="52">
        <f>IFERROR(VLOOKUP($A3194,$A$106:$Q$3105,5,FALSE),"DNP")</f>
        <v>6</v>
      </c>
      <c r="D3194" s="52">
        <f>IFERROR(VLOOKUP($A3194,$A$106:$Q$3105,6,FALSE),"DNP")</f>
        <v>5</v>
      </c>
      <c r="E3194" s="52">
        <f>IFERROR(VLOOKUP($A3194,$A$106:$Q$3105,7,FALSE),"DNP")</f>
        <v>6</v>
      </c>
      <c r="F3194" s="52">
        <f>IFERROR(VLOOKUP($A3194,$A$106:$Q$3105,8,FALSE),"DNP")</f>
        <v>5</v>
      </c>
      <c r="G3194" s="52">
        <f>IFERROR(VLOOKUP($A3194,$A$106:$Q$3105,9,FALSE),"DNP")</f>
        <v>4</v>
      </c>
      <c r="H3194" s="52">
        <f>IFERROR(VLOOKUP($A3194,$A$106:$Q$3105,10,FALSE),"DNP")</f>
        <v>4</v>
      </c>
      <c r="I3194" s="52">
        <f>IFERROR(VLOOKUP($A3194,$A$106:$Q$3105,11,FALSE),"DNP")</f>
        <v>4</v>
      </c>
      <c r="J3194" s="52">
        <f>IFERROR(VLOOKUP($A3194,$A$106:$Q$3105,12,FALSE),"DNP")</f>
        <v>4</v>
      </c>
      <c r="K3194" s="52">
        <f>IFERROR(VLOOKUP($A3194,$A$106:$Q$3105,13,FALSE),"DNP")</f>
        <v>5</v>
      </c>
      <c r="L3194" s="239">
        <f>IF(OR(K3194="DNP",K3194=""),"DNP",SUM(C3194:K3194))</f>
        <v>43</v>
      </c>
      <c r="M3194" s="240">
        <f>IFERROR(VLOOKUP($A3194,$A$106:$Q$3105,17,FALSE),"DNP")</f>
        <v>2</v>
      </c>
      <c r="N3194" s="241"/>
      <c r="O3194" s="241"/>
      <c r="P3194" s="241"/>
      <c r="Q3194" s="241"/>
      <c r="R3194" s="241"/>
      <c r="S3194" s="241"/>
      <c r="T3194" s="241"/>
      <c r="U3194" s="241"/>
      <c r="V3194" s="241"/>
      <c r="W3194" s="242"/>
      <c r="X3194" s="243"/>
      <c r="Y3194" s="49" t="str">
        <f t="shared" ref="Y3194" si="2230">IF(M3194="DNP","DNP",IF(M3194=1,"T",IF(M3194&gt;1,"W","L")))</f>
        <v>W</v>
      </c>
      <c r="Z3194" s="49">
        <f t="shared" si="2182"/>
        <v>0</v>
      </c>
      <c r="AA3194" s="244">
        <f t="shared" si="2183"/>
        <v>0</v>
      </c>
      <c r="AB3194" s="250">
        <f t="shared" ref="AB3194" si="2231">IF(AE3194&gt;=4,ROUNDDOWN((((VLOOKUP(MAX(AE3180:AE3194),AE3180:AK3197,7,FALSE)+VLOOKUP(MAX(AE3180:AE3194)-1,AE3180:AK3197,7,FALSE)+VLOOKUP(MAX(AE3180:AE3194)-2,AE3180:AK3197,7,FALSE)+VLOOKUP(MAX(AE3180:AE3194)-3,AE3180:AK3197,7,FALSE))/4)-36)*0.8,0),G3178)</f>
        <v>5</v>
      </c>
      <c r="AC3194" s="246">
        <f t="shared" si="2216"/>
        <v>15</v>
      </c>
      <c r="AD3194" t="str">
        <f>IF(L3194&lt;&gt;"DNP","P","DNP")</f>
        <v>P</v>
      </c>
      <c r="AE3194" s="52">
        <f>COUNTIF(AD3180:AD3194,"=P")</f>
        <v>15</v>
      </c>
      <c r="AF3194" t="str">
        <f t="shared" si="2186"/>
        <v>R</v>
      </c>
      <c r="AG3194" s="247">
        <f>IF(OR(W3194="DNP",W3194="")=TRUE,0,((W3199-W3194)*0.4)+(IF(Y3194="W",0.3,IF(Y3194="T",0,-0.3)))+(IF(X3194="",0,X3194*0.3)))+IF(OR(L3194="DNP",L3194="")=TRUE,0,((L3199-L3194)*0.4)+(IF(Y3194="W",0.3,IF(Y3194="T",0,-0.3)))+(IF(M3194="",0,M3194*0.3)))</f>
        <v>0.94444444444444575</v>
      </c>
      <c r="AH3194" s="247">
        <f t="shared" si="2197"/>
        <v>-0.12799999999999989</v>
      </c>
      <c r="AI3194">
        <f t="shared" si="2190"/>
        <v>12</v>
      </c>
      <c r="AJ3194">
        <f t="shared" ref="AJ3194" si="2232">AI3194+VLOOKUP(A3194,$A$2498:$O$2602,15,FALSE)</f>
        <v>11</v>
      </c>
      <c r="AK3194">
        <f t="shared" si="2123"/>
        <v>43</v>
      </c>
    </row>
    <row r="3195" spans="1:37" ht="16.5" thickBot="1" x14ac:dyDescent="0.3">
      <c r="A3195" s="238" t="str">
        <f>CONCATENATE($C$10,"Wk ",B3195,"P",A3178)</f>
        <v>2015Wk 16P6</v>
      </c>
      <c r="B3195" s="52">
        <v>16</v>
      </c>
      <c r="C3195" s="241"/>
      <c r="D3195" s="241"/>
      <c r="E3195" s="241"/>
      <c r="F3195" s="241"/>
      <c r="G3195" s="241"/>
      <c r="H3195" s="241"/>
      <c r="I3195" s="241"/>
      <c r="J3195" s="241"/>
      <c r="K3195" s="241"/>
      <c r="L3195" s="248"/>
      <c r="M3195" s="249"/>
      <c r="N3195" s="52">
        <f>IFERROR(VLOOKUP($A3195,$A$106:$Q$3105,5,FALSE),"DNP")</f>
        <v>5</v>
      </c>
      <c r="O3195" s="52">
        <f>IFERROR(VLOOKUP($A3195,$A$106:$Q$3105,6,FALSE),"DNP")</f>
        <v>5</v>
      </c>
      <c r="P3195" s="52">
        <f>IFERROR(VLOOKUP($A3195,$A$106:$Q$3105,7,FALSE),"DNP")</f>
        <v>5</v>
      </c>
      <c r="Q3195" s="52">
        <f>IFERROR(VLOOKUP($A3195,$A$106:$Q$3105,8,FALSE),"DNP")</f>
        <v>4</v>
      </c>
      <c r="R3195" s="52">
        <f>IFERROR(VLOOKUP($A3195,$A$106:$Q$3105,9,FALSE),"DNP")</f>
        <v>3</v>
      </c>
      <c r="S3195" s="52">
        <f>IFERROR(VLOOKUP($A3195,$A$106:$Q$3105,10,FALSE),"DNP")</f>
        <v>4</v>
      </c>
      <c r="T3195" s="52">
        <f>IFERROR(VLOOKUP($A3195,$A$106:$Q$3105,11,FALSE),"DNP")</f>
        <v>3</v>
      </c>
      <c r="U3195" s="52">
        <f>IFERROR(VLOOKUP($A3195,$A$106:$Q$3105,12,FALSE),"DNP")</f>
        <v>5</v>
      </c>
      <c r="V3195" s="52">
        <f>IFERROR(VLOOKUP($A3195,$A$106:$Q$3105,13,FALSE),"DNP")</f>
        <v>5</v>
      </c>
      <c r="W3195" s="239">
        <f>IF(OR(V3195="DNP",V3195=""),"DNP",SUM(N3195:V3195))</f>
        <v>39</v>
      </c>
      <c r="X3195" s="240">
        <f>IFERROR(VLOOKUP($A3195,$A$106:$Q$3105,17,FALSE),"DNP")</f>
        <v>2</v>
      </c>
      <c r="Y3195" s="49" t="str">
        <f t="shared" ref="Y3195" si="2233">IF(X3195="DNP","DNP",IF(X3195=1,"T",IF(X3195&gt;1,"W","L")))</f>
        <v>W</v>
      </c>
      <c r="Z3195" s="49">
        <f t="shared" si="2182"/>
        <v>0</v>
      </c>
      <c r="AA3195" s="244">
        <f t="shared" si="2183"/>
        <v>0</v>
      </c>
      <c r="AB3195" s="250">
        <f t="shared" ref="AB3195" si="2234">IF(AE3195&gt;=4,ROUNDDOWN((((VLOOKUP(MAX(AE3180:AE3195),AE3180:AK3197,7,FALSE)+VLOOKUP(MAX(AE3180:AE3195)-1,AE3180:AK3197,7,FALSE)+VLOOKUP(MAX(AE3180:AE3195)-2,AE3180:AK3197,7,FALSE)+VLOOKUP(MAX(AE3180:AE3195)-3,AE3180:AK3197,7,FALSE))/4)-36)*0.8,0),G3178)</f>
        <v>5</v>
      </c>
      <c r="AC3195" s="246">
        <f t="shared" si="2216"/>
        <v>16</v>
      </c>
      <c r="AD3195" t="str">
        <f>IF(W3195&lt;&gt;"DNP","P","DNP")</f>
        <v>P</v>
      </c>
      <c r="AE3195" s="52">
        <f>COUNTIF(AD3180:AD3195,"=P")</f>
        <v>16</v>
      </c>
      <c r="AF3195" t="str">
        <f t="shared" si="2186"/>
        <v>R</v>
      </c>
      <c r="AG3195" s="247">
        <f>IF(OR(W3195="DNP",W3195="")=TRUE,0,((W3199-W3195)*0.4)+(IF(Y3195="W",0.3,IF(Y3195="T",0,-0.3)))+(IF(X3195="",0,X3195*0.3)))+IF(OR(L3195="DNP",L3195="")=TRUE,0,((L3199-L3195)*0.4)+(IF(Y3195="W",0.3,IF(Y3195="T",0,-0.3)))+(IF(M3195="",0,M3195*0.3)))</f>
        <v>1.9222222222222203</v>
      </c>
      <c r="AH3195" s="247">
        <f t="shared" si="2197"/>
        <v>2.1333333333333315</v>
      </c>
      <c r="AI3195">
        <f t="shared" si="2190"/>
        <v>12</v>
      </c>
      <c r="AJ3195">
        <f t="shared" ref="AJ3195" si="2235">AI3195+VLOOKUP(A3195,$A$2665:$O$2769,15,FALSE)</f>
        <v>15</v>
      </c>
      <c r="AK3195">
        <f t="shared" si="2123"/>
        <v>39</v>
      </c>
    </row>
    <row r="3196" spans="1:37" ht="16.5" thickBot="1" x14ac:dyDescent="0.3">
      <c r="A3196" s="238" t="str">
        <f>CONCATENATE($C$10,"Wk ",B3196,"P",A3178)</f>
        <v>2015Wk 17P6</v>
      </c>
      <c r="B3196" s="52">
        <v>17</v>
      </c>
      <c r="C3196" s="52">
        <f>IFERROR(VLOOKUP($A3196,$A$106:$Q$3105,5,FALSE),"DNP")</f>
        <v>5</v>
      </c>
      <c r="D3196" s="52">
        <f>IFERROR(VLOOKUP($A3196,$A$106:$Q$3105,6,FALSE),"DNP")</f>
        <v>4</v>
      </c>
      <c r="E3196" s="52">
        <f>IFERROR(VLOOKUP($A3196,$A$106:$Q$3105,7,FALSE),"DNP")</f>
        <v>7</v>
      </c>
      <c r="F3196" s="52">
        <f>IFERROR(VLOOKUP($A3196,$A$106:$Q$3105,8,FALSE),"DNP")</f>
        <v>6</v>
      </c>
      <c r="G3196" s="52">
        <f>IFERROR(VLOOKUP($A3196,$A$106:$Q$3105,9,FALSE),"DNP")</f>
        <v>3</v>
      </c>
      <c r="H3196" s="52">
        <f>IFERROR(VLOOKUP($A3196,$A$106:$Q$3105,10,FALSE),"DNP")</f>
        <v>4</v>
      </c>
      <c r="I3196" s="52">
        <f>IFERROR(VLOOKUP($A3196,$A$106:$Q$3105,11,FALSE),"DNP")</f>
        <v>5</v>
      </c>
      <c r="J3196" s="52">
        <f>IFERROR(VLOOKUP($A3196,$A$106:$Q$3105,12,FALSE),"DNP")</f>
        <v>3</v>
      </c>
      <c r="K3196" s="52">
        <f>IFERROR(VLOOKUP($A3196,$A$106:$Q$3105,13,FALSE),"DNP")</f>
        <v>5</v>
      </c>
      <c r="L3196" s="239">
        <f>IF(OR(K3196="DNP",K3196=""),"DNP",SUM(C3196:K3196))</f>
        <v>42</v>
      </c>
      <c r="M3196" s="240">
        <f>IFERROR(VLOOKUP($A3196,$A$106:$Q$3105,17,FALSE),"DNP")</f>
        <v>2</v>
      </c>
      <c r="N3196" s="241"/>
      <c r="O3196" s="241"/>
      <c r="P3196" s="241"/>
      <c r="Q3196" s="241"/>
      <c r="R3196" s="241"/>
      <c r="S3196" s="241"/>
      <c r="T3196" s="241"/>
      <c r="U3196" s="241"/>
      <c r="V3196" s="241"/>
      <c r="W3196" s="242"/>
      <c r="X3196" s="243"/>
      <c r="Y3196" s="49" t="str">
        <f t="shared" ref="Y3196" si="2236">IF(M3196="DNP","DNP",IF(M3196=1,"T",IF(M3196&gt;1,"W","L")))</f>
        <v>W</v>
      </c>
      <c r="Z3196" s="49">
        <f t="shared" si="2182"/>
        <v>0</v>
      </c>
      <c r="AA3196" s="244">
        <f t="shared" si="2183"/>
        <v>0</v>
      </c>
      <c r="AB3196" s="250">
        <f t="shared" ref="AB3196" si="2237">IF(AE3196&gt;=4,ROUNDDOWN((((VLOOKUP(MAX(AE3180:AE3196),AE3180:AK3197,7,FALSE)+VLOOKUP(MAX(AE3180:AE3196)-1,AE3180:AK3197,7,FALSE)+VLOOKUP(MAX(AE3180:AE3196)-2,AE3180:AK3197,7,FALSE)+VLOOKUP(MAX(AE3180:AE3196)-3,AE3180:AK3197,7,FALSE))/4)-36)*0.8,0),G3178)</f>
        <v>4</v>
      </c>
      <c r="AC3196" s="246">
        <f t="shared" si="2216"/>
        <v>17</v>
      </c>
      <c r="AD3196" t="str">
        <f>IF(L3196&lt;&gt;"DNP","P","DNP")</f>
        <v>P</v>
      </c>
      <c r="AE3196" s="52">
        <f>COUNTIF(AD3180:AD3196,"=P")</f>
        <v>17</v>
      </c>
      <c r="AF3196" t="str">
        <f t="shared" si="2186"/>
        <v>R</v>
      </c>
      <c r="AG3196" s="247">
        <f>IF(OR(W3196="DNP",W3196="")=TRUE,0,((W3199-W3196)*0.4)+(IF(Y3196="W",0.3,IF(Y3196="T",0,-0.3)))+(IF(X3196="",0,X3196*0.3)))+IF(OR(L3196="DNP",L3196="")=TRUE,0,((L3199-L3196)*0.4)+(IF(Y3196="W",0.3,IF(Y3196="T",0,-0.3)))+(IF(M3196="",0,M3196*0.3)))</f>
        <v>1.3444444444444459</v>
      </c>
      <c r="AH3196" s="247">
        <f t="shared" si="2197"/>
        <v>2.9440000000000004</v>
      </c>
      <c r="AI3196">
        <f t="shared" si="2190"/>
        <v>13</v>
      </c>
      <c r="AJ3196">
        <f t="shared" ref="AJ3196" si="2238">AI3196+VLOOKUP(A3196,$A$2832:$O$2936,15,FALSE)</f>
        <v>14</v>
      </c>
      <c r="AK3196">
        <f t="shared" si="2123"/>
        <v>42</v>
      </c>
    </row>
    <row r="3197" spans="1:37" ht="16.5" thickBot="1" x14ac:dyDescent="0.3">
      <c r="A3197" s="238" t="str">
        <f>CONCATENATE($C$10,"Wk ",B3197,"P",A3178)</f>
        <v>2015Wk 18P6</v>
      </c>
      <c r="B3197" s="52">
        <v>18</v>
      </c>
      <c r="C3197" s="241"/>
      <c r="D3197" s="241"/>
      <c r="E3197" s="241"/>
      <c r="F3197" s="241"/>
      <c r="G3197" s="241"/>
      <c r="H3197" s="241"/>
      <c r="I3197" s="241"/>
      <c r="J3197" s="241"/>
      <c r="K3197" s="241"/>
      <c r="L3197" s="248"/>
      <c r="M3197" s="249"/>
      <c r="N3197" s="52">
        <f>IFERROR(VLOOKUP($A3197,$A$106:$Q$3105,5,FALSE),"DNP")</f>
        <v>6</v>
      </c>
      <c r="O3197" s="52">
        <f>IFERROR(VLOOKUP($A3197,$A$106:$Q$3105,6,FALSE),"DNP")</f>
        <v>5</v>
      </c>
      <c r="P3197" s="52">
        <f>IFERROR(VLOOKUP($A3197,$A$106:$Q$3105,7,FALSE),"DNP")</f>
        <v>6</v>
      </c>
      <c r="Q3197" s="52">
        <f>IFERROR(VLOOKUP($A3197,$A$106:$Q$3105,8,FALSE),"DNP")</f>
        <v>5</v>
      </c>
      <c r="R3197" s="52">
        <f>IFERROR(VLOOKUP($A3197,$A$106:$Q$3105,9,FALSE),"DNP")</f>
        <v>3</v>
      </c>
      <c r="S3197" s="52">
        <f>IFERROR(VLOOKUP($A3197,$A$106:$Q$3105,10,FALSE),"DNP")</f>
        <v>5</v>
      </c>
      <c r="T3197" s="52">
        <f>IFERROR(VLOOKUP($A3197,$A$106:$Q$3105,11,FALSE),"DNP")</f>
        <v>4</v>
      </c>
      <c r="U3197" s="52">
        <f>IFERROR(VLOOKUP($A3197,$A$106:$Q$3105,12,FALSE),"DNP")</f>
        <v>4</v>
      </c>
      <c r="V3197" s="52">
        <f>IFERROR(VLOOKUP($A3197,$A$106:$Q$3105,13,FALSE),"DNP")</f>
        <v>6</v>
      </c>
      <c r="W3197" s="239">
        <f>IF(OR(V3197="DNP",V3197=""),"DNP",SUM(N3197:V3197))</f>
        <v>44</v>
      </c>
      <c r="X3197" s="240">
        <f>IFERROR(VLOOKUP($A3197,$A$106:$Q$3105,17,FALSE),"DNP")</f>
        <v>0</v>
      </c>
      <c r="Y3197" s="49" t="str">
        <f t="shared" ref="Y3197" si="2239">IF(X3197="DNP","DNP",IF(X3197=1,"T",IF(X3197&gt;1,"W","L")))</f>
        <v>L</v>
      </c>
      <c r="Z3197" s="49">
        <f t="shared" si="2182"/>
        <v>0</v>
      </c>
      <c r="AA3197" s="244">
        <f t="shared" si="2183"/>
        <v>0</v>
      </c>
      <c r="AB3197" s="250">
        <f t="shared" ref="AB3197" si="2240">IF(AE3197&gt;=4,ROUNDDOWN((((VLOOKUP(MAX(AE3180:AE3197),AE3180:AK3197,7,FALSE)+VLOOKUP(MAX(AE3180:AE3197)-1,AE3180:AK3197,7,FALSE)+VLOOKUP(MAX(AE3180:AE3197)-2,AE3180:AK3197,7,FALSE)+VLOOKUP(MAX(AE3180:AE3197)-3,AE3180:AK3197,7,FALSE))/4)-36)*0.8,0),G3178)</f>
        <v>4</v>
      </c>
      <c r="AC3197" s="246">
        <f t="shared" si="2216"/>
        <v>18</v>
      </c>
      <c r="AD3197" t="str">
        <f>IF(W3197&lt;&gt;"DNP","P","DNP")</f>
        <v>P</v>
      </c>
      <c r="AE3197" s="52">
        <f>COUNTIF(AD3180:AD3197,"=P")</f>
        <v>18</v>
      </c>
      <c r="AF3197" t="str">
        <f t="shared" si="2186"/>
        <v>R</v>
      </c>
      <c r="AG3197" s="247">
        <f>IF(OR(W3197="DNP",W3197="")=TRUE,0,((W3199-W3197)*0.4)+(IF(Y3197="W",0.3,IF(Y3197="T",0,-0.3)))+(IF(X3197="",0,X3197*0.3)))+IF(OR(L3197="DNP",L3197="")=TRUE,0,((L3199-L3197)*0.4)+(IF(Y3197="W",0.3,IF(Y3197="T",0,-0.3)))+(IF(M3197="",0,M3197*0.3)))</f>
        <v>-1.2777777777777801</v>
      </c>
      <c r="AH3197" s="247">
        <f t="shared" si="2197"/>
        <v>0.25733333333333142</v>
      </c>
      <c r="AI3197">
        <f t="shared" si="2190"/>
        <v>13</v>
      </c>
      <c r="AJ3197">
        <f t="shared" ref="AJ3197" si="2241">AI3197+VLOOKUP(A3197,$A$2999:$O$3103,15,FALSE)</f>
        <v>11</v>
      </c>
      <c r="AK3197">
        <f t="shared" si="2123"/>
        <v>44</v>
      </c>
    </row>
    <row r="3198" spans="1:37" ht="18" x14ac:dyDescent="0.25">
      <c r="A3198" s="238" t="str">
        <f>CONCATENATE($C$10,"S&amp;AP",A3178)</f>
        <v>2015S&amp;AP6</v>
      </c>
      <c r="B3198" s="251" t="s">
        <v>321</v>
      </c>
      <c r="C3198" s="252" t="str">
        <f>CONCATENATE(SUM(C3180:C3197)+100,COUNT(C3180:C3197)+100)</f>
        <v>154109</v>
      </c>
      <c r="D3198" s="252" t="str">
        <f t="shared" ref="D3198:K3198" si="2242">CONCATENATE(SUM(D3180:D3197)+100,COUNT(D3180:D3197)+100)</f>
        <v>142109</v>
      </c>
      <c r="E3198" s="252" t="str">
        <f t="shared" si="2242"/>
        <v>156109</v>
      </c>
      <c r="F3198" s="252" t="str">
        <f t="shared" si="2242"/>
        <v>145109</v>
      </c>
      <c r="G3198" s="252" t="str">
        <f t="shared" si="2242"/>
        <v>136109</v>
      </c>
      <c r="H3198" s="252" t="str">
        <f t="shared" si="2242"/>
        <v>134109</v>
      </c>
      <c r="I3198" s="252" t="str">
        <f t="shared" si="2242"/>
        <v>142109</v>
      </c>
      <c r="J3198" s="252" t="str">
        <f t="shared" si="2242"/>
        <v>132109</v>
      </c>
      <c r="K3198" s="252" t="str">
        <f t="shared" si="2242"/>
        <v>147109</v>
      </c>
      <c r="L3198" s="253"/>
      <c r="M3198" s="254">
        <f>SUM(M3180:M3197)</f>
        <v>14</v>
      </c>
      <c r="N3198" s="252" t="str">
        <f>CONCATENATE(SUM(N3180:N3197)+100,COUNT(N3180:N3197)+100)</f>
        <v>144109</v>
      </c>
      <c r="O3198" s="252" t="str">
        <f t="shared" ref="O3198:V3198" si="2243">CONCATENATE(SUM(O3180:O3197)+100,COUNT(O3180:O3197)+100)</f>
        <v>145109</v>
      </c>
      <c r="P3198" s="252" t="str">
        <f t="shared" si="2243"/>
        <v>148109</v>
      </c>
      <c r="Q3198" s="252" t="str">
        <f t="shared" si="2243"/>
        <v>142109</v>
      </c>
      <c r="R3198" s="252" t="str">
        <f t="shared" si="2243"/>
        <v>128109</v>
      </c>
      <c r="S3198" s="252" t="str">
        <f t="shared" si="2243"/>
        <v>145109</v>
      </c>
      <c r="T3198" s="252" t="str">
        <f t="shared" si="2243"/>
        <v>130109</v>
      </c>
      <c r="U3198" s="252" t="str">
        <f t="shared" si="2243"/>
        <v>141109</v>
      </c>
      <c r="V3198" s="252" t="str">
        <f t="shared" si="2243"/>
        <v>151109</v>
      </c>
      <c r="W3198" s="253"/>
      <c r="X3198" s="254">
        <f>SUM(X3180:X3197)</f>
        <v>10</v>
      </c>
      <c r="Y3198" s="255"/>
      <c r="Z3198" s="256"/>
      <c r="AA3198" s="257"/>
      <c r="AB3198" s="52"/>
      <c r="AC3198" s="52"/>
    </row>
    <row r="3199" spans="1:37" ht="18" x14ac:dyDescent="0.25">
      <c r="B3199" s="251" t="s">
        <v>322</v>
      </c>
      <c r="C3199" s="258">
        <f>AVERAGE(C3180:C3197)</f>
        <v>6</v>
      </c>
      <c r="D3199" s="258">
        <f t="shared" ref="D3199:K3199" si="2244">AVERAGE(D3180:D3197)</f>
        <v>4.666666666666667</v>
      </c>
      <c r="E3199" s="258">
        <f t="shared" si="2244"/>
        <v>6.2222222222222223</v>
      </c>
      <c r="F3199" s="258">
        <f t="shared" si="2244"/>
        <v>5</v>
      </c>
      <c r="G3199" s="258">
        <f t="shared" si="2244"/>
        <v>4</v>
      </c>
      <c r="H3199" s="258">
        <f t="shared" si="2244"/>
        <v>3.7777777777777777</v>
      </c>
      <c r="I3199" s="258">
        <f t="shared" si="2244"/>
        <v>4.666666666666667</v>
      </c>
      <c r="J3199" s="258">
        <f t="shared" si="2244"/>
        <v>3.5555555555555554</v>
      </c>
      <c r="K3199" s="258">
        <f t="shared" si="2244"/>
        <v>5.2222222222222223</v>
      </c>
      <c r="L3199" s="259">
        <f>SUM(C3199:K3199)</f>
        <v>43.111111111111114</v>
      </c>
      <c r="M3199" s="260"/>
      <c r="N3199" s="258">
        <f>AVERAGE(N3180:N3197)</f>
        <v>4.8888888888888893</v>
      </c>
      <c r="O3199" s="258">
        <f t="shared" ref="O3199:V3199" si="2245">AVERAGE(O3180:O3197)</f>
        <v>5</v>
      </c>
      <c r="P3199" s="261">
        <f t="shared" si="2245"/>
        <v>5.333333333333333</v>
      </c>
      <c r="Q3199" s="261">
        <f t="shared" si="2245"/>
        <v>4.666666666666667</v>
      </c>
      <c r="R3199" s="261">
        <f t="shared" si="2245"/>
        <v>3.1111111111111112</v>
      </c>
      <c r="S3199" s="261">
        <f t="shared" si="2245"/>
        <v>5</v>
      </c>
      <c r="T3199" s="261">
        <f t="shared" si="2245"/>
        <v>3.3333333333333335</v>
      </c>
      <c r="U3199" s="261">
        <f t="shared" si="2245"/>
        <v>4.5555555555555554</v>
      </c>
      <c r="V3199" s="261">
        <f t="shared" si="2245"/>
        <v>5.666666666666667</v>
      </c>
      <c r="W3199" s="262">
        <f>SUM(N3199:V3199)</f>
        <v>41.55555555555555</v>
      </c>
      <c r="X3199" s="260"/>
      <c r="Y3199" s="148"/>
      <c r="Z3199" s="263"/>
      <c r="AA3199" s="264"/>
      <c r="AB3199" s="52"/>
      <c r="AC3199" s="52"/>
    </row>
    <row r="3200" spans="1:37" x14ac:dyDescent="0.25">
      <c r="B3200" s="265"/>
      <c r="C3200" s="266"/>
      <c r="D3200" s="265"/>
      <c r="E3200" s="266"/>
      <c r="F3200" s="265"/>
      <c r="G3200" s="266"/>
      <c r="H3200" s="265"/>
      <c r="I3200" s="266"/>
      <c r="J3200" s="265"/>
      <c r="K3200" s="266"/>
      <c r="L3200" s="265"/>
      <c r="M3200" s="266"/>
      <c r="N3200" s="265"/>
      <c r="O3200" s="266"/>
      <c r="P3200" s="265"/>
      <c r="Q3200" s="266"/>
      <c r="R3200" s="265"/>
      <c r="S3200" s="266"/>
      <c r="T3200" s="265"/>
      <c r="U3200" s="266"/>
      <c r="V3200" s="265"/>
      <c r="W3200" s="266"/>
      <c r="X3200" s="265"/>
      <c r="Y3200" s="266"/>
      <c r="Z3200" s="265"/>
      <c r="AA3200" s="266"/>
      <c r="AB3200" s="265"/>
      <c r="AC3200" s="266"/>
    </row>
    <row r="3201" spans="1:37" ht="18.75" thickBot="1" x14ac:dyDescent="0.3">
      <c r="B3201" s="267"/>
      <c r="C3201" s="267"/>
      <c r="D3201" s="267"/>
      <c r="E3201" s="296" t="s">
        <v>323</v>
      </c>
      <c r="F3201" s="297"/>
      <c r="G3201" s="297"/>
      <c r="H3201" s="297"/>
      <c r="I3201" s="297"/>
      <c r="J3201" s="297"/>
      <c r="K3201" s="297"/>
      <c r="L3201" s="297"/>
      <c r="M3201" s="297"/>
    </row>
    <row r="3202" spans="1:37" ht="16.5" thickBot="1" x14ac:dyDescent="0.3">
      <c r="B3202" s="267"/>
      <c r="C3202" s="52"/>
      <c r="D3202" s="268" t="s">
        <v>324</v>
      </c>
      <c r="E3202" s="293" t="s">
        <v>325</v>
      </c>
      <c r="F3202" s="294"/>
      <c r="G3202" s="294"/>
      <c r="H3202" s="294"/>
      <c r="I3202" s="294"/>
      <c r="J3202" s="294"/>
      <c r="K3202" s="294"/>
      <c r="L3202" s="294"/>
      <c r="M3202" s="295"/>
      <c r="P3202" t="s">
        <v>326</v>
      </c>
      <c r="R3202" t="s">
        <v>327</v>
      </c>
    </row>
    <row r="3203" spans="1:37" x14ac:dyDescent="0.25">
      <c r="B3203" s="267"/>
      <c r="C3203" s="52"/>
      <c r="D3203" s="269">
        <f>MAX(AC3180:AC3197)</f>
        <v>18</v>
      </c>
      <c r="E3203" s="270" t="s">
        <v>328</v>
      </c>
      <c r="F3203" s="271" t="s">
        <v>329</v>
      </c>
      <c r="G3203" s="271" t="s">
        <v>330</v>
      </c>
      <c r="H3203" s="271" t="s">
        <v>331</v>
      </c>
      <c r="I3203" s="271" t="s">
        <v>332</v>
      </c>
      <c r="J3203" s="271" t="s">
        <v>19</v>
      </c>
      <c r="K3203" s="271" t="s">
        <v>333</v>
      </c>
      <c r="L3203" s="271" t="s">
        <v>334</v>
      </c>
      <c r="M3203" s="272" t="s">
        <v>312</v>
      </c>
      <c r="N3203" t="s">
        <v>318</v>
      </c>
      <c r="O3203" s="273" t="s">
        <v>18</v>
      </c>
      <c r="P3203" s="274" t="s">
        <v>335</v>
      </c>
      <c r="Q3203" s="274" t="s">
        <v>336</v>
      </c>
      <c r="R3203" t="s">
        <v>0</v>
      </c>
      <c r="S3203" t="s">
        <v>1</v>
      </c>
      <c r="T3203" t="s">
        <v>13</v>
      </c>
      <c r="U3203" t="s">
        <v>337</v>
      </c>
      <c r="V3203" s="237" t="s">
        <v>338</v>
      </c>
      <c r="W3203" s="237" t="s">
        <v>339</v>
      </c>
      <c r="X3203" s="237" t="s">
        <v>340</v>
      </c>
      <c r="Y3203" s="237" t="s">
        <v>341</v>
      </c>
      <c r="Z3203" s="237" t="s">
        <v>342</v>
      </c>
      <c r="AA3203" s="237" t="s">
        <v>343</v>
      </c>
      <c r="AB3203" s="237" t="s">
        <v>344</v>
      </c>
      <c r="AC3203" s="237" t="s">
        <v>345</v>
      </c>
    </row>
    <row r="3204" spans="1:37" ht="16.5" thickBot="1" x14ac:dyDescent="0.3">
      <c r="A3204" s="238" t="str">
        <f>CONCATENATE($C$10,"P",A3178)</f>
        <v>2015P6</v>
      </c>
      <c r="B3204" s="275"/>
      <c r="C3204" s="52" t="str">
        <f>C3178</f>
        <v>Jack Donegan</v>
      </c>
      <c r="D3204" s="276">
        <f>IF(D3203=0,G3178,VLOOKUP(D3203,B3180:AB3197,27,FALSE))</f>
        <v>4</v>
      </c>
      <c r="E3204" s="277">
        <f>E3207+E3210</f>
        <v>24</v>
      </c>
      <c r="F3204" s="277">
        <f>F3207+F3210</f>
        <v>11</v>
      </c>
      <c r="G3204" s="277">
        <f>G3207+G3210</f>
        <v>5</v>
      </c>
      <c r="H3204" s="277">
        <f>H3207+H3210</f>
        <v>2</v>
      </c>
      <c r="I3204" s="277">
        <f>I3207+I3210</f>
        <v>36</v>
      </c>
      <c r="J3204" s="278">
        <f>E3204/I3204</f>
        <v>0.66666666666666663</v>
      </c>
      <c r="K3204" s="279">
        <f>F3204/SUM(F3204:H3204)</f>
        <v>0.61111111111111116</v>
      </c>
      <c r="L3204" s="277">
        <f>L3207+L3210</f>
        <v>1</v>
      </c>
      <c r="M3204" s="277">
        <f>M3207+M3210</f>
        <v>36</v>
      </c>
      <c r="N3204" s="247">
        <f>VLOOKUP(D3203,AC3180:AH3197,6,FALSE)</f>
        <v>0.25733333333333142</v>
      </c>
      <c r="O3204">
        <f>IFERROR(VLOOKUP(D3203,AC3180:AI3197,7,FALSE),AI3180)</f>
        <v>13</v>
      </c>
      <c r="P3204" s="134">
        <f>IF(D3204&lt;=-1,ROUNDUP(((((ROUNDDOWN((AVERAGE(L3180:L3197,W3180:W3197)-36)*0.8,0)+0.001)/0.8)+36)*(COUNT(L3180:L3197,W3180:W3197)+1))-SUM(L3180:L3197,W3180:W3197),0),ROUNDUP(((((ROUNDDOWN((AVERAGE(L3180:L3197,W3180:W3197)-36)*0.8,0)+1)/0.8)+36)*(COUNT(L3180:L3197,W3180:W3197)+1))-SUM(L3180:L3197,W3180:W3197),0))</f>
        <v>65</v>
      </c>
      <c r="Q3204" s="134">
        <f>IF(ROUNDDOWN((AVERAGE(L3180:L3197,W3180:W3197)-36)*0.8,0)&lt;=0,ROUNDDOWN(((((ROUNDDOWN((AVERAGE(L3180:L3197,W3180:W3197)-36)*0.8,0)-1)/0.8)+36)*(COUNT(L3180:L3197,W3180:W3197)+1))-SUM(L3180:L3197,W3180:W3197),0),ROUNDDOWN(((((ROUNDDOWN((AVERAGE(L3180:L3197,W3180:W3197)-36)*0.8,0)-0.001)/0.8)+36)*(COUNT(L3180:L3197,W3180:W3197)+1))-SUM(L3180:L3197,W3180:W3197),0))</f>
        <v>40</v>
      </c>
      <c r="R3204" s="247">
        <f>L3199</f>
        <v>43.111111111111114</v>
      </c>
      <c r="S3204" s="247">
        <f>W3199</f>
        <v>41.55555555555555</v>
      </c>
      <c r="T3204">
        <f>SUMIF(AD3180:AD3197,"P",AI3180:AI3197)</f>
        <v>222</v>
      </c>
      <c r="U3204">
        <f>SUMIF(AD3180:AD3197,"P",AJ3180:AJ3197)</f>
        <v>220</v>
      </c>
      <c r="V3204" s="280">
        <f>SUM(COUNTIF(C3180:C3197,3),COUNTIF(D3180:D3197,2),COUNTIF(E3180:E3197,3),COUNTIF(F3180:F3197,2),COUNTIF(G3180:G3197,2),COUNTIF(H3180:H3197,1),COUNTIF(I3180:I3197,2),COUNTIF(J3180:J3197,1),COUNTIF(K3180:K3197,2),COUNTIF(N3180:N3197,2),COUNTIF(O3180:O3197,2),COUNTIF(P3180:P3197,3),COUNTIF(Q3180:Q3197,2),COUNTIF(R3180:R3197,1),COUNTIF(S3180:S3197,2),COUNTIF(T3180:T3197,1),COUNTIF(U3180:U3197,2),COUNTIF(V3180:V3197,3))/(9*MAX($AE3180:$AE3197))</f>
        <v>0</v>
      </c>
      <c r="W3204" s="280">
        <f>SUM(COUNTIF(C3180:C3197,4),COUNTIF(D3180:D3197,3),COUNTIF(E3180:E3197,4),COUNTIF(F3180:F3197,3),COUNTIF(G3180:G3197,3),COUNTIF(H3180:H3197,2),COUNTIF(I3180:I3197,3),COUNTIF(J3180:J3197,2),COUNTIF(K3180:K3197,3),COUNTIF(N3180:N3197,3),COUNTIF(O3180:O3197,3),COUNTIF(P3180:P3197,4),COUNTIF(Q3180:Q3197,3),COUNTIF(R3180:R3197,2),COUNTIF(S3180:S3197,3),COUNTIF(T3180:T3197,2),COUNTIF(U3180:U3197,3),COUNTIF(V3180:V3197,4))/(9*MAX($AE3180:$AE3197))</f>
        <v>1.8518518518518517E-2</v>
      </c>
      <c r="X3204" s="280">
        <f>SUM(COUNTIF(C3180:C3197,5),COUNTIF(D3180:D3197,4),COUNTIF(E3180:E3197,5),COUNTIF(F3180:F3197,4),COUNTIF(G3180:G3197,4),COUNTIF(H3180:H3197,3),COUNTIF(I3180:I3197,4),COUNTIF(J3180:J3197,3),COUNTIF(K3180:K3197,4),COUNTIF(N3180:N3197,4),COUNTIF(O3180:O3197,4),COUNTIF(P3180:P3197,5),COUNTIF(Q3180:Q3197,4),COUNTIF(R3180:R3197,3),COUNTIF(S3180:S3197,4),COUNTIF(T3180:T3197,3),COUNTIF(U3180:U3197,4),COUNTIF(V3180:V3197,5))/(9*MAX($AE3180:$AE3197))</f>
        <v>0.33950617283950618</v>
      </c>
      <c r="Y3204" s="280">
        <f>SUM(COUNTIF(C3180:C3197,6),COUNTIF(D3180:D3197,5),COUNTIF(E3180:E3197,6),COUNTIF(F3180:F3197,5),COUNTIF(G3180:G3197,5),COUNTIF(H3180:H3197,4),COUNTIF(I3180:I3197,5),COUNTIF(J3180:J3197,4),COUNTIF(K3180:K3197,5),COUNTIF(N3180:N3197,5),COUNTIF(O3180:O3197,5),COUNTIF(P3180:P3197,6),COUNTIF(Q3180:Q3197,5),COUNTIF(R3180:R3197,4),COUNTIF(S3180:S3197,5),COUNTIF(T3180:T3197,4),COUNTIF(U3180:U3197,5),COUNTIF(V3180:V3197,6))/(9*MAX($AE3180:$AE3197))</f>
        <v>0.57407407407407407</v>
      </c>
      <c r="Z3204" s="280">
        <f>SUM(COUNTIF(C3180:C3197,"&gt;=7"),COUNTIF(D3180:D3197,"&gt;=6"),COUNTIF(E3180:E3197,"&gt;=7"),COUNTIF(F3180:F3197,"&gt;=6"),COUNTIF(G3180:G3197,"&gt;=6"),COUNTIF(H3180:H3197,"&gt;=5"),COUNTIF(I3180:I3197,"&gt;=6"),COUNTIF(J3180:J3197,"&gt;=5"),COUNTIF(K3180:K3197,"&gt;=6"),COUNTIF(N3180:N3197,"&gt;=6"),COUNTIF(O3180:O3197,"&gt;=6"),COUNTIF(P3180:P3197,"&gt;=7"),COUNTIF(Q3180:Q3197,"&gt;=6"),COUNTIF(R3180:R3197,"&gt;=5"),COUNTIF(S3180:S3197,"&gt;=6"),COUNTIF(T3180:T3197,"&gt;=5"),COUNTIF(U3180:U3197,"&gt;=6"),COUNTIF(V3180:V3197,"&gt;=7"))/(9*MAX($AE3180:$AE3197))</f>
        <v>6.7901234567901231E-2</v>
      </c>
      <c r="AA3204">
        <f>AVERAGE(AI3180:AI3189)</f>
        <v>12</v>
      </c>
      <c r="AB3204">
        <f t="shared" ref="AB3204" si="2246">MAX(AI3180:AI3197)</f>
        <v>14</v>
      </c>
      <c r="AC3204">
        <f>MIN(AI3180:AI3196)</f>
        <v>11</v>
      </c>
    </row>
    <row r="3205" spans="1:37" x14ac:dyDescent="0.25">
      <c r="E3205" s="293" t="s">
        <v>346</v>
      </c>
      <c r="F3205" s="294"/>
      <c r="G3205" s="294"/>
      <c r="H3205" s="294"/>
      <c r="I3205" s="294"/>
      <c r="J3205" s="294"/>
      <c r="K3205" s="294"/>
      <c r="L3205" s="294"/>
      <c r="M3205" s="295"/>
    </row>
    <row r="3206" spans="1:37" x14ac:dyDescent="0.25">
      <c r="E3206" s="270" t="s">
        <v>328</v>
      </c>
      <c r="F3206" s="271" t="s">
        <v>329</v>
      </c>
      <c r="G3206" s="271" t="s">
        <v>330</v>
      </c>
      <c r="H3206" s="271" t="s">
        <v>331</v>
      </c>
      <c r="I3206" s="271" t="s">
        <v>332</v>
      </c>
      <c r="J3206" s="271" t="s">
        <v>19</v>
      </c>
      <c r="K3206" s="271" t="s">
        <v>333</v>
      </c>
      <c r="L3206" s="271" t="s">
        <v>334</v>
      </c>
      <c r="M3206" s="272" t="s">
        <v>312</v>
      </c>
    </row>
    <row r="3207" spans="1:37" ht="16.5" thickBot="1" x14ac:dyDescent="0.3">
      <c r="E3207" s="281">
        <f>M3198</f>
        <v>14</v>
      </c>
      <c r="F3207" s="199">
        <f>COUNTIF(M3180:M3197,"&gt;1")</f>
        <v>7</v>
      </c>
      <c r="G3207" s="199">
        <f>COUNTIF(M3180:M3197,"&lt;1")</f>
        <v>2</v>
      </c>
      <c r="H3207" s="199">
        <f>COUNTIF(M3180:M3197,"=1")</f>
        <v>0</v>
      </c>
      <c r="I3207" s="199">
        <f>SUM(F3207:H3207)*2</f>
        <v>18</v>
      </c>
      <c r="J3207" s="278">
        <f>E3207/I3207</f>
        <v>0.77777777777777779</v>
      </c>
      <c r="K3207" s="279">
        <f>F3207/SUM(F3207:H3207)</f>
        <v>0.77777777777777779</v>
      </c>
      <c r="L3207" s="282">
        <f>SUM(Z3180,Z3182,Z3184,Z3186,Z3188,Z3190,Z3192,Z3194,Z3196)</f>
        <v>0</v>
      </c>
      <c r="M3207" s="283">
        <f>SUM(AA3180,AA3182,AA3184,AA3186,AA3188,AA3190,AA3192,AA3194,AA3196)</f>
        <v>0</v>
      </c>
    </row>
    <row r="3208" spans="1:37" x14ac:dyDescent="0.25">
      <c r="E3208" s="293" t="s">
        <v>347</v>
      </c>
      <c r="F3208" s="294"/>
      <c r="G3208" s="294"/>
      <c r="H3208" s="294"/>
      <c r="I3208" s="294"/>
      <c r="J3208" s="294"/>
      <c r="K3208" s="294"/>
      <c r="L3208" s="294"/>
      <c r="M3208" s="295"/>
    </row>
    <row r="3209" spans="1:37" x14ac:dyDescent="0.25">
      <c r="E3209" s="270" t="s">
        <v>328</v>
      </c>
      <c r="F3209" s="271" t="s">
        <v>329</v>
      </c>
      <c r="G3209" s="271" t="s">
        <v>330</v>
      </c>
      <c r="H3209" s="271" t="s">
        <v>331</v>
      </c>
      <c r="I3209" s="271" t="s">
        <v>332</v>
      </c>
      <c r="J3209" s="271" t="s">
        <v>19</v>
      </c>
      <c r="K3209" s="271" t="s">
        <v>333</v>
      </c>
      <c r="L3209" s="271" t="s">
        <v>334</v>
      </c>
      <c r="M3209" s="272" t="s">
        <v>312</v>
      </c>
    </row>
    <row r="3210" spans="1:37" ht="16.5" thickBot="1" x14ac:dyDescent="0.3">
      <c r="E3210" s="281">
        <f>X3198</f>
        <v>10</v>
      </c>
      <c r="F3210" s="199">
        <f>COUNTIF(X3180:X3197,"&gt;1")</f>
        <v>4</v>
      </c>
      <c r="G3210" s="199">
        <f>COUNTIF(X3180:X3197,"&lt;1")</f>
        <v>3</v>
      </c>
      <c r="H3210" s="199">
        <f>COUNTIF(X3180:X3197,"=1")</f>
        <v>2</v>
      </c>
      <c r="I3210" s="199">
        <f>SUM(F3210:H3210)*2</f>
        <v>18</v>
      </c>
      <c r="J3210" s="278">
        <f>E3210/I3210</f>
        <v>0.55555555555555558</v>
      </c>
      <c r="K3210" s="279">
        <f>F3210/SUM(F3210:H3210)</f>
        <v>0.44444444444444442</v>
      </c>
      <c r="L3210" s="284">
        <f>SUM(Z3181,Z3183,Z3185,Z3187,Z3189,Z3191,Z3193,Z3195,Z3197)</f>
        <v>1</v>
      </c>
      <c r="M3210" s="285">
        <f>SUM(AA3181,AA3183,AA3185,AA3187,AA3189,AA3191,AA3193,AA3195,AA3197)</f>
        <v>36</v>
      </c>
    </row>
    <row r="3212" spans="1:37" ht="16.5" thickBot="1" x14ac:dyDescent="0.3"/>
    <row r="3213" spans="1:37" ht="21" thickBot="1" x14ac:dyDescent="0.35">
      <c r="A3213" s="223">
        <v>8</v>
      </c>
      <c r="B3213" s="224"/>
      <c r="C3213" s="225" t="s">
        <v>238</v>
      </c>
      <c r="D3213" s="225"/>
      <c r="E3213" s="225"/>
      <c r="F3213" s="23" t="s">
        <v>308</v>
      </c>
      <c r="G3213" s="226">
        <v>5</v>
      </c>
      <c r="I3213" s="225"/>
      <c r="J3213" s="52"/>
      <c r="K3213" s="52"/>
      <c r="L3213" s="298" t="s">
        <v>0</v>
      </c>
      <c r="M3213" s="299"/>
      <c r="N3213" s="225"/>
      <c r="O3213" s="225"/>
      <c r="P3213" s="225"/>
      <c r="Q3213" s="225"/>
      <c r="R3213" s="225" t="s">
        <v>309</v>
      </c>
      <c r="S3213" s="226">
        <v>1</v>
      </c>
      <c r="T3213" s="52"/>
      <c r="U3213" s="52"/>
      <c r="V3213" s="52"/>
      <c r="W3213" s="298" t="s">
        <v>1</v>
      </c>
      <c r="X3213" s="299"/>
      <c r="Y3213" s="52"/>
      <c r="Z3213" s="52"/>
      <c r="AA3213" s="52"/>
      <c r="AB3213" s="52"/>
      <c r="AC3213" s="52"/>
    </row>
    <row r="3214" spans="1:37" ht="16.5" thickBot="1" x14ac:dyDescent="0.3">
      <c r="B3214" s="52" t="s">
        <v>4</v>
      </c>
      <c r="C3214" s="228">
        <v>1</v>
      </c>
      <c r="D3214" s="229">
        <v>2</v>
      </c>
      <c r="E3214" s="229">
        <v>3</v>
      </c>
      <c r="F3214" s="229">
        <v>4</v>
      </c>
      <c r="G3214" s="229">
        <v>5</v>
      </c>
      <c r="H3214" s="229">
        <v>6</v>
      </c>
      <c r="I3214" s="229">
        <v>7</v>
      </c>
      <c r="J3214" s="229">
        <v>8</v>
      </c>
      <c r="K3214" s="230">
        <v>9</v>
      </c>
      <c r="L3214" s="231" t="s">
        <v>69</v>
      </c>
      <c r="M3214" s="232" t="s">
        <v>8</v>
      </c>
      <c r="N3214" s="233">
        <v>10</v>
      </c>
      <c r="O3214" s="234">
        <v>11</v>
      </c>
      <c r="P3214" s="234">
        <v>12</v>
      </c>
      <c r="Q3214" s="234">
        <v>13</v>
      </c>
      <c r="R3214" s="234">
        <v>14</v>
      </c>
      <c r="S3214" s="234">
        <v>15</v>
      </c>
      <c r="T3214" s="234">
        <v>16</v>
      </c>
      <c r="U3214" s="234">
        <v>17</v>
      </c>
      <c r="V3214" s="234">
        <v>18</v>
      </c>
      <c r="W3214" s="231" t="s">
        <v>69</v>
      </c>
      <c r="X3214" s="232" t="s">
        <v>8</v>
      </c>
      <c r="Y3214" s="235" t="s">
        <v>310</v>
      </c>
      <c r="Z3214" s="236" t="s">
        <v>311</v>
      </c>
      <c r="AA3214" s="235" t="s">
        <v>312</v>
      </c>
      <c r="AB3214" s="235" t="s">
        <v>313</v>
      </c>
      <c r="AC3214" s="237" t="s">
        <v>314</v>
      </c>
      <c r="AD3214" s="237" t="s">
        <v>315</v>
      </c>
      <c r="AE3214" s="237" t="s">
        <v>316</v>
      </c>
      <c r="AF3214" s="237" t="s">
        <v>192</v>
      </c>
      <c r="AG3214" s="237" t="s">
        <v>317</v>
      </c>
      <c r="AH3214" s="237" t="s">
        <v>318</v>
      </c>
      <c r="AI3214" s="237" t="s">
        <v>18</v>
      </c>
      <c r="AJ3214" s="237" t="s">
        <v>319</v>
      </c>
      <c r="AK3214" t="s">
        <v>69</v>
      </c>
    </row>
    <row r="3215" spans="1:37" ht="16.5" thickBot="1" x14ac:dyDescent="0.3">
      <c r="A3215" s="238" t="str">
        <f>CONCATENATE($C$10,"Wk ",B3215,"P",A3213)</f>
        <v>2015Wk 1P8</v>
      </c>
      <c r="B3215" s="52">
        <v>1</v>
      </c>
      <c r="C3215" s="52">
        <f>IFERROR(VLOOKUP($A3215,$A$106:$Q$3105,5,FALSE),"DNP")</f>
        <v>5</v>
      </c>
      <c r="D3215" s="52">
        <f>IFERROR(VLOOKUP($A3215,$A$106:$Q$3105,6,FALSE),"DNP")</f>
        <v>7</v>
      </c>
      <c r="E3215" s="52">
        <f>IFERROR(VLOOKUP($A3215,$A$106:$Q$3105,7,FALSE),"DNP")</f>
        <v>6</v>
      </c>
      <c r="F3215" s="52">
        <f>IFERROR(VLOOKUP($A3215,$A$106:$Q$3105,8,FALSE),"DNP")</f>
        <v>6</v>
      </c>
      <c r="G3215" s="52">
        <f>IFERROR(VLOOKUP($A3215,$A$106:$Q$3105,9,FALSE),"DNP")</f>
        <v>5</v>
      </c>
      <c r="H3215" s="52">
        <f>IFERROR(VLOOKUP($A3215,$A$106:$Q$3105,10,FALSE),"DNP")</f>
        <v>4</v>
      </c>
      <c r="I3215" s="52">
        <f>IFERROR(VLOOKUP($A3215,$A$106:$Q$3105,11,FALSE),"DNP")</f>
        <v>4</v>
      </c>
      <c r="J3215" s="52">
        <f>IFERROR(VLOOKUP($A3215,$A$106:$Q$3105,12,FALSE),"DNP")</f>
        <v>4</v>
      </c>
      <c r="K3215" s="52">
        <f>IFERROR(VLOOKUP($A3215,$A$106:$Q$3105,13,FALSE),"DNP")</f>
        <v>6</v>
      </c>
      <c r="L3215" s="239">
        <f>IF(OR(K3215="DNP",K3215=""),"DNP",SUM(C3215:K3215))</f>
        <v>47</v>
      </c>
      <c r="M3215" s="240">
        <f>IFERROR(VLOOKUP($A3215,$A$106:$Q$3105,17,FALSE),"DNP")</f>
        <v>0</v>
      </c>
      <c r="N3215" s="241"/>
      <c r="O3215" s="241"/>
      <c r="P3215" s="241"/>
      <c r="Q3215" s="241"/>
      <c r="R3215" s="241"/>
      <c r="S3215" s="241"/>
      <c r="T3215" s="241"/>
      <c r="U3215" s="241"/>
      <c r="V3215" s="241"/>
      <c r="W3215" s="242"/>
      <c r="X3215" s="243"/>
      <c r="Y3215" s="49" t="str">
        <f>IF(M3215="DNP","DNP",IF(M3215=1,"T",IF(M3215&gt;1,"W","L")))</f>
        <v>L</v>
      </c>
      <c r="Z3215" s="49">
        <f t="shared" ref="Z3215:Z3232" si="2247">IFERROR(VLOOKUP($A3215,$A$106:$Q$3105,15,FALSE),"")</f>
        <v>0</v>
      </c>
      <c r="AA3215" s="244">
        <f t="shared" ref="AA3215:AA3232" si="2248">IFERROR(VLOOKUP($A3215,$A$106:$Q$3105,16,FALSE),"")</f>
        <v>0</v>
      </c>
      <c r="AB3215" s="245">
        <f t="shared" ref="AB3215" si="2249">G3213</f>
        <v>5</v>
      </c>
      <c r="AC3215" s="246">
        <f t="shared" ref="AC3215:AC3223" si="2250">IF(VLOOKUP(LEFT($A3215,8),$A$106:$Q$3105,17,FALSE)="Played",B3215,"")</f>
        <v>1</v>
      </c>
      <c r="AD3215" t="str">
        <f>IF(L3215&lt;&gt;"DNP","P","DNP")</f>
        <v>P</v>
      </c>
      <c r="AE3215" s="52">
        <f>COUNTIF(AD3215:AD3215,"=P")</f>
        <v>1</v>
      </c>
      <c r="AF3215" t="str">
        <f t="shared" ref="AF3215:AF3232" si="2251">IFERROR(VLOOKUP($A3215,$A$106:$R$3105,18,FALSE),"DNP")</f>
        <v>R</v>
      </c>
      <c r="AG3215" s="247">
        <f>IF(OR(W3215="DNP",W3215="")=TRUE,0,((W3234-W3215)*0.4)+(IF(Y3215="W",0.3,IF(Y3215="T",0,-0.3)))+(IF(X3215="",0,X3215*0.3)))+IF(OR(L3215="DNP",L3215="")=TRUE,0,((L3234-L3215)*0.4)+(IF(Y3215="W",0.3,IF(Y3215="T",0,-0.3)))+(IF(M3215="",0,M3215*0.3)))</f>
        <v>-1.6777777777777774</v>
      </c>
      <c r="AH3215" s="247">
        <f>AG3215</f>
        <v>-1.6777777777777774</v>
      </c>
      <c r="AI3215">
        <f>(34-(AB3215*2))/2</f>
        <v>12</v>
      </c>
      <c r="AJ3215">
        <f t="shared" ref="AJ3215" si="2252">AI3215+VLOOKUP(A3215,$A$160:$O$264,15,FALSE)</f>
        <v>8</v>
      </c>
      <c r="AK3215">
        <f t="shared" ref="AK3215:AK3267" si="2253">IFERROR(L3215+W3215,"DNP")</f>
        <v>47</v>
      </c>
    </row>
    <row r="3216" spans="1:37" ht="16.5" thickBot="1" x14ac:dyDescent="0.3">
      <c r="A3216" s="238" t="str">
        <f>CONCATENATE($C$10,"Wk ",B3216,"P",A3213)</f>
        <v>2015Wk 2P8</v>
      </c>
      <c r="B3216" s="52">
        <v>2</v>
      </c>
      <c r="C3216" s="241"/>
      <c r="D3216" s="241"/>
      <c r="E3216" s="241"/>
      <c r="F3216" s="241"/>
      <c r="G3216" s="241"/>
      <c r="H3216" s="241"/>
      <c r="I3216" s="241"/>
      <c r="J3216" s="241"/>
      <c r="K3216" s="241"/>
      <c r="L3216" s="248"/>
      <c r="M3216" s="249"/>
      <c r="N3216" s="52">
        <f>IFERROR(VLOOKUP($A3216,$A$106:$Q$3105,5,FALSE),"DNP")</f>
        <v>5</v>
      </c>
      <c r="O3216" s="52">
        <f>IFERROR(VLOOKUP($A3216,$A$106:$Q$3105,6,FALSE),"DNP")</f>
        <v>7</v>
      </c>
      <c r="P3216" s="52">
        <f>IFERROR(VLOOKUP($A3216,$A$106:$Q$3105,7,FALSE),"DNP")</f>
        <v>6</v>
      </c>
      <c r="Q3216" s="52">
        <f>IFERROR(VLOOKUP($A3216,$A$106:$Q$3105,8,FALSE),"DNP")</f>
        <v>5</v>
      </c>
      <c r="R3216" s="52">
        <f>IFERROR(VLOOKUP($A3216,$A$106:$Q$3105,9,FALSE),"DNP")</f>
        <v>3</v>
      </c>
      <c r="S3216" s="52">
        <f>IFERROR(VLOOKUP($A3216,$A$106:$Q$3105,10,FALSE),"DNP")</f>
        <v>6</v>
      </c>
      <c r="T3216" s="52">
        <f>IFERROR(VLOOKUP($A3216,$A$106:$Q$3105,11,FALSE),"DNP")</f>
        <v>4</v>
      </c>
      <c r="U3216" s="52">
        <f>IFERROR(VLOOKUP($A3216,$A$106:$Q$3105,12,FALSE),"DNP")</f>
        <v>5</v>
      </c>
      <c r="V3216" s="52">
        <f>IFERROR(VLOOKUP($A3216,$A$106:$Q$3105,13,FALSE),"DNP")</f>
        <v>5</v>
      </c>
      <c r="W3216" s="239">
        <f>IF(OR(V3216="DNP",V3216=""),"DNP",SUM(N3216:V3216))</f>
        <v>46</v>
      </c>
      <c r="X3216" s="240">
        <f>IFERROR(VLOOKUP($A3216,$A$106:$Q$3105,17,FALSE),"DNP")</f>
        <v>0</v>
      </c>
      <c r="Y3216" s="49" t="str">
        <f>IF(X3216="DNP","DNP",IF(X3216=1,"T",IF(X3216&gt;1,"W","L")))</f>
        <v>L</v>
      </c>
      <c r="Z3216" s="49">
        <f t="shared" si="2247"/>
        <v>0</v>
      </c>
      <c r="AA3216" s="244">
        <f t="shared" si="2248"/>
        <v>0</v>
      </c>
      <c r="AB3216" s="245">
        <f t="shared" ref="AB3216" si="2254">G3213</f>
        <v>5</v>
      </c>
      <c r="AC3216" s="246">
        <f t="shared" si="2250"/>
        <v>2</v>
      </c>
      <c r="AD3216" t="str">
        <f>IF(W3216&lt;&gt;"DNP","P","DNP")</f>
        <v>P</v>
      </c>
      <c r="AE3216" s="52">
        <f>COUNTIF(AD3215:AD3216,"=P")</f>
        <v>2</v>
      </c>
      <c r="AF3216" t="str">
        <f t="shared" si="2251"/>
        <v>R</v>
      </c>
      <c r="AG3216" s="247">
        <f>IF(OR(W3216="DNP",W3216="")=TRUE,0,((W3234-W3216)*0.4)+(IF(Y3216="W",0.3,IF(Y3216="T",0,-0.3)))+(IF(X3216="",0,X3216*0.3)))+IF(OR(L3216="DNP",L3216="")=TRUE,0,((L3234-L3216)*0.4)+(IF(Y3216="W",0.3,IF(Y3216="T",0,-0.3)))+(IF(M3216="",0,M3216*0.3)))</f>
        <v>-1.9888888888888887</v>
      </c>
      <c r="AH3216" s="247">
        <f>AG3216+(AG3215*0.67)</f>
        <v>-3.1129999999999995</v>
      </c>
      <c r="AI3216">
        <f t="shared" ref="AI3216:AI3232" si="2255">(34-(AB3216*2))/2</f>
        <v>12</v>
      </c>
      <c r="AJ3216">
        <f t="shared" ref="AJ3216" si="2256">AI3216+VLOOKUP(A3216,$A$327:$O$431,15,FALSE)</f>
        <v>9</v>
      </c>
      <c r="AK3216">
        <f t="shared" si="2253"/>
        <v>46</v>
      </c>
    </row>
    <row r="3217" spans="1:37" ht="16.5" thickBot="1" x14ac:dyDescent="0.3">
      <c r="A3217" s="238" t="str">
        <f>CONCATENATE($C$10,"Wk ",B3217,"P",A3213)</f>
        <v>2015Wk 3P8</v>
      </c>
      <c r="B3217" s="52">
        <v>3</v>
      </c>
      <c r="C3217" s="52">
        <f>IFERROR(VLOOKUP($A3217,$A$106:$Q$3105,5,FALSE),"DNP")</f>
        <v>5</v>
      </c>
      <c r="D3217" s="52">
        <f>IFERROR(VLOOKUP($A3217,$A$106:$Q$3105,6,FALSE),"DNP")</f>
        <v>5</v>
      </c>
      <c r="E3217" s="52">
        <f>IFERROR(VLOOKUP($A3217,$A$106:$Q$3105,7,FALSE),"DNP")</f>
        <v>6</v>
      </c>
      <c r="F3217" s="52">
        <f>IFERROR(VLOOKUP($A3217,$A$106:$Q$3105,8,FALSE),"DNP")</f>
        <v>6</v>
      </c>
      <c r="G3217" s="52">
        <f>IFERROR(VLOOKUP($A3217,$A$106:$Q$3105,9,FALSE),"DNP")</f>
        <v>4</v>
      </c>
      <c r="H3217" s="52">
        <f>IFERROR(VLOOKUP($A3217,$A$106:$Q$3105,10,FALSE),"DNP")</f>
        <v>4</v>
      </c>
      <c r="I3217" s="52">
        <f>IFERROR(VLOOKUP($A3217,$A$106:$Q$3105,11,FALSE),"DNP")</f>
        <v>4</v>
      </c>
      <c r="J3217" s="52">
        <f>IFERROR(VLOOKUP($A3217,$A$106:$Q$3105,12,FALSE),"DNP")</f>
        <v>4</v>
      </c>
      <c r="K3217" s="52">
        <f>IFERROR(VLOOKUP($A3217,$A$106:$Q$3105,13,FALSE),"DNP")</f>
        <v>4</v>
      </c>
      <c r="L3217" s="239">
        <f>IF(OR(K3217="DNP",K3217=""),"DNP",SUM(C3217:K3217))</f>
        <v>42</v>
      </c>
      <c r="M3217" s="240">
        <f>IFERROR(VLOOKUP($A3217,$A$106:$Q$3105,17,FALSE),"DNP")</f>
        <v>0</v>
      </c>
      <c r="N3217" s="241"/>
      <c r="O3217" s="241"/>
      <c r="P3217" s="241"/>
      <c r="Q3217" s="241"/>
      <c r="R3217" s="241"/>
      <c r="S3217" s="241"/>
      <c r="T3217" s="241"/>
      <c r="U3217" s="241"/>
      <c r="V3217" s="241"/>
      <c r="W3217" s="242"/>
      <c r="X3217" s="243"/>
      <c r="Y3217" s="49" t="str">
        <f t="shared" ref="Y3217" si="2257">IF(M3217="DNP","DNP",IF(M3217=1,"T",IF(M3217&gt;1,"W","L")))</f>
        <v>L</v>
      </c>
      <c r="Z3217" s="49">
        <f t="shared" si="2247"/>
        <v>0</v>
      </c>
      <c r="AA3217" s="244">
        <f t="shared" si="2248"/>
        <v>0</v>
      </c>
      <c r="AB3217" s="250">
        <f t="shared" ref="AB3217" si="2258">G3213</f>
        <v>5</v>
      </c>
      <c r="AC3217" s="246">
        <f t="shared" si="2250"/>
        <v>3</v>
      </c>
      <c r="AD3217" t="str">
        <f>IF(L3217&lt;&gt;"DNP","P","DNP")</f>
        <v>P</v>
      </c>
      <c r="AE3217" s="52">
        <f>COUNTIF(AD3215:AD3217,"=P")</f>
        <v>3</v>
      </c>
      <c r="AF3217" t="str">
        <f t="shared" si="2251"/>
        <v>R</v>
      </c>
      <c r="AG3217" s="247">
        <f>IF(OR(W3217="DNP",W3217="")=TRUE,0,((W3234-W3217)*0.4)+(IF(Y3217="W",0.3,IF(Y3217="T",0,-0.3)))+(IF(X3217="",0,X3217*0.3)))+IF(OR(L3217="DNP",L3217="")=TRUE,0,((L3234-L3217)*0.4)+(IF(Y3217="W",0.3,IF(Y3217="T",0,-0.3)))+(IF(M3217="",0,M3217*0.3)))</f>
        <v>0.32222222222222291</v>
      </c>
      <c r="AH3217" s="247">
        <f>AG3217+(AG3216*0.67)+AG3215*0.33</f>
        <v>-1.5639999999999992</v>
      </c>
      <c r="AI3217">
        <f t="shared" si="2255"/>
        <v>12</v>
      </c>
      <c r="AJ3217">
        <f t="shared" ref="AJ3217" si="2259">AI3217+VLOOKUP(A3217,$A$494:$O$598,15,FALSE)</f>
        <v>12</v>
      </c>
      <c r="AK3217">
        <f t="shared" si="2253"/>
        <v>42</v>
      </c>
    </row>
    <row r="3218" spans="1:37" ht="16.5" thickBot="1" x14ac:dyDescent="0.3">
      <c r="A3218" s="238" t="str">
        <f>CONCATENATE($C$10,"Wk ",B3218,"P",A3213)</f>
        <v>2015Wk 4P8</v>
      </c>
      <c r="B3218" s="52">
        <v>4</v>
      </c>
      <c r="C3218" s="241"/>
      <c r="D3218" s="241"/>
      <c r="E3218" s="241"/>
      <c r="F3218" s="241"/>
      <c r="G3218" s="241"/>
      <c r="H3218" s="241"/>
      <c r="I3218" s="241"/>
      <c r="J3218" s="241"/>
      <c r="K3218" s="241"/>
      <c r="L3218" s="248"/>
      <c r="M3218" s="249"/>
      <c r="N3218" s="52">
        <f>IFERROR(VLOOKUP($A3218,$A$106:$Q$3105,5,FALSE),"DNP")</f>
        <v>4</v>
      </c>
      <c r="O3218" s="52">
        <f>IFERROR(VLOOKUP($A3218,$A$106:$Q$3105,6,FALSE),"DNP")</f>
        <v>6</v>
      </c>
      <c r="P3218" s="52">
        <f>IFERROR(VLOOKUP($A3218,$A$106:$Q$3105,7,FALSE),"DNP")</f>
        <v>6</v>
      </c>
      <c r="Q3218" s="52">
        <f>IFERROR(VLOOKUP($A3218,$A$106:$Q$3105,8,FALSE),"DNP")</f>
        <v>4</v>
      </c>
      <c r="R3218" s="52">
        <f>IFERROR(VLOOKUP($A3218,$A$106:$Q$3105,9,FALSE),"DNP")</f>
        <v>4</v>
      </c>
      <c r="S3218" s="52">
        <f>IFERROR(VLOOKUP($A3218,$A$106:$Q$3105,10,FALSE),"DNP")</f>
        <v>6</v>
      </c>
      <c r="T3218" s="52">
        <f>IFERROR(VLOOKUP($A3218,$A$106:$Q$3105,11,FALSE),"DNP")</f>
        <v>3</v>
      </c>
      <c r="U3218" s="52">
        <f>IFERROR(VLOOKUP($A3218,$A$106:$Q$3105,12,FALSE),"DNP")</f>
        <v>4</v>
      </c>
      <c r="V3218" s="52">
        <f>IFERROR(VLOOKUP($A3218,$A$106:$Q$3105,13,FALSE),"DNP")</f>
        <v>6</v>
      </c>
      <c r="W3218" s="239">
        <f>IF(OR(V3218="DNP",V3218=""),"DNP",SUM(N3218:V3218))</f>
        <v>43</v>
      </c>
      <c r="X3218" s="240">
        <f>IFERROR(VLOOKUP($A3218,$A$106:$Q$3105,17,FALSE),"DNP")</f>
        <v>0</v>
      </c>
      <c r="Y3218" s="49" t="str">
        <f t="shared" ref="Y3218" si="2260">IF(X3218="DNP","DNP",IF(X3218=1,"T",IF(X3218&gt;1,"W","L")))</f>
        <v>L</v>
      </c>
      <c r="Z3218" s="49">
        <f t="shared" si="2247"/>
        <v>0</v>
      </c>
      <c r="AA3218" s="244">
        <f t="shared" si="2248"/>
        <v>0</v>
      </c>
      <c r="AB3218" s="250">
        <f t="shared" ref="AB3218" si="2261">IF(AE3218&gt;=4,ROUNDDOWN((((VLOOKUP(MAX(AE3215:AE3218),AE3215:AK3232,7,FALSE)+VLOOKUP(MAX(AE3215:AE3218)-1,AE3215:AK3232,7,FALSE)+VLOOKUP(MAX(AE3215:AE3218)-2,AE3215:AK3232,7,FALSE)+VLOOKUP(MAX(AE3215:AE3218)-3,AE3215:AK3232,7,FALSE))/4)-36)*0.8,0),G3213)</f>
        <v>6</v>
      </c>
      <c r="AC3218" s="246">
        <f t="shared" si="2250"/>
        <v>4</v>
      </c>
      <c r="AD3218" t="str">
        <f>IF(W3218&lt;&gt;"DNP","P","DNP")</f>
        <v>P</v>
      </c>
      <c r="AE3218" s="52">
        <f>COUNTIF(AD3215:AD3218,"=P")</f>
        <v>4</v>
      </c>
      <c r="AF3218" t="str">
        <f t="shared" si="2251"/>
        <v>R</v>
      </c>
      <c r="AG3218" s="247">
        <f>IF(OR(W3218="DNP",W3218="")=TRUE,0,((W3234-W3218)*0.4)+(IF(Y3218="W",0.3,IF(Y3218="T",0,-0.3)))+(IF(X3218="",0,X3218*0.3)))+IF(OR(L3218="DNP",L3218="")=TRUE,0,((L3234-L3218)*0.4)+(IF(Y3218="W",0.3,IF(Y3218="T",0,-0.3)))+(IF(M3218="",0,M3218*0.3)))</f>
        <v>-0.78888888888888853</v>
      </c>
      <c r="AH3218" s="247">
        <f t="shared" ref="AH3218:AH3232" si="2262">AG3218+(AG3217*0.67)+AG3216*0.33</f>
        <v>-1.2293333333333325</v>
      </c>
      <c r="AI3218">
        <f t="shared" si="2255"/>
        <v>11</v>
      </c>
      <c r="AJ3218">
        <f t="shared" ref="AJ3218" si="2263">AI3218+VLOOKUP(A3218,$A$661:$O$765,15,FALSE)</f>
        <v>10</v>
      </c>
      <c r="AK3218">
        <f t="shared" si="2253"/>
        <v>43</v>
      </c>
    </row>
    <row r="3219" spans="1:37" ht="16.5" thickBot="1" x14ac:dyDescent="0.3">
      <c r="A3219" s="238" t="str">
        <f>CONCATENATE($C$10,"Wk ",B3219,"P",A3213)</f>
        <v>2015Wk 5P8</v>
      </c>
      <c r="B3219" s="52">
        <v>5</v>
      </c>
      <c r="C3219" s="52">
        <f>IFERROR(VLOOKUP($A3219,$A$106:$Q$3105,5,FALSE),"DNP")</f>
        <v>7</v>
      </c>
      <c r="D3219" s="52">
        <f>IFERROR(VLOOKUP($A3219,$A$106:$Q$3105,6,FALSE),"DNP")</f>
        <v>5</v>
      </c>
      <c r="E3219" s="52">
        <f>IFERROR(VLOOKUP($A3219,$A$106:$Q$3105,7,FALSE),"DNP")</f>
        <v>6</v>
      </c>
      <c r="F3219" s="52">
        <f>IFERROR(VLOOKUP($A3219,$A$106:$Q$3105,8,FALSE),"DNP")</f>
        <v>4</v>
      </c>
      <c r="G3219" s="52">
        <f>IFERROR(VLOOKUP($A3219,$A$106:$Q$3105,9,FALSE),"DNP")</f>
        <v>5</v>
      </c>
      <c r="H3219" s="52">
        <f>IFERROR(VLOOKUP($A3219,$A$106:$Q$3105,10,FALSE),"DNP")</f>
        <v>5</v>
      </c>
      <c r="I3219" s="52">
        <f>IFERROR(VLOOKUP($A3219,$A$106:$Q$3105,11,FALSE),"DNP")</f>
        <v>5</v>
      </c>
      <c r="J3219" s="52">
        <f>IFERROR(VLOOKUP($A3219,$A$106:$Q$3105,12,FALSE),"DNP")</f>
        <v>3</v>
      </c>
      <c r="K3219" s="52">
        <f>IFERROR(VLOOKUP($A3219,$A$106:$Q$3105,13,FALSE),"DNP")</f>
        <v>6</v>
      </c>
      <c r="L3219" s="239">
        <f>IF(OR(K3219="DNP",K3219=""),"DNP",SUM(C3219:K3219))</f>
        <v>46</v>
      </c>
      <c r="M3219" s="240">
        <f>IFERROR(VLOOKUP($A3219,$A$106:$Q$3105,17,FALSE),"DNP")</f>
        <v>0</v>
      </c>
      <c r="N3219" s="241"/>
      <c r="O3219" s="241"/>
      <c r="P3219" s="241"/>
      <c r="Q3219" s="241"/>
      <c r="R3219" s="241"/>
      <c r="S3219" s="241"/>
      <c r="T3219" s="241"/>
      <c r="U3219" s="241"/>
      <c r="V3219" s="241"/>
      <c r="W3219" s="242"/>
      <c r="X3219" s="243"/>
      <c r="Y3219" s="49" t="str">
        <f t="shared" ref="Y3219" si="2264">IF(M3219="DNP","DNP",IF(M3219=1,"T",IF(M3219&gt;1,"W","L")))</f>
        <v>L</v>
      </c>
      <c r="Z3219" s="49">
        <f t="shared" si="2247"/>
        <v>0</v>
      </c>
      <c r="AA3219" s="244">
        <f t="shared" si="2248"/>
        <v>0</v>
      </c>
      <c r="AB3219" s="250">
        <f t="shared" ref="AB3219" si="2265">IF(AE3219&gt;=4,ROUNDDOWN((((VLOOKUP(MAX(AE3215:AE3219),AE3215:AK3232,7,FALSE)+VLOOKUP(MAX(AE3215:AE3219)-1,AE3215:AK3232,7,FALSE)+VLOOKUP(MAX(AE3215:AE3219)-2,AE3215:AK3232,7,FALSE)+VLOOKUP(MAX(AE3215:AE3219)-3,AE3215:AK3232,7,FALSE))/4)-36)*0.8,0),G3213)</f>
        <v>6</v>
      </c>
      <c r="AC3219" s="246">
        <f t="shared" si="2250"/>
        <v>5</v>
      </c>
      <c r="AD3219" t="str">
        <f>IF(L3219&lt;&gt;"DNP","P","DNP")</f>
        <v>P</v>
      </c>
      <c r="AE3219" s="52">
        <f>COUNTIF(AD3215:AD3219,"=P")</f>
        <v>5</v>
      </c>
      <c r="AF3219" t="str">
        <f t="shared" si="2251"/>
        <v>R</v>
      </c>
      <c r="AG3219" s="247">
        <f>IF(OR(W3219="DNP",W3219="")=TRUE,0,((W3234-W3219)*0.4)+(IF(Y3219="W",0.3,IF(Y3219="T",0,-0.3)))+(IF(X3219="",0,X3219*0.3)))+IF(OR(L3219="DNP",L3219="")=TRUE,0,((L3234-L3219)*0.4)+(IF(Y3219="W",0.3,IF(Y3219="T",0,-0.3)))+(IF(M3219="",0,M3219*0.3)))</f>
        <v>-1.2777777777777772</v>
      </c>
      <c r="AH3219" s="247">
        <f t="shared" si="2262"/>
        <v>-1.6999999999999988</v>
      </c>
      <c r="AI3219">
        <f t="shared" si="2255"/>
        <v>11</v>
      </c>
      <c r="AJ3219">
        <f t="shared" ref="AJ3219" si="2266">AI3219+VLOOKUP(A3219,$A$828:$O$932,15,FALSE)</f>
        <v>7</v>
      </c>
      <c r="AK3219">
        <f t="shared" si="2253"/>
        <v>46</v>
      </c>
    </row>
    <row r="3220" spans="1:37" ht="16.5" thickBot="1" x14ac:dyDescent="0.3">
      <c r="A3220" s="238" t="str">
        <f>CONCATENATE($C$10,"Wk ",B3220,"P",A3213)</f>
        <v>2015Wk 6P8</v>
      </c>
      <c r="B3220" s="52">
        <v>6</v>
      </c>
      <c r="C3220" s="241"/>
      <c r="D3220" s="241"/>
      <c r="E3220" s="241"/>
      <c r="F3220" s="241"/>
      <c r="G3220" s="241"/>
      <c r="H3220" s="241"/>
      <c r="I3220" s="241"/>
      <c r="J3220" s="241"/>
      <c r="K3220" s="241"/>
      <c r="L3220" s="248"/>
      <c r="M3220" s="249"/>
      <c r="N3220" s="52">
        <f>IFERROR(VLOOKUP($A3220,$A$106:$Q$3105,5,FALSE),"DNP")</f>
        <v>6</v>
      </c>
      <c r="O3220" s="52">
        <f>IFERROR(VLOOKUP($A3220,$A$106:$Q$3105,6,FALSE),"DNP")</f>
        <v>5</v>
      </c>
      <c r="P3220" s="52">
        <f>IFERROR(VLOOKUP($A3220,$A$106:$Q$3105,7,FALSE),"DNP")</f>
        <v>5</v>
      </c>
      <c r="Q3220" s="52">
        <f>IFERROR(VLOOKUP($A3220,$A$106:$Q$3105,8,FALSE),"DNP")</f>
        <v>4</v>
      </c>
      <c r="R3220" s="52">
        <f>IFERROR(VLOOKUP($A3220,$A$106:$Q$3105,9,FALSE),"DNP")</f>
        <v>3</v>
      </c>
      <c r="S3220" s="52">
        <f>IFERROR(VLOOKUP($A3220,$A$106:$Q$3105,10,FALSE),"DNP")</f>
        <v>5</v>
      </c>
      <c r="T3220" s="52">
        <f>IFERROR(VLOOKUP($A3220,$A$106:$Q$3105,11,FALSE),"DNP")</f>
        <v>4</v>
      </c>
      <c r="U3220" s="52">
        <f>IFERROR(VLOOKUP($A3220,$A$106:$Q$3105,12,FALSE),"DNP")</f>
        <v>5</v>
      </c>
      <c r="V3220" s="52">
        <f>IFERROR(VLOOKUP($A3220,$A$106:$Q$3105,13,FALSE),"DNP")</f>
        <v>5</v>
      </c>
      <c r="W3220" s="239">
        <f>IF(OR(V3220="DNP",V3220=""),"DNP",SUM(N3220:V3220))</f>
        <v>42</v>
      </c>
      <c r="X3220" s="240">
        <f>IFERROR(VLOOKUP($A3220,$A$106:$Q$3105,17,FALSE),"DNP")</f>
        <v>2</v>
      </c>
      <c r="Y3220" s="49" t="str">
        <f t="shared" ref="Y3220" si="2267">IF(X3220="DNP","DNP",IF(X3220=1,"T",IF(X3220&gt;1,"W","L")))</f>
        <v>W</v>
      </c>
      <c r="Z3220" s="49">
        <f t="shared" si="2247"/>
        <v>0</v>
      </c>
      <c r="AA3220" s="244">
        <f t="shared" si="2248"/>
        <v>0</v>
      </c>
      <c r="AB3220" s="250">
        <f t="shared" ref="AB3220" si="2268">IF(AE3220&gt;=4,ROUNDDOWN((((VLOOKUP(MAX(AE3215:AE3220),AE3215:AK3232,7,FALSE)+VLOOKUP(MAX(AE3215:AE3220)-1,AE3215:AK3232,7,FALSE)+VLOOKUP(MAX(AE3215:AE3220)-2,AE3215:AK3232,7,FALSE)+VLOOKUP(MAX(AE3215:AE3220)-3,AE3215:AK3232,7,FALSE))/4)-36)*0.8,0),G3213)</f>
        <v>5</v>
      </c>
      <c r="AC3220" s="246">
        <f t="shared" si="2250"/>
        <v>6</v>
      </c>
      <c r="AD3220" t="str">
        <f>IF(W3220&lt;&gt;"DNP","P","DNP")</f>
        <v>P</v>
      </c>
      <c r="AE3220" s="52">
        <f>COUNTIF(AD3215:AD3220,"=P")</f>
        <v>6</v>
      </c>
      <c r="AF3220" t="str">
        <f t="shared" si="2251"/>
        <v>R</v>
      </c>
      <c r="AG3220" s="247">
        <f>IF(OR(W3220="DNP",W3220="")=TRUE,0,((W3234-W3220)*0.4)+(IF(Y3220="W",0.3,IF(Y3220="T",0,-0.3)))+(IF(X3220="",0,X3220*0.3)))+IF(OR(L3220="DNP",L3220="")=TRUE,0,((L3234-L3220)*0.4)+(IF(Y3220="W",0.3,IF(Y3220="T",0,-0.3)))+(IF(M3220="",0,M3220*0.3)))</f>
        <v>0.81111111111111134</v>
      </c>
      <c r="AH3220" s="247">
        <f t="shared" si="2262"/>
        <v>-0.30533333333333273</v>
      </c>
      <c r="AI3220">
        <f t="shared" si="2255"/>
        <v>12</v>
      </c>
      <c r="AJ3220">
        <f t="shared" ref="AJ3220" si="2269">AI3220+VLOOKUP(A3220,$A$995:$O$1099,15,FALSE)</f>
        <v>12</v>
      </c>
      <c r="AK3220">
        <f t="shared" si="2253"/>
        <v>42</v>
      </c>
    </row>
    <row r="3221" spans="1:37" ht="16.5" thickBot="1" x14ac:dyDescent="0.3">
      <c r="A3221" s="238" t="str">
        <f>CONCATENATE($C$10,"Wk ",B3221,"P",A3213)</f>
        <v>2015Wk 7P8</v>
      </c>
      <c r="B3221" s="52">
        <v>7</v>
      </c>
      <c r="C3221" s="52">
        <f>IFERROR(VLOOKUP($A3221,$A$106:$Q$3105,5,FALSE),"DNP")</f>
        <v>5</v>
      </c>
      <c r="D3221" s="52">
        <f>IFERROR(VLOOKUP($A3221,$A$106:$Q$3105,6,FALSE),"DNP")</f>
        <v>5</v>
      </c>
      <c r="E3221" s="52">
        <f>IFERROR(VLOOKUP($A3221,$A$106:$Q$3105,7,FALSE),"DNP")</f>
        <v>7</v>
      </c>
      <c r="F3221" s="52">
        <f>IFERROR(VLOOKUP($A3221,$A$106:$Q$3105,8,FALSE),"DNP")</f>
        <v>4</v>
      </c>
      <c r="G3221" s="52">
        <f>IFERROR(VLOOKUP($A3221,$A$106:$Q$3105,9,FALSE),"DNP")</f>
        <v>5</v>
      </c>
      <c r="H3221" s="52">
        <f>IFERROR(VLOOKUP($A3221,$A$106:$Q$3105,10,FALSE),"DNP")</f>
        <v>4</v>
      </c>
      <c r="I3221" s="52">
        <f>IFERROR(VLOOKUP($A3221,$A$106:$Q$3105,11,FALSE),"DNP")</f>
        <v>5</v>
      </c>
      <c r="J3221" s="52">
        <f>IFERROR(VLOOKUP($A3221,$A$106:$Q$3105,12,FALSE),"DNP")</f>
        <v>3</v>
      </c>
      <c r="K3221" s="52">
        <f>IFERROR(VLOOKUP($A3221,$A$106:$Q$3105,13,FALSE),"DNP")</f>
        <v>5</v>
      </c>
      <c r="L3221" s="239">
        <f>IF(OR(K3221="DNP",K3221=""),"DNP",SUM(C3221:K3221))</f>
        <v>43</v>
      </c>
      <c r="M3221" s="240">
        <f>IFERROR(VLOOKUP($A3221,$A$106:$Q$3105,17,FALSE),"DNP")</f>
        <v>0</v>
      </c>
      <c r="N3221" s="241"/>
      <c r="O3221" s="241"/>
      <c r="P3221" s="241"/>
      <c r="Q3221" s="241"/>
      <c r="R3221" s="241"/>
      <c r="S3221" s="241"/>
      <c r="T3221" s="241"/>
      <c r="U3221" s="241"/>
      <c r="V3221" s="241"/>
      <c r="W3221" s="242"/>
      <c r="X3221" s="243"/>
      <c r="Y3221" s="49" t="str">
        <f t="shared" ref="Y3221" si="2270">IF(M3221="DNP","DNP",IF(M3221=1,"T",IF(M3221&gt;1,"W","L")))</f>
        <v>L</v>
      </c>
      <c r="Z3221" s="49">
        <f t="shared" si="2247"/>
        <v>0</v>
      </c>
      <c r="AA3221" s="244">
        <f t="shared" si="2248"/>
        <v>0</v>
      </c>
      <c r="AB3221" s="250">
        <f t="shared" ref="AB3221" si="2271">IF(AE3221&gt;=4,ROUNDDOWN((((VLOOKUP(MAX(AE3215:AE3221),AE3215:AK3232,7,FALSE)+VLOOKUP(MAX(AE3215:AE3221)-1,AE3215:AK3232,7,FALSE)+VLOOKUP(MAX(AE3215:AE3221)-2,AE3215:AK3232,7,FALSE)+VLOOKUP(MAX(AE3215:AE3221)-3,AE3215:AK3232,7,FALSE))/4)-36)*0.8,0),G3213)</f>
        <v>6</v>
      </c>
      <c r="AC3221" s="246">
        <f t="shared" si="2250"/>
        <v>7</v>
      </c>
      <c r="AD3221" t="str">
        <f>IF(L3221&lt;&gt;"DNP","P","DNP")</f>
        <v>P</v>
      </c>
      <c r="AE3221" s="52">
        <f>COUNTIF(AD3215:AD3221,"=P")</f>
        <v>7</v>
      </c>
      <c r="AF3221" t="str">
        <f t="shared" si="2251"/>
        <v>R</v>
      </c>
      <c r="AG3221" s="247">
        <f>IF(OR(W3221="DNP",W3221="")=TRUE,0,((W3234-W3221)*0.4)+(IF(Y3221="W",0.3,IF(Y3221="T",0,-0.3)))+(IF(X3221="",0,X3221*0.3)))+IF(OR(L3221="DNP",L3221="")=TRUE,0,((L3234-L3221)*0.4)+(IF(Y3221="W",0.3,IF(Y3221="T",0,-0.3)))+(IF(M3221="",0,M3221*0.3)))</f>
        <v>-7.7777777777777113E-2</v>
      </c>
      <c r="AH3221" s="247">
        <f t="shared" si="2262"/>
        <v>4.4000000000000983E-2</v>
      </c>
      <c r="AI3221">
        <f t="shared" si="2255"/>
        <v>11</v>
      </c>
      <c r="AJ3221">
        <f t="shared" ref="AJ3221" si="2272">AI3221+VLOOKUP(A3221,$A$1162:$O$1266,15,FALSE)</f>
        <v>10</v>
      </c>
      <c r="AK3221">
        <f t="shared" si="2253"/>
        <v>43</v>
      </c>
    </row>
    <row r="3222" spans="1:37" ht="16.5" thickBot="1" x14ac:dyDescent="0.3">
      <c r="A3222" s="238" t="str">
        <f>CONCATENATE($C$10,"Wk ",B3222,"P",A3213)</f>
        <v>2015Wk 8P8</v>
      </c>
      <c r="B3222" s="52">
        <v>8</v>
      </c>
      <c r="C3222" s="241"/>
      <c r="D3222" s="241"/>
      <c r="E3222" s="241"/>
      <c r="F3222" s="241"/>
      <c r="G3222" s="241"/>
      <c r="H3222" s="241"/>
      <c r="I3222" s="241"/>
      <c r="J3222" s="241"/>
      <c r="K3222" s="241"/>
      <c r="L3222" s="248"/>
      <c r="M3222" s="249"/>
      <c r="N3222" s="52">
        <f>IFERROR(VLOOKUP($A3222,$A$106:$Q$3105,5,FALSE),"DNP")</f>
        <v>5</v>
      </c>
      <c r="O3222" s="52">
        <f>IFERROR(VLOOKUP($A3222,$A$106:$Q$3105,6,FALSE),"DNP")</f>
        <v>4</v>
      </c>
      <c r="P3222" s="52">
        <f>IFERROR(VLOOKUP($A3222,$A$106:$Q$3105,7,FALSE),"DNP")</f>
        <v>6</v>
      </c>
      <c r="Q3222" s="52">
        <f>IFERROR(VLOOKUP($A3222,$A$106:$Q$3105,8,FALSE),"DNP")</f>
        <v>4</v>
      </c>
      <c r="R3222" s="52">
        <f>IFERROR(VLOOKUP($A3222,$A$106:$Q$3105,9,FALSE),"DNP")</f>
        <v>3</v>
      </c>
      <c r="S3222" s="52">
        <f>IFERROR(VLOOKUP($A3222,$A$106:$Q$3105,10,FALSE),"DNP")</f>
        <v>6</v>
      </c>
      <c r="T3222" s="52">
        <f>IFERROR(VLOOKUP($A3222,$A$106:$Q$3105,11,FALSE),"DNP")</f>
        <v>4</v>
      </c>
      <c r="U3222" s="52">
        <f>IFERROR(VLOOKUP($A3222,$A$106:$Q$3105,12,FALSE),"DNP")</f>
        <v>5</v>
      </c>
      <c r="V3222" s="52">
        <f>IFERROR(VLOOKUP($A3222,$A$106:$Q$3105,13,FALSE),"DNP")</f>
        <v>5</v>
      </c>
      <c r="W3222" s="239">
        <f>IF(OR(V3222="DNP",V3222=""),"DNP",SUM(N3222:V3222))</f>
        <v>42</v>
      </c>
      <c r="X3222" s="240">
        <f>IFERROR(VLOOKUP($A3222,$A$106:$Q$3105,17,FALSE),"DNP")</f>
        <v>2</v>
      </c>
      <c r="Y3222" s="49" t="str">
        <f t="shared" ref="Y3222" si="2273">IF(X3222="DNP","DNP",IF(X3222=1,"T",IF(X3222&gt;1,"W","L")))</f>
        <v>W</v>
      </c>
      <c r="Z3222" s="49">
        <f t="shared" si="2247"/>
        <v>0</v>
      </c>
      <c r="AA3222" s="244">
        <f t="shared" si="2248"/>
        <v>0</v>
      </c>
      <c r="AB3222" s="250">
        <f t="shared" ref="AB3222" si="2274">IF(AE3222&gt;=4,ROUNDDOWN((((VLOOKUP(MAX(AE3215:AE3222),AE3215:AK3232,7,FALSE)+VLOOKUP(MAX(AE3215:AE3222)-1,AE3215:AK3232,7,FALSE)+VLOOKUP(MAX(AE3215:AE3222)-2,AE3215:AK3232,7,FALSE)+VLOOKUP(MAX(AE3215:AE3222)-3,AE3215:AK3232,7,FALSE))/4)-36)*0.8,0),G3213)</f>
        <v>5</v>
      </c>
      <c r="AC3222" s="246">
        <f t="shared" si="2250"/>
        <v>8</v>
      </c>
      <c r="AD3222" t="str">
        <f>IF(W3222&lt;&gt;"DNP","P","DNP")</f>
        <v>P</v>
      </c>
      <c r="AE3222" s="52">
        <f>COUNTIF(AD3215:AD3222,"=P")</f>
        <v>8</v>
      </c>
      <c r="AF3222" t="str">
        <f t="shared" si="2251"/>
        <v>R</v>
      </c>
      <c r="AG3222" s="247">
        <f>IF(OR(W3222="DNP",W3222="")=TRUE,0,((W3234-W3222)*0.4)+(IF(Y3222="W",0.3,IF(Y3222="T",0,-0.3)))+(IF(X3222="",0,X3222*0.3)))+IF(OR(L3222="DNP",L3222="")=TRUE,0,((L3234-L3222)*0.4)+(IF(Y3222="W",0.3,IF(Y3222="T",0,-0.3)))+(IF(M3222="",0,M3222*0.3)))</f>
        <v>0.81111111111111134</v>
      </c>
      <c r="AH3222" s="247">
        <f t="shared" si="2262"/>
        <v>1.0266666666666675</v>
      </c>
      <c r="AI3222">
        <f t="shared" si="2255"/>
        <v>12</v>
      </c>
      <c r="AJ3222">
        <f t="shared" ref="AJ3222" si="2275">AI3222+VLOOKUP(A3222,$A$1329:$O$1433,15,FALSE)</f>
        <v>12</v>
      </c>
      <c r="AK3222">
        <f t="shared" si="2253"/>
        <v>42</v>
      </c>
    </row>
    <row r="3223" spans="1:37" ht="16.5" thickBot="1" x14ac:dyDescent="0.3">
      <c r="A3223" s="238" t="str">
        <f>CONCATENATE($C$10,"Wk ",B3223,"P",A3213)</f>
        <v>2015Wk 9P8</v>
      </c>
      <c r="B3223" s="52">
        <v>9</v>
      </c>
      <c r="C3223" s="52">
        <f>IFERROR(VLOOKUP($A3223,$A$106:$Q$3105,5,FALSE),"DNP")</f>
        <v>5</v>
      </c>
      <c r="D3223" s="52">
        <f>IFERROR(VLOOKUP($A3223,$A$106:$Q$3105,6,FALSE),"DNP")</f>
        <v>5</v>
      </c>
      <c r="E3223" s="52">
        <f>IFERROR(VLOOKUP($A3223,$A$106:$Q$3105,7,FALSE),"DNP")</f>
        <v>6</v>
      </c>
      <c r="F3223" s="52">
        <f>IFERROR(VLOOKUP($A3223,$A$106:$Q$3105,8,FALSE),"DNP")</f>
        <v>6</v>
      </c>
      <c r="G3223" s="52">
        <f>IFERROR(VLOOKUP($A3223,$A$106:$Q$3105,9,FALSE),"DNP")</f>
        <v>4</v>
      </c>
      <c r="H3223" s="52">
        <f>IFERROR(VLOOKUP($A3223,$A$106:$Q$3105,10,FALSE),"DNP")</f>
        <v>4</v>
      </c>
      <c r="I3223" s="52">
        <f>IFERROR(VLOOKUP($A3223,$A$106:$Q$3105,11,FALSE),"DNP")</f>
        <v>4</v>
      </c>
      <c r="J3223" s="52">
        <f>IFERROR(VLOOKUP($A3223,$A$106:$Q$3105,12,FALSE),"DNP")</f>
        <v>4</v>
      </c>
      <c r="K3223" s="52">
        <f>IFERROR(VLOOKUP($A3223,$A$106:$Q$3105,13,FALSE),"DNP")</f>
        <v>4</v>
      </c>
      <c r="L3223" s="239">
        <f>IF(OR(K3223="DNP",K3223=""),"DNP",SUM(C3223:K3223))</f>
        <v>42</v>
      </c>
      <c r="M3223" s="240">
        <f>IFERROR(VLOOKUP($A3223,$A$106:$Q$3105,17,FALSE),"DNP")</f>
        <v>0</v>
      </c>
      <c r="N3223" s="241"/>
      <c r="O3223" s="241"/>
      <c r="P3223" s="241"/>
      <c r="Q3223" s="241"/>
      <c r="R3223" s="241"/>
      <c r="S3223" s="241"/>
      <c r="T3223" s="241"/>
      <c r="U3223" s="241"/>
      <c r="V3223" s="241"/>
      <c r="W3223" s="242"/>
      <c r="X3223" s="243"/>
      <c r="Y3223" s="49" t="str">
        <f t="shared" ref="Y3223" si="2276">IF(M3223="DNP","DNP",IF(M3223=1,"T",IF(M3223&gt;1,"W","L")))</f>
        <v>L</v>
      </c>
      <c r="Z3223" s="49">
        <f t="shared" si="2247"/>
        <v>0</v>
      </c>
      <c r="AA3223" s="244">
        <f t="shared" si="2248"/>
        <v>0</v>
      </c>
      <c r="AB3223" s="250">
        <f t="shared" ref="AB3223" si="2277">IF(AE3223&gt;=4,ROUNDDOWN((((VLOOKUP(MAX(AE3215:AE3223),AE3215:AK3232,7,FALSE)+VLOOKUP(MAX(AE3215:AE3223)-1,AE3215:AK3232,7,FALSE)+VLOOKUP(MAX(AE3215:AE3223)-2,AE3215:AK3232,7,FALSE)+VLOOKUP(MAX(AE3215:AE3223)-3,AE3215:AK3232,7,FALSE))/4)-36)*0.8,0),G3213)</f>
        <v>5</v>
      </c>
      <c r="AC3223" s="246">
        <f t="shared" si="2250"/>
        <v>9</v>
      </c>
      <c r="AD3223" t="str">
        <f>IF(L3223&lt;&gt;"DNP","P","DNP")</f>
        <v>P</v>
      </c>
      <c r="AE3223" s="52">
        <f>COUNTIF(AD3215:AD3223,"=P")</f>
        <v>9</v>
      </c>
      <c r="AF3223" t="str">
        <f t="shared" si="2251"/>
        <v>R</v>
      </c>
      <c r="AG3223" s="247">
        <f>IF(OR(W3223="DNP",W3223="")=TRUE,0,((W3234-W3223)*0.4)+(IF(Y3223="W",0.3,IF(Y3223="T",0,-0.3)))+(IF(X3223="",0,X3223*0.3)))+IF(OR(L3223="DNP",L3223="")=TRUE,0,((L3234-L3223)*0.4)+(IF(Y3223="W",0.3,IF(Y3223="T",0,-0.3)))+(IF(M3223="",0,M3223*0.3)))</f>
        <v>0.32222222222222291</v>
      </c>
      <c r="AH3223" s="247">
        <f t="shared" si="2262"/>
        <v>0.84000000000000097</v>
      </c>
      <c r="AI3223">
        <f t="shared" si="2255"/>
        <v>12</v>
      </c>
      <c r="AJ3223">
        <f t="shared" ref="AJ3223" si="2278">AI3223+VLOOKUP(A3223,$A$1496:$O$1600,15,FALSE)</f>
        <v>12</v>
      </c>
      <c r="AK3223">
        <f t="shared" si="2253"/>
        <v>42</v>
      </c>
    </row>
    <row r="3224" spans="1:37" ht="16.5" thickBot="1" x14ac:dyDescent="0.3">
      <c r="A3224" s="238" t="str">
        <f>CONCATENATE($C$10,"Wk ",B3224,"P",A3213)</f>
        <v>2015Wk 10P8</v>
      </c>
      <c r="B3224" s="52">
        <v>10</v>
      </c>
      <c r="C3224" s="241"/>
      <c r="D3224" s="241"/>
      <c r="E3224" s="241"/>
      <c r="F3224" s="241"/>
      <c r="G3224" s="241"/>
      <c r="H3224" s="241"/>
      <c r="I3224" s="241"/>
      <c r="J3224" s="241"/>
      <c r="K3224" s="241"/>
      <c r="L3224" s="248"/>
      <c r="M3224" s="249"/>
      <c r="N3224" s="52">
        <f>IFERROR(VLOOKUP($A3224,$A$106:$Q$3105,5,FALSE),"DNP")</f>
        <v>5</v>
      </c>
      <c r="O3224" s="52">
        <f>IFERROR(VLOOKUP($A3224,$A$106:$Q$3105,6,FALSE),"DNP")</f>
        <v>5</v>
      </c>
      <c r="P3224" s="52">
        <f>IFERROR(VLOOKUP($A3224,$A$106:$Q$3105,7,FALSE),"DNP")</f>
        <v>6</v>
      </c>
      <c r="Q3224" s="52">
        <f>IFERROR(VLOOKUP($A3224,$A$106:$Q$3105,8,FALSE),"DNP")</f>
        <v>5</v>
      </c>
      <c r="R3224" s="52">
        <f>IFERROR(VLOOKUP($A3224,$A$106:$Q$3105,9,FALSE),"DNP")</f>
        <v>3</v>
      </c>
      <c r="S3224" s="52">
        <f>IFERROR(VLOOKUP($A3224,$A$106:$Q$3105,10,FALSE),"DNP")</f>
        <v>5</v>
      </c>
      <c r="T3224" s="52">
        <f>IFERROR(VLOOKUP($A3224,$A$106:$Q$3105,11,FALSE),"DNP")</f>
        <v>3</v>
      </c>
      <c r="U3224" s="52">
        <f>IFERROR(VLOOKUP($A3224,$A$106:$Q$3105,12,FALSE),"DNP")</f>
        <v>4</v>
      </c>
      <c r="V3224" s="52">
        <f>IFERROR(VLOOKUP($A3224,$A$106:$Q$3105,13,FALSE),"DNP")</f>
        <v>5</v>
      </c>
      <c r="W3224" s="239">
        <f>IF(OR(V3224="DNP",V3224=""),"DNP",SUM(N3224:V3224))</f>
        <v>41</v>
      </c>
      <c r="X3224" s="240">
        <f>IFERROR(VLOOKUP($A3224,$A$106:$Q$3105,17,FALSE),"DNP")</f>
        <v>2</v>
      </c>
      <c r="Y3224" s="49" t="str">
        <f t="shared" ref="Y3224" si="2279">IF(X3224="DNP","DNP",IF(X3224=1,"T",IF(X3224&gt;1,"W","L")))</f>
        <v>W</v>
      </c>
      <c r="Z3224" s="49">
        <f t="shared" si="2247"/>
        <v>0</v>
      </c>
      <c r="AA3224" s="244">
        <f t="shared" si="2248"/>
        <v>0</v>
      </c>
      <c r="AB3224" s="250">
        <f t="shared" ref="AB3224" si="2280">IF(AE3224&gt;=4,ROUNDDOWN((((VLOOKUP(MAX(AE3215:AE3224),AE3215:AK3232,7,FALSE)+VLOOKUP(MAX(AE3215:AE3224)-1,AE3215:AK3232,7,FALSE)+VLOOKUP(MAX(AE3215:AE3224)-2,AE3215:AK3232,7,FALSE)+VLOOKUP(MAX(AE3215:AE3224)-3,AE3215:AK3232,7,FALSE))/4)-36)*0.8,0),G3213)</f>
        <v>4</v>
      </c>
      <c r="AC3224" s="246">
        <f t="shared" ref="AC3224:AC3232" si="2281">IF(VLOOKUP(LEFT($A3224,9),$A$106:$Q$3105,17,FALSE)="Played",B3224,"")</f>
        <v>10</v>
      </c>
      <c r="AD3224" t="str">
        <f>IF(W3224&lt;&gt;"DNP","P","DNP")</f>
        <v>P</v>
      </c>
      <c r="AE3224" s="52">
        <f>COUNTIF(AD3215:AD3224,"=P")</f>
        <v>10</v>
      </c>
      <c r="AF3224" t="str">
        <f t="shared" si="2251"/>
        <v>R</v>
      </c>
      <c r="AG3224" s="247">
        <f>IF(OR(W3224="DNP",W3224="")=TRUE,0,((W3234-W3224)*0.4)+(IF(Y3224="W",0.3,IF(Y3224="T",0,-0.3)))+(IF(X3224="",0,X3224*0.3)))+IF(OR(L3224="DNP",L3224="")=TRUE,0,((L3234-L3224)*0.4)+(IF(Y3224="W",0.3,IF(Y3224="T",0,-0.3)))+(IF(M3224="",0,M3224*0.3)))</f>
        <v>1.2111111111111112</v>
      </c>
      <c r="AH3224" s="247">
        <f t="shared" si="2262"/>
        <v>1.6946666666666672</v>
      </c>
      <c r="AI3224">
        <f t="shared" si="2255"/>
        <v>13</v>
      </c>
      <c r="AJ3224">
        <f t="shared" ref="AJ3224" si="2282">AI3224+VLOOKUP(A3224,$A$1663:$O$1767,15,FALSE)</f>
        <v>14</v>
      </c>
      <c r="AK3224">
        <f t="shared" si="2253"/>
        <v>41</v>
      </c>
    </row>
    <row r="3225" spans="1:37" ht="16.5" thickBot="1" x14ac:dyDescent="0.3">
      <c r="A3225" s="238" t="str">
        <f>CONCATENATE($C$10,"Wk ",B3225,"P",A3213)</f>
        <v>2015Wk 11P8</v>
      </c>
      <c r="B3225" s="52">
        <v>11</v>
      </c>
      <c r="C3225" s="52">
        <f>IFERROR(VLOOKUP($A3225,$A$106:$Q$3105,5,FALSE),"DNP")</f>
        <v>6</v>
      </c>
      <c r="D3225" s="52">
        <f>IFERROR(VLOOKUP($A3225,$A$106:$Q$3105,6,FALSE),"DNP")</f>
        <v>4</v>
      </c>
      <c r="E3225" s="52">
        <f>IFERROR(VLOOKUP($A3225,$A$106:$Q$3105,7,FALSE),"DNP")</f>
        <v>6</v>
      </c>
      <c r="F3225" s="52">
        <f>IFERROR(VLOOKUP($A3225,$A$106:$Q$3105,8,FALSE),"DNP")</f>
        <v>5</v>
      </c>
      <c r="G3225" s="52">
        <f>IFERROR(VLOOKUP($A3225,$A$106:$Q$3105,9,FALSE),"DNP")</f>
        <v>5</v>
      </c>
      <c r="H3225" s="52">
        <f>IFERROR(VLOOKUP($A3225,$A$106:$Q$3105,10,FALSE),"DNP")</f>
        <v>4</v>
      </c>
      <c r="I3225" s="52">
        <f>IFERROR(VLOOKUP($A3225,$A$106:$Q$3105,11,FALSE),"DNP")</f>
        <v>5</v>
      </c>
      <c r="J3225" s="52">
        <f>IFERROR(VLOOKUP($A3225,$A$106:$Q$3105,12,FALSE),"DNP")</f>
        <v>4</v>
      </c>
      <c r="K3225" s="52">
        <f>IFERROR(VLOOKUP($A3225,$A$106:$Q$3105,13,FALSE),"DNP")</f>
        <v>4</v>
      </c>
      <c r="L3225" s="239">
        <f>IF(OR(K3225="DNP",K3225=""),"DNP",SUM(C3225:K3225))</f>
        <v>43</v>
      </c>
      <c r="M3225" s="240">
        <f>IFERROR(VLOOKUP($A3225,$A$106:$Q$3105,17,FALSE),"DNP")</f>
        <v>2</v>
      </c>
      <c r="N3225" s="241"/>
      <c r="O3225" s="241"/>
      <c r="P3225" s="241"/>
      <c r="Q3225" s="241"/>
      <c r="R3225" s="241"/>
      <c r="S3225" s="241"/>
      <c r="T3225" s="241"/>
      <c r="U3225" s="241"/>
      <c r="V3225" s="241"/>
      <c r="W3225" s="242"/>
      <c r="X3225" s="243"/>
      <c r="Y3225" s="49" t="str">
        <f t="shared" ref="Y3225" si="2283">IF(M3225="DNP","DNP",IF(M3225=1,"T",IF(M3225&gt;1,"W","L")))</f>
        <v>W</v>
      </c>
      <c r="Z3225" s="49">
        <f t="shared" si="2247"/>
        <v>0</v>
      </c>
      <c r="AA3225" s="244">
        <f t="shared" si="2248"/>
        <v>0</v>
      </c>
      <c r="AB3225" s="250">
        <f t="shared" ref="AB3225" si="2284">IF(AE3225&gt;=4,ROUNDDOWN((((VLOOKUP(MAX(AE3215:AE3225),AE3215:AK3232,7,FALSE)+VLOOKUP(MAX(AE3215:AE3225)-1,AE3215:AK3232,7,FALSE)+VLOOKUP(MAX(AE3215:AE3225)-2,AE3215:AK3232,7,FALSE)+VLOOKUP(MAX(AE3215:AE3225)-3,AE3215:AK3232,7,FALSE))/4)-36)*0.8,0),G3213)</f>
        <v>4</v>
      </c>
      <c r="AC3225" s="246">
        <f t="shared" si="2281"/>
        <v>11</v>
      </c>
      <c r="AD3225" t="str">
        <f>IF(L3225&lt;&gt;"DNP","P","DNP")</f>
        <v>P</v>
      </c>
      <c r="AE3225" s="52">
        <f>COUNTIF(AD3215:AD3225,"=P")</f>
        <v>11</v>
      </c>
      <c r="AF3225" t="str">
        <f t="shared" si="2251"/>
        <v>R</v>
      </c>
      <c r="AG3225" s="247">
        <f>IF(OR(W3225="DNP",W3225="")=TRUE,0,((W3234-W3225)*0.4)+(IF(Y3225="W",0.3,IF(Y3225="T",0,-0.3)))+(IF(X3225="",0,X3225*0.3)))+IF(OR(L3225="DNP",L3225="")=TRUE,0,((L3234-L3225)*0.4)+(IF(Y3225="W",0.3,IF(Y3225="T",0,-0.3)))+(IF(M3225="",0,M3225*0.3)))</f>
        <v>1.1222222222222227</v>
      </c>
      <c r="AH3225" s="247">
        <f t="shared" si="2262"/>
        <v>2.0400000000000009</v>
      </c>
      <c r="AI3225">
        <f t="shared" si="2255"/>
        <v>13</v>
      </c>
      <c r="AJ3225">
        <f t="shared" ref="AJ3225" si="2285">AI3225+VLOOKUP(A3225,$A$1830:$O$1934,15,FALSE)</f>
        <v>12</v>
      </c>
      <c r="AK3225">
        <f t="shared" si="2253"/>
        <v>43</v>
      </c>
    </row>
    <row r="3226" spans="1:37" ht="16.5" thickBot="1" x14ac:dyDescent="0.3">
      <c r="A3226" s="238" t="str">
        <f>CONCATENATE($C$10,"Wk ",B3226,"P",A3213)</f>
        <v>2015Wk 12P8</v>
      </c>
      <c r="B3226" s="52">
        <v>12</v>
      </c>
      <c r="C3226" s="241"/>
      <c r="D3226" s="241"/>
      <c r="E3226" s="241"/>
      <c r="F3226" s="241"/>
      <c r="G3226" s="241"/>
      <c r="H3226" s="241"/>
      <c r="I3226" s="241"/>
      <c r="J3226" s="241"/>
      <c r="K3226" s="241"/>
      <c r="L3226" s="248"/>
      <c r="M3226" s="249"/>
      <c r="N3226" s="52">
        <f>IFERROR(VLOOKUP($A3226,$A$106:$Q$3105,5,FALSE),"DNP")</f>
        <v>6</v>
      </c>
      <c r="O3226" s="52">
        <f>IFERROR(VLOOKUP($A3226,$A$106:$Q$3105,6,FALSE),"DNP")</f>
        <v>5</v>
      </c>
      <c r="P3226" s="52">
        <f>IFERROR(VLOOKUP($A3226,$A$106:$Q$3105,7,FALSE),"DNP")</f>
        <v>6</v>
      </c>
      <c r="Q3226" s="52">
        <f>IFERROR(VLOOKUP($A3226,$A$106:$Q$3105,8,FALSE),"DNP")</f>
        <v>4</v>
      </c>
      <c r="R3226" s="52">
        <f>IFERROR(VLOOKUP($A3226,$A$106:$Q$3105,9,FALSE),"DNP")</f>
        <v>3</v>
      </c>
      <c r="S3226" s="52">
        <f>IFERROR(VLOOKUP($A3226,$A$106:$Q$3105,10,FALSE),"DNP")</f>
        <v>5</v>
      </c>
      <c r="T3226" s="52">
        <f>IFERROR(VLOOKUP($A3226,$A$106:$Q$3105,11,FALSE),"DNP")</f>
        <v>3</v>
      </c>
      <c r="U3226" s="52">
        <f>IFERROR(VLOOKUP($A3226,$A$106:$Q$3105,12,FALSE),"DNP")</f>
        <v>4</v>
      </c>
      <c r="V3226" s="52">
        <f>IFERROR(VLOOKUP($A3226,$A$106:$Q$3105,13,FALSE),"DNP")</f>
        <v>6</v>
      </c>
      <c r="W3226" s="239">
        <f>IF(OR(V3226="DNP",V3226=""),"DNP",SUM(N3226:V3226))</f>
        <v>42</v>
      </c>
      <c r="X3226" s="240">
        <f>IFERROR(VLOOKUP($A3226,$A$106:$Q$3105,17,FALSE),"DNP")</f>
        <v>0</v>
      </c>
      <c r="Y3226" s="49" t="str">
        <f t="shared" ref="Y3226" si="2286">IF(X3226="DNP","DNP",IF(X3226=1,"T",IF(X3226&gt;1,"W","L")))</f>
        <v>L</v>
      </c>
      <c r="Z3226" s="49">
        <f t="shared" si="2247"/>
        <v>0</v>
      </c>
      <c r="AA3226" s="244">
        <f t="shared" si="2248"/>
        <v>0</v>
      </c>
      <c r="AB3226" s="250">
        <f t="shared" ref="AB3226" si="2287">IF(AE3226&gt;=4,ROUNDDOWN((((VLOOKUP(MAX(AE3215:AE3226),AE3215:AK3232,7,FALSE)+VLOOKUP(MAX(AE3215:AE3226)-1,AE3215:AK3232,7,FALSE)+VLOOKUP(MAX(AE3215:AE3226)-2,AE3215:AK3232,7,FALSE)+VLOOKUP(MAX(AE3215:AE3226)-3,AE3215:AK3232,7,FALSE))/4)-36)*0.8,0),G3213)</f>
        <v>4</v>
      </c>
      <c r="AC3226" s="246">
        <f t="shared" si="2281"/>
        <v>12</v>
      </c>
      <c r="AD3226" t="str">
        <f>IF(W3226&lt;&gt;"DNP","P","DNP")</f>
        <v>P</v>
      </c>
      <c r="AE3226" s="52">
        <f>COUNTIF(AD3215:AD3226,"=P")</f>
        <v>12</v>
      </c>
      <c r="AF3226" t="str">
        <f t="shared" si="2251"/>
        <v>R</v>
      </c>
      <c r="AG3226" s="247">
        <f>IF(OR(W3226="DNP",W3226="")=TRUE,0,((W3234-W3226)*0.4)+(IF(Y3226="W",0.3,IF(Y3226="T",0,-0.3)))+(IF(X3226="",0,X3226*0.3)))+IF(OR(L3226="DNP",L3226="")=TRUE,0,((L3234-L3226)*0.4)+(IF(Y3226="W",0.3,IF(Y3226="T",0,-0.3)))+(IF(M3226="",0,M3226*0.3)))</f>
        <v>-0.38888888888888856</v>
      </c>
      <c r="AH3226" s="247">
        <f t="shared" si="2262"/>
        <v>0.76266666666666749</v>
      </c>
      <c r="AI3226">
        <f t="shared" si="2255"/>
        <v>13</v>
      </c>
      <c r="AJ3226">
        <f t="shared" ref="AJ3226" si="2288">AI3226+VLOOKUP(A3226,$A$1997:$O$2101,15,FALSE)</f>
        <v>13</v>
      </c>
      <c r="AK3226">
        <f t="shared" si="2253"/>
        <v>42</v>
      </c>
    </row>
    <row r="3227" spans="1:37" ht="16.5" thickBot="1" x14ac:dyDescent="0.3">
      <c r="A3227" s="238" t="str">
        <f>CONCATENATE($C$10,"Wk ",B3227,"P",A3213)</f>
        <v>2015Wk 13P8</v>
      </c>
      <c r="B3227" s="52">
        <v>13</v>
      </c>
      <c r="C3227" s="52">
        <f>IFERROR(VLOOKUP($A3227,$A$106:$Q$3105,5,FALSE),"DNP")</f>
        <v>5</v>
      </c>
      <c r="D3227" s="52">
        <f>IFERROR(VLOOKUP($A3227,$A$106:$Q$3105,6,FALSE),"DNP")</f>
        <v>5</v>
      </c>
      <c r="E3227" s="52">
        <f>IFERROR(VLOOKUP($A3227,$A$106:$Q$3105,7,FALSE),"DNP")</f>
        <v>6</v>
      </c>
      <c r="F3227" s="52">
        <f>IFERROR(VLOOKUP($A3227,$A$106:$Q$3105,8,FALSE),"DNP")</f>
        <v>5</v>
      </c>
      <c r="G3227" s="52">
        <f>IFERROR(VLOOKUP($A3227,$A$106:$Q$3105,9,FALSE),"DNP")</f>
        <v>4</v>
      </c>
      <c r="H3227" s="52">
        <f>IFERROR(VLOOKUP($A3227,$A$106:$Q$3105,10,FALSE),"DNP")</f>
        <v>4</v>
      </c>
      <c r="I3227" s="52">
        <f>IFERROR(VLOOKUP($A3227,$A$106:$Q$3105,11,FALSE),"DNP")</f>
        <v>4</v>
      </c>
      <c r="J3227" s="52">
        <f>IFERROR(VLOOKUP($A3227,$A$106:$Q$3105,12,FALSE),"DNP")</f>
        <v>4</v>
      </c>
      <c r="K3227" s="52">
        <f>IFERROR(VLOOKUP($A3227,$A$106:$Q$3105,13,FALSE),"DNP")</f>
        <v>6</v>
      </c>
      <c r="L3227" s="239">
        <f>IF(OR(K3227="DNP",K3227=""),"DNP",SUM(C3227:K3227))</f>
        <v>43</v>
      </c>
      <c r="M3227" s="240">
        <f>IFERROR(VLOOKUP($A3227,$A$106:$Q$3105,17,FALSE),"DNP")</f>
        <v>0</v>
      </c>
      <c r="N3227" s="241"/>
      <c r="O3227" s="241"/>
      <c r="P3227" s="241"/>
      <c r="Q3227" s="241"/>
      <c r="R3227" s="241"/>
      <c r="S3227" s="241"/>
      <c r="T3227" s="241"/>
      <c r="U3227" s="241"/>
      <c r="V3227" s="241"/>
      <c r="W3227" s="242"/>
      <c r="X3227" s="243"/>
      <c r="Y3227" s="49" t="str">
        <f t="shared" ref="Y3227" si="2289">IF(M3227="DNP","DNP",IF(M3227=1,"T",IF(M3227&gt;1,"W","L")))</f>
        <v>L</v>
      </c>
      <c r="Z3227" s="49">
        <f t="shared" si="2247"/>
        <v>0</v>
      </c>
      <c r="AA3227" s="244">
        <f t="shared" si="2248"/>
        <v>0</v>
      </c>
      <c r="AB3227" s="250">
        <f t="shared" ref="AB3227" si="2290">IF(AE3227&gt;=4,ROUNDDOWN((((VLOOKUP(MAX(AE3215:AE3227),AE3215:AK3232,7,FALSE)+VLOOKUP(MAX(AE3215:AE3227)-1,AE3215:AK3232,7,FALSE)+VLOOKUP(MAX(AE3215:AE3227)-2,AE3215:AK3232,7,FALSE)+VLOOKUP(MAX(AE3215:AE3227)-3,AE3215:AK3232,7,FALSE))/4)-36)*0.8,0),G3213)</f>
        <v>5</v>
      </c>
      <c r="AC3227" s="246">
        <f t="shared" si="2281"/>
        <v>13</v>
      </c>
      <c r="AD3227" t="str">
        <f>IF(L3227&lt;&gt;"DNP","P","DNP")</f>
        <v>P</v>
      </c>
      <c r="AE3227" s="52">
        <f>COUNTIF(AD3215:AD3227,"=P")</f>
        <v>13</v>
      </c>
      <c r="AF3227" t="str">
        <f t="shared" si="2251"/>
        <v>R</v>
      </c>
      <c r="AG3227" s="247">
        <f>IF(OR(W3227="DNP",W3227="")=TRUE,0,((W3234-W3227)*0.4)+(IF(Y3227="W",0.3,IF(Y3227="T",0,-0.3)))+(IF(X3227="",0,X3227*0.3)))+IF(OR(L3227="DNP",L3227="")=TRUE,0,((L3234-L3227)*0.4)+(IF(Y3227="W",0.3,IF(Y3227="T",0,-0.3)))+(IF(M3227="",0,M3227*0.3)))</f>
        <v>-7.7777777777777113E-2</v>
      </c>
      <c r="AH3227" s="247">
        <f t="shared" si="2262"/>
        <v>3.2000000000001028E-2</v>
      </c>
      <c r="AI3227">
        <f t="shared" si="2255"/>
        <v>12</v>
      </c>
      <c r="AJ3227">
        <f t="shared" ref="AJ3227" si="2291">AI3227+VLOOKUP(A3227,$A$2164:$O$2268,15,FALSE)</f>
        <v>11</v>
      </c>
      <c r="AK3227">
        <f t="shared" si="2253"/>
        <v>43</v>
      </c>
    </row>
    <row r="3228" spans="1:37" ht="16.5" thickBot="1" x14ac:dyDescent="0.3">
      <c r="A3228" s="238" t="str">
        <f>CONCATENATE($C$10,"Wk ",B3228,"P",A3213)</f>
        <v>2015Wk 14P8</v>
      </c>
      <c r="B3228" s="52">
        <v>14</v>
      </c>
      <c r="C3228" s="241"/>
      <c r="D3228" s="241"/>
      <c r="E3228" s="241"/>
      <c r="F3228" s="241"/>
      <c r="G3228" s="241"/>
      <c r="H3228" s="241"/>
      <c r="I3228" s="241"/>
      <c r="J3228" s="241"/>
      <c r="K3228" s="241"/>
      <c r="L3228" s="248"/>
      <c r="M3228" s="249"/>
      <c r="N3228" s="52">
        <f>IFERROR(VLOOKUP($A3228,$A$106:$Q$3105,5,FALSE),"DNP")</f>
        <v>3</v>
      </c>
      <c r="O3228" s="52">
        <f>IFERROR(VLOOKUP($A3228,$A$106:$Q$3105,6,FALSE),"DNP")</f>
        <v>5</v>
      </c>
      <c r="P3228" s="52">
        <f>IFERROR(VLOOKUP($A3228,$A$106:$Q$3105,7,FALSE),"DNP")</f>
        <v>5</v>
      </c>
      <c r="Q3228" s="52">
        <f>IFERROR(VLOOKUP($A3228,$A$106:$Q$3105,8,FALSE),"DNP")</f>
        <v>4</v>
      </c>
      <c r="R3228" s="52">
        <f>IFERROR(VLOOKUP($A3228,$A$106:$Q$3105,9,FALSE),"DNP")</f>
        <v>3</v>
      </c>
      <c r="S3228" s="52">
        <f>IFERROR(VLOOKUP($A3228,$A$106:$Q$3105,10,FALSE),"DNP")</f>
        <v>5</v>
      </c>
      <c r="T3228" s="52">
        <f>IFERROR(VLOOKUP($A3228,$A$106:$Q$3105,11,FALSE),"DNP")</f>
        <v>4</v>
      </c>
      <c r="U3228" s="52">
        <f>IFERROR(VLOOKUP($A3228,$A$106:$Q$3105,12,FALSE),"DNP")</f>
        <v>5</v>
      </c>
      <c r="V3228" s="52">
        <f>IFERROR(VLOOKUP($A3228,$A$106:$Q$3105,13,FALSE),"DNP")</f>
        <v>6</v>
      </c>
      <c r="W3228" s="239">
        <f>IF(OR(V3228="DNP",V3228=""),"DNP",SUM(N3228:V3228))</f>
        <v>40</v>
      </c>
      <c r="X3228" s="240">
        <f>IFERROR(VLOOKUP($A3228,$A$106:$Q$3105,17,FALSE),"DNP")</f>
        <v>2</v>
      </c>
      <c r="Y3228" s="49" t="str">
        <f t="shared" ref="Y3228" si="2292">IF(X3228="DNP","DNP",IF(X3228=1,"T",IF(X3228&gt;1,"W","L")))</f>
        <v>W</v>
      </c>
      <c r="Z3228" s="49">
        <f t="shared" si="2247"/>
        <v>1</v>
      </c>
      <c r="AA3228" s="244">
        <f t="shared" si="2248"/>
        <v>9</v>
      </c>
      <c r="AB3228" s="250">
        <f t="shared" ref="AB3228" si="2293">IF(AE3228&gt;=4,ROUNDDOWN((((VLOOKUP(MAX(AE3215:AE3228),AE3215:AK3232,7,FALSE)+VLOOKUP(MAX(AE3215:AE3228)-1,AE3215:AK3232,7,FALSE)+VLOOKUP(MAX(AE3215:AE3228)-2,AE3215:AK3232,7,FALSE)+VLOOKUP(MAX(AE3215:AE3228)-3,AE3215:AK3232,7,FALSE))/4)-36)*0.8,0),G3213)</f>
        <v>4</v>
      </c>
      <c r="AC3228" s="246">
        <f t="shared" si="2281"/>
        <v>14</v>
      </c>
      <c r="AD3228" t="str">
        <f>IF(W3228&lt;&gt;"DNP","P","DNP")</f>
        <v>P</v>
      </c>
      <c r="AE3228" s="52">
        <f>COUNTIF(AD3215:AD3228,"=P")</f>
        <v>14</v>
      </c>
      <c r="AF3228" t="str">
        <f t="shared" si="2251"/>
        <v>R</v>
      </c>
      <c r="AG3228" s="247">
        <f>IF(OR(W3228="DNP",W3228="")=TRUE,0,((W3234-W3228)*0.4)+(IF(Y3228="W",0.3,IF(Y3228="T",0,-0.3)))+(IF(X3228="",0,X3228*0.3)))+IF(OR(L3228="DNP",L3228="")=TRUE,0,((L3234-L3228)*0.4)+(IF(Y3228="W",0.3,IF(Y3228="T",0,-0.3)))+(IF(M3228="",0,M3228*0.3)))</f>
        <v>1.6111111111111116</v>
      </c>
      <c r="AH3228" s="247">
        <f t="shared" si="2262"/>
        <v>1.4306666666666676</v>
      </c>
      <c r="AI3228">
        <f t="shared" si="2255"/>
        <v>13</v>
      </c>
      <c r="AJ3228">
        <f t="shared" ref="AJ3228" si="2294">AI3228+VLOOKUP(A3228,$A$2331:$O$2435,15,FALSE)</f>
        <v>16</v>
      </c>
      <c r="AK3228">
        <f t="shared" si="2253"/>
        <v>40</v>
      </c>
    </row>
    <row r="3229" spans="1:37" ht="16.5" thickBot="1" x14ac:dyDescent="0.3">
      <c r="A3229" s="238" t="str">
        <f>CONCATENATE($C$10,"Wk ",B3229,"P",A3213)</f>
        <v>2015Wk 15P8</v>
      </c>
      <c r="B3229" s="52">
        <v>15</v>
      </c>
      <c r="C3229" s="52">
        <f>IFERROR(VLOOKUP($A3229,$A$106:$Q$3105,5,FALSE),"DNP")</f>
        <v>5</v>
      </c>
      <c r="D3229" s="52">
        <f>IFERROR(VLOOKUP($A3229,$A$106:$Q$3105,6,FALSE),"DNP")</f>
        <v>6</v>
      </c>
      <c r="E3229" s="52">
        <f>IFERROR(VLOOKUP($A3229,$A$106:$Q$3105,7,FALSE),"DNP")</f>
        <v>6</v>
      </c>
      <c r="F3229" s="52">
        <f>IFERROR(VLOOKUP($A3229,$A$106:$Q$3105,8,FALSE),"DNP")</f>
        <v>6</v>
      </c>
      <c r="G3229" s="52">
        <f>IFERROR(VLOOKUP($A3229,$A$106:$Q$3105,9,FALSE),"DNP")</f>
        <v>3</v>
      </c>
      <c r="H3229" s="52">
        <f>IFERROR(VLOOKUP($A3229,$A$106:$Q$3105,10,FALSE),"DNP")</f>
        <v>3</v>
      </c>
      <c r="I3229" s="52">
        <f>IFERROR(VLOOKUP($A3229,$A$106:$Q$3105,11,FALSE),"DNP")</f>
        <v>4</v>
      </c>
      <c r="J3229" s="52">
        <f>IFERROR(VLOOKUP($A3229,$A$106:$Q$3105,12,FALSE),"DNP")</f>
        <v>4</v>
      </c>
      <c r="K3229" s="52">
        <f>IFERROR(VLOOKUP($A3229,$A$106:$Q$3105,13,FALSE),"DNP")</f>
        <v>5</v>
      </c>
      <c r="L3229" s="239">
        <f>IF(OR(K3229="DNP",K3229=""),"DNP",SUM(C3229:K3229))</f>
        <v>42</v>
      </c>
      <c r="M3229" s="240">
        <f>IFERROR(VLOOKUP($A3229,$A$106:$Q$3105,17,FALSE),"DNP")</f>
        <v>1</v>
      </c>
      <c r="N3229" s="241"/>
      <c r="O3229" s="241"/>
      <c r="P3229" s="241"/>
      <c r="Q3229" s="241"/>
      <c r="R3229" s="241"/>
      <c r="S3229" s="241"/>
      <c r="T3229" s="241"/>
      <c r="U3229" s="241"/>
      <c r="V3229" s="241"/>
      <c r="W3229" s="242"/>
      <c r="X3229" s="243"/>
      <c r="Y3229" s="49" t="str">
        <f t="shared" ref="Y3229" si="2295">IF(M3229="DNP","DNP",IF(M3229=1,"T",IF(M3229&gt;1,"W","L")))</f>
        <v>T</v>
      </c>
      <c r="Z3229" s="49">
        <f t="shared" si="2247"/>
        <v>1</v>
      </c>
      <c r="AA3229" s="244">
        <f t="shared" si="2248"/>
        <v>18</v>
      </c>
      <c r="AB3229" s="250">
        <f t="shared" ref="AB3229" si="2296">IF(AE3229&gt;=4,ROUNDDOWN((((VLOOKUP(MAX(AE3215:AE3229),AE3215:AK3232,7,FALSE)+VLOOKUP(MAX(AE3215:AE3229)-1,AE3215:AK3232,7,FALSE)+VLOOKUP(MAX(AE3215:AE3229)-2,AE3215:AK3232,7,FALSE)+VLOOKUP(MAX(AE3215:AE3229)-3,AE3215:AK3232,7,FALSE))/4)-36)*0.8,0),G3213)</f>
        <v>4</v>
      </c>
      <c r="AC3229" s="246">
        <f t="shared" si="2281"/>
        <v>15</v>
      </c>
      <c r="AD3229" t="str">
        <f>IF(L3229&lt;&gt;"DNP","P","DNP")</f>
        <v>P</v>
      </c>
      <c r="AE3229" s="52">
        <f>COUNTIF(AD3215:AD3229,"=P")</f>
        <v>15</v>
      </c>
      <c r="AF3229" t="str">
        <f t="shared" si="2251"/>
        <v>R</v>
      </c>
      <c r="AG3229" s="247">
        <f>IF(OR(W3229="DNP",W3229="")=TRUE,0,((W3234-W3229)*0.4)+(IF(Y3229="W",0.3,IF(Y3229="T",0,-0.3)))+(IF(X3229="",0,X3229*0.3)))+IF(OR(L3229="DNP",L3229="")=TRUE,0,((L3234-L3229)*0.4)+(IF(Y3229="W",0.3,IF(Y3229="T",0,-0.3)))+(IF(M3229="",0,M3229*0.3)))</f>
        <v>0.92222222222222294</v>
      </c>
      <c r="AH3229" s="247">
        <f t="shared" si="2262"/>
        <v>1.9760000000000013</v>
      </c>
      <c r="AI3229">
        <f t="shared" si="2255"/>
        <v>13</v>
      </c>
      <c r="AJ3229">
        <f t="shared" ref="AJ3229" si="2297">AI3229+VLOOKUP(A3229,$A$2498:$O$2602,15,FALSE)</f>
        <v>14</v>
      </c>
      <c r="AK3229">
        <f t="shared" si="2253"/>
        <v>42</v>
      </c>
    </row>
    <row r="3230" spans="1:37" ht="16.5" thickBot="1" x14ac:dyDescent="0.3">
      <c r="A3230" s="238" t="str">
        <f>CONCATENATE($C$10,"Wk ",B3230,"P",A3213)</f>
        <v>2015Wk 16P8</v>
      </c>
      <c r="B3230" s="52">
        <v>16</v>
      </c>
      <c r="C3230" s="241"/>
      <c r="D3230" s="241"/>
      <c r="E3230" s="241"/>
      <c r="F3230" s="241"/>
      <c r="G3230" s="241"/>
      <c r="H3230" s="241"/>
      <c r="I3230" s="241"/>
      <c r="J3230" s="241"/>
      <c r="K3230" s="241"/>
      <c r="L3230" s="248"/>
      <c r="M3230" s="249"/>
      <c r="N3230" s="52">
        <f>IFERROR(VLOOKUP($A3230,$A$106:$Q$3105,5,FALSE),"DNP")</f>
        <v>5</v>
      </c>
      <c r="O3230" s="52">
        <f>IFERROR(VLOOKUP($A3230,$A$106:$Q$3105,6,FALSE),"DNP")</f>
        <v>5</v>
      </c>
      <c r="P3230" s="52">
        <f>IFERROR(VLOOKUP($A3230,$A$106:$Q$3105,7,FALSE),"DNP")</f>
        <v>5</v>
      </c>
      <c r="Q3230" s="52">
        <f>IFERROR(VLOOKUP($A3230,$A$106:$Q$3105,8,FALSE),"DNP")</f>
        <v>4</v>
      </c>
      <c r="R3230" s="52">
        <f>IFERROR(VLOOKUP($A3230,$A$106:$Q$3105,9,FALSE),"DNP")</f>
        <v>4</v>
      </c>
      <c r="S3230" s="52">
        <f>IFERROR(VLOOKUP($A3230,$A$106:$Q$3105,10,FALSE),"DNP")</f>
        <v>5</v>
      </c>
      <c r="T3230" s="52">
        <f>IFERROR(VLOOKUP($A3230,$A$106:$Q$3105,11,FALSE),"DNP")</f>
        <v>3</v>
      </c>
      <c r="U3230" s="52">
        <f>IFERROR(VLOOKUP($A3230,$A$106:$Q$3105,12,FALSE),"DNP")</f>
        <v>4</v>
      </c>
      <c r="V3230" s="52">
        <f>IFERROR(VLOOKUP($A3230,$A$106:$Q$3105,13,FALSE),"DNP")</f>
        <v>5</v>
      </c>
      <c r="W3230" s="239">
        <f>IF(OR(V3230="DNP",V3230=""),"DNP",SUM(N3230:V3230))</f>
        <v>40</v>
      </c>
      <c r="X3230" s="240">
        <f>IFERROR(VLOOKUP($A3230,$A$106:$Q$3105,17,FALSE),"DNP")</f>
        <v>2</v>
      </c>
      <c r="Y3230" s="49" t="str">
        <f t="shared" ref="Y3230" si="2298">IF(X3230="DNP","DNP",IF(X3230=1,"T",IF(X3230&gt;1,"W","L")))</f>
        <v>W</v>
      </c>
      <c r="Z3230" s="49">
        <f t="shared" si="2247"/>
        <v>0</v>
      </c>
      <c r="AA3230" s="244">
        <f t="shared" si="2248"/>
        <v>0</v>
      </c>
      <c r="AB3230" s="250">
        <f t="shared" ref="AB3230" si="2299">IF(AE3230&gt;=4,ROUNDDOWN((((VLOOKUP(MAX(AE3215:AE3230),AE3215:AK3232,7,FALSE)+VLOOKUP(MAX(AE3215:AE3230)-1,AE3215:AK3232,7,FALSE)+VLOOKUP(MAX(AE3215:AE3230)-2,AE3215:AK3232,7,FALSE)+VLOOKUP(MAX(AE3215:AE3230)-3,AE3215:AK3232,7,FALSE))/4)-36)*0.8,0),G3213)</f>
        <v>4</v>
      </c>
      <c r="AC3230" s="246">
        <f t="shared" si="2281"/>
        <v>16</v>
      </c>
      <c r="AD3230" t="str">
        <f>IF(W3230&lt;&gt;"DNP","P","DNP")</f>
        <v>P</v>
      </c>
      <c r="AE3230" s="52">
        <f>COUNTIF(AD3215:AD3230,"=P")</f>
        <v>16</v>
      </c>
      <c r="AF3230" t="str">
        <f t="shared" si="2251"/>
        <v>R</v>
      </c>
      <c r="AG3230" s="247">
        <f>IF(OR(W3230="DNP",W3230="")=TRUE,0,((W3234-W3230)*0.4)+(IF(Y3230="W",0.3,IF(Y3230="T",0,-0.3)))+(IF(X3230="",0,X3230*0.3)))+IF(OR(L3230="DNP",L3230="")=TRUE,0,((L3234-L3230)*0.4)+(IF(Y3230="W",0.3,IF(Y3230="T",0,-0.3)))+(IF(M3230="",0,M3230*0.3)))</f>
        <v>1.6111111111111116</v>
      </c>
      <c r="AH3230" s="247">
        <f t="shared" si="2262"/>
        <v>2.7606666666666677</v>
      </c>
      <c r="AI3230">
        <f t="shared" si="2255"/>
        <v>13</v>
      </c>
      <c r="AJ3230">
        <f t="shared" ref="AJ3230" si="2300">AI3230+VLOOKUP(A3230,$A$2665:$O$2769,15,FALSE)</f>
        <v>15</v>
      </c>
      <c r="AK3230">
        <f t="shared" si="2253"/>
        <v>40</v>
      </c>
    </row>
    <row r="3231" spans="1:37" ht="16.5" thickBot="1" x14ac:dyDescent="0.3">
      <c r="A3231" s="238" t="str">
        <f>CONCATENATE($C$10,"Wk ",B3231,"P",A3213)</f>
        <v>2015Wk 17P8</v>
      </c>
      <c r="B3231" s="52">
        <v>17</v>
      </c>
      <c r="C3231" s="52">
        <f>IFERROR(VLOOKUP($A3231,$A$106:$Q$3105,5,FALSE),"DNP")</f>
        <v>6</v>
      </c>
      <c r="D3231" s="52">
        <f>IFERROR(VLOOKUP($A3231,$A$106:$Q$3105,6,FALSE),"DNP")</f>
        <v>5</v>
      </c>
      <c r="E3231" s="52">
        <f>IFERROR(VLOOKUP($A3231,$A$106:$Q$3105,7,FALSE),"DNP")</f>
        <v>7</v>
      </c>
      <c r="F3231" s="52">
        <f>IFERROR(VLOOKUP($A3231,$A$106:$Q$3105,8,FALSE),"DNP")</f>
        <v>5</v>
      </c>
      <c r="G3231" s="52">
        <f>IFERROR(VLOOKUP($A3231,$A$106:$Q$3105,9,FALSE),"DNP")</f>
        <v>3</v>
      </c>
      <c r="H3231" s="52">
        <f>IFERROR(VLOOKUP($A3231,$A$106:$Q$3105,10,FALSE),"DNP")</f>
        <v>4</v>
      </c>
      <c r="I3231" s="52">
        <f>IFERROR(VLOOKUP($A3231,$A$106:$Q$3105,11,FALSE),"DNP")</f>
        <v>5</v>
      </c>
      <c r="J3231" s="52">
        <f>IFERROR(VLOOKUP($A3231,$A$106:$Q$3105,12,FALSE),"DNP")</f>
        <v>3</v>
      </c>
      <c r="K3231" s="52">
        <f>IFERROR(VLOOKUP($A3231,$A$106:$Q$3105,13,FALSE),"DNP")</f>
        <v>6</v>
      </c>
      <c r="L3231" s="239">
        <f>IF(OR(K3231="DNP",K3231=""),"DNP",SUM(C3231:K3231))</f>
        <v>44</v>
      </c>
      <c r="M3231" s="240">
        <f>IFERROR(VLOOKUP($A3231,$A$106:$Q$3105,17,FALSE),"DNP")</f>
        <v>0</v>
      </c>
      <c r="N3231" s="241"/>
      <c r="O3231" s="241"/>
      <c r="P3231" s="241"/>
      <c r="Q3231" s="241"/>
      <c r="R3231" s="241"/>
      <c r="S3231" s="241"/>
      <c r="T3231" s="241"/>
      <c r="U3231" s="241"/>
      <c r="V3231" s="241"/>
      <c r="W3231" s="242"/>
      <c r="X3231" s="243"/>
      <c r="Y3231" s="49" t="str">
        <f t="shared" ref="Y3231" si="2301">IF(M3231="DNP","DNP",IF(M3231=1,"T",IF(M3231&gt;1,"W","L")))</f>
        <v>L</v>
      </c>
      <c r="Z3231" s="49">
        <f t="shared" si="2247"/>
        <v>0</v>
      </c>
      <c r="AA3231" s="244">
        <f t="shared" si="2248"/>
        <v>0</v>
      </c>
      <c r="AB3231" s="250">
        <f t="shared" ref="AB3231" si="2302">IF(AE3231&gt;=4,ROUNDDOWN((((VLOOKUP(MAX(AE3215:AE3231),AE3215:AK3232,7,FALSE)+VLOOKUP(MAX(AE3215:AE3231)-1,AE3215:AK3232,7,FALSE)+VLOOKUP(MAX(AE3215:AE3231)-2,AE3215:AK3232,7,FALSE)+VLOOKUP(MAX(AE3215:AE3231)-3,AE3215:AK3232,7,FALSE))/4)-36)*0.8,0),G3213)</f>
        <v>4</v>
      </c>
      <c r="AC3231" s="246">
        <f t="shared" si="2281"/>
        <v>17</v>
      </c>
      <c r="AD3231" t="str">
        <f>IF(L3231&lt;&gt;"DNP","P","DNP")</f>
        <v>P</v>
      </c>
      <c r="AE3231" s="52">
        <f>COUNTIF(AD3215:AD3231,"=P")</f>
        <v>17</v>
      </c>
      <c r="AF3231" t="str">
        <f t="shared" si="2251"/>
        <v>R</v>
      </c>
      <c r="AG3231" s="247">
        <f>IF(OR(W3231="DNP",W3231="")=TRUE,0,((W3234-W3231)*0.4)+(IF(Y3231="W",0.3,IF(Y3231="T",0,-0.3)))+(IF(X3231="",0,X3231*0.3)))+IF(OR(L3231="DNP",L3231="")=TRUE,0,((L3234-L3231)*0.4)+(IF(Y3231="W",0.3,IF(Y3231="T",0,-0.3)))+(IF(M3231="",0,M3231*0.3)))</f>
        <v>-0.47777777777777714</v>
      </c>
      <c r="AH3231" s="247">
        <f t="shared" si="2262"/>
        <v>0.90600000000000125</v>
      </c>
      <c r="AI3231">
        <f t="shared" si="2255"/>
        <v>13</v>
      </c>
      <c r="AJ3231">
        <f t="shared" ref="AJ3231" si="2303">AI3231+VLOOKUP(A3231,$A$2832:$O$2936,15,FALSE)</f>
        <v>12</v>
      </c>
      <c r="AK3231">
        <f t="shared" si="2253"/>
        <v>44</v>
      </c>
    </row>
    <row r="3232" spans="1:37" ht="16.5" thickBot="1" x14ac:dyDescent="0.3">
      <c r="A3232" s="238" t="str">
        <f>CONCATENATE($C$10,"Wk ",B3232,"P",A3213)</f>
        <v>2015Wk 18P8</v>
      </c>
      <c r="B3232" s="52">
        <v>18</v>
      </c>
      <c r="C3232" s="241"/>
      <c r="D3232" s="241"/>
      <c r="E3232" s="241"/>
      <c r="F3232" s="241"/>
      <c r="G3232" s="241"/>
      <c r="H3232" s="241"/>
      <c r="I3232" s="241"/>
      <c r="J3232" s="241"/>
      <c r="K3232" s="241"/>
      <c r="L3232" s="248"/>
      <c r="M3232" s="249"/>
      <c r="N3232" s="52">
        <f>IFERROR(VLOOKUP($A3232,$A$106:$Q$3105,5,FALSE),"DNP")</f>
        <v>4</v>
      </c>
      <c r="O3232" s="52">
        <f>IFERROR(VLOOKUP($A3232,$A$106:$Q$3105,6,FALSE),"DNP")</f>
        <v>6</v>
      </c>
      <c r="P3232" s="52">
        <f>IFERROR(VLOOKUP($A3232,$A$106:$Q$3105,7,FALSE),"DNP")</f>
        <v>5</v>
      </c>
      <c r="Q3232" s="52">
        <f>IFERROR(VLOOKUP($A3232,$A$106:$Q$3105,8,FALSE),"DNP")</f>
        <v>3</v>
      </c>
      <c r="R3232" s="52">
        <f>IFERROR(VLOOKUP($A3232,$A$106:$Q$3105,9,FALSE),"DNP")</f>
        <v>4</v>
      </c>
      <c r="S3232" s="52">
        <f>IFERROR(VLOOKUP($A3232,$A$106:$Q$3105,10,FALSE),"DNP")</f>
        <v>3</v>
      </c>
      <c r="T3232" s="52">
        <f>IFERROR(VLOOKUP($A3232,$A$106:$Q$3105,11,FALSE),"DNP")</f>
        <v>4</v>
      </c>
      <c r="U3232" s="52">
        <f>IFERROR(VLOOKUP($A3232,$A$106:$Q$3105,12,FALSE),"DNP")</f>
        <v>3</v>
      </c>
      <c r="V3232" s="52">
        <f>IFERROR(VLOOKUP($A3232,$A$106:$Q$3105,13,FALSE),"DNP")</f>
        <v>8</v>
      </c>
      <c r="W3232" s="239">
        <f>IF(OR(V3232="DNP",V3232=""),"DNP",SUM(N3232:V3232))</f>
        <v>40</v>
      </c>
      <c r="X3232" s="240">
        <f>IFERROR(VLOOKUP($A3232,$A$106:$Q$3105,17,FALSE),"DNP")</f>
        <v>2</v>
      </c>
      <c r="Y3232" s="49" t="str">
        <f t="shared" ref="Y3232" si="2304">IF(X3232="DNP","DNP",IF(X3232=1,"T",IF(X3232&gt;1,"W","L")))</f>
        <v>W</v>
      </c>
      <c r="Z3232" s="49">
        <f t="shared" si="2247"/>
        <v>2</v>
      </c>
      <c r="AA3232" s="244">
        <f t="shared" si="2248"/>
        <v>18</v>
      </c>
      <c r="AB3232" s="250">
        <f t="shared" ref="AB3232" si="2305">IF(AE3232&gt;=4,ROUNDDOWN((((VLOOKUP(MAX(AE3215:AE3232),AE3215:AK3232,7,FALSE)+VLOOKUP(MAX(AE3215:AE3232)-1,AE3215:AK3232,7,FALSE)+VLOOKUP(MAX(AE3215:AE3232)-2,AE3215:AK3232,7,FALSE)+VLOOKUP(MAX(AE3215:AE3232)-3,AE3215:AK3232,7,FALSE))/4)-36)*0.8,0),G3213)</f>
        <v>4</v>
      </c>
      <c r="AC3232" s="246">
        <f t="shared" si="2281"/>
        <v>18</v>
      </c>
      <c r="AD3232" t="str">
        <f>IF(W3232&lt;&gt;"DNP","P","DNP")</f>
        <v>P</v>
      </c>
      <c r="AE3232" s="52">
        <f>COUNTIF(AD3215:AD3232,"=P")</f>
        <v>18</v>
      </c>
      <c r="AF3232" t="str">
        <f t="shared" si="2251"/>
        <v>R</v>
      </c>
      <c r="AG3232" s="247">
        <f>IF(OR(W3232="DNP",W3232="")=TRUE,0,((W3234-W3232)*0.4)+(IF(Y3232="W",0.3,IF(Y3232="T",0,-0.3)))+(IF(X3232="",0,X3232*0.3)))+IF(OR(L3232="DNP",L3232="")=TRUE,0,((L3234-L3232)*0.4)+(IF(Y3232="W",0.3,IF(Y3232="T",0,-0.3)))+(IF(M3232="",0,M3232*0.3)))</f>
        <v>1.6111111111111116</v>
      </c>
      <c r="AH3232" s="247">
        <f t="shared" si="2262"/>
        <v>1.8226666666666675</v>
      </c>
      <c r="AI3232">
        <f t="shared" si="2255"/>
        <v>13</v>
      </c>
      <c r="AJ3232">
        <f t="shared" ref="AJ3232" si="2306">AI3232+VLOOKUP(A3232,$A$2999:$O$3103,15,FALSE)</f>
        <v>19</v>
      </c>
      <c r="AK3232">
        <f t="shared" si="2253"/>
        <v>40</v>
      </c>
    </row>
    <row r="3233" spans="1:29" ht="18" x14ac:dyDescent="0.25">
      <c r="A3233" s="238" t="str">
        <f>CONCATENATE($C$10,"S&amp;AP",A3213)</f>
        <v>2015S&amp;AP8</v>
      </c>
      <c r="B3233" s="251" t="s">
        <v>321</v>
      </c>
      <c r="C3233" s="252" t="str">
        <f>CONCATENATE(SUM(C3215:C3232)+100,COUNT(C3215:C3232)+100)</f>
        <v>149109</v>
      </c>
      <c r="D3233" s="252" t="str">
        <f t="shared" ref="D3233:K3233" si="2307">CONCATENATE(SUM(D3215:D3232)+100,COUNT(D3215:D3232)+100)</f>
        <v>147109</v>
      </c>
      <c r="E3233" s="252" t="str">
        <f t="shared" si="2307"/>
        <v>156109</v>
      </c>
      <c r="F3233" s="252" t="str">
        <f t="shared" si="2307"/>
        <v>147109</v>
      </c>
      <c r="G3233" s="252" t="str">
        <f t="shared" si="2307"/>
        <v>138109</v>
      </c>
      <c r="H3233" s="252" t="str">
        <f t="shared" si="2307"/>
        <v>136109</v>
      </c>
      <c r="I3233" s="252" t="str">
        <f t="shared" si="2307"/>
        <v>140109</v>
      </c>
      <c r="J3233" s="252" t="str">
        <f t="shared" si="2307"/>
        <v>133109</v>
      </c>
      <c r="K3233" s="252" t="str">
        <f t="shared" si="2307"/>
        <v>146109</v>
      </c>
      <c r="L3233" s="253"/>
      <c r="M3233" s="254">
        <f>SUM(M3215:M3232)</f>
        <v>3</v>
      </c>
      <c r="N3233" s="252" t="str">
        <f>CONCATENATE(SUM(N3215:N3232)+100,COUNT(N3215:N3232)+100)</f>
        <v>143109</v>
      </c>
      <c r="O3233" s="252" t="str">
        <f t="shared" ref="O3233:V3233" si="2308">CONCATENATE(SUM(O3215:O3232)+100,COUNT(O3215:O3232)+100)</f>
        <v>148109</v>
      </c>
      <c r="P3233" s="252" t="str">
        <f t="shared" si="2308"/>
        <v>150109</v>
      </c>
      <c r="Q3233" s="252" t="str">
        <f t="shared" si="2308"/>
        <v>137109</v>
      </c>
      <c r="R3233" s="252" t="str">
        <f t="shared" si="2308"/>
        <v>130109</v>
      </c>
      <c r="S3233" s="252" t="str">
        <f t="shared" si="2308"/>
        <v>146109</v>
      </c>
      <c r="T3233" s="252" t="str">
        <f t="shared" si="2308"/>
        <v>132109</v>
      </c>
      <c r="U3233" s="252" t="str">
        <f t="shared" si="2308"/>
        <v>139109</v>
      </c>
      <c r="V3233" s="252" t="str">
        <f t="shared" si="2308"/>
        <v>151109</v>
      </c>
      <c r="W3233" s="253"/>
      <c r="X3233" s="254">
        <f>SUM(X3215:X3232)</f>
        <v>12</v>
      </c>
      <c r="Y3233" s="255"/>
      <c r="Z3233" s="256"/>
      <c r="AA3233" s="257"/>
      <c r="AB3233" s="52"/>
      <c r="AC3233" s="52"/>
    </row>
    <row r="3234" spans="1:29" ht="18" x14ac:dyDescent="0.25">
      <c r="B3234" s="251" t="s">
        <v>322</v>
      </c>
      <c r="C3234" s="258">
        <f>AVERAGE(C3215:C3232)</f>
        <v>5.4444444444444446</v>
      </c>
      <c r="D3234" s="258">
        <f t="shared" ref="D3234:K3234" si="2309">AVERAGE(D3215:D3232)</f>
        <v>5.2222222222222223</v>
      </c>
      <c r="E3234" s="258">
        <f t="shared" si="2309"/>
        <v>6.2222222222222223</v>
      </c>
      <c r="F3234" s="258">
        <f t="shared" si="2309"/>
        <v>5.2222222222222223</v>
      </c>
      <c r="G3234" s="258">
        <f t="shared" si="2309"/>
        <v>4.2222222222222223</v>
      </c>
      <c r="H3234" s="258">
        <f t="shared" si="2309"/>
        <v>4</v>
      </c>
      <c r="I3234" s="258">
        <f t="shared" si="2309"/>
        <v>4.4444444444444446</v>
      </c>
      <c r="J3234" s="258">
        <f t="shared" si="2309"/>
        <v>3.6666666666666665</v>
      </c>
      <c r="K3234" s="258">
        <f t="shared" si="2309"/>
        <v>5.1111111111111107</v>
      </c>
      <c r="L3234" s="259">
        <f>SUM(C3234:K3234)</f>
        <v>43.555555555555557</v>
      </c>
      <c r="M3234" s="260"/>
      <c r="N3234" s="258">
        <f>AVERAGE(N3215:N3232)</f>
        <v>4.7777777777777777</v>
      </c>
      <c r="O3234" s="258">
        <f t="shared" ref="O3234:V3234" si="2310">AVERAGE(O3215:O3232)</f>
        <v>5.333333333333333</v>
      </c>
      <c r="P3234" s="261">
        <f t="shared" si="2310"/>
        <v>5.5555555555555554</v>
      </c>
      <c r="Q3234" s="261">
        <f t="shared" si="2310"/>
        <v>4.1111111111111107</v>
      </c>
      <c r="R3234" s="261">
        <f t="shared" si="2310"/>
        <v>3.3333333333333335</v>
      </c>
      <c r="S3234" s="261">
        <f t="shared" si="2310"/>
        <v>5.1111111111111107</v>
      </c>
      <c r="T3234" s="261">
        <f t="shared" si="2310"/>
        <v>3.5555555555555554</v>
      </c>
      <c r="U3234" s="261">
        <f t="shared" si="2310"/>
        <v>4.333333333333333</v>
      </c>
      <c r="V3234" s="261">
        <f t="shared" si="2310"/>
        <v>5.666666666666667</v>
      </c>
      <c r="W3234" s="262">
        <f>SUM(N3234:V3234)</f>
        <v>41.777777777777779</v>
      </c>
      <c r="X3234" s="260"/>
      <c r="Y3234" s="148"/>
      <c r="Z3234" s="263"/>
      <c r="AA3234" s="264"/>
      <c r="AB3234" s="52"/>
      <c r="AC3234" s="52"/>
    </row>
    <row r="3235" spans="1:29" x14ac:dyDescent="0.25">
      <c r="B3235" s="265"/>
      <c r="C3235" s="266"/>
      <c r="D3235" s="265"/>
      <c r="E3235" s="266"/>
      <c r="F3235" s="265"/>
      <c r="G3235" s="266"/>
      <c r="H3235" s="265"/>
      <c r="I3235" s="266"/>
      <c r="J3235" s="265"/>
      <c r="K3235" s="266"/>
      <c r="L3235" s="265"/>
      <c r="M3235" s="266"/>
      <c r="N3235" s="265"/>
      <c r="O3235" s="266"/>
      <c r="P3235" s="265"/>
      <c r="Q3235" s="266"/>
      <c r="R3235" s="265"/>
      <c r="S3235" s="266"/>
      <c r="T3235" s="265"/>
      <c r="U3235" s="266"/>
      <c r="V3235" s="265"/>
      <c r="W3235" s="266"/>
      <c r="X3235" s="265"/>
      <c r="Y3235" s="266"/>
      <c r="Z3235" s="265"/>
      <c r="AA3235" s="266"/>
      <c r="AB3235" s="265"/>
      <c r="AC3235" s="266"/>
    </row>
    <row r="3236" spans="1:29" ht="18.75" thickBot="1" x14ac:dyDescent="0.3">
      <c r="B3236" s="267"/>
      <c r="C3236" s="267"/>
      <c r="D3236" s="267"/>
      <c r="E3236" s="296" t="s">
        <v>323</v>
      </c>
      <c r="F3236" s="297"/>
      <c r="G3236" s="297"/>
      <c r="H3236" s="297"/>
      <c r="I3236" s="297"/>
      <c r="J3236" s="297"/>
      <c r="K3236" s="297"/>
      <c r="L3236" s="297"/>
      <c r="M3236" s="297"/>
    </row>
    <row r="3237" spans="1:29" ht="16.5" thickBot="1" x14ac:dyDescent="0.3">
      <c r="B3237" s="267"/>
      <c r="C3237" s="52"/>
      <c r="D3237" s="268" t="s">
        <v>324</v>
      </c>
      <c r="E3237" s="293" t="s">
        <v>325</v>
      </c>
      <c r="F3237" s="294"/>
      <c r="G3237" s="294"/>
      <c r="H3237" s="294"/>
      <c r="I3237" s="294"/>
      <c r="J3237" s="294"/>
      <c r="K3237" s="294"/>
      <c r="L3237" s="294"/>
      <c r="M3237" s="295"/>
      <c r="P3237" t="s">
        <v>326</v>
      </c>
      <c r="R3237" t="s">
        <v>327</v>
      </c>
    </row>
    <row r="3238" spans="1:29" x14ac:dyDescent="0.25">
      <c r="B3238" s="267"/>
      <c r="C3238" s="52"/>
      <c r="D3238" s="269">
        <f>MAX(AC3215:AC3232)</f>
        <v>18</v>
      </c>
      <c r="E3238" s="270" t="s">
        <v>328</v>
      </c>
      <c r="F3238" s="271" t="s">
        <v>329</v>
      </c>
      <c r="G3238" s="271" t="s">
        <v>330</v>
      </c>
      <c r="H3238" s="271" t="s">
        <v>331</v>
      </c>
      <c r="I3238" s="271" t="s">
        <v>332</v>
      </c>
      <c r="J3238" s="271" t="s">
        <v>19</v>
      </c>
      <c r="K3238" s="271" t="s">
        <v>333</v>
      </c>
      <c r="L3238" s="271" t="s">
        <v>334</v>
      </c>
      <c r="M3238" s="272" t="s">
        <v>312</v>
      </c>
      <c r="N3238" t="s">
        <v>318</v>
      </c>
      <c r="O3238" s="273" t="s">
        <v>18</v>
      </c>
      <c r="P3238" s="274" t="s">
        <v>335</v>
      </c>
      <c r="Q3238" s="274" t="s">
        <v>336</v>
      </c>
      <c r="R3238" t="s">
        <v>0</v>
      </c>
      <c r="S3238" t="s">
        <v>1</v>
      </c>
      <c r="T3238" t="s">
        <v>13</v>
      </c>
      <c r="U3238" t="s">
        <v>337</v>
      </c>
      <c r="V3238" s="237" t="s">
        <v>338</v>
      </c>
      <c r="W3238" s="237" t="s">
        <v>339</v>
      </c>
      <c r="X3238" s="237" t="s">
        <v>340</v>
      </c>
      <c r="Y3238" s="237" t="s">
        <v>341</v>
      </c>
      <c r="Z3238" s="237" t="s">
        <v>342</v>
      </c>
      <c r="AA3238" s="237" t="s">
        <v>343</v>
      </c>
      <c r="AB3238" s="237" t="s">
        <v>344</v>
      </c>
      <c r="AC3238" s="237" t="s">
        <v>345</v>
      </c>
    </row>
    <row r="3239" spans="1:29" ht="16.5" thickBot="1" x14ac:dyDescent="0.3">
      <c r="A3239" s="238" t="str">
        <f>CONCATENATE($C$10,"P",A3213)</f>
        <v>2015P8</v>
      </c>
      <c r="B3239" s="275"/>
      <c r="C3239" s="52" t="str">
        <f>C3213</f>
        <v>Craig Hawkinson</v>
      </c>
      <c r="D3239" s="276">
        <f>IF(D3238=0,G3213,VLOOKUP(D3238,B3215:AB3232,27,FALSE))</f>
        <v>4</v>
      </c>
      <c r="E3239" s="277">
        <f>E3242+E3245</f>
        <v>15</v>
      </c>
      <c r="F3239" s="277">
        <f>F3242+F3245</f>
        <v>7</v>
      </c>
      <c r="G3239" s="277">
        <f>G3242+G3245</f>
        <v>10</v>
      </c>
      <c r="H3239" s="277">
        <f>H3242+H3245</f>
        <v>1</v>
      </c>
      <c r="I3239" s="277">
        <f>I3242+I3245</f>
        <v>36</v>
      </c>
      <c r="J3239" s="278">
        <f>E3239/I3239</f>
        <v>0.41666666666666669</v>
      </c>
      <c r="K3239" s="279">
        <f>F3239/SUM(F3239:H3239)</f>
        <v>0.3888888888888889</v>
      </c>
      <c r="L3239" s="277">
        <f>L3242+L3245</f>
        <v>4</v>
      </c>
      <c r="M3239" s="277">
        <f>M3242+M3245</f>
        <v>45</v>
      </c>
      <c r="N3239" s="247">
        <f>VLOOKUP(D3238,AC3215:AH3232,6,FALSE)</f>
        <v>1.8226666666666675</v>
      </c>
      <c r="O3239">
        <f>IFERROR(VLOOKUP(D3238,AC3215:AI3232,7,FALSE),AI3215)</f>
        <v>13</v>
      </c>
      <c r="P3239" s="134">
        <f>IF(D3239&lt;=-1,ROUNDUP(((((ROUNDDOWN((AVERAGE(L3215:L3232,W3215:W3232)-36)*0.8,0)+0.001)/0.8)+36)*(COUNT(L3215:L3232,W3215:W3232)+1))-SUM(L3215:L3232,W3215:W3232),0),ROUNDUP(((((ROUNDDOWN((AVERAGE(L3215:L3232,W3215:W3232)-36)*0.8,0)+1)/0.8)+36)*(COUNT(L3215:L3232,W3215:W3232)+1))-SUM(L3215:L3232,W3215:W3232),0))</f>
        <v>59</v>
      </c>
      <c r="Q3239" s="134">
        <f>IF(ROUNDDOWN((AVERAGE(L3215:L3232,W3215:W3232)-36)*0.8,0)&lt;=0,ROUNDDOWN(((((ROUNDDOWN((AVERAGE(L3215:L3232,W3215:W3232)-36)*0.8,0)-1)/0.8)+36)*(COUNT(L3215:L3232,W3215:W3232)+1))-SUM(L3215:L3232,W3215:W3232),0),ROUNDDOWN(((((ROUNDDOWN((AVERAGE(L3215:L3232,W3215:W3232)-36)*0.8,0)-0.001)/0.8)+36)*(COUNT(L3215:L3232,W3215:W3232)+1))-SUM(L3215:L3232,W3215:W3232),0))</f>
        <v>34</v>
      </c>
      <c r="R3239" s="247">
        <f>L3234</f>
        <v>43.555555555555557</v>
      </c>
      <c r="S3239" s="247">
        <f>W3234</f>
        <v>41.777777777777779</v>
      </c>
      <c r="T3239">
        <f>SUMIF(AD3215:AD3232,"P",AI3215:AI3232)</f>
        <v>221</v>
      </c>
      <c r="U3239">
        <f>SUMIF(AD3215:AD3232,"P",AJ3215:AJ3232)</f>
        <v>218</v>
      </c>
      <c r="V3239" s="280">
        <f>SUM(COUNTIF(C3215:C3232,3),COUNTIF(D3215:D3232,2),COUNTIF(E3215:E3232,3),COUNTIF(F3215:F3232,2),COUNTIF(G3215:G3232,2),COUNTIF(H3215:H3232,1),COUNTIF(I3215:I3232,2),COUNTIF(J3215:J3232,1),COUNTIF(K3215:K3232,2),COUNTIF(N3215:N3232,2),COUNTIF(O3215:O3232,2),COUNTIF(P3215:P3232,3),COUNTIF(Q3215:Q3232,2),COUNTIF(R3215:R3232,1),COUNTIF(S3215:S3232,2),COUNTIF(T3215:T3232,1),COUNTIF(U3215:U3232,2),COUNTIF(V3215:V3232,3))/(9*MAX($AE3215:$AE3232))</f>
        <v>0</v>
      </c>
      <c r="W3239" s="280">
        <f>SUM(COUNTIF(C3215:C3232,4),COUNTIF(D3215:D3232,3),COUNTIF(E3215:E3232,4),COUNTIF(F3215:F3232,3),COUNTIF(G3215:G3232,3),COUNTIF(H3215:H3232,2),COUNTIF(I3215:I3232,3),COUNTIF(J3215:J3232,2),COUNTIF(K3215:K3232,3),COUNTIF(N3215:N3232,3),COUNTIF(O3215:O3232,3),COUNTIF(P3215:P3232,4),COUNTIF(Q3215:Q3232,3),COUNTIF(R3215:R3232,2),COUNTIF(S3215:S3232,3),COUNTIF(T3215:T3232,2),COUNTIF(U3215:U3232,3),COUNTIF(V3215:V3232,4))/(9*MAX($AE3215:$AE3232))</f>
        <v>3.7037037037037035E-2</v>
      </c>
      <c r="X3239" s="280">
        <f>SUM(COUNTIF(C3215:C3232,5),COUNTIF(D3215:D3232,4),COUNTIF(E3215:E3232,5),COUNTIF(F3215:F3232,4),COUNTIF(G3215:G3232,4),COUNTIF(H3215:H3232,3),COUNTIF(I3215:I3232,4),COUNTIF(J3215:J3232,3),COUNTIF(K3215:K3232,4),COUNTIF(N3215:N3232,4),COUNTIF(O3215:O3232,4),COUNTIF(P3215:P3232,5),COUNTIF(Q3215:Q3232,4),COUNTIF(R3215:R3232,3),COUNTIF(S3215:S3232,4),COUNTIF(T3215:T3232,3),COUNTIF(U3215:U3232,4),COUNTIF(V3215:V3232,5))/(9*MAX($AE3215:$AE3232))</f>
        <v>0.34567901234567899</v>
      </c>
      <c r="Y3239" s="280">
        <f>SUM(COUNTIF(C3215:C3232,6),COUNTIF(D3215:D3232,5),COUNTIF(E3215:E3232,6),COUNTIF(F3215:F3232,5),COUNTIF(G3215:G3232,5),COUNTIF(H3215:H3232,4),COUNTIF(I3215:I3232,5),COUNTIF(J3215:J3232,4),COUNTIF(K3215:K3232,5),COUNTIF(N3215:N3232,5),COUNTIF(O3215:O3232,5),COUNTIF(P3215:P3232,6),COUNTIF(Q3215:Q3232,5),COUNTIF(R3215:R3232,4),COUNTIF(S3215:S3232,5),COUNTIF(T3215:T3232,4),COUNTIF(U3215:U3232,5),COUNTIF(V3215:V3232,6))/(9*MAX($AE3215:$AE3232))</f>
        <v>0.47530864197530864</v>
      </c>
      <c r="Z3239" s="280">
        <f>SUM(COUNTIF(C3215:C3232,"&gt;=7"),COUNTIF(D3215:D3232,"&gt;=6"),COUNTIF(E3215:E3232,"&gt;=7"),COUNTIF(F3215:F3232,"&gt;=6"),COUNTIF(G3215:G3232,"&gt;=6"),COUNTIF(H3215:H3232,"&gt;=5"),COUNTIF(I3215:I3232,"&gt;=6"),COUNTIF(J3215:J3232,"&gt;=5"),COUNTIF(K3215:K3232,"&gt;=6"),COUNTIF(N3215:N3232,"&gt;=6"),COUNTIF(O3215:O3232,"&gt;=6"),COUNTIF(P3215:P3232,"&gt;=7"),COUNTIF(Q3215:Q3232,"&gt;=6"),COUNTIF(R3215:R3232,"&gt;=5"),COUNTIF(S3215:S3232,"&gt;=6"),COUNTIF(T3215:T3232,"&gt;=5"),COUNTIF(U3215:U3232,"&gt;=6"),COUNTIF(V3215:V3232,"&gt;=7"))/(9*MAX($AE3215:$AE3232))</f>
        <v>0.1419753086419753</v>
      </c>
      <c r="AA3239">
        <f>AVERAGE(AI3215:AI3224)</f>
        <v>11.8</v>
      </c>
      <c r="AB3239">
        <f t="shared" ref="AB3239" si="2311">MAX(AI3215:AI3232)</f>
        <v>13</v>
      </c>
      <c r="AC3239">
        <f>MIN(AI3215:AI3231)</f>
        <v>11</v>
      </c>
    </row>
    <row r="3240" spans="1:29" x14ac:dyDescent="0.25">
      <c r="E3240" s="293" t="s">
        <v>346</v>
      </c>
      <c r="F3240" s="294"/>
      <c r="G3240" s="294"/>
      <c r="H3240" s="294"/>
      <c r="I3240" s="294"/>
      <c r="J3240" s="294"/>
      <c r="K3240" s="294"/>
      <c r="L3240" s="294"/>
      <c r="M3240" s="295"/>
    </row>
    <row r="3241" spans="1:29" x14ac:dyDescent="0.25">
      <c r="E3241" s="270" t="s">
        <v>328</v>
      </c>
      <c r="F3241" s="271" t="s">
        <v>329</v>
      </c>
      <c r="G3241" s="271" t="s">
        <v>330</v>
      </c>
      <c r="H3241" s="271" t="s">
        <v>331</v>
      </c>
      <c r="I3241" s="271" t="s">
        <v>332</v>
      </c>
      <c r="J3241" s="271" t="s">
        <v>19</v>
      </c>
      <c r="K3241" s="271" t="s">
        <v>333</v>
      </c>
      <c r="L3241" s="271" t="s">
        <v>334</v>
      </c>
      <c r="M3241" s="272" t="s">
        <v>312</v>
      </c>
    </row>
    <row r="3242" spans="1:29" ht="16.5" thickBot="1" x14ac:dyDescent="0.3">
      <c r="E3242" s="281">
        <f>M3233</f>
        <v>3</v>
      </c>
      <c r="F3242" s="199">
        <f>COUNTIF(M3215:M3232,"&gt;1")</f>
        <v>1</v>
      </c>
      <c r="G3242" s="199">
        <f>COUNTIF(M3215:M3232,"&lt;1")</f>
        <v>7</v>
      </c>
      <c r="H3242" s="199">
        <f>COUNTIF(M3215:M3232,"=1")</f>
        <v>1</v>
      </c>
      <c r="I3242" s="199">
        <f>SUM(F3242:H3242)*2</f>
        <v>18</v>
      </c>
      <c r="J3242" s="278">
        <f>E3242/I3242</f>
        <v>0.16666666666666666</v>
      </c>
      <c r="K3242" s="279">
        <f>F3242/SUM(F3242:H3242)</f>
        <v>0.1111111111111111</v>
      </c>
      <c r="L3242" s="282">
        <f>SUM(Z3215,Z3217,Z3219,Z3221,Z3223,Z3225,Z3227,Z3229,Z3231)</f>
        <v>1</v>
      </c>
      <c r="M3242" s="283">
        <f>SUM(AA3215,AA3217,AA3219,AA3221,AA3223,AA3225,AA3227,AA3229,AA3231)</f>
        <v>18</v>
      </c>
    </row>
    <row r="3243" spans="1:29" x14ac:dyDescent="0.25">
      <c r="E3243" s="293" t="s">
        <v>347</v>
      </c>
      <c r="F3243" s="294"/>
      <c r="G3243" s="294"/>
      <c r="H3243" s="294"/>
      <c r="I3243" s="294"/>
      <c r="J3243" s="294"/>
      <c r="K3243" s="294"/>
      <c r="L3243" s="294"/>
      <c r="M3243" s="295"/>
    </row>
    <row r="3244" spans="1:29" x14ac:dyDescent="0.25">
      <c r="E3244" s="270" t="s">
        <v>328</v>
      </c>
      <c r="F3244" s="271" t="s">
        <v>329</v>
      </c>
      <c r="G3244" s="271" t="s">
        <v>330</v>
      </c>
      <c r="H3244" s="271" t="s">
        <v>331</v>
      </c>
      <c r="I3244" s="271" t="s">
        <v>332</v>
      </c>
      <c r="J3244" s="271" t="s">
        <v>19</v>
      </c>
      <c r="K3244" s="271" t="s">
        <v>333</v>
      </c>
      <c r="L3244" s="271" t="s">
        <v>334</v>
      </c>
      <c r="M3244" s="272" t="s">
        <v>312</v>
      </c>
    </row>
    <row r="3245" spans="1:29" ht="16.5" thickBot="1" x14ac:dyDescent="0.3">
      <c r="E3245" s="281">
        <f>X3233</f>
        <v>12</v>
      </c>
      <c r="F3245" s="199">
        <f>COUNTIF(X3215:X3232,"&gt;1")</f>
        <v>6</v>
      </c>
      <c r="G3245" s="199">
        <f>COUNTIF(X3215:X3232,"&lt;1")</f>
        <v>3</v>
      </c>
      <c r="H3245" s="199">
        <f>COUNTIF(X3215:X3232,"=1")</f>
        <v>0</v>
      </c>
      <c r="I3245" s="199">
        <f>SUM(F3245:H3245)*2</f>
        <v>18</v>
      </c>
      <c r="J3245" s="278">
        <f>E3245/I3245</f>
        <v>0.66666666666666663</v>
      </c>
      <c r="K3245" s="279">
        <f>F3245/SUM(F3245:H3245)</f>
        <v>0.66666666666666663</v>
      </c>
      <c r="L3245" s="284">
        <f>SUM(Z3216,Z3218,Z3220,Z3222,Z3224,Z3226,Z3228,Z3230,Z3232)</f>
        <v>3</v>
      </c>
      <c r="M3245" s="285">
        <f>SUM(AA3216,AA3218,AA3220,AA3222,AA3224,AA3226,AA3228,AA3230,AA3232)</f>
        <v>27</v>
      </c>
    </row>
    <row r="3247" spans="1:29" ht="16.5" thickBot="1" x14ac:dyDescent="0.3"/>
    <row r="3248" spans="1:29" ht="21" thickBot="1" x14ac:dyDescent="0.35">
      <c r="A3248" s="223">
        <v>9</v>
      </c>
      <c r="B3248" s="224"/>
      <c r="C3248" s="225" t="s">
        <v>228</v>
      </c>
      <c r="D3248" s="225"/>
      <c r="E3248" s="225"/>
      <c r="F3248" s="23" t="s">
        <v>308</v>
      </c>
      <c r="G3248" s="226">
        <v>4</v>
      </c>
      <c r="I3248" s="225"/>
      <c r="J3248" s="52"/>
      <c r="K3248" s="52"/>
      <c r="L3248" s="298" t="s">
        <v>0</v>
      </c>
      <c r="M3248" s="299"/>
      <c r="N3248" s="225"/>
      <c r="O3248" s="225"/>
      <c r="P3248" s="225"/>
      <c r="Q3248" s="225"/>
      <c r="R3248" s="225" t="s">
        <v>309</v>
      </c>
      <c r="S3248" s="226">
        <v>1</v>
      </c>
      <c r="T3248" s="52"/>
      <c r="U3248" s="52"/>
      <c r="V3248" s="52"/>
      <c r="W3248" s="298" t="s">
        <v>1</v>
      </c>
      <c r="X3248" s="299"/>
      <c r="Y3248" s="52"/>
      <c r="Z3248" s="52"/>
      <c r="AA3248" s="52"/>
      <c r="AB3248" s="52"/>
      <c r="AC3248" s="52"/>
    </row>
    <row r="3249" spans="1:37" ht="16.5" thickBot="1" x14ac:dyDescent="0.3">
      <c r="B3249" s="52" t="s">
        <v>4</v>
      </c>
      <c r="C3249" s="228">
        <v>1</v>
      </c>
      <c r="D3249" s="229">
        <v>2</v>
      </c>
      <c r="E3249" s="229">
        <v>3</v>
      </c>
      <c r="F3249" s="229">
        <v>4</v>
      </c>
      <c r="G3249" s="229">
        <v>5</v>
      </c>
      <c r="H3249" s="229">
        <v>6</v>
      </c>
      <c r="I3249" s="229">
        <v>7</v>
      </c>
      <c r="J3249" s="229">
        <v>8</v>
      </c>
      <c r="K3249" s="230">
        <v>9</v>
      </c>
      <c r="L3249" s="231" t="s">
        <v>69</v>
      </c>
      <c r="M3249" s="232" t="s">
        <v>8</v>
      </c>
      <c r="N3249" s="233">
        <v>10</v>
      </c>
      <c r="O3249" s="234">
        <v>11</v>
      </c>
      <c r="P3249" s="234">
        <v>12</v>
      </c>
      <c r="Q3249" s="234">
        <v>13</v>
      </c>
      <c r="R3249" s="234">
        <v>14</v>
      </c>
      <c r="S3249" s="234">
        <v>15</v>
      </c>
      <c r="T3249" s="234">
        <v>16</v>
      </c>
      <c r="U3249" s="234">
        <v>17</v>
      </c>
      <c r="V3249" s="234">
        <v>18</v>
      </c>
      <c r="W3249" s="231" t="s">
        <v>69</v>
      </c>
      <c r="X3249" s="232" t="s">
        <v>8</v>
      </c>
      <c r="Y3249" s="235" t="s">
        <v>310</v>
      </c>
      <c r="Z3249" s="236" t="s">
        <v>311</v>
      </c>
      <c r="AA3249" s="235" t="s">
        <v>312</v>
      </c>
      <c r="AB3249" s="235" t="s">
        <v>313</v>
      </c>
      <c r="AC3249" s="237" t="s">
        <v>314</v>
      </c>
      <c r="AD3249" s="237" t="s">
        <v>315</v>
      </c>
      <c r="AE3249" s="237" t="s">
        <v>316</v>
      </c>
      <c r="AF3249" s="237" t="s">
        <v>192</v>
      </c>
      <c r="AG3249" s="237" t="s">
        <v>317</v>
      </c>
      <c r="AH3249" s="237" t="s">
        <v>318</v>
      </c>
      <c r="AI3249" s="237" t="s">
        <v>18</v>
      </c>
      <c r="AJ3249" s="237" t="s">
        <v>319</v>
      </c>
      <c r="AK3249" t="s">
        <v>69</v>
      </c>
    </row>
    <row r="3250" spans="1:37" ht="16.5" thickBot="1" x14ac:dyDescent="0.3">
      <c r="A3250" s="238" t="str">
        <f>CONCATENATE($C$10,"Wk ",B3250,"P",A3248)</f>
        <v>2015Wk 1P9</v>
      </c>
      <c r="B3250" s="52">
        <v>1</v>
      </c>
      <c r="C3250" s="52">
        <f>IFERROR(VLOOKUP($A3250,$A$106:$Q$3105,5,FALSE),"DNP")</f>
        <v>5</v>
      </c>
      <c r="D3250" s="52">
        <f>IFERROR(VLOOKUP($A3250,$A$106:$Q$3105,6,FALSE),"DNP")</f>
        <v>4</v>
      </c>
      <c r="E3250" s="52">
        <f>IFERROR(VLOOKUP($A3250,$A$106:$Q$3105,7,FALSE),"DNP")</f>
        <v>7</v>
      </c>
      <c r="F3250" s="52">
        <f>IFERROR(VLOOKUP($A3250,$A$106:$Q$3105,8,FALSE),"DNP")</f>
        <v>7</v>
      </c>
      <c r="G3250" s="52">
        <f>IFERROR(VLOOKUP($A3250,$A$106:$Q$3105,9,FALSE),"DNP")</f>
        <v>4</v>
      </c>
      <c r="H3250" s="52">
        <f>IFERROR(VLOOKUP($A3250,$A$106:$Q$3105,10,FALSE),"DNP")</f>
        <v>4</v>
      </c>
      <c r="I3250" s="52">
        <f>IFERROR(VLOOKUP($A3250,$A$106:$Q$3105,11,FALSE),"DNP")</f>
        <v>3</v>
      </c>
      <c r="J3250" s="52">
        <f>IFERROR(VLOOKUP($A3250,$A$106:$Q$3105,12,FALSE),"DNP")</f>
        <v>3</v>
      </c>
      <c r="K3250" s="52">
        <f>IFERROR(VLOOKUP($A3250,$A$106:$Q$3105,13,FALSE),"DNP")</f>
        <v>5</v>
      </c>
      <c r="L3250" s="239">
        <f>IF(OR(K3250="DNP",K3250=""),"DNP",SUM(C3250:K3250))</f>
        <v>42</v>
      </c>
      <c r="M3250" s="240">
        <f>IFERROR(VLOOKUP($A3250,$A$106:$Q$3105,17,FALSE),"DNP")</f>
        <v>2</v>
      </c>
      <c r="N3250" s="241"/>
      <c r="O3250" s="241"/>
      <c r="P3250" s="241"/>
      <c r="Q3250" s="241"/>
      <c r="R3250" s="241"/>
      <c r="S3250" s="241"/>
      <c r="T3250" s="241"/>
      <c r="U3250" s="241"/>
      <c r="V3250" s="241"/>
      <c r="W3250" s="242"/>
      <c r="X3250" s="243"/>
      <c r="Y3250" s="49" t="str">
        <f>IF(M3250="DNP","DNP",IF(M3250=1,"T",IF(M3250&gt;1,"W","L")))</f>
        <v>W</v>
      </c>
      <c r="Z3250" s="49">
        <f t="shared" ref="Z3250:Z3267" si="2312">IFERROR(VLOOKUP($A3250,$A$106:$Q$3105,15,FALSE),"")</f>
        <v>1</v>
      </c>
      <c r="AA3250" s="244">
        <f t="shared" ref="AA3250:AA3267" si="2313">IFERROR(VLOOKUP($A3250,$A$106:$Q$3105,16,FALSE),"")</f>
        <v>12</v>
      </c>
      <c r="AB3250" s="245">
        <f t="shared" ref="AB3250" si="2314">G3248</f>
        <v>4</v>
      </c>
      <c r="AC3250" s="246">
        <f t="shared" ref="AC3250:AC3258" si="2315">IF(VLOOKUP(LEFT($A3250,8),$A$106:$Q$3105,17,FALSE)="Played",B3250,"")</f>
        <v>1</v>
      </c>
      <c r="AD3250" t="str">
        <f>IF(L3250&lt;&gt;"DNP","P","DNP")</f>
        <v>P</v>
      </c>
      <c r="AE3250" s="52">
        <f>COUNTIF(AD3250:AD3250,"=P")</f>
        <v>1</v>
      </c>
      <c r="AF3250" t="str">
        <f t="shared" ref="AF3250:AF3267" si="2316">IFERROR(VLOOKUP($A3250,$A$106:$R$3105,18,FALSE),"DNP")</f>
        <v>R</v>
      </c>
      <c r="AG3250" s="247">
        <f>IF(OR(W3250="DNP",W3250="")=TRUE,0,((W3269-W3250)*0.4)+(IF(Y3250="W",0.3,IF(Y3250="T",0,-0.3)))+(IF(X3250="",0,X3250*0.3)))+IF(OR(L3250="DNP",L3250="")=TRUE,0,((L3269-L3250)*0.4)+(IF(Y3250="W",0.3,IF(Y3250="T",0,-0.3)))+(IF(M3250="",0,M3250*0.3)))</f>
        <v>1.3888888888888857</v>
      </c>
      <c r="AH3250" s="247">
        <f>AG3250</f>
        <v>1.3888888888888857</v>
      </c>
      <c r="AI3250">
        <f>(34-(AB3250*2))/2</f>
        <v>13</v>
      </c>
      <c r="AJ3250">
        <f t="shared" ref="AJ3250" si="2317">AI3250+VLOOKUP(A3250,$A$160:$O$264,15,FALSE)</f>
        <v>14</v>
      </c>
      <c r="AK3250">
        <f t="shared" ref="AK3250" si="2318">IFERROR(L3250+W3250,"DNP")</f>
        <v>42</v>
      </c>
    </row>
    <row r="3251" spans="1:37" ht="16.5" thickBot="1" x14ac:dyDescent="0.3">
      <c r="A3251" s="238" t="str">
        <f>CONCATENATE($C$10,"Wk ",B3251,"P",A3248)</f>
        <v>2015Wk 2P9</v>
      </c>
      <c r="B3251" s="52">
        <v>2</v>
      </c>
      <c r="C3251" s="241"/>
      <c r="D3251" s="241"/>
      <c r="E3251" s="241"/>
      <c r="F3251" s="241"/>
      <c r="G3251" s="241"/>
      <c r="H3251" s="241"/>
      <c r="I3251" s="241"/>
      <c r="J3251" s="241"/>
      <c r="K3251" s="241"/>
      <c r="L3251" s="248"/>
      <c r="M3251" s="249"/>
      <c r="N3251" s="52">
        <f>IFERROR(VLOOKUP($A3251,$A$106:$Q$3105,5,FALSE),"DNP")</f>
        <v>4</v>
      </c>
      <c r="O3251" s="52">
        <f>IFERROR(VLOOKUP($A3251,$A$106:$Q$3105,6,FALSE),"DNP")</f>
        <v>6</v>
      </c>
      <c r="P3251" s="52">
        <f>IFERROR(VLOOKUP($A3251,$A$106:$Q$3105,7,FALSE),"DNP")</f>
        <v>6</v>
      </c>
      <c r="Q3251" s="52">
        <f>IFERROR(VLOOKUP($A3251,$A$106:$Q$3105,8,FALSE),"DNP")</f>
        <v>4</v>
      </c>
      <c r="R3251" s="52">
        <f>IFERROR(VLOOKUP($A3251,$A$106:$Q$3105,9,FALSE),"DNP")</f>
        <v>3</v>
      </c>
      <c r="S3251" s="52">
        <f>IFERROR(VLOOKUP($A3251,$A$106:$Q$3105,10,FALSE),"DNP")</f>
        <v>5</v>
      </c>
      <c r="T3251" s="52">
        <f>IFERROR(VLOOKUP($A3251,$A$106:$Q$3105,11,FALSE),"DNP")</f>
        <v>2</v>
      </c>
      <c r="U3251" s="52">
        <f>IFERROR(VLOOKUP($A3251,$A$106:$Q$3105,12,FALSE),"DNP")</f>
        <v>5</v>
      </c>
      <c r="V3251" s="52">
        <f>IFERROR(VLOOKUP($A3251,$A$106:$Q$3105,13,FALSE),"DNP")</f>
        <v>6</v>
      </c>
      <c r="W3251" s="239">
        <f>IF(OR(V3251="DNP",V3251=""),"DNP",SUM(N3251:V3251))</f>
        <v>41</v>
      </c>
      <c r="X3251" s="240">
        <f>IFERROR(VLOOKUP($A3251,$A$106:$Q$3105,17,FALSE),"DNP")</f>
        <v>2</v>
      </c>
      <c r="Y3251" s="49" t="str">
        <f>IF(X3251="DNP","DNP",IF(X3251=1,"T",IF(X3251&gt;1,"W","L")))</f>
        <v>W</v>
      </c>
      <c r="Z3251" s="49">
        <f t="shared" si="2312"/>
        <v>1</v>
      </c>
      <c r="AA3251" s="244">
        <f t="shared" si="2313"/>
        <v>12</v>
      </c>
      <c r="AB3251" s="245">
        <f t="shared" ref="AB3251" si="2319">G3248</f>
        <v>4</v>
      </c>
      <c r="AC3251" s="246">
        <f t="shared" si="2315"/>
        <v>2</v>
      </c>
      <c r="AD3251" t="str">
        <f>IF(W3251&lt;&gt;"DNP","P","DNP")</f>
        <v>P</v>
      </c>
      <c r="AE3251" s="52">
        <f>COUNTIF(AD3250:AD3251,"=P")</f>
        <v>2</v>
      </c>
      <c r="AF3251" t="str">
        <f t="shared" si="2316"/>
        <v>R</v>
      </c>
      <c r="AG3251" s="247">
        <f>IF(OR(W3251="DNP",W3251="")=TRUE,0,((W3269-W3251)*0.4)+(IF(Y3251="W",0.3,IF(Y3251="T",0,-0.3)))+(IF(X3251="",0,X3251*0.3)))+IF(OR(L3251="DNP",L3251="")=TRUE,0,((L3269-L3251)*0.4)+(IF(Y3251="W",0.3,IF(Y3251="T",0,-0.3)))+(IF(M3251="",0,M3251*0.3)))</f>
        <v>0.89999999999999991</v>
      </c>
      <c r="AH3251" s="247">
        <f>AG3251+(AG3250*0.67)</f>
        <v>1.8305555555555535</v>
      </c>
      <c r="AI3251">
        <f t="shared" ref="AI3251:AI3267" si="2320">(34-(AB3251*2))/2</f>
        <v>13</v>
      </c>
      <c r="AJ3251">
        <f t="shared" ref="AJ3251" si="2321">AI3251+VLOOKUP(A3251,$A$327:$O$431,15,FALSE)</f>
        <v>14</v>
      </c>
      <c r="AK3251">
        <f t="shared" si="2253"/>
        <v>41</v>
      </c>
    </row>
    <row r="3252" spans="1:37" ht="16.5" thickBot="1" x14ac:dyDescent="0.3">
      <c r="A3252" s="238" t="str">
        <f>CONCATENATE($C$10,"Wk ",B3252,"P",A3248)</f>
        <v>2015Wk 3P9</v>
      </c>
      <c r="B3252" s="52">
        <v>3</v>
      </c>
      <c r="C3252" s="52">
        <f>IFERROR(VLOOKUP($A3252,$A$106:$Q$3105,5,FALSE),"DNP")</f>
        <v>7</v>
      </c>
      <c r="D3252" s="52">
        <f>IFERROR(VLOOKUP($A3252,$A$106:$Q$3105,6,FALSE),"DNP")</f>
        <v>5</v>
      </c>
      <c r="E3252" s="52">
        <f>IFERROR(VLOOKUP($A3252,$A$106:$Q$3105,7,FALSE),"DNP")</f>
        <v>7</v>
      </c>
      <c r="F3252" s="52">
        <f>IFERROR(VLOOKUP($A3252,$A$106:$Q$3105,8,FALSE),"DNP")</f>
        <v>5</v>
      </c>
      <c r="G3252" s="52">
        <f>IFERROR(VLOOKUP($A3252,$A$106:$Q$3105,9,FALSE),"DNP")</f>
        <v>5</v>
      </c>
      <c r="H3252" s="52">
        <f>IFERROR(VLOOKUP($A3252,$A$106:$Q$3105,10,FALSE),"DNP")</f>
        <v>3</v>
      </c>
      <c r="I3252" s="52">
        <f>IFERROR(VLOOKUP($A3252,$A$106:$Q$3105,11,FALSE),"DNP")</f>
        <v>3</v>
      </c>
      <c r="J3252" s="52">
        <f>IFERROR(VLOOKUP($A3252,$A$106:$Q$3105,12,FALSE),"DNP")</f>
        <v>4</v>
      </c>
      <c r="K3252" s="52">
        <f>IFERROR(VLOOKUP($A3252,$A$106:$Q$3105,13,FALSE),"DNP")</f>
        <v>5</v>
      </c>
      <c r="L3252" s="239">
        <f>IF(OR(K3252="DNP",K3252=""),"DNP",SUM(C3252:K3252))</f>
        <v>44</v>
      </c>
      <c r="M3252" s="240">
        <f>IFERROR(VLOOKUP($A3252,$A$106:$Q$3105,17,FALSE),"DNP")</f>
        <v>0</v>
      </c>
      <c r="N3252" s="241"/>
      <c r="O3252" s="241"/>
      <c r="P3252" s="241"/>
      <c r="Q3252" s="241"/>
      <c r="R3252" s="241"/>
      <c r="S3252" s="241"/>
      <c r="T3252" s="241"/>
      <c r="U3252" s="241"/>
      <c r="V3252" s="241"/>
      <c r="W3252" s="242"/>
      <c r="X3252" s="243"/>
      <c r="Y3252" s="49" t="str">
        <f t="shared" ref="Y3252" si="2322">IF(M3252="DNP","DNP",IF(M3252=1,"T",IF(M3252&gt;1,"W","L")))</f>
        <v>L</v>
      </c>
      <c r="Z3252" s="49">
        <f t="shared" si="2312"/>
        <v>0</v>
      </c>
      <c r="AA3252" s="244">
        <f t="shared" si="2313"/>
        <v>0</v>
      </c>
      <c r="AB3252" s="250">
        <f t="shared" ref="AB3252" si="2323">G3248</f>
        <v>4</v>
      </c>
      <c r="AC3252" s="246">
        <f t="shared" si="2315"/>
        <v>3</v>
      </c>
      <c r="AD3252" t="str">
        <f>IF(L3252&lt;&gt;"DNP","P","DNP")</f>
        <v>P</v>
      </c>
      <c r="AE3252" s="52">
        <f>COUNTIF(AD3250:AD3252,"=P")</f>
        <v>3</v>
      </c>
      <c r="AF3252" t="str">
        <f t="shared" si="2316"/>
        <v>R</v>
      </c>
      <c r="AG3252" s="247">
        <f>IF(OR(W3252="DNP",W3252="")=TRUE,0,((W3269-W3252)*0.4)+(IF(Y3252="W",0.3,IF(Y3252="T",0,-0.3)))+(IF(X3252="",0,X3252*0.3)))+IF(OR(L3252="DNP",L3252="")=TRUE,0,((L3269-L3252)*0.4)+(IF(Y3252="W",0.3,IF(Y3252="T",0,-0.3)))+(IF(M3252="",0,M3252*0.3)))</f>
        <v>-0.61111111111111427</v>
      </c>
      <c r="AH3252" s="247">
        <f>AG3252+(AG3251*0.67)+AG3250*0.33</f>
        <v>0.45022222222221803</v>
      </c>
      <c r="AI3252">
        <f t="shared" si="2320"/>
        <v>13</v>
      </c>
      <c r="AJ3252">
        <f t="shared" ref="AJ3252" si="2324">AI3252+VLOOKUP(A3252,$A$494:$O$598,15,FALSE)</f>
        <v>11</v>
      </c>
      <c r="AK3252">
        <f t="shared" si="2253"/>
        <v>44</v>
      </c>
    </row>
    <row r="3253" spans="1:37" ht="16.5" thickBot="1" x14ac:dyDescent="0.3">
      <c r="A3253" s="238" t="str">
        <f>CONCATENATE($C$10,"Wk ",B3253,"P",A3248)</f>
        <v>2015Wk 4P9</v>
      </c>
      <c r="B3253" s="52">
        <v>4</v>
      </c>
      <c r="C3253" s="241"/>
      <c r="D3253" s="241"/>
      <c r="E3253" s="241"/>
      <c r="F3253" s="241"/>
      <c r="G3253" s="241"/>
      <c r="H3253" s="241"/>
      <c r="I3253" s="241"/>
      <c r="J3253" s="241"/>
      <c r="K3253" s="241"/>
      <c r="L3253" s="248"/>
      <c r="M3253" s="249"/>
      <c r="N3253" s="52">
        <f>IFERROR(VLOOKUP($A3253,$A$106:$Q$3105,5,FALSE),"DNP")</f>
        <v>5</v>
      </c>
      <c r="O3253" s="52">
        <f>IFERROR(VLOOKUP($A3253,$A$106:$Q$3105,6,FALSE),"DNP")</f>
        <v>5</v>
      </c>
      <c r="P3253" s="52">
        <f>IFERROR(VLOOKUP($A3253,$A$106:$Q$3105,7,FALSE),"DNP")</f>
        <v>5</v>
      </c>
      <c r="Q3253" s="52">
        <f>IFERROR(VLOOKUP($A3253,$A$106:$Q$3105,8,FALSE),"DNP")</f>
        <v>4</v>
      </c>
      <c r="R3253" s="52">
        <f>IFERROR(VLOOKUP($A3253,$A$106:$Q$3105,9,FALSE),"DNP")</f>
        <v>4</v>
      </c>
      <c r="S3253" s="52">
        <f>IFERROR(VLOOKUP($A3253,$A$106:$Q$3105,10,FALSE),"DNP")</f>
        <v>4</v>
      </c>
      <c r="T3253" s="52">
        <f>IFERROR(VLOOKUP($A3253,$A$106:$Q$3105,11,FALSE),"DNP")</f>
        <v>4</v>
      </c>
      <c r="U3253" s="52">
        <f>IFERROR(VLOOKUP($A3253,$A$106:$Q$3105,12,FALSE),"DNP")</f>
        <v>5</v>
      </c>
      <c r="V3253" s="52">
        <f>IFERROR(VLOOKUP($A3253,$A$106:$Q$3105,13,FALSE),"DNP")</f>
        <v>4</v>
      </c>
      <c r="W3253" s="239">
        <f>IF(OR(V3253="DNP",V3253=""),"DNP",SUM(N3253:V3253))</f>
        <v>40</v>
      </c>
      <c r="X3253" s="240">
        <f>IFERROR(VLOOKUP($A3253,$A$106:$Q$3105,17,FALSE),"DNP")</f>
        <v>2</v>
      </c>
      <c r="Y3253" s="49" t="str">
        <f t="shared" ref="Y3253" si="2325">IF(X3253="DNP","DNP",IF(X3253=1,"T",IF(X3253&gt;1,"W","L")))</f>
        <v>W</v>
      </c>
      <c r="Z3253" s="49">
        <f t="shared" si="2312"/>
        <v>0</v>
      </c>
      <c r="AA3253" s="244">
        <f t="shared" si="2313"/>
        <v>0</v>
      </c>
      <c r="AB3253" s="250">
        <f t="shared" ref="AB3253" si="2326">IF(AE3253&gt;=4,ROUNDDOWN((((VLOOKUP(MAX(AE3250:AE3253),AE3250:AK3267,7,FALSE)+VLOOKUP(MAX(AE3250:AE3253)-1,AE3250:AK3267,7,FALSE)+VLOOKUP(MAX(AE3250:AE3253)-2,AE3250:AK3267,7,FALSE)+VLOOKUP(MAX(AE3250:AE3253)-3,AE3250:AK3267,7,FALSE))/4)-36)*0.8,0),G3248)</f>
        <v>4</v>
      </c>
      <c r="AC3253" s="246">
        <f t="shared" si="2315"/>
        <v>4</v>
      </c>
      <c r="AD3253" t="str">
        <f>IF(W3253&lt;&gt;"DNP","P","DNP")</f>
        <v>P</v>
      </c>
      <c r="AE3253" s="52">
        <f>COUNTIF(AD3250:AD3253,"=P")</f>
        <v>4</v>
      </c>
      <c r="AF3253" t="str">
        <f t="shared" si="2316"/>
        <v>R</v>
      </c>
      <c r="AG3253" s="247">
        <f>IF(OR(W3253="DNP",W3253="")=TRUE,0,((W3269-W3253)*0.4)+(IF(Y3253="W",0.3,IF(Y3253="T",0,-0.3)))+(IF(X3253="",0,X3253*0.3)))+IF(OR(L3253="DNP",L3253="")=TRUE,0,((L3269-L3253)*0.4)+(IF(Y3253="W",0.3,IF(Y3253="T",0,-0.3)))+(IF(M3253="",0,M3253*0.3)))</f>
        <v>1.2999999999999998</v>
      </c>
      <c r="AH3253" s="247">
        <f t="shared" ref="AH3253:AH3267" si="2327">AG3253+(AG3252*0.67)+AG3251*0.33</f>
        <v>1.1875555555555533</v>
      </c>
      <c r="AI3253">
        <f t="shared" si="2320"/>
        <v>13</v>
      </c>
      <c r="AJ3253">
        <f t="shared" ref="AJ3253" si="2328">AI3253+VLOOKUP(A3253,$A$661:$O$765,15,FALSE)</f>
        <v>15</v>
      </c>
      <c r="AK3253">
        <f t="shared" si="2253"/>
        <v>40</v>
      </c>
    </row>
    <row r="3254" spans="1:37" ht="16.5" thickBot="1" x14ac:dyDescent="0.3">
      <c r="A3254" s="238" t="str">
        <f>CONCATENATE($C$10,"Wk ",B3254,"P",A3248)</f>
        <v>2015Wk 5P9</v>
      </c>
      <c r="B3254" s="52">
        <v>5</v>
      </c>
      <c r="C3254" s="52">
        <f>IFERROR(VLOOKUP($A3254,$A$106:$Q$3105,5,FALSE),"DNP")</f>
        <v>5</v>
      </c>
      <c r="D3254" s="52">
        <f>IFERROR(VLOOKUP($A3254,$A$106:$Q$3105,6,FALSE),"DNP")</f>
        <v>4</v>
      </c>
      <c r="E3254" s="52">
        <f>IFERROR(VLOOKUP($A3254,$A$106:$Q$3105,7,FALSE),"DNP")</f>
        <v>10</v>
      </c>
      <c r="F3254" s="52">
        <f>IFERROR(VLOOKUP($A3254,$A$106:$Q$3105,8,FALSE),"DNP")</f>
        <v>6</v>
      </c>
      <c r="G3254" s="52">
        <f>IFERROR(VLOOKUP($A3254,$A$106:$Q$3105,9,FALSE),"DNP")</f>
        <v>4</v>
      </c>
      <c r="H3254" s="52">
        <f>IFERROR(VLOOKUP($A3254,$A$106:$Q$3105,10,FALSE),"DNP")</f>
        <v>3</v>
      </c>
      <c r="I3254" s="52">
        <f>IFERROR(VLOOKUP($A3254,$A$106:$Q$3105,11,FALSE),"DNP")</f>
        <v>4</v>
      </c>
      <c r="J3254" s="52">
        <f>IFERROR(VLOOKUP($A3254,$A$106:$Q$3105,12,FALSE),"DNP")</f>
        <v>5</v>
      </c>
      <c r="K3254" s="52">
        <f>IFERROR(VLOOKUP($A3254,$A$106:$Q$3105,13,FALSE),"DNP")</f>
        <v>6</v>
      </c>
      <c r="L3254" s="239">
        <f>IF(OR(K3254="DNP",K3254=""),"DNP",SUM(C3254:K3254))</f>
        <v>47</v>
      </c>
      <c r="M3254" s="240">
        <f>IFERROR(VLOOKUP($A3254,$A$106:$Q$3105,17,FALSE),"DNP")</f>
        <v>0</v>
      </c>
      <c r="N3254" s="241"/>
      <c r="O3254" s="241"/>
      <c r="P3254" s="241"/>
      <c r="Q3254" s="241"/>
      <c r="R3254" s="241"/>
      <c r="S3254" s="241"/>
      <c r="T3254" s="241"/>
      <c r="U3254" s="241"/>
      <c r="V3254" s="241"/>
      <c r="W3254" s="242"/>
      <c r="X3254" s="243"/>
      <c r="Y3254" s="49" t="str">
        <f t="shared" ref="Y3254" si="2329">IF(M3254="DNP","DNP",IF(M3254=1,"T",IF(M3254&gt;1,"W","L")))</f>
        <v>L</v>
      </c>
      <c r="Z3254" s="49">
        <f t="shared" si="2312"/>
        <v>0</v>
      </c>
      <c r="AA3254" s="244">
        <f t="shared" si="2313"/>
        <v>0</v>
      </c>
      <c r="AB3254" s="250">
        <f t="shared" ref="AB3254" si="2330">IF(AE3254&gt;=4,ROUNDDOWN((((VLOOKUP(MAX(AE3250:AE3254),AE3250:AK3267,7,FALSE)+VLOOKUP(MAX(AE3250:AE3254)-1,AE3250:AK3267,7,FALSE)+VLOOKUP(MAX(AE3250:AE3254)-2,AE3250:AK3267,7,FALSE)+VLOOKUP(MAX(AE3250:AE3254)-3,AE3250:AK3267,7,FALSE))/4)-36)*0.8,0),G3248)</f>
        <v>5</v>
      </c>
      <c r="AC3254" s="246">
        <f t="shared" si="2315"/>
        <v>5</v>
      </c>
      <c r="AD3254" t="str">
        <f>IF(L3254&lt;&gt;"DNP","P","DNP")</f>
        <v>P</v>
      </c>
      <c r="AE3254" s="52">
        <f>COUNTIF(AD3250:AD3254,"=P")</f>
        <v>5</v>
      </c>
      <c r="AF3254" t="str">
        <f t="shared" si="2316"/>
        <v>R</v>
      </c>
      <c r="AG3254" s="247">
        <f>IF(OR(W3254="DNP",W3254="")=TRUE,0,((W3269-W3254)*0.4)+(IF(Y3254="W",0.3,IF(Y3254="T",0,-0.3)))+(IF(X3254="",0,X3254*0.3)))+IF(OR(L3254="DNP",L3254="")=TRUE,0,((L3269-L3254)*0.4)+(IF(Y3254="W",0.3,IF(Y3254="T",0,-0.3)))+(IF(M3254="",0,M3254*0.3)))</f>
        <v>-1.8111111111111144</v>
      </c>
      <c r="AH3254" s="247">
        <f t="shared" si="2327"/>
        <v>-1.1417777777777822</v>
      </c>
      <c r="AI3254">
        <f t="shared" si="2320"/>
        <v>12</v>
      </c>
      <c r="AJ3254">
        <f t="shared" ref="AJ3254" si="2331">AI3254+VLOOKUP(A3254,$A$828:$O$932,15,FALSE)</f>
        <v>8</v>
      </c>
      <c r="AK3254">
        <f t="shared" si="2253"/>
        <v>47</v>
      </c>
    </row>
    <row r="3255" spans="1:37" ht="16.5" thickBot="1" x14ac:dyDescent="0.3">
      <c r="A3255" s="238" t="str">
        <f>CONCATENATE($C$10,"Wk ",B3255,"P",A3248)</f>
        <v>2015Wk 6P9</v>
      </c>
      <c r="B3255" s="52">
        <v>6</v>
      </c>
      <c r="C3255" s="241"/>
      <c r="D3255" s="241"/>
      <c r="E3255" s="241"/>
      <c r="F3255" s="241"/>
      <c r="G3255" s="241"/>
      <c r="H3255" s="241"/>
      <c r="I3255" s="241"/>
      <c r="J3255" s="241"/>
      <c r="K3255" s="241"/>
      <c r="L3255" s="248"/>
      <c r="M3255" s="249"/>
      <c r="N3255" s="52">
        <f>IFERROR(VLOOKUP($A3255,$A$106:$Q$3105,5,FALSE),"DNP")</f>
        <v>4</v>
      </c>
      <c r="O3255" s="52">
        <f>IFERROR(VLOOKUP($A3255,$A$106:$Q$3105,6,FALSE),"DNP")</f>
        <v>5</v>
      </c>
      <c r="P3255" s="52">
        <f>IFERROR(VLOOKUP($A3255,$A$106:$Q$3105,7,FALSE),"DNP")</f>
        <v>5</v>
      </c>
      <c r="Q3255" s="52">
        <f>IFERROR(VLOOKUP($A3255,$A$106:$Q$3105,8,FALSE),"DNP")</f>
        <v>4</v>
      </c>
      <c r="R3255" s="52">
        <f>IFERROR(VLOOKUP($A3255,$A$106:$Q$3105,9,FALSE),"DNP")</f>
        <v>3</v>
      </c>
      <c r="S3255" s="52">
        <f>IFERROR(VLOOKUP($A3255,$A$106:$Q$3105,10,FALSE),"DNP")</f>
        <v>4</v>
      </c>
      <c r="T3255" s="52">
        <f>IFERROR(VLOOKUP($A3255,$A$106:$Q$3105,11,FALSE),"DNP")</f>
        <v>4</v>
      </c>
      <c r="U3255" s="52">
        <f>IFERROR(VLOOKUP($A3255,$A$106:$Q$3105,12,FALSE),"DNP")</f>
        <v>4</v>
      </c>
      <c r="V3255" s="52">
        <f>IFERROR(VLOOKUP($A3255,$A$106:$Q$3105,13,FALSE),"DNP")</f>
        <v>5</v>
      </c>
      <c r="W3255" s="239">
        <f>IF(OR(V3255="DNP",V3255=""),"DNP",SUM(N3255:V3255))</f>
        <v>38</v>
      </c>
      <c r="X3255" s="240">
        <f>IFERROR(VLOOKUP($A3255,$A$106:$Q$3105,17,FALSE),"DNP")</f>
        <v>2</v>
      </c>
      <c r="Y3255" s="49" t="str">
        <f t="shared" ref="Y3255" si="2332">IF(X3255="DNP","DNP",IF(X3255=1,"T",IF(X3255&gt;1,"W","L")))</f>
        <v>W</v>
      </c>
      <c r="Z3255" s="49">
        <f t="shared" si="2312"/>
        <v>0</v>
      </c>
      <c r="AA3255" s="244">
        <f t="shared" si="2313"/>
        <v>0</v>
      </c>
      <c r="AB3255" s="250">
        <f t="shared" ref="AB3255" si="2333">IF(AE3255&gt;=4,ROUNDDOWN((((VLOOKUP(MAX(AE3250:AE3255),AE3250:AK3267,7,FALSE)+VLOOKUP(MAX(AE3250:AE3255)-1,AE3250:AK3267,7,FALSE)+VLOOKUP(MAX(AE3250:AE3255)-2,AE3250:AK3267,7,FALSE)+VLOOKUP(MAX(AE3250:AE3255)-3,AE3250:AK3267,7,FALSE))/4)-36)*0.8,0),G3248)</f>
        <v>5</v>
      </c>
      <c r="AC3255" s="246">
        <f t="shared" si="2315"/>
        <v>6</v>
      </c>
      <c r="AD3255" t="str">
        <f>IF(W3255&lt;&gt;"DNP","P","DNP")</f>
        <v>P</v>
      </c>
      <c r="AE3255" s="52">
        <f>COUNTIF(AD3250:AD3255,"=P")</f>
        <v>6</v>
      </c>
      <c r="AF3255" t="str">
        <f t="shared" si="2316"/>
        <v>R</v>
      </c>
      <c r="AG3255" s="247">
        <f>IF(OR(W3255="DNP",W3255="")=TRUE,0,((W3269-W3255)*0.4)+(IF(Y3255="W",0.3,IF(Y3255="T",0,-0.3)))+(IF(X3255="",0,X3255*0.3)))+IF(OR(L3255="DNP",L3255="")=TRUE,0,((L3269-L3255)*0.4)+(IF(Y3255="W",0.3,IF(Y3255="T",0,-0.3)))+(IF(M3255="",0,M3255*0.3)))</f>
        <v>2.1</v>
      </c>
      <c r="AH3255" s="247">
        <f t="shared" si="2327"/>
        <v>1.3155555555555534</v>
      </c>
      <c r="AI3255">
        <f t="shared" si="2320"/>
        <v>12</v>
      </c>
      <c r="AJ3255">
        <f t="shared" ref="AJ3255" si="2334">AI3255+VLOOKUP(A3255,$A$995:$O$1099,15,FALSE)</f>
        <v>15</v>
      </c>
      <c r="AK3255">
        <f t="shared" si="2253"/>
        <v>38</v>
      </c>
    </row>
    <row r="3256" spans="1:37" ht="16.5" thickBot="1" x14ac:dyDescent="0.3">
      <c r="A3256" s="238" t="str">
        <f>CONCATENATE($C$10,"Wk ",B3256,"P",A3248)</f>
        <v>2015Wk 7P9</v>
      </c>
      <c r="B3256" s="52">
        <v>7</v>
      </c>
      <c r="C3256" s="52">
        <f>IFERROR(VLOOKUP($A3256,$A$106:$Q$3105,5,FALSE),"DNP")</f>
        <v>6</v>
      </c>
      <c r="D3256" s="52">
        <f>IFERROR(VLOOKUP($A3256,$A$106:$Q$3105,6,FALSE),"DNP")</f>
        <v>5</v>
      </c>
      <c r="E3256" s="52">
        <f>IFERROR(VLOOKUP($A3256,$A$106:$Q$3105,7,FALSE),"DNP")</f>
        <v>7</v>
      </c>
      <c r="F3256" s="52">
        <f>IFERROR(VLOOKUP($A3256,$A$106:$Q$3105,8,FALSE),"DNP")</f>
        <v>4</v>
      </c>
      <c r="G3256" s="52">
        <f>IFERROR(VLOOKUP($A3256,$A$106:$Q$3105,9,FALSE),"DNP")</f>
        <v>5</v>
      </c>
      <c r="H3256" s="52">
        <f>IFERROR(VLOOKUP($A3256,$A$106:$Q$3105,10,FALSE),"DNP")</f>
        <v>5</v>
      </c>
      <c r="I3256" s="52">
        <f>IFERROR(VLOOKUP($A3256,$A$106:$Q$3105,11,FALSE),"DNP")</f>
        <v>4</v>
      </c>
      <c r="J3256" s="52">
        <f>IFERROR(VLOOKUP($A3256,$A$106:$Q$3105,12,FALSE),"DNP")</f>
        <v>4</v>
      </c>
      <c r="K3256" s="52">
        <f>IFERROR(VLOOKUP($A3256,$A$106:$Q$3105,13,FALSE),"DNP")</f>
        <v>4</v>
      </c>
      <c r="L3256" s="239">
        <f>IF(OR(K3256="DNP",K3256=""),"DNP",SUM(C3256:K3256))</f>
        <v>44</v>
      </c>
      <c r="M3256" s="240">
        <f>IFERROR(VLOOKUP($A3256,$A$106:$Q$3105,17,FALSE),"DNP")</f>
        <v>0</v>
      </c>
      <c r="N3256" s="241"/>
      <c r="O3256" s="241"/>
      <c r="P3256" s="241"/>
      <c r="Q3256" s="241"/>
      <c r="R3256" s="241"/>
      <c r="S3256" s="241"/>
      <c r="T3256" s="241"/>
      <c r="U3256" s="241"/>
      <c r="V3256" s="241"/>
      <c r="W3256" s="242"/>
      <c r="X3256" s="243"/>
      <c r="Y3256" s="49" t="str">
        <f t="shared" ref="Y3256" si="2335">IF(M3256="DNP","DNP",IF(M3256=1,"T",IF(M3256&gt;1,"W","L")))</f>
        <v>L</v>
      </c>
      <c r="Z3256" s="49">
        <f t="shared" si="2312"/>
        <v>0</v>
      </c>
      <c r="AA3256" s="244">
        <f t="shared" si="2313"/>
        <v>0</v>
      </c>
      <c r="AB3256" s="250">
        <f t="shared" ref="AB3256" si="2336">IF(AE3256&gt;=4,ROUNDDOWN((((VLOOKUP(MAX(AE3250:AE3256),AE3250:AK3267,7,FALSE)+VLOOKUP(MAX(AE3250:AE3256)-1,AE3250:AK3267,7,FALSE)+VLOOKUP(MAX(AE3250:AE3256)-2,AE3250:AK3267,7,FALSE)+VLOOKUP(MAX(AE3250:AE3256)-3,AE3250:AK3267,7,FALSE))/4)-36)*0.8,0),G3248)</f>
        <v>5</v>
      </c>
      <c r="AC3256" s="246">
        <f t="shared" si="2315"/>
        <v>7</v>
      </c>
      <c r="AD3256" t="str">
        <f>IF(L3256&lt;&gt;"DNP","P","DNP")</f>
        <v>P</v>
      </c>
      <c r="AE3256" s="52">
        <f>COUNTIF(AD3250:AD3256,"=P")</f>
        <v>7</v>
      </c>
      <c r="AF3256" t="str">
        <f t="shared" si="2316"/>
        <v>R</v>
      </c>
      <c r="AG3256" s="247">
        <f>IF(OR(W3256="DNP",W3256="")=TRUE,0,((W3269-W3256)*0.4)+(IF(Y3256="W",0.3,IF(Y3256="T",0,-0.3)))+(IF(X3256="",0,X3256*0.3)))+IF(OR(L3256="DNP",L3256="")=TRUE,0,((L3269-L3256)*0.4)+(IF(Y3256="W",0.3,IF(Y3256="T",0,-0.3)))+(IF(M3256="",0,M3256*0.3)))</f>
        <v>-0.61111111111111427</v>
      </c>
      <c r="AH3256" s="247">
        <f t="shared" si="2327"/>
        <v>0.19822222222221819</v>
      </c>
      <c r="AI3256">
        <f t="shared" si="2320"/>
        <v>12</v>
      </c>
      <c r="AJ3256">
        <f t="shared" ref="AJ3256" si="2337">AI3256+VLOOKUP(A3256,$A$1162:$O$1266,15,FALSE)</f>
        <v>9</v>
      </c>
      <c r="AK3256">
        <f t="shared" si="2253"/>
        <v>44</v>
      </c>
    </row>
    <row r="3257" spans="1:37" ht="16.5" thickBot="1" x14ac:dyDescent="0.3">
      <c r="A3257" s="238" t="str">
        <f>CONCATENATE($C$10,"Wk ",B3257,"P",A3248)</f>
        <v>2015Wk 8P9</v>
      </c>
      <c r="B3257" s="52">
        <v>8</v>
      </c>
      <c r="C3257" s="241"/>
      <c r="D3257" s="241"/>
      <c r="E3257" s="241"/>
      <c r="F3257" s="241"/>
      <c r="G3257" s="241"/>
      <c r="H3257" s="241"/>
      <c r="I3257" s="241"/>
      <c r="J3257" s="241"/>
      <c r="K3257" s="241"/>
      <c r="L3257" s="248"/>
      <c r="M3257" s="249"/>
      <c r="N3257" s="52">
        <f>IFERROR(VLOOKUP($A3257,$A$106:$Q$3105,5,FALSE),"DNP")</f>
        <v>6</v>
      </c>
      <c r="O3257" s="52">
        <f>IFERROR(VLOOKUP($A3257,$A$106:$Q$3105,6,FALSE),"DNP")</f>
        <v>6</v>
      </c>
      <c r="P3257" s="52">
        <f>IFERROR(VLOOKUP($A3257,$A$106:$Q$3105,7,FALSE),"DNP")</f>
        <v>5</v>
      </c>
      <c r="Q3257" s="52">
        <f>IFERROR(VLOOKUP($A3257,$A$106:$Q$3105,8,FALSE),"DNP")</f>
        <v>4</v>
      </c>
      <c r="R3257" s="52">
        <f>IFERROR(VLOOKUP($A3257,$A$106:$Q$3105,9,FALSE),"DNP")</f>
        <v>4</v>
      </c>
      <c r="S3257" s="52">
        <f>IFERROR(VLOOKUP($A3257,$A$106:$Q$3105,10,FALSE),"DNP")</f>
        <v>6</v>
      </c>
      <c r="T3257" s="52">
        <f>IFERROR(VLOOKUP($A3257,$A$106:$Q$3105,11,FALSE),"DNP")</f>
        <v>4</v>
      </c>
      <c r="U3257" s="52">
        <f>IFERROR(VLOOKUP($A3257,$A$106:$Q$3105,12,FALSE),"DNP")</f>
        <v>6</v>
      </c>
      <c r="V3257" s="52">
        <f>IFERROR(VLOOKUP($A3257,$A$106:$Q$3105,13,FALSE),"DNP")</f>
        <v>5</v>
      </c>
      <c r="W3257" s="239">
        <f>IF(OR(V3257="DNP",V3257=""),"DNP",SUM(N3257:V3257))</f>
        <v>46</v>
      </c>
      <c r="X3257" s="240">
        <f>IFERROR(VLOOKUP($A3257,$A$106:$Q$3105,17,FALSE),"DNP")</f>
        <v>0</v>
      </c>
      <c r="Y3257" s="49" t="str">
        <f t="shared" ref="Y3257" si="2338">IF(X3257="DNP","DNP",IF(X3257=1,"T",IF(X3257&gt;1,"W","L")))</f>
        <v>L</v>
      </c>
      <c r="Z3257" s="49">
        <f t="shared" si="2312"/>
        <v>0</v>
      </c>
      <c r="AA3257" s="244">
        <f t="shared" si="2313"/>
        <v>0</v>
      </c>
      <c r="AB3257" s="250">
        <f t="shared" ref="AB3257" si="2339">IF(AE3257&gt;=4,ROUNDDOWN((((VLOOKUP(MAX(AE3250:AE3257),AE3250:AK3267,7,FALSE)+VLOOKUP(MAX(AE3250:AE3257)-1,AE3250:AK3267,7,FALSE)+VLOOKUP(MAX(AE3250:AE3257)-2,AE3250:AK3267,7,FALSE)+VLOOKUP(MAX(AE3250:AE3257)-3,AE3250:AK3267,7,FALSE))/4)-36)*0.8,0),G3248)</f>
        <v>6</v>
      </c>
      <c r="AC3257" s="246">
        <f t="shared" si="2315"/>
        <v>8</v>
      </c>
      <c r="AD3257" t="str">
        <f>IF(W3257&lt;&gt;"DNP","P","DNP")</f>
        <v>P</v>
      </c>
      <c r="AE3257" s="52">
        <f>COUNTIF(AD3250:AD3257,"=P")</f>
        <v>8</v>
      </c>
      <c r="AF3257" t="str">
        <f t="shared" si="2316"/>
        <v>R</v>
      </c>
      <c r="AG3257" s="247">
        <f>IF(OR(W3257="DNP",W3257="")=TRUE,0,((W3269-W3257)*0.4)+(IF(Y3257="W",0.3,IF(Y3257="T",0,-0.3)))+(IF(X3257="",0,X3257*0.3)))+IF(OR(L3257="DNP",L3257="")=TRUE,0,((L3269-L3257)*0.4)+(IF(Y3257="W",0.3,IF(Y3257="T",0,-0.3)))+(IF(M3257="",0,M3257*0.3)))</f>
        <v>-2.2999999999999998</v>
      </c>
      <c r="AH3257" s="247">
        <f t="shared" si="2327"/>
        <v>-2.0164444444444465</v>
      </c>
      <c r="AI3257">
        <f t="shared" si="2320"/>
        <v>11</v>
      </c>
      <c r="AJ3257">
        <f t="shared" ref="AJ3257" si="2340">AI3257+VLOOKUP(A3257,$A$1329:$O$1433,15,FALSE)</f>
        <v>6</v>
      </c>
      <c r="AK3257">
        <f t="shared" si="2253"/>
        <v>46</v>
      </c>
    </row>
    <row r="3258" spans="1:37" ht="16.5" thickBot="1" x14ac:dyDescent="0.3">
      <c r="A3258" s="238" t="str">
        <f>CONCATENATE($C$10,"Wk ",B3258,"P",A3248)</f>
        <v>2015Wk 9P9</v>
      </c>
      <c r="B3258" s="52">
        <v>9</v>
      </c>
      <c r="C3258" s="52">
        <f>IFERROR(VLOOKUP($A3258,$A$106:$Q$3105,5,FALSE),"DNP")</f>
        <v>6</v>
      </c>
      <c r="D3258" s="52">
        <f>IFERROR(VLOOKUP($A3258,$A$106:$Q$3105,6,FALSE),"DNP")</f>
        <v>4</v>
      </c>
      <c r="E3258" s="52">
        <f>IFERROR(VLOOKUP($A3258,$A$106:$Q$3105,7,FALSE),"DNP")</f>
        <v>6</v>
      </c>
      <c r="F3258" s="52">
        <f>IFERROR(VLOOKUP($A3258,$A$106:$Q$3105,8,FALSE),"DNP")</f>
        <v>6</v>
      </c>
      <c r="G3258" s="52">
        <f>IFERROR(VLOOKUP($A3258,$A$106:$Q$3105,9,FALSE),"DNP")</f>
        <v>5</v>
      </c>
      <c r="H3258" s="52">
        <f>IFERROR(VLOOKUP($A3258,$A$106:$Q$3105,10,FALSE),"DNP")</f>
        <v>3</v>
      </c>
      <c r="I3258" s="52">
        <f>IFERROR(VLOOKUP($A3258,$A$106:$Q$3105,11,FALSE),"DNP")</f>
        <v>4</v>
      </c>
      <c r="J3258" s="52">
        <f>IFERROR(VLOOKUP($A3258,$A$106:$Q$3105,12,FALSE),"DNP")</f>
        <v>3</v>
      </c>
      <c r="K3258" s="52">
        <f>IFERROR(VLOOKUP($A3258,$A$106:$Q$3105,13,FALSE),"DNP")</f>
        <v>5</v>
      </c>
      <c r="L3258" s="239">
        <f>IF(OR(K3258="DNP",K3258=""),"DNP",SUM(C3258:K3258))</f>
        <v>42</v>
      </c>
      <c r="M3258" s="240">
        <f>IFERROR(VLOOKUP($A3258,$A$106:$Q$3105,17,FALSE),"DNP")</f>
        <v>0</v>
      </c>
      <c r="N3258" s="241"/>
      <c r="O3258" s="241"/>
      <c r="P3258" s="241"/>
      <c r="Q3258" s="241"/>
      <c r="R3258" s="241"/>
      <c r="S3258" s="241"/>
      <c r="T3258" s="241"/>
      <c r="U3258" s="241"/>
      <c r="V3258" s="241"/>
      <c r="W3258" s="242"/>
      <c r="X3258" s="243"/>
      <c r="Y3258" s="49" t="str">
        <f t="shared" ref="Y3258" si="2341">IF(M3258="DNP","DNP",IF(M3258=1,"T",IF(M3258&gt;1,"W","L")))</f>
        <v>L</v>
      </c>
      <c r="Z3258" s="49">
        <f t="shared" si="2312"/>
        <v>0</v>
      </c>
      <c r="AA3258" s="244">
        <f t="shared" si="2313"/>
        <v>0</v>
      </c>
      <c r="AB3258" s="250">
        <f t="shared" ref="AB3258" si="2342">IF(AE3258&gt;=4,ROUNDDOWN((((VLOOKUP(MAX(AE3250:AE3258),AE3250:AK3267,7,FALSE)+VLOOKUP(MAX(AE3250:AE3258)-1,AE3250:AK3267,7,FALSE)+VLOOKUP(MAX(AE3250:AE3258)-2,AE3250:AK3267,7,FALSE)+VLOOKUP(MAX(AE3250:AE3258)-3,AE3250:AK3267,7,FALSE))/4)-36)*0.8,0),G3248)</f>
        <v>5</v>
      </c>
      <c r="AC3258" s="246">
        <f t="shared" si="2315"/>
        <v>9</v>
      </c>
      <c r="AD3258" t="str">
        <f>IF(L3258&lt;&gt;"DNP","P","DNP")</f>
        <v>P</v>
      </c>
      <c r="AE3258" s="52">
        <f>COUNTIF(AD3250:AD3258,"=P")</f>
        <v>9</v>
      </c>
      <c r="AF3258" t="str">
        <f t="shared" si="2316"/>
        <v>R</v>
      </c>
      <c r="AG3258" s="247">
        <f>IF(OR(W3258="DNP",W3258="")=TRUE,0,((W3269-W3258)*0.4)+(IF(Y3258="W",0.3,IF(Y3258="T",0,-0.3)))+(IF(X3258="",0,X3258*0.3)))+IF(OR(L3258="DNP",L3258="")=TRUE,0,((L3269-L3258)*0.4)+(IF(Y3258="W",0.3,IF(Y3258="T",0,-0.3)))+(IF(M3258="",0,M3258*0.3)))</f>
        <v>0.18888888888888578</v>
      </c>
      <c r="AH3258" s="247">
        <f t="shared" si="2327"/>
        <v>-1.5537777777777819</v>
      </c>
      <c r="AI3258">
        <f t="shared" si="2320"/>
        <v>12</v>
      </c>
      <c r="AJ3258">
        <f t="shared" ref="AJ3258" si="2343">AI3258+VLOOKUP(A3258,$A$1496:$O$1600,15,FALSE)</f>
        <v>11</v>
      </c>
      <c r="AK3258">
        <f t="shared" si="2253"/>
        <v>42</v>
      </c>
    </row>
    <row r="3259" spans="1:37" ht="16.5" thickBot="1" x14ac:dyDescent="0.3">
      <c r="A3259" s="238" t="str">
        <f>CONCATENATE($C$10,"Wk ",B3259,"P",A3248)</f>
        <v>2015Wk 10P9</v>
      </c>
      <c r="B3259" s="52">
        <v>10</v>
      </c>
      <c r="C3259" s="241"/>
      <c r="D3259" s="241"/>
      <c r="E3259" s="241"/>
      <c r="F3259" s="241"/>
      <c r="G3259" s="241"/>
      <c r="H3259" s="241"/>
      <c r="I3259" s="241"/>
      <c r="J3259" s="241"/>
      <c r="K3259" s="241"/>
      <c r="L3259" s="248"/>
      <c r="M3259" s="249"/>
      <c r="N3259" s="52">
        <f>IFERROR(VLOOKUP($A3259,$A$106:$Q$3105,5,FALSE),"DNP")</f>
        <v>4</v>
      </c>
      <c r="O3259" s="52">
        <f>IFERROR(VLOOKUP($A3259,$A$106:$Q$3105,6,FALSE),"DNP")</f>
        <v>6</v>
      </c>
      <c r="P3259" s="52">
        <f>IFERROR(VLOOKUP($A3259,$A$106:$Q$3105,7,FALSE),"DNP")</f>
        <v>7</v>
      </c>
      <c r="Q3259" s="52">
        <f>IFERROR(VLOOKUP($A3259,$A$106:$Q$3105,8,FALSE),"DNP")</f>
        <v>4</v>
      </c>
      <c r="R3259" s="52">
        <f>IFERROR(VLOOKUP($A3259,$A$106:$Q$3105,9,FALSE),"DNP")</f>
        <v>2</v>
      </c>
      <c r="S3259" s="52">
        <f>IFERROR(VLOOKUP($A3259,$A$106:$Q$3105,10,FALSE),"DNP")</f>
        <v>5</v>
      </c>
      <c r="T3259" s="52">
        <f>IFERROR(VLOOKUP($A3259,$A$106:$Q$3105,11,FALSE),"DNP")</f>
        <v>5</v>
      </c>
      <c r="U3259" s="52">
        <f>IFERROR(VLOOKUP($A3259,$A$106:$Q$3105,12,FALSE),"DNP")</f>
        <v>7</v>
      </c>
      <c r="V3259" s="52">
        <f>IFERROR(VLOOKUP($A3259,$A$106:$Q$3105,13,FALSE),"DNP")</f>
        <v>5</v>
      </c>
      <c r="W3259" s="239">
        <f>IF(OR(V3259="DNP",V3259=""),"DNP",SUM(N3259:V3259))</f>
        <v>45</v>
      </c>
      <c r="X3259" s="240">
        <f>IFERROR(VLOOKUP($A3259,$A$106:$Q$3105,17,FALSE),"DNP")</f>
        <v>0</v>
      </c>
      <c r="Y3259" s="49" t="str">
        <f t="shared" ref="Y3259" si="2344">IF(X3259="DNP","DNP",IF(X3259=1,"T",IF(X3259&gt;1,"W","L")))</f>
        <v>L</v>
      </c>
      <c r="Z3259" s="49">
        <f t="shared" si="2312"/>
        <v>0</v>
      </c>
      <c r="AA3259" s="244">
        <f t="shared" si="2313"/>
        <v>0</v>
      </c>
      <c r="AB3259" s="250">
        <f t="shared" ref="AB3259" si="2345">IF(AE3259&gt;=4,ROUNDDOWN((((VLOOKUP(MAX(AE3250:AE3259),AE3250:AK3267,7,FALSE)+VLOOKUP(MAX(AE3250:AE3259)-1,AE3250:AK3267,7,FALSE)+VLOOKUP(MAX(AE3250:AE3259)-2,AE3250:AK3267,7,FALSE)+VLOOKUP(MAX(AE3250:AE3259)-3,AE3250:AK3267,7,FALSE))/4)-36)*0.8,0),G3248)</f>
        <v>6</v>
      </c>
      <c r="AC3259" s="246">
        <f t="shared" ref="AC3259:AC3267" si="2346">IF(VLOOKUP(LEFT($A3259,9),$A$106:$Q$3105,17,FALSE)="Played",B3259,"")</f>
        <v>10</v>
      </c>
      <c r="AD3259" t="str">
        <f>IF(W3259&lt;&gt;"DNP","P","DNP")</f>
        <v>P</v>
      </c>
      <c r="AE3259" s="52">
        <f>COUNTIF(AD3250:AD3259,"=P")</f>
        <v>10</v>
      </c>
      <c r="AF3259" t="str">
        <f t="shared" si="2316"/>
        <v>R</v>
      </c>
      <c r="AG3259" s="247">
        <f>IF(OR(W3259="DNP",W3259="")=TRUE,0,((W3269-W3259)*0.4)+(IF(Y3259="W",0.3,IF(Y3259="T",0,-0.3)))+(IF(X3259="",0,X3259*0.3)))+IF(OR(L3259="DNP",L3259="")=TRUE,0,((L3269-L3259)*0.4)+(IF(Y3259="W",0.3,IF(Y3259="T",0,-0.3)))+(IF(M3259="",0,M3259*0.3)))</f>
        <v>-1.9000000000000001</v>
      </c>
      <c r="AH3259" s="247">
        <f t="shared" si="2327"/>
        <v>-2.5324444444444465</v>
      </c>
      <c r="AI3259">
        <f t="shared" si="2320"/>
        <v>11</v>
      </c>
      <c r="AJ3259">
        <f t="shared" ref="AJ3259" si="2347">AI3259+VLOOKUP(A3259,$A$1663:$O$1767,15,FALSE)</f>
        <v>9</v>
      </c>
      <c r="AK3259">
        <f t="shared" si="2253"/>
        <v>45</v>
      </c>
    </row>
    <row r="3260" spans="1:37" ht="16.5" thickBot="1" x14ac:dyDescent="0.3">
      <c r="A3260" s="238" t="str">
        <f>CONCATENATE($C$10,"Wk ",B3260,"P",A3248)</f>
        <v>2015Wk 11P9</v>
      </c>
      <c r="B3260" s="52">
        <v>11</v>
      </c>
      <c r="C3260" s="52">
        <f>IFERROR(VLOOKUP($A3260,$A$106:$Q$3105,5,FALSE),"DNP")</f>
        <v>5</v>
      </c>
      <c r="D3260" s="52">
        <f>IFERROR(VLOOKUP($A3260,$A$106:$Q$3105,6,FALSE),"DNP")</f>
        <v>5</v>
      </c>
      <c r="E3260" s="52">
        <f>IFERROR(VLOOKUP($A3260,$A$106:$Q$3105,7,FALSE),"DNP")</f>
        <v>5</v>
      </c>
      <c r="F3260" s="52">
        <f>IFERROR(VLOOKUP($A3260,$A$106:$Q$3105,8,FALSE),"DNP")</f>
        <v>6</v>
      </c>
      <c r="G3260" s="52">
        <f>IFERROR(VLOOKUP($A3260,$A$106:$Q$3105,9,FALSE),"DNP")</f>
        <v>5</v>
      </c>
      <c r="H3260" s="52">
        <f>IFERROR(VLOOKUP($A3260,$A$106:$Q$3105,10,FALSE),"DNP")</f>
        <v>4</v>
      </c>
      <c r="I3260" s="52">
        <f>IFERROR(VLOOKUP($A3260,$A$106:$Q$3105,11,FALSE),"DNP")</f>
        <v>4</v>
      </c>
      <c r="J3260" s="52">
        <f>IFERROR(VLOOKUP($A3260,$A$106:$Q$3105,12,FALSE),"DNP")</f>
        <v>3</v>
      </c>
      <c r="K3260" s="52">
        <f>IFERROR(VLOOKUP($A3260,$A$106:$Q$3105,13,FALSE),"DNP")</f>
        <v>5</v>
      </c>
      <c r="L3260" s="239">
        <f>IF(OR(K3260="DNP",K3260=""),"DNP",SUM(C3260:K3260))</f>
        <v>42</v>
      </c>
      <c r="M3260" s="240">
        <f>IFERROR(VLOOKUP($A3260,$A$106:$Q$3105,17,FALSE),"DNP")</f>
        <v>0</v>
      </c>
      <c r="N3260" s="241"/>
      <c r="O3260" s="241"/>
      <c r="P3260" s="241"/>
      <c r="Q3260" s="241"/>
      <c r="R3260" s="241"/>
      <c r="S3260" s="241"/>
      <c r="T3260" s="241"/>
      <c r="U3260" s="241"/>
      <c r="V3260" s="241"/>
      <c r="W3260" s="242"/>
      <c r="X3260" s="243"/>
      <c r="Y3260" s="49" t="str">
        <f t="shared" ref="Y3260" si="2348">IF(M3260="DNP","DNP",IF(M3260=1,"T",IF(M3260&gt;1,"W","L")))</f>
        <v>L</v>
      </c>
      <c r="Z3260" s="49">
        <f t="shared" si="2312"/>
        <v>0</v>
      </c>
      <c r="AA3260" s="244">
        <f t="shared" si="2313"/>
        <v>0</v>
      </c>
      <c r="AB3260" s="250">
        <f t="shared" ref="AB3260" si="2349">IF(AE3260&gt;=4,ROUNDDOWN((((VLOOKUP(MAX(AE3250:AE3260),AE3250:AK3267,7,FALSE)+VLOOKUP(MAX(AE3250:AE3260)-1,AE3250:AK3267,7,FALSE)+VLOOKUP(MAX(AE3250:AE3260)-2,AE3250:AK3267,7,FALSE)+VLOOKUP(MAX(AE3250:AE3260)-3,AE3250:AK3267,7,FALSE))/4)-36)*0.8,0),G3248)</f>
        <v>6</v>
      </c>
      <c r="AC3260" s="246">
        <f t="shared" si="2346"/>
        <v>11</v>
      </c>
      <c r="AD3260" t="str">
        <f>IF(L3260&lt;&gt;"DNP","P","DNP")</f>
        <v>P</v>
      </c>
      <c r="AE3260" s="52">
        <f>COUNTIF(AD3250:AD3260,"=P")</f>
        <v>11</v>
      </c>
      <c r="AF3260" t="str">
        <f t="shared" si="2316"/>
        <v>R</v>
      </c>
      <c r="AG3260" s="247">
        <f>IF(OR(W3260="DNP",W3260="")=TRUE,0,((W3269-W3260)*0.4)+(IF(Y3260="W",0.3,IF(Y3260="T",0,-0.3)))+(IF(X3260="",0,X3260*0.3)))+IF(OR(L3260="DNP",L3260="")=TRUE,0,((L3269-L3260)*0.4)+(IF(Y3260="W",0.3,IF(Y3260="T",0,-0.3)))+(IF(M3260="",0,M3260*0.3)))</f>
        <v>0.18888888888888578</v>
      </c>
      <c r="AH3260" s="247">
        <f t="shared" si="2327"/>
        <v>-1.0217777777777821</v>
      </c>
      <c r="AI3260">
        <f t="shared" si="2320"/>
        <v>11</v>
      </c>
      <c r="AJ3260">
        <f t="shared" ref="AJ3260" si="2350">AI3260+VLOOKUP(A3260,$A$1830:$O$1934,15,FALSE)</f>
        <v>10</v>
      </c>
      <c r="AK3260">
        <f t="shared" si="2253"/>
        <v>42</v>
      </c>
    </row>
    <row r="3261" spans="1:37" ht="16.5" thickBot="1" x14ac:dyDescent="0.3">
      <c r="A3261" s="238" t="str">
        <f>CONCATENATE($C$10,"Wk ",B3261,"P",A3248)</f>
        <v>2015Wk 12P9</v>
      </c>
      <c r="B3261" s="52">
        <v>12</v>
      </c>
      <c r="C3261" s="241"/>
      <c r="D3261" s="241"/>
      <c r="E3261" s="241"/>
      <c r="F3261" s="241"/>
      <c r="G3261" s="241"/>
      <c r="H3261" s="241"/>
      <c r="I3261" s="241"/>
      <c r="J3261" s="241"/>
      <c r="K3261" s="241"/>
      <c r="L3261" s="248"/>
      <c r="M3261" s="249"/>
      <c r="N3261" s="52">
        <f>IFERROR(VLOOKUP($A3261,$A$106:$Q$3105,5,FALSE),"DNP")</f>
        <v>4</v>
      </c>
      <c r="O3261" s="52">
        <f>IFERROR(VLOOKUP($A3261,$A$106:$Q$3105,6,FALSE),"DNP")</f>
        <v>5</v>
      </c>
      <c r="P3261" s="52">
        <f>IFERROR(VLOOKUP($A3261,$A$106:$Q$3105,7,FALSE),"DNP")</f>
        <v>5</v>
      </c>
      <c r="Q3261" s="52">
        <f>IFERROR(VLOOKUP($A3261,$A$106:$Q$3105,8,FALSE),"DNP")</f>
        <v>4</v>
      </c>
      <c r="R3261" s="52">
        <f>IFERROR(VLOOKUP($A3261,$A$106:$Q$3105,9,FALSE),"DNP")</f>
        <v>3</v>
      </c>
      <c r="S3261" s="52">
        <f>IFERROR(VLOOKUP($A3261,$A$106:$Q$3105,10,FALSE),"DNP")</f>
        <v>5</v>
      </c>
      <c r="T3261" s="52">
        <f>IFERROR(VLOOKUP($A3261,$A$106:$Q$3105,11,FALSE),"DNP")</f>
        <v>3</v>
      </c>
      <c r="U3261" s="52">
        <f>IFERROR(VLOOKUP($A3261,$A$106:$Q$3105,12,FALSE),"DNP")</f>
        <v>5</v>
      </c>
      <c r="V3261" s="52">
        <f>IFERROR(VLOOKUP($A3261,$A$106:$Q$3105,13,FALSE),"DNP")</f>
        <v>5</v>
      </c>
      <c r="W3261" s="239">
        <f>IF(OR(V3261="DNP",V3261=""),"DNP",SUM(N3261:V3261))</f>
        <v>39</v>
      </c>
      <c r="X3261" s="240">
        <f>IFERROR(VLOOKUP($A3261,$A$106:$Q$3105,17,FALSE),"DNP")</f>
        <v>2</v>
      </c>
      <c r="Y3261" s="49" t="str">
        <f t="shared" ref="Y3261" si="2351">IF(X3261="DNP","DNP",IF(X3261=1,"T",IF(X3261&gt;1,"W","L")))</f>
        <v>W</v>
      </c>
      <c r="Z3261" s="49">
        <f t="shared" si="2312"/>
        <v>0</v>
      </c>
      <c r="AA3261" s="244">
        <f t="shared" si="2313"/>
        <v>0</v>
      </c>
      <c r="AB3261" s="250">
        <f t="shared" ref="AB3261" si="2352">IF(AE3261&gt;=4,ROUNDDOWN((((VLOOKUP(MAX(AE3250:AE3261),AE3250:AK3267,7,FALSE)+VLOOKUP(MAX(AE3250:AE3261)-1,AE3250:AK3267,7,FALSE)+VLOOKUP(MAX(AE3250:AE3261)-2,AE3250:AK3267,7,FALSE)+VLOOKUP(MAX(AE3250:AE3261)-3,AE3250:AK3267,7,FALSE))/4)-36)*0.8,0),G3248)</f>
        <v>4</v>
      </c>
      <c r="AC3261" s="246">
        <f t="shared" si="2346"/>
        <v>12</v>
      </c>
      <c r="AD3261" t="str">
        <f>IF(W3261&lt;&gt;"DNP","P","DNP")</f>
        <v>P</v>
      </c>
      <c r="AE3261" s="52">
        <f>COUNTIF(AD3250:AD3261,"=P")</f>
        <v>12</v>
      </c>
      <c r="AF3261" t="str">
        <f t="shared" si="2316"/>
        <v>R</v>
      </c>
      <c r="AG3261" s="247">
        <f>IF(OR(W3261="DNP",W3261="")=TRUE,0,((W3269-W3261)*0.4)+(IF(Y3261="W",0.3,IF(Y3261="T",0,-0.3)))+(IF(X3261="",0,X3261*0.3)))+IF(OR(L3261="DNP",L3261="")=TRUE,0,((L3269-L3261)*0.4)+(IF(Y3261="W",0.3,IF(Y3261="T",0,-0.3)))+(IF(M3261="",0,M3261*0.3)))</f>
        <v>1.7000000000000002</v>
      </c>
      <c r="AH3261" s="247">
        <f t="shared" si="2327"/>
        <v>1.1995555555555537</v>
      </c>
      <c r="AI3261">
        <f t="shared" si="2320"/>
        <v>13</v>
      </c>
      <c r="AJ3261">
        <f t="shared" ref="AJ3261" si="2353">AI3261+VLOOKUP(A3261,$A$1997:$O$2101,15,FALSE)</f>
        <v>15</v>
      </c>
      <c r="AK3261">
        <f t="shared" si="2253"/>
        <v>39</v>
      </c>
    </row>
    <row r="3262" spans="1:37" ht="16.5" thickBot="1" x14ac:dyDescent="0.3">
      <c r="A3262" s="238" t="str">
        <f>CONCATENATE($C$10,"Wk ",B3262,"P",A3248)</f>
        <v>2015Wk 13P9</v>
      </c>
      <c r="B3262" s="52">
        <v>13</v>
      </c>
      <c r="C3262" s="52">
        <f>IFERROR(VLOOKUP($A3262,$A$106:$Q$3105,5,FALSE),"DNP")</f>
        <v>6</v>
      </c>
      <c r="D3262" s="52">
        <f>IFERROR(VLOOKUP($A3262,$A$106:$Q$3105,6,FALSE),"DNP")</f>
        <v>4</v>
      </c>
      <c r="E3262" s="52">
        <f>IFERROR(VLOOKUP($A3262,$A$106:$Q$3105,7,FALSE),"DNP")</f>
        <v>6</v>
      </c>
      <c r="F3262" s="52">
        <f>IFERROR(VLOOKUP($A3262,$A$106:$Q$3105,8,FALSE),"DNP")</f>
        <v>6</v>
      </c>
      <c r="G3262" s="52">
        <f>IFERROR(VLOOKUP($A3262,$A$106:$Q$3105,9,FALSE),"DNP")</f>
        <v>3</v>
      </c>
      <c r="H3262" s="52">
        <f>IFERROR(VLOOKUP($A3262,$A$106:$Q$3105,10,FALSE),"DNP")</f>
        <v>4</v>
      </c>
      <c r="I3262" s="52">
        <f>IFERROR(VLOOKUP($A3262,$A$106:$Q$3105,11,FALSE),"DNP")</f>
        <v>4</v>
      </c>
      <c r="J3262" s="52">
        <f>IFERROR(VLOOKUP($A3262,$A$106:$Q$3105,12,FALSE),"DNP")</f>
        <v>3</v>
      </c>
      <c r="K3262" s="52">
        <f>IFERROR(VLOOKUP($A3262,$A$106:$Q$3105,13,FALSE),"DNP")</f>
        <v>6</v>
      </c>
      <c r="L3262" s="239">
        <f>IF(OR(K3262="DNP",K3262=""),"DNP",SUM(C3262:K3262))</f>
        <v>42</v>
      </c>
      <c r="M3262" s="240">
        <f>IFERROR(VLOOKUP($A3262,$A$106:$Q$3105,17,FALSE),"DNP")</f>
        <v>1</v>
      </c>
      <c r="N3262" s="241"/>
      <c r="O3262" s="241"/>
      <c r="P3262" s="241"/>
      <c r="Q3262" s="241"/>
      <c r="R3262" s="241"/>
      <c r="S3262" s="241"/>
      <c r="T3262" s="241"/>
      <c r="U3262" s="241"/>
      <c r="V3262" s="241"/>
      <c r="W3262" s="242"/>
      <c r="X3262" s="243"/>
      <c r="Y3262" s="49" t="str">
        <f t="shared" ref="Y3262" si="2354">IF(M3262="DNP","DNP",IF(M3262=1,"T",IF(M3262&gt;1,"W","L")))</f>
        <v>T</v>
      </c>
      <c r="Z3262" s="49">
        <f t="shared" si="2312"/>
        <v>0</v>
      </c>
      <c r="AA3262" s="244">
        <f t="shared" si="2313"/>
        <v>0</v>
      </c>
      <c r="AB3262" s="250">
        <f t="shared" ref="AB3262" si="2355">IF(AE3262&gt;=4,ROUNDDOWN((((VLOOKUP(MAX(AE3250:AE3262),AE3250:AK3267,7,FALSE)+VLOOKUP(MAX(AE3250:AE3262)-1,AE3250:AK3267,7,FALSE)+VLOOKUP(MAX(AE3250:AE3262)-2,AE3250:AK3267,7,FALSE)+VLOOKUP(MAX(AE3250:AE3262)-3,AE3250:AK3267,7,FALSE))/4)-36)*0.8,0),G3248)</f>
        <v>4</v>
      </c>
      <c r="AC3262" s="246">
        <f t="shared" si="2346"/>
        <v>13</v>
      </c>
      <c r="AD3262" t="str">
        <f>IF(L3262&lt;&gt;"DNP","P","DNP")</f>
        <v>P</v>
      </c>
      <c r="AE3262" s="52">
        <f>COUNTIF(AD3250:AD3262,"=P")</f>
        <v>13</v>
      </c>
      <c r="AF3262" t="str">
        <f t="shared" si="2316"/>
        <v>R</v>
      </c>
      <c r="AG3262" s="247">
        <f>IF(OR(W3262="DNP",W3262="")=TRUE,0,((W3269-W3262)*0.4)+(IF(Y3262="W",0.3,IF(Y3262="T",0,-0.3)))+(IF(X3262="",0,X3262*0.3)))+IF(OR(L3262="DNP",L3262="")=TRUE,0,((L3269-L3262)*0.4)+(IF(Y3262="W",0.3,IF(Y3262="T",0,-0.3)))+(IF(M3262="",0,M3262*0.3)))</f>
        <v>0.78888888888888575</v>
      </c>
      <c r="AH3262" s="247">
        <f t="shared" si="2327"/>
        <v>1.9902222222222181</v>
      </c>
      <c r="AI3262">
        <f t="shared" si="2320"/>
        <v>13</v>
      </c>
      <c r="AJ3262">
        <f t="shared" ref="AJ3262" si="2356">AI3262+VLOOKUP(A3262,$A$2164:$O$2268,15,FALSE)</f>
        <v>13</v>
      </c>
      <c r="AK3262">
        <f t="shared" si="2253"/>
        <v>42</v>
      </c>
    </row>
    <row r="3263" spans="1:37" ht="16.5" thickBot="1" x14ac:dyDescent="0.3">
      <c r="A3263" s="238" t="str">
        <f>CONCATENATE($C$10,"Wk ",B3263,"P",A3248)</f>
        <v>2015Wk 14P9</v>
      </c>
      <c r="B3263" s="52">
        <v>14</v>
      </c>
      <c r="C3263" s="241"/>
      <c r="D3263" s="241"/>
      <c r="E3263" s="241"/>
      <c r="F3263" s="241"/>
      <c r="G3263" s="241"/>
      <c r="H3263" s="241"/>
      <c r="I3263" s="241"/>
      <c r="J3263" s="241"/>
      <c r="K3263" s="241"/>
      <c r="L3263" s="248"/>
      <c r="M3263" s="249"/>
      <c r="N3263" s="52">
        <f>IFERROR(VLOOKUP($A3263,$A$106:$Q$3105,5,FALSE),"DNP")</f>
        <v>4</v>
      </c>
      <c r="O3263" s="52">
        <f>IFERROR(VLOOKUP($A3263,$A$106:$Q$3105,6,FALSE),"DNP")</f>
        <v>5</v>
      </c>
      <c r="P3263" s="52">
        <f>IFERROR(VLOOKUP($A3263,$A$106:$Q$3105,7,FALSE),"DNP")</f>
        <v>6</v>
      </c>
      <c r="Q3263" s="52">
        <f>IFERROR(VLOOKUP($A3263,$A$106:$Q$3105,8,FALSE),"DNP")</f>
        <v>4</v>
      </c>
      <c r="R3263" s="52">
        <f>IFERROR(VLOOKUP($A3263,$A$106:$Q$3105,9,FALSE),"DNP")</f>
        <v>3</v>
      </c>
      <c r="S3263" s="52">
        <f>IFERROR(VLOOKUP($A3263,$A$106:$Q$3105,10,FALSE),"DNP")</f>
        <v>4</v>
      </c>
      <c r="T3263" s="52">
        <f>IFERROR(VLOOKUP($A3263,$A$106:$Q$3105,11,FALSE),"DNP")</f>
        <v>3</v>
      </c>
      <c r="U3263" s="52">
        <f>IFERROR(VLOOKUP($A3263,$A$106:$Q$3105,12,FALSE),"DNP")</f>
        <v>5</v>
      </c>
      <c r="V3263" s="52">
        <f>IFERROR(VLOOKUP($A3263,$A$106:$Q$3105,13,FALSE),"DNP")</f>
        <v>6</v>
      </c>
      <c r="W3263" s="239">
        <f>IF(OR(V3263="DNP",V3263=""),"DNP",SUM(N3263:V3263))</f>
        <v>40</v>
      </c>
      <c r="X3263" s="240">
        <f>IFERROR(VLOOKUP($A3263,$A$106:$Q$3105,17,FALSE),"DNP")</f>
        <v>0</v>
      </c>
      <c r="Y3263" s="49" t="str">
        <f t="shared" ref="Y3263" si="2357">IF(X3263="DNP","DNP",IF(X3263=1,"T",IF(X3263&gt;1,"W","L")))</f>
        <v>L</v>
      </c>
      <c r="Z3263" s="49">
        <f t="shared" si="2312"/>
        <v>0</v>
      </c>
      <c r="AA3263" s="244">
        <f t="shared" si="2313"/>
        <v>0</v>
      </c>
      <c r="AB3263" s="250">
        <f t="shared" ref="AB3263" si="2358">IF(AE3263&gt;=4,ROUNDDOWN((((VLOOKUP(MAX(AE3250:AE3263),AE3250:AK3267,7,FALSE)+VLOOKUP(MAX(AE3250:AE3263)-1,AE3250:AK3267,7,FALSE)+VLOOKUP(MAX(AE3250:AE3263)-2,AE3250:AK3267,7,FALSE)+VLOOKUP(MAX(AE3250:AE3263)-3,AE3250:AK3267,7,FALSE))/4)-36)*0.8,0),G3248)</f>
        <v>3</v>
      </c>
      <c r="AC3263" s="246">
        <f t="shared" si="2346"/>
        <v>14</v>
      </c>
      <c r="AD3263" t="str">
        <f>IF(W3263&lt;&gt;"DNP","P","DNP")</f>
        <v>P</v>
      </c>
      <c r="AE3263" s="52">
        <f>COUNTIF(AD3250:AD3263,"=P")</f>
        <v>14</v>
      </c>
      <c r="AF3263" t="str">
        <f t="shared" si="2316"/>
        <v>R</v>
      </c>
      <c r="AG3263" s="247">
        <f>IF(OR(W3263="DNP",W3263="")=TRUE,0,((W3269-W3263)*0.4)+(IF(Y3263="W",0.3,IF(Y3263="T",0,-0.3)))+(IF(X3263="",0,X3263*0.3)))+IF(OR(L3263="DNP",L3263="")=TRUE,0,((L3269-L3263)*0.4)+(IF(Y3263="W",0.3,IF(Y3263="T",0,-0.3)))+(IF(M3263="",0,M3263*0.3)))</f>
        <v>0.10000000000000003</v>
      </c>
      <c r="AH3263" s="247">
        <f t="shared" si="2327"/>
        <v>1.1895555555555535</v>
      </c>
      <c r="AI3263">
        <f t="shared" si="2320"/>
        <v>14</v>
      </c>
      <c r="AJ3263">
        <f t="shared" ref="AJ3263" si="2359">AI3263+VLOOKUP(A3263,$A$2331:$O$2435,15,FALSE)</f>
        <v>15</v>
      </c>
      <c r="AK3263">
        <f t="shared" si="2253"/>
        <v>40</v>
      </c>
    </row>
    <row r="3264" spans="1:37" ht="16.5" thickBot="1" x14ac:dyDescent="0.3">
      <c r="A3264" s="238" t="str">
        <f>CONCATENATE($C$10,"Wk ",B3264,"P",A3248)</f>
        <v>2015Wk 15P9</v>
      </c>
      <c r="B3264" s="52">
        <v>15</v>
      </c>
      <c r="C3264" s="52">
        <f>IFERROR(VLOOKUP($A3264,$A$106:$Q$3105,5,FALSE),"DNP")</f>
        <v>5</v>
      </c>
      <c r="D3264" s="52">
        <f>IFERROR(VLOOKUP($A3264,$A$106:$Q$3105,6,FALSE),"DNP")</f>
        <v>4</v>
      </c>
      <c r="E3264" s="52">
        <f>IFERROR(VLOOKUP($A3264,$A$106:$Q$3105,7,FALSE),"DNP")</f>
        <v>7</v>
      </c>
      <c r="F3264" s="52">
        <f>IFERROR(VLOOKUP($A3264,$A$106:$Q$3105,8,FALSE),"DNP")</f>
        <v>6</v>
      </c>
      <c r="G3264" s="52">
        <f>IFERROR(VLOOKUP($A3264,$A$106:$Q$3105,9,FALSE),"DNP")</f>
        <v>5</v>
      </c>
      <c r="H3264" s="52">
        <f>IFERROR(VLOOKUP($A3264,$A$106:$Q$3105,10,FALSE),"DNP")</f>
        <v>4</v>
      </c>
      <c r="I3264" s="52">
        <f>IFERROR(VLOOKUP($A3264,$A$106:$Q$3105,11,FALSE),"DNP")</f>
        <v>4</v>
      </c>
      <c r="J3264" s="52">
        <f>IFERROR(VLOOKUP($A3264,$A$106:$Q$3105,12,FALSE),"DNP")</f>
        <v>3</v>
      </c>
      <c r="K3264" s="52">
        <f>IFERROR(VLOOKUP($A3264,$A$106:$Q$3105,13,FALSE),"DNP")</f>
        <v>5</v>
      </c>
      <c r="L3264" s="239">
        <f>IF(OR(K3264="DNP",K3264=""),"DNP",SUM(C3264:K3264))</f>
        <v>43</v>
      </c>
      <c r="M3264" s="240">
        <f>IFERROR(VLOOKUP($A3264,$A$106:$Q$3105,17,FALSE),"DNP")</f>
        <v>0</v>
      </c>
      <c r="N3264" s="241"/>
      <c r="O3264" s="241"/>
      <c r="P3264" s="241"/>
      <c r="Q3264" s="241"/>
      <c r="R3264" s="241"/>
      <c r="S3264" s="241"/>
      <c r="T3264" s="241"/>
      <c r="U3264" s="241"/>
      <c r="V3264" s="241"/>
      <c r="W3264" s="242"/>
      <c r="X3264" s="243"/>
      <c r="Y3264" s="49" t="str">
        <f t="shared" ref="Y3264" si="2360">IF(M3264="DNP","DNP",IF(M3264=1,"T",IF(M3264&gt;1,"W","L")))</f>
        <v>L</v>
      </c>
      <c r="Z3264" s="49">
        <f t="shared" si="2312"/>
        <v>0</v>
      </c>
      <c r="AA3264" s="244">
        <f t="shared" si="2313"/>
        <v>0</v>
      </c>
      <c r="AB3264" s="250">
        <f t="shared" ref="AB3264" si="2361">IF(AE3264&gt;=4,ROUNDDOWN((((VLOOKUP(MAX(AE3250:AE3264),AE3250:AK3267,7,FALSE)+VLOOKUP(MAX(AE3250:AE3264)-1,AE3250:AK3267,7,FALSE)+VLOOKUP(MAX(AE3250:AE3264)-2,AE3250:AK3267,7,FALSE)+VLOOKUP(MAX(AE3250:AE3264)-3,AE3250:AK3267,7,FALSE))/4)-36)*0.8,0),G3248)</f>
        <v>4</v>
      </c>
      <c r="AC3264" s="246">
        <f t="shared" si="2346"/>
        <v>15</v>
      </c>
      <c r="AD3264" t="str">
        <f>IF(L3264&lt;&gt;"DNP","P","DNP")</f>
        <v>P</v>
      </c>
      <c r="AE3264" s="52">
        <f>COUNTIF(AD3250:AD3264,"=P")</f>
        <v>15</v>
      </c>
      <c r="AF3264" t="str">
        <f t="shared" si="2316"/>
        <v>R</v>
      </c>
      <c r="AG3264" s="247">
        <f>IF(OR(W3264="DNP",W3264="")=TRUE,0,((W3269-W3264)*0.4)+(IF(Y3264="W",0.3,IF(Y3264="T",0,-0.3)))+(IF(X3264="",0,X3264*0.3)))+IF(OR(L3264="DNP",L3264="")=TRUE,0,((L3269-L3264)*0.4)+(IF(Y3264="W",0.3,IF(Y3264="T",0,-0.3)))+(IF(M3264="",0,M3264*0.3)))</f>
        <v>-0.21111111111111425</v>
      </c>
      <c r="AH3264" s="247">
        <f t="shared" si="2327"/>
        <v>0.11622222222221809</v>
      </c>
      <c r="AI3264">
        <f t="shared" si="2320"/>
        <v>13</v>
      </c>
      <c r="AJ3264">
        <f t="shared" ref="AJ3264" si="2362">AI3264+VLOOKUP(A3264,$A$2498:$O$2602,15,FALSE)</f>
        <v>11</v>
      </c>
      <c r="AK3264">
        <f t="shared" si="2253"/>
        <v>43</v>
      </c>
    </row>
    <row r="3265" spans="1:37" ht="16.5" thickBot="1" x14ac:dyDescent="0.3">
      <c r="A3265" s="238" t="str">
        <f>CONCATENATE($C$10,"Wk ",B3265,"P",A3248)</f>
        <v>2015Wk 16P9</v>
      </c>
      <c r="B3265" s="52">
        <v>16</v>
      </c>
      <c r="C3265" s="241"/>
      <c r="D3265" s="241"/>
      <c r="E3265" s="241"/>
      <c r="F3265" s="241"/>
      <c r="G3265" s="241"/>
      <c r="H3265" s="241"/>
      <c r="I3265" s="241"/>
      <c r="J3265" s="241"/>
      <c r="K3265" s="241"/>
      <c r="L3265" s="248"/>
      <c r="M3265" s="249"/>
      <c r="N3265" s="52">
        <f>IFERROR(VLOOKUP($A3265,$A$106:$Q$3105,5,FALSE),"DNP")</f>
        <v>4</v>
      </c>
      <c r="O3265" s="52">
        <f>IFERROR(VLOOKUP($A3265,$A$106:$Q$3105,6,FALSE),"DNP")</f>
        <v>5</v>
      </c>
      <c r="P3265" s="52">
        <f>IFERROR(VLOOKUP($A3265,$A$106:$Q$3105,7,FALSE),"DNP")</f>
        <v>5</v>
      </c>
      <c r="Q3265" s="52">
        <f>IFERROR(VLOOKUP($A3265,$A$106:$Q$3105,8,FALSE),"DNP")</f>
        <v>4</v>
      </c>
      <c r="R3265" s="52">
        <f>IFERROR(VLOOKUP($A3265,$A$106:$Q$3105,9,FALSE),"DNP")</f>
        <v>4</v>
      </c>
      <c r="S3265" s="52">
        <f>IFERROR(VLOOKUP($A3265,$A$106:$Q$3105,10,FALSE),"DNP")</f>
        <v>4</v>
      </c>
      <c r="T3265" s="52">
        <f>IFERROR(VLOOKUP($A3265,$A$106:$Q$3105,11,FALSE),"DNP")</f>
        <v>3</v>
      </c>
      <c r="U3265" s="52">
        <f>IFERROR(VLOOKUP($A3265,$A$106:$Q$3105,12,FALSE),"DNP")</f>
        <v>5</v>
      </c>
      <c r="V3265" s="52">
        <f>IFERROR(VLOOKUP($A3265,$A$106:$Q$3105,13,FALSE),"DNP")</f>
        <v>6</v>
      </c>
      <c r="W3265" s="239">
        <f>IF(OR(V3265="DNP",V3265=""),"DNP",SUM(N3265:V3265))</f>
        <v>40</v>
      </c>
      <c r="X3265" s="240">
        <f>IFERROR(VLOOKUP($A3265,$A$106:$Q$3105,17,FALSE),"DNP")</f>
        <v>2</v>
      </c>
      <c r="Y3265" s="49" t="str">
        <f t="shared" ref="Y3265" si="2363">IF(X3265="DNP","DNP",IF(X3265=1,"T",IF(X3265&gt;1,"W","L")))</f>
        <v>W</v>
      </c>
      <c r="Z3265" s="49">
        <f t="shared" si="2312"/>
        <v>0</v>
      </c>
      <c r="AA3265" s="244">
        <f t="shared" si="2313"/>
        <v>0</v>
      </c>
      <c r="AB3265" s="250">
        <f t="shared" ref="AB3265" si="2364">IF(AE3265&gt;=4,ROUNDDOWN((((VLOOKUP(MAX(AE3250:AE3265),AE3250:AK3267,7,FALSE)+VLOOKUP(MAX(AE3250:AE3265)-1,AE3250:AK3267,7,FALSE)+VLOOKUP(MAX(AE3250:AE3265)-2,AE3250:AK3267,7,FALSE)+VLOOKUP(MAX(AE3250:AE3265)-3,AE3250:AK3267,7,FALSE))/4)-36)*0.8,0),G3248)</f>
        <v>4</v>
      </c>
      <c r="AC3265" s="246">
        <f t="shared" si="2346"/>
        <v>16</v>
      </c>
      <c r="AD3265" t="str">
        <f>IF(W3265&lt;&gt;"DNP","P","DNP")</f>
        <v>P</v>
      </c>
      <c r="AE3265" s="52">
        <f>COUNTIF(AD3250:AD3265,"=P")</f>
        <v>16</v>
      </c>
      <c r="AF3265" t="str">
        <f t="shared" si="2316"/>
        <v>R</v>
      </c>
      <c r="AG3265" s="247">
        <f>IF(OR(W3265="DNP",W3265="")=TRUE,0,((W3269-W3265)*0.4)+(IF(Y3265="W",0.3,IF(Y3265="T",0,-0.3)))+(IF(X3265="",0,X3265*0.3)))+IF(OR(L3265="DNP",L3265="")=TRUE,0,((L3269-L3265)*0.4)+(IF(Y3265="W",0.3,IF(Y3265="T",0,-0.3)))+(IF(M3265="",0,M3265*0.3)))</f>
        <v>1.2999999999999998</v>
      </c>
      <c r="AH3265" s="247">
        <f t="shared" si="2327"/>
        <v>1.1915555555555533</v>
      </c>
      <c r="AI3265">
        <f t="shared" si="2320"/>
        <v>13</v>
      </c>
      <c r="AJ3265">
        <f t="shared" ref="AJ3265" si="2365">AI3265+VLOOKUP(A3265,$A$2665:$O$2769,15,FALSE)</f>
        <v>14</v>
      </c>
      <c r="AK3265">
        <f t="shared" si="2253"/>
        <v>40</v>
      </c>
    </row>
    <row r="3266" spans="1:37" ht="16.5" thickBot="1" x14ac:dyDescent="0.3">
      <c r="A3266" s="238" t="str">
        <f>CONCATENATE($C$10,"Wk ",B3266,"P",A3248)</f>
        <v>2015Wk 17P9</v>
      </c>
      <c r="B3266" s="52">
        <v>17</v>
      </c>
      <c r="C3266" s="52">
        <f>IFERROR(VLOOKUP($A3266,$A$106:$Q$3105,5,FALSE),"DNP")</f>
        <v>6</v>
      </c>
      <c r="D3266" s="52">
        <f>IFERROR(VLOOKUP($A3266,$A$106:$Q$3105,6,FALSE),"DNP")</f>
        <v>5</v>
      </c>
      <c r="E3266" s="52">
        <f>IFERROR(VLOOKUP($A3266,$A$106:$Q$3105,7,FALSE),"DNP")</f>
        <v>6</v>
      </c>
      <c r="F3266" s="52">
        <f>IFERROR(VLOOKUP($A3266,$A$106:$Q$3105,8,FALSE),"DNP")</f>
        <v>5</v>
      </c>
      <c r="G3266" s="52">
        <f>IFERROR(VLOOKUP($A3266,$A$106:$Q$3105,9,FALSE),"DNP")</f>
        <v>4</v>
      </c>
      <c r="H3266" s="52">
        <f>IFERROR(VLOOKUP($A3266,$A$106:$Q$3105,10,FALSE),"DNP")</f>
        <v>5</v>
      </c>
      <c r="I3266" s="52">
        <f>IFERROR(VLOOKUP($A3266,$A$106:$Q$3105,11,FALSE),"DNP")</f>
        <v>4</v>
      </c>
      <c r="J3266" s="52">
        <f>IFERROR(VLOOKUP($A3266,$A$106:$Q$3105,12,FALSE),"DNP")</f>
        <v>3</v>
      </c>
      <c r="K3266" s="52">
        <f>IFERROR(VLOOKUP($A3266,$A$106:$Q$3105,13,FALSE),"DNP")</f>
        <v>5</v>
      </c>
      <c r="L3266" s="239">
        <f>IF(OR(K3266="DNP",K3266=""),"DNP",SUM(C3266:K3266))</f>
        <v>43</v>
      </c>
      <c r="M3266" s="240">
        <f>IFERROR(VLOOKUP($A3266,$A$106:$Q$3105,17,FALSE),"DNP")</f>
        <v>0</v>
      </c>
      <c r="N3266" s="241"/>
      <c r="O3266" s="241"/>
      <c r="P3266" s="241"/>
      <c r="Q3266" s="241"/>
      <c r="R3266" s="241"/>
      <c r="S3266" s="241"/>
      <c r="T3266" s="241"/>
      <c r="U3266" s="241"/>
      <c r="V3266" s="241"/>
      <c r="W3266" s="242"/>
      <c r="X3266" s="243"/>
      <c r="Y3266" s="49" t="str">
        <f t="shared" ref="Y3266" si="2366">IF(M3266="DNP","DNP",IF(M3266=1,"T",IF(M3266&gt;1,"W","L")))</f>
        <v>L</v>
      </c>
      <c r="Z3266" s="49">
        <f t="shared" si="2312"/>
        <v>0</v>
      </c>
      <c r="AA3266" s="244">
        <f t="shared" si="2313"/>
        <v>0</v>
      </c>
      <c r="AB3266" s="250">
        <f t="shared" ref="AB3266" si="2367">IF(AE3266&gt;=4,ROUNDDOWN((((VLOOKUP(MAX(AE3250:AE3266),AE3250:AK3267,7,FALSE)+VLOOKUP(MAX(AE3250:AE3266)-1,AE3250:AK3267,7,FALSE)+VLOOKUP(MAX(AE3250:AE3266)-2,AE3250:AK3267,7,FALSE)+VLOOKUP(MAX(AE3250:AE3266)-3,AE3250:AK3267,7,FALSE))/4)-36)*0.8,0),G3248)</f>
        <v>4</v>
      </c>
      <c r="AC3266" s="246">
        <f t="shared" si="2346"/>
        <v>17</v>
      </c>
      <c r="AD3266" t="str">
        <f>IF(L3266&lt;&gt;"DNP","P","DNP")</f>
        <v>P</v>
      </c>
      <c r="AE3266" s="52">
        <f>COUNTIF(AD3250:AD3266,"=P")</f>
        <v>17</v>
      </c>
      <c r="AF3266" t="str">
        <f t="shared" si="2316"/>
        <v>R</v>
      </c>
      <c r="AG3266" s="247">
        <f>IF(OR(W3266="DNP",W3266="")=TRUE,0,((W3269-W3266)*0.4)+(IF(Y3266="W",0.3,IF(Y3266="T",0,-0.3)))+(IF(X3266="",0,X3266*0.3)))+IF(OR(L3266="DNP",L3266="")=TRUE,0,((L3269-L3266)*0.4)+(IF(Y3266="W",0.3,IF(Y3266="T",0,-0.3)))+(IF(M3266="",0,M3266*0.3)))</f>
        <v>-0.21111111111111425</v>
      </c>
      <c r="AH3266" s="247">
        <f t="shared" si="2327"/>
        <v>0.59022222222221798</v>
      </c>
      <c r="AI3266">
        <f t="shared" si="2320"/>
        <v>13</v>
      </c>
      <c r="AJ3266">
        <f t="shared" ref="AJ3266" si="2368">AI3266+VLOOKUP(A3266,$A$2832:$O$2936,15,FALSE)</f>
        <v>11</v>
      </c>
      <c r="AK3266">
        <f t="shared" si="2253"/>
        <v>43</v>
      </c>
    </row>
    <row r="3267" spans="1:37" ht="16.5" thickBot="1" x14ac:dyDescent="0.3">
      <c r="A3267" s="238" t="str">
        <f>CONCATENATE($C$10,"Wk ",B3267,"P",A3248)</f>
        <v>2015Wk 18P9</v>
      </c>
      <c r="B3267" s="52">
        <v>18</v>
      </c>
      <c r="C3267" s="241"/>
      <c r="D3267" s="241"/>
      <c r="E3267" s="241"/>
      <c r="F3267" s="241"/>
      <c r="G3267" s="241"/>
      <c r="H3267" s="241"/>
      <c r="I3267" s="241"/>
      <c r="J3267" s="241"/>
      <c r="K3267" s="241"/>
      <c r="L3267" s="248"/>
      <c r="M3267" s="249"/>
      <c r="N3267" s="52">
        <f>IFERROR(VLOOKUP($A3267,$A$106:$Q$3105,5,FALSE),"DNP")</f>
        <v>4</v>
      </c>
      <c r="O3267" s="52">
        <f>IFERROR(VLOOKUP($A3267,$A$106:$Q$3105,6,FALSE),"DNP")</f>
        <v>4</v>
      </c>
      <c r="P3267" s="52">
        <f>IFERROR(VLOOKUP($A3267,$A$106:$Q$3105,7,FALSE),"DNP")</f>
        <v>5</v>
      </c>
      <c r="Q3267" s="52">
        <f>IFERROR(VLOOKUP($A3267,$A$106:$Q$3105,8,FALSE),"DNP")</f>
        <v>5</v>
      </c>
      <c r="R3267" s="52">
        <f>IFERROR(VLOOKUP($A3267,$A$106:$Q$3105,9,FALSE),"DNP")</f>
        <v>3</v>
      </c>
      <c r="S3267" s="52">
        <f>IFERROR(VLOOKUP($A3267,$A$106:$Q$3105,10,FALSE),"DNP")</f>
        <v>5</v>
      </c>
      <c r="T3267" s="52">
        <f>IFERROR(VLOOKUP($A3267,$A$106:$Q$3105,11,FALSE),"DNP")</f>
        <v>3</v>
      </c>
      <c r="U3267" s="52">
        <f>IFERROR(VLOOKUP($A3267,$A$106:$Q$3105,12,FALSE),"DNP")</f>
        <v>6</v>
      </c>
      <c r="V3267" s="52">
        <f>IFERROR(VLOOKUP($A3267,$A$106:$Q$3105,13,FALSE),"DNP")</f>
        <v>5</v>
      </c>
      <c r="W3267" s="239">
        <f>IF(OR(V3267="DNP",V3267=""),"DNP",SUM(N3267:V3267))</f>
        <v>40</v>
      </c>
      <c r="X3267" s="240">
        <f>IFERROR(VLOOKUP($A3267,$A$106:$Q$3105,17,FALSE),"DNP")</f>
        <v>2</v>
      </c>
      <c r="Y3267" s="49" t="str">
        <f t="shared" ref="Y3267" si="2369">IF(X3267="DNP","DNP",IF(X3267=1,"T",IF(X3267&gt;1,"W","L")))</f>
        <v>W</v>
      </c>
      <c r="Z3267" s="49">
        <f t="shared" si="2312"/>
        <v>0</v>
      </c>
      <c r="AA3267" s="244">
        <f t="shared" si="2313"/>
        <v>0</v>
      </c>
      <c r="AB3267" s="250">
        <f t="shared" ref="AB3267" si="2370">IF(AE3267&gt;=4,ROUNDDOWN((((VLOOKUP(MAX(AE3250:AE3267),AE3250:AK3267,7,FALSE)+VLOOKUP(MAX(AE3250:AE3267)-1,AE3250:AK3267,7,FALSE)+VLOOKUP(MAX(AE3250:AE3267)-2,AE3250:AK3267,7,FALSE)+VLOOKUP(MAX(AE3250:AE3267)-3,AE3250:AK3267,7,FALSE))/4)-36)*0.8,0),G3248)</f>
        <v>4</v>
      </c>
      <c r="AC3267" s="246">
        <f t="shared" si="2346"/>
        <v>18</v>
      </c>
      <c r="AD3267" t="str">
        <f>IF(W3267&lt;&gt;"DNP","P","DNP")</f>
        <v>P</v>
      </c>
      <c r="AE3267" s="52">
        <f>COUNTIF(AD3250:AD3267,"=P")</f>
        <v>18</v>
      </c>
      <c r="AF3267" t="str">
        <f t="shared" si="2316"/>
        <v>R</v>
      </c>
      <c r="AG3267" s="247">
        <f>IF(OR(W3267="DNP",W3267="")=TRUE,0,((W3269-W3267)*0.4)+(IF(Y3267="W",0.3,IF(Y3267="T",0,-0.3)))+(IF(X3267="",0,X3267*0.3)))+IF(OR(L3267="DNP",L3267="")=TRUE,0,((L3269-L3267)*0.4)+(IF(Y3267="W",0.3,IF(Y3267="T",0,-0.3)))+(IF(M3267="",0,M3267*0.3)))</f>
        <v>1.2999999999999998</v>
      </c>
      <c r="AH3267" s="247">
        <f t="shared" si="2327"/>
        <v>1.5875555555555532</v>
      </c>
      <c r="AI3267">
        <f t="shared" si="2320"/>
        <v>13</v>
      </c>
      <c r="AJ3267">
        <f t="shared" ref="AJ3267" si="2371">AI3267+VLOOKUP(A3267,$A$2999:$O$3103,15,FALSE)</f>
        <v>14</v>
      </c>
      <c r="AK3267">
        <f t="shared" si="2253"/>
        <v>40</v>
      </c>
    </row>
    <row r="3268" spans="1:37" ht="18" x14ac:dyDescent="0.25">
      <c r="A3268" s="238" t="str">
        <f>CONCATENATE($C$10,"S&amp;AP",A3248)</f>
        <v>2015S&amp;AP9</v>
      </c>
      <c r="B3268" s="251" t="s">
        <v>321</v>
      </c>
      <c r="C3268" s="252" t="str">
        <f>CONCATENATE(SUM(C3250:C3267)+100,COUNT(C3250:C3267)+100)</f>
        <v>151109</v>
      </c>
      <c r="D3268" s="252" t="str">
        <f t="shared" ref="D3268:K3268" si="2372">CONCATENATE(SUM(D3250:D3267)+100,COUNT(D3250:D3267)+100)</f>
        <v>140109</v>
      </c>
      <c r="E3268" s="252" t="str">
        <f t="shared" si="2372"/>
        <v>161109</v>
      </c>
      <c r="F3268" s="252" t="str">
        <f t="shared" si="2372"/>
        <v>151109</v>
      </c>
      <c r="G3268" s="252" t="str">
        <f t="shared" si="2372"/>
        <v>140109</v>
      </c>
      <c r="H3268" s="252" t="str">
        <f t="shared" si="2372"/>
        <v>135109</v>
      </c>
      <c r="I3268" s="252" t="str">
        <f t="shared" si="2372"/>
        <v>134109</v>
      </c>
      <c r="J3268" s="252" t="str">
        <f t="shared" si="2372"/>
        <v>131109</v>
      </c>
      <c r="K3268" s="252" t="str">
        <f t="shared" si="2372"/>
        <v>146109</v>
      </c>
      <c r="L3268" s="253"/>
      <c r="M3268" s="254">
        <f>SUM(M3250:M3267)</f>
        <v>3</v>
      </c>
      <c r="N3268" s="252" t="str">
        <f>CONCATENATE(SUM(N3250:N3267)+100,COUNT(N3250:N3267)+100)</f>
        <v>139109</v>
      </c>
      <c r="O3268" s="252" t="str">
        <f t="shared" ref="O3268:V3268" si="2373">CONCATENATE(SUM(O3250:O3267)+100,COUNT(O3250:O3267)+100)</f>
        <v>147109</v>
      </c>
      <c r="P3268" s="252" t="str">
        <f t="shared" si="2373"/>
        <v>149109</v>
      </c>
      <c r="Q3268" s="252" t="str">
        <f t="shared" si="2373"/>
        <v>137109</v>
      </c>
      <c r="R3268" s="252" t="str">
        <f t="shared" si="2373"/>
        <v>129109</v>
      </c>
      <c r="S3268" s="252" t="str">
        <f t="shared" si="2373"/>
        <v>142109</v>
      </c>
      <c r="T3268" s="252" t="str">
        <f t="shared" si="2373"/>
        <v>131109</v>
      </c>
      <c r="U3268" s="252" t="str">
        <f t="shared" si="2373"/>
        <v>148109</v>
      </c>
      <c r="V3268" s="252" t="str">
        <f t="shared" si="2373"/>
        <v>147109</v>
      </c>
      <c r="W3268" s="253"/>
      <c r="X3268" s="254">
        <f>SUM(X3250:X3267)</f>
        <v>12</v>
      </c>
      <c r="Y3268" s="255"/>
      <c r="Z3268" s="256"/>
      <c r="AA3268" s="257"/>
      <c r="AB3268" s="52"/>
      <c r="AC3268" s="52"/>
    </row>
    <row r="3269" spans="1:37" ht="18" x14ac:dyDescent="0.25">
      <c r="B3269" s="251" t="s">
        <v>322</v>
      </c>
      <c r="C3269" s="258">
        <f>AVERAGE(C3250:C3267)</f>
        <v>5.666666666666667</v>
      </c>
      <c r="D3269" s="258">
        <f t="shared" ref="D3269:K3269" si="2374">AVERAGE(D3250:D3267)</f>
        <v>4.4444444444444446</v>
      </c>
      <c r="E3269" s="258">
        <f t="shared" si="2374"/>
        <v>6.7777777777777777</v>
      </c>
      <c r="F3269" s="258">
        <f t="shared" si="2374"/>
        <v>5.666666666666667</v>
      </c>
      <c r="G3269" s="258">
        <f t="shared" si="2374"/>
        <v>4.4444444444444446</v>
      </c>
      <c r="H3269" s="258">
        <f t="shared" si="2374"/>
        <v>3.8888888888888888</v>
      </c>
      <c r="I3269" s="258">
        <f t="shared" si="2374"/>
        <v>3.7777777777777777</v>
      </c>
      <c r="J3269" s="258">
        <f t="shared" si="2374"/>
        <v>3.4444444444444446</v>
      </c>
      <c r="K3269" s="258">
        <f t="shared" si="2374"/>
        <v>5.1111111111111107</v>
      </c>
      <c r="L3269" s="259">
        <f>SUM(C3269:K3269)</f>
        <v>43.222222222222214</v>
      </c>
      <c r="M3269" s="260"/>
      <c r="N3269" s="258">
        <f>AVERAGE(N3250:N3267)</f>
        <v>4.333333333333333</v>
      </c>
      <c r="O3269" s="258">
        <f t="shared" ref="O3269:V3269" si="2375">AVERAGE(O3250:O3267)</f>
        <v>5.2222222222222223</v>
      </c>
      <c r="P3269" s="261">
        <f t="shared" si="2375"/>
        <v>5.4444444444444446</v>
      </c>
      <c r="Q3269" s="261">
        <f t="shared" si="2375"/>
        <v>4.1111111111111107</v>
      </c>
      <c r="R3269" s="261">
        <f t="shared" si="2375"/>
        <v>3.2222222222222223</v>
      </c>
      <c r="S3269" s="261">
        <f t="shared" si="2375"/>
        <v>4.666666666666667</v>
      </c>
      <c r="T3269" s="261">
        <f t="shared" si="2375"/>
        <v>3.4444444444444446</v>
      </c>
      <c r="U3269" s="261">
        <f t="shared" si="2375"/>
        <v>5.333333333333333</v>
      </c>
      <c r="V3269" s="261">
        <f t="shared" si="2375"/>
        <v>5.2222222222222223</v>
      </c>
      <c r="W3269" s="262">
        <f>SUM(N3269:V3269)</f>
        <v>41</v>
      </c>
      <c r="X3269" s="260"/>
      <c r="Y3269" s="148"/>
      <c r="Z3269" s="263"/>
      <c r="AA3269" s="264"/>
      <c r="AB3269" s="52"/>
      <c r="AC3269" s="52"/>
    </row>
    <row r="3270" spans="1:37" x14ac:dyDescent="0.25">
      <c r="B3270" s="265"/>
      <c r="C3270" s="266"/>
      <c r="D3270" s="265"/>
      <c r="E3270" s="266"/>
      <c r="F3270" s="265"/>
      <c r="G3270" s="266"/>
      <c r="H3270" s="265"/>
      <c r="I3270" s="266"/>
      <c r="J3270" s="265"/>
      <c r="K3270" s="266"/>
      <c r="L3270" s="265"/>
      <c r="M3270" s="266"/>
      <c r="N3270" s="265"/>
      <c r="O3270" s="266"/>
      <c r="P3270" s="265"/>
      <c r="Q3270" s="266"/>
      <c r="R3270" s="265"/>
      <c r="S3270" s="266"/>
      <c r="T3270" s="265"/>
      <c r="U3270" s="266"/>
      <c r="V3270" s="265"/>
      <c r="W3270" s="266"/>
      <c r="X3270" s="265"/>
      <c r="Y3270" s="266"/>
      <c r="Z3270" s="265"/>
      <c r="AA3270" s="266"/>
      <c r="AB3270" s="265"/>
      <c r="AC3270" s="266"/>
    </row>
    <row r="3271" spans="1:37" ht="18.75" thickBot="1" x14ac:dyDescent="0.3">
      <c r="B3271" s="267"/>
      <c r="C3271" s="267"/>
      <c r="D3271" s="267"/>
      <c r="E3271" s="296" t="s">
        <v>323</v>
      </c>
      <c r="F3271" s="297"/>
      <c r="G3271" s="297"/>
      <c r="H3271" s="297"/>
      <c r="I3271" s="297"/>
      <c r="J3271" s="297"/>
      <c r="K3271" s="297"/>
      <c r="L3271" s="297"/>
      <c r="M3271" s="297"/>
    </row>
    <row r="3272" spans="1:37" ht="16.5" thickBot="1" x14ac:dyDescent="0.3">
      <c r="B3272" s="267"/>
      <c r="C3272" s="52"/>
      <c r="D3272" s="268" t="s">
        <v>324</v>
      </c>
      <c r="E3272" s="293" t="s">
        <v>325</v>
      </c>
      <c r="F3272" s="294"/>
      <c r="G3272" s="294"/>
      <c r="H3272" s="294"/>
      <c r="I3272" s="294"/>
      <c r="J3272" s="294"/>
      <c r="K3272" s="294"/>
      <c r="L3272" s="294"/>
      <c r="M3272" s="295"/>
      <c r="P3272" t="s">
        <v>326</v>
      </c>
      <c r="R3272" t="s">
        <v>327</v>
      </c>
    </row>
    <row r="3273" spans="1:37" x14ac:dyDescent="0.25">
      <c r="B3273" s="267"/>
      <c r="C3273" s="52"/>
      <c r="D3273" s="269">
        <f>MAX(AC3250:AC3267)</f>
        <v>18</v>
      </c>
      <c r="E3273" s="270" t="s">
        <v>328</v>
      </c>
      <c r="F3273" s="271" t="s">
        <v>329</v>
      </c>
      <c r="G3273" s="271" t="s">
        <v>330</v>
      </c>
      <c r="H3273" s="271" t="s">
        <v>331</v>
      </c>
      <c r="I3273" s="271" t="s">
        <v>332</v>
      </c>
      <c r="J3273" s="271" t="s">
        <v>19</v>
      </c>
      <c r="K3273" s="271" t="s">
        <v>333</v>
      </c>
      <c r="L3273" s="271" t="s">
        <v>334</v>
      </c>
      <c r="M3273" s="272" t="s">
        <v>312</v>
      </c>
      <c r="N3273" t="s">
        <v>318</v>
      </c>
      <c r="O3273" s="273" t="s">
        <v>18</v>
      </c>
      <c r="P3273" s="274" t="s">
        <v>335</v>
      </c>
      <c r="Q3273" s="274" t="s">
        <v>336</v>
      </c>
      <c r="R3273" t="s">
        <v>0</v>
      </c>
      <c r="S3273" t="s">
        <v>1</v>
      </c>
      <c r="T3273" t="s">
        <v>13</v>
      </c>
      <c r="U3273" t="s">
        <v>337</v>
      </c>
      <c r="V3273" s="237" t="s">
        <v>338</v>
      </c>
      <c r="W3273" s="237" t="s">
        <v>339</v>
      </c>
      <c r="X3273" s="237" t="s">
        <v>340</v>
      </c>
      <c r="Y3273" s="237" t="s">
        <v>341</v>
      </c>
      <c r="Z3273" s="237" t="s">
        <v>342</v>
      </c>
      <c r="AA3273" s="237" t="s">
        <v>343</v>
      </c>
      <c r="AB3273" s="237" t="s">
        <v>344</v>
      </c>
      <c r="AC3273" s="237" t="s">
        <v>345</v>
      </c>
    </row>
    <row r="3274" spans="1:37" ht="16.5" thickBot="1" x14ac:dyDescent="0.3">
      <c r="A3274" s="238" t="str">
        <f>CONCATENATE($C$10,"P",A3248)</f>
        <v>2015P9</v>
      </c>
      <c r="B3274" s="275"/>
      <c r="C3274" s="52" t="str">
        <f>C3248</f>
        <v>Dick Donegan</v>
      </c>
      <c r="D3274" s="276">
        <f>IF(D3273=0,G3248,VLOOKUP(D3273,B3250:AB3267,27,FALSE))</f>
        <v>4</v>
      </c>
      <c r="E3274" s="277">
        <f>E3277+E3280</f>
        <v>15</v>
      </c>
      <c r="F3274" s="277">
        <f>F3277+F3280</f>
        <v>7</v>
      </c>
      <c r="G3274" s="277">
        <f>G3277+G3280</f>
        <v>10</v>
      </c>
      <c r="H3274" s="277">
        <f>H3277+H3280</f>
        <v>1</v>
      </c>
      <c r="I3274" s="277">
        <f>I3277+I3280</f>
        <v>36</v>
      </c>
      <c r="J3274" s="278">
        <f>E3274/I3274</f>
        <v>0.41666666666666669</v>
      </c>
      <c r="K3274" s="279">
        <f>F3274/SUM(F3274:H3274)</f>
        <v>0.3888888888888889</v>
      </c>
      <c r="L3274" s="277">
        <f>L3277+L3280</f>
        <v>2</v>
      </c>
      <c r="M3274" s="277">
        <f>M3277+M3280</f>
        <v>24</v>
      </c>
      <c r="N3274" s="247">
        <f>VLOOKUP(D3273,AC3250:AH3267,6,FALSE)</f>
        <v>1.5875555555555532</v>
      </c>
      <c r="O3274">
        <f>IFERROR(VLOOKUP(D3273,AC3250:AI3267,7,FALSE),AI3250)</f>
        <v>13</v>
      </c>
      <c r="P3274" s="134">
        <f>IF(D3274&lt;=-1,ROUNDUP(((((ROUNDDOWN((AVERAGE(L3250:L3267,W3250:W3267)-36)*0.8,0)+0.001)/0.8)+36)*(COUNT(L3250:L3267,W3250:W3267)+1))-SUM(L3250:L3267,W3250:W3267),0),ROUNDUP(((((ROUNDDOWN((AVERAGE(L3250:L3267,W3250:W3267)-36)*0.8,0)+1)/0.8)+36)*(COUNT(L3250:L3267,W3250:W3267)+1))-SUM(L3250:L3267,W3250:W3267),0))</f>
        <v>45</v>
      </c>
      <c r="Q3274" s="134">
        <f>IF(ROUNDDOWN((AVERAGE(L3250:L3267,W3250:W3267)-36)*0.8,0)&lt;=0,ROUNDDOWN(((((ROUNDDOWN((AVERAGE(L3250:L3267,W3250:W3267)-36)*0.8,0)-1)/0.8)+36)*(COUNT(L3250:L3267,W3250:W3267)+1))-SUM(L3250:L3267,W3250:W3267),0),ROUNDDOWN(((((ROUNDDOWN((AVERAGE(L3250:L3267,W3250:W3267)-36)*0.8,0)-0.001)/0.8)+36)*(COUNT(L3250:L3267,W3250:W3267)+1))-SUM(L3250:L3267,W3250:W3267),0))</f>
        <v>20</v>
      </c>
      <c r="R3274" s="247">
        <f>L3269</f>
        <v>43.222222222222214</v>
      </c>
      <c r="S3274" s="247">
        <f>W3269</f>
        <v>41</v>
      </c>
      <c r="T3274">
        <f>SUMIF(AD3250:AD3267,"P",AI3250:AI3267)</f>
        <v>225</v>
      </c>
      <c r="U3274">
        <f>SUMIF(AD3250:AD3267,"P",AJ3250:AJ3267)</f>
        <v>215</v>
      </c>
      <c r="V3274" s="280">
        <f>SUM(COUNTIF(C3250:C3267,3),COUNTIF(D3250:D3267,2),COUNTIF(E3250:E3267,3),COUNTIF(F3250:F3267,2),COUNTIF(G3250:G3267,2),COUNTIF(H3250:H3267,1),COUNTIF(I3250:I3267,2),COUNTIF(J3250:J3267,1),COUNTIF(K3250:K3267,2),COUNTIF(N3250:N3267,2),COUNTIF(O3250:O3267,2),COUNTIF(P3250:P3267,3),COUNTIF(Q3250:Q3267,2),COUNTIF(R3250:R3267,1),COUNTIF(S3250:S3267,2),COUNTIF(T3250:T3267,1),COUNTIF(U3250:U3267,2),COUNTIF(V3250:V3267,3))/(9*MAX($AE3250:$AE3267))</f>
        <v>0</v>
      </c>
      <c r="W3274" s="280">
        <f>SUM(COUNTIF(C3250:C3267,4),COUNTIF(D3250:D3267,3),COUNTIF(E3250:E3267,4),COUNTIF(F3250:F3267,3),COUNTIF(G3250:G3267,3),COUNTIF(H3250:H3267,2),COUNTIF(I3250:I3267,3),COUNTIF(J3250:J3267,2),COUNTIF(K3250:K3267,3),COUNTIF(N3250:N3267,3),COUNTIF(O3250:O3267,3),COUNTIF(P3250:P3267,4),COUNTIF(Q3250:Q3267,3),COUNTIF(R3250:R3267,2),COUNTIF(S3250:S3267,3),COUNTIF(T3250:T3267,2),COUNTIF(U3250:U3267,3),COUNTIF(V3250:V3267,4))/(9*MAX($AE3250:$AE3267))</f>
        <v>3.7037037037037035E-2</v>
      </c>
      <c r="X3274" s="280">
        <f>SUM(COUNTIF(C3250:C3267,5),COUNTIF(D3250:D3267,4),COUNTIF(E3250:E3267,5),COUNTIF(F3250:F3267,4),COUNTIF(G3250:G3267,4),COUNTIF(H3250:H3267,3),COUNTIF(I3250:I3267,4),COUNTIF(J3250:J3267,3),COUNTIF(K3250:K3267,4),COUNTIF(N3250:N3267,4),COUNTIF(O3250:O3267,4),COUNTIF(P3250:P3267,5),COUNTIF(Q3250:Q3267,4),COUNTIF(R3250:R3267,3),COUNTIF(S3250:S3267,4),COUNTIF(T3250:T3267,3),COUNTIF(U3250:U3267,4),COUNTIF(V3250:V3267,5))/(9*MAX($AE3250:$AE3267))</f>
        <v>0.44444444444444442</v>
      </c>
      <c r="Y3274" s="280">
        <f>SUM(COUNTIF(C3250:C3267,6),COUNTIF(D3250:D3267,5),COUNTIF(E3250:E3267,6),COUNTIF(F3250:F3267,5),COUNTIF(G3250:G3267,5),COUNTIF(H3250:H3267,4),COUNTIF(I3250:I3267,5),COUNTIF(J3250:J3267,4),COUNTIF(K3250:K3267,5),COUNTIF(N3250:N3267,5),COUNTIF(O3250:O3267,5),COUNTIF(P3250:P3267,6),COUNTIF(Q3250:Q3267,5),COUNTIF(R3250:R3267,4),COUNTIF(S3250:S3267,5),COUNTIF(T3250:T3267,4),COUNTIF(U3250:U3267,5),COUNTIF(V3250:V3267,6))/(9*MAX($AE3250:$AE3267))</f>
        <v>0.35185185185185186</v>
      </c>
      <c r="Z3274" s="280">
        <f>SUM(COUNTIF(C3250:C3267,"&gt;=7"),COUNTIF(D3250:D3267,"&gt;=6"),COUNTIF(E3250:E3267,"&gt;=7"),COUNTIF(F3250:F3267,"&gt;=6"),COUNTIF(G3250:G3267,"&gt;=6"),COUNTIF(H3250:H3267,"&gt;=5"),COUNTIF(I3250:I3267,"&gt;=6"),COUNTIF(J3250:J3267,"&gt;=5"),COUNTIF(K3250:K3267,"&gt;=6"),COUNTIF(N3250:N3267,"&gt;=6"),COUNTIF(O3250:O3267,"&gt;=6"),COUNTIF(P3250:P3267,"&gt;=7"),COUNTIF(Q3250:Q3267,"&gt;=6"),COUNTIF(R3250:R3267,"&gt;=5"),COUNTIF(S3250:S3267,"&gt;=6"),COUNTIF(T3250:T3267,"&gt;=5"),COUNTIF(U3250:U3267,"&gt;=6"),COUNTIF(V3250:V3267,"&gt;=7"))/(9*MAX($AE3250:$AE3267))</f>
        <v>0.16666666666666666</v>
      </c>
      <c r="AA3274">
        <f>AVERAGE(AI3250:AI3259)</f>
        <v>12.2</v>
      </c>
      <c r="AB3274">
        <f t="shared" ref="AB3274" si="2376">MAX(AI3250:AI3267)</f>
        <v>14</v>
      </c>
      <c r="AC3274">
        <f>MIN(AI3250:AI3266)</f>
        <v>11</v>
      </c>
    </row>
    <row r="3275" spans="1:37" x14ac:dyDescent="0.25">
      <c r="E3275" s="293" t="s">
        <v>346</v>
      </c>
      <c r="F3275" s="294"/>
      <c r="G3275" s="294"/>
      <c r="H3275" s="294"/>
      <c r="I3275" s="294"/>
      <c r="J3275" s="294"/>
      <c r="K3275" s="294"/>
      <c r="L3275" s="294"/>
      <c r="M3275" s="295"/>
    </row>
    <row r="3276" spans="1:37" x14ac:dyDescent="0.25">
      <c r="E3276" s="270" t="s">
        <v>328</v>
      </c>
      <c r="F3276" s="271" t="s">
        <v>329</v>
      </c>
      <c r="G3276" s="271" t="s">
        <v>330</v>
      </c>
      <c r="H3276" s="271" t="s">
        <v>331</v>
      </c>
      <c r="I3276" s="271" t="s">
        <v>332</v>
      </c>
      <c r="J3276" s="271" t="s">
        <v>19</v>
      </c>
      <c r="K3276" s="271" t="s">
        <v>333</v>
      </c>
      <c r="L3276" s="271" t="s">
        <v>334</v>
      </c>
      <c r="M3276" s="272" t="s">
        <v>312</v>
      </c>
    </row>
    <row r="3277" spans="1:37" ht="16.5" thickBot="1" x14ac:dyDescent="0.3">
      <c r="E3277" s="281">
        <f>M3268</f>
        <v>3</v>
      </c>
      <c r="F3277" s="199">
        <f>COUNTIF(M3250:M3267,"&gt;1")</f>
        <v>1</v>
      </c>
      <c r="G3277" s="199">
        <f>COUNTIF(M3250:M3267,"&lt;1")</f>
        <v>7</v>
      </c>
      <c r="H3277" s="199">
        <f>COUNTIF(M3250:M3267,"=1")</f>
        <v>1</v>
      </c>
      <c r="I3277" s="199">
        <f>SUM(F3277:H3277)*2</f>
        <v>18</v>
      </c>
      <c r="J3277" s="278">
        <f>E3277/I3277</f>
        <v>0.16666666666666666</v>
      </c>
      <c r="K3277" s="279">
        <f>F3277/SUM(F3277:H3277)</f>
        <v>0.1111111111111111</v>
      </c>
      <c r="L3277" s="282">
        <f>SUM(Z3250,Z3252,Z3254,Z3256,Z3258,Z3260,Z3262,Z3264,Z3266)</f>
        <v>1</v>
      </c>
      <c r="M3277" s="283">
        <f>SUM(AA3250,AA3252,AA3254,AA3256,AA3258,AA3260,AA3262,AA3264,AA3266)</f>
        <v>12</v>
      </c>
    </row>
    <row r="3278" spans="1:37" x14ac:dyDescent="0.25">
      <c r="E3278" s="293" t="s">
        <v>347</v>
      </c>
      <c r="F3278" s="294"/>
      <c r="G3278" s="294"/>
      <c r="H3278" s="294"/>
      <c r="I3278" s="294"/>
      <c r="J3278" s="294"/>
      <c r="K3278" s="294"/>
      <c r="L3278" s="294"/>
      <c r="M3278" s="295"/>
    </row>
    <row r="3279" spans="1:37" x14ac:dyDescent="0.25">
      <c r="E3279" s="270" t="s">
        <v>328</v>
      </c>
      <c r="F3279" s="271" t="s">
        <v>329</v>
      </c>
      <c r="G3279" s="271" t="s">
        <v>330</v>
      </c>
      <c r="H3279" s="271" t="s">
        <v>331</v>
      </c>
      <c r="I3279" s="271" t="s">
        <v>332</v>
      </c>
      <c r="J3279" s="271" t="s">
        <v>19</v>
      </c>
      <c r="K3279" s="271" t="s">
        <v>333</v>
      </c>
      <c r="L3279" s="271" t="s">
        <v>334</v>
      </c>
      <c r="M3279" s="272" t="s">
        <v>312</v>
      </c>
    </row>
    <row r="3280" spans="1:37" ht="16.5" thickBot="1" x14ac:dyDescent="0.3">
      <c r="E3280" s="281">
        <f>X3268</f>
        <v>12</v>
      </c>
      <c r="F3280" s="199">
        <f>COUNTIF(X3250:X3267,"&gt;1")</f>
        <v>6</v>
      </c>
      <c r="G3280" s="199">
        <f>COUNTIF(X3250:X3267,"&lt;1")</f>
        <v>3</v>
      </c>
      <c r="H3280" s="199">
        <f>COUNTIF(X3250:X3267,"=1")</f>
        <v>0</v>
      </c>
      <c r="I3280" s="199">
        <f>SUM(F3280:H3280)*2</f>
        <v>18</v>
      </c>
      <c r="J3280" s="278">
        <f>E3280/I3280</f>
        <v>0.66666666666666663</v>
      </c>
      <c r="K3280" s="279">
        <f>F3280/SUM(F3280:H3280)</f>
        <v>0.66666666666666663</v>
      </c>
      <c r="L3280" s="284">
        <f>SUM(Z3251,Z3253,Z3255,Z3257,Z3259,Z3261,Z3263,Z3265,Z3267)</f>
        <v>1</v>
      </c>
      <c r="M3280" s="285">
        <f>SUM(AA3251,AA3253,AA3255,AA3257,AA3259,AA3261,AA3263,AA3265,AA3267)</f>
        <v>12</v>
      </c>
    </row>
    <row r="3282" spans="1:37" ht="16.5" thickBot="1" x14ac:dyDescent="0.3"/>
    <row r="3283" spans="1:37" ht="21" thickBot="1" x14ac:dyDescent="0.35">
      <c r="A3283" s="223">
        <v>11</v>
      </c>
      <c r="B3283" s="224"/>
      <c r="C3283" s="225" t="s">
        <v>259</v>
      </c>
      <c r="D3283" s="225"/>
      <c r="E3283" s="225"/>
      <c r="F3283" s="23" t="s">
        <v>308</v>
      </c>
      <c r="G3283" s="226">
        <v>6</v>
      </c>
      <c r="I3283" s="225"/>
      <c r="J3283" s="52"/>
      <c r="K3283" s="52"/>
      <c r="L3283" s="298" t="s">
        <v>0</v>
      </c>
      <c r="M3283" s="299"/>
      <c r="N3283" s="225"/>
      <c r="O3283" s="225"/>
      <c r="P3283" s="225"/>
      <c r="Q3283" s="225"/>
      <c r="R3283" s="225" t="s">
        <v>309</v>
      </c>
      <c r="S3283" s="226">
        <v>2</v>
      </c>
      <c r="T3283" s="52"/>
      <c r="U3283" s="52"/>
      <c r="V3283" s="52"/>
      <c r="W3283" s="298" t="s">
        <v>1</v>
      </c>
      <c r="X3283" s="299"/>
      <c r="Y3283" s="52"/>
      <c r="Z3283" s="52"/>
      <c r="AA3283" s="52"/>
      <c r="AB3283" s="52"/>
      <c r="AC3283" s="52"/>
    </row>
    <row r="3284" spans="1:37" ht="16.5" thickBot="1" x14ac:dyDescent="0.3">
      <c r="B3284" s="52" t="s">
        <v>4</v>
      </c>
      <c r="C3284" s="228">
        <v>1</v>
      </c>
      <c r="D3284" s="229">
        <v>2</v>
      </c>
      <c r="E3284" s="229">
        <v>3</v>
      </c>
      <c r="F3284" s="229">
        <v>4</v>
      </c>
      <c r="G3284" s="229">
        <v>5</v>
      </c>
      <c r="H3284" s="229">
        <v>6</v>
      </c>
      <c r="I3284" s="229">
        <v>7</v>
      </c>
      <c r="J3284" s="229">
        <v>8</v>
      </c>
      <c r="K3284" s="230">
        <v>9</v>
      </c>
      <c r="L3284" s="231" t="s">
        <v>69</v>
      </c>
      <c r="M3284" s="232" t="s">
        <v>8</v>
      </c>
      <c r="N3284" s="233">
        <v>10</v>
      </c>
      <c r="O3284" s="234">
        <v>11</v>
      </c>
      <c r="P3284" s="234">
        <v>12</v>
      </c>
      <c r="Q3284" s="234">
        <v>13</v>
      </c>
      <c r="R3284" s="234">
        <v>14</v>
      </c>
      <c r="S3284" s="234">
        <v>15</v>
      </c>
      <c r="T3284" s="234">
        <v>16</v>
      </c>
      <c r="U3284" s="234">
        <v>17</v>
      </c>
      <c r="V3284" s="234">
        <v>18</v>
      </c>
      <c r="W3284" s="231" t="s">
        <v>69</v>
      </c>
      <c r="X3284" s="232" t="s">
        <v>8</v>
      </c>
      <c r="Y3284" s="235" t="s">
        <v>310</v>
      </c>
      <c r="Z3284" s="236" t="s">
        <v>311</v>
      </c>
      <c r="AA3284" s="235" t="s">
        <v>312</v>
      </c>
      <c r="AB3284" s="235" t="s">
        <v>313</v>
      </c>
      <c r="AC3284" s="237" t="s">
        <v>314</v>
      </c>
      <c r="AD3284" s="237" t="s">
        <v>315</v>
      </c>
      <c r="AE3284" s="237" t="s">
        <v>316</v>
      </c>
      <c r="AF3284" s="237" t="s">
        <v>192</v>
      </c>
      <c r="AG3284" s="237" t="s">
        <v>317</v>
      </c>
      <c r="AH3284" s="237" t="s">
        <v>318</v>
      </c>
      <c r="AI3284" s="237" t="s">
        <v>18</v>
      </c>
      <c r="AJ3284" s="237" t="s">
        <v>319</v>
      </c>
      <c r="AK3284" t="s">
        <v>69</v>
      </c>
    </row>
    <row r="3285" spans="1:37" ht="16.5" thickBot="1" x14ac:dyDescent="0.3">
      <c r="A3285" s="238" t="str">
        <f>CONCATENATE($C$10,"Wk ",B3285,"P",A3283)</f>
        <v>2015Wk 1P11</v>
      </c>
      <c r="B3285" s="52">
        <v>1</v>
      </c>
      <c r="C3285" s="52">
        <f>IFERROR(VLOOKUP($A3285,$A$106:$Q$3105,5,FALSE),"DNP")</f>
        <v>6</v>
      </c>
      <c r="D3285" s="52">
        <f>IFERROR(VLOOKUP($A3285,$A$106:$Q$3105,6,FALSE),"DNP")</f>
        <v>5</v>
      </c>
      <c r="E3285" s="52">
        <f>IFERROR(VLOOKUP($A3285,$A$106:$Q$3105,7,FALSE),"DNP")</f>
        <v>7</v>
      </c>
      <c r="F3285" s="52">
        <f>IFERROR(VLOOKUP($A3285,$A$106:$Q$3105,8,FALSE),"DNP")</f>
        <v>6</v>
      </c>
      <c r="G3285" s="52">
        <f>IFERROR(VLOOKUP($A3285,$A$106:$Q$3105,9,FALSE),"DNP")</f>
        <v>4</v>
      </c>
      <c r="H3285" s="52">
        <f>IFERROR(VLOOKUP($A3285,$A$106:$Q$3105,10,FALSE),"DNP")</f>
        <v>5</v>
      </c>
      <c r="I3285" s="52">
        <f>IFERROR(VLOOKUP($A3285,$A$106:$Q$3105,11,FALSE),"DNP")</f>
        <v>5</v>
      </c>
      <c r="J3285" s="52">
        <f>IFERROR(VLOOKUP($A3285,$A$106:$Q$3105,12,FALSE),"DNP")</f>
        <v>3</v>
      </c>
      <c r="K3285" s="52">
        <f>IFERROR(VLOOKUP($A3285,$A$106:$Q$3105,13,FALSE),"DNP")</f>
        <v>6</v>
      </c>
      <c r="L3285" s="239">
        <f>IF(OR(K3285="DNP",K3285=""),"DNP",SUM(C3285:K3285))</f>
        <v>47</v>
      </c>
      <c r="M3285" s="240">
        <f>IFERROR(VLOOKUP($A3285,$A$106:$Q$3105,17,FALSE),"DNP")</f>
        <v>0</v>
      </c>
      <c r="N3285" s="241"/>
      <c r="O3285" s="241"/>
      <c r="P3285" s="241"/>
      <c r="Q3285" s="241"/>
      <c r="R3285" s="241"/>
      <c r="S3285" s="241"/>
      <c r="T3285" s="241"/>
      <c r="U3285" s="241"/>
      <c r="V3285" s="241"/>
      <c r="W3285" s="242"/>
      <c r="X3285" s="243"/>
      <c r="Y3285" s="49" t="str">
        <f>IF(M3285="DNP","DNP",IF(M3285=1,"T",IF(M3285&gt;1,"W","L")))</f>
        <v>L</v>
      </c>
      <c r="Z3285" s="49">
        <f t="shared" ref="Z3285:Z3302" si="2377">IFERROR(VLOOKUP($A3285,$A$106:$Q$3105,15,FALSE),"")</f>
        <v>0</v>
      </c>
      <c r="AA3285" s="244">
        <f t="shared" ref="AA3285:AA3302" si="2378">IFERROR(VLOOKUP($A3285,$A$106:$Q$3105,16,FALSE),"")</f>
        <v>0</v>
      </c>
      <c r="AB3285" s="245">
        <f t="shared" ref="AB3285" si="2379">G3283</f>
        <v>6</v>
      </c>
      <c r="AC3285" s="246">
        <f t="shared" ref="AC3285:AC3293" si="2380">IF(VLOOKUP(LEFT($A3285,8),$A$106:$Q$3105,17,FALSE)="Played",B3285,"")</f>
        <v>1</v>
      </c>
      <c r="AD3285" t="str">
        <f>IF(L3285&lt;&gt;"DNP","P","DNP")</f>
        <v>P</v>
      </c>
      <c r="AE3285" s="52">
        <f>COUNTIF(AD3285:AD3285,"=P")</f>
        <v>1</v>
      </c>
      <c r="AF3285" t="str">
        <f t="shared" ref="AF3285:AF3302" si="2381">IFERROR(VLOOKUP($A3285,$A$106:$R$3105,18,FALSE),"DNP")</f>
        <v>R</v>
      </c>
      <c r="AG3285" s="247">
        <f>IF(OR(W3285="DNP",W3285="")=TRUE,0,((W3304-W3285)*0.4)+(IF(Y3285="W",0.3,IF(Y3285="T",0,-0.3)))+(IF(X3285="",0,X3285*0.3)))+IF(OR(L3285="DNP",L3285="")=TRUE,0,((L3304-L3285)*0.4)+(IF(Y3285="W",0.3,IF(Y3285="T",0,-0.3)))+(IF(M3285="",0,M3285*0.3)))</f>
        <v>-1.5000000000000029</v>
      </c>
      <c r="AH3285" s="247">
        <f>AG3285</f>
        <v>-1.5000000000000029</v>
      </c>
      <c r="AI3285">
        <f>(34-(AB3285*2))/2</f>
        <v>11</v>
      </c>
      <c r="AJ3285">
        <f t="shared" ref="AJ3285" si="2382">AI3285+VLOOKUP(A3285,$A$160:$O$264,15,FALSE)</f>
        <v>7</v>
      </c>
      <c r="AK3285">
        <f t="shared" ref="AK3285:AK3337" si="2383">IFERROR(L3285+W3285,"DNP")</f>
        <v>47</v>
      </c>
    </row>
    <row r="3286" spans="1:37" ht="16.5" thickBot="1" x14ac:dyDescent="0.3">
      <c r="A3286" s="238" t="str">
        <f>CONCATENATE($C$10,"Wk ",B3286,"P",A3283)</f>
        <v>2015Wk 2P11</v>
      </c>
      <c r="B3286" s="52">
        <v>2</v>
      </c>
      <c r="C3286" s="241"/>
      <c r="D3286" s="241"/>
      <c r="E3286" s="241"/>
      <c r="F3286" s="241"/>
      <c r="G3286" s="241"/>
      <c r="H3286" s="241"/>
      <c r="I3286" s="241"/>
      <c r="J3286" s="241"/>
      <c r="K3286" s="241"/>
      <c r="L3286" s="248"/>
      <c r="M3286" s="249"/>
      <c r="N3286" s="52">
        <f>IFERROR(VLOOKUP($A3286,$A$106:$Q$3105,5,FALSE),"DNP")</f>
        <v>4</v>
      </c>
      <c r="O3286" s="52">
        <f>IFERROR(VLOOKUP($A3286,$A$106:$Q$3105,6,FALSE),"DNP")</f>
        <v>5</v>
      </c>
      <c r="P3286" s="52">
        <f>IFERROR(VLOOKUP($A3286,$A$106:$Q$3105,7,FALSE),"DNP")</f>
        <v>5</v>
      </c>
      <c r="Q3286" s="52">
        <f>IFERROR(VLOOKUP($A3286,$A$106:$Q$3105,8,FALSE),"DNP")</f>
        <v>4</v>
      </c>
      <c r="R3286" s="52">
        <f>IFERROR(VLOOKUP($A3286,$A$106:$Q$3105,9,FALSE),"DNP")</f>
        <v>4</v>
      </c>
      <c r="S3286" s="52">
        <f>IFERROR(VLOOKUP($A3286,$A$106:$Q$3105,10,FALSE),"DNP")</f>
        <v>5</v>
      </c>
      <c r="T3286" s="52">
        <f>IFERROR(VLOOKUP($A3286,$A$106:$Q$3105,11,FALSE),"DNP")</f>
        <v>3</v>
      </c>
      <c r="U3286" s="52">
        <f>IFERROR(VLOOKUP($A3286,$A$106:$Q$3105,12,FALSE),"DNP")</f>
        <v>5</v>
      </c>
      <c r="V3286" s="52">
        <f>IFERROR(VLOOKUP($A3286,$A$106:$Q$3105,13,FALSE),"DNP")</f>
        <v>6</v>
      </c>
      <c r="W3286" s="239">
        <f>IF(OR(V3286="DNP",V3286=""),"DNP",SUM(N3286:V3286))</f>
        <v>41</v>
      </c>
      <c r="X3286" s="240">
        <f>IFERROR(VLOOKUP($A3286,$A$106:$Q$3105,17,FALSE),"DNP")</f>
        <v>2</v>
      </c>
      <c r="Y3286" s="49" t="str">
        <f>IF(X3286="DNP","DNP",IF(X3286=1,"T",IF(X3286&gt;1,"W","L")))</f>
        <v>W</v>
      </c>
      <c r="Z3286" s="49">
        <f t="shared" si="2377"/>
        <v>0</v>
      </c>
      <c r="AA3286" s="244">
        <f t="shared" si="2378"/>
        <v>0</v>
      </c>
      <c r="AB3286" s="245">
        <f t="shared" ref="AB3286" si="2384">G3283</f>
        <v>6</v>
      </c>
      <c r="AC3286" s="246">
        <f t="shared" si="2380"/>
        <v>2</v>
      </c>
      <c r="AD3286" t="str">
        <f>IF(W3286&lt;&gt;"DNP","P","DNP")</f>
        <v>P</v>
      </c>
      <c r="AE3286" s="52">
        <f>COUNTIF(AD3285:AD3286,"=P")</f>
        <v>2</v>
      </c>
      <c r="AF3286" t="str">
        <f t="shared" si="2381"/>
        <v>R</v>
      </c>
      <c r="AG3286" s="247">
        <f>IF(OR(W3286="DNP",W3286="")=TRUE,0,((W3304-W3286)*0.4)+(IF(Y3286="W",0.3,IF(Y3286="T",0,-0.3)))+(IF(X3286="",0,X3286*0.3)))+IF(OR(L3286="DNP",L3286="")=TRUE,0,((L3304-L3286)*0.4)+(IF(Y3286="W",0.3,IF(Y3286="T",0,-0.3)))+(IF(M3286="",0,M3286*0.3)))</f>
        <v>1.8333333333333344</v>
      </c>
      <c r="AH3286" s="247">
        <f>AG3286+(AG3285*0.67)</f>
        <v>0.82833333333333248</v>
      </c>
      <c r="AI3286">
        <f t="shared" ref="AI3286:AI3302" si="2385">(34-(AB3286*2))/2</f>
        <v>11</v>
      </c>
      <c r="AJ3286">
        <f t="shared" ref="AJ3286" si="2386">AI3286+VLOOKUP(A3286,$A$327:$O$431,15,FALSE)</f>
        <v>13</v>
      </c>
      <c r="AK3286">
        <f t="shared" si="2383"/>
        <v>41</v>
      </c>
    </row>
    <row r="3287" spans="1:37" ht="16.5" thickBot="1" x14ac:dyDescent="0.3">
      <c r="A3287" s="238" t="str">
        <f>CONCATENATE($C$10,"Wk ",B3287,"P",A3283)</f>
        <v>2015Wk 3P11</v>
      </c>
      <c r="B3287" s="52">
        <v>3</v>
      </c>
      <c r="C3287" s="52">
        <f>IFERROR(VLOOKUP($A3287,$A$106:$Q$3105,5,FALSE),"DNP")</f>
        <v>6</v>
      </c>
      <c r="D3287" s="52">
        <f>IFERROR(VLOOKUP($A3287,$A$106:$Q$3105,6,FALSE),"DNP")</f>
        <v>5</v>
      </c>
      <c r="E3287" s="52">
        <f>IFERROR(VLOOKUP($A3287,$A$106:$Q$3105,7,FALSE),"DNP")</f>
        <v>6</v>
      </c>
      <c r="F3287" s="52">
        <f>IFERROR(VLOOKUP($A3287,$A$106:$Q$3105,8,FALSE),"DNP")</f>
        <v>6</v>
      </c>
      <c r="G3287" s="52">
        <f>IFERROR(VLOOKUP($A3287,$A$106:$Q$3105,9,FALSE),"DNP")</f>
        <v>5</v>
      </c>
      <c r="H3287" s="52">
        <f>IFERROR(VLOOKUP($A3287,$A$106:$Q$3105,10,FALSE),"DNP")</f>
        <v>5</v>
      </c>
      <c r="I3287" s="52">
        <f>IFERROR(VLOOKUP($A3287,$A$106:$Q$3105,11,FALSE),"DNP")</f>
        <v>5</v>
      </c>
      <c r="J3287" s="52">
        <f>IFERROR(VLOOKUP($A3287,$A$106:$Q$3105,12,FALSE),"DNP")</f>
        <v>4</v>
      </c>
      <c r="K3287" s="52">
        <f>IFERROR(VLOOKUP($A3287,$A$106:$Q$3105,13,FALSE),"DNP")</f>
        <v>6</v>
      </c>
      <c r="L3287" s="239">
        <f>IF(OR(K3287="DNP",K3287=""),"DNP",SUM(C3287:K3287))</f>
        <v>48</v>
      </c>
      <c r="M3287" s="240">
        <f>IFERROR(VLOOKUP($A3287,$A$106:$Q$3105,17,FALSE),"DNP")</f>
        <v>0</v>
      </c>
      <c r="N3287" s="241"/>
      <c r="O3287" s="241"/>
      <c r="P3287" s="241"/>
      <c r="Q3287" s="241"/>
      <c r="R3287" s="241"/>
      <c r="S3287" s="241"/>
      <c r="T3287" s="241"/>
      <c r="U3287" s="241"/>
      <c r="V3287" s="241"/>
      <c r="W3287" s="242"/>
      <c r="X3287" s="243"/>
      <c r="Y3287" s="49" t="str">
        <f t="shared" ref="Y3287" si="2387">IF(M3287="DNP","DNP",IF(M3287=1,"T",IF(M3287&gt;1,"W","L")))</f>
        <v>L</v>
      </c>
      <c r="Z3287" s="49">
        <f t="shared" si="2377"/>
        <v>0</v>
      </c>
      <c r="AA3287" s="244">
        <f t="shared" si="2378"/>
        <v>0</v>
      </c>
      <c r="AB3287" s="250">
        <f t="shared" ref="AB3287" si="2388">G3283</f>
        <v>6</v>
      </c>
      <c r="AC3287" s="246">
        <f t="shared" si="2380"/>
        <v>3</v>
      </c>
      <c r="AD3287" t="str">
        <f>IF(L3287&lt;&gt;"DNP","P","DNP")</f>
        <v>P</v>
      </c>
      <c r="AE3287" s="52">
        <f>COUNTIF(AD3285:AD3287,"=P")</f>
        <v>3</v>
      </c>
      <c r="AF3287" t="str">
        <f t="shared" si="2381"/>
        <v>R</v>
      </c>
      <c r="AG3287" s="247">
        <f>IF(OR(W3287="DNP",W3287="")=TRUE,0,((W3304-W3287)*0.4)+(IF(Y3287="W",0.3,IF(Y3287="T",0,-0.3)))+(IF(X3287="",0,X3287*0.3)))+IF(OR(L3287="DNP",L3287="")=TRUE,0,((L3304-L3287)*0.4)+(IF(Y3287="W",0.3,IF(Y3287="T",0,-0.3)))+(IF(M3287="",0,M3287*0.3)))</f>
        <v>-1.900000000000003</v>
      </c>
      <c r="AH3287" s="247">
        <f>AG3287+(AG3286*0.67)+AG3285*0.33</f>
        <v>-1.1666666666666698</v>
      </c>
      <c r="AI3287">
        <f t="shared" si="2385"/>
        <v>11</v>
      </c>
      <c r="AJ3287">
        <f t="shared" ref="AJ3287" si="2389">AI3287+VLOOKUP(A3287,$A$494:$O$598,15,FALSE)</f>
        <v>6</v>
      </c>
      <c r="AK3287">
        <f t="shared" si="2383"/>
        <v>48</v>
      </c>
    </row>
    <row r="3288" spans="1:37" ht="16.5" thickBot="1" x14ac:dyDescent="0.3">
      <c r="A3288" s="238" t="str">
        <f>CONCATENATE($C$10,"Wk ",B3288,"P",A3283)</f>
        <v>2015Wk 4P11</v>
      </c>
      <c r="B3288" s="52">
        <v>4</v>
      </c>
      <c r="C3288" s="241"/>
      <c r="D3288" s="241"/>
      <c r="E3288" s="241"/>
      <c r="F3288" s="241"/>
      <c r="G3288" s="241"/>
      <c r="H3288" s="241"/>
      <c r="I3288" s="241"/>
      <c r="J3288" s="241"/>
      <c r="K3288" s="241"/>
      <c r="L3288" s="248"/>
      <c r="M3288" s="249"/>
      <c r="N3288" s="52">
        <f>IFERROR(VLOOKUP($A3288,$A$106:$Q$3105,5,FALSE),"DNP")</f>
        <v>6</v>
      </c>
      <c r="O3288" s="52">
        <f>IFERROR(VLOOKUP($A3288,$A$106:$Q$3105,6,FALSE),"DNP")</f>
        <v>8</v>
      </c>
      <c r="P3288" s="52">
        <f>IFERROR(VLOOKUP($A3288,$A$106:$Q$3105,7,FALSE),"DNP")</f>
        <v>6</v>
      </c>
      <c r="Q3288" s="52">
        <f>IFERROR(VLOOKUP($A3288,$A$106:$Q$3105,8,FALSE),"DNP")</f>
        <v>4</v>
      </c>
      <c r="R3288" s="52">
        <f>IFERROR(VLOOKUP($A3288,$A$106:$Q$3105,9,FALSE),"DNP")</f>
        <v>3</v>
      </c>
      <c r="S3288" s="52">
        <f>IFERROR(VLOOKUP($A3288,$A$106:$Q$3105,10,FALSE),"DNP")</f>
        <v>6</v>
      </c>
      <c r="T3288" s="52">
        <f>IFERROR(VLOOKUP($A3288,$A$106:$Q$3105,11,FALSE),"DNP")</f>
        <v>3</v>
      </c>
      <c r="U3288" s="52">
        <f>IFERROR(VLOOKUP($A3288,$A$106:$Q$3105,12,FALSE),"DNP")</f>
        <v>5</v>
      </c>
      <c r="V3288" s="52">
        <f>IFERROR(VLOOKUP($A3288,$A$106:$Q$3105,13,FALSE),"DNP")</f>
        <v>5</v>
      </c>
      <c r="W3288" s="239">
        <f>IF(OR(V3288="DNP",V3288=""),"DNP",SUM(N3288:V3288))</f>
        <v>46</v>
      </c>
      <c r="X3288" s="240">
        <f>IFERROR(VLOOKUP($A3288,$A$106:$Q$3105,17,FALSE),"DNP")</f>
        <v>0</v>
      </c>
      <c r="Y3288" s="49" t="str">
        <f t="shared" ref="Y3288" si="2390">IF(X3288="DNP","DNP",IF(X3288=1,"T",IF(X3288&gt;1,"W","L")))</f>
        <v>L</v>
      </c>
      <c r="Z3288" s="49">
        <f t="shared" si="2377"/>
        <v>0</v>
      </c>
      <c r="AA3288" s="244">
        <f t="shared" si="2378"/>
        <v>0</v>
      </c>
      <c r="AB3288" s="250">
        <f t="shared" ref="AB3288" si="2391">IF(AE3288&gt;=4,ROUNDDOWN((((VLOOKUP(MAX(AE3285:AE3288),AE3285:AK3302,7,FALSE)+VLOOKUP(MAX(AE3285:AE3288)-1,AE3285:AK3302,7,FALSE)+VLOOKUP(MAX(AE3285:AE3288)-2,AE3285:AK3302,7,FALSE)+VLOOKUP(MAX(AE3285:AE3288)-3,AE3285:AK3302,7,FALSE))/4)-36)*0.8,0),G3283)</f>
        <v>7</v>
      </c>
      <c r="AC3288" s="246">
        <f t="shared" si="2380"/>
        <v>4</v>
      </c>
      <c r="AD3288" t="str">
        <f>IF(W3288&lt;&gt;"DNP","P","DNP")</f>
        <v>P</v>
      </c>
      <c r="AE3288" s="52">
        <f>COUNTIF(AD3285:AD3288,"=P")</f>
        <v>4</v>
      </c>
      <c r="AF3288" t="str">
        <f t="shared" si="2381"/>
        <v>R</v>
      </c>
      <c r="AG3288" s="247">
        <f>IF(OR(W3288="DNP",W3288="")=TRUE,0,((W3304-W3288)*0.4)+(IF(Y3288="W",0.3,IF(Y3288="T",0,-0.3)))+(IF(X3288="",0,X3288*0.3)))+IF(OR(L3288="DNP",L3288="")=TRUE,0,((L3304-L3288)*0.4)+(IF(Y3288="W",0.3,IF(Y3288="T",0,-0.3)))+(IF(M3288="",0,M3288*0.3)))</f>
        <v>-1.3666666666666658</v>
      </c>
      <c r="AH3288" s="247">
        <f t="shared" ref="AH3288:AH3302" si="2392">AG3288+(AG3287*0.67)+AG3286*0.33</f>
        <v>-2.0346666666666673</v>
      </c>
      <c r="AI3288">
        <f t="shared" si="2385"/>
        <v>10</v>
      </c>
      <c r="AJ3288">
        <f t="shared" ref="AJ3288" si="2393">AI3288+VLOOKUP(A3288,$A$661:$O$765,15,FALSE)</f>
        <v>8</v>
      </c>
      <c r="AK3288">
        <f t="shared" si="2383"/>
        <v>46</v>
      </c>
    </row>
    <row r="3289" spans="1:37" ht="16.5" thickBot="1" x14ac:dyDescent="0.3">
      <c r="A3289" s="238" t="str">
        <f>CONCATENATE($C$10,"Wk ",B3289,"P",A3283)</f>
        <v>2015Wk 5P11</v>
      </c>
      <c r="B3289" s="52">
        <v>5</v>
      </c>
      <c r="C3289" s="52">
        <f>IFERROR(VLOOKUP($A3289,$A$106:$Q$3105,5,FALSE),"DNP")</f>
        <v>7</v>
      </c>
      <c r="D3289" s="52">
        <f>IFERROR(VLOOKUP($A3289,$A$106:$Q$3105,6,FALSE),"DNP")</f>
        <v>4</v>
      </c>
      <c r="E3289" s="52">
        <f>IFERROR(VLOOKUP($A3289,$A$106:$Q$3105,7,FALSE),"DNP")</f>
        <v>6</v>
      </c>
      <c r="F3289" s="52">
        <f>IFERROR(VLOOKUP($A3289,$A$106:$Q$3105,8,FALSE),"DNP")</f>
        <v>6</v>
      </c>
      <c r="G3289" s="52">
        <f>IFERROR(VLOOKUP($A3289,$A$106:$Q$3105,9,FALSE),"DNP")</f>
        <v>5</v>
      </c>
      <c r="H3289" s="52">
        <f>IFERROR(VLOOKUP($A3289,$A$106:$Q$3105,10,FALSE),"DNP")</f>
        <v>4</v>
      </c>
      <c r="I3289" s="52">
        <f>IFERROR(VLOOKUP($A3289,$A$106:$Q$3105,11,FALSE),"DNP")</f>
        <v>5</v>
      </c>
      <c r="J3289" s="52">
        <f>IFERROR(VLOOKUP($A3289,$A$106:$Q$3105,12,FALSE),"DNP")</f>
        <v>3</v>
      </c>
      <c r="K3289" s="52">
        <f>IFERROR(VLOOKUP($A3289,$A$106:$Q$3105,13,FALSE),"DNP")</f>
        <v>4</v>
      </c>
      <c r="L3289" s="239">
        <f>IF(OR(K3289="DNP",K3289=""),"DNP",SUM(C3289:K3289))</f>
        <v>44</v>
      </c>
      <c r="M3289" s="240">
        <f>IFERROR(VLOOKUP($A3289,$A$106:$Q$3105,17,FALSE),"DNP")</f>
        <v>2</v>
      </c>
      <c r="N3289" s="241"/>
      <c r="O3289" s="241"/>
      <c r="P3289" s="241"/>
      <c r="Q3289" s="241"/>
      <c r="R3289" s="241"/>
      <c r="S3289" s="241"/>
      <c r="T3289" s="241"/>
      <c r="U3289" s="241"/>
      <c r="V3289" s="241"/>
      <c r="W3289" s="242"/>
      <c r="X3289" s="243"/>
      <c r="Y3289" s="49" t="str">
        <f t="shared" ref="Y3289" si="2394">IF(M3289="DNP","DNP",IF(M3289=1,"T",IF(M3289&gt;1,"W","L")))</f>
        <v>W</v>
      </c>
      <c r="Z3289" s="49">
        <f t="shared" si="2377"/>
        <v>0</v>
      </c>
      <c r="AA3289" s="244">
        <f t="shared" si="2378"/>
        <v>0</v>
      </c>
      <c r="AB3289" s="250">
        <f t="shared" ref="AB3289" si="2395">IF(AE3289&gt;=4,ROUNDDOWN((((VLOOKUP(MAX(AE3285:AE3289),AE3285:AK3302,7,FALSE)+VLOOKUP(MAX(AE3285:AE3289)-1,AE3285:AK3302,7,FALSE)+VLOOKUP(MAX(AE3285:AE3289)-2,AE3285:AK3302,7,FALSE)+VLOOKUP(MAX(AE3285:AE3289)-3,AE3285:AK3302,7,FALSE))/4)-36)*0.8,0),G3283)</f>
        <v>7</v>
      </c>
      <c r="AC3289" s="246">
        <f t="shared" si="2380"/>
        <v>5</v>
      </c>
      <c r="AD3289" t="str">
        <f>IF(L3289&lt;&gt;"DNP","P","DNP")</f>
        <v>P</v>
      </c>
      <c r="AE3289" s="52">
        <f>COUNTIF(AD3285:AD3289,"=P")</f>
        <v>5</v>
      </c>
      <c r="AF3289" t="str">
        <f t="shared" si="2381"/>
        <v>R</v>
      </c>
      <c r="AG3289" s="247">
        <f>IF(OR(W3289="DNP",W3289="")=TRUE,0,((W3304-W3289)*0.4)+(IF(Y3289="W",0.3,IF(Y3289="T",0,-0.3)))+(IF(X3289="",0,X3289*0.3)))+IF(OR(L3289="DNP",L3289="")=TRUE,0,((L3304-L3289)*0.4)+(IF(Y3289="W",0.3,IF(Y3289="T",0,-0.3)))+(IF(M3289="",0,M3289*0.3)))</f>
        <v>0.89999999999999714</v>
      </c>
      <c r="AH3289" s="247">
        <f t="shared" si="2392"/>
        <v>-0.64266666666667005</v>
      </c>
      <c r="AI3289">
        <f t="shared" si="2385"/>
        <v>10</v>
      </c>
      <c r="AJ3289">
        <f t="shared" ref="AJ3289" si="2396">AI3289+VLOOKUP(A3289,$A$828:$O$932,15,FALSE)</f>
        <v>9</v>
      </c>
      <c r="AK3289">
        <f t="shared" si="2383"/>
        <v>44</v>
      </c>
    </row>
    <row r="3290" spans="1:37" ht="16.5" thickBot="1" x14ac:dyDescent="0.3">
      <c r="A3290" s="238" t="str">
        <f>CONCATENATE($C$10,"Wk ",B3290,"P",A3283)</f>
        <v>2015Wk 6P11</v>
      </c>
      <c r="B3290" s="52">
        <v>6</v>
      </c>
      <c r="C3290" s="241"/>
      <c r="D3290" s="241"/>
      <c r="E3290" s="241"/>
      <c r="F3290" s="241"/>
      <c r="G3290" s="241"/>
      <c r="H3290" s="241"/>
      <c r="I3290" s="241"/>
      <c r="J3290" s="241"/>
      <c r="K3290" s="241"/>
      <c r="L3290" s="248"/>
      <c r="M3290" s="249"/>
      <c r="N3290" s="52">
        <f>IFERROR(VLOOKUP($A3290,$A$106:$Q$3105,5,FALSE),"DNP")</f>
        <v>3</v>
      </c>
      <c r="O3290" s="52">
        <f>IFERROR(VLOOKUP($A3290,$A$106:$Q$3105,6,FALSE),"DNP")</f>
        <v>5</v>
      </c>
      <c r="P3290" s="52">
        <f>IFERROR(VLOOKUP($A3290,$A$106:$Q$3105,7,FALSE),"DNP")</f>
        <v>7</v>
      </c>
      <c r="Q3290" s="52">
        <f>IFERROR(VLOOKUP($A3290,$A$106:$Q$3105,8,FALSE),"DNP")</f>
        <v>4</v>
      </c>
      <c r="R3290" s="52">
        <f>IFERROR(VLOOKUP($A3290,$A$106:$Q$3105,9,FALSE),"DNP")</f>
        <v>5</v>
      </c>
      <c r="S3290" s="52">
        <f>IFERROR(VLOOKUP($A3290,$A$106:$Q$3105,10,FALSE),"DNP")</f>
        <v>3</v>
      </c>
      <c r="T3290" s="52">
        <f>IFERROR(VLOOKUP($A3290,$A$106:$Q$3105,11,FALSE),"DNP")</f>
        <v>5</v>
      </c>
      <c r="U3290" s="52">
        <f>IFERROR(VLOOKUP($A3290,$A$106:$Q$3105,12,FALSE),"DNP")</f>
        <v>5</v>
      </c>
      <c r="V3290" s="52">
        <f>IFERROR(VLOOKUP($A3290,$A$106:$Q$3105,13,FALSE),"DNP")</f>
        <v>6</v>
      </c>
      <c r="W3290" s="239">
        <f>IF(OR(V3290="DNP",V3290=""),"DNP",SUM(N3290:V3290))</f>
        <v>43</v>
      </c>
      <c r="X3290" s="240">
        <f>IFERROR(VLOOKUP($A3290,$A$106:$Q$3105,17,FALSE),"DNP")</f>
        <v>2</v>
      </c>
      <c r="Y3290" s="49" t="str">
        <f t="shared" ref="Y3290" si="2397">IF(X3290="DNP","DNP",IF(X3290=1,"T",IF(X3290&gt;1,"W","L")))</f>
        <v>W</v>
      </c>
      <c r="Z3290" s="49">
        <f t="shared" si="2377"/>
        <v>2</v>
      </c>
      <c r="AA3290" s="244">
        <f t="shared" si="2378"/>
        <v>24</v>
      </c>
      <c r="AB3290" s="250">
        <f t="shared" ref="AB3290" si="2398">IF(AE3290&gt;=4,ROUNDDOWN((((VLOOKUP(MAX(AE3285:AE3290),AE3285:AK3302,7,FALSE)+VLOOKUP(MAX(AE3285:AE3290)-1,AE3285:AK3302,7,FALSE)+VLOOKUP(MAX(AE3285:AE3290)-2,AE3285:AK3302,7,FALSE)+VLOOKUP(MAX(AE3285:AE3290)-3,AE3285:AK3302,7,FALSE))/4)-36)*0.8,0),G3283)</f>
        <v>7</v>
      </c>
      <c r="AC3290" s="246">
        <f t="shared" si="2380"/>
        <v>6</v>
      </c>
      <c r="AD3290" t="str">
        <f>IF(W3290&lt;&gt;"DNP","P","DNP")</f>
        <v>P</v>
      </c>
      <c r="AE3290" s="52">
        <f>COUNTIF(AD3285:AD3290,"=P")</f>
        <v>6</v>
      </c>
      <c r="AF3290" t="str">
        <f t="shared" si="2381"/>
        <v>R</v>
      </c>
      <c r="AG3290" s="247">
        <f>IF(OR(W3290="DNP",W3290="")=TRUE,0,((W3304-W3290)*0.4)+(IF(Y3290="W",0.3,IF(Y3290="T",0,-0.3)))+(IF(X3290="",0,X3290*0.3)))+IF(OR(L3290="DNP",L3290="")=TRUE,0,((L3304-L3290)*0.4)+(IF(Y3290="W",0.3,IF(Y3290="T",0,-0.3)))+(IF(M3290="",0,M3290*0.3)))</f>
        <v>1.0333333333333341</v>
      </c>
      <c r="AH3290" s="247">
        <f t="shared" si="2392"/>
        <v>1.1853333333333325</v>
      </c>
      <c r="AI3290">
        <f t="shared" si="2385"/>
        <v>10</v>
      </c>
      <c r="AJ3290">
        <f t="shared" ref="AJ3290" si="2399">AI3290+VLOOKUP(A3290,$A$995:$O$1099,15,FALSE)</f>
        <v>12</v>
      </c>
      <c r="AK3290">
        <f t="shared" si="2383"/>
        <v>43</v>
      </c>
    </row>
    <row r="3291" spans="1:37" ht="16.5" thickBot="1" x14ac:dyDescent="0.3">
      <c r="A3291" s="238" t="str">
        <f>CONCATENATE($C$10,"Wk ",B3291,"P",A3283)</f>
        <v>2015Wk 7P11</v>
      </c>
      <c r="B3291" s="52">
        <v>7</v>
      </c>
      <c r="C3291" s="52">
        <f>IFERROR(VLOOKUP($A3291,$A$106:$Q$3105,5,FALSE),"DNP")</f>
        <v>6</v>
      </c>
      <c r="D3291" s="52">
        <f>IFERROR(VLOOKUP($A3291,$A$106:$Q$3105,6,FALSE),"DNP")</f>
        <v>5</v>
      </c>
      <c r="E3291" s="52">
        <f>IFERROR(VLOOKUP($A3291,$A$106:$Q$3105,7,FALSE),"DNP")</f>
        <v>6</v>
      </c>
      <c r="F3291" s="52">
        <f>IFERROR(VLOOKUP($A3291,$A$106:$Q$3105,8,FALSE),"DNP")</f>
        <v>5</v>
      </c>
      <c r="G3291" s="52">
        <f>IFERROR(VLOOKUP($A3291,$A$106:$Q$3105,9,FALSE),"DNP")</f>
        <v>5</v>
      </c>
      <c r="H3291" s="52">
        <f>IFERROR(VLOOKUP($A3291,$A$106:$Q$3105,10,FALSE),"DNP")</f>
        <v>4</v>
      </c>
      <c r="I3291" s="52">
        <f>IFERROR(VLOOKUP($A3291,$A$106:$Q$3105,11,FALSE),"DNP")</f>
        <v>5</v>
      </c>
      <c r="J3291" s="52">
        <f>IFERROR(VLOOKUP($A3291,$A$106:$Q$3105,12,FALSE),"DNP")</f>
        <v>3</v>
      </c>
      <c r="K3291" s="52">
        <f>IFERROR(VLOOKUP($A3291,$A$106:$Q$3105,13,FALSE),"DNP")</f>
        <v>6</v>
      </c>
      <c r="L3291" s="239">
        <f>IF(OR(K3291="DNP",K3291=""),"DNP",SUM(C3291:K3291))</f>
        <v>45</v>
      </c>
      <c r="M3291" s="240">
        <f>IFERROR(VLOOKUP($A3291,$A$106:$Q$3105,17,FALSE),"DNP")</f>
        <v>0</v>
      </c>
      <c r="N3291" s="241"/>
      <c r="O3291" s="241"/>
      <c r="P3291" s="241"/>
      <c r="Q3291" s="241"/>
      <c r="R3291" s="241"/>
      <c r="S3291" s="241"/>
      <c r="T3291" s="241"/>
      <c r="U3291" s="241"/>
      <c r="V3291" s="241"/>
      <c r="W3291" s="242"/>
      <c r="X3291" s="243"/>
      <c r="Y3291" s="49" t="str">
        <f t="shared" ref="Y3291" si="2400">IF(M3291="DNP","DNP",IF(M3291=1,"T",IF(M3291&gt;1,"W","L")))</f>
        <v>L</v>
      </c>
      <c r="Z3291" s="49">
        <f t="shared" si="2377"/>
        <v>0</v>
      </c>
      <c r="AA3291" s="244">
        <f t="shared" si="2378"/>
        <v>0</v>
      </c>
      <c r="AB3291" s="250">
        <f t="shared" ref="AB3291" si="2401">IF(AE3291&gt;=4,ROUNDDOWN((((VLOOKUP(MAX(AE3285:AE3291),AE3285:AK3302,7,FALSE)+VLOOKUP(MAX(AE3285:AE3291)-1,AE3285:AK3302,7,FALSE)+VLOOKUP(MAX(AE3285:AE3291)-2,AE3285:AK3302,7,FALSE)+VLOOKUP(MAX(AE3285:AE3291)-3,AE3285:AK3302,7,FALSE))/4)-36)*0.8,0),G3283)</f>
        <v>6</v>
      </c>
      <c r="AC3291" s="246">
        <f t="shared" si="2380"/>
        <v>7</v>
      </c>
      <c r="AD3291" t="str">
        <f>IF(L3291&lt;&gt;"DNP","P","DNP")</f>
        <v>P</v>
      </c>
      <c r="AE3291" s="52">
        <f>COUNTIF(AD3285:AD3291,"=P")</f>
        <v>7</v>
      </c>
      <c r="AF3291" t="str">
        <f t="shared" si="2381"/>
        <v>R</v>
      </c>
      <c r="AG3291" s="247">
        <f>IF(OR(W3291="DNP",W3291="")=TRUE,0,((W3304-W3291)*0.4)+(IF(Y3291="W",0.3,IF(Y3291="T",0,-0.3)))+(IF(X3291="",0,X3291*0.3)))+IF(OR(L3291="DNP",L3291="")=TRUE,0,((L3304-L3291)*0.4)+(IF(Y3291="W",0.3,IF(Y3291="T",0,-0.3)))+(IF(M3291="",0,M3291*0.3)))</f>
        <v>-0.70000000000000284</v>
      </c>
      <c r="AH3291" s="247">
        <f t="shared" si="2392"/>
        <v>0.28933333333333011</v>
      </c>
      <c r="AI3291">
        <f t="shared" si="2385"/>
        <v>11</v>
      </c>
      <c r="AJ3291">
        <f t="shared" ref="AJ3291" si="2402">AI3291+VLOOKUP(A3291,$A$1162:$O$1266,15,FALSE)</f>
        <v>9</v>
      </c>
      <c r="AK3291">
        <f t="shared" si="2383"/>
        <v>45</v>
      </c>
    </row>
    <row r="3292" spans="1:37" ht="16.5" thickBot="1" x14ac:dyDescent="0.3">
      <c r="A3292" s="238" t="str">
        <f>CONCATENATE($C$10,"Wk ",B3292,"P",A3283)</f>
        <v>2015Wk 8P11</v>
      </c>
      <c r="B3292" s="52">
        <v>8</v>
      </c>
      <c r="C3292" s="241"/>
      <c r="D3292" s="241"/>
      <c r="E3292" s="241"/>
      <c r="F3292" s="241"/>
      <c r="G3292" s="241"/>
      <c r="H3292" s="241"/>
      <c r="I3292" s="241"/>
      <c r="J3292" s="241"/>
      <c r="K3292" s="241"/>
      <c r="L3292" s="248"/>
      <c r="M3292" s="249"/>
      <c r="N3292" s="52">
        <f>IFERROR(VLOOKUP($A3292,$A$106:$Q$3105,5,FALSE),"DNP")</f>
        <v>5</v>
      </c>
      <c r="O3292" s="52">
        <f>IFERROR(VLOOKUP($A3292,$A$106:$Q$3105,6,FALSE),"DNP")</f>
        <v>6</v>
      </c>
      <c r="P3292" s="52">
        <f>IFERROR(VLOOKUP($A3292,$A$106:$Q$3105,7,FALSE),"DNP")</f>
        <v>5</v>
      </c>
      <c r="Q3292" s="52">
        <f>IFERROR(VLOOKUP($A3292,$A$106:$Q$3105,8,FALSE),"DNP")</f>
        <v>5</v>
      </c>
      <c r="R3292" s="52">
        <f>IFERROR(VLOOKUP($A3292,$A$106:$Q$3105,9,FALSE),"DNP")</f>
        <v>4</v>
      </c>
      <c r="S3292" s="52">
        <f>IFERROR(VLOOKUP($A3292,$A$106:$Q$3105,10,FALSE),"DNP")</f>
        <v>5</v>
      </c>
      <c r="T3292" s="52">
        <f>IFERROR(VLOOKUP($A3292,$A$106:$Q$3105,11,FALSE),"DNP")</f>
        <v>4</v>
      </c>
      <c r="U3292" s="52">
        <f>IFERROR(VLOOKUP($A3292,$A$106:$Q$3105,12,FALSE),"DNP")</f>
        <v>6</v>
      </c>
      <c r="V3292" s="52">
        <f>IFERROR(VLOOKUP($A3292,$A$106:$Q$3105,13,FALSE),"DNP")</f>
        <v>6</v>
      </c>
      <c r="W3292" s="239">
        <f>IF(OR(V3292="DNP",V3292=""),"DNP",SUM(N3292:V3292))</f>
        <v>46</v>
      </c>
      <c r="X3292" s="240">
        <f>IFERROR(VLOOKUP($A3292,$A$106:$Q$3105,17,FALSE),"DNP")</f>
        <v>0</v>
      </c>
      <c r="Y3292" s="49" t="str">
        <f t="shared" ref="Y3292" si="2403">IF(X3292="DNP","DNP",IF(X3292=1,"T",IF(X3292&gt;1,"W","L")))</f>
        <v>L</v>
      </c>
      <c r="Z3292" s="49">
        <f t="shared" si="2377"/>
        <v>0</v>
      </c>
      <c r="AA3292" s="244">
        <f t="shared" si="2378"/>
        <v>0</v>
      </c>
      <c r="AB3292" s="250">
        <f t="shared" ref="AB3292" si="2404">IF(AE3292&gt;=4,ROUNDDOWN((((VLOOKUP(MAX(AE3285:AE3292),AE3285:AK3302,7,FALSE)+VLOOKUP(MAX(AE3285:AE3292)-1,AE3285:AK3302,7,FALSE)+VLOOKUP(MAX(AE3285:AE3292)-2,AE3285:AK3302,7,FALSE)+VLOOKUP(MAX(AE3285:AE3292)-3,AE3285:AK3302,7,FALSE))/4)-36)*0.8,0),G3283)</f>
        <v>6</v>
      </c>
      <c r="AC3292" s="246">
        <f t="shared" si="2380"/>
        <v>8</v>
      </c>
      <c r="AD3292" t="str">
        <f>IF(W3292&lt;&gt;"DNP","P","DNP")</f>
        <v>P</v>
      </c>
      <c r="AE3292" s="52">
        <f>COUNTIF(AD3285:AD3292,"=P")</f>
        <v>8</v>
      </c>
      <c r="AF3292" t="str">
        <f t="shared" si="2381"/>
        <v>R</v>
      </c>
      <c r="AG3292" s="247">
        <f>IF(OR(W3292="DNP",W3292="")=TRUE,0,((W3304-W3292)*0.4)+(IF(Y3292="W",0.3,IF(Y3292="T",0,-0.3)))+(IF(X3292="",0,X3292*0.3)))+IF(OR(L3292="DNP",L3292="")=TRUE,0,((L3304-L3292)*0.4)+(IF(Y3292="W",0.3,IF(Y3292="T",0,-0.3)))+(IF(M3292="",0,M3292*0.3)))</f>
        <v>-1.3666666666666658</v>
      </c>
      <c r="AH3292" s="247">
        <f t="shared" si="2392"/>
        <v>-1.4946666666666675</v>
      </c>
      <c r="AI3292">
        <f t="shared" si="2385"/>
        <v>11</v>
      </c>
      <c r="AJ3292">
        <f t="shared" ref="AJ3292" si="2405">AI3292+VLOOKUP(A3292,$A$1329:$O$1433,15,FALSE)</f>
        <v>8</v>
      </c>
      <c r="AK3292">
        <f t="shared" si="2383"/>
        <v>46</v>
      </c>
    </row>
    <row r="3293" spans="1:37" ht="16.5" thickBot="1" x14ac:dyDescent="0.3">
      <c r="A3293" s="238" t="str">
        <f>CONCATENATE($C$10,"Wk ",B3293,"P",A3283)</f>
        <v>2015Wk 9P11</v>
      </c>
      <c r="B3293" s="52">
        <v>9</v>
      </c>
      <c r="C3293" s="52">
        <f>IFERROR(VLOOKUP($A3293,$A$106:$Q$3105,5,FALSE),"DNP")</f>
        <v>5</v>
      </c>
      <c r="D3293" s="52">
        <f>IFERROR(VLOOKUP($A3293,$A$106:$Q$3105,6,FALSE),"DNP")</f>
        <v>5</v>
      </c>
      <c r="E3293" s="52">
        <f>IFERROR(VLOOKUP($A3293,$A$106:$Q$3105,7,FALSE),"DNP")</f>
        <v>6</v>
      </c>
      <c r="F3293" s="52">
        <f>IFERROR(VLOOKUP($A3293,$A$106:$Q$3105,8,FALSE),"DNP")</f>
        <v>5</v>
      </c>
      <c r="G3293" s="52">
        <f>IFERROR(VLOOKUP($A3293,$A$106:$Q$3105,9,FALSE),"DNP")</f>
        <v>5</v>
      </c>
      <c r="H3293" s="52">
        <f>IFERROR(VLOOKUP($A3293,$A$106:$Q$3105,10,FALSE),"DNP")</f>
        <v>4</v>
      </c>
      <c r="I3293" s="52">
        <f>IFERROR(VLOOKUP($A3293,$A$106:$Q$3105,11,FALSE),"DNP")</f>
        <v>4</v>
      </c>
      <c r="J3293" s="52">
        <f>IFERROR(VLOOKUP($A3293,$A$106:$Q$3105,12,FALSE),"DNP")</f>
        <v>3</v>
      </c>
      <c r="K3293" s="52">
        <f>IFERROR(VLOOKUP($A3293,$A$106:$Q$3105,13,FALSE),"DNP")</f>
        <v>7</v>
      </c>
      <c r="L3293" s="239">
        <f>IF(OR(K3293="DNP",K3293=""),"DNP",SUM(C3293:K3293))</f>
        <v>44</v>
      </c>
      <c r="M3293" s="240">
        <f>IFERROR(VLOOKUP($A3293,$A$106:$Q$3105,17,FALSE),"DNP")</f>
        <v>0</v>
      </c>
      <c r="N3293" s="241"/>
      <c r="O3293" s="241"/>
      <c r="P3293" s="241"/>
      <c r="Q3293" s="241"/>
      <c r="R3293" s="241"/>
      <c r="S3293" s="241"/>
      <c r="T3293" s="241"/>
      <c r="U3293" s="241"/>
      <c r="V3293" s="241"/>
      <c r="W3293" s="242"/>
      <c r="X3293" s="243"/>
      <c r="Y3293" s="49" t="str">
        <f t="shared" ref="Y3293" si="2406">IF(M3293="DNP","DNP",IF(M3293=1,"T",IF(M3293&gt;1,"W","L")))</f>
        <v>L</v>
      </c>
      <c r="Z3293" s="49">
        <f t="shared" si="2377"/>
        <v>0</v>
      </c>
      <c r="AA3293" s="244">
        <f t="shared" si="2378"/>
        <v>0</v>
      </c>
      <c r="AB3293" s="250">
        <f t="shared" ref="AB3293" si="2407">IF(AE3293&gt;=4,ROUNDDOWN((((VLOOKUP(MAX(AE3285:AE3293),AE3285:AK3302,7,FALSE)+VLOOKUP(MAX(AE3285:AE3293)-1,AE3285:AK3302,7,FALSE)+VLOOKUP(MAX(AE3285:AE3293)-2,AE3285:AK3302,7,FALSE)+VLOOKUP(MAX(AE3285:AE3293)-3,AE3285:AK3302,7,FALSE))/4)-36)*0.8,0),G3283)</f>
        <v>6</v>
      </c>
      <c r="AC3293" s="246">
        <f t="shared" si="2380"/>
        <v>9</v>
      </c>
      <c r="AD3293" t="str">
        <f>IF(L3293&lt;&gt;"DNP","P","DNP")</f>
        <v>P</v>
      </c>
      <c r="AE3293" s="52">
        <f>COUNTIF(AD3285:AD3293,"=P")</f>
        <v>9</v>
      </c>
      <c r="AF3293" t="str">
        <f t="shared" si="2381"/>
        <v>R</v>
      </c>
      <c r="AG3293" s="247">
        <f>IF(OR(W3293="DNP",W3293="")=TRUE,0,((W3304-W3293)*0.4)+(IF(Y3293="W",0.3,IF(Y3293="T",0,-0.3)))+(IF(X3293="",0,X3293*0.3)))+IF(OR(L3293="DNP",L3293="")=TRUE,0,((L3304-L3293)*0.4)+(IF(Y3293="W",0.3,IF(Y3293="T",0,-0.3)))+(IF(M3293="",0,M3293*0.3)))</f>
        <v>-0.30000000000000282</v>
      </c>
      <c r="AH3293" s="247">
        <f t="shared" si="2392"/>
        <v>-1.4466666666666701</v>
      </c>
      <c r="AI3293">
        <f t="shared" si="2385"/>
        <v>11</v>
      </c>
      <c r="AJ3293">
        <f t="shared" ref="AJ3293" si="2408">AI3293+VLOOKUP(A3293,$A$1496:$O$1600,15,FALSE)</f>
        <v>11</v>
      </c>
      <c r="AK3293">
        <f t="shared" si="2383"/>
        <v>44</v>
      </c>
    </row>
    <row r="3294" spans="1:37" ht="16.5" thickBot="1" x14ac:dyDescent="0.3">
      <c r="A3294" s="238" t="str">
        <f>CONCATENATE($C$10,"Wk ",B3294,"P",A3283)</f>
        <v>2015Wk 10P11</v>
      </c>
      <c r="B3294" s="52">
        <v>10</v>
      </c>
      <c r="C3294" s="241"/>
      <c r="D3294" s="241"/>
      <c r="E3294" s="241"/>
      <c r="F3294" s="241"/>
      <c r="G3294" s="241"/>
      <c r="H3294" s="241"/>
      <c r="I3294" s="241"/>
      <c r="J3294" s="241"/>
      <c r="K3294" s="241"/>
      <c r="L3294" s="248"/>
      <c r="M3294" s="249"/>
      <c r="N3294" s="52">
        <f>IFERROR(VLOOKUP($A3294,$A$106:$Q$3105,5,FALSE),"DNP")</f>
        <v>5</v>
      </c>
      <c r="O3294" s="52">
        <f>IFERROR(VLOOKUP($A3294,$A$106:$Q$3105,6,FALSE),"DNP")</f>
        <v>5</v>
      </c>
      <c r="P3294" s="52">
        <f>IFERROR(VLOOKUP($A3294,$A$106:$Q$3105,7,FALSE),"DNP")</f>
        <v>5</v>
      </c>
      <c r="Q3294" s="52">
        <f>IFERROR(VLOOKUP($A3294,$A$106:$Q$3105,8,FALSE),"DNP")</f>
        <v>4</v>
      </c>
      <c r="R3294" s="52">
        <f>IFERROR(VLOOKUP($A3294,$A$106:$Q$3105,9,FALSE),"DNP")</f>
        <v>3</v>
      </c>
      <c r="S3294" s="52">
        <f>IFERROR(VLOOKUP($A3294,$A$106:$Q$3105,10,FALSE),"DNP")</f>
        <v>4</v>
      </c>
      <c r="T3294" s="52">
        <f>IFERROR(VLOOKUP($A3294,$A$106:$Q$3105,11,FALSE),"DNP")</f>
        <v>4</v>
      </c>
      <c r="U3294" s="52">
        <f>IFERROR(VLOOKUP($A3294,$A$106:$Q$3105,12,FALSE),"DNP")</f>
        <v>4</v>
      </c>
      <c r="V3294" s="52">
        <f>IFERROR(VLOOKUP($A3294,$A$106:$Q$3105,13,FALSE),"DNP")</f>
        <v>7</v>
      </c>
      <c r="W3294" s="239">
        <f>IF(OR(V3294="DNP",V3294=""),"DNP",SUM(N3294:V3294))</f>
        <v>41</v>
      </c>
      <c r="X3294" s="240">
        <f>IFERROR(VLOOKUP($A3294,$A$106:$Q$3105,17,FALSE),"DNP")</f>
        <v>1</v>
      </c>
      <c r="Y3294" s="49" t="str">
        <f t="shared" ref="Y3294" si="2409">IF(X3294="DNP","DNP",IF(X3294=1,"T",IF(X3294&gt;1,"W","L")))</f>
        <v>T</v>
      </c>
      <c r="Z3294" s="49">
        <f t="shared" si="2377"/>
        <v>0</v>
      </c>
      <c r="AA3294" s="244">
        <f t="shared" si="2378"/>
        <v>0</v>
      </c>
      <c r="AB3294" s="250">
        <f t="shared" ref="AB3294" si="2410">IF(AE3294&gt;=4,ROUNDDOWN((((VLOOKUP(MAX(AE3285:AE3294),AE3285:AK3302,7,FALSE)+VLOOKUP(MAX(AE3285:AE3294)-1,AE3285:AK3302,7,FALSE)+VLOOKUP(MAX(AE3285:AE3294)-2,AE3285:AK3302,7,FALSE)+VLOOKUP(MAX(AE3285:AE3294)-3,AE3285:AK3302,7,FALSE))/4)-36)*0.8,0),G3283)</f>
        <v>6</v>
      </c>
      <c r="AC3294" s="246">
        <f t="shared" ref="AC3294:AC3302" si="2411">IF(VLOOKUP(LEFT($A3294,9),$A$106:$Q$3105,17,FALSE)="Played",B3294,"")</f>
        <v>10</v>
      </c>
      <c r="AD3294" t="str">
        <f>IF(W3294&lt;&gt;"DNP","P","DNP")</f>
        <v>P</v>
      </c>
      <c r="AE3294" s="52">
        <f>COUNTIF(AD3285:AD3294,"=P")</f>
        <v>10</v>
      </c>
      <c r="AF3294" t="str">
        <f t="shared" si="2381"/>
        <v>R</v>
      </c>
      <c r="AG3294" s="247">
        <f>IF(OR(W3294="DNP",W3294="")=TRUE,0,((W3304-W3294)*0.4)+(IF(Y3294="W",0.3,IF(Y3294="T",0,-0.3)))+(IF(X3294="",0,X3294*0.3)))+IF(OR(L3294="DNP",L3294="")=TRUE,0,((L3304-L3294)*0.4)+(IF(Y3294="W",0.3,IF(Y3294="T",0,-0.3)))+(IF(M3294="",0,M3294*0.3)))</f>
        <v>1.2333333333333343</v>
      </c>
      <c r="AH3294" s="247">
        <f t="shared" si="2392"/>
        <v>0.5813333333333327</v>
      </c>
      <c r="AI3294">
        <f t="shared" si="2385"/>
        <v>11</v>
      </c>
      <c r="AJ3294">
        <f t="shared" ref="AJ3294" si="2412">AI3294+VLOOKUP(A3294,$A$1663:$O$1767,15,FALSE)</f>
        <v>13</v>
      </c>
      <c r="AK3294">
        <f t="shared" si="2383"/>
        <v>41</v>
      </c>
    </row>
    <row r="3295" spans="1:37" ht="16.5" thickBot="1" x14ac:dyDescent="0.3">
      <c r="A3295" s="238" t="str">
        <f>CONCATENATE($C$10,"Wk ",B3295,"P",A3283)</f>
        <v>2015Wk 11P11</v>
      </c>
      <c r="B3295" s="52">
        <v>11</v>
      </c>
      <c r="C3295" s="52">
        <f>IFERROR(VLOOKUP($A3295,$A$106:$Q$3105,5,FALSE),"DNP")</f>
        <v>5</v>
      </c>
      <c r="D3295" s="52">
        <f>IFERROR(VLOOKUP($A3295,$A$106:$Q$3105,6,FALSE),"DNP")</f>
        <v>3</v>
      </c>
      <c r="E3295" s="52">
        <f>IFERROR(VLOOKUP($A3295,$A$106:$Q$3105,7,FALSE),"DNP")</f>
        <v>6</v>
      </c>
      <c r="F3295" s="52">
        <f>IFERROR(VLOOKUP($A3295,$A$106:$Q$3105,8,FALSE),"DNP")</f>
        <v>5</v>
      </c>
      <c r="G3295" s="52">
        <f>IFERROR(VLOOKUP($A3295,$A$106:$Q$3105,9,FALSE),"DNP")</f>
        <v>5</v>
      </c>
      <c r="H3295" s="52">
        <f>IFERROR(VLOOKUP($A3295,$A$106:$Q$3105,10,FALSE),"DNP")</f>
        <v>4</v>
      </c>
      <c r="I3295" s="52">
        <f>IFERROR(VLOOKUP($A3295,$A$106:$Q$3105,11,FALSE),"DNP")</f>
        <v>5</v>
      </c>
      <c r="J3295" s="52">
        <f>IFERROR(VLOOKUP($A3295,$A$106:$Q$3105,12,FALSE),"DNP")</f>
        <v>3</v>
      </c>
      <c r="K3295" s="52">
        <f>IFERROR(VLOOKUP($A3295,$A$106:$Q$3105,13,FALSE),"DNP")</f>
        <v>5</v>
      </c>
      <c r="L3295" s="239">
        <f>IF(OR(K3295="DNP",K3295=""),"DNP",SUM(C3295:K3295))</f>
        <v>41</v>
      </c>
      <c r="M3295" s="240">
        <f>IFERROR(VLOOKUP($A3295,$A$106:$Q$3105,17,FALSE),"DNP")</f>
        <v>1</v>
      </c>
      <c r="N3295" s="241"/>
      <c r="O3295" s="241"/>
      <c r="P3295" s="241"/>
      <c r="Q3295" s="241"/>
      <c r="R3295" s="241"/>
      <c r="S3295" s="241"/>
      <c r="T3295" s="241"/>
      <c r="U3295" s="241"/>
      <c r="V3295" s="241"/>
      <c r="W3295" s="242"/>
      <c r="X3295" s="243"/>
      <c r="Y3295" s="49" t="str">
        <f t="shared" ref="Y3295" si="2413">IF(M3295="DNP","DNP",IF(M3295=1,"T",IF(M3295&gt;1,"W","L")))</f>
        <v>T</v>
      </c>
      <c r="Z3295" s="49">
        <f t="shared" si="2377"/>
        <v>1</v>
      </c>
      <c r="AA3295" s="244">
        <f t="shared" si="2378"/>
        <v>7</v>
      </c>
      <c r="AB3295" s="250">
        <f t="shared" ref="AB3295" si="2414">IF(AE3295&gt;=4,ROUNDDOWN((((VLOOKUP(MAX(AE3285:AE3295),AE3285:AK3302,7,FALSE)+VLOOKUP(MAX(AE3285:AE3295)-1,AE3285:AK3302,7,FALSE)+VLOOKUP(MAX(AE3285:AE3295)-2,AE3285:AK3302,7,FALSE)+VLOOKUP(MAX(AE3285:AE3295)-3,AE3285:AK3302,7,FALSE))/4)-36)*0.8,0),G3283)</f>
        <v>5</v>
      </c>
      <c r="AC3295" s="246">
        <f t="shared" si="2411"/>
        <v>11</v>
      </c>
      <c r="AD3295" t="str">
        <f>IF(L3295&lt;&gt;"DNP","P","DNP")</f>
        <v>P</v>
      </c>
      <c r="AE3295" s="52">
        <f>COUNTIF(AD3285:AD3295,"=P")</f>
        <v>11</v>
      </c>
      <c r="AF3295" t="str">
        <f t="shared" si="2381"/>
        <v>R</v>
      </c>
      <c r="AG3295" s="247">
        <f>IF(OR(W3295="DNP",W3295="")=TRUE,0,((W3304-W3295)*0.4)+(IF(Y3295="W",0.3,IF(Y3295="T",0,-0.3)))+(IF(X3295="",0,X3295*0.3)))+IF(OR(L3295="DNP",L3295="")=TRUE,0,((L3304-L3295)*0.4)+(IF(Y3295="W",0.3,IF(Y3295="T",0,-0.3)))+(IF(M3295="",0,M3295*0.3)))</f>
        <v>1.4999999999999973</v>
      </c>
      <c r="AH3295" s="247">
        <f t="shared" si="2392"/>
        <v>2.2273333333333305</v>
      </c>
      <c r="AI3295">
        <f t="shared" si="2385"/>
        <v>12</v>
      </c>
      <c r="AJ3295">
        <f t="shared" ref="AJ3295" si="2415">AI3295+VLOOKUP(A3295,$A$1830:$O$1934,15,FALSE)</f>
        <v>15</v>
      </c>
      <c r="AK3295">
        <f t="shared" si="2383"/>
        <v>41</v>
      </c>
    </row>
    <row r="3296" spans="1:37" ht="16.5" thickBot="1" x14ac:dyDescent="0.3">
      <c r="A3296" s="238" t="str">
        <f>CONCATENATE($C$10,"Wk ",B3296,"P",A3283)</f>
        <v>2015Wk 12P11</v>
      </c>
      <c r="B3296" s="52">
        <v>12</v>
      </c>
      <c r="C3296" s="241"/>
      <c r="D3296" s="241"/>
      <c r="E3296" s="241"/>
      <c r="F3296" s="241"/>
      <c r="G3296" s="241"/>
      <c r="H3296" s="241"/>
      <c r="I3296" s="241"/>
      <c r="J3296" s="241"/>
      <c r="K3296" s="241"/>
      <c r="L3296" s="248"/>
      <c r="M3296" s="249"/>
      <c r="N3296" s="52">
        <f>IFERROR(VLOOKUP($A3296,$A$106:$Q$3105,5,FALSE),"DNP")</f>
        <v>4</v>
      </c>
      <c r="O3296" s="52">
        <f>IFERROR(VLOOKUP($A3296,$A$106:$Q$3105,6,FALSE),"DNP")</f>
        <v>4</v>
      </c>
      <c r="P3296" s="52">
        <f>IFERROR(VLOOKUP($A3296,$A$106:$Q$3105,7,FALSE),"DNP")</f>
        <v>6</v>
      </c>
      <c r="Q3296" s="52">
        <f>IFERROR(VLOOKUP($A3296,$A$106:$Q$3105,8,FALSE),"DNP")</f>
        <v>5</v>
      </c>
      <c r="R3296" s="52">
        <f>IFERROR(VLOOKUP($A3296,$A$106:$Q$3105,9,FALSE),"DNP")</f>
        <v>5</v>
      </c>
      <c r="S3296" s="52">
        <f>IFERROR(VLOOKUP($A3296,$A$106:$Q$3105,10,FALSE),"DNP")</f>
        <v>4</v>
      </c>
      <c r="T3296" s="52">
        <f>IFERROR(VLOOKUP($A3296,$A$106:$Q$3105,11,FALSE),"DNP")</f>
        <v>3</v>
      </c>
      <c r="U3296" s="52">
        <f>IFERROR(VLOOKUP($A3296,$A$106:$Q$3105,12,FALSE),"DNP")</f>
        <v>4</v>
      </c>
      <c r="V3296" s="52">
        <f>IFERROR(VLOOKUP($A3296,$A$106:$Q$3105,13,FALSE),"DNP")</f>
        <v>7</v>
      </c>
      <c r="W3296" s="239">
        <f>IF(OR(V3296="DNP",V3296=""),"DNP",SUM(N3296:V3296))</f>
        <v>42</v>
      </c>
      <c r="X3296" s="240">
        <f>IFERROR(VLOOKUP($A3296,$A$106:$Q$3105,17,FALSE),"DNP")</f>
        <v>0</v>
      </c>
      <c r="Y3296" s="49" t="str">
        <f t="shared" ref="Y3296" si="2416">IF(X3296="DNP","DNP",IF(X3296=1,"T",IF(X3296&gt;1,"W","L")))</f>
        <v>L</v>
      </c>
      <c r="Z3296" s="49">
        <f t="shared" si="2377"/>
        <v>0</v>
      </c>
      <c r="AA3296" s="244">
        <f t="shared" si="2378"/>
        <v>0</v>
      </c>
      <c r="AB3296" s="250">
        <f t="shared" ref="AB3296" si="2417">IF(AE3296&gt;=4,ROUNDDOWN((((VLOOKUP(MAX(AE3285:AE3296),AE3285:AK3302,7,FALSE)+VLOOKUP(MAX(AE3285:AE3296)-1,AE3285:AK3302,7,FALSE)+VLOOKUP(MAX(AE3285:AE3296)-2,AE3285:AK3302,7,FALSE)+VLOOKUP(MAX(AE3285:AE3296)-3,AE3285:AK3302,7,FALSE))/4)-36)*0.8,0),G3283)</f>
        <v>4</v>
      </c>
      <c r="AC3296" s="246">
        <f t="shared" si="2411"/>
        <v>12</v>
      </c>
      <c r="AD3296" t="str">
        <f>IF(W3296&lt;&gt;"DNP","P","DNP")</f>
        <v>P</v>
      </c>
      <c r="AE3296" s="52">
        <f>COUNTIF(AD3285:AD3296,"=P")</f>
        <v>12</v>
      </c>
      <c r="AF3296" t="str">
        <f t="shared" si="2381"/>
        <v>R</v>
      </c>
      <c r="AG3296" s="247">
        <f>IF(OR(W3296="DNP",W3296="")=TRUE,0,((W3304-W3296)*0.4)+(IF(Y3296="W",0.3,IF(Y3296="T",0,-0.3)))+(IF(X3296="",0,X3296*0.3)))+IF(OR(L3296="DNP",L3296="")=TRUE,0,((L3304-L3296)*0.4)+(IF(Y3296="W",0.3,IF(Y3296="T",0,-0.3)))+(IF(M3296="",0,M3296*0.3)))</f>
        <v>0.23333333333333434</v>
      </c>
      <c r="AH3296" s="247">
        <f t="shared" si="2392"/>
        <v>1.6453333333333329</v>
      </c>
      <c r="AI3296">
        <f t="shared" si="2385"/>
        <v>13</v>
      </c>
      <c r="AJ3296">
        <f t="shared" ref="AJ3296" si="2418">AI3296+VLOOKUP(A3296,$A$1997:$O$2101,15,FALSE)</f>
        <v>14</v>
      </c>
      <c r="AK3296">
        <f t="shared" si="2383"/>
        <v>42</v>
      </c>
    </row>
    <row r="3297" spans="1:37" ht="16.5" thickBot="1" x14ac:dyDescent="0.3">
      <c r="A3297" s="238" t="str">
        <f>CONCATENATE($C$10,"Wk ",B3297,"P",A3283)</f>
        <v>2015Wk 13P11</v>
      </c>
      <c r="B3297" s="52">
        <v>13</v>
      </c>
      <c r="C3297" s="52">
        <f>IFERROR(VLOOKUP($A3297,$A$106:$Q$3105,5,FALSE),"DNP")</f>
        <v>5</v>
      </c>
      <c r="D3297" s="52">
        <f>IFERROR(VLOOKUP($A3297,$A$106:$Q$3105,6,FALSE),"DNP")</f>
        <v>5</v>
      </c>
      <c r="E3297" s="52">
        <f>IFERROR(VLOOKUP($A3297,$A$106:$Q$3105,7,FALSE),"DNP")</f>
        <v>7</v>
      </c>
      <c r="F3297" s="52">
        <f>IFERROR(VLOOKUP($A3297,$A$106:$Q$3105,8,FALSE),"DNP")</f>
        <v>5</v>
      </c>
      <c r="G3297" s="52">
        <f>IFERROR(VLOOKUP($A3297,$A$106:$Q$3105,9,FALSE),"DNP")</f>
        <v>6</v>
      </c>
      <c r="H3297" s="52">
        <f>IFERROR(VLOOKUP($A3297,$A$106:$Q$3105,10,FALSE),"DNP")</f>
        <v>4</v>
      </c>
      <c r="I3297" s="52">
        <f>IFERROR(VLOOKUP($A3297,$A$106:$Q$3105,11,FALSE),"DNP")</f>
        <v>5</v>
      </c>
      <c r="J3297" s="52">
        <f>IFERROR(VLOOKUP($A3297,$A$106:$Q$3105,12,FALSE),"DNP")</f>
        <v>3</v>
      </c>
      <c r="K3297" s="52">
        <f>IFERROR(VLOOKUP($A3297,$A$106:$Q$3105,13,FALSE),"DNP")</f>
        <v>5</v>
      </c>
      <c r="L3297" s="239">
        <f>IF(OR(K3297="DNP",K3297=""),"DNP",SUM(C3297:K3297))</f>
        <v>45</v>
      </c>
      <c r="M3297" s="240">
        <f>IFERROR(VLOOKUP($A3297,$A$106:$Q$3105,17,FALSE),"DNP")</f>
        <v>2</v>
      </c>
      <c r="N3297" s="241"/>
      <c r="O3297" s="241"/>
      <c r="P3297" s="241"/>
      <c r="Q3297" s="241"/>
      <c r="R3297" s="241"/>
      <c r="S3297" s="241"/>
      <c r="T3297" s="241"/>
      <c r="U3297" s="241"/>
      <c r="V3297" s="241"/>
      <c r="W3297" s="242"/>
      <c r="X3297" s="243"/>
      <c r="Y3297" s="49" t="str">
        <f t="shared" ref="Y3297" si="2419">IF(M3297="DNP","DNP",IF(M3297=1,"T",IF(M3297&gt;1,"W","L")))</f>
        <v>W</v>
      </c>
      <c r="Z3297" s="49">
        <f t="shared" si="2377"/>
        <v>0</v>
      </c>
      <c r="AA3297" s="244">
        <f t="shared" si="2378"/>
        <v>0</v>
      </c>
      <c r="AB3297" s="250">
        <f t="shared" ref="AB3297" si="2420">IF(AE3297&gt;=4,ROUNDDOWN((((VLOOKUP(MAX(AE3285:AE3297),AE3285:AK3302,7,FALSE)+VLOOKUP(MAX(AE3285:AE3297)-1,AE3285:AK3302,7,FALSE)+VLOOKUP(MAX(AE3285:AE3297)-2,AE3285:AK3302,7,FALSE)+VLOOKUP(MAX(AE3285:AE3297)-3,AE3285:AK3302,7,FALSE))/4)-36)*0.8,0),G3283)</f>
        <v>5</v>
      </c>
      <c r="AC3297" s="246">
        <f t="shared" si="2411"/>
        <v>13</v>
      </c>
      <c r="AD3297" t="str">
        <f>IF(L3297&lt;&gt;"DNP","P","DNP")</f>
        <v>P</v>
      </c>
      <c r="AE3297" s="52">
        <f>COUNTIF(AD3285:AD3297,"=P")</f>
        <v>13</v>
      </c>
      <c r="AF3297" t="str">
        <f t="shared" si="2381"/>
        <v>R</v>
      </c>
      <c r="AG3297" s="247">
        <f>IF(OR(W3297="DNP",W3297="")=TRUE,0,((W3304-W3297)*0.4)+(IF(Y3297="W",0.3,IF(Y3297="T",0,-0.3)))+(IF(X3297="",0,X3297*0.3)))+IF(OR(L3297="DNP",L3297="")=TRUE,0,((L3304-L3297)*0.4)+(IF(Y3297="W",0.3,IF(Y3297="T",0,-0.3)))+(IF(M3297="",0,M3297*0.3)))</f>
        <v>0.49999999999999711</v>
      </c>
      <c r="AH3297" s="247">
        <f t="shared" si="2392"/>
        <v>1.1513333333333302</v>
      </c>
      <c r="AI3297">
        <f t="shared" si="2385"/>
        <v>12</v>
      </c>
      <c r="AJ3297">
        <f t="shared" ref="AJ3297" si="2421">AI3297+VLOOKUP(A3297,$A$2164:$O$2268,15,FALSE)</f>
        <v>10</v>
      </c>
      <c r="AK3297">
        <f t="shared" si="2383"/>
        <v>45</v>
      </c>
    </row>
    <row r="3298" spans="1:37" ht="16.5" thickBot="1" x14ac:dyDescent="0.3">
      <c r="A3298" s="238" t="str">
        <f>CONCATENATE($C$10,"Wk ",B3298,"P",A3283)</f>
        <v>2015Wk 14P11</v>
      </c>
      <c r="B3298" s="52">
        <v>14</v>
      </c>
      <c r="C3298" s="241"/>
      <c r="D3298" s="241"/>
      <c r="E3298" s="241"/>
      <c r="F3298" s="241"/>
      <c r="G3298" s="241"/>
      <c r="H3298" s="241"/>
      <c r="I3298" s="241"/>
      <c r="J3298" s="241"/>
      <c r="K3298" s="241"/>
      <c r="L3298" s="248"/>
      <c r="M3298" s="249"/>
      <c r="N3298" s="52">
        <f>IFERROR(VLOOKUP($A3298,$A$106:$Q$3105,5,FALSE),"DNP")</f>
        <v>4</v>
      </c>
      <c r="O3298" s="52">
        <f>IFERROR(VLOOKUP($A3298,$A$106:$Q$3105,6,FALSE),"DNP")</f>
        <v>4</v>
      </c>
      <c r="P3298" s="52">
        <f>IFERROR(VLOOKUP($A3298,$A$106:$Q$3105,7,FALSE),"DNP")</f>
        <v>7</v>
      </c>
      <c r="Q3298" s="52">
        <f>IFERROR(VLOOKUP($A3298,$A$106:$Q$3105,8,FALSE),"DNP")</f>
        <v>4</v>
      </c>
      <c r="R3298" s="52">
        <f>IFERROR(VLOOKUP($A3298,$A$106:$Q$3105,9,FALSE),"DNP")</f>
        <v>4</v>
      </c>
      <c r="S3298" s="52">
        <f>IFERROR(VLOOKUP($A3298,$A$106:$Q$3105,10,FALSE),"DNP")</f>
        <v>4</v>
      </c>
      <c r="T3298" s="52">
        <f>IFERROR(VLOOKUP($A3298,$A$106:$Q$3105,11,FALSE),"DNP")</f>
        <v>3</v>
      </c>
      <c r="U3298" s="52">
        <f>IFERROR(VLOOKUP($A3298,$A$106:$Q$3105,12,FALSE),"DNP")</f>
        <v>4</v>
      </c>
      <c r="V3298" s="52">
        <f>IFERROR(VLOOKUP($A3298,$A$106:$Q$3105,13,FALSE),"DNP")</f>
        <v>7</v>
      </c>
      <c r="W3298" s="239">
        <f>IF(OR(V3298="DNP",V3298=""),"DNP",SUM(N3298:V3298))</f>
        <v>41</v>
      </c>
      <c r="X3298" s="240">
        <f>IFERROR(VLOOKUP($A3298,$A$106:$Q$3105,17,FALSE),"DNP")</f>
        <v>2</v>
      </c>
      <c r="Y3298" s="49" t="str">
        <f t="shared" ref="Y3298" si="2422">IF(X3298="DNP","DNP",IF(X3298=1,"T",IF(X3298&gt;1,"W","L")))</f>
        <v>W</v>
      </c>
      <c r="Z3298" s="49">
        <f t="shared" si="2377"/>
        <v>0</v>
      </c>
      <c r="AA3298" s="244">
        <f t="shared" si="2378"/>
        <v>0</v>
      </c>
      <c r="AB3298" s="250">
        <f t="shared" ref="AB3298" si="2423">IF(AE3298&gt;=4,ROUNDDOWN((((VLOOKUP(MAX(AE3285:AE3298),AE3285:AK3302,7,FALSE)+VLOOKUP(MAX(AE3285:AE3298)-1,AE3285:AK3302,7,FALSE)+VLOOKUP(MAX(AE3285:AE3298)-2,AE3285:AK3302,7,FALSE)+VLOOKUP(MAX(AE3285:AE3298)-3,AE3285:AK3302,7,FALSE))/4)-36)*0.8,0),G3283)</f>
        <v>5</v>
      </c>
      <c r="AC3298" s="246">
        <f t="shared" si="2411"/>
        <v>14</v>
      </c>
      <c r="AD3298" t="str">
        <f>IF(W3298&lt;&gt;"DNP","P","DNP")</f>
        <v>P</v>
      </c>
      <c r="AE3298" s="52">
        <f>COUNTIF(AD3285:AD3298,"=P")</f>
        <v>14</v>
      </c>
      <c r="AF3298" t="str">
        <f t="shared" si="2381"/>
        <v>R</v>
      </c>
      <c r="AG3298" s="247">
        <f>IF(OR(W3298="DNP",W3298="")=TRUE,0,((W3304-W3298)*0.4)+(IF(Y3298="W",0.3,IF(Y3298="T",0,-0.3)))+(IF(X3298="",0,X3298*0.3)))+IF(OR(L3298="DNP",L3298="")=TRUE,0,((L3304-L3298)*0.4)+(IF(Y3298="W",0.3,IF(Y3298="T",0,-0.3)))+(IF(M3298="",0,M3298*0.3)))</f>
        <v>1.8333333333333344</v>
      </c>
      <c r="AH3298" s="247">
        <f t="shared" si="2392"/>
        <v>2.245333333333333</v>
      </c>
      <c r="AI3298">
        <f t="shared" si="2385"/>
        <v>12</v>
      </c>
      <c r="AJ3298">
        <f t="shared" ref="AJ3298" si="2424">AI3298+VLOOKUP(A3298,$A$2331:$O$2435,15,FALSE)</f>
        <v>14</v>
      </c>
      <c r="AK3298">
        <f t="shared" si="2383"/>
        <v>41</v>
      </c>
    </row>
    <row r="3299" spans="1:37" ht="16.5" thickBot="1" x14ac:dyDescent="0.3">
      <c r="A3299" s="238" t="str">
        <f>CONCATENATE($C$10,"Wk ",B3299,"P",A3283)</f>
        <v>2015Wk 15P11</v>
      </c>
      <c r="B3299" s="52">
        <v>15</v>
      </c>
      <c r="C3299" s="52">
        <f>IFERROR(VLOOKUP($A3299,$A$106:$Q$3105,5,FALSE),"DNP")</f>
        <v>5</v>
      </c>
      <c r="D3299" s="52">
        <f>IFERROR(VLOOKUP($A3299,$A$106:$Q$3105,6,FALSE),"DNP")</f>
        <v>5</v>
      </c>
      <c r="E3299" s="52">
        <f>IFERROR(VLOOKUP($A3299,$A$106:$Q$3105,7,FALSE),"DNP")</f>
        <v>6</v>
      </c>
      <c r="F3299" s="52">
        <f>IFERROR(VLOOKUP($A3299,$A$106:$Q$3105,8,FALSE),"DNP")</f>
        <v>5</v>
      </c>
      <c r="G3299" s="52">
        <f>IFERROR(VLOOKUP($A3299,$A$106:$Q$3105,9,FALSE),"DNP")</f>
        <v>4</v>
      </c>
      <c r="H3299" s="52">
        <f>IFERROR(VLOOKUP($A3299,$A$106:$Q$3105,10,FALSE),"DNP")</f>
        <v>4</v>
      </c>
      <c r="I3299" s="52">
        <f>IFERROR(VLOOKUP($A3299,$A$106:$Q$3105,11,FALSE),"DNP")</f>
        <v>5</v>
      </c>
      <c r="J3299" s="52">
        <f>IFERROR(VLOOKUP($A3299,$A$106:$Q$3105,12,FALSE),"DNP")</f>
        <v>4</v>
      </c>
      <c r="K3299" s="52">
        <f>IFERROR(VLOOKUP($A3299,$A$106:$Q$3105,13,FALSE),"DNP")</f>
        <v>5</v>
      </c>
      <c r="L3299" s="239">
        <f>IF(OR(K3299="DNP",K3299=""),"DNP",SUM(C3299:K3299))</f>
        <v>43</v>
      </c>
      <c r="M3299" s="240">
        <f>IFERROR(VLOOKUP($A3299,$A$106:$Q$3105,17,FALSE),"DNP")</f>
        <v>2</v>
      </c>
      <c r="N3299" s="241"/>
      <c r="O3299" s="241"/>
      <c r="P3299" s="241"/>
      <c r="Q3299" s="241"/>
      <c r="R3299" s="241"/>
      <c r="S3299" s="241"/>
      <c r="T3299" s="241"/>
      <c r="U3299" s="241"/>
      <c r="V3299" s="241"/>
      <c r="W3299" s="242"/>
      <c r="X3299" s="243"/>
      <c r="Y3299" s="49" t="str">
        <f t="shared" ref="Y3299" si="2425">IF(M3299="DNP","DNP",IF(M3299=1,"T",IF(M3299&gt;1,"W","L")))</f>
        <v>W</v>
      </c>
      <c r="Z3299" s="49">
        <f t="shared" si="2377"/>
        <v>0</v>
      </c>
      <c r="AA3299" s="244">
        <f t="shared" si="2378"/>
        <v>0</v>
      </c>
      <c r="AB3299" s="250">
        <f t="shared" ref="AB3299" si="2426">IF(AE3299&gt;=4,ROUNDDOWN((((VLOOKUP(MAX(AE3285:AE3299),AE3285:AK3302,7,FALSE)+VLOOKUP(MAX(AE3285:AE3299)-1,AE3285:AK3302,7,FALSE)+VLOOKUP(MAX(AE3285:AE3299)-2,AE3285:AK3302,7,FALSE)+VLOOKUP(MAX(AE3285:AE3299)-3,AE3285:AK3302,7,FALSE))/4)-36)*0.8,0),G3283)</f>
        <v>5</v>
      </c>
      <c r="AC3299" s="246">
        <f t="shared" si="2411"/>
        <v>15</v>
      </c>
      <c r="AD3299" t="str">
        <f>IF(L3299&lt;&gt;"DNP","P","DNP")</f>
        <v>P</v>
      </c>
      <c r="AE3299" s="52">
        <f>COUNTIF(AD3285:AD3299,"=P")</f>
        <v>15</v>
      </c>
      <c r="AF3299" t="str">
        <f t="shared" si="2381"/>
        <v>R</v>
      </c>
      <c r="AG3299" s="247">
        <f>IF(OR(W3299="DNP",W3299="")=TRUE,0,((W3304-W3299)*0.4)+(IF(Y3299="W",0.3,IF(Y3299="T",0,-0.3)))+(IF(X3299="",0,X3299*0.3)))+IF(OR(L3299="DNP",L3299="")=TRUE,0,((L3304-L3299)*0.4)+(IF(Y3299="W",0.3,IF(Y3299="T",0,-0.3)))+(IF(M3299="",0,M3299*0.3)))</f>
        <v>1.2999999999999972</v>
      </c>
      <c r="AH3299" s="247">
        <f t="shared" si="2392"/>
        <v>2.6933333333333307</v>
      </c>
      <c r="AI3299">
        <f t="shared" si="2385"/>
        <v>12</v>
      </c>
      <c r="AJ3299">
        <f t="shared" ref="AJ3299" si="2427">AI3299+VLOOKUP(A3299,$A$2498:$O$2602,15,FALSE)</f>
        <v>12</v>
      </c>
      <c r="AK3299">
        <f t="shared" si="2383"/>
        <v>43</v>
      </c>
    </row>
    <row r="3300" spans="1:37" ht="16.5" thickBot="1" x14ac:dyDescent="0.3">
      <c r="A3300" s="238" t="str">
        <f>CONCATENATE($C$10,"Wk ",B3300,"P",A3283)</f>
        <v>2015Wk 16P11</v>
      </c>
      <c r="B3300" s="52">
        <v>16</v>
      </c>
      <c r="C3300" s="241"/>
      <c r="D3300" s="241"/>
      <c r="E3300" s="241"/>
      <c r="F3300" s="241"/>
      <c r="G3300" s="241"/>
      <c r="H3300" s="241"/>
      <c r="I3300" s="241"/>
      <c r="J3300" s="241"/>
      <c r="K3300" s="241"/>
      <c r="L3300" s="248"/>
      <c r="M3300" s="249"/>
      <c r="N3300" s="52">
        <f>IFERROR(VLOOKUP($A3300,$A$106:$Q$3105,5,FALSE),"DNP")</f>
        <v>5</v>
      </c>
      <c r="O3300" s="52">
        <f>IFERROR(VLOOKUP($A3300,$A$106:$Q$3105,6,FALSE),"DNP")</f>
        <v>6</v>
      </c>
      <c r="P3300" s="52">
        <f>IFERROR(VLOOKUP($A3300,$A$106:$Q$3105,7,FALSE),"DNP")</f>
        <v>6</v>
      </c>
      <c r="Q3300" s="52">
        <f>IFERROR(VLOOKUP($A3300,$A$106:$Q$3105,8,FALSE),"DNP")</f>
        <v>5</v>
      </c>
      <c r="R3300" s="52">
        <f>IFERROR(VLOOKUP($A3300,$A$106:$Q$3105,9,FALSE),"DNP")</f>
        <v>3</v>
      </c>
      <c r="S3300" s="52">
        <f>IFERROR(VLOOKUP($A3300,$A$106:$Q$3105,10,FALSE),"DNP")</f>
        <v>4</v>
      </c>
      <c r="T3300" s="52">
        <f>IFERROR(VLOOKUP($A3300,$A$106:$Q$3105,11,FALSE),"DNP")</f>
        <v>3</v>
      </c>
      <c r="U3300" s="52">
        <f>IFERROR(VLOOKUP($A3300,$A$106:$Q$3105,12,FALSE),"DNP")</f>
        <v>5</v>
      </c>
      <c r="V3300" s="52">
        <f>IFERROR(VLOOKUP($A3300,$A$106:$Q$3105,13,FALSE),"DNP")</f>
        <v>7</v>
      </c>
      <c r="W3300" s="239">
        <f>IF(OR(V3300="DNP",V3300=""),"DNP",SUM(N3300:V3300))</f>
        <v>44</v>
      </c>
      <c r="X3300" s="240">
        <f>IFERROR(VLOOKUP($A3300,$A$106:$Q$3105,17,FALSE),"DNP")</f>
        <v>0</v>
      </c>
      <c r="Y3300" s="49" t="str">
        <f t="shared" ref="Y3300" si="2428">IF(X3300="DNP","DNP",IF(X3300=1,"T",IF(X3300&gt;1,"W","L")))</f>
        <v>L</v>
      </c>
      <c r="Z3300" s="49">
        <f t="shared" si="2377"/>
        <v>1</v>
      </c>
      <c r="AA3300" s="244">
        <f t="shared" si="2378"/>
        <v>9</v>
      </c>
      <c r="AB3300" s="250">
        <f t="shared" ref="AB3300" si="2429">IF(AE3300&gt;=4,ROUNDDOWN((((VLOOKUP(MAX(AE3285:AE3300),AE3285:AK3302,7,FALSE)+VLOOKUP(MAX(AE3285:AE3300)-1,AE3285:AK3302,7,FALSE)+VLOOKUP(MAX(AE3285:AE3300)-2,AE3285:AK3302,7,FALSE)+VLOOKUP(MAX(AE3285:AE3300)-3,AE3285:AK3302,7,FALSE))/4)-36)*0.8,0),G3283)</f>
        <v>5</v>
      </c>
      <c r="AC3300" s="246">
        <f t="shared" si="2411"/>
        <v>16</v>
      </c>
      <c r="AD3300" t="str">
        <f>IF(W3300&lt;&gt;"DNP","P","DNP")</f>
        <v>P</v>
      </c>
      <c r="AE3300" s="52">
        <f>COUNTIF(AD3285:AD3300,"=P")</f>
        <v>16</v>
      </c>
      <c r="AF3300" t="str">
        <f t="shared" si="2381"/>
        <v>R</v>
      </c>
      <c r="AG3300" s="247">
        <f>IF(OR(W3300="DNP",W3300="")=TRUE,0,((W3304-W3300)*0.4)+(IF(Y3300="W",0.3,IF(Y3300="T",0,-0.3)))+(IF(X3300="",0,X3300*0.3)))+IF(OR(L3300="DNP",L3300="")=TRUE,0,((L3304-L3300)*0.4)+(IF(Y3300="W",0.3,IF(Y3300="T",0,-0.3)))+(IF(M3300="",0,M3300*0.3)))</f>
        <v>-0.56666666666666576</v>
      </c>
      <c r="AH3300" s="247">
        <f t="shared" si="2392"/>
        <v>0.90933333333333266</v>
      </c>
      <c r="AI3300">
        <f t="shared" si="2385"/>
        <v>12</v>
      </c>
      <c r="AJ3300">
        <f t="shared" ref="AJ3300" si="2430">AI3300+VLOOKUP(A3300,$A$2665:$O$2769,15,FALSE)</f>
        <v>11</v>
      </c>
      <c r="AK3300">
        <f t="shared" si="2383"/>
        <v>44</v>
      </c>
    </row>
    <row r="3301" spans="1:37" ht="16.5" thickBot="1" x14ac:dyDescent="0.3">
      <c r="A3301" s="238" t="str">
        <f>CONCATENATE($C$10,"Wk ",B3301,"P",A3283)</f>
        <v>2015Wk 17P11</v>
      </c>
      <c r="B3301" s="52">
        <v>17</v>
      </c>
      <c r="C3301" s="52">
        <f>IFERROR(VLOOKUP($A3301,$A$106:$Q$3105,5,FALSE),"DNP")</f>
        <v>5</v>
      </c>
      <c r="D3301" s="52">
        <f>IFERROR(VLOOKUP($A3301,$A$106:$Q$3105,6,FALSE),"DNP")</f>
        <v>5</v>
      </c>
      <c r="E3301" s="52">
        <f>IFERROR(VLOOKUP($A3301,$A$106:$Q$3105,7,FALSE),"DNP")</f>
        <v>5</v>
      </c>
      <c r="F3301" s="52">
        <f>IFERROR(VLOOKUP($A3301,$A$106:$Q$3105,8,FALSE),"DNP")</f>
        <v>5</v>
      </c>
      <c r="G3301" s="52">
        <f>IFERROR(VLOOKUP($A3301,$A$106:$Q$3105,9,FALSE),"DNP")</f>
        <v>4</v>
      </c>
      <c r="H3301" s="52">
        <f>IFERROR(VLOOKUP($A3301,$A$106:$Q$3105,10,FALSE),"DNP")</f>
        <v>3</v>
      </c>
      <c r="I3301" s="52">
        <f>IFERROR(VLOOKUP($A3301,$A$106:$Q$3105,11,FALSE),"DNP")</f>
        <v>4</v>
      </c>
      <c r="J3301" s="52">
        <f>IFERROR(VLOOKUP($A3301,$A$106:$Q$3105,12,FALSE),"DNP")</f>
        <v>3</v>
      </c>
      <c r="K3301" s="52">
        <f>IFERROR(VLOOKUP($A3301,$A$106:$Q$3105,13,FALSE),"DNP")</f>
        <v>5</v>
      </c>
      <c r="L3301" s="239">
        <f>IF(OR(K3301="DNP",K3301=""),"DNP",SUM(C3301:K3301))</f>
        <v>39</v>
      </c>
      <c r="M3301" s="240">
        <f>IFERROR(VLOOKUP($A3301,$A$106:$Q$3105,17,FALSE),"DNP")</f>
        <v>2</v>
      </c>
      <c r="N3301" s="241"/>
      <c r="O3301" s="241"/>
      <c r="P3301" s="241"/>
      <c r="Q3301" s="241"/>
      <c r="R3301" s="241"/>
      <c r="S3301" s="241"/>
      <c r="T3301" s="241"/>
      <c r="U3301" s="241"/>
      <c r="V3301" s="241"/>
      <c r="W3301" s="242"/>
      <c r="X3301" s="243"/>
      <c r="Y3301" s="49" t="str">
        <f t="shared" ref="Y3301" si="2431">IF(M3301="DNP","DNP",IF(M3301=1,"T",IF(M3301&gt;1,"W","L")))</f>
        <v>W</v>
      </c>
      <c r="Z3301" s="49">
        <f t="shared" si="2377"/>
        <v>1</v>
      </c>
      <c r="AA3301" s="244">
        <f t="shared" si="2378"/>
        <v>12</v>
      </c>
      <c r="AB3301" s="250">
        <f t="shared" ref="AB3301" si="2432">IF(AE3301&gt;=4,ROUNDDOWN((((VLOOKUP(MAX(AE3285:AE3301),AE3285:AK3302,7,FALSE)+VLOOKUP(MAX(AE3285:AE3301)-1,AE3285:AK3302,7,FALSE)+VLOOKUP(MAX(AE3285:AE3301)-2,AE3285:AK3302,7,FALSE)+VLOOKUP(MAX(AE3285:AE3301)-3,AE3285:AK3302,7,FALSE))/4)-36)*0.8,0),G3283)</f>
        <v>4</v>
      </c>
      <c r="AC3301" s="246">
        <f t="shared" si="2411"/>
        <v>17</v>
      </c>
      <c r="AD3301" t="str">
        <f>IF(L3301&lt;&gt;"DNP","P","DNP")</f>
        <v>P</v>
      </c>
      <c r="AE3301" s="52">
        <f>COUNTIF(AD3285:AD3301,"=P")</f>
        <v>17</v>
      </c>
      <c r="AF3301" t="str">
        <f t="shared" si="2381"/>
        <v>R</v>
      </c>
      <c r="AG3301" s="247">
        <f>IF(OR(W3301="DNP",W3301="")=TRUE,0,((W3304-W3301)*0.4)+(IF(Y3301="W",0.3,IF(Y3301="T",0,-0.3)))+(IF(X3301="",0,X3301*0.3)))+IF(OR(L3301="DNP",L3301="")=TRUE,0,((L3304-L3301)*0.4)+(IF(Y3301="W",0.3,IF(Y3301="T",0,-0.3)))+(IF(M3301="",0,M3301*0.3)))</f>
        <v>2.8999999999999972</v>
      </c>
      <c r="AH3301" s="247">
        <f t="shared" si="2392"/>
        <v>2.94933333333333</v>
      </c>
      <c r="AI3301">
        <f t="shared" si="2385"/>
        <v>13</v>
      </c>
      <c r="AJ3301">
        <f t="shared" ref="AJ3301" si="2433">AI3301+VLOOKUP(A3301,$A$2832:$O$2936,15,FALSE)</f>
        <v>17</v>
      </c>
      <c r="AK3301">
        <f t="shared" si="2383"/>
        <v>39</v>
      </c>
    </row>
    <row r="3302" spans="1:37" ht="16.5" thickBot="1" x14ac:dyDescent="0.3">
      <c r="A3302" s="238" t="str">
        <f>CONCATENATE($C$10,"Wk ",B3302,"P",A3283)</f>
        <v>2015Wk 18P11</v>
      </c>
      <c r="B3302" s="52">
        <v>18</v>
      </c>
      <c r="C3302" s="241"/>
      <c r="D3302" s="241"/>
      <c r="E3302" s="241"/>
      <c r="F3302" s="241"/>
      <c r="G3302" s="241"/>
      <c r="H3302" s="241"/>
      <c r="I3302" s="241"/>
      <c r="J3302" s="241"/>
      <c r="K3302" s="241"/>
      <c r="L3302" s="248"/>
      <c r="M3302" s="249"/>
      <c r="N3302" s="52">
        <f>IFERROR(VLOOKUP($A3302,$A$106:$Q$3105,5,FALSE),"DNP")</f>
        <v>5</v>
      </c>
      <c r="O3302" s="52">
        <f>IFERROR(VLOOKUP($A3302,$A$106:$Q$3105,6,FALSE),"DNP")</f>
        <v>6</v>
      </c>
      <c r="P3302" s="52">
        <f>IFERROR(VLOOKUP($A3302,$A$106:$Q$3105,7,FALSE),"DNP")</f>
        <v>6</v>
      </c>
      <c r="Q3302" s="52">
        <f>IFERROR(VLOOKUP($A3302,$A$106:$Q$3105,8,FALSE),"DNP")</f>
        <v>5</v>
      </c>
      <c r="R3302" s="52">
        <f>IFERROR(VLOOKUP($A3302,$A$106:$Q$3105,9,FALSE),"DNP")</f>
        <v>5</v>
      </c>
      <c r="S3302" s="52">
        <f>IFERROR(VLOOKUP($A3302,$A$106:$Q$3105,10,FALSE),"DNP")</f>
        <v>4</v>
      </c>
      <c r="T3302" s="52">
        <f>IFERROR(VLOOKUP($A3302,$A$106:$Q$3105,11,FALSE),"DNP")</f>
        <v>4</v>
      </c>
      <c r="U3302" s="52">
        <f>IFERROR(VLOOKUP($A3302,$A$106:$Q$3105,12,FALSE),"DNP")</f>
        <v>5</v>
      </c>
      <c r="V3302" s="52">
        <f>IFERROR(VLOOKUP($A3302,$A$106:$Q$3105,13,FALSE),"DNP")</f>
        <v>6</v>
      </c>
      <c r="W3302" s="239">
        <f>IF(OR(V3302="DNP",V3302=""),"DNP",SUM(N3302:V3302))</f>
        <v>46</v>
      </c>
      <c r="X3302" s="240">
        <f>IFERROR(VLOOKUP($A3302,$A$106:$Q$3105,17,FALSE),"DNP")</f>
        <v>0</v>
      </c>
      <c r="Y3302" s="49" t="str">
        <f t="shared" ref="Y3302" si="2434">IF(X3302="DNP","DNP",IF(X3302=1,"T",IF(X3302&gt;1,"W","L")))</f>
        <v>L</v>
      </c>
      <c r="Z3302" s="49">
        <f t="shared" si="2377"/>
        <v>1</v>
      </c>
      <c r="AA3302" s="244">
        <f t="shared" si="2378"/>
        <v>9</v>
      </c>
      <c r="AB3302" s="250">
        <f t="shared" ref="AB3302" si="2435">IF(AE3302&gt;=4,ROUNDDOWN((((VLOOKUP(MAX(AE3285:AE3302),AE3285:AK3302,7,FALSE)+VLOOKUP(MAX(AE3285:AE3302)-1,AE3285:AK3302,7,FALSE)+VLOOKUP(MAX(AE3285:AE3302)-2,AE3285:AK3302,7,FALSE)+VLOOKUP(MAX(AE3285:AE3302)-3,AE3285:AK3302,7,FALSE))/4)-36)*0.8,0),G3283)</f>
        <v>5</v>
      </c>
      <c r="AC3302" s="246">
        <f t="shared" si="2411"/>
        <v>18</v>
      </c>
      <c r="AD3302" t="str">
        <f>IF(W3302&lt;&gt;"DNP","P","DNP")</f>
        <v>P</v>
      </c>
      <c r="AE3302" s="52">
        <f>COUNTIF(AD3285:AD3302,"=P")</f>
        <v>18</v>
      </c>
      <c r="AF3302" t="str">
        <f t="shared" si="2381"/>
        <v>R</v>
      </c>
      <c r="AG3302" s="247">
        <f>IF(OR(W3302="DNP",W3302="")=TRUE,0,((W3304-W3302)*0.4)+(IF(Y3302="W",0.3,IF(Y3302="T",0,-0.3)))+(IF(X3302="",0,X3302*0.3)))+IF(OR(L3302="DNP",L3302="")=TRUE,0,((L3304-L3302)*0.4)+(IF(Y3302="W",0.3,IF(Y3302="T",0,-0.3)))+(IF(M3302="",0,M3302*0.3)))</f>
        <v>-1.3666666666666658</v>
      </c>
      <c r="AH3302" s="247">
        <f t="shared" si="2392"/>
        <v>0.38933333333333275</v>
      </c>
      <c r="AI3302">
        <f t="shared" si="2385"/>
        <v>12</v>
      </c>
      <c r="AJ3302">
        <f t="shared" ref="AJ3302" si="2436">AI3302+VLOOKUP(A3302,$A$2999:$O$3103,15,FALSE)</f>
        <v>9</v>
      </c>
      <c r="AK3302">
        <f t="shared" si="2383"/>
        <v>46</v>
      </c>
    </row>
    <row r="3303" spans="1:37" ht="18" x14ac:dyDescent="0.25">
      <c r="A3303" s="238" t="str">
        <f>CONCATENATE($C$10,"S&amp;AP",A3283)</f>
        <v>2015S&amp;AP11</v>
      </c>
      <c r="B3303" s="251" t="s">
        <v>321</v>
      </c>
      <c r="C3303" s="252" t="str">
        <f>CONCATENATE(SUM(C3285:C3302)+100,COUNT(C3285:C3302)+100)</f>
        <v>150109</v>
      </c>
      <c r="D3303" s="252" t="str">
        <f t="shared" ref="D3303:K3303" si="2437">CONCATENATE(SUM(D3285:D3302)+100,COUNT(D3285:D3302)+100)</f>
        <v>142109</v>
      </c>
      <c r="E3303" s="252" t="str">
        <f t="shared" si="2437"/>
        <v>155109</v>
      </c>
      <c r="F3303" s="252" t="str">
        <f t="shared" si="2437"/>
        <v>148109</v>
      </c>
      <c r="G3303" s="252" t="str">
        <f t="shared" si="2437"/>
        <v>143109</v>
      </c>
      <c r="H3303" s="252" t="str">
        <f t="shared" si="2437"/>
        <v>137109</v>
      </c>
      <c r="I3303" s="252" t="str">
        <f t="shared" si="2437"/>
        <v>143109</v>
      </c>
      <c r="J3303" s="252" t="str">
        <f t="shared" si="2437"/>
        <v>129109</v>
      </c>
      <c r="K3303" s="252" t="str">
        <f t="shared" si="2437"/>
        <v>149109</v>
      </c>
      <c r="L3303" s="253"/>
      <c r="M3303" s="254">
        <f>SUM(M3285:M3302)</f>
        <v>9</v>
      </c>
      <c r="N3303" s="252" t="str">
        <f>CONCATENATE(SUM(N3285:N3302)+100,COUNT(N3285:N3302)+100)</f>
        <v>141109</v>
      </c>
      <c r="O3303" s="252" t="str">
        <f t="shared" ref="O3303:V3303" si="2438">CONCATENATE(SUM(O3285:O3302)+100,COUNT(O3285:O3302)+100)</f>
        <v>149109</v>
      </c>
      <c r="P3303" s="252" t="str">
        <f t="shared" si="2438"/>
        <v>153109</v>
      </c>
      <c r="Q3303" s="252" t="str">
        <f t="shared" si="2438"/>
        <v>140109</v>
      </c>
      <c r="R3303" s="252" t="str">
        <f t="shared" si="2438"/>
        <v>136109</v>
      </c>
      <c r="S3303" s="252" t="str">
        <f t="shared" si="2438"/>
        <v>139109</v>
      </c>
      <c r="T3303" s="252" t="str">
        <f t="shared" si="2438"/>
        <v>132109</v>
      </c>
      <c r="U3303" s="252" t="str">
        <f t="shared" si="2438"/>
        <v>143109</v>
      </c>
      <c r="V3303" s="252" t="str">
        <f t="shared" si="2438"/>
        <v>157109</v>
      </c>
      <c r="W3303" s="253"/>
      <c r="X3303" s="254">
        <f>SUM(X3285:X3302)</f>
        <v>7</v>
      </c>
      <c r="Y3303" s="255"/>
      <c r="Z3303" s="256"/>
      <c r="AA3303" s="257"/>
      <c r="AB3303" s="52"/>
      <c r="AC3303" s="52"/>
    </row>
    <row r="3304" spans="1:37" ht="18" x14ac:dyDescent="0.25">
      <c r="B3304" s="251" t="s">
        <v>322</v>
      </c>
      <c r="C3304" s="258">
        <f>AVERAGE(C3285:C3302)</f>
        <v>5.5555555555555554</v>
      </c>
      <c r="D3304" s="258">
        <f t="shared" ref="D3304:K3304" si="2439">AVERAGE(D3285:D3302)</f>
        <v>4.666666666666667</v>
      </c>
      <c r="E3304" s="258">
        <f t="shared" si="2439"/>
        <v>6.1111111111111107</v>
      </c>
      <c r="F3304" s="258">
        <f t="shared" si="2439"/>
        <v>5.333333333333333</v>
      </c>
      <c r="G3304" s="258">
        <f t="shared" si="2439"/>
        <v>4.7777777777777777</v>
      </c>
      <c r="H3304" s="258">
        <f t="shared" si="2439"/>
        <v>4.1111111111111107</v>
      </c>
      <c r="I3304" s="258">
        <f t="shared" si="2439"/>
        <v>4.7777777777777777</v>
      </c>
      <c r="J3304" s="258">
        <f t="shared" si="2439"/>
        <v>3.2222222222222223</v>
      </c>
      <c r="K3304" s="258">
        <f t="shared" si="2439"/>
        <v>5.4444444444444446</v>
      </c>
      <c r="L3304" s="259">
        <f>SUM(C3304:K3304)</f>
        <v>43.999999999999993</v>
      </c>
      <c r="M3304" s="260"/>
      <c r="N3304" s="258">
        <f>AVERAGE(N3285:N3302)</f>
        <v>4.5555555555555554</v>
      </c>
      <c r="O3304" s="258">
        <f t="shared" ref="O3304:V3304" si="2440">AVERAGE(O3285:O3302)</f>
        <v>5.4444444444444446</v>
      </c>
      <c r="P3304" s="261">
        <f t="shared" si="2440"/>
        <v>5.8888888888888893</v>
      </c>
      <c r="Q3304" s="261">
        <f t="shared" si="2440"/>
        <v>4.4444444444444446</v>
      </c>
      <c r="R3304" s="261">
        <f t="shared" si="2440"/>
        <v>4</v>
      </c>
      <c r="S3304" s="261">
        <f t="shared" si="2440"/>
        <v>4.333333333333333</v>
      </c>
      <c r="T3304" s="261">
        <f t="shared" si="2440"/>
        <v>3.5555555555555554</v>
      </c>
      <c r="U3304" s="261">
        <f t="shared" si="2440"/>
        <v>4.7777777777777777</v>
      </c>
      <c r="V3304" s="261">
        <f t="shared" si="2440"/>
        <v>6.333333333333333</v>
      </c>
      <c r="W3304" s="262">
        <f>SUM(N3304:V3304)</f>
        <v>43.333333333333336</v>
      </c>
      <c r="X3304" s="260"/>
      <c r="Y3304" s="148"/>
      <c r="Z3304" s="263"/>
      <c r="AA3304" s="264"/>
      <c r="AB3304" s="52"/>
      <c r="AC3304" s="52"/>
    </row>
    <row r="3305" spans="1:37" x14ac:dyDescent="0.25">
      <c r="B3305" s="265"/>
      <c r="C3305" s="266"/>
      <c r="D3305" s="265"/>
      <c r="E3305" s="266"/>
      <c r="F3305" s="265"/>
      <c r="G3305" s="266"/>
      <c r="H3305" s="265"/>
      <c r="I3305" s="266"/>
      <c r="J3305" s="265"/>
      <c r="K3305" s="266"/>
      <c r="L3305" s="265"/>
      <c r="M3305" s="266"/>
      <c r="N3305" s="265"/>
      <c r="O3305" s="266"/>
      <c r="P3305" s="265"/>
      <c r="Q3305" s="266"/>
      <c r="R3305" s="265"/>
      <c r="S3305" s="266"/>
      <c r="T3305" s="265"/>
      <c r="U3305" s="266"/>
      <c r="V3305" s="265"/>
      <c r="W3305" s="266"/>
      <c r="X3305" s="265"/>
      <c r="Y3305" s="266"/>
      <c r="Z3305" s="265"/>
      <c r="AA3305" s="266"/>
      <c r="AB3305" s="265"/>
      <c r="AC3305" s="266"/>
    </row>
    <row r="3306" spans="1:37" ht="18.75" thickBot="1" x14ac:dyDescent="0.3">
      <c r="B3306" s="267"/>
      <c r="C3306" s="267"/>
      <c r="D3306" s="267"/>
      <c r="E3306" s="296" t="s">
        <v>323</v>
      </c>
      <c r="F3306" s="297"/>
      <c r="G3306" s="297"/>
      <c r="H3306" s="297"/>
      <c r="I3306" s="297"/>
      <c r="J3306" s="297"/>
      <c r="K3306" s="297"/>
      <c r="L3306" s="297"/>
      <c r="M3306" s="297"/>
    </row>
    <row r="3307" spans="1:37" ht="16.5" thickBot="1" x14ac:dyDescent="0.3">
      <c r="B3307" s="267"/>
      <c r="C3307" s="52"/>
      <c r="D3307" s="268" t="s">
        <v>324</v>
      </c>
      <c r="E3307" s="293" t="s">
        <v>325</v>
      </c>
      <c r="F3307" s="294"/>
      <c r="G3307" s="294"/>
      <c r="H3307" s="294"/>
      <c r="I3307" s="294"/>
      <c r="J3307" s="294"/>
      <c r="K3307" s="294"/>
      <c r="L3307" s="294"/>
      <c r="M3307" s="295"/>
      <c r="P3307" t="s">
        <v>326</v>
      </c>
      <c r="R3307" t="s">
        <v>327</v>
      </c>
    </row>
    <row r="3308" spans="1:37" x14ac:dyDescent="0.25">
      <c r="B3308" s="267"/>
      <c r="C3308" s="52"/>
      <c r="D3308" s="269">
        <f>MAX(AC3285:AC3302)</f>
        <v>18</v>
      </c>
      <c r="E3308" s="270" t="s">
        <v>328</v>
      </c>
      <c r="F3308" s="271" t="s">
        <v>329</v>
      </c>
      <c r="G3308" s="271" t="s">
        <v>330</v>
      </c>
      <c r="H3308" s="271" t="s">
        <v>331</v>
      </c>
      <c r="I3308" s="271" t="s">
        <v>332</v>
      </c>
      <c r="J3308" s="271" t="s">
        <v>19</v>
      </c>
      <c r="K3308" s="271" t="s">
        <v>333</v>
      </c>
      <c r="L3308" s="271" t="s">
        <v>334</v>
      </c>
      <c r="M3308" s="272" t="s">
        <v>312</v>
      </c>
      <c r="N3308" t="s">
        <v>318</v>
      </c>
      <c r="O3308" s="273" t="s">
        <v>18</v>
      </c>
      <c r="P3308" s="274" t="s">
        <v>335</v>
      </c>
      <c r="Q3308" s="274" t="s">
        <v>336</v>
      </c>
      <c r="R3308" t="s">
        <v>0</v>
      </c>
      <c r="S3308" t="s">
        <v>1</v>
      </c>
      <c r="T3308" t="s">
        <v>13</v>
      </c>
      <c r="U3308" t="s">
        <v>337</v>
      </c>
      <c r="V3308" s="237" t="s">
        <v>338</v>
      </c>
      <c r="W3308" s="237" t="s">
        <v>339</v>
      </c>
      <c r="X3308" s="237" t="s">
        <v>340</v>
      </c>
      <c r="Y3308" s="237" t="s">
        <v>341</v>
      </c>
      <c r="Z3308" s="237" t="s">
        <v>342</v>
      </c>
      <c r="AA3308" s="237" t="s">
        <v>343</v>
      </c>
      <c r="AB3308" s="237" t="s">
        <v>344</v>
      </c>
      <c r="AC3308" s="237" t="s">
        <v>345</v>
      </c>
    </row>
    <row r="3309" spans="1:37" ht="16.5" thickBot="1" x14ac:dyDescent="0.3">
      <c r="A3309" s="238" t="str">
        <f>CONCATENATE($C$10,"P",A3283)</f>
        <v>2015P11</v>
      </c>
      <c r="B3309" s="275"/>
      <c r="C3309" s="52" t="str">
        <f>C3283</f>
        <v>Tom Phillips</v>
      </c>
      <c r="D3309" s="276">
        <f>IF(D3308=0,G3283,VLOOKUP(D3308,B3285:AB3302,27,FALSE))</f>
        <v>5</v>
      </c>
      <c r="E3309" s="277">
        <f>E3312+E3315</f>
        <v>16</v>
      </c>
      <c r="F3309" s="277">
        <f>F3312+F3315</f>
        <v>7</v>
      </c>
      <c r="G3309" s="277">
        <f>G3312+G3315</f>
        <v>9</v>
      </c>
      <c r="H3309" s="277">
        <f>H3312+H3315</f>
        <v>2</v>
      </c>
      <c r="I3309" s="277">
        <f>I3312+I3315</f>
        <v>36</v>
      </c>
      <c r="J3309" s="278">
        <f>E3309/I3309</f>
        <v>0.44444444444444442</v>
      </c>
      <c r="K3309" s="279">
        <f>F3309/SUM(F3309:H3309)</f>
        <v>0.3888888888888889</v>
      </c>
      <c r="L3309" s="277">
        <f>L3312+L3315</f>
        <v>6</v>
      </c>
      <c r="M3309" s="277">
        <f>M3312+M3315</f>
        <v>61</v>
      </c>
      <c r="N3309" s="247">
        <f>VLOOKUP(D3308,AC3285:AH3302,6,FALSE)</f>
        <v>0.38933333333333275</v>
      </c>
      <c r="O3309">
        <f>IFERROR(VLOOKUP(D3308,AC3285:AI3302,7,FALSE),AI3285)</f>
        <v>12</v>
      </c>
      <c r="P3309" s="134">
        <f>IF(D3309&lt;=-1,ROUNDUP(((((ROUNDDOWN((AVERAGE(L3285:L3302,W3285:W3302)-36)*0.8,0)+0.001)/0.8)+36)*(COUNT(L3285:L3302,W3285:W3302)+1))-SUM(L3285:L3302,W3285:W3302),0),ROUNDUP(((((ROUNDDOWN((AVERAGE(L3285:L3302,W3285:W3302)-36)*0.8,0)+1)/0.8)+36)*(COUNT(L3285:L3302,W3285:W3302)+1))-SUM(L3285:L3302,W3285:W3302),0))</f>
        <v>65</v>
      </c>
      <c r="Q3309" s="134">
        <f>IF(ROUNDDOWN((AVERAGE(L3285:L3302,W3285:W3302)-36)*0.8,0)&lt;=0,ROUNDDOWN(((((ROUNDDOWN((AVERAGE(L3285:L3302,W3285:W3302)-36)*0.8,0)-1)/0.8)+36)*(COUNT(L3285:L3302,W3285:W3302)+1))-SUM(L3285:L3302,W3285:W3302),0),ROUNDDOWN(((((ROUNDDOWN((AVERAGE(L3285:L3302,W3285:W3302)-36)*0.8,0)-0.001)/0.8)+36)*(COUNT(L3285:L3302,W3285:W3302)+1))-SUM(L3285:L3302,W3285:W3302),0))</f>
        <v>40</v>
      </c>
      <c r="R3309" s="247">
        <f>L3304</f>
        <v>43.999999999999993</v>
      </c>
      <c r="S3309" s="247">
        <f>W3304</f>
        <v>43.333333333333336</v>
      </c>
      <c r="T3309">
        <f>SUMIF(AD3285:AD3302,"P",AI3285:AI3302)</f>
        <v>205</v>
      </c>
      <c r="U3309">
        <f>SUMIF(AD3285:AD3302,"P",AJ3285:AJ3302)</f>
        <v>198</v>
      </c>
      <c r="V3309" s="280">
        <f>SUM(COUNTIF(C3285:C3302,3),COUNTIF(D3285:D3302,2),COUNTIF(E3285:E3302,3),COUNTIF(F3285:F3302,2),COUNTIF(G3285:G3302,2),COUNTIF(H3285:H3302,1),COUNTIF(I3285:I3302,2),COUNTIF(J3285:J3302,1),COUNTIF(K3285:K3302,2),COUNTIF(N3285:N3302,2),COUNTIF(O3285:O3302,2),COUNTIF(P3285:P3302,3),COUNTIF(Q3285:Q3302,2),COUNTIF(R3285:R3302,1),COUNTIF(S3285:S3302,2),COUNTIF(T3285:T3302,1),COUNTIF(U3285:U3302,2),COUNTIF(V3285:V3302,3))/(9*MAX($AE3285:$AE3302))</f>
        <v>0</v>
      </c>
      <c r="W3309" s="280">
        <f>SUM(COUNTIF(C3285:C3302,4),COUNTIF(D3285:D3302,3),COUNTIF(E3285:E3302,4),COUNTIF(F3285:F3302,3),COUNTIF(G3285:G3302,3),COUNTIF(H3285:H3302,2),COUNTIF(I3285:I3302,3),COUNTIF(J3285:J3302,2),COUNTIF(K3285:K3302,3),COUNTIF(N3285:N3302,3),COUNTIF(O3285:O3302,3),COUNTIF(P3285:P3302,4),COUNTIF(Q3285:Q3302,3),COUNTIF(R3285:R3302,2),COUNTIF(S3285:S3302,3),COUNTIF(T3285:T3302,2),COUNTIF(U3285:U3302,3),COUNTIF(V3285:V3302,4))/(9*MAX($AE3285:$AE3302))</f>
        <v>1.8518518518518517E-2</v>
      </c>
      <c r="X3309" s="280">
        <f>SUM(COUNTIF(C3285:C3302,5),COUNTIF(D3285:D3302,4),COUNTIF(E3285:E3302,5),COUNTIF(F3285:F3302,4),COUNTIF(G3285:G3302,4),COUNTIF(H3285:H3302,3),COUNTIF(I3285:I3302,4),COUNTIF(J3285:J3302,3),COUNTIF(K3285:K3302,4),COUNTIF(N3285:N3302,4),COUNTIF(O3285:O3302,4),COUNTIF(P3285:P3302,5),COUNTIF(Q3285:Q3302,4),COUNTIF(R3285:R3302,3),COUNTIF(S3285:S3302,4),COUNTIF(T3285:T3302,3),COUNTIF(U3285:U3302,4),COUNTIF(V3285:V3302,5))/(9*MAX($AE3285:$AE3302))</f>
        <v>0.31481481481481483</v>
      </c>
      <c r="Y3309" s="280">
        <f>SUM(COUNTIF(C3285:C3302,6),COUNTIF(D3285:D3302,5),COUNTIF(E3285:E3302,6),COUNTIF(F3285:F3302,5),COUNTIF(G3285:G3302,5),COUNTIF(H3285:H3302,4),COUNTIF(I3285:I3302,5),COUNTIF(J3285:J3302,4),COUNTIF(K3285:K3302,5),COUNTIF(N3285:N3302,5),COUNTIF(O3285:O3302,5),COUNTIF(P3285:P3302,6),COUNTIF(Q3285:Q3302,5),COUNTIF(R3285:R3302,4),COUNTIF(S3285:S3302,5),COUNTIF(T3285:T3302,4),COUNTIF(U3285:U3302,5),COUNTIF(V3285:V3302,6))/(9*MAX($AE3285:$AE3302))</f>
        <v>0.48148148148148145</v>
      </c>
      <c r="Z3309" s="280">
        <f>SUM(COUNTIF(C3285:C3302,"&gt;=7"),COUNTIF(D3285:D3302,"&gt;=6"),COUNTIF(E3285:E3302,"&gt;=7"),COUNTIF(F3285:F3302,"&gt;=6"),COUNTIF(G3285:G3302,"&gt;=6"),COUNTIF(H3285:H3302,"&gt;=5"),COUNTIF(I3285:I3302,"&gt;=6"),COUNTIF(J3285:J3302,"&gt;=5"),COUNTIF(K3285:K3302,"&gt;=6"),COUNTIF(N3285:N3302,"&gt;=6"),COUNTIF(O3285:O3302,"&gt;=6"),COUNTIF(P3285:P3302,"&gt;=7"),COUNTIF(Q3285:Q3302,"&gt;=6"),COUNTIF(R3285:R3302,"&gt;=5"),COUNTIF(S3285:S3302,"&gt;=6"),COUNTIF(T3285:T3302,"&gt;=5"),COUNTIF(U3285:U3302,"&gt;=6"),COUNTIF(V3285:V3302,"&gt;=7"))/(9*MAX($AE3285:$AE3302))</f>
        <v>0.18518518518518517</v>
      </c>
      <c r="AA3309">
        <f>AVERAGE(AI3285:AI3294)</f>
        <v>10.7</v>
      </c>
      <c r="AB3309">
        <f t="shared" ref="AB3309" si="2441">MAX(AI3285:AI3302)</f>
        <v>13</v>
      </c>
      <c r="AC3309">
        <f>MIN(AI3285:AI3301)</f>
        <v>10</v>
      </c>
    </row>
    <row r="3310" spans="1:37" x14ac:dyDescent="0.25">
      <c r="E3310" s="293" t="s">
        <v>346</v>
      </c>
      <c r="F3310" s="294"/>
      <c r="G3310" s="294"/>
      <c r="H3310" s="294"/>
      <c r="I3310" s="294"/>
      <c r="J3310" s="294"/>
      <c r="K3310" s="294"/>
      <c r="L3310" s="294"/>
      <c r="M3310" s="295"/>
    </row>
    <row r="3311" spans="1:37" x14ac:dyDescent="0.25">
      <c r="E3311" s="270" t="s">
        <v>328</v>
      </c>
      <c r="F3311" s="271" t="s">
        <v>329</v>
      </c>
      <c r="G3311" s="271" t="s">
        <v>330</v>
      </c>
      <c r="H3311" s="271" t="s">
        <v>331</v>
      </c>
      <c r="I3311" s="271" t="s">
        <v>332</v>
      </c>
      <c r="J3311" s="271" t="s">
        <v>19</v>
      </c>
      <c r="K3311" s="271" t="s">
        <v>333</v>
      </c>
      <c r="L3311" s="271" t="s">
        <v>334</v>
      </c>
      <c r="M3311" s="272" t="s">
        <v>312</v>
      </c>
    </row>
    <row r="3312" spans="1:37" ht="16.5" thickBot="1" x14ac:dyDescent="0.3">
      <c r="E3312" s="281">
        <f>M3303</f>
        <v>9</v>
      </c>
      <c r="F3312" s="199">
        <f>COUNTIF(M3285:M3302,"&gt;1")</f>
        <v>4</v>
      </c>
      <c r="G3312" s="199">
        <f>COUNTIF(M3285:M3302,"&lt;1")</f>
        <v>4</v>
      </c>
      <c r="H3312" s="199">
        <f>COUNTIF(M3285:M3302,"=1")</f>
        <v>1</v>
      </c>
      <c r="I3312" s="199">
        <f>SUM(F3312:H3312)*2</f>
        <v>18</v>
      </c>
      <c r="J3312" s="278">
        <f>E3312/I3312</f>
        <v>0.5</v>
      </c>
      <c r="K3312" s="279">
        <f>F3312/SUM(F3312:H3312)</f>
        <v>0.44444444444444442</v>
      </c>
      <c r="L3312" s="282">
        <f>SUM(Z3285,Z3287,Z3289,Z3291,Z3293,Z3295,Z3297,Z3299,Z3301)</f>
        <v>2</v>
      </c>
      <c r="M3312" s="283">
        <f>SUM(AA3285,AA3287,AA3289,AA3291,AA3293,AA3295,AA3297,AA3299,AA3301)</f>
        <v>19</v>
      </c>
    </row>
    <row r="3313" spans="1:37" x14ac:dyDescent="0.25">
      <c r="E3313" s="293" t="s">
        <v>347</v>
      </c>
      <c r="F3313" s="294"/>
      <c r="G3313" s="294"/>
      <c r="H3313" s="294"/>
      <c r="I3313" s="294"/>
      <c r="J3313" s="294"/>
      <c r="K3313" s="294"/>
      <c r="L3313" s="294"/>
      <c r="M3313" s="295"/>
    </row>
    <row r="3314" spans="1:37" x14ac:dyDescent="0.25">
      <c r="E3314" s="270" t="s">
        <v>328</v>
      </c>
      <c r="F3314" s="271" t="s">
        <v>329</v>
      </c>
      <c r="G3314" s="271" t="s">
        <v>330</v>
      </c>
      <c r="H3314" s="271" t="s">
        <v>331</v>
      </c>
      <c r="I3314" s="271" t="s">
        <v>332</v>
      </c>
      <c r="J3314" s="271" t="s">
        <v>19</v>
      </c>
      <c r="K3314" s="271" t="s">
        <v>333</v>
      </c>
      <c r="L3314" s="271" t="s">
        <v>334</v>
      </c>
      <c r="M3314" s="272" t="s">
        <v>312</v>
      </c>
    </row>
    <row r="3315" spans="1:37" ht="16.5" thickBot="1" x14ac:dyDescent="0.3">
      <c r="E3315" s="281">
        <f>X3303</f>
        <v>7</v>
      </c>
      <c r="F3315" s="199">
        <f>COUNTIF(X3285:X3302,"&gt;1")</f>
        <v>3</v>
      </c>
      <c r="G3315" s="199">
        <f>COUNTIF(X3285:X3302,"&lt;1")</f>
        <v>5</v>
      </c>
      <c r="H3315" s="199">
        <f>COUNTIF(X3285:X3302,"=1")</f>
        <v>1</v>
      </c>
      <c r="I3315" s="199">
        <f>SUM(F3315:H3315)*2</f>
        <v>18</v>
      </c>
      <c r="J3315" s="278">
        <f>E3315/I3315</f>
        <v>0.3888888888888889</v>
      </c>
      <c r="K3315" s="279">
        <f>F3315/SUM(F3315:H3315)</f>
        <v>0.33333333333333331</v>
      </c>
      <c r="L3315" s="284">
        <f>SUM(Z3286,Z3288,Z3290,Z3292,Z3294,Z3296,Z3298,Z3300,Z3302)</f>
        <v>4</v>
      </c>
      <c r="M3315" s="285">
        <f>SUM(AA3286,AA3288,AA3290,AA3292,AA3294,AA3296,AA3298,AA3300,AA3302)</f>
        <v>42</v>
      </c>
    </row>
    <row r="3317" spans="1:37" ht="16.5" thickBot="1" x14ac:dyDescent="0.3"/>
    <row r="3318" spans="1:37" ht="21" thickBot="1" x14ac:dyDescent="0.35">
      <c r="A3318" s="223">
        <v>12</v>
      </c>
      <c r="B3318" s="224"/>
      <c r="C3318" s="225" t="s">
        <v>231</v>
      </c>
      <c r="D3318" s="225"/>
      <c r="E3318" s="225"/>
      <c r="F3318" s="23" t="s">
        <v>308</v>
      </c>
      <c r="G3318" s="226">
        <v>5</v>
      </c>
      <c r="I3318" s="225"/>
      <c r="J3318" s="52"/>
      <c r="K3318" s="52"/>
      <c r="L3318" s="298" t="s">
        <v>0</v>
      </c>
      <c r="M3318" s="299"/>
      <c r="N3318" s="225"/>
      <c r="O3318" s="225"/>
      <c r="P3318" s="225"/>
      <c r="Q3318" s="225"/>
      <c r="R3318" s="225" t="s">
        <v>309</v>
      </c>
      <c r="S3318" s="226">
        <v>2</v>
      </c>
      <c r="T3318" s="52"/>
      <c r="U3318" s="52"/>
      <c r="V3318" s="52"/>
      <c r="W3318" s="298" t="s">
        <v>1</v>
      </c>
      <c r="X3318" s="299"/>
      <c r="Y3318" s="52"/>
      <c r="Z3318" s="52"/>
      <c r="AA3318" s="52"/>
      <c r="AB3318" s="52"/>
      <c r="AC3318" s="52"/>
    </row>
    <row r="3319" spans="1:37" ht="16.5" thickBot="1" x14ac:dyDescent="0.3">
      <c r="B3319" s="52" t="s">
        <v>4</v>
      </c>
      <c r="C3319" s="228">
        <v>1</v>
      </c>
      <c r="D3319" s="229">
        <v>2</v>
      </c>
      <c r="E3319" s="229">
        <v>3</v>
      </c>
      <c r="F3319" s="229">
        <v>4</v>
      </c>
      <c r="G3319" s="229">
        <v>5</v>
      </c>
      <c r="H3319" s="229">
        <v>6</v>
      </c>
      <c r="I3319" s="229">
        <v>7</v>
      </c>
      <c r="J3319" s="229">
        <v>8</v>
      </c>
      <c r="K3319" s="230">
        <v>9</v>
      </c>
      <c r="L3319" s="231" t="s">
        <v>69</v>
      </c>
      <c r="M3319" s="232" t="s">
        <v>8</v>
      </c>
      <c r="N3319" s="233">
        <v>10</v>
      </c>
      <c r="O3319" s="234">
        <v>11</v>
      </c>
      <c r="P3319" s="234">
        <v>12</v>
      </c>
      <c r="Q3319" s="234">
        <v>13</v>
      </c>
      <c r="R3319" s="234">
        <v>14</v>
      </c>
      <c r="S3319" s="234">
        <v>15</v>
      </c>
      <c r="T3319" s="234">
        <v>16</v>
      </c>
      <c r="U3319" s="234">
        <v>17</v>
      </c>
      <c r="V3319" s="234">
        <v>18</v>
      </c>
      <c r="W3319" s="231" t="s">
        <v>69</v>
      </c>
      <c r="X3319" s="232" t="s">
        <v>8</v>
      </c>
      <c r="Y3319" s="235" t="s">
        <v>310</v>
      </c>
      <c r="Z3319" s="236" t="s">
        <v>311</v>
      </c>
      <c r="AA3319" s="235" t="s">
        <v>312</v>
      </c>
      <c r="AB3319" s="235" t="s">
        <v>313</v>
      </c>
      <c r="AC3319" s="237" t="s">
        <v>314</v>
      </c>
      <c r="AD3319" s="237" t="s">
        <v>315</v>
      </c>
      <c r="AE3319" s="237" t="s">
        <v>316</v>
      </c>
      <c r="AF3319" s="237" t="s">
        <v>192</v>
      </c>
      <c r="AG3319" s="237" t="s">
        <v>317</v>
      </c>
      <c r="AH3319" s="237" t="s">
        <v>318</v>
      </c>
      <c r="AI3319" s="237" t="s">
        <v>18</v>
      </c>
      <c r="AJ3319" s="237" t="s">
        <v>319</v>
      </c>
      <c r="AK3319" t="s">
        <v>69</v>
      </c>
    </row>
    <row r="3320" spans="1:37" ht="16.5" thickBot="1" x14ac:dyDescent="0.3">
      <c r="A3320" s="238" t="str">
        <f>CONCATENATE($C$10,"Wk ",B3320,"P",A3318)</f>
        <v>2015Wk 1P12</v>
      </c>
      <c r="B3320" s="52">
        <v>1</v>
      </c>
      <c r="C3320" s="52">
        <f>IFERROR(VLOOKUP($A3320,$A$106:$Q$3105,5,FALSE),"DNP")</f>
        <v>4</v>
      </c>
      <c r="D3320" s="52">
        <f>IFERROR(VLOOKUP($A3320,$A$106:$Q$3105,6,FALSE),"DNP")</f>
        <v>5</v>
      </c>
      <c r="E3320" s="52">
        <f>IFERROR(VLOOKUP($A3320,$A$106:$Q$3105,7,FALSE),"DNP")</f>
        <v>10</v>
      </c>
      <c r="F3320" s="52">
        <f>IFERROR(VLOOKUP($A3320,$A$106:$Q$3105,8,FALSE),"DNP")</f>
        <v>5</v>
      </c>
      <c r="G3320" s="52">
        <f>IFERROR(VLOOKUP($A3320,$A$106:$Q$3105,9,FALSE),"DNP")</f>
        <v>6</v>
      </c>
      <c r="H3320" s="52">
        <f>IFERROR(VLOOKUP($A3320,$A$106:$Q$3105,10,FALSE),"DNP")</f>
        <v>4</v>
      </c>
      <c r="I3320" s="52">
        <f>IFERROR(VLOOKUP($A3320,$A$106:$Q$3105,11,FALSE),"DNP")</f>
        <v>6</v>
      </c>
      <c r="J3320" s="52">
        <f>IFERROR(VLOOKUP($A3320,$A$106:$Q$3105,12,FALSE),"DNP")</f>
        <v>3</v>
      </c>
      <c r="K3320" s="52">
        <f>IFERROR(VLOOKUP($A3320,$A$106:$Q$3105,13,FALSE),"DNP")</f>
        <v>5</v>
      </c>
      <c r="L3320" s="239">
        <f>IF(OR(K3320="DNP",K3320=""),"DNP",SUM(C3320:K3320))</f>
        <v>48</v>
      </c>
      <c r="M3320" s="240">
        <f>IFERROR(VLOOKUP($A3320,$A$106:$Q$3105,17,FALSE),"DNP")</f>
        <v>1</v>
      </c>
      <c r="N3320" s="241"/>
      <c r="O3320" s="241"/>
      <c r="P3320" s="241"/>
      <c r="Q3320" s="241"/>
      <c r="R3320" s="241"/>
      <c r="S3320" s="241"/>
      <c r="T3320" s="241"/>
      <c r="U3320" s="241"/>
      <c r="V3320" s="241"/>
      <c r="W3320" s="242"/>
      <c r="X3320" s="243"/>
      <c r="Y3320" s="49" t="str">
        <f>IF(M3320="DNP","DNP",IF(M3320=1,"T",IF(M3320&gt;1,"W","L")))</f>
        <v>T</v>
      </c>
      <c r="Z3320" s="49">
        <f t="shared" ref="Z3320:Z3337" si="2442">IFERROR(VLOOKUP($A3320,$A$106:$Q$3105,15,FALSE),"")</f>
        <v>1</v>
      </c>
      <c r="AA3320" s="244">
        <f t="shared" ref="AA3320:AA3337" si="2443">IFERROR(VLOOKUP($A3320,$A$106:$Q$3105,16,FALSE),"")</f>
        <v>18</v>
      </c>
      <c r="AB3320" s="245">
        <f t="shared" ref="AB3320" si="2444">G3318</f>
        <v>5</v>
      </c>
      <c r="AC3320" s="246">
        <f t="shared" ref="AC3320:AC3328" si="2445">IF(VLOOKUP(LEFT($A3320,8),$A$106:$Q$3105,17,FALSE)="Played",B3320,"")</f>
        <v>1</v>
      </c>
      <c r="AD3320" t="str">
        <f>IF(L3320&lt;&gt;"DNP","P","DNP")</f>
        <v>P</v>
      </c>
      <c r="AE3320" s="52">
        <f>COUNTIF(AD3320:AD3320,"=P")</f>
        <v>1</v>
      </c>
      <c r="AF3320" t="str">
        <f t="shared" ref="AF3320:AF3337" si="2446">IFERROR(VLOOKUP($A3320,$A$106:$R$3105,18,FALSE),"DNP")</f>
        <v>R</v>
      </c>
      <c r="AG3320" s="247">
        <f>IF(OR(W3320="DNP",W3320="")=TRUE,0,((W3339-W3320)*0.4)+(IF(Y3320="W",0.3,IF(Y3320="T",0,-0.3)))+(IF(X3320="",0,X3320*0.3)))+IF(OR(L3320="DNP",L3320="")=TRUE,0,((L3339-L3320)*0.4)+(IF(Y3320="W",0.3,IF(Y3320="T",0,-0.3)))+(IF(M3320="",0,M3320*0.3)))</f>
        <v>-1.0777777777777773</v>
      </c>
      <c r="AH3320" s="247">
        <f>AG3320</f>
        <v>-1.0777777777777773</v>
      </c>
      <c r="AI3320">
        <f>(34-(AB3320*2))/2</f>
        <v>12</v>
      </c>
      <c r="AJ3320">
        <f t="shared" ref="AJ3320" si="2447">AI3320+VLOOKUP(A3320,$A$160:$O$264,15,FALSE)</f>
        <v>9</v>
      </c>
      <c r="AK3320">
        <f t="shared" ref="AK3320" si="2448">IFERROR(L3320+W3320,"DNP")</f>
        <v>48</v>
      </c>
    </row>
    <row r="3321" spans="1:37" ht="16.5" thickBot="1" x14ac:dyDescent="0.3">
      <c r="A3321" s="238" t="str">
        <f>CONCATENATE($C$10,"Wk ",B3321,"P",A3318)</f>
        <v>2015Wk 2P12</v>
      </c>
      <c r="B3321" s="52">
        <v>2</v>
      </c>
      <c r="C3321" s="241"/>
      <c r="D3321" s="241"/>
      <c r="E3321" s="241"/>
      <c r="F3321" s="241"/>
      <c r="G3321" s="241"/>
      <c r="H3321" s="241"/>
      <c r="I3321" s="241"/>
      <c r="J3321" s="241"/>
      <c r="K3321" s="241"/>
      <c r="L3321" s="248"/>
      <c r="M3321" s="249"/>
      <c r="N3321" s="52">
        <f>IFERROR(VLOOKUP($A3321,$A$106:$Q$3105,5,FALSE),"DNP")</f>
        <v>7</v>
      </c>
      <c r="O3321" s="52">
        <f>IFERROR(VLOOKUP($A3321,$A$106:$Q$3105,6,FALSE),"DNP")</f>
        <v>5</v>
      </c>
      <c r="P3321" s="52">
        <f>IFERROR(VLOOKUP($A3321,$A$106:$Q$3105,7,FALSE),"DNP")</f>
        <v>7</v>
      </c>
      <c r="Q3321" s="52">
        <f>IFERROR(VLOOKUP($A3321,$A$106:$Q$3105,8,FALSE),"DNP")</f>
        <v>4</v>
      </c>
      <c r="R3321" s="52">
        <f>IFERROR(VLOOKUP($A3321,$A$106:$Q$3105,9,FALSE),"DNP")</f>
        <v>3</v>
      </c>
      <c r="S3321" s="52">
        <f>IFERROR(VLOOKUP($A3321,$A$106:$Q$3105,10,FALSE),"DNP")</f>
        <v>5</v>
      </c>
      <c r="T3321" s="52">
        <f>IFERROR(VLOOKUP($A3321,$A$106:$Q$3105,11,FALSE),"DNP")</f>
        <v>3</v>
      </c>
      <c r="U3321" s="52">
        <f>IFERROR(VLOOKUP($A3321,$A$106:$Q$3105,12,FALSE),"DNP")</f>
        <v>5</v>
      </c>
      <c r="V3321" s="52">
        <f>IFERROR(VLOOKUP($A3321,$A$106:$Q$3105,13,FALSE),"DNP")</f>
        <v>5</v>
      </c>
      <c r="W3321" s="239">
        <f>IF(OR(V3321="DNP",V3321=""),"DNP",SUM(N3321:V3321))</f>
        <v>44</v>
      </c>
      <c r="X3321" s="240">
        <f>IFERROR(VLOOKUP($A3321,$A$106:$Q$3105,17,FALSE),"DNP")</f>
        <v>0</v>
      </c>
      <c r="Y3321" s="49" t="str">
        <f>IF(X3321="DNP","DNP",IF(X3321=1,"T",IF(X3321&gt;1,"W","L")))</f>
        <v>L</v>
      </c>
      <c r="Z3321" s="49">
        <f t="shared" si="2442"/>
        <v>0</v>
      </c>
      <c r="AA3321" s="244">
        <f t="shared" si="2443"/>
        <v>0</v>
      </c>
      <c r="AB3321" s="245">
        <f t="shared" ref="AB3321" si="2449">G3318</f>
        <v>5</v>
      </c>
      <c r="AC3321" s="246">
        <f t="shared" si="2445"/>
        <v>2</v>
      </c>
      <c r="AD3321" t="str">
        <f>IF(W3321&lt;&gt;"DNP","P","DNP")</f>
        <v>P</v>
      </c>
      <c r="AE3321" s="52">
        <f>COUNTIF(AD3320:AD3321,"=P")</f>
        <v>2</v>
      </c>
      <c r="AF3321" t="str">
        <f t="shared" si="2446"/>
        <v>R</v>
      </c>
      <c r="AG3321" s="247">
        <f>IF(OR(W3321="DNP",W3321="")=TRUE,0,((W3339-W3321)*0.4)+(IF(Y3321="W",0.3,IF(Y3321="T",0,-0.3)))+(IF(X3321="",0,X3321*0.3)))+IF(OR(L3321="DNP",L3321="")=TRUE,0,((L3339-L3321)*0.4)+(IF(Y3321="W",0.3,IF(Y3321="T",0,-0.3)))+(IF(M3321="",0,M3321*0.3)))</f>
        <v>-0.87777777777777999</v>
      </c>
      <c r="AH3321" s="247">
        <f>AG3321+(AG3320*0.67)</f>
        <v>-1.5998888888888909</v>
      </c>
      <c r="AI3321">
        <f t="shared" ref="AI3321:AI3337" si="2450">(34-(AB3321*2))/2</f>
        <v>12</v>
      </c>
      <c r="AJ3321">
        <f t="shared" ref="AJ3321" si="2451">AI3321+VLOOKUP(A3321,$A$327:$O$431,15,FALSE)</f>
        <v>11</v>
      </c>
      <c r="AK3321">
        <f t="shared" si="2383"/>
        <v>44</v>
      </c>
    </row>
    <row r="3322" spans="1:37" ht="16.5" thickBot="1" x14ac:dyDescent="0.3">
      <c r="A3322" s="238" t="str">
        <f>CONCATENATE($C$10,"Wk ",B3322,"P",A3318)</f>
        <v>2015Wk 3P12</v>
      </c>
      <c r="B3322" s="52">
        <v>3</v>
      </c>
      <c r="C3322" s="52">
        <f>IFERROR(VLOOKUP($A3322,$A$106:$Q$3105,5,FALSE),"DNP")</f>
        <v>6</v>
      </c>
      <c r="D3322" s="52">
        <f>IFERROR(VLOOKUP($A3322,$A$106:$Q$3105,6,FALSE),"DNP")</f>
        <v>6</v>
      </c>
      <c r="E3322" s="52">
        <f>IFERROR(VLOOKUP($A3322,$A$106:$Q$3105,7,FALSE),"DNP")</f>
        <v>7</v>
      </c>
      <c r="F3322" s="52">
        <f>IFERROR(VLOOKUP($A3322,$A$106:$Q$3105,8,FALSE),"DNP")</f>
        <v>6</v>
      </c>
      <c r="G3322" s="52">
        <f>IFERROR(VLOOKUP($A3322,$A$106:$Q$3105,9,FALSE),"DNP")</f>
        <v>5</v>
      </c>
      <c r="H3322" s="52">
        <f>IFERROR(VLOOKUP($A3322,$A$106:$Q$3105,10,FALSE),"DNP")</f>
        <v>4</v>
      </c>
      <c r="I3322" s="52">
        <f>IFERROR(VLOOKUP($A3322,$A$106:$Q$3105,11,FALSE),"DNP")</f>
        <v>6</v>
      </c>
      <c r="J3322" s="52">
        <f>IFERROR(VLOOKUP($A3322,$A$106:$Q$3105,12,FALSE),"DNP")</f>
        <v>3</v>
      </c>
      <c r="K3322" s="52">
        <f>IFERROR(VLOOKUP($A3322,$A$106:$Q$3105,13,FALSE),"DNP")</f>
        <v>6</v>
      </c>
      <c r="L3322" s="239">
        <f>IF(OR(K3322="DNP",K3322=""),"DNP",SUM(C3322:K3322))</f>
        <v>49</v>
      </c>
      <c r="M3322" s="240">
        <f>IFERROR(VLOOKUP($A3322,$A$106:$Q$3105,17,FALSE),"DNP")</f>
        <v>0</v>
      </c>
      <c r="N3322" s="241"/>
      <c r="O3322" s="241"/>
      <c r="P3322" s="241"/>
      <c r="Q3322" s="241"/>
      <c r="R3322" s="241"/>
      <c r="S3322" s="241"/>
      <c r="T3322" s="241"/>
      <c r="U3322" s="241"/>
      <c r="V3322" s="241"/>
      <c r="W3322" s="242"/>
      <c r="X3322" s="243"/>
      <c r="Y3322" s="49" t="str">
        <f t="shared" ref="Y3322" si="2452">IF(M3322="DNP","DNP",IF(M3322=1,"T",IF(M3322&gt;1,"W","L")))</f>
        <v>L</v>
      </c>
      <c r="Z3322" s="49">
        <f t="shared" si="2442"/>
        <v>0</v>
      </c>
      <c r="AA3322" s="244">
        <f t="shared" si="2443"/>
        <v>0</v>
      </c>
      <c r="AB3322" s="250">
        <f t="shared" ref="AB3322" si="2453">G3318</f>
        <v>5</v>
      </c>
      <c r="AC3322" s="246">
        <f t="shared" si="2445"/>
        <v>3</v>
      </c>
      <c r="AD3322" t="str">
        <f>IF(L3322&lt;&gt;"DNP","P","DNP")</f>
        <v>P</v>
      </c>
      <c r="AE3322" s="52">
        <f>COUNTIF(AD3320:AD3322,"=P")</f>
        <v>3</v>
      </c>
      <c r="AF3322" t="str">
        <f t="shared" si="2446"/>
        <v>R</v>
      </c>
      <c r="AG3322" s="247">
        <f>IF(OR(W3322="DNP",W3322="")=TRUE,0,((W3339-W3322)*0.4)+(IF(Y3322="W",0.3,IF(Y3322="T",0,-0.3)))+(IF(X3322="",0,X3322*0.3)))+IF(OR(L3322="DNP",L3322="")=TRUE,0,((L3339-L3322)*0.4)+(IF(Y3322="W",0.3,IF(Y3322="T",0,-0.3)))+(IF(M3322="",0,M3322*0.3)))</f>
        <v>-2.0777777777777771</v>
      </c>
      <c r="AH3322" s="247">
        <f>AG3322+(AG3321*0.67)+AG3320*0.33</f>
        <v>-3.021555555555556</v>
      </c>
      <c r="AI3322">
        <f t="shared" si="2450"/>
        <v>12</v>
      </c>
      <c r="AJ3322">
        <f t="shared" ref="AJ3322" si="2454">AI3322+VLOOKUP(A3322,$A$494:$O$598,15,FALSE)</f>
        <v>5</v>
      </c>
      <c r="AK3322">
        <f t="shared" si="2383"/>
        <v>49</v>
      </c>
    </row>
    <row r="3323" spans="1:37" ht="16.5" thickBot="1" x14ac:dyDescent="0.3">
      <c r="A3323" s="238" t="str">
        <f>CONCATENATE($C$10,"Wk ",B3323,"P",A3318)</f>
        <v>2015Wk 4P12</v>
      </c>
      <c r="B3323" s="52">
        <v>4</v>
      </c>
      <c r="C3323" s="241"/>
      <c r="D3323" s="241"/>
      <c r="E3323" s="241"/>
      <c r="F3323" s="241"/>
      <c r="G3323" s="241"/>
      <c r="H3323" s="241"/>
      <c r="I3323" s="241"/>
      <c r="J3323" s="241"/>
      <c r="K3323" s="241"/>
      <c r="L3323" s="248"/>
      <c r="M3323" s="249"/>
      <c r="N3323" s="52">
        <f>IFERROR(VLOOKUP($A3323,$A$106:$Q$3105,5,FALSE),"DNP")</f>
        <v>4</v>
      </c>
      <c r="O3323" s="52">
        <f>IFERROR(VLOOKUP($A3323,$A$106:$Q$3105,6,FALSE),"DNP")</f>
        <v>6</v>
      </c>
      <c r="P3323" s="52">
        <f>IFERROR(VLOOKUP($A3323,$A$106:$Q$3105,7,FALSE),"DNP")</f>
        <v>5</v>
      </c>
      <c r="Q3323" s="52">
        <f>IFERROR(VLOOKUP($A3323,$A$106:$Q$3105,8,FALSE),"DNP")</f>
        <v>4</v>
      </c>
      <c r="R3323" s="52">
        <f>IFERROR(VLOOKUP($A3323,$A$106:$Q$3105,9,FALSE),"DNP")</f>
        <v>3</v>
      </c>
      <c r="S3323" s="52">
        <f>IFERROR(VLOOKUP($A3323,$A$106:$Q$3105,10,FALSE),"DNP")</f>
        <v>5</v>
      </c>
      <c r="T3323" s="52">
        <f>IFERROR(VLOOKUP($A3323,$A$106:$Q$3105,11,FALSE),"DNP")</f>
        <v>3</v>
      </c>
      <c r="U3323" s="52">
        <f>IFERROR(VLOOKUP($A3323,$A$106:$Q$3105,12,FALSE),"DNP")</f>
        <v>5</v>
      </c>
      <c r="V3323" s="52">
        <f>IFERROR(VLOOKUP($A3323,$A$106:$Q$3105,13,FALSE),"DNP")</f>
        <v>6</v>
      </c>
      <c r="W3323" s="239">
        <f>IF(OR(V3323="DNP",V3323=""),"DNP",SUM(N3323:V3323))</f>
        <v>41</v>
      </c>
      <c r="X3323" s="240">
        <f>IFERROR(VLOOKUP($A3323,$A$106:$Q$3105,17,FALSE),"DNP")</f>
        <v>1</v>
      </c>
      <c r="Y3323" s="49" t="str">
        <f t="shared" ref="Y3323" si="2455">IF(X3323="DNP","DNP",IF(X3323=1,"T",IF(X3323&gt;1,"W","L")))</f>
        <v>T</v>
      </c>
      <c r="Z3323" s="49">
        <f t="shared" si="2442"/>
        <v>0</v>
      </c>
      <c r="AA3323" s="244">
        <f t="shared" si="2443"/>
        <v>0</v>
      </c>
      <c r="AB3323" s="250">
        <f t="shared" ref="AB3323" si="2456">IF(AE3323&gt;=4,ROUNDDOWN((((VLOOKUP(MAX(AE3320:AE3323),AE3320:AK3337,7,FALSE)+VLOOKUP(MAX(AE3320:AE3323)-1,AE3320:AK3337,7,FALSE)+VLOOKUP(MAX(AE3320:AE3323)-2,AE3320:AK3337,7,FALSE)+VLOOKUP(MAX(AE3320:AE3323)-3,AE3320:AK3337,7,FALSE))/4)-36)*0.8,0),G3318)</f>
        <v>7</v>
      </c>
      <c r="AC3323" s="246">
        <f t="shared" si="2445"/>
        <v>4</v>
      </c>
      <c r="AD3323" t="str">
        <f>IF(W3323&lt;&gt;"DNP","P","DNP")</f>
        <v>P</v>
      </c>
      <c r="AE3323" s="52">
        <f>COUNTIF(AD3320:AD3323,"=P")</f>
        <v>4</v>
      </c>
      <c r="AF3323" t="str">
        <f t="shared" si="2446"/>
        <v>R</v>
      </c>
      <c r="AG3323" s="247">
        <f>IF(OR(W3323="DNP",W3323="")=TRUE,0,((W3339-W3323)*0.4)+(IF(Y3323="W",0.3,IF(Y3323="T",0,-0.3)))+(IF(X3323="",0,X3323*0.3)))+IF(OR(L3323="DNP",L3323="")=TRUE,0,((L3339-L3323)*0.4)+(IF(Y3323="W",0.3,IF(Y3323="T",0,-0.3)))+(IF(M3323="",0,M3323*0.3)))</f>
        <v>0.92222222222222006</v>
      </c>
      <c r="AH3323" s="247">
        <f t="shared" ref="AH3323:AH3337" si="2457">AG3323+(AG3322*0.67)+AG3321*0.33</f>
        <v>-0.75955555555555798</v>
      </c>
      <c r="AI3323">
        <f t="shared" si="2450"/>
        <v>10</v>
      </c>
      <c r="AJ3323">
        <f t="shared" ref="AJ3323" si="2458">AI3323+VLOOKUP(A3323,$A$661:$O$765,15,FALSE)</f>
        <v>11</v>
      </c>
      <c r="AK3323">
        <f t="shared" si="2383"/>
        <v>41</v>
      </c>
    </row>
    <row r="3324" spans="1:37" ht="16.5" thickBot="1" x14ac:dyDescent="0.3">
      <c r="A3324" s="238" t="str">
        <f>CONCATENATE($C$10,"Wk ",B3324,"P",A3318)</f>
        <v>2015Wk 5P12</v>
      </c>
      <c r="B3324" s="52">
        <v>5</v>
      </c>
      <c r="C3324" s="52">
        <f>IFERROR(VLOOKUP($A3324,$A$106:$Q$3105,5,FALSE),"DNP")</f>
        <v>6</v>
      </c>
      <c r="D3324" s="52">
        <f>IFERROR(VLOOKUP($A3324,$A$106:$Q$3105,6,FALSE),"DNP")</f>
        <v>5</v>
      </c>
      <c r="E3324" s="52">
        <f>IFERROR(VLOOKUP($A3324,$A$106:$Q$3105,7,FALSE),"DNP")</f>
        <v>6</v>
      </c>
      <c r="F3324" s="52">
        <f>IFERROR(VLOOKUP($A3324,$A$106:$Q$3105,8,FALSE),"DNP")</f>
        <v>4</v>
      </c>
      <c r="G3324" s="52">
        <f>IFERROR(VLOOKUP($A3324,$A$106:$Q$3105,9,FALSE),"DNP")</f>
        <v>5</v>
      </c>
      <c r="H3324" s="52">
        <f>IFERROR(VLOOKUP($A3324,$A$106:$Q$3105,10,FALSE),"DNP")</f>
        <v>3</v>
      </c>
      <c r="I3324" s="52">
        <f>IFERROR(VLOOKUP($A3324,$A$106:$Q$3105,11,FALSE),"DNP")</f>
        <v>5</v>
      </c>
      <c r="J3324" s="52">
        <f>IFERROR(VLOOKUP($A3324,$A$106:$Q$3105,12,FALSE),"DNP")</f>
        <v>3</v>
      </c>
      <c r="K3324" s="52">
        <f>IFERROR(VLOOKUP($A3324,$A$106:$Q$3105,13,FALSE),"DNP")</f>
        <v>4</v>
      </c>
      <c r="L3324" s="239">
        <f>IF(OR(K3324="DNP",K3324=""),"DNP",SUM(C3324:K3324))</f>
        <v>41</v>
      </c>
      <c r="M3324" s="240">
        <f>IFERROR(VLOOKUP($A3324,$A$106:$Q$3105,17,FALSE),"DNP")</f>
        <v>2</v>
      </c>
      <c r="N3324" s="241"/>
      <c r="O3324" s="241"/>
      <c r="P3324" s="241"/>
      <c r="Q3324" s="241"/>
      <c r="R3324" s="241"/>
      <c r="S3324" s="241"/>
      <c r="T3324" s="241"/>
      <c r="U3324" s="241"/>
      <c r="V3324" s="241"/>
      <c r="W3324" s="242"/>
      <c r="X3324" s="243"/>
      <c r="Y3324" s="49" t="str">
        <f t="shared" ref="Y3324" si="2459">IF(M3324="DNP","DNP",IF(M3324=1,"T",IF(M3324&gt;1,"W","L")))</f>
        <v>W</v>
      </c>
      <c r="Z3324" s="49">
        <f t="shared" si="2442"/>
        <v>0</v>
      </c>
      <c r="AA3324" s="244">
        <f t="shared" si="2443"/>
        <v>0</v>
      </c>
      <c r="AB3324" s="250">
        <f t="shared" ref="AB3324" si="2460">IF(AE3324&gt;=4,ROUNDDOWN((((VLOOKUP(MAX(AE3320:AE3324),AE3320:AK3337,7,FALSE)+VLOOKUP(MAX(AE3320:AE3324)-1,AE3320:AK3337,7,FALSE)+VLOOKUP(MAX(AE3320:AE3324)-2,AE3320:AK3337,7,FALSE)+VLOOKUP(MAX(AE3320:AE3324)-3,AE3320:AK3337,7,FALSE))/4)-36)*0.8,0),G3318)</f>
        <v>6</v>
      </c>
      <c r="AC3324" s="246">
        <f t="shared" si="2445"/>
        <v>5</v>
      </c>
      <c r="AD3324" t="str">
        <f>IF(L3324&lt;&gt;"DNP","P","DNP")</f>
        <v>P</v>
      </c>
      <c r="AE3324" s="52">
        <f>COUNTIF(AD3320:AD3324,"=P")</f>
        <v>5</v>
      </c>
      <c r="AF3324" t="str">
        <f t="shared" si="2446"/>
        <v>R</v>
      </c>
      <c r="AG3324" s="247">
        <f>IF(OR(W3324="DNP",W3324="")=TRUE,0,((W3339-W3324)*0.4)+(IF(Y3324="W",0.3,IF(Y3324="T",0,-0.3)))+(IF(X3324="",0,X3324*0.3)))+IF(OR(L3324="DNP",L3324="")=TRUE,0,((L3339-L3324)*0.4)+(IF(Y3324="W",0.3,IF(Y3324="T",0,-0.3)))+(IF(M3324="",0,M3324*0.3)))</f>
        <v>2.3222222222222229</v>
      </c>
      <c r="AH3324" s="247">
        <f t="shared" si="2457"/>
        <v>2.2544444444444443</v>
      </c>
      <c r="AI3324">
        <f t="shared" si="2450"/>
        <v>11</v>
      </c>
      <c r="AJ3324">
        <f t="shared" ref="AJ3324" si="2461">AI3324+VLOOKUP(A3324,$A$828:$O$932,15,FALSE)</f>
        <v>12</v>
      </c>
      <c r="AK3324">
        <f t="shared" si="2383"/>
        <v>41</v>
      </c>
    </row>
    <row r="3325" spans="1:37" ht="16.5" thickBot="1" x14ac:dyDescent="0.3">
      <c r="A3325" s="238" t="str">
        <f>CONCATENATE($C$10,"Wk ",B3325,"P",A3318)</f>
        <v>2015Wk 6P12</v>
      </c>
      <c r="B3325" s="52">
        <v>6</v>
      </c>
      <c r="C3325" s="241"/>
      <c r="D3325" s="241"/>
      <c r="E3325" s="241"/>
      <c r="F3325" s="241"/>
      <c r="G3325" s="241"/>
      <c r="H3325" s="241"/>
      <c r="I3325" s="241"/>
      <c r="J3325" s="241"/>
      <c r="K3325" s="241"/>
      <c r="L3325" s="248"/>
      <c r="M3325" s="249"/>
      <c r="N3325" s="52">
        <f>IFERROR(VLOOKUP($A3325,$A$106:$Q$3105,5,FALSE),"DNP")</f>
        <v>4</v>
      </c>
      <c r="O3325" s="52">
        <f>IFERROR(VLOOKUP($A3325,$A$106:$Q$3105,6,FALSE),"DNP")</f>
        <v>4</v>
      </c>
      <c r="P3325" s="52">
        <f>IFERROR(VLOOKUP($A3325,$A$106:$Q$3105,7,FALSE),"DNP")</f>
        <v>5</v>
      </c>
      <c r="Q3325" s="52">
        <f>IFERROR(VLOOKUP($A3325,$A$106:$Q$3105,8,FALSE),"DNP")</f>
        <v>5</v>
      </c>
      <c r="R3325" s="52">
        <f>IFERROR(VLOOKUP($A3325,$A$106:$Q$3105,9,FALSE),"DNP")</f>
        <v>3</v>
      </c>
      <c r="S3325" s="52">
        <f>IFERROR(VLOOKUP($A3325,$A$106:$Q$3105,10,FALSE),"DNP")</f>
        <v>5</v>
      </c>
      <c r="T3325" s="52">
        <f>IFERROR(VLOOKUP($A3325,$A$106:$Q$3105,11,FALSE),"DNP")</f>
        <v>4</v>
      </c>
      <c r="U3325" s="52">
        <f>IFERROR(VLOOKUP($A3325,$A$106:$Q$3105,12,FALSE),"DNP")</f>
        <v>5</v>
      </c>
      <c r="V3325" s="52">
        <f>IFERROR(VLOOKUP($A3325,$A$106:$Q$3105,13,FALSE),"DNP")</f>
        <v>7</v>
      </c>
      <c r="W3325" s="239">
        <f>IF(OR(V3325="DNP",V3325=""),"DNP",SUM(N3325:V3325))</f>
        <v>42</v>
      </c>
      <c r="X3325" s="240">
        <f>IFERROR(VLOOKUP($A3325,$A$106:$Q$3105,17,FALSE),"DNP")</f>
        <v>1</v>
      </c>
      <c r="Y3325" s="49" t="str">
        <f t="shared" ref="Y3325" si="2462">IF(X3325="DNP","DNP",IF(X3325=1,"T",IF(X3325&gt;1,"W","L")))</f>
        <v>T</v>
      </c>
      <c r="Z3325" s="49">
        <f t="shared" si="2442"/>
        <v>1</v>
      </c>
      <c r="AA3325" s="244">
        <f t="shared" si="2443"/>
        <v>12</v>
      </c>
      <c r="AB3325" s="250">
        <f t="shared" ref="AB3325" si="2463">IF(AE3325&gt;=4,ROUNDDOWN((((VLOOKUP(MAX(AE3320:AE3325),AE3320:AK3337,7,FALSE)+VLOOKUP(MAX(AE3320:AE3325)-1,AE3320:AK3337,7,FALSE)+VLOOKUP(MAX(AE3320:AE3325)-2,AE3320:AK3337,7,FALSE)+VLOOKUP(MAX(AE3320:AE3325)-3,AE3320:AK3337,7,FALSE))/4)-36)*0.8,0),G3318)</f>
        <v>5</v>
      </c>
      <c r="AC3325" s="246">
        <f t="shared" si="2445"/>
        <v>6</v>
      </c>
      <c r="AD3325" t="str">
        <f>IF(W3325&lt;&gt;"DNP","P","DNP")</f>
        <v>P</v>
      </c>
      <c r="AE3325" s="52">
        <f>COUNTIF(AD3320:AD3325,"=P")</f>
        <v>6</v>
      </c>
      <c r="AF3325" t="str">
        <f t="shared" si="2446"/>
        <v>R</v>
      </c>
      <c r="AG3325" s="247">
        <f>IF(OR(W3325="DNP",W3325="")=TRUE,0,((W3339-W3325)*0.4)+(IF(Y3325="W",0.3,IF(Y3325="T",0,-0.3)))+(IF(X3325="",0,X3325*0.3)))+IF(OR(L3325="DNP",L3325="")=TRUE,0,((L3339-L3325)*0.4)+(IF(Y3325="W",0.3,IF(Y3325="T",0,-0.3)))+(IF(M3325="",0,M3325*0.3)))</f>
        <v>0.52222222222222003</v>
      </c>
      <c r="AH3325" s="247">
        <f t="shared" si="2457"/>
        <v>2.3824444444444421</v>
      </c>
      <c r="AI3325">
        <f t="shared" si="2450"/>
        <v>12</v>
      </c>
      <c r="AJ3325">
        <f t="shared" ref="AJ3325" si="2464">AI3325+VLOOKUP(A3325,$A$995:$O$1099,15,FALSE)</f>
        <v>12</v>
      </c>
      <c r="AK3325">
        <f t="shared" si="2383"/>
        <v>42</v>
      </c>
    </row>
    <row r="3326" spans="1:37" ht="16.5" thickBot="1" x14ac:dyDescent="0.3">
      <c r="A3326" s="238" t="str">
        <f>CONCATENATE($C$10,"Wk ",B3326,"P",A3318)</f>
        <v>2015Wk 7P12</v>
      </c>
      <c r="B3326" s="52">
        <v>7</v>
      </c>
      <c r="C3326" s="52">
        <f>IFERROR(VLOOKUP($A3326,$A$106:$Q$3105,5,FALSE),"DNP")</f>
        <v>5</v>
      </c>
      <c r="D3326" s="52">
        <f>IFERROR(VLOOKUP($A3326,$A$106:$Q$3105,6,FALSE),"DNP")</f>
        <v>5</v>
      </c>
      <c r="E3326" s="52">
        <f>IFERROR(VLOOKUP($A3326,$A$106:$Q$3105,7,FALSE),"DNP")</f>
        <v>6</v>
      </c>
      <c r="F3326" s="52">
        <f>IFERROR(VLOOKUP($A3326,$A$106:$Q$3105,8,FALSE),"DNP")</f>
        <v>6</v>
      </c>
      <c r="G3326" s="52">
        <f>IFERROR(VLOOKUP($A3326,$A$106:$Q$3105,9,FALSE),"DNP")</f>
        <v>6</v>
      </c>
      <c r="H3326" s="52">
        <f>IFERROR(VLOOKUP($A3326,$A$106:$Q$3105,10,FALSE),"DNP")</f>
        <v>5</v>
      </c>
      <c r="I3326" s="52">
        <f>IFERROR(VLOOKUP($A3326,$A$106:$Q$3105,11,FALSE),"DNP")</f>
        <v>5</v>
      </c>
      <c r="J3326" s="52">
        <f>IFERROR(VLOOKUP($A3326,$A$106:$Q$3105,12,FALSE),"DNP")</f>
        <v>3</v>
      </c>
      <c r="K3326" s="52">
        <f>IFERROR(VLOOKUP($A3326,$A$106:$Q$3105,13,FALSE),"DNP")</f>
        <v>6</v>
      </c>
      <c r="L3326" s="239">
        <f>IF(OR(K3326="DNP",K3326=""),"DNP",SUM(C3326:K3326))</f>
        <v>47</v>
      </c>
      <c r="M3326" s="240">
        <f>IFERROR(VLOOKUP($A3326,$A$106:$Q$3105,17,FALSE),"DNP")</f>
        <v>0</v>
      </c>
      <c r="N3326" s="241"/>
      <c r="O3326" s="241"/>
      <c r="P3326" s="241"/>
      <c r="Q3326" s="241"/>
      <c r="R3326" s="241"/>
      <c r="S3326" s="241"/>
      <c r="T3326" s="241"/>
      <c r="U3326" s="241"/>
      <c r="V3326" s="241"/>
      <c r="W3326" s="242"/>
      <c r="X3326" s="243"/>
      <c r="Y3326" s="49" t="str">
        <f t="shared" ref="Y3326" si="2465">IF(M3326="DNP","DNP",IF(M3326=1,"T",IF(M3326&gt;1,"W","L")))</f>
        <v>L</v>
      </c>
      <c r="Z3326" s="49">
        <f t="shared" si="2442"/>
        <v>0</v>
      </c>
      <c r="AA3326" s="244">
        <f t="shared" si="2443"/>
        <v>0</v>
      </c>
      <c r="AB3326" s="250">
        <f t="shared" ref="AB3326" si="2466">IF(AE3326&gt;=4,ROUNDDOWN((((VLOOKUP(MAX(AE3320:AE3326),AE3320:AK3337,7,FALSE)+VLOOKUP(MAX(AE3320:AE3326)-1,AE3320:AK3337,7,FALSE)+VLOOKUP(MAX(AE3320:AE3326)-2,AE3320:AK3337,7,FALSE)+VLOOKUP(MAX(AE3320:AE3326)-3,AE3320:AK3337,7,FALSE))/4)-36)*0.8,0),G3318)</f>
        <v>5</v>
      </c>
      <c r="AC3326" s="246">
        <f t="shared" si="2445"/>
        <v>7</v>
      </c>
      <c r="AD3326" t="str">
        <f>IF(L3326&lt;&gt;"DNP","P","DNP")</f>
        <v>P</v>
      </c>
      <c r="AE3326" s="52">
        <f>COUNTIF(AD3320:AD3326,"=P")</f>
        <v>7</v>
      </c>
      <c r="AF3326" t="str">
        <f t="shared" si="2446"/>
        <v>R</v>
      </c>
      <c r="AG3326" s="247">
        <f>IF(OR(W3326="DNP",W3326="")=TRUE,0,((W3339-W3326)*0.4)+(IF(Y3326="W",0.3,IF(Y3326="T",0,-0.3)))+(IF(X3326="",0,X3326*0.3)))+IF(OR(L3326="DNP",L3326="")=TRUE,0,((L3339-L3326)*0.4)+(IF(Y3326="W",0.3,IF(Y3326="T",0,-0.3)))+(IF(M3326="",0,M3326*0.3)))</f>
        <v>-1.2777777777777772</v>
      </c>
      <c r="AH3326" s="247">
        <f t="shared" si="2457"/>
        <v>-0.16155555555555634</v>
      </c>
      <c r="AI3326">
        <f t="shared" si="2450"/>
        <v>12</v>
      </c>
      <c r="AJ3326">
        <f t="shared" ref="AJ3326" si="2467">AI3326+VLOOKUP(A3326,$A$1162:$O$1266,15,FALSE)</f>
        <v>7</v>
      </c>
      <c r="AK3326">
        <f t="shared" si="2383"/>
        <v>47</v>
      </c>
    </row>
    <row r="3327" spans="1:37" ht="16.5" thickBot="1" x14ac:dyDescent="0.3">
      <c r="A3327" s="238" t="str">
        <f>CONCATENATE($C$10,"Wk ",B3327,"P",A3318)</f>
        <v>2015Wk 8P12</v>
      </c>
      <c r="B3327" s="52">
        <v>8</v>
      </c>
      <c r="C3327" s="241"/>
      <c r="D3327" s="241"/>
      <c r="E3327" s="241"/>
      <c r="F3327" s="241"/>
      <c r="G3327" s="241"/>
      <c r="H3327" s="241"/>
      <c r="I3327" s="241"/>
      <c r="J3327" s="241"/>
      <c r="K3327" s="241"/>
      <c r="L3327" s="248"/>
      <c r="M3327" s="249"/>
      <c r="N3327" s="52">
        <f>IFERROR(VLOOKUP($A3327,$A$106:$Q$3105,5,FALSE),"DNP")</f>
        <v>6</v>
      </c>
      <c r="O3327" s="52">
        <f>IFERROR(VLOOKUP($A3327,$A$106:$Q$3105,6,FALSE),"DNP")</f>
        <v>6</v>
      </c>
      <c r="P3327" s="52">
        <f>IFERROR(VLOOKUP($A3327,$A$106:$Q$3105,7,FALSE),"DNP")</f>
        <v>6</v>
      </c>
      <c r="Q3327" s="52">
        <f>IFERROR(VLOOKUP($A3327,$A$106:$Q$3105,8,FALSE),"DNP")</f>
        <v>5</v>
      </c>
      <c r="R3327" s="52">
        <f>IFERROR(VLOOKUP($A3327,$A$106:$Q$3105,9,FALSE),"DNP")</f>
        <v>3</v>
      </c>
      <c r="S3327" s="52">
        <f>IFERROR(VLOOKUP($A3327,$A$106:$Q$3105,10,FALSE),"DNP")</f>
        <v>5</v>
      </c>
      <c r="T3327" s="52">
        <f>IFERROR(VLOOKUP($A3327,$A$106:$Q$3105,11,FALSE),"DNP")</f>
        <v>4</v>
      </c>
      <c r="U3327" s="52">
        <f>IFERROR(VLOOKUP($A3327,$A$106:$Q$3105,12,FALSE),"DNP")</f>
        <v>5</v>
      </c>
      <c r="V3327" s="52">
        <f>IFERROR(VLOOKUP($A3327,$A$106:$Q$3105,13,FALSE),"DNP")</f>
        <v>4</v>
      </c>
      <c r="W3327" s="239">
        <f>IF(OR(V3327="DNP",V3327=""),"DNP",SUM(N3327:V3327))</f>
        <v>44</v>
      </c>
      <c r="X3327" s="240">
        <f>IFERROR(VLOOKUP($A3327,$A$106:$Q$3105,17,FALSE),"DNP")</f>
        <v>0</v>
      </c>
      <c r="Y3327" s="49" t="str">
        <f t="shared" ref="Y3327" si="2468">IF(X3327="DNP","DNP",IF(X3327=1,"T",IF(X3327&gt;1,"W","L")))</f>
        <v>L</v>
      </c>
      <c r="Z3327" s="49">
        <f t="shared" si="2442"/>
        <v>0</v>
      </c>
      <c r="AA3327" s="244">
        <f t="shared" si="2443"/>
        <v>0</v>
      </c>
      <c r="AB3327" s="250">
        <f t="shared" ref="AB3327" si="2469">IF(AE3327&gt;=4,ROUNDDOWN((((VLOOKUP(MAX(AE3320:AE3327),AE3320:AK3337,7,FALSE)+VLOOKUP(MAX(AE3320:AE3327)-1,AE3320:AK3337,7,FALSE)+VLOOKUP(MAX(AE3320:AE3327)-2,AE3320:AK3337,7,FALSE)+VLOOKUP(MAX(AE3320:AE3327)-3,AE3320:AK3337,7,FALSE))/4)-36)*0.8,0),G3318)</f>
        <v>6</v>
      </c>
      <c r="AC3327" s="246">
        <f t="shared" si="2445"/>
        <v>8</v>
      </c>
      <c r="AD3327" t="str">
        <f>IF(W3327&lt;&gt;"DNP","P","DNP")</f>
        <v>P</v>
      </c>
      <c r="AE3327" s="52">
        <f>COUNTIF(AD3320:AD3327,"=P")</f>
        <v>8</v>
      </c>
      <c r="AF3327" t="str">
        <f t="shared" si="2446"/>
        <v>R</v>
      </c>
      <c r="AG3327" s="247">
        <f>IF(OR(W3327="DNP",W3327="")=TRUE,0,((W3339-W3327)*0.4)+(IF(Y3327="W",0.3,IF(Y3327="T",0,-0.3)))+(IF(X3327="",0,X3327*0.3)))+IF(OR(L3327="DNP",L3327="")=TRUE,0,((L3339-L3327)*0.4)+(IF(Y3327="W",0.3,IF(Y3327="T",0,-0.3)))+(IF(M3327="",0,M3327*0.3)))</f>
        <v>-0.87777777777777999</v>
      </c>
      <c r="AH3327" s="247">
        <f t="shared" si="2457"/>
        <v>-1.5615555555555583</v>
      </c>
      <c r="AI3327">
        <f t="shared" si="2450"/>
        <v>11</v>
      </c>
      <c r="AJ3327">
        <f t="shared" ref="AJ3327" si="2470">AI3327+VLOOKUP(A3327,$A$1329:$O$1433,15,FALSE)</f>
        <v>10</v>
      </c>
      <c r="AK3327">
        <f t="shared" si="2383"/>
        <v>44</v>
      </c>
    </row>
    <row r="3328" spans="1:37" ht="16.5" thickBot="1" x14ac:dyDescent="0.3">
      <c r="A3328" s="238" t="str">
        <f>CONCATENATE($C$10,"Wk ",B3328,"P",A3318)</f>
        <v>2015Wk 9P12</v>
      </c>
      <c r="B3328" s="52">
        <v>9</v>
      </c>
      <c r="C3328" s="52">
        <f>IFERROR(VLOOKUP($A3328,$A$106:$Q$3105,5,FALSE),"DNP")</f>
        <v>6</v>
      </c>
      <c r="D3328" s="52">
        <f>IFERROR(VLOOKUP($A3328,$A$106:$Q$3105,6,FALSE),"DNP")</f>
        <v>4</v>
      </c>
      <c r="E3328" s="52">
        <f>IFERROR(VLOOKUP($A3328,$A$106:$Q$3105,7,FALSE),"DNP")</f>
        <v>5</v>
      </c>
      <c r="F3328" s="52">
        <f>IFERROR(VLOOKUP($A3328,$A$106:$Q$3105,8,FALSE),"DNP")</f>
        <v>5</v>
      </c>
      <c r="G3328" s="52">
        <f>IFERROR(VLOOKUP($A3328,$A$106:$Q$3105,9,FALSE),"DNP")</f>
        <v>4</v>
      </c>
      <c r="H3328" s="52">
        <f>IFERROR(VLOOKUP($A3328,$A$106:$Q$3105,10,FALSE),"DNP")</f>
        <v>3</v>
      </c>
      <c r="I3328" s="52">
        <f>IFERROR(VLOOKUP($A3328,$A$106:$Q$3105,11,FALSE),"DNP")</f>
        <v>5</v>
      </c>
      <c r="J3328" s="52">
        <f>IFERROR(VLOOKUP($A3328,$A$106:$Q$3105,12,FALSE),"DNP")</f>
        <v>3</v>
      </c>
      <c r="K3328" s="52">
        <f>IFERROR(VLOOKUP($A3328,$A$106:$Q$3105,13,FALSE),"DNP")</f>
        <v>5</v>
      </c>
      <c r="L3328" s="239">
        <f>IF(OR(K3328="DNP",K3328=""),"DNP",SUM(C3328:K3328))</f>
        <v>40</v>
      </c>
      <c r="M3328" s="240">
        <f>IFERROR(VLOOKUP($A3328,$A$106:$Q$3105,17,FALSE),"DNP")</f>
        <v>2</v>
      </c>
      <c r="N3328" s="241"/>
      <c r="O3328" s="241"/>
      <c r="P3328" s="241"/>
      <c r="Q3328" s="241"/>
      <c r="R3328" s="241"/>
      <c r="S3328" s="241"/>
      <c r="T3328" s="241"/>
      <c r="U3328" s="241"/>
      <c r="V3328" s="241"/>
      <c r="W3328" s="242"/>
      <c r="X3328" s="243"/>
      <c r="Y3328" s="49" t="str">
        <f t="shared" ref="Y3328" si="2471">IF(M3328="DNP","DNP",IF(M3328=1,"T",IF(M3328&gt;1,"W","L")))</f>
        <v>W</v>
      </c>
      <c r="Z3328" s="49">
        <f t="shared" si="2442"/>
        <v>1</v>
      </c>
      <c r="AA3328" s="244">
        <f t="shared" si="2443"/>
        <v>12</v>
      </c>
      <c r="AB3328" s="250">
        <f t="shared" ref="AB3328" si="2472">IF(AE3328&gt;=4,ROUNDDOWN((((VLOOKUP(MAX(AE3320:AE3328),AE3320:AK3337,7,FALSE)+VLOOKUP(MAX(AE3320:AE3328)-1,AE3320:AK3337,7,FALSE)+VLOOKUP(MAX(AE3320:AE3328)-2,AE3320:AK3337,7,FALSE)+VLOOKUP(MAX(AE3320:AE3328)-3,AE3320:AK3337,7,FALSE))/4)-36)*0.8,0),G3318)</f>
        <v>5</v>
      </c>
      <c r="AC3328" s="246">
        <f t="shared" si="2445"/>
        <v>9</v>
      </c>
      <c r="AD3328" t="str">
        <f>IF(L3328&lt;&gt;"DNP","P","DNP")</f>
        <v>P</v>
      </c>
      <c r="AE3328" s="52">
        <f>COUNTIF(AD3320:AD3328,"=P")</f>
        <v>9</v>
      </c>
      <c r="AF3328" t="str">
        <f t="shared" si="2446"/>
        <v>R</v>
      </c>
      <c r="AG3328" s="247">
        <f>IF(OR(W3328="DNP",W3328="")=TRUE,0,((W3339-W3328)*0.4)+(IF(Y3328="W",0.3,IF(Y3328="T",0,-0.3)))+(IF(X3328="",0,X3328*0.3)))+IF(OR(L3328="DNP",L3328="")=TRUE,0,((L3339-L3328)*0.4)+(IF(Y3328="W",0.3,IF(Y3328="T",0,-0.3)))+(IF(M3328="",0,M3328*0.3)))</f>
        <v>2.7222222222222228</v>
      </c>
      <c r="AH3328" s="247">
        <f t="shared" si="2457"/>
        <v>1.712444444444444</v>
      </c>
      <c r="AI3328">
        <f t="shared" si="2450"/>
        <v>12</v>
      </c>
      <c r="AJ3328">
        <f t="shared" ref="AJ3328" si="2473">AI3328+VLOOKUP(A3328,$A$1496:$O$1600,15,FALSE)</f>
        <v>14</v>
      </c>
      <c r="AK3328">
        <f t="shared" si="2383"/>
        <v>40</v>
      </c>
    </row>
    <row r="3329" spans="1:37" ht="16.5" thickBot="1" x14ac:dyDescent="0.3">
      <c r="A3329" s="238" t="str">
        <f>CONCATENATE($C$10,"Wk ",B3329,"P",A3318)</f>
        <v>2015Wk 10P12</v>
      </c>
      <c r="B3329" s="52">
        <v>10</v>
      </c>
      <c r="C3329" s="241"/>
      <c r="D3329" s="241"/>
      <c r="E3329" s="241"/>
      <c r="F3329" s="241"/>
      <c r="G3329" s="241"/>
      <c r="H3329" s="241"/>
      <c r="I3329" s="241"/>
      <c r="J3329" s="241"/>
      <c r="K3329" s="241"/>
      <c r="L3329" s="248"/>
      <c r="M3329" s="249"/>
      <c r="N3329" s="52">
        <f>IFERROR(VLOOKUP($A3329,$A$106:$Q$3105,5,FALSE),"DNP")</f>
        <v>4</v>
      </c>
      <c r="O3329" s="52">
        <f>IFERROR(VLOOKUP($A3329,$A$106:$Q$3105,6,FALSE),"DNP")</f>
        <v>6</v>
      </c>
      <c r="P3329" s="52">
        <f>IFERROR(VLOOKUP($A3329,$A$106:$Q$3105,7,FALSE),"DNP")</f>
        <v>7</v>
      </c>
      <c r="Q3329" s="52">
        <f>IFERROR(VLOOKUP($A3329,$A$106:$Q$3105,8,FALSE),"DNP")</f>
        <v>3</v>
      </c>
      <c r="R3329" s="52">
        <f>IFERROR(VLOOKUP($A3329,$A$106:$Q$3105,9,FALSE),"DNP")</f>
        <v>4</v>
      </c>
      <c r="S3329" s="52">
        <f>IFERROR(VLOOKUP($A3329,$A$106:$Q$3105,10,FALSE),"DNP")</f>
        <v>4</v>
      </c>
      <c r="T3329" s="52">
        <f>IFERROR(VLOOKUP($A3329,$A$106:$Q$3105,11,FALSE),"DNP")</f>
        <v>3</v>
      </c>
      <c r="U3329" s="52">
        <f>IFERROR(VLOOKUP($A3329,$A$106:$Q$3105,12,FALSE),"DNP")</f>
        <v>5</v>
      </c>
      <c r="V3329" s="52">
        <f>IFERROR(VLOOKUP($A3329,$A$106:$Q$3105,13,FALSE),"DNP")</f>
        <v>6</v>
      </c>
      <c r="W3329" s="239">
        <f>IF(OR(V3329="DNP",V3329=""),"DNP",SUM(N3329:V3329))</f>
        <v>42</v>
      </c>
      <c r="X3329" s="240">
        <f>IFERROR(VLOOKUP($A3329,$A$106:$Q$3105,17,FALSE),"DNP")</f>
        <v>2</v>
      </c>
      <c r="Y3329" s="49" t="str">
        <f t="shared" ref="Y3329" si="2474">IF(X3329="DNP","DNP",IF(X3329=1,"T",IF(X3329&gt;1,"W","L")))</f>
        <v>W</v>
      </c>
      <c r="Z3329" s="49">
        <f t="shared" si="2442"/>
        <v>1</v>
      </c>
      <c r="AA3329" s="244">
        <f t="shared" si="2443"/>
        <v>36</v>
      </c>
      <c r="AB3329" s="250">
        <f t="shared" ref="AB3329" si="2475">IF(AE3329&gt;=4,ROUNDDOWN((((VLOOKUP(MAX(AE3320:AE3329),AE3320:AK3337,7,FALSE)+VLOOKUP(MAX(AE3320:AE3329)-1,AE3320:AK3337,7,FALSE)+VLOOKUP(MAX(AE3320:AE3329)-2,AE3320:AK3337,7,FALSE)+VLOOKUP(MAX(AE3320:AE3329)-3,AE3320:AK3337,7,FALSE))/4)-36)*0.8,0),G3318)</f>
        <v>5</v>
      </c>
      <c r="AC3329" s="246">
        <f t="shared" ref="AC3329:AC3337" si="2476">IF(VLOOKUP(LEFT($A3329,9),$A$106:$Q$3105,17,FALSE)="Played",B3329,"")</f>
        <v>10</v>
      </c>
      <c r="AD3329" t="str">
        <f>IF(W3329&lt;&gt;"DNP","P","DNP")</f>
        <v>P</v>
      </c>
      <c r="AE3329" s="52">
        <f>COUNTIF(AD3320:AD3329,"=P")</f>
        <v>10</v>
      </c>
      <c r="AF3329" t="str">
        <f t="shared" si="2446"/>
        <v>R</v>
      </c>
      <c r="AG3329" s="247">
        <f>IF(OR(W3329="DNP",W3329="")=TRUE,0,((W3339-W3329)*0.4)+(IF(Y3329="W",0.3,IF(Y3329="T",0,-0.3)))+(IF(X3329="",0,X3329*0.3)))+IF(OR(L3329="DNP",L3329="")=TRUE,0,((L3339-L3329)*0.4)+(IF(Y3329="W",0.3,IF(Y3329="T",0,-0.3)))+(IF(M3329="",0,M3329*0.3)))</f>
        <v>1.12222222222222</v>
      </c>
      <c r="AH3329" s="247">
        <f t="shared" si="2457"/>
        <v>2.6564444444444417</v>
      </c>
      <c r="AI3329">
        <f t="shared" si="2450"/>
        <v>12</v>
      </c>
      <c r="AJ3329">
        <f t="shared" ref="AJ3329" si="2477">AI3329+VLOOKUP(A3329,$A$1663:$O$1767,15,FALSE)</f>
        <v>13</v>
      </c>
      <c r="AK3329">
        <f t="shared" si="2383"/>
        <v>42</v>
      </c>
    </row>
    <row r="3330" spans="1:37" ht="16.5" thickBot="1" x14ac:dyDescent="0.3">
      <c r="A3330" s="238" t="str">
        <f>CONCATENATE($C$10,"Wk ",B3330,"P",A3318)</f>
        <v>2015Wk 11P12</v>
      </c>
      <c r="B3330" s="52">
        <v>11</v>
      </c>
      <c r="C3330" s="52">
        <f>IFERROR(VLOOKUP($A3330,$A$106:$Q$3105,5,FALSE),"DNP")</f>
        <v>5</v>
      </c>
      <c r="D3330" s="52">
        <f>IFERROR(VLOOKUP($A3330,$A$106:$Q$3105,6,FALSE),"DNP")</f>
        <v>4</v>
      </c>
      <c r="E3330" s="52">
        <f>IFERROR(VLOOKUP($A3330,$A$106:$Q$3105,7,FALSE),"DNP")</f>
        <v>7</v>
      </c>
      <c r="F3330" s="52">
        <f>IFERROR(VLOOKUP($A3330,$A$106:$Q$3105,8,FALSE),"DNP")</f>
        <v>4</v>
      </c>
      <c r="G3330" s="52">
        <f>IFERROR(VLOOKUP($A3330,$A$106:$Q$3105,9,FALSE),"DNP")</f>
        <v>5</v>
      </c>
      <c r="H3330" s="52">
        <f>IFERROR(VLOOKUP($A3330,$A$106:$Q$3105,10,FALSE),"DNP")</f>
        <v>4</v>
      </c>
      <c r="I3330" s="52">
        <f>IFERROR(VLOOKUP($A3330,$A$106:$Q$3105,11,FALSE),"DNP")</f>
        <v>5</v>
      </c>
      <c r="J3330" s="52">
        <f>IFERROR(VLOOKUP($A3330,$A$106:$Q$3105,12,FALSE),"DNP")</f>
        <v>3</v>
      </c>
      <c r="K3330" s="52">
        <f>IFERROR(VLOOKUP($A3330,$A$106:$Q$3105,13,FALSE),"DNP")</f>
        <v>6</v>
      </c>
      <c r="L3330" s="239">
        <f>IF(OR(K3330="DNP",K3330=""),"DNP",SUM(C3330:K3330))</f>
        <v>43</v>
      </c>
      <c r="M3330" s="240">
        <f>IFERROR(VLOOKUP($A3330,$A$106:$Q$3105,17,FALSE),"DNP")</f>
        <v>1</v>
      </c>
      <c r="N3330" s="241"/>
      <c r="O3330" s="241"/>
      <c r="P3330" s="241"/>
      <c r="Q3330" s="241"/>
      <c r="R3330" s="241"/>
      <c r="S3330" s="241"/>
      <c r="T3330" s="241"/>
      <c r="U3330" s="241"/>
      <c r="V3330" s="241"/>
      <c r="W3330" s="242"/>
      <c r="X3330" s="243"/>
      <c r="Y3330" s="49" t="str">
        <f t="shared" ref="Y3330" si="2478">IF(M3330="DNP","DNP",IF(M3330=1,"T",IF(M3330&gt;1,"W","L")))</f>
        <v>T</v>
      </c>
      <c r="Z3330" s="49">
        <f t="shared" si="2442"/>
        <v>1</v>
      </c>
      <c r="AA3330" s="244">
        <f t="shared" si="2443"/>
        <v>7</v>
      </c>
      <c r="AB3330" s="250">
        <f t="shared" ref="AB3330" si="2479">IF(AE3330&gt;=4,ROUNDDOWN((((VLOOKUP(MAX(AE3320:AE3330),AE3320:AK3337,7,FALSE)+VLOOKUP(MAX(AE3320:AE3330)-1,AE3320:AK3337,7,FALSE)+VLOOKUP(MAX(AE3320:AE3330)-2,AE3320:AK3337,7,FALSE)+VLOOKUP(MAX(AE3320:AE3330)-3,AE3320:AK3337,7,FALSE))/4)-36)*0.8,0),G3318)</f>
        <v>5</v>
      </c>
      <c r="AC3330" s="246">
        <f t="shared" si="2476"/>
        <v>11</v>
      </c>
      <c r="AD3330" t="str">
        <f>IF(L3330&lt;&gt;"DNP","P","DNP")</f>
        <v>P</v>
      </c>
      <c r="AE3330" s="52">
        <f>COUNTIF(AD3320:AD3330,"=P")</f>
        <v>11</v>
      </c>
      <c r="AF3330" t="str">
        <f t="shared" si="2446"/>
        <v>R</v>
      </c>
      <c r="AG3330" s="247">
        <f>IF(OR(W3330="DNP",W3330="")=TRUE,0,((W3339-W3330)*0.4)+(IF(Y3330="W",0.3,IF(Y3330="T",0,-0.3)))+(IF(X3330="",0,X3330*0.3)))+IF(OR(L3330="DNP",L3330="")=TRUE,0,((L3339-L3330)*0.4)+(IF(Y3330="W",0.3,IF(Y3330="T",0,-0.3)))+(IF(M3330="",0,M3330*0.3)))</f>
        <v>0.92222222222222294</v>
      </c>
      <c r="AH3330" s="247">
        <f t="shared" si="2457"/>
        <v>2.5724444444444439</v>
      </c>
      <c r="AI3330">
        <f t="shared" si="2450"/>
        <v>12</v>
      </c>
      <c r="AJ3330">
        <f t="shared" ref="AJ3330" si="2480">AI3330+VLOOKUP(A3330,$A$1830:$O$1934,15,FALSE)</f>
        <v>11</v>
      </c>
      <c r="AK3330">
        <f t="shared" si="2383"/>
        <v>43</v>
      </c>
    </row>
    <row r="3331" spans="1:37" ht="16.5" thickBot="1" x14ac:dyDescent="0.3">
      <c r="A3331" s="238" t="str">
        <f>CONCATENATE($C$10,"Wk ",B3331,"P",A3318)</f>
        <v>2015Wk 12P12</v>
      </c>
      <c r="B3331" s="52">
        <v>12</v>
      </c>
      <c r="C3331" s="241"/>
      <c r="D3331" s="241"/>
      <c r="E3331" s="241"/>
      <c r="F3331" s="241"/>
      <c r="G3331" s="241"/>
      <c r="H3331" s="241"/>
      <c r="I3331" s="241"/>
      <c r="J3331" s="241"/>
      <c r="K3331" s="241"/>
      <c r="L3331" s="248"/>
      <c r="M3331" s="249"/>
      <c r="N3331" s="52">
        <f>IFERROR(VLOOKUP($A3331,$A$106:$Q$3105,5,FALSE),"DNP")</f>
        <v>5</v>
      </c>
      <c r="O3331" s="52">
        <f>IFERROR(VLOOKUP($A3331,$A$106:$Q$3105,6,FALSE),"DNP")</f>
        <v>5</v>
      </c>
      <c r="P3331" s="52">
        <f>IFERROR(VLOOKUP($A3331,$A$106:$Q$3105,7,FALSE),"DNP")</f>
        <v>6</v>
      </c>
      <c r="Q3331" s="52">
        <f>IFERROR(VLOOKUP($A3331,$A$106:$Q$3105,8,FALSE),"DNP")</f>
        <v>5</v>
      </c>
      <c r="R3331" s="52">
        <f>IFERROR(VLOOKUP($A3331,$A$106:$Q$3105,9,FALSE),"DNP")</f>
        <v>3</v>
      </c>
      <c r="S3331" s="52">
        <f>IFERROR(VLOOKUP($A3331,$A$106:$Q$3105,10,FALSE),"DNP")</f>
        <v>5</v>
      </c>
      <c r="T3331" s="52">
        <f>IFERROR(VLOOKUP($A3331,$A$106:$Q$3105,11,FALSE),"DNP")</f>
        <v>4</v>
      </c>
      <c r="U3331" s="52">
        <f>IFERROR(VLOOKUP($A3331,$A$106:$Q$3105,12,FALSE),"DNP")</f>
        <v>6</v>
      </c>
      <c r="V3331" s="52">
        <f>IFERROR(VLOOKUP($A3331,$A$106:$Q$3105,13,FALSE),"DNP")</f>
        <v>7</v>
      </c>
      <c r="W3331" s="239">
        <f>IF(OR(V3331="DNP",V3331=""),"DNP",SUM(N3331:V3331))</f>
        <v>46</v>
      </c>
      <c r="X3331" s="240">
        <f>IFERROR(VLOOKUP($A3331,$A$106:$Q$3105,17,FALSE),"DNP")</f>
        <v>0</v>
      </c>
      <c r="Y3331" s="49" t="str">
        <f t="shared" ref="Y3331" si="2481">IF(X3331="DNP","DNP",IF(X3331=1,"T",IF(X3331&gt;1,"W","L")))</f>
        <v>L</v>
      </c>
      <c r="Z3331" s="49">
        <f t="shared" si="2442"/>
        <v>0</v>
      </c>
      <c r="AA3331" s="244">
        <f t="shared" si="2443"/>
        <v>0</v>
      </c>
      <c r="AB3331" s="250">
        <f t="shared" ref="AB3331" si="2482">IF(AE3331&gt;=4,ROUNDDOWN((((VLOOKUP(MAX(AE3320:AE3331),AE3320:AK3337,7,FALSE)+VLOOKUP(MAX(AE3320:AE3331)-1,AE3320:AK3337,7,FALSE)+VLOOKUP(MAX(AE3320:AE3331)-2,AE3320:AK3337,7,FALSE)+VLOOKUP(MAX(AE3320:AE3331)-3,AE3320:AK3337,7,FALSE))/4)-36)*0.8,0),G3318)</f>
        <v>5</v>
      </c>
      <c r="AC3331" s="246">
        <f t="shared" si="2476"/>
        <v>12</v>
      </c>
      <c r="AD3331" t="str">
        <f>IF(W3331&lt;&gt;"DNP","P","DNP")</f>
        <v>P</v>
      </c>
      <c r="AE3331" s="52">
        <f>COUNTIF(AD3320:AD3331,"=P")</f>
        <v>12</v>
      </c>
      <c r="AF3331" t="str">
        <f t="shared" si="2446"/>
        <v>R</v>
      </c>
      <c r="AG3331" s="247">
        <f>IF(OR(W3331="DNP",W3331="")=TRUE,0,((W3339-W3331)*0.4)+(IF(Y3331="W",0.3,IF(Y3331="T",0,-0.3)))+(IF(X3331="",0,X3331*0.3)))+IF(OR(L3331="DNP",L3331="")=TRUE,0,((L3339-L3331)*0.4)+(IF(Y3331="W",0.3,IF(Y3331="T",0,-0.3)))+(IF(M3331="",0,M3331*0.3)))</f>
        <v>-1.67777777777778</v>
      </c>
      <c r="AH3331" s="247">
        <f t="shared" si="2457"/>
        <v>-0.68955555555555803</v>
      </c>
      <c r="AI3331">
        <f t="shared" si="2450"/>
        <v>12</v>
      </c>
      <c r="AJ3331">
        <f t="shared" ref="AJ3331" si="2483">AI3331+VLOOKUP(A3331,$A$1997:$O$2101,15,FALSE)</f>
        <v>8</v>
      </c>
      <c r="AK3331">
        <f t="shared" si="2383"/>
        <v>46</v>
      </c>
    </row>
    <row r="3332" spans="1:37" ht="16.5" thickBot="1" x14ac:dyDescent="0.3">
      <c r="A3332" s="238" t="str">
        <f>CONCATENATE($C$10,"Wk ",B3332,"P",A3318)</f>
        <v>2015Wk 13P12</v>
      </c>
      <c r="B3332" s="52">
        <v>13</v>
      </c>
      <c r="C3332" s="52">
        <f>IFERROR(VLOOKUP($A3332,$A$106:$Q$3105,5,FALSE),"DNP")</f>
        <v>5</v>
      </c>
      <c r="D3332" s="52">
        <f>IFERROR(VLOOKUP($A3332,$A$106:$Q$3105,6,FALSE),"DNP")</f>
        <v>5</v>
      </c>
      <c r="E3332" s="52">
        <f>IFERROR(VLOOKUP($A3332,$A$106:$Q$3105,7,FALSE),"DNP")</f>
        <v>7</v>
      </c>
      <c r="F3332" s="52">
        <f>IFERROR(VLOOKUP($A3332,$A$106:$Q$3105,8,FALSE),"DNP")</f>
        <v>6</v>
      </c>
      <c r="G3332" s="52">
        <f>IFERROR(VLOOKUP($A3332,$A$106:$Q$3105,9,FALSE),"DNP")</f>
        <v>5</v>
      </c>
      <c r="H3332" s="52">
        <f>IFERROR(VLOOKUP($A3332,$A$106:$Q$3105,10,FALSE),"DNP")</f>
        <v>4</v>
      </c>
      <c r="I3332" s="52">
        <f>IFERROR(VLOOKUP($A3332,$A$106:$Q$3105,11,FALSE),"DNP")</f>
        <v>4</v>
      </c>
      <c r="J3332" s="52">
        <f>IFERROR(VLOOKUP($A3332,$A$106:$Q$3105,12,FALSE),"DNP")</f>
        <v>4</v>
      </c>
      <c r="K3332" s="52">
        <f>IFERROR(VLOOKUP($A3332,$A$106:$Q$3105,13,FALSE),"DNP")</f>
        <v>6</v>
      </c>
      <c r="L3332" s="239">
        <f>IF(OR(K3332="DNP",K3332=""),"DNP",SUM(C3332:K3332))</f>
        <v>46</v>
      </c>
      <c r="M3332" s="240">
        <f>IFERROR(VLOOKUP($A3332,$A$106:$Q$3105,17,FALSE),"DNP")</f>
        <v>0</v>
      </c>
      <c r="N3332" s="241"/>
      <c r="O3332" s="241"/>
      <c r="P3332" s="241"/>
      <c r="Q3332" s="241"/>
      <c r="R3332" s="241"/>
      <c r="S3332" s="241"/>
      <c r="T3332" s="241"/>
      <c r="U3332" s="241"/>
      <c r="V3332" s="241"/>
      <c r="W3332" s="242"/>
      <c r="X3332" s="243"/>
      <c r="Y3332" s="49" t="str">
        <f t="shared" ref="Y3332" si="2484">IF(M3332="DNP","DNP",IF(M3332=1,"T",IF(M3332&gt;1,"W","L")))</f>
        <v>L</v>
      </c>
      <c r="Z3332" s="49">
        <f t="shared" si="2442"/>
        <v>0</v>
      </c>
      <c r="AA3332" s="244">
        <f t="shared" si="2443"/>
        <v>0</v>
      </c>
      <c r="AB3332" s="250">
        <f t="shared" ref="AB3332" si="2485">IF(AE3332&gt;=4,ROUNDDOWN((((VLOOKUP(MAX(AE3320:AE3332),AE3320:AK3337,7,FALSE)+VLOOKUP(MAX(AE3320:AE3332)-1,AE3320:AK3337,7,FALSE)+VLOOKUP(MAX(AE3320:AE3332)-2,AE3320:AK3337,7,FALSE)+VLOOKUP(MAX(AE3320:AE3332)-3,AE3320:AK3337,7,FALSE))/4)-36)*0.8,0),G3318)</f>
        <v>6</v>
      </c>
      <c r="AC3332" s="246">
        <f t="shared" si="2476"/>
        <v>13</v>
      </c>
      <c r="AD3332" t="str">
        <f>IF(L3332&lt;&gt;"DNP","P","DNP")</f>
        <v>P</v>
      </c>
      <c r="AE3332" s="52">
        <f>COUNTIF(AD3320:AD3332,"=P")</f>
        <v>13</v>
      </c>
      <c r="AF3332" t="str">
        <f t="shared" si="2446"/>
        <v>R</v>
      </c>
      <c r="AG3332" s="247">
        <f>IF(OR(W3332="DNP",W3332="")=TRUE,0,((W3339-W3332)*0.4)+(IF(Y3332="W",0.3,IF(Y3332="T",0,-0.3)))+(IF(X3332="",0,X3332*0.3)))+IF(OR(L3332="DNP",L3332="")=TRUE,0,((L3339-L3332)*0.4)+(IF(Y3332="W",0.3,IF(Y3332="T",0,-0.3)))+(IF(M3332="",0,M3332*0.3)))</f>
        <v>-0.8777777777777771</v>
      </c>
      <c r="AH3332" s="247">
        <f t="shared" si="2457"/>
        <v>-1.6975555555555562</v>
      </c>
      <c r="AI3332">
        <f t="shared" si="2450"/>
        <v>11</v>
      </c>
      <c r="AJ3332">
        <f t="shared" ref="AJ3332" si="2486">AI3332+VLOOKUP(A3332,$A$2164:$O$2268,15,FALSE)</f>
        <v>7</v>
      </c>
      <c r="AK3332">
        <f t="shared" si="2383"/>
        <v>46</v>
      </c>
    </row>
    <row r="3333" spans="1:37" ht="16.5" thickBot="1" x14ac:dyDescent="0.3">
      <c r="A3333" s="238" t="str">
        <f>CONCATENATE($C$10,"Wk ",B3333,"P",A3318)</f>
        <v>2015Wk 14P12</v>
      </c>
      <c r="B3333" s="52">
        <v>14</v>
      </c>
      <c r="C3333" s="241"/>
      <c r="D3333" s="241"/>
      <c r="E3333" s="241"/>
      <c r="F3333" s="241"/>
      <c r="G3333" s="241"/>
      <c r="H3333" s="241"/>
      <c r="I3333" s="241"/>
      <c r="J3333" s="241"/>
      <c r="K3333" s="241"/>
      <c r="L3333" s="248"/>
      <c r="M3333" s="249"/>
      <c r="N3333" s="52">
        <f>IFERROR(VLOOKUP($A3333,$A$106:$Q$3105,5,FALSE),"DNP")</f>
        <v>5</v>
      </c>
      <c r="O3333" s="52">
        <f>IFERROR(VLOOKUP($A3333,$A$106:$Q$3105,6,FALSE),"DNP")</f>
        <v>5</v>
      </c>
      <c r="P3333" s="52">
        <f>IFERROR(VLOOKUP($A3333,$A$106:$Q$3105,7,FALSE),"DNP")</f>
        <v>5</v>
      </c>
      <c r="Q3333" s="52">
        <f>IFERROR(VLOOKUP($A3333,$A$106:$Q$3105,8,FALSE),"DNP")</f>
        <v>5</v>
      </c>
      <c r="R3333" s="52">
        <f>IFERROR(VLOOKUP($A3333,$A$106:$Q$3105,9,FALSE),"DNP")</f>
        <v>4</v>
      </c>
      <c r="S3333" s="52">
        <f>IFERROR(VLOOKUP($A3333,$A$106:$Q$3105,10,FALSE),"DNP")</f>
        <v>5</v>
      </c>
      <c r="T3333" s="52">
        <f>IFERROR(VLOOKUP($A3333,$A$106:$Q$3105,11,FALSE),"DNP")</f>
        <v>2</v>
      </c>
      <c r="U3333" s="52">
        <f>IFERROR(VLOOKUP($A3333,$A$106:$Q$3105,12,FALSE),"DNP")</f>
        <v>6</v>
      </c>
      <c r="V3333" s="52">
        <f>IFERROR(VLOOKUP($A3333,$A$106:$Q$3105,13,FALSE),"DNP")</f>
        <v>6</v>
      </c>
      <c r="W3333" s="239">
        <f>IF(OR(V3333="DNP",V3333=""),"DNP",SUM(N3333:V3333))</f>
        <v>43</v>
      </c>
      <c r="X3333" s="240">
        <f>IFERROR(VLOOKUP($A3333,$A$106:$Q$3105,17,FALSE),"DNP")</f>
        <v>2</v>
      </c>
      <c r="Y3333" s="49" t="str">
        <f t="shared" ref="Y3333" si="2487">IF(X3333="DNP","DNP",IF(X3333=1,"T",IF(X3333&gt;1,"W","L")))</f>
        <v>W</v>
      </c>
      <c r="Z3333" s="49">
        <f t="shared" si="2442"/>
        <v>1</v>
      </c>
      <c r="AA3333" s="244">
        <f t="shared" si="2443"/>
        <v>18</v>
      </c>
      <c r="AB3333" s="250">
        <f t="shared" ref="AB3333" si="2488">IF(AE3333&gt;=4,ROUNDDOWN((((VLOOKUP(MAX(AE3320:AE3333),AE3320:AK3337,7,FALSE)+VLOOKUP(MAX(AE3320:AE3333)-1,AE3320:AK3337,7,FALSE)+VLOOKUP(MAX(AE3320:AE3333)-2,AE3320:AK3337,7,FALSE)+VLOOKUP(MAX(AE3320:AE3333)-3,AE3320:AK3337,7,FALSE))/4)-36)*0.8,0),G3318)</f>
        <v>6</v>
      </c>
      <c r="AC3333" s="246">
        <f t="shared" si="2476"/>
        <v>14</v>
      </c>
      <c r="AD3333" t="str">
        <f>IF(W3333&lt;&gt;"DNP","P","DNP")</f>
        <v>P</v>
      </c>
      <c r="AE3333" s="52">
        <f>COUNTIF(AD3320:AD3333,"=P")</f>
        <v>14</v>
      </c>
      <c r="AF3333" t="str">
        <f t="shared" si="2446"/>
        <v>R</v>
      </c>
      <c r="AG3333" s="247">
        <f>IF(OR(W3333="DNP",W3333="")=TRUE,0,((W3339-W3333)*0.4)+(IF(Y3333="W",0.3,IF(Y3333="T",0,-0.3)))+(IF(X3333="",0,X3333*0.3)))+IF(OR(L3333="DNP",L3333="")=TRUE,0,((L3339-L3333)*0.4)+(IF(Y3333="W",0.3,IF(Y3333="T",0,-0.3)))+(IF(M3333="",0,M3333*0.3)))</f>
        <v>0.72222222222221999</v>
      </c>
      <c r="AH3333" s="247">
        <f t="shared" si="2457"/>
        <v>-0.41955555555555812</v>
      </c>
      <c r="AI3333">
        <f t="shared" si="2450"/>
        <v>11</v>
      </c>
      <c r="AJ3333">
        <f t="shared" ref="AJ3333" si="2489">AI3333+VLOOKUP(A3333,$A$2331:$O$2435,15,FALSE)</f>
        <v>11</v>
      </c>
      <c r="AK3333">
        <f t="shared" si="2383"/>
        <v>43</v>
      </c>
    </row>
    <row r="3334" spans="1:37" ht="16.5" thickBot="1" x14ac:dyDescent="0.3">
      <c r="A3334" s="238" t="str">
        <f>CONCATENATE($C$10,"Wk ",B3334,"P",A3318)</f>
        <v>2015Wk 15P12</v>
      </c>
      <c r="B3334" s="52">
        <v>15</v>
      </c>
      <c r="C3334" s="52">
        <f>IFERROR(VLOOKUP($A3334,$A$106:$Q$3105,5,FALSE),"DNP")</f>
        <v>5</v>
      </c>
      <c r="D3334" s="52">
        <f>IFERROR(VLOOKUP($A3334,$A$106:$Q$3105,6,FALSE),"DNP")</f>
        <v>5</v>
      </c>
      <c r="E3334" s="52">
        <f>IFERROR(VLOOKUP($A3334,$A$106:$Q$3105,7,FALSE),"DNP")</f>
        <v>6</v>
      </c>
      <c r="F3334" s="52">
        <f>IFERROR(VLOOKUP($A3334,$A$106:$Q$3105,8,FALSE),"DNP")</f>
        <v>6</v>
      </c>
      <c r="G3334" s="52">
        <f>IFERROR(VLOOKUP($A3334,$A$106:$Q$3105,9,FALSE),"DNP")</f>
        <v>4</v>
      </c>
      <c r="H3334" s="52">
        <f>IFERROR(VLOOKUP($A3334,$A$106:$Q$3105,10,FALSE),"DNP")</f>
        <v>4</v>
      </c>
      <c r="I3334" s="52">
        <f>IFERROR(VLOOKUP($A3334,$A$106:$Q$3105,11,FALSE),"DNP")</f>
        <v>4</v>
      </c>
      <c r="J3334" s="52">
        <f>IFERROR(VLOOKUP($A3334,$A$106:$Q$3105,12,FALSE),"DNP")</f>
        <v>3</v>
      </c>
      <c r="K3334" s="52">
        <f>IFERROR(VLOOKUP($A3334,$A$106:$Q$3105,13,FALSE),"DNP")</f>
        <v>5</v>
      </c>
      <c r="L3334" s="239">
        <f>IF(OR(K3334="DNP",K3334=""),"DNP",SUM(C3334:K3334))</f>
        <v>42</v>
      </c>
      <c r="M3334" s="240">
        <f>IFERROR(VLOOKUP($A3334,$A$106:$Q$3105,17,FALSE),"DNP")</f>
        <v>2</v>
      </c>
      <c r="N3334" s="241"/>
      <c r="O3334" s="241"/>
      <c r="P3334" s="241"/>
      <c r="Q3334" s="241"/>
      <c r="R3334" s="241"/>
      <c r="S3334" s="241"/>
      <c r="T3334" s="241"/>
      <c r="U3334" s="241"/>
      <c r="V3334" s="241"/>
      <c r="W3334" s="242"/>
      <c r="X3334" s="243"/>
      <c r="Y3334" s="49" t="str">
        <f t="shared" ref="Y3334" si="2490">IF(M3334="DNP","DNP",IF(M3334=1,"T",IF(M3334&gt;1,"W","L")))</f>
        <v>W</v>
      </c>
      <c r="Z3334" s="49">
        <f t="shared" si="2442"/>
        <v>0</v>
      </c>
      <c r="AA3334" s="244">
        <f t="shared" si="2443"/>
        <v>0</v>
      </c>
      <c r="AB3334" s="250">
        <f t="shared" ref="AB3334" si="2491">IF(AE3334&gt;=4,ROUNDDOWN((((VLOOKUP(MAX(AE3320:AE3334),AE3320:AK3337,7,FALSE)+VLOOKUP(MAX(AE3320:AE3334)-1,AE3320:AK3337,7,FALSE)+VLOOKUP(MAX(AE3320:AE3334)-2,AE3320:AK3337,7,FALSE)+VLOOKUP(MAX(AE3320:AE3334)-3,AE3320:AK3337,7,FALSE))/4)-36)*0.8,0),G3318)</f>
        <v>6</v>
      </c>
      <c r="AC3334" s="246">
        <f t="shared" si="2476"/>
        <v>15</v>
      </c>
      <c r="AD3334" t="str">
        <f>IF(L3334&lt;&gt;"DNP","P","DNP")</f>
        <v>P</v>
      </c>
      <c r="AE3334" s="52">
        <f>COUNTIF(AD3320:AD3334,"=P")</f>
        <v>15</v>
      </c>
      <c r="AF3334" t="str">
        <f t="shared" si="2446"/>
        <v>R</v>
      </c>
      <c r="AG3334" s="247">
        <f>IF(OR(W3334="DNP",W3334="")=TRUE,0,((W3339-W3334)*0.4)+(IF(Y3334="W",0.3,IF(Y3334="T",0,-0.3)))+(IF(X3334="",0,X3334*0.3)))+IF(OR(L3334="DNP",L3334="")=TRUE,0,((L3339-L3334)*0.4)+(IF(Y3334="W",0.3,IF(Y3334="T",0,-0.3)))+(IF(M3334="",0,M3334*0.3)))</f>
        <v>1.9222222222222229</v>
      </c>
      <c r="AH3334" s="247">
        <f t="shared" si="2457"/>
        <v>2.1164444444444439</v>
      </c>
      <c r="AI3334">
        <f t="shared" si="2450"/>
        <v>11</v>
      </c>
      <c r="AJ3334">
        <f t="shared" ref="AJ3334" si="2492">AI3334+VLOOKUP(A3334,$A$2498:$O$2602,15,FALSE)</f>
        <v>11</v>
      </c>
      <c r="AK3334">
        <f t="shared" si="2383"/>
        <v>42</v>
      </c>
    </row>
    <row r="3335" spans="1:37" ht="16.5" thickBot="1" x14ac:dyDescent="0.3">
      <c r="A3335" s="238" t="str">
        <f>CONCATENATE($C$10,"Wk ",B3335,"P",A3318)</f>
        <v>2015Wk 16P12</v>
      </c>
      <c r="B3335" s="52">
        <v>16</v>
      </c>
      <c r="C3335" s="241"/>
      <c r="D3335" s="241"/>
      <c r="E3335" s="241"/>
      <c r="F3335" s="241"/>
      <c r="G3335" s="241"/>
      <c r="H3335" s="241"/>
      <c r="I3335" s="241"/>
      <c r="J3335" s="241"/>
      <c r="K3335" s="241"/>
      <c r="L3335" s="248"/>
      <c r="M3335" s="249"/>
      <c r="N3335" s="52">
        <f>IFERROR(VLOOKUP($A3335,$A$106:$Q$3105,5,FALSE),"DNP")</f>
        <v>5</v>
      </c>
      <c r="O3335" s="52">
        <f>IFERROR(VLOOKUP($A3335,$A$106:$Q$3105,6,FALSE),"DNP")</f>
        <v>5</v>
      </c>
      <c r="P3335" s="52">
        <f>IFERROR(VLOOKUP($A3335,$A$106:$Q$3105,7,FALSE),"DNP")</f>
        <v>5</v>
      </c>
      <c r="Q3335" s="52">
        <f>IFERROR(VLOOKUP($A3335,$A$106:$Q$3105,8,FALSE),"DNP")</f>
        <v>4</v>
      </c>
      <c r="R3335" s="52">
        <f>IFERROR(VLOOKUP($A3335,$A$106:$Q$3105,9,FALSE),"DNP")</f>
        <v>3</v>
      </c>
      <c r="S3335" s="52">
        <f>IFERROR(VLOOKUP($A3335,$A$106:$Q$3105,10,FALSE),"DNP")</f>
        <v>5</v>
      </c>
      <c r="T3335" s="52">
        <f>IFERROR(VLOOKUP($A3335,$A$106:$Q$3105,11,FALSE),"DNP")</f>
        <v>4</v>
      </c>
      <c r="U3335" s="52">
        <f>IFERROR(VLOOKUP($A3335,$A$106:$Q$3105,12,FALSE),"DNP")</f>
        <v>4</v>
      </c>
      <c r="V3335" s="52">
        <f>IFERROR(VLOOKUP($A3335,$A$106:$Q$3105,13,FALSE),"DNP")</f>
        <v>5</v>
      </c>
      <c r="W3335" s="239">
        <f>IF(OR(V3335="DNP",V3335=""),"DNP",SUM(N3335:V3335))</f>
        <v>40</v>
      </c>
      <c r="X3335" s="240">
        <f>IFERROR(VLOOKUP($A3335,$A$106:$Q$3105,17,FALSE),"DNP")</f>
        <v>2</v>
      </c>
      <c r="Y3335" s="49" t="str">
        <f t="shared" ref="Y3335" si="2493">IF(X3335="DNP","DNP",IF(X3335=1,"T",IF(X3335&gt;1,"W","L")))</f>
        <v>W</v>
      </c>
      <c r="Z3335" s="49">
        <f t="shared" si="2442"/>
        <v>0</v>
      </c>
      <c r="AA3335" s="244">
        <f t="shared" si="2443"/>
        <v>0</v>
      </c>
      <c r="AB3335" s="250">
        <f t="shared" ref="AB3335" si="2494">IF(AE3335&gt;=4,ROUNDDOWN((((VLOOKUP(MAX(AE3320:AE3335),AE3320:AK3337,7,FALSE)+VLOOKUP(MAX(AE3320:AE3335)-1,AE3320:AK3337,7,FALSE)+VLOOKUP(MAX(AE3320:AE3335)-2,AE3320:AK3337,7,FALSE)+VLOOKUP(MAX(AE3320:AE3335)-3,AE3320:AK3337,7,FALSE))/4)-36)*0.8,0),G3318)</f>
        <v>5</v>
      </c>
      <c r="AC3335" s="246">
        <f t="shared" si="2476"/>
        <v>16</v>
      </c>
      <c r="AD3335" t="str">
        <f>IF(W3335&lt;&gt;"DNP","P","DNP")</f>
        <v>P</v>
      </c>
      <c r="AE3335" s="52">
        <f>COUNTIF(AD3320:AD3335,"=P")</f>
        <v>16</v>
      </c>
      <c r="AF3335" t="str">
        <f t="shared" si="2446"/>
        <v>R</v>
      </c>
      <c r="AG3335" s="247">
        <f>IF(OR(W3335="DNP",W3335="")=TRUE,0,((W3339-W3335)*0.4)+(IF(Y3335="W",0.3,IF(Y3335="T",0,-0.3)))+(IF(X3335="",0,X3335*0.3)))+IF(OR(L3335="DNP",L3335="")=TRUE,0,((L3339-L3335)*0.4)+(IF(Y3335="W",0.3,IF(Y3335="T",0,-0.3)))+(IF(M3335="",0,M3335*0.3)))</f>
        <v>1.9222222222222203</v>
      </c>
      <c r="AH3335" s="247">
        <f t="shared" si="2457"/>
        <v>3.4484444444444424</v>
      </c>
      <c r="AI3335">
        <f t="shared" si="2450"/>
        <v>12</v>
      </c>
      <c r="AJ3335">
        <f t="shared" ref="AJ3335" si="2495">AI3335+VLOOKUP(A3335,$A$2665:$O$2769,15,FALSE)</f>
        <v>14</v>
      </c>
      <c r="AK3335">
        <f t="shared" si="2383"/>
        <v>40</v>
      </c>
    </row>
    <row r="3336" spans="1:37" ht="16.5" thickBot="1" x14ac:dyDescent="0.3">
      <c r="A3336" s="238" t="str">
        <f>CONCATENATE($C$10,"Wk ",B3336,"P",A3318)</f>
        <v>2015Wk 17P12</v>
      </c>
      <c r="B3336" s="52">
        <v>17</v>
      </c>
      <c r="C3336" s="52">
        <f>IFERROR(VLOOKUP($A3336,$A$106:$Q$3105,5,FALSE),"DNP")</f>
        <v>5</v>
      </c>
      <c r="D3336" s="52">
        <f>IFERROR(VLOOKUP($A3336,$A$106:$Q$3105,6,FALSE),"DNP")</f>
        <v>5</v>
      </c>
      <c r="E3336" s="52">
        <f>IFERROR(VLOOKUP($A3336,$A$106:$Q$3105,7,FALSE),"DNP")</f>
        <v>6</v>
      </c>
      <c r="F3336" s="52">
        <f>IFERROR(VLOOKUP($A3336,$A$106:$Q$3105,8,FALSE),"DNP")</f>
        <v>6</v>
      </c>
      <c r="G3336" s="52">
        <f>IFERROR(VLOOKUP($A3336,$A$106:$Q$3105,9,FALSE),"DNP")</f>
        <v>5</v>
      </c>
      <c r="H3336" s="52">
        <f>IFERROR(VLOOKUP($A3336,$A$106:$Q$3105,10,FALSE),"DNP")</f>
        <v>4</v>
      </c>
      <c r="I3336" s="52">
        <f>IFERROR(VLOOKUP($A3336,$A$106:$Q$3105,11,FALSE),"DNP")</f>
        <v>5</v>
      </c>
      <c r="J3336" s="52">
        <f>IFERROR(VLOOKUP($A3336,$A$106:$Q$3105,12,FALSE),"DNP")</f>
        <v>4</v>
      </c>
      <c r="K3336" s="52">
        <f>IFERROR(VLOOKUP($A3336,$A$106:$Q$3105,13,FALSE),"DNP")</f>
        <v>5</v>
      </c>
      <c r="L3336" s="239">
        <f>IF(OR(K3336="DNP",K3336=""),"DNP",SUM(C3336:K3336))</f>
        <v>45</v>
      </c>
      <c r="M3336" s="240">
        <f>IFERROR(VLOOKUP($A3336,$A$106:$Q$3105,17,FALSE),"DNP")</f>
        <v>0</v>
      </c>
      <c r="N3336" s="241"/>
      <c r="O3336" s="241"/>
      <c r="P3336" s="241"/>
      <c r="Q3336" s="241"/>
      <c r="R3336" s="241"/>
      <c r="S3336" s="241"/>
      <c r="T3336" s="241"/>
      <c r="U3336" s="241"/>
      <c r="V3336" s="241"/>
      <c r="W3336" s="242"/>
      <c r="X3336" s="243"/>
      <c r="Y3336" s="49" t="str">
        <f t="shared" ref="Y3336" si="2496">IF(M3336="DNP","DNP",IF(M3336=1,"T",IF(M3336&gt;1,"W","L")))</f>
        <v>L</v>
      </c>
      <c r="Z3336" s="49">
        <f t="shared" si="2442"/>
        <v>0</v>
      </c>
      <c r="AA3336" s="244">
        <f t="shared" si="2443"/>
        <v>0</v>
      </c>
      <c r="AB3336" s="250">
        <f t="shared" ref="AB3336" si="2497">IF(AE3336&gt;=4,ROUNDDOWN((((VLOOKUP(MAX(AE3320:AE3336),AE3320:AK3337,7,FALSE)+VLOOKUP(MAX(AE3320:AE3336)-1,AE3320:AK3337,7,FALSE)+VLOOKUP(MAX(AE3320:AE3336)-2,AE3320:AK3337,7,FALSE)+VLOOKUP(MAX(AE3320:AE3336)-3,AE3320:AK3337,7,FALSE))/4)-36)*0.8,0),G3318)</f>
        <v>5</v>
      </c>
      <c r="AC3336" s="246">
        <f t="shared" si="2476"/>
        <v>17</v>
      </c>
      <c r="AD3336" t="str">
        <f>IF(L3336&lt;&gt;"DNP","P","DNP")</f>
        <v>P</v>
      </c>
      <c r="AE3336" s="52">
        <f>COUNTIF(AD3320:AD3336,"=P")</f>
        <v>17</v>
      </c>
      <c r="AF3336" t="str">
        <f t="shared" si="2446"/>
        <v>R</v>
      </c>
      <c r="AG3336" s="247">
        <f>IF(OR(W3336="DNP",W3336="")=TRUE,0,((W3339-W3336)*0.4)+(IF(Y3336="W",0.3,IF(Y3336="T",0,-0.3)))+(IF(X3336="",0,X3336*0.3)))+IF(OR(L3336="DNP",L3336="")=TRUE,0,((L3339-L3336)*0.4)+(IF(Y3336="W",0.3,IF(Y3336="T",0,-0.3)))+(IF(M3336="",0,M3336*0.3)))</f>
        <v>-0.47777777777777714</v>
      </c>
      <c r="AH3336" s="247">
        <f t="shared" si="2457"/>
        <v>1.4444444444444442</v>
      </c>
      <c r="AI3336">
        <f t="shared" si="2450"/>
        <v>12</v>
      </c>
      <c r="AJ3336">
        <f t="shared" ref="AJ3336" si="2498">AI3336+VLOOKUP(A3336,$A$2832:$O$2936,15,FALSE)</f>
        <v>9</v>
      </c>
      <c r="AK3336">
        <f t="shared" si="2383"/>
        <v>45</v>
      </c>
    </row>
    <row r="3337" spans="1:37" ht="16.5" thickBot="1" x14ac:dyDescent="0.3">
      <c r="A3337" s="238" t="str">
        <f>CONCATENATE($C$10,"Wk ",B3337,"P",A3318)</f>
        <v>2015Wk 18P12</v>
      </c>
      <c r="B3337" s="52">
        <v>18</v>
      </c>
      <c r="C3337" s="241"/>
      <c r="D3337" s="241"/>
      <c r="E3337" s="241"/>
      <c r="F3337" s="241"/>
      <c r="G3337" s="241"/>
      <c r="H3337" s="241"/>
      <c r="I3337" s="241"/>
      <c r="J3337" s="241"/>
      <c r="K3337" s="241"/>
      <c r="L3337" s="248"/>
      <c r="M3337" s="249"/>
      <c r="N3337" s="52">
        <f>IFERROR(VLOOKUP($A3337,$A$106:$Q$3105,5,FALSE),"DNP")</f>
        <v>5</v>
      </c>
      <c r="O3337" s="52">
        <f>IFERROR(VLOOKUP($A3337,$A$106:$Q$3105,6,FALSE),"DNP")</f>
        <v>5</v>
      </c>
      <c r="P3337" s="52">
        <f>IFERROR(VLOOKUP($A3337,$A$106:$Q$3105,7,FALSE),"DNP")</f>
        <v>5</v>
      </c>
      <c r="Q3337" s="52">
        <f>IFERROR(VLOOKUP($A3337,$A$106:$Q$3105,8,FALSE),"DNP")</f>
        <v>4</v>
      </c>
      <c r="R3337" s="52">
        <f>IFERROR(VLOOKUP($A3337,$A$106:$Q$3105,9,FALSE),"DNP")</f>
        <v>4</v>
      </c>
      <c r="S3337" s="52">
        <f>IFERROR(VLOOKUP($A3337,$A$106:$Q$3105,10,FALSE),"DNP")</f>
        <v>5</v>
      </c>
      <c r="T3337" s="52">
        <f>IFERROR(VLOOKUP($A3337,$A$106:$Q$3105,11,FALSE),"DNP")</f>
        <v>3</v>
      </c>
      <c r="U3337" s="52">
        <f>IFERROR(VLOOKUP($A3337,$A$106:$Q$3105,12,FALSE),"DNP")</f>
        <v>5</v>
      </c>
      <c r="V3337" s="52">
        <f>IFERROR(VLOOKUP($A3337,$A$106:$Q$3105,13,FALSE),"DNP")</f>
        <v>5</v>
      </c>
      <c r="W3337" s="239">
        <f>IF(OR(V3337="DNP",V3337=""),"DNP",SUM(N3337:V3337))</f>
        <v>41</v>
      </c>
      <c r="X3337" s="240">
        <f>IFERROR(VLOOKUP($A3337,$A$106:$Q$3105,17,FALSE),"DNP")</f>
        <v>2</v>
      </c>
      <c r="Y3337" s="49" t="str">
        <f t="shared" ref="Y3337" si="2499">IF(X3337="DNP","DNP",IF(X3337=1,"T",IF(X3337&gt;1,"W","L")))</f>
        <v>W</v>
      </c>
      <c r="Z3337" s="49">
        <f t="shared" si="2442"/>
        <v>0</v>
      </c>
      <c r="AA3337" s="244">
        <f t="shared" si="2443"/>
        <v>0</v>
      </c>
      <c r="AB3337" s="250">
        <f t="shared" ref="AB3337" si="2500">IF(AE3337&gt;=4,ROUNDDOWN((((VLOOKUP(MAX(AE3320:AE3337),AE3320:AK3337,7,FALSE)+VLOOKUP(MAX(AE3320:AE3337)-1,AE3320:AK3337,7,FALSE)+VLOOKUP(MAX(AE3320:AE3337)-2,AE3320:AK3337,7,FALSE)+VLOOKUP(MAX(AE3320:AE3337)-3,AE3320:AK3337,7,FALSE))/4)-36)*0.8,0),G3318)</f>
        <v>4</v>
      </c>
      <c r="AC3337" s="246">
        <f t="shared" si="2476"/>
        <v>18</v>
      </c>
      <c r="AD3337" t="str">
        <f>IF(W3337&lt;&gt;"DNP","P","DNP")</f>
        <v>P</v>
      </c>
      <c r="AE3337" s="52">
        <f>COUNTIF(AD3320:AD3337,"=P")</f>
        <v>18</v>
      </c>
      <c r="AF3337" t="str">
        <f t="shared" si="2446"/>
        <v>R</v>
      </c>
      <c r="AG3337" s="247">
        <f>IF(OR(W3337="DNP",W3337="")=TRUE,0,((W3339-W3337)*0.4)+(IF(Y3337="W",0.3,IF(Y3337="T",0,-0.3)))+(IF(X3337="",0,X3337*0.3)))+IF(OR(L3337="DNP",L3337="")=TRUE,0,((L3339-L3337)*0.4)+(IF(Y3337="W",0.3,IF(Y3337="T",0,-0.3)))+(IF(M3337="",0,M3337*0.3)))</f>
        <v>1.5222222222222199</v>
      </c>
      <c r="AH3337" s="247">
        <f t="shared" si="2457"/>
        <v>1.8364444444444419</v>
      </c>
      <c r="AI3337">
        <f t="shared" si="2450"/>
        <v>13</v>
      </c>
      <c r="AJ3337">
        <f t="shared" ref="AJ3337" si="2501">AI3337+VLOOKUP(A3337,$A$2999:$O$3103,15,FALSE)</f>
        <v>14</v>
      </c>
      <c r="AK3337">
        <f t="shared" si="2383"/>
        <v>41</v>
      </c>
    </row>
    <row r="3338" spans="1:37" ht="18" x14ac:dyDescent="0.25">
      <c r="A3338" s="238" t="str">
        <f>CONCATENATE($C$10,"S&amp;AP",A3318)</f>
        <v>2015S&amp;AP12</v>
      </c>
      <c r="B3338" s="251" t="s">
        <v>321</v>
      </c>
      <c r="C3338" s="252" t="str">
        <f>CONCATENATE(SUM(C3320:C3337)+100,COUNT(C3320:C3337)+100)</f>
        <v>147109</v>
      </c>
      <c r="D3338" s="252" t="str">
        <f t="shared" ref="D3338:K3338" si="2502">CONCATENATE(SUM(D3320:D3337)+100,COUNT(D3320:D3337)+100)</f>
        <v>144109</v>
      </c>
      <c r="E3338" s="252" t="str">
        <f t="shared" si="2502"/>
        <v>160109</v>
      </c>
      <c r="F3338" s="252" t="str">
        <f t="shared" si="2502"/>
        <v>148109</v>
      </c>
      <c r="G3338" s="252" t="str">
        <f t="shared" si="2502"/>
        <v>145109</v>
      </c>
      <c r="H3338" s="252" t="str">
        <f t="shared" si="2502"/>
        <v>135109</v>
      </c>
      <c r="I3338" s="252" t="str">
        <f t="shared" si="2502"/>
        <v>145109</v>
      </c>
      <c r="J3338" s="252" t="str">
        <f t="shared" si="2502"/>
        <v>129109</v>
      </c>
      <c r="K3338" s="252" t="str">
        <f t="shared" si="2502"/>
        <v>148109</v>
      </c>
      <c r="L3338" s="253"/>
      <c r="M3338" s="254">
        <f>SUM(M3320:M3337)</f>
        <v>8</v>
      </c>
      <c r="N3338" s="252" t="str">
        <f>CONCATENATE(SUM(N3320:N3337)+100,COUNT(N3320:N3337)+100)</f>
        <v>145109</v>
      </c>
      <c r="O3338" s="252" t="str">
        <f t="shared" ref="O3338:V3338" si="2503">CONCATENATE(SUM(O3320:O3337)+100,COUNT(O3320:O3337)+100)</f>
        <v>147109</v>
      </c>
      <c r="P3338" s="252" t="str">
        <f t="shared" si="2503"/>
        <v>151109</v>
      </c>
      <c r="Q3338" s="252" t="str">
        <f t="shared" si="2503"/>
        <v>139109</v>
      </c>
      <c r="R3338" s="252" t="str">
        <f t="shared" si="2503"/>
        <v>130109</v>
      </c>
      <c r="S3338" s="252" t="str">
        <f t="shared" si="2503"/>
        <v>144109</v>
      </c>
      <c r="T3338" s="252" t="str">
        <f t="shared" si="2503"/>
        <v>130109</v>
      </c>
      <c r="U3338" s="252" t="str">
        <f t="shared" si="2503"/>
        <v>146109</v>
      </c>
      <c r="V3338" s="252" t="str">
        <f t="shared" si="2503"/>
        <v>151109</v>
      </c>
      <c r="W3338" s="253"/>
      <c r="X3338" s="254">
        <f>SUM(X3320:X3337)</f>
        <v>10</v>
      </c>
      <c r="Y3338" s="255"/>
      <c r="Z3338" s="256"/>
      <c r="AA3338" s="257"/>
      <c r="AB3338" s="52"/>
      <c r="AC3338" s="52"/>
    </row>
    <row r="3339" spans="1:37" ht="18" x14ac:dyDescent="0.25">
      <c r="B3339" s="251" t="s">
        <v>322</v>
      </c>
      <c r="C3339" s="258">
        <f>AVERAGE(C3320:C3337)</f>
        <v>5.2222222222222223</v>
      </c>
      <c r="D3339" s="258">
        <f t="shared" ref="D3339:K3339" si="2504">AVERAGE(D3320:D3337)</f>
        <v>4.8888888888888893</v>
      </c>
      <c r="E3339" s="258">
        <f t="shared" si="2504"/>
        <v>6.666666666666667</v>
      </c>
      <c r="F3339" s="258">
        <f t="shared" si="2504"/>
        <v>5.333333333333333</v>
      </c>
      <c r="G3339" s="258">
        <f t="shared" si="2504"/>
        <v>5</v>
      </c>
      <c r="H3339" s="258">
        <f t="shared" si="2504"/>
        <v>3.8888888888888888</v>
      </c>
      <c r="I3339" s="258">
        <f t="shared" si="2504"/>
        <v>5</v>
      </c>
      <c r="J3339" s="258">
        <f t="shared" si="2504"/>
        <v>3.2222222222222223</v>
      </c>
      <c r="K3339" s="258">
        <f t="shared" si="2504"/>
        <v>5.333333333333333</v>
      </c>
      <c r="L3339" s="259">
        <f>SUM(C3339:K3339)</f>
        <v>44.555555555555557</v>
      </c>
      <c r="M3339" s="260"/>
      <c r="N3339" s="258">
        <f>AVERAGE(N3320:N3337)</f>
        <v>5</v>
      </c>
      <c r="O3339" s="258">
        <f t="shared" ref="O3339:V3339" si="2505">AVERAGE(O3320:O3337)</f>
        <v>5.2222222222222223</v>
      </c>
      <c r="P3339" s="261">
        <f t="shared" si="2505"/>
        <v>5.666666666666667</v>
      </c>
      <c r="Q3339" s="261">
        <f t="shared" si="2505"/>
        <v>4.333333333333333</v>
      </c>
      <c r="R3339" s="261">
        <f t="shared" si="2505"/>
        <v>3.3333333333333335</v>
      </c>
      <c r="S3339" s="261">
        <f t="shared" si="2505"/>
        <v>4.8888888888888893</v>
      </c>
      <c r="T3339" s="261">
        <f t="shared" si="2505"/>
        <v>3.3333333333333335</v>
      </c>
      <c r="U3339" s="261">
        <f t="shared" si="2505"/>
        <v>5.1111111111111107</v>
      </c>
      <c r="V3339" s="261">
        <f t="shared" si="2505"/>
        <v>5.666666666666667</v>
      </c>
      <c r="W3339" s="262">
        <f>SUM(N3339:V3339)</f>
        <v>42.55555555555555</v>
      </c>
      <c r="X3339" s="260"/>
      <c r="Y3339" s="148"/>
      <c r="Z3339" s="263"/>
      <c r="AA3339" s="264"/>
      <c r="AB3339" s="52"/>
      <c r="AC3339" s="52"/>
    </row>
    <row r="3340" spans="1:37" x14ac:dyDescent="0.25">
      <c r="B3340" s="265"/>
      <c r="C3340" s="266"/>
      <c r="D3340" s="265"/>
      <c r="E3340" s="266"/>
      <c r="F3340" s="265"/>
      <c r="G3340" s="266"/>
      <c r="H3340" s="265"/>
      <c r="I3340" s="266"/>
      <c r="J3340" s="265"/>
      <c r="K3340" s="266"/>
      <c r="L3340" s="265"/>
      <c r="M3340" s="266"/>
      <c r="N3340" s="265"/>
      <c r="O3340" s="266"/>
      <c r="P3340" s="265"/>
      <c r="Q3340" s="266"/>
      <c r="R3340" s="265"/>
      <c r="S3340" s="266"/>
      <c r="T3340" s="265"/>
      <c r="U3340" s="266"/>
      <c r="V3340" s="265"/>
      <c r="W3340" s="266"/>
      <c r="X3340" s="265"/>
      <c r="Y3340" s="266"/>
      <c r="Z3340" s="265"/>
      <c r="AA3340" s="266"/>
      <c r="AB3340" s="265"/>
      <c r="AC3340" s="266"/>
    </row>
    <row r="3341" spans="1:37" ht="18.75" thickBot="1" x14ac:dyDescent="0.3">
      <c r="B3341" s="267"/>
      <c r="C3341" s="267"/>
      <c r="D3341" s="267"/>
      <c r="E3341" s="296" t="s">
        <v>323</v>
      </c>
      <c r="F3341" s="297"/>
      <c r="G3341" s="297"/>
      <c r="H3341" s="297"/>
      <c r="I3341" s="297"/>
      <c r="J3341" s="297"/>
      <c r="K3341" s="297"/>
      <c r="L3341" s="297"/>
      <c r="M3341" s="297"/>
    </row>
    <row r="3342" spans="1:37" ht="16.5" thickBot="1" x14ac:dyDescent="0.3">
      <c r="B3342" s="267"/>
      <c r="C3342" s="52"/>
      <c r="D3342" s="268" t="s">
        <v>324</v>
      </c>
      <c r="E3342" s="293" t="s">
        <v>325</v>
      </c>
      <c r="F3342" s="294"/>
      <c r="G3342" s="294"/>
      <c r="H3342" s="294"/>
      <c r="I3342" s="294"/>
      <c r="J3342" s="294"/>
      <c r="K3342" s="294"/>
      <c r="L3342" s="294"/>
      <c r="M3342" s="295"/>
      <c r="P3342" t="s">
        <v>326</v>
      </c>
      <c r="R3342" t="s">
        <v>327</v>
      </c>
    </row>
    <row r="3343" spans="1:37" x14ac:dyDescent="0.25">
      <c r="B3343" s="267"/>
      <c r="C3343" s="52"/>
      <c r="D3343" s="269">
        <f>MAX(AC3320:AC3337)</f>
        <v>18</v>
      </c>
      <c r="E3343" s="270" t="s">
        <v>328</v>
      </c>
      <c r="F3343" s="271" t="s">
        <v>329</v>
      </c>
      <c r="G3343" s="271" t="s">
        <v>330</v>
      </c>
      <c r="H3343" s="271" t="s">
        <v>331</v>
      </c>
      <c r="I3343" s="271" t="s">
        <v>332</v>
      </c>
      <c r="J3343" s="271" t="s">
        <v>19</v>
      </c>
      <c r="K3343" s="271" t="s">
        <v>333</v>
      </c>
      <c r="L3343" s="271" t="s">
        <v>334</v>
      </c>
      <c r="M3343" s="272" t="s">
        <v>312</v>
      </c>
      <c r="N3343" t="s">
        <v>318</v>
      </c>
      <c r="O3343" s="273" t="s">
        <v>18</v>
      </c>
      <c r="P3343" s="274" t="s">
        <v>335</v>
      </c>
      <c r="Q3343" s="274" t="s">
        <v>336</v>
      </c>
      <c r="R3343" t="s">
        <v>0</v>
      </c>
      <c r="S3343" t="s">
        <v>1</v>
      </c>
      <c r="T3343" t="s">
        <v>13</v>
      </c>
      <c r="U3343" t="s">
        <v>337</v>
      </c>
      <c r="V3343" s="237" t="s">
        <v>338</v>
      </c>
      <c r="W3343" s="237" t="s">
        <v>339</v>
      </c>
      <c r="X3343" s="237" t="s">
        <v>340</v>
      </c>
      <c r="Y3343" s="237" t="s">
        <v>341</v>
      </c>
      <c r="Z3343" s="237" t="s">
        <v>342</v>
      </c>
      <c r="AA3343" s="237" t="s">
        <v>343</v>
      </c>
      <c r="AB3343" s="237" t="s">
        <v>344</v>
      </c>
      <c r="AC3343" s="237" t="s">
        <v>345</v>
      </c>
    </row>
    <row r="3344" spans="1:37" ht="16.5" thickBot="1" x14ac:dyDescent="0.3">
      <c r="A3344" s="238" t="str">
        <f>CONCATENATE($C$10,"P",A3318)</f>
        <v>2015P12</v>
      </c>
      <c r="B3344" s="275"/>
      <c r="C3344" s="52" t="str">
        <f>C3318</f>
        <v>Dale Russell</v>
      </c>
      <c r="D3344" s="276">
        <f>IF(D3343=0,G3318,VLOOKUP(D3343,B3320:AB3337,27,FALSE))</f>
        <v>4</v>
      </c>
      <c r="E3344" s="277">
        <f>E3347+E3350</f>
        <v>18</v>
      </c>
      <c r="F3344" s="277">
        <f>F3347+F3350</f>
        <v>7</v>
      </c>
      <c r="G3344" s="277">
        <f>G3347+G3350</f>
        <v>7</v>
      </c>
      <c r="H3344" s="277">
        <f>H3347+H3350</f>
        <v>4</v>
      </c>
      <c r="I3344" s="277">
        <f>I3347+I3350</f>
        <v>36</v>
      </c>
      <c r="J3344" s="278">
        <f>E3344/I3344</f>
        <v>0.5</v>
      </c>
      <c r="K3344" s="279">
        <f>F3344/SUM(F3344:H3344)</f>
        <v>0.3888888888888889</v>
      </c>
      <c r="L3344" s="277">
        <f>L3347+L3350</f>
        <v>6</v>
      </c>
      <c r="M3344" s="277">
        <f>M3347+M3350</f>
        <v>103</v>
      </c>
      <c r="N3344" s="247">
        <f>VLOOKUP(D3343,AC3320:AH3337,6,FALSE)</f>
        <v>1.8364444444444419</v>
      </c>
      <c r="O3344">
        <f>IFERROR(VLOOKUP(D3343,AC3320:AI3337,7,FALSE),AI3320)</f>
        <v>13</v>
      </c>
      <c r="P3344" s="134">
        <f>IF(D3344&lt;=-1,ROUNDUP(((((ROUNDDOWN((AVERAGE(L3320:L3337,W3320:W3337)-36)*0.8,0)+0.001)/0.8)+36)*(COUNT(L3320:L3337,W3320:W3337)+1))-SUM(L3320:L3337,W3320:W3337),0),ROUNDUP(((((ROUNDDOWN((AVERAGE(L3320:L3337,W3320:W3337)-36)*0.8,0)+1)/0.8)+36)*(COUNT(L3320:L3337,W3320:W3337)+1))-SUM(L3320:L3337,W3320:W3337),0))</f>
        <v>67</v>
      </c>
      <c r="Q3344" s="134">
        <f>IF(ROUNDDOWN((AVERAGE(L3320:L3337,W3320:W3337)-36)*0.8,0)&lt;=0,ROUNDDOWN(((((ROUNDDOWN((AVERAGE(L3320:L3337,W3320:W3337)-36)*0.8,0)-1)/0.8)+36)*(COUNT(L3320:L3337,W3320:W3337)+1))-SUM(L3320:L3337,W3320:W3337),0),ROUNDDOWN(((((ROUNDDOWN((AVERAGE(L3320:L3337,W3320:W3337)-36)*0.8,0)-0.001)/0.8)+36)*(COUNT(L3320:L3337,W3320:W3337)+1))-SUM(L3320:L3337,W3320:W3337),0))</f>
        <v>42</v>
      </c>
      <c r="R3344" s="247">
        <f>L3339</f>
        <v>44.555555555555557</v>
      </c>
      <c r="S3344" s="247">
        <f>W3339</f>
        <v>42.55555555555555</v>
      </c>
      <c r="T3344">
        <f>SUMIF(AD3320:AD3337,"P",AI3320:AI3337)</f>
        <v>210</v>
      </c>
      <c r="U3344">
        <f>SUMIF(AD3320:AD3337,"P",AJ3320:AJ3337)</f>
        <v>189</v>
      </c>
      <c r="V3344" s="280">
        <f>SUM(COUNTIF(C3320:C3337,3),COUNTIF(D3320:D3337,2),COUNTIF(E3320:E3337,3),COUNTIF(F3320:F3337,2),COUNTIF(G3320:G3337,2),COUNTIF(H3320:H3337,1),COUNTIF(I3320:I3337,2),COUNTIF(J3320:J3337,1),COUNTIF(K3320:K3337,2),COUNTIF(N3320:N3337,2),COUNTIF(O3320:O3337,2),COUNTIF(P3320:P3337,3),COUNTIF(Q3320:Q3337,2),COUNTIF(R3320:R3337,1),COUNTIF(S3320:S3337,2),COUNTIF(T3320:T3337,1),COUNTIF(U3320:U3337,2),COUNTIF(V3320:V3337,3))/(9*MAX($AE3320:$AE3337))</f>
        <v>0</v>
      </c>
      <c r="W3344" s="280">
        <f>SUM(COUNTIF(C3320:C3337,4),COUNTIF(D3320:D3337,3),COUNTIF(E3320:E3337,4),COUNTIF(F3320:F3337,3),COUNTIF(G3320:G3337,3),COUNTIF(H3320:H3337,2),COUNTIF(I3320:I3337,3),COUNTIF(J3320:J3337,2),COUNTIF(K3320:K3337,3),COUNTIF(N3320:N3337,3),COUNTIF(O3320:O3337,3),COUNTIF(P3320:P3337,4),COUNTIF(Q3320:Q3337,3),COUNTIF(R3320:R3337,2),COUNTIF(S3320:S3337,3),COUNTIF(T3320:T3337,2),COUNTIF(U3320:U3337,3),COUNTIF(V3320:V3337,4))/(9*MAX($AE3320:$AE3337))</f>
        <v>2.4691358024691357E-2</v>
      </c>
      <c r="X3344" s="280">
        <f>SUM(COUNTIF(C3320:C3337,5),COUNTIF(D3320:D3337,4),COUNTIF(E3320:E3337,5),COUNTIF(F3320:F3337,4),COUNTIF(G3320:G3337,4),COUNTIF(H3320:H3337,3),COUNTIF(I3320:I3337,4),COUNTIF(J3320:J3337,3),COUNTIF(K3320:K3337,4),COUNTIF(N3320:N3337,4),COUNTIF(O3320:O3337,4),COUNTIF(P3320:P3337,5),COUNTIF(Q3320:Q3337,4),COUNTIF(R3320:R3337,3),COUNTIF(S3320:S3337,4),COUNTIF(T3320:T3337,3),COUNTIF(U3320:U3337,4),COUNTIF(V3320:V3337,5))/(9*MAX($AE3320:$AE3337))</f>
        <v>0.32098765432098764</v>
      </c>
      <c r="Y3344" s="280">
        <f>SUM(COUNTIF(C3320:C3337,6),COUNTIF(D3320:D3337,5),COUNTIF(E3320:E3337,6),COUNTIF(F3320:F3337,5),COUNTIF(G3320:G3337,5),COUNTIF(H3320:H3337,4),COUNTIF(I3320:I3337,5),COUNTIF(J3320:J3337,4),COUNTIF(K3320:K3337,5),COUNTIF(N3320:N3337,5),COUNTIF(O3320:O3337,5),COUNTIF(P3320:P3337,6),COUNTIF(Q3320:Q3337,5),COUNTIF(R3320:R3337,4),COUNTIF(S3320:S3337,5),COUNTIF(T3320:T3337,4),COUNTIF(U3320:U3337,5),COUNTIF(V3320:V3337,6))/(9*MAX($AE3320:$AE3337))</f>
        <v>0.46913580246913578</v>
      </c>
      <c r="Z3344" s="280">
        <f>SUM(COUNTIF(C3320:C3337,"&gt;=7"),COUNTIF(D3320:D3337,"&gt;=6"),COUNTIF(E3320:E3337,"&gt;=7"),COUNTIF(F3320:F3337,"&gt;=6"),COUNTIF(G3320:G3337,"&gt;=6"),COUNTIF(H3320:H3337,"&gt;=5"),COUNTIF(I3320:I3337,"&gt;=6"),COUNTIF(J3320:J3337,"&gt;=5"),COUNTIF(K3320:K3337,"&gt;=6"),COUNTIF(N3320:N3337,"&gt;=6"),COUNTIF(O3320:O3337,"&gt;=6"),COUNTIF(P3320:P3337,"&gt;=7"),COUNTIF(Q3320:Q3337,"&gt;=6"),COUNTIF(R3320:R3337,"&gt;=5"),COUNTIF(S3320:S3337,"&gt;=6"),COUNTIF(T3320:T3337,"&gt;=5"),COUNTIF(U3320:U3337,"&gt;=6"),COUNTIF(V3320:V3337,"&gt;=7"))/(9*MAX($AE3320:$AE3337))</f>
        <v>0.18518518518518517</v>
      </c>
      <c r="AA3344">
        <f>AVERAGE(AI3320:AI3329)</f>
        <v>11.6</v>
      </c>
      <c r="AB3344">
        <f t="shared" ref="AB3344" si="2506">MAX(AI3320:AI3337)</f>
        <v>13</v>
      </c>
      <c r="AC3344">
        <f>MIN(AI3320:AI3336)</f>
        <v>10</v>
      </c>
    </row>
    <row r="3345" spans="1:37" x14ac:dyDescent="0.25">
      <c r="E3345" s="293" t="s">
        <v>346</v>
      </c>
      <c r="F3345" s="294"/>
      <c r="G3345" s="294"/>
      <c r="H3345" s="294"/>
      <c r="I3345" s="294"/>
      <c r="J3345" s="294"/>
      <c r="K3345" s="294"/>
      <c r="L3345" s="294"/>
      <c r="M3345" s="295"/>
    </row>
    <row r="3346" spans="1:37" x14ac:dyDescent="0.25">
      <c r="E3346" s="270" t="s">
        <v>328</v>
      </c>
      <c r="F3346" s="271" t="s">
        <v>329</v>
      </c>
      <c r="G3346" s="271" t="s">
        <v>330</v>
      </c>
      <c r="H3346" s="271" t="s">
        <v>331</v>
      </c>
      <c r="I3346" s="271" t="s">
        <v>332</v>
      </c>
      <c r="J3346" s="271" t="s">
        <v>19</v>
      </c>
      <c r="K3346" s="271" t="s">
        <v>333</v>
      </c>
      <c r="L3346" s="271" t="s">
        <v>334</v>
      </c>
      <c r="M3346" s="272" t="s">
        <v>312</v>
      </c>
    </row>
    <row r="3347" spans="1:37" ht="16.5" thickBot="1" x14ac:dyDescent="0.3">
      <c r="E3347" s="281">
        <f>M3338</f>
        <v>8</v>
      </c>
      <c r="F3347" s="199">
        <f>COUNTIF(M3320:M3337,"&gt;1")</f>
        <v>3</v>
      </c>
      <c r="G3347" s="199">
        <f>COUNTIF(M3320:M3337,"&lt;1")</f>
        <v>4</v>
      </c>
      <c r="H3347" s="199">
        <f>COUNTIF(M3320:M3337,"=1")</f>
        <v>2</v>
      </c>
      <c r="I3347" s="199">
        <f>SUM(F3347:H3347)*2</f>
        <v>18</v>
      </c>
      <c r="J3347" s="278">
        <f>E3347/I3347</f>
        <v>0.44444444444444442</v>
      </c>
      <c r="K3347" s="279">
        <f>F3347/SUM(F3347:H3347)</f>
        <v>0.33333333333333331</v>
      </c>
      <c r="L3347" s="282">
        <f>SUM(Z3320,Z3322,Z3324,Z3326,Z3328,Z3330,Z3332,Z3334,Z3336)</f>
        <v>3</v>
      </c>
      <c r="M3347" s="283">
        <f>SUM(AA3320,AA3322,AA3324,AA3326,AA3328,AA3330,AA3332,AA3334,AA3336)</f>
        <v>37</v>
      </c>
    </row>
    <row r="3348" spans="1:37" x14ac:dyDescent="0.25">
      <c r="E3348" s="293" t="s">
        <v>347</v>
      </c>
      <c r="F3348" s="294"/>
      <c r="G3348" s="294"/>
      <c r="H3348" s="294"/>
      <c r="I3348" s="294"/>
      <c r="J3348" s="294"/>
      <c r="K3348" s="294"/>
      <c r="L3348" s="294"/>
      <c r="M3348" s="295"/>
    </row>
    <row r="3349" spans="1:37" x14ac:dyDescent="0.25">
      <c r="E3349" s="270" t="s">
        <v>328</v>
      </c>
      <c r="F3349" s="271" t="s">
        <v>329</v>
      </c>
      <c r="G3349" s="271" t="s">
        <v>330</v>
      </c>
      <c r="H3349" s="271" t="s">
        <v>331</v>
      </c>
      <c r="I3349" s="271" t="s">
        <v>332</v>
      </c>
      <c r="J3349" s="271" t="s">
        <v>19</v>
      </c>
      <c r="K3349" s="271" t="s">
        <v>333</v>
      </c>
      <c r="L3349" s="271" t="s">
        <v>334</v>
      </c>
      <c r="M3349" s="272" t="s">
        <v>312</v>
      </c>
    </row>
    <row r="3350" spans="1:37" ht="16.5" thickBot="1" x14ac:dyDescent="0.3">
      <c r="E3350" s="281">
        <f>X3338</f>
        <v>10</v>
      </c>
      <c r="F3350" s="199">
        <f>COUNTIF(X3320:X3337,"&gt;1")</f>
        <v>4</v>
      </c>
      <c r="G3350" s="199">
        <f>COUNTIF(X3320:X3337,"&lt;1")</f>
        <v>3</v>
      </c>
      <c r="H3350" s="199">
        <f>COUNTIF(X3320:X3337,"=1")</f>
        <v>2</v>
      </c>
      <c r="I3350" s="199">
        <f>SUM(F3350:H3350)*2</f>
        <v>18</v>
      </c>
      <c r="J3350" s="278">
        <f>E3350/I3350</f>
        <v>0.55555555555555558</v>
      </c>
      <c r="K3350" s="279">
        <f>F3350/SUM(F3350:H3350)</f>
        <v>0.44444444444444442</v>
      </c>
      <c r="L3350" s="284">
        <f>SUM(Z3321,Z3323,Z3325,Z3327,Z3329,Z3331,Z3333,Z3335,Z3337)</f>
        <v>3</v>
      </c>
      <c r="M3350" s="285">
        <f>SUM(AA3321,AA3323,AA3325,AA3327,AA3329,AA3331,AA3333,AA3335,AA3337)</f>
        <v>66</v>
      </c>
    </row>
    <row r="3352" spans="1:37" ht="16.5" thickBot="1" x14ac:dyDescent="0.3"/>
    <row r="3353" spans="1:37" ht="21" thickBot="1" x14ac:dyDescent="0.35">
      <c r="A3353" s="223">
        <v>14</v>
      </c>
      <c r="B3353" s="224"/>
      <c r="C3353" s="225" t="s">
        <v>215</v>
      </c>
      <c r="D3353" s="225"/>
      <c r="E3353" s="225"/>
      <c r="F3353" s="23" t="s">
        <v>308</v>
      </c>
      <c r="G3353" s="226">
        <v>8</v>
      </c>
      <c r="I3353" s="225"/>
      <c r="J3353" s="52"/>
      <c r="K3353" s="52"/>
      <c r="L3353" s="298" t="s">
        <v>0</v>
      </c>
      <c r="M3353" s="299"/>
      <c r="N3353" s="225"/>
      <c r="O3353" s="225"/>
      <c r="P3353" s="225"/>
      <c r="Q3353" s="225"/>
      <c r="R3353" s="225" t="s">
        <v>309</v>
      </c>
      <c r="S3353" s="226">
        <v>2</v>
      </c>
      <c r="T3353" s="52"/>
      <c r="U3353" s="52"/>
      <c r="V3353" s="52"/>
      <c r="W3353" s="298" t="s">
        <v>1</v>
      </c>
      <c r="X3353" s="299"/>
      <c r="Y3353" s="52"/>
      <c r="Z3353" s="52"/>
      <c r="AA3353" s="52"/>
      <c r="AB3353" s="52"/>
      <c r="AC3353" s="52"/>
    </row>
    <row r="3354" spans="1:37" ht="16.5" thickBot="1" x14ac:dyDescent="0.3">
      <c r="B3354" s="52" t="s">
        <v>4</v>
      </c>
      <c r="C3354" s="228">
        <v>1</v>
      </c>
      <c r="D3354" s="229">
        <v>2</v>
      </c>
      <c r="E3354" s="229">
        <v>3</v>
      </c>
      <c r="F3354" s="229">
        <v>4</v>
      </c>
      <c r="G3354" s="229">
        <v>5</v>
      </c>
      <c r="H3354" s="229">
        <v>6</v>
      </c>
      <c r="I3354" s="229">
        <v>7</v>
      </c>
      <c r="J3354" s="229">
        <v>8</v>
      </c>
      <c r="K3354" s="230">
        <v>9</v>
      </c>
      <c r="L3354" s="231" t="s">
        <v>69</v>
      </c>
      <c r="M3354" s="232" t="s">
        <v>8</v>
      </c>
      <c r="N3354" s="233">
        <v>10</v>
      </c>
      <c r="O3354" s="234">
        <v>11</v>
      </c>
      <c r="P3354" s="234">
        <v>12</v>
      </c>
      <c r="Q3354" s="234">
        <v>13</v>
      </c>
      <c r="R3354" s="234">
        <v>14</v>
      </c>
      <c r="S3354" s="234">
        <v>15</v>
      </c>
      <c r="T3354" s="234">
        <v>16</v>
      </c>
      <c r="U3354" s="234">
        <v>17</v>
      </c>
      <c r="V3354" s="234">
        <v>18</v>
      </c>
      <c r="W3354" s="231" t="s">
        <v>69</v>
      </c>
      <c r="X3354" s="232" t="s">
        <v>8</v>
      </c>
      <c r="Y3354" s="235" t="s">
        <v>310</v>
      </c>
      <c r="Z3354" s="236" t="s">
        <v>311</v>
      </c>
      <c r="AA3354" s="235" t="s">
        <v>312</v>
      </c>
      <c r="AB3354" s="235" t="s">
        <v>313</v>
      </c>
      <c r="AC3354" s="237" t="s">
        <v>314</v>
      </c>
      <c r="AD3354" s="237" t="s">
        <v>315</v>
      </c>
      <c r="AE3354" s="237" t="s">
        <v>316</v>
      </c>
      <c r="AF3354" s="237" t="s">
        <v>192</v>
      </c>
      <c r="AG3354" s="237" t="s">
        <v>317</v>
      </c>
      <c r="AH3354" s="237" t="s">
        <v>318</v>
      </c>
      <c r="AI3354" s="237" t="s">
        <v>18</v>
      </c>
      <c r="AJ3354" s="237" t="s">
        <v>319</v>
      </c>
      <c r="AK3354" t="s">
        <v>69</v>
      </c>
    </row>
    <row r="3355" spans="1:37" ht="16.5" thickBot="1" x14ac:dyDescent="0.3">
      <c r="A3355" s="238" t="str">
        <f>CONCATENATE($C$10,"Wk ",B3355,"P",A3353)</f>
        <v>2015Wk 1P14</v>
      </c>
      <c r="B3355" s="52">
        <v>1</v>
      </c>
      <c r="C3355" s="52">
        <f>IFERROR(VLOOKUP($A3355,$A$106:$Q$3105,5,FALSE),"DNP")</f>
        <v>7</v>
      </c>
      <c r="D3355" s="52">
        <f>IFERROR(VLOOKUP($A3355,$A$106:$Q$3105,6,FALSE),"DNP")</f>
        <v>5</v>
      </c>
      <c r="E3355" s="52">
        <f>IFERROR(VLOOKUP($A3355,$A$106:$Q$3105,7,FALSE),"DNP")</f>
        <v>7</v>
      </c>
      <c r="F3355" s="52">
        <f>IFERROR(VLOOKUP($A3355,$A$106:$Q$3105,8,FALSE),"DNP")</f>
        <v>6</v>
      </c>
      <c r="G3355" s="52">
        <f>IFERROR(VLOOKUP($A3355,$A$106:$Q$3105,9,FALSE),"DNP")</f>
        <v>6</v>
      </c>
      <c r="H3355" s="52">
        <f>IFERROR(VLOOKUP($A3355,$A$106:$Q$3105,10,FALSE),"DNP")</f>
        <v>4</v>
      </c>
      <c r="I3355" s="52">
        <f>IFERROR(VLOOKUP($A3355,$A$106:$Q$3105,11,FALSE),"DNP")</f>
        <v>4</v>
      </c>
      <c r="J3355" s="52">
        <f>IFERROR(VLOOKUP($A3355,$A$106:$Q$3105,12,FALSE),"DNP")</f>
        <v>4</v>
      </c>
      <c r="K3355" s="52">
        <f>IFERROR(VLOOKUP($A3355,$A$106:$Q$3105,13,FALSE),"DNP")</f>
        <v>5</v>
      </c>
      <c r="L3355" s="239">
        <f>IF(OR(K3355="DNP",K3355=""),"DNP",SUM(C3355:K3355))</f>
        <v>48</v>
      </c>
      <c r="M3355" s="240">
        <f>IFERROR(VLOOKUP($A3355,$A$106:$Q$3105,17,FALSE),"DNP")</f>
        <v>1</v>
      </c>
      <c r="N3355" s="241"/>
      <c r="O3355" s="241"/>
      <c r="P3355" s="241"/>
      <c r="Q3355" s="241"/>
      <c r="R3355" s="241"/>
      <c r="S3355" s="241"/>
      <c r="T3355" s="241"/>
      <c r="U3355" s="241"/>
      <c r="V3355" s="241"/>
      <c r="W3355" s="242"/>
      <c r="X3355" s="243"/>
      <c r="Y3355" s="49" t="str">
        <f>IF(M3355="DNP","DNP",IF(M3355=1,"T",IF(M3355&gt;1,"W","L")))</f>
        <v>T</v>
      </c>
      <c r="Z3355" s="49">
        <f t="shared" ref="Z3355:Z3372" si="2507">IFERROR(VLOOKUP($A3355,$A$106:$Q$3105,15,FALSE),"")</f>
        <v>0</v>
      </c>
      <c r="AA3355" s="244">
        <f t="shared" ref="AA3355:AA3372" si="2508">IFERROR(VLOOKUP($A3355,$A$106:$Q$3105,16,FALSE),"")</f>
        <v>0</v>
      </c>
      <c r="AB3355" s="245">
        <f t="shared" ref="AB3355" si="2509">G3353</f>
        <v>8</v>
      </c>
      <c r="AC3355" s="246">
        <f t="shared" ref="AC3355:AC3363" si="2510">IF(VLOOKUP(LEFT($A3355,8),$A$106:$Q$3105,17,FALSE)="Played",B3355,"")</f>
        <v>1</v>
      </c>
      <c r="AD3355" t="str">
        <f>IF(L3355&lt;&gt;"DNP","P","DNP")</f>
        <v>P</v>
      </c>
      <c r="AE3355" s="52">
        <f>COUNTIF(AD3355:AD3355,"=P")</f>
        <v>1</v>
      </c>
      <c r="AF3355" t="str">
        <f t="shared" ref="AF3355:AF3372" si="2511">IFERROR(VLOOKUP($A3355,$A$106:$R$3105,18,FALSE),"DNP")</f>
        <v>R</v>
      </c>
      <c r="AG3355" s="247">
        <f>IF(OR(W3355="DNP",W3355="")=TRUE,0,((W3374-W3355)*0.4)+(IF(Y3355="W",0.3,IF(Y3355="T",0,-0.3)))+(IF(X3355="",0,X3355*0.3)))+IF(OR(L3355="DNP",L3355="")=TRUE,0,((L3374-L3355)*0.4)+(IF(Y3355="W",0.3,IF(Y3355="T",0,-0.3)))+(IF(M3355="",0,M3355*0.3)))</f>
        <v>-0.63333333333333153</v>
      </c>
      <c r="AH3355" s="247">
        <f>AG3355</f>
        <v>-0.63333333333333153</v>
      </c>
      <c r="AI3355">
        <f>(34-(AB3355*2))/2</f>
        <v>9</v>
      </c>
      <c r="AJ3355">
        <f t="shared" ref="AJ3355" si="2512">AI3355+VLOOKUP(A3355,$A$160:$O$264,15,FALSE)</f>
        <v>6</v>
      </c>
      <c r="AK3355">
        <f t="shared" ref="AK3355:AK3407" si="2513">IFERROR(L3355+W3355,"DNP")</f>
        <v>48</v>
      </c>
    </row>
    <row r="3356" spans="1:37" ht="16.5" thickBot="1" x14ac:dyDescent="0.3">
      <c r="A3356" s="238" t="str">
        <f>CONCATENATE($C$10,"Wk ",B3356,"P",A3353)</f>
        <v>2015Wk 2P14</v>
      </c>
      <c r="B3356" s="52">
        <v>2</v>
      </c>
      <c r="C3356" s="241"/>
      <c r="D3356" s="241"/>
      <c r="E3356" s="241"/>
      <c r="F3356" s="241"/>
      <c r="G3356" s="241"/>
      <c r="H3356" s="241"/>
      <c r="I3356" s="241"/>
      <c r="J3356" s="241"/>
      <c r="K3356" s="241"/>
      <c r="L3356" s="248"/>
      <c r="M3356" s="249"/>
      <c r="N3356" s="52">
        <f>IFERROR(VLOOKUP($A3356,$A$106:$Q$3105,5,FALSE),"DNP")</f>
        <v>4</v>
      </c>
      <c r="O3356" s="52">
        <f>IFERROR(VLOOKUP($A3356,$A$106:$Q$3105,6,FALSE),"DNP")</f>
        <v>5</v>
      </c>
      <c r="P3356" s="52">
        <f>IFERROR(VLOOKUP($A3356,$A$106:$Q$3105,7,FALSE),"DNP")</f>
        <v>8</v>
      </c>
      <c r="Q3356" s="52">
        <f>IFERROR(VLOOKUP($A3356,$A$106:$Q$3105,8,FALSE),"DNP")</f>
        <v>5</v>
      </c>
      <c r="R3356" s="52">
        <f>IFERROR(VLOOKUP($A3356,$A$106:$Q$3105,9,FALSE),"DNP")</f>
        <v>3</v>
      </c>
      <c r="S3356" s="52">
        <f>IFERROR(VLOOKUP($A3356,$A$106:$Q$3105,10,FALSE),"DNP")</f>
        <v>6</v>
      </c>
      <c r="T3356" s="52">
        <f>IFERROR(VLOOKUP($A3356,$A$106:$Q$3105,11,FALSE),"DNP")</f>
        <v>4</v>
      </c>
      <c r="U3356" s="52">
        <f>IFERROR(VLOOKUP($A3356,$A$106:$Q$3105,12,FALSE),"DNP")</f>
        <v>5</v>
      </c>
      <c r="V3356" s="52">
        <f>IFERROR(VLOOKUP($A3356,$A$106:$Q$3105,13,FALSE),"DNP")</f>
        <v>6</v>
      </c>
      <c r="W3356" s="239">
        <f>IF(OR(V3356="DNP",V3356=""),"DNP",SUM(N3356:V3356))</f>
        <v>46</v>
      </c>
      <c r="X3356" s="240">
        <f>IFERROR(VLOOKUP($A3356,$A$106:$Q$3105,17,FALSE),"DNP")</f>
        <v>0</v>
      </c>
      <c r="Y3356" s="49" t="str">
        <f>IF(X3356="DNP","DNP",IF(X3356=1,"T",IF(X3356&gt;1,"W","L")))</f>
        <v>L</v>
      </c>
      <c r="Z3356" s="49">
        <f t="shared" si="2507"/>
        <v>0</v>
      </c>
      <c r="AA3356" s="244">
        <f t="shared" si="2508"/>
        <v>0</v>
      </c>
      <c r="AB3356" s="245">
        <f t="shared" ref="AB3356" si="2514">G3353</f>
        <v>8</v>
      </c>
      <c r="AC3356" s="246">
        <f t="shared" si="2510"/>
        <v>2</v>
      </c>
      <c r="AD3356" t="str">
        <f>IF(W3356&lt;&gt;"DNP","P","DNP")</f>
        <v>P</v>
      </c>
      <c r="AE3356" s="52">
        <f>COUNTIF(AD3355:AD3356,"=P")</f>
        <v>2</v>
      </c>
      <c r="AF3356" t="str">
        <f t="shared" si="2511"/>
        <v>R</v>
      </c>
      <c r="AG3356" s="247">
        <f>IF(OR(W3356="DNP",W3356="")=TRUE,0,((W3374-W3356)*0.4)+(IF(Y3356="W",0.3,IF(Y3356="T",0,-0.3)))+(IF(X3356="",0,X3356*0.3)))+IF(OR(L3356="DNP",L3356="")=TRUE,0,((L3374-L3356)*0.4)+(IF(Y3356="W",0.3,IF(Y3356="T",0,-0.3)))+(IF(M3356="",0,M3356*0.3)))</f>
        <v>-0.52222222222222003</v>
      </c>
      <c r="AH3356" s="247">
        <f>AG3356+(AG3355*0.67)</f>
        <v>-0.94655555555555226</v>
      </c>
      <c r="AI3356">
        <f t="shared" ref="AI3356:AI3372" si="2515">(34-(AB3356*2))/2</f>
        <v>9</v>
      </c>
      <c r="AJ3356">
        <f t="shared" ref="AJ3356" si="2516">AI3356+VLOOKUP(A3356,$A$327:$O$431,15,FALSE)</f>
        <v>9</v>
      </c>
      <c r="AK3356">
        <f t="shared" si="2513"/>
        <v>46</v>
      </c>
    </row>
    <row r="3357" spans="1:37" ht="16.5" thickBot="1" x14ac:dyDescent="0.3">
      <c r="A3357" s="238" t="str">
        <f>CONCATENATE($C$10,"Wk ",B3357,"P",A3353)</f>
        <v>2015Wk 3P14</v>
      </c>
      <c r="B3357" s="52">
        <v>3</v>
      </c>
      <c r="C3357" s="52">
        <f>IFERROR(VLOOKUP($A3357,$A$106:$Q$3105,5,FALSE),"DNP")</f>
        <v>6</v>
      </c>
      <c r="D3357" s="52">
        <f>IFERROR(VLOOKUP($A3357,$A$106:$Q$3105,6,FALSE),"DNP")</f>
        <v>6</v>
      </c>
      <c r="E3357" s="52">
        <f>IFERROR(VLOOKUP($A3357,$A$106:$Q$3105,7,FALSE),"DNP")</f>
        <v>6</v>
      </c>
      <c r="F3357" s="52">
        <f>IFERROR(VLOOKUP($A3357,$A$106:$Q$3105,8,FALSE),"DNP")</f>
        <v>5</v>
      </c>
      <c r="G3357" s="52">
        <f>IFERROR(VLOOKUP($A3357,$A$106:$Q$3105,9,FALSE),"DNP")</f>
        <v>5</v>
      </c>
      <c r="H3357" s="52">
        <f>IFERROR(VLOOKUP($A3357,$A$106:$Q$3105,10,FALSE),"DNP")</f>
        <v>3</v>
      </c>
      <c r="I3357" s="52">
        <f>IFERROR(VLOOKUP($A3357,$A$106:$Q$3105,11,FALSE),"DNP")</f>
        <v>4</v>
      </c>
      <c r="J3357" s="52">
        <f>IFERROR(VLOOKUP($A3357,$A$106:$Q$3105,12,FALSE),"DNP")</f>
        <v>4</v>
      </c>
      <c r="K3357" s="52">
        <f>IFERROR(VLOOKUP($A3357,$A$106:$Q$3105,13,FALSE),"DNP")</f>
        <v>6</v>
      </c>
      <c r="L3357" s="239">
        <f>IF(OR(K3357="DNP",K3357=""),"DNP",SUM(C3357:K3357))</f>
        <v>45</v>
      </c>
      <c r="M3357" s="240">
        <f>IFERROR(VLOOKUP($A3357,$A$106:$Q$3105,17,FALSE),"DNP")</f>
        <v>0</v>
      </c>
      <c r="N3357" s="241"/>
      <c r="O3357" s="241"/>
      <c r="P3357" s="241"/>
      <c r="Q3357" s="241"/>
      <c r="R3357" s="241"/>
      <c r="S3357" s="241"/>
      <c r="T3357" s="241"/>
      <c r="U3357" s="241"/>
      <c r="V3357" s="241"/>
      <c r="W3357" s="242"/>
      <c r="X3357" s="243"/>
      <c r="Y3357" s="49" t="str">
        <f t="shared" ref="Y3357" si="2517">IF(M3357="DNP","DNP",IF(M3357=1,"T",IF(M3357&gt;1,"W","L")))</f>
        <v>L</v>
      </c>
      <c r="Z3357" s="49">
        <f t="shared" si="2507"/>
        <v>0</v>
      </c>
      <c r="AA3357" s="244">
        <f t="shared" si="2508"/>
        <v>0</v>
      </c>
      <c r="AB3357" s="250">
        <f t="shared" ref="AB3357" si="2518">G3353</f>
        <v>8</v>
      </c>
      <c r="AC3357" s="246">
        <f t="shared" si="2510"/>
        <v>3</v>
      </c>
      <c r="AD3357" t="str">
        <f>IF(L3357&lt;&gt;"DNP","P","DNP")</f>
        <v>P</v>
      </c>
      <c r="AE3357" s="52">
        <f>COUNTIF(AD3355:AD3357,"=P")</f>
        <v>3</v>
      </c>
      <c r="AF3357" t="str">
        <f t="shared" si="2511"/>
        <v>R</v>
      </c>
      <c r="AG3357" s="247">
        <f>IF(OR(W3357="DNP",W3357="")=TRUE,0,((W3374-W3357)*0.4)+(IF(Y3357="W",0.3,IF(Y3357="T",0,-0.3)))+(IF(X3357="",0,X3357*0.3)))+IF(OR(L3357="DNP",L3357="")=TRUE,0,((L3374-L3357)*0.4)+(IF(Y3357="W",0.3,IF(Y3357="T",0,-0.3)))+(IF(M3357="",0,M3357*0.3)))</f>
        <v>-3.3333333333331439E-2</v>
      </c>
      <c r="AH3357" s="247">
        <f>AG3357+(AG3356*0.67)+AG3355*0.33</f>
        <v>-0.59222222222221821</v>
      </c>
      <c r="AI3357">
        <f t="shared" si="2515"/>
        <v>9</v>
      </c>
      <c r="AJ3357">
        <f t="shared" ref="AJ3357" si="2519">AI3357+VLOOKUP(A3357,$A$494:$O$598,15,FALSE)</f>
        <v>9</v>
      </c>
      <c r="AK3357">
        <f t="shared" si="2513"/>
        <v>45</v>
      </c>
    </row>
    <row r="3358" spans="1:37" ht="16.5" thickBot="1" x14ac:dyDescent="0.3">
      <c r="A3358" s="238" t="str">
        <f>CONCATENATE($C$10,"Wk ",B3358,"P",A3353)</f>
        <v>2015Wk 4P14</v>
      </c>
      <c r="B3358" s="52">
        <v>4</v>
      </c>
      <c r="C3358" s="241"/>
      <c r="D3358" s="241"/>
      <c r="E3358" s="241"/>
      <c r="F3358" s="241"/>
      <c r="G3358" s="241"/>
      <c r="H3358" s="241"/>
      <c r="I3358" s="241"/>
      <c r="J3358" s="241"/>
      <c r="K3358" s="241"/>
      <c r="L3358" s="248"/>
      <c r="M3358" s="249"/>
      <c r="N3358" s="52">
        <f>IFERROR(VLOOKUP($A3358,$A$106:$Q$3105,5,FALSE),"DNP")</f>
        <v>5</v>
      </c>
      <c r="O3358" s="52">
        <f>IFERROR(VLOOKUP($A3358,$A$106:$Q$3105,6,FALSE),"DNP")</f>
        <v>6</v>
      </c>
      <c r="P3358" s="52">
        <f>IFERROR(VLOOKUP($A3358,$A$106:$Q$3105,7,FALSE),"DNP")</f>
        <v>5</v>
      </c>
      <c r="Q3358" s="52">
        <f>IFERROR(VLOOKUP($A3358,$A$106:$Q$3105,8,FALSE),"DNP")</f>
        <v>5</v>
      </c>
      <c r="R3358" s="52">
        <f>IFERROR(VLOOKUP($A3358,$A$106:$Q$3105,9,FALSE),"DNP")</f>
        <v>4</v>
      </c>
      <c r="S3358" s="52">
        <f>IFERROR(VLOOKUP($A3358,$A$106:$Q$3105,10,FALSE),"DNP")</f>
        <v>6</v>
      </c>
      <c r="T3358" s="52">
        <f>IFERROR(VLOOKUP($A3358,$A$106:$Q$3105,11,FALSE),"DNP")</f>
        <v>3</v>
      </c>
      <c r="U3358" s="52">
        <f>IFERROR(VLOOKUP($A3358,$A$106:$Q$3105,12,FALSE),"DNP")</f>
        <v>5</v>
      </c>
      <c r="V3358" s="52">
        <f>IFERROR(VLOOKUP($A3358,$A$106:$Q$3105,13,FALSE),"DNP")</f>
        <v>6</v>
      </c>
      <c r="W3358" s="239">
        <f>IF(OR(V3358="DNP",V3358=""),"DNP",SUM(N3358:V3358))</f>
        <v>45</v>
      </c>
      <c r="X3358" s="240">
        <f>IFERROR(VLOOKUP($A3358,$A$106:$Q$3105,17,FALSE),"DNP")</f>
        <v>2</v>
      </c>
      <c r="Y3358" s="49" t="str">
        <f t="shared" ref="Y3358" si="2520">IF(X3358="DNP","DNP",IF(X3358=1,"T",IF(X3358&gt;1,"W","L")))</f>
        <v>W</v>
      </c>
      <c r="Z3358" s="49">
        <f t="shared" si="2507"/>
        <v>0</v>
      </c>
      <c r="AA3358" s="244">
        <f t="shared" si="2508"/>
        <v>0</v>
      </c>
      <c r="AB3358" s="250">
        <f t="shared" ref="AB3358" si="2521">IF(AE3358&gt;=4,ROUNDDOWN((((VLOOKUP(MAX(AE3355:AE3358),AE3355:AK3372,7,FALSE)+VLOOKUP(MAX(AE3355:AE3358)-1,AE3355:AK3372,7,FALSE)+VLOOKUP(MAX(AE3355:AE3358)-2,AE3355:AK3372,7,FALSE)+VLOOKUP(MAX(AE3355:AE3358)-3,AE3355:AK3372,7,FALSE))/4)-36)*0.8,0),G3353)</f>
        <v>8</v>
      </c>
      <c r="AC3358" s="246">
        <f t="shared" si="2510"/>
        <v>4</v>
      </c>
      <c r="AD3358" t="str">
        <f>IF(W3358&lt;&gt;"DNP","P","DNP")</f>
        <v>P</v>
      </c>
      <c r="AE3358" s="52">
        <f>COUNTIF(AD3355:AD3358,"=P")</f>
        <v>4</v>
      </c>
      <c r="AF3358" t="str">
        <f t="shared" si="2511"/>
        <v>R</v>
      </c>
      <c r="AG3358" s="247">
        <f>IF(OR(W3358="DNP",W3358="")=TRUE,0,((W3374-W3358)*0.4)+(IF(Y3358="W",0.3,IF(Y3358="T",0,-0.3)))+(IF(X3358="",0,X3358*0.3)))+IF(OR(L3358="DNP",L3358="")=TRUE,0,((L3374-L3358)*0.4)+(IF(Y3358="W",0.3,IF(Y3358="T",0,-0.3)))+(IF(M3358="",0,M3358*0.3)))</f>
        <v>1.0777777777777799</v>
      </c>
      <c r="AH3358" s="247">
        <f t="shared" ref="AH3358:AH3372" si="2522">AG3358+(AG3357*0.67)+AG3356*0.33</f>
        <v>0.8831111111111154</v>
      </c>
      <c r="AI3358">
        <f t="shared" si="2515"/>
        <v>9</v>
      </c>
      <c r="AJ3358">
        <f t="shared" ref="AJ3358" si="2523">AI3358+VLOOKUP(A3358,$A$661:$O$765,15,FALSE)</f>
        <v>9</v>
      </c>
      <c r="AK3358">
        <f t="shared" si="2513"/>
        <v>45</v>
      </c>
    </row>
    <row r="3359" spans="1:37" ht="16.5" thickBot="1" x14ac:dyDescent="0.3">
      <c r="A3359" s="238" t="str">
        <f>CONCATENATE($C$10,"Wk ",B3359,"P",A3353)</f>
        <v>2015Wk 5P14</v>
      </c>
      <c r="B3359" s="52">
        <v>5</v>
      </c>
      <c r="C3359" s="52">
        <f>IFERROR(VLOOKUP($A3359,$A$106:$Q$3105,5,FALSE),"DNP")</f>
        <v>6</v>
      </c>
      <c r="D3359" s="52">
        <f>IFERROR(VLOOKUP($A3359,$A$106:$Q$3105,6,FALSE),"DNP")</f>
        <v>5</v>
      </c>
      <c r="E3359" s="52">
        <f>IFERROR(VLOOKUP($A3359,$A$106:$Q$3105,7,FALSE),"DNP")</f>
        <v>7</v>
      </c>
      <c r="F3359" s="52">
        <f>IFERROR(VLOOKUP($A3359,$A$106:$Q$3105,8,FALSE),"DNP")</f>
        <v>5</v>
      </c>
      <c r="G3359" s="52">
        <f>IFERROR(VLOOKUP($A3359,$A$106:$Q$3105,9,FALSE),"DNP")</f>
        <v>6</v>
      </c>
      <c r="H3359" s="52">
        <f>IFERROR(VLOOKUP($A3359,$A$106:$Q$3105,10,FALSE),"DNP")</f>
        <v>3</v>
      </c>
      <c r="I3359" s="52">
        <f>IFERROR(VLOOKUP($A3359,$A$106:$Q$3105,11,FALSE),"DNP")</f>
        <v>5</v>
      </c>
      <c r="J3359" s="52">
        <f>IFERROR(VLOOKUP($A3359,$A$106:$Q$3105,12,FALSE),"DNP")</f>
        <v>3</v>
      </c>
      <c r="K3359" s="52">
        <f>IFERROR(VLOOKUP($A3359,$A$106:$Q$3105,13,FALSE),"DNP")</f>
        <v>6</v>
      </c>
      <c r="L3359" s="239">
        <f>IF(OR(K3359="DNP",K3359=""),"DNP",SUM(C3359:K3359))</f>
        <v>46</v>
      </c>
      <c r="M3359" s="240">
        <f>IFERROR(VLOOKUP($A3359,$A$106:$Q$3105,17,FALSE),"DNP")</f>
        <v>0</v>
      </c>
      <c r="N3359" s="241"/>
      <c r="O3359" s="241"/>
      <c r="P3359" s="241"/>
      <c r="Q3359" s="241"/>
      <c r="R3359" s="241"/>
      <c r="S3359" s="241"/>
      <c r="T3359" s="241"/>
      <c r="U3359" s="241"/>
      <c r="V3359" s="241"/>
      <c r="W3359" s="242"/>
      <c r="X3359" s="243"/>
      <c r="Y3359" s="49" t="str">
        <f t="shared" ref="Y3359" si="2524">IF(M3359="DNP","DNP",IF(M3359=1,"T",IF(M3359&gt;1,"W","L")))</f>
        <v>L</v>
      </c>
      <c r="Z3359" s="49">
        <f t="shared" si="2507"/>
        <v>0</v>
      </c>
      <c r="AA3359" s="244">
        <f t="shared" si="2508"/>
        <v>0</v>
      </c>
      <c r="AB3359" s="250">
        <f t="shared" ref="AB3359" si="2525">IF(AE3359&gt;=4,ROUNDDOWN((((VLOOKUP(MAX(AE3355:AE3359),AE3355:AK3372,7,FALSE)+VLOOKUP(MAX(AE3355:AE3359)-1,AE3355:AK3372,7,FALSE)+VLOOKUP(MAX(AE3355:AE3359)-2,AE3355:AK3372,7,FALSE)+VLOOKUP(MAX(AE3355:AE3359)-3,AE3355:AK3372,7,FALSE))/4)-36)*0.8,0),G3353)</f>
        <v>7</v>
      </c>
      <c r="AC3359" s="246">
        <f t="shared" si="2510"/>
        <v>5</v>
      </c>
      <c r="AD3359" t="str">
        <f>IF(L3359&lt;&gt;"DNP","P","DNP")</f>
        <v>P</v>
      </c>
      <c r="AE3359" s="52">
        <f>COUNTIF(AD3355:AD3359,"=P")</f>
        <v>5</v>
      </c>
      <c r="AF3359" t="str">
        <f t="shared" si="2511"/>
        <v>R</v>
      </c>
      <c r="AG3359" s="247">
        <f>IF(OR(W3359="DNP",W3359="")=TRUE,0,((W3374-W3359)*0.4)+(IF(Y3359="W",0.3,IF(Y3359="T",0,-0.3)))+(IF(X3359="",0,X3359*0.3)))+IF(OR(L3359="DNP",L3359="")=TRUE,0,((L3374-L3359)*0.4)+(IF(Y3359="W",0.3,IF(Y3359="T",0,-0.3)))+(IF(M3359="",0,M3359*0.3)))</f>
        <v>-0.43333333333333146</v>
      </c>
      <c r="AH3359" s="247">
        <f t="shared" si="2522"/>
        <v>0.27777777777778173</v>
      </c>
      <c r="AI3359">
        <f t="shared" si="2515"/>
        <v>10</v>
      </c>
      <c r="AJ3359">
        <f t="shared" ref="AJ3359" si="2526">AI3359+VLOOKUP(A3359,$A$828:$O$932,15,FALSE)</f>
        <v>9</v>
      </c>
      <c r="AK3359">
        <f t="shared" si="2513"/>
        <v>46</v>
      </c>
    </row>
    <row r="3360" spans="1:37" ht="16.5" thickBot="1" x14ac:dyDescent="0.3">
      <c r="A3360" s="238" t="str">
        <f>CONCATENATE($C$10,"Wk ",B3360,"P",A3353)</f>
        <v>2015Wk 6P14</v>
      </c>
      <c r="B3360" s="52">
        <v>6</v>
      </c>
      <c r="C3360" s="241"/>
      <c r="D3360" s="241"/>
      <c r="E3360" s="241"/>
      <c r="F3360" s="241"/>
      <c r="G3360" s="241"/>
      <c r="H3360" s="241"/>
      <c r="I3360" s="241"/>
      <c r="J3360" s="241"/>
      <c r="K3360" s="241"/>
      <c r="L3360" s="248"/>
      <c r="M3360" s="249"/>
      <c r="N3360" s="52">
        <f>IFERROR(VLOOKUP($A3360,$A$106:$Q$3105,5,FALSE),"DNP")</f>
        <v>5</v>
      </c>
      <c r="O3360" s="52">
        <f>IFERROR(VLOOKUP($A3360,$A$106:$Q$3105,6,FALSE),"DNP")</f>
        <v>5</v>
      </c>
      <c r="P3360" s="52">
        <f>IFERROR(VLOOKUP($A3360,$A$106:$Q$3105,7,FALSE),"DNP")</f>
        <v>6</v>
      </c>
      <c r="Q3360" s="52">
        <f>IFERROR(VLOOKUP($A3360,$A$106:$Q$3105,8,FALSE),"DNP")</f>
        <v>5</v>
      </c>
      <c r="R3360" s="52">
        <f>IFERROR(VLOOKUP($A3360,$A$106:$Q$3105,9,FALSE),"DNP")</f>
        <v>4</v>
      </c>
      <c r="S3360" s="52">
        <f>IFERROR(VLOOKUP($A3360,$A$106:$Q$3105,10,FALSE),"DNP")</f>
        <v>5</v>
      </c>
      <c r="T3360" s="52">
        <f>IFERROR(VLOOKUP($A3360,$A$106:$Q$3105,11,FALSE),"DNP")</f>
        <v>4</v>
      </c>
      <c r="U3360" s="52">
        <f>IFERROR(VLOOKUP($A3360,$A$106:$Q$3105,12,FALSE),"DNP")</f>
        <v>5</v>
      </c>
      <c r="V3360" s="52">
        <f>IFERROR(VLOOKUP($A3360,$A$106:$Q$3105,13,FALSE),"DNP")</f>
        <v>6</v>
      </c>
      <c r="W3360" s="239">
        <f>IF(OR(V3360="DNP",V3360=""),"DNP",SUM(N3360:V3360))</f>
        <v>45</v>
      </c>
      <c r="X3360" s="240">
        <f>IFERROR(VLOOKUP($A3360,$A$106:$Q$3105,17,FALSE),"DNP")</f>
        <v>0</v>
      </c>
      <c r="Y3360" s="49" t="str">
        <f t="shared" ref="Y3360" si="2527">IF(X3360="DNP","DNP",IF(X3360=1,"T",IF(X3360&gt;1,"W","L")))</f>
        <v>L</v>
      </c>
      <c r="Z3360" s="49">
        <f t="shared" si="2507"/>
        <v>0</v>
      </c>
      <c r="AA3360" s="244">
        <f t="shared" si="2508"/>
        <v>0</v>
      </c>
      <c r="AB3360" s="250">
        <f t="shared" ref="AB3360" si="2528">IF(AE3360&gt;=4,ROUNDDOWN((((VLOOKUP(MAX(AE3355:AE3360),AE3355:AK3372,7,FALSE)+VLOOKUP(MAX(AE3355:AE3360)-1,AE3355:AK3372,7,FALSE)+VLOOKUP(MAX(AE3355:AE3360)-2,AE3355:AK3372,7,FALSE)+VLOOKUP(MAX(AE3355:AE3360)-3,AE3355:AK3372,7,FALSE))/4)-36)*0.8,0),G3353)</f>
        <v>7</v>
      </c>
      <c r="AC3360" s="246">
        <f t="shared" si="2510"/>
        <v>6</v>
      </c>
      <c r="AD3360" t="str">
        <f>IF(W3360&lt;&gt;"DNP","P","DNP")</f>
        <v>P</v>
      </c>
      <c r="AE3360" s="52">
        <f>COUNTIF(AD3355:AD3360,"=P")</f>
        <v>6</v>
      </c>
      <c r="AF3360" t="str">
        <f t="shared" si="2511"/>
        <v>R</v>
      </c>
      <c r="AG3360" s="247">
        <f>IF(OR(W3360="DNP",W3360="")=TRUE,0,((W3374-W3360)*0.4)+(IF(Y3360="W",0.3,IF(Y3360="T",0,-0.3)))+(IF(X3360="",0,X3360*0.3)))+IF(OR(L3360="DNP",L3360="")=TRUE,0,((L3374-L3360)*0.4)+(IF(Y3360="W",0.3,IF(Y3360="T",0,-0.3)))+(IF(M3360="",0,M3360*0.3)))</f>
        <v>-0.12222222222221998</v>
      </c>
      <c r="AH3360" s="247">
        <f t="shared" si="2522"/>
        <v>-5.6888888888884714E-2</v>
      </c>
      <c r="AI3360">
        <f t="shared" si="2515"/>
        <v>10</v>
      </c>
      <c r="AJ3360">
        <f t="shared" ref="AJ3360" si="2529">AI3360+VLOOKUP(A3360,$A$995:$O$1099,15,FALSE)</f>
        <v>10</v>
      </c>
      <c r="AK3360">
        <f t="shared" si="2513"/>
        <v>45</v>
      </c>
    </row>
    <row r="3361" spans="1:37" ht="16.5" thickBot="1" x14ac:dyDescent="0.3">
      <c r="A3361" s="238" t="str">
        <f>CONCATENATE($C$10,"Wk ",B3361,"P",A3353)</f>
        <v>2015Wk 7P14</v>
      </c>
      <c r="B3361" s="52">
        <v>7</v>
      </c>
      <c r="C3361" s="52">
        <f>IFERROR(VLOOKUP($A3361,$A$106:$Q$3105,5,FALSE),"DNP")</f>
        <v>6</v>
      </c>
      <c r="D3361" s="52">
        <f>IFERROR(VLOOKUP($A3361,$A$106:$Q$3105,6,FALSE),"DNP")</f>
        <v>5</v>
      </c>
      <c r="E3361" s="52">
        <f>IFERROR(VLOOKUP($A3361,$A$106:$Q$3105,7,FALSE),"DNP")</f>
        <v>7</v>
      </c>
      <c r="F3361" s="52">
        <f>IFERROR(VLOOKUP($A3361,$A$106:$Q$3105,8,FALSE),"DNP")</f>
        <v>5</v>
      </c>
      <c r="G3361" s="52">
        <f>IFERROR(VLOOKUP($A3361,$A$106:$Q$3105,9,FALSE),"DNP")</f>
        <v>5</v>
      </c>
      <c r="H3361" s="52">
        <f>IFERROR(VLOOKUP($A3361,$A$106:$Q$3105,10,FALSE),"DNP")</f>
        <v>4</v>
      </c>
      <c r="I3361" s="52">
        <f>IFERROR(VLOOKUP($A3361,$A$106:$Q$3105,11,FALSE),"DNP")</f>
        <v>4</v>
      </c>
      <c r="J3361" s="52">
        <f>IFERROR(VLOOKUP($A3361,$A$106:$Q$3105,12,FALSE),"DNP")</f>
        <v>4</v>
      </c>
      <c r="K3361" s="52">
        <f>IFERROR(VLOOKUP($A3361,$A$106:$Q$3105,13,FALSE),"DNP")</f>
        <v>5</v>
      </c>
      <c r="L3361" s="239">
        <f>IF(OR(K3361="DNP",K3361=""),"DNP",SUM(C3361:K3361))</f>
        <v>45</v>
      </c>
      <c r="M3361" s="240">
        <f>IFERROR(VLOOKUP($A3361,$A$106:$Q$3105,17,FALSE),"DNP")</f>
        <v>0</v>
      </c>
      <c r="N3361" s="241"/>
      <c r="O3361" s="241"/>
      <c r="P3361" s="241"/>
      <c r="Q3361" s="241"/>
      <c r="R3361" s="241"/>
      <c r="S3361" s="241"/>
      <c r="T3361" s="241"/>
      <c r="U3361" s="241"/>
      <c r="V3361" s="241"/>
      <c r="W3361" s="242"/>
      <c r="X3361" s="243"/>
      <c r="Y3361" s="49" t="str">
        <f t="shared" ref="Y3361" si="2530">IF(M3361="DNP","DNP",IF(M3361=1,"T",IF(M3361&gt;1,"W","L")))</f>
        <v>L</v>
      </c>
      <c r="Z3361" s="49">
        <f t="shared" si="2507"/>
        <v>0</v>
      </c>
      <c r="AA3361" s="244">
        <f t="shared" si="2508"/>
        <v>0</v>
      </c>
      <c r="AB3361" s="250">
        <f t="shared" ref="AB3361" si="2531">IF(AE3361&gt;=4,ROUNDDOWN((((VLOOKUP(MAX(AE3355:AE3361),AE3355:AK3372,7,FALSE)+VLOOKUP(MAX(AE3355:AE3361)-1,AE3355:AK3372,7,FALSE)+VLOOKUP(MAX(AE3355:AE3361)-2,AE3355:AK3372,7,FALSE)+VLOOKUP(MAX(AE3355:AE3361)-3,AE3355:AK3372,7,FALSE))/4)-36)*0.8,0),G3353)</f>
        <v>7</v>
      </c>
      <c r="AC3361" s="246">
        <f t="shared" si="2510"/>
        <v>7</v>
      </c>
      <c r="AD3361" t="str">
        <f>IF(L3361&lt;&gt;"DNP","P","DNP")</f>
        <v>P</v>
      </c>
      <c r="AE3361" s="52">
        <f>COUNTIF(AD3355:AD3361,"=P")</f>
        <v>7</v>
      </c>
      <c r="AF3361" t="str">
        <f t="shared" si="2511"/>
        <v>R</v>
      </c>
      <c r="AG3361" s="247">
        <f>IF(OR(W3361="DNP",W3361="")=TRUE,0,((W3374-W3361)*0.4)+(IF(Y3361="W",0.3,IF(Y3361="T",0,-0.3)))+(IF(X3361="",0,X3361*0.3)))+IF(OR(L3361="DNP",L3361="")=TRUE,0,((L3374-L3361)*0.4)+(IF(Y3361="W",0.3,IF(Y3361="T",0,-0.3)))+(IF(M3361="",0,M3361*0.3)))</f>
        <v>-3.3333333333331439E-2</v>
      </c>
      <c r="AH3361" s="247">
        <f t="shared" si="2522"/>
        <v>-0.25822222222221819</v>
      </c>
      <c r="AI3361">
        <f t="shared" si="2515"/>
        <v>10</v>
      </c>
      <c r="AJ3361">
        <f t="shared" ref="AJ3361" si="2532">AI3361+VLOOKUP(A3361,$A$1162:$O$1266,15,FALSE)</f>
        <v>10</v>
      </c>
      <c r="AK3361">
        <f t="shared" si="2513"/>
        <v>45</v>
      </c>
    </row>
    <row r="3362" spans="1:37" ht="16.5" thickBot="1" x14ac:dyDescent="0.3">
      <c r="A3362" s="238" t="str">
        <f>CONCATENATE($C$10,"Wk ",B3362,"P",A3353)</f>
        <v>2015Wk 8P14</v>
      </c>
      <c r="B3362" s="52">
        <v>8</v>
      </c>
      <c r="C3362" s="241"/>
      <c r="D3362" s="241"/>
      <c r="E3362" s="241"/>
      <c r="F3362" s="241"/>
      <c r="G3362" s="241"/>
      <c r="H3362" s="241"/>
      <c r="I3362" s="241"/>
      <c r="J3362" s="241"/>
      <c r="K3362" s="241"/>
      <c r="L3362" s="248"/>
      <c r="M3362" s="249"/>
      <c r="N3362" s="52">
        <f>IFERROR(VLOOKUP($A3362,$A$106:$Q$3105,5,FALSE),"DNP")</f>
        <v>7</v>
      </c>
      <c r="O3362" s="52">
        <f>IFERROR(VLOOKUP($A3362,$A$106:$Q$3105,6,FALSE),"DNP")</f>
        <v>6</v>
      </c>
      <c r="P3362" s="52">
        <f>IFERROR(VLOOKUP($A3362,$A$106:$Q$3105,7,FALSE),"DNP")</f>
        <v>6</v>
      </c>
      <c r="Q3362" s="52">
        <f>IFERROR(VLOOKUP($A3362,$A$106:$Q$3105,8,FALSE),"DNP")</f>
        <v>5</v>
      </c>
      <c r="R3362" s="52">
        <f>IFERROR(VLOOKUP($A3362,$A$106:$Q$3105,9,FALSE),"DNP")</f>
        <v>3</v>
      </c>
      <c r="S3362" s="52">
        <f>IFERROR(VLOOKUP($A3362,$A$106:$Q$3105,10,FALSE),"DNP")</f>
        <v>6</v>
      </c>
      <c r="T3362" s="52">
        <f>IFERROR(VLOOKUP($A3362,$A$106:$Q$3105,11,FALSE),"DNP")</f>
        <v>4</v>
      </c>
      <c r="U3362" s="52">
        <f>IFERROR(VLOOKUP($A3362,$A$106:$Q$3105,12,FALSE),"DNP")</f>
        <v>5</v>
      </c>
      <c r="V3362" s="52">
        <f>IFERROR(VLOOKUP($A3362,$A$106:$Q$3105,13,FALSE),"DNP")</f>
        <v>6</v>
      </c>
      <c r="W3362" s="239">
        <f>IF(OR(V3362="DNP",V3362=""),"DNP",SUM(N3362:V3362))</f>
        <v>48</v>
      </c>
      <c r="X3362" s="240">
        <f>IFERROR(VLOOKUP($A3362,$A$106:$Q$3105,17,FALSE),"DNP")</f>
        <v>0</v>
      </c>
      <c r="Y3362" s="49" t="str">
        <f t="shared" ref="Y3362" si="2533">IF(X3362="DNP","DNP",IF(X3362=1,"T",IF(X3362&gt;1,"W","L")))</f>
        <v>L</v>
      </c>
      <c r="Z3362" s="49">
        <f t="shared" si="2507"/>
        <v>0</v>
      </c>
      <c r="AA3362" s="244">
        <f t="shared" si="2508"/>
        <v>0</v>
      </c>
      <c r="AB3362" s="250">
        <f t="shared" ref="AB3362" si="2534">IF(AE3362&gt;=4,ROUNDDOWN((((VLOOKUP(MAX(AE3355:AE3362),AE3355:AK3372,7,FALSE)+VLOOKUP(MAX(AE3355:AE3362)-1,AE3355:AK3372,7,FALSE)+VLOOKUP(MAX(AE3355:AE3362)-2,AE3355:AK3372,7,FALSE)+VLOOKUP(MAX(AE3355:AE3362)-3,AE3355:AK3372,7,FALSE))/4)-36)*0.8,0),G3353)</f>
        <v>8</v>
      </c>
      <c r="AC3362" s="246">
        <f t="shared" si="2510"/>
        <v>8</v>
      </c>
      <c r="AD3362" t="str">
        <f>IF(W3362&lt;&gt;"DNP","P","DNP")</f>
        <v>P</v>
      </c>
      <c r="AE3362" s="52">
        <f>COUNTIF(AD3355:AD3362,"=P")</f>
        <v>8</v>
      </c>
      <c r="AF3362" t="str">
        <f t="shared" si="2511"/>
        <v>R</v>
      </c>
      <c r="AG3362" s="247">
        <f>IF(OR(W3362="DNP",W3362="")=TRUE,0,((W3374-W3362)*0.4)+(IF(Y3362="W",0.3,IF(Y3362="T",0,-0.3)))+(IF(X3362="",0,X3362*0.3)))+IF(OR(L3362="DNP",L3362="")=TRUE,0,((L3374-L3362)*0.4)+(IF(Y3362="W",0.3,IF(Y3362="T",0,-0.3)))+(IF(M3362="",0,M3362*0.3)))</f>
        <v>-1.3222222222222202</v>
      </c>
      <c r="AH3362" s="247">
        <f t="shared" si="2522"/>
        <v>-1.3848888888888848</v>
      </c>
      <c r="AI3362">
        <f t="shared" si="2515"/>
        <v>9</v>
      </c>
      <c r="AJ3362">
        <f t="shared" ref="AJ3362" si="2535">AI3362+VLOOKUP(A3362,$A$1329:$O$1433,15,FALSE)</f>
        <v>7</v>
      </c>
      <c r="AK3362">
        <f t="shared" si="2513"/>
        <v>48</v>
      </c>
    </row>
    <row r="3363" spans="1:37" ht="16.5" thickBot="1" x14ac:dyDescent="0.3">
      <c r="A3363" s="238" t="str">
        <f>CONCATENATE($C$10,"Wk ",B3363,"P",A3353)</f>
        <v>2015Wk 9P14</v>
      </c>
      <c r="B3363" s="52">
        <v>9</v>
      </c>
      <c r="C3363" s="52">
        <f>IFERROR(VLOOKUP($A3363,$A$106:$Q$3105,5,FALSE),"DNP")</f>
        <v>6</v>
      </c>
      <c r="D3363" s="52">
        <f>IFERROR(VLOOKUP($A3363,$A$106:$Q$3105,6,FALSE),"DNP")</f>
        <v>6</v>
      </c>
      <c r="E3363" s="52">
        <f>IFERROR(VLOOKUP($A3363,$A$106:$Q$3105,7,FALSE),"DNP")</f>
        <v>7</v>
      </c>
      <c r="F3363" s="52">
        <f>IFERROR(VLOOKUP($A3363,$A$106:$Q$3105,8,FALSE),"DNP")</f>
        <v>5</v>
      </c>
      <c r="G3363" s="52">
        <f>IFERROR(VLOOKUP($A3363,$A$106:$Q$3105,9,FALSE),"DNP")</f>
        <v>5</v>
      </c>
      <c r="H3363" s="52">
        <f>IFERROR(VLOOKUP($A3363,$A$106:$Q$3105,10,FALSE),"DNP")</f>
        <v>3</v>
      </c>
      <c r="I3363" s="52">
        <f>IFERROR(VLOOKUP($A3363,$A$106:$Q$3105,11,FALSE),"DNP")</f>
        <v>4</v>
      </c>
      <c r="J3363" s="52">
        <f>IFERROR(VLOOKUP($A3363,$A$106:$Q$3105,12,FALSE),"DNP")</f>
        <v>3</v>
      </c>
      <c r="K3363" s="52">
        <f>IFERROR(VLOOKUP($A3363,$A$106:$Q$3105,13,FALSE),"DNP")</f>
        <v>8</v>
      </c>
      <c r="L3363" s="239">
        <f>IF(OR(K3363="DNP",K3363=""),"DNP",SUM(C3363:K3363))</f>
        <v>47</v>
      </c>
      <c r="M3363" s="240">
        <f>IFERROR(VLOOKUP($A3363,$A$106:$Q$3105,17,FALSE),"DNP")</f>
        <v>2</v>
      </c>
      <c r="N3363" s="241"/>
      <c r="O3363" s="241"/>
      <c r="P3363" s="241"/>
      <c r="Q3363" s="241"/>
      <c r="R3363" s="241"/>
      <c r="S3363" s="241"/>
      <c r="T3363" s="241"/>
      <c r="U3363" s="241"/>
      <c r="V3363" s="241"/>
      <c r="W3363" s="242"/>
      <c r="X3363" s="243"/>
      <c r="Y3363" s="49" t="str">
        <f t="shared" ref="Y3363" si="2536">IF(M3363="DNP","DNP",IF(M3363=1,"T",IF(M3363&gt;1,"W","L")))</f>
        <v>W</v>
      </c>
      <c r="Z3363" s="49">
        <f t="shared" si="2507"/>
        <v>0</v>
      </c>
      <c r="AA3363" s="244">
        <f t="shared" si="2508"/>
        <v>0</v>
      </c>
      <c r="AB3363" s="250">
        <f t="shared" ref="AB3363" si="2537">IF(AE3363&gt;=4,ROUNDDOWN((((VLOOKUP(MAX(AE3355:AE3363),AE3355:AK3372,7,FALSE)+VLOOKUP(MAX(AE3355:AE3363)-1,AE3355:AK3372,7,FALSE)+VLOOKUP(MAX(AE3355:AE3363)-2,AE3355:AK3372,7,FALSE)+VLOOKUP(MAX(AE3355:AE3363)-3,AE3355:AK3372,7,FALSE))/4)-36)*0.8,0),G3353)</f>
        <v>8</v>
      </c>
      <c r="AC3363" s="246">
        <f t="shared" si="2510"/>
        <v>9</v>
      </c>
      <c r="AD3363" t="str">
        <f>IF(L3363&lt;&gt;"DNP","P","DNP")</f>
        <v>P</v>
      </c>
      <c r="AE3363" s="52">
        <f>COUNTIF(AD3355:AD3363,"=P")</f>
        <v>9</v>
      </c>
      <c r="AF3363" t="str">
        <f t="shared" si="2511"/>
        <v>R</v>
      </c>
      <c r="AG3363" s="247">
        <f>IF(OR(W3363="DNP",W3363="")=TRUE,0,((W3374-W3363)*0.4)+(IF(Y3363="W",0.3,IF(Y3363="T",0,-0.3)))+(IF(X3363="",0,X3363*0.3)))+IF(OR(L3363="DNP",L3363="")=TRUE,0,((L3374-L3363)*0.4)+(IF(Y3363="W",0.3,IF(Y3363="T",0,-0.3)))+(IF(M3363="",0,M3363*0.3)))</f>
        <v>0.36666666666666853</v>
      </c>
      <c r="AH3363" s="247">
        <f t="shared" si="2522"/>
        <v>-0.53022222222221849</v>
      </c>
      <c r="AI3363">
        <f t="shared" si="2515"/>
        <v>9</v>
      </c>
      <c r="AJ3363">
        <f t="shared" ref="AJ3363" si="2538">AI3363+VLOOKUP(A3363,$A$1496:$O$1600,15,FALSE)</f>
        <v>8</v>
      </c>
      <c r="AK3363">
        <f t="shared" si="2513"/>
        <v>47</v>
      </c>
    </row>
    <row r="3364" spans="1:37" ht="16.5" thickBot="1" x14ac:dyDescent="0.3">
      <c r="A3364" s="238" t="str">
        <f>CONCATENATE($C$10,"Wk ",B3364,"P",A3353)</f>
        <v>2015Wk 10P14</v>
      </c>
      <c r="B3364" s="52">
        <v>10</v>
      </c>
      <c r="C3364" s="241"/>
      <c r="D3364" s="241"/>
      <c r="E3364" s="241"/>
      <c r="F3364" s="241"/>
      <c r="G3364" s="241"/>
      <c r="H3364" s="241"/>
      <c r="I3364" s="241"/>
      <c r="J3364" s="241"/>
      <c r="K3364" s="241"/>
      <c r="L3364" s="248"/>
      <c r="M3364" s="249"/>
      <c r="N3364" s="52">
        <f>IFERROR(VLOOKUP($A3364,$A$106:$Q$3105,5,FALSE),"DNP")</f>
        <v>5</v>
      </c>
      <c r="O3364" s="52">
        <f>IFERROR(VLOOKUP($A3364,$A$106:$Q$3105,6,FALSE),"DNP")</f>
        <v>5</v>
      </c>
      <c r="P3364" s="52">
        <f>IFERROR(VLOOKUP($A3364,$A$106:$Q$3105,7,FALSE),"DNP")</f>
        <v>6</v>
      </c>
      <c r="Q3364" s="52">
        <f>IFERROR(VLOOKUP($A3364,$A$106:$Q$3105,8,FALSE),"DNP")</f>
        <v>5</v>
      </c>
      <c r="R3364" s="52">
        <f>IFERROR(VLOOKUP($A3364,$A$106:$Q$3105,9,FALSE),"DNP")</f>
        <v>3</v>
      </c>
      <c r="S3364" s="52">
        <f>IFERROR(VLOOKUP($A3364,$A$106:$Q$3105,10,FALSE),"DNP")</f>
        <v>5</v>
      </c>
      <c r="T3364" s="52">
        <f>IFERROR(VLOOKUP($A3364,$A$106:$Q$3105,11,FALSE),"DNP")</f>
        <v>4</v>
      </c>
      <c r="U3364" s="52">
        <f>IFERROR(VLOOKUP($A3364,$A$106:$Q$3105,12,FALSE),"DNP")</f>
        <v>5</v>
      </c>
      <c r="V3364" s="52">
        <f>IFERROR(VLOOKUP($A3364,$A$106:$Q$3105,13,FALSE),"DNP")</f>
        <v>7</v>
      </c>
      <c r="W3364" s="239">
        <f>IF(OR(V3364="DNP",V3364=""),"DNP",SUM(N3364:V3364))</f>
        <v>45</v>
      </c>
      <c r="X3364" s="240">
        <f>IFERROR(VLOOKUP($A3364,$A$106:$Q$3105,17,FALSE),"DNP")</f>
        <v>0</v>
      </c>
      <c r="Y3364" s="49" t="str">
        <f t="shared" ref="Y3364" si="2539">IF(X3364="DNP","DNP",IF(X3364=1,"T",IF(X3364&gt;1,"W","L")))</f>
        <v>L</v>
      </c>
      <c r="Z3364" s="49">
        <f t="shared" si="2507"/>
        <v>0</v>
      </c>
      <c r="AA3364" s="244">
        <f t="shared" si="2508"/>
        <v>0</v>
      </c>
      <c r="AB3364" s="250">
        <f t="shared" ref="AB3364" si="2540">IF(AE3364&gt;=4,ROUNDDOWN((((VLOOKUP(MAX(AE3355:AE3364),AE3355:AK3372,7,FALSE)+VLOOKUP(MAX(AE3355:AE3364)-1,AE3355:AK3372,7,FALSE)+VLOOKUP(MAX(AE3355:AE3364)-2,AE3355:AK3372,7,FALSE)+VLOOKUP(MAX(AE3355:AE3364)-3,AE3355:AK3372,7,FALSE))/4)-36)*0.8,0),G3353)</f>
        <v>8</v>
      </c>
      <c r="AC3364" s="246">
        <f t="shared" ref="AC3364:AC3372" si="2541">IF(VLOOKUP(LEFT($A3364,9),$A$106:$Q$3105,17,FALSE)="Played",B3364,"")</f>
        <v>10</v>
      </c>
      <c r="AD3364" t="str">
        <f>IF(W3364&lt;&gt;"DNP","P","DNP")</f>
        <v>P</v>
      </c>
      <c r="AE3364" s="52">
        <f>COUNTIF(AD3355:AD3364,"=P")</f>
        <v>10</v>
      </c>
      <c r="AF3364" t="str">
        <f t="shared" si="2511"/>
        <v>R</v>
      </c>
      <c r="AG3364" s="247">
        <f>IF(OR(W3364="DNP",W3364="")=TRUE,0,((W3374-W3364)*0.4)+(IF(Y3364="W",0.3,IF(Y3364="T",0,-0.3)))+(IF(X3364="",0,X3364*0.3)))+IF(OR(L3364="DNP",L3364="")=TRUE,0,((L3374-L3364)*0.4)+(IF(Y3364="W",0.3,IF(Y3364="T",0,-0.3)))+(IF(M3364="",0,M3364*0.3)))</f>
        <v>-0.12222222222221998</v>
      </c>
      <c r="AH3364" s="247">
        <f t="shared" si="2522"/>
        <v>-0.31288888888888478</v>
      </c>
      <c r="AI3364">
        <f t="shared" si="2515"/>
        <v>9</v>
      </c>
      <c r="AJ3364">
        <f t="shared" ref="AJ3364" si="2542">AI3364+VLOOKUP(A3364,$A$1663:$O$1767,15,FALSE)</f>
        <v>9</v>
      </c>
      <c r="AK3364">
        <f t="shared" si="2513"/>
        <v>45</v>
      </c>
    </row>
    <row r="3365" spans="1:37" ht="16.5" thickBot="1" x14ac:dyDescent="0.3">
      <c r="A3365" s="238" t="str">
        <f>CONCATENATE($C$10,"Wk ",B3365,"P",A3353)</f>
        <v>2015Wk 11P14</v>
      </c>
      <c r="B3365" s="52">
        <v>11</v>
      </c>
      <c r="C3365" s="52">
        <f>IFERROR(VLOOKUP($A3365,$A$106:$Q$3105,5,FALSE),"DNP")</f>
        <v>5</v>
      </c>
      <c r="D3365" s="52">
        <f>IFERROR(VLOOKUP($A3365,$A$106:$Q$3105,6,FALSE),"DNP")</f>
        <v>5</v>
      </c>
      <c r="E3365" s="52">
        <f>IFERROR(VLOOKUP($A3365,$A$106:$Q$3105,7,FALSE),"DNP")</f>
        <v>6</v>
      </c>
      <c r="F3365" s="52">
        <f>IFERROR(VLOOKUP($A3365,$A$106:$Q$3105,8,FALSE),"DNP")</f>
        <v>6</v>
      </c>
      <c r="G3365" s="52">
        <f>IFERROR(VLOOKUP($A3365,$A$106:$Q$3105,9,FALSE),"DNP")</f>
        <v>5</v>
      </c>
      <c r="H3365" s="52">
        <f>IFERROR(VLOOKUP($A3365,$A$106:$Q$3105,10,FALSE),"DNP")</f>
        <v>4</v>
      </c>
      <c r="I3365" s="52">
        <f>IFERROR(VLOOKUP($A3365,$A$106:$Q$3105,11,FALSE),"DNP")</f>
        <v>5</v>
      </c>
      <c r="J3365" s="52">
        <f>IFERROR(VLOOKUP($A3365,$A$106:$Q$3105,12,FALSE),"DNP")</f>
        <v>4</v>
      </c>
      <c r="K3365" s="52">
        <f>IFERROR(VLOOKUP($A3365,$A$106:$Q$3105,13,FALSE),"DNP")</f>
        <v>6</v>
      </c>
      <c r="L3365" s="239">
        <f>IF(OR(K3365="DNP",K3365=""),"DNP",SUM(C3365:K3365))</f>
        <v>46</v>
      </c>
      <c r="M3365" s="240">
        <f>IFERROR(VLOOKUP($A3365,$A$106:$Q$3105,17,FALSE),"DNP")</f>
        <v>1</v>
      </c>
      <c r="N3365" s="241"/>
      <c r="O3365" s="241"/>
      <c r="P3365" s="241"/>
      <c r="Q3365" s="241"/>
      <c r="R3365" s="241"/>
      <c r="S3365" s="241"/>
      <c r="T3365" s="241"/>
      <c r="U3365" s="241"/>
      <c r="V3365" s="241"/>
      <c r="W3365" s="242"/>
      <c r="X3365" s="243"/>
      <c r="Y3365" s="49" t="str">
        <f t="shared" ref="Y3365" si="2543">IF(M3365="DNP","DNP",IF(M3365=1,"T",IF(M3365&gt;1,"W","L")))</f>
        <v>T</v>
      </c>
      <c r="Z3365" s="49">
        <f t="shared" si="2507"/>
        <v>0</v>
      </c>
      <c r="AA3365" s="244">
        <f t="shared" si="2508"/>
        <v>0</v>
      </c>
      <c r="AB3365" s="250">
        <f t="shared" ref="AB3365" si="2544">IF(AE3365&gt;=4,ROUNDDOWN((((VLOOKUP(MAX(AE3355:AE3365),AE3355:AK3372,7,FALSE)+VLOOKUP(MAX(AE3355:AE3365)-1,AE3355:AK3372,7,FALSE)+VLOOKUP(MAX(AE3355:AE3365)-2,AE3355:AK3372,7,FALSE)+VLOOKUP(MAX(AE3355:AE3365)-3,AE3355:AK3372,7,FALSE))/4)-36)*0.8,0),G3353)</f>
        <v>8</v>
      </c>
      <c r="AC3365" s="246">
        <f t="shared" si="2541"/>
        <v>11</v>
      </c>
      <c r="AD3365" t="str">
        <f>IF(L3365&lt;&gt;"DNP","P","DNP")</f>
        <v>P</v>
      </c>
      <c r="AE3365" s="52">
        <f>COUNTIF(AD3355:AD3365,"=P")</f>
        <v>11</v>
      </c>
      <c r="AF3365" t="str">
        <f t="shared" si="2511"/>
        <v>R</v>
      </c>
      <c r="AG3365" s="247">
        <f>IF(OR(W3365="DNP",W3365="")=TRUE,0,((W3374-W3365)*0.4)+(IF(Y3365="W",0.3,IF(Y3365="T",0,-0.3)))+(IF(X3365="",0,X3365*0.3)))+IF(OR(L3365="DNP",L3365="")=TRUE,0,((L3374-L3365)*0.4)+(IF(Y3365="W",0.3,IF(Y3365="T",0,-0.3)))+(IF(M3365="",0,M3365*0.3)))</f>
        <v>0.16666666666666854</v>
      </c>
      <c r="AH3365" s="247">
        <f t="shared" si="2522"/>
        <v>0.20577777777778178</v>
      </c>
      <c r="AI3365">
        <f t="shared" si="2515"/>
        <v>9</v>
      </c>
      <c r="AJ3365">
        <f t="shared" ref="AJ3365" si="2545">AI3365+VLOOKUP(A3365,$A$1830:$O$1934,15,FALSE)</f>
        <v>8</v>
      </c>
      <c r="AK3365">
        <f t="shared" si="2513"/>
        <v>46</v>
      </c>
    </row>
    <row r="3366" spans="1:37" ht="16.5" thickBot="1" x14ac:dyDescent="0.3">
      <c r="A3366" s="238" t="str">
        <f>CONCATENATE($C$10,"Wk ",B3366,"P",A3353)</f>
        <v>2015Wk 12P14</v>
      </c>
      <c r="B3366" s="52">
        <v>12</v>
      </c>
      <c r="C3366" s="241"/>
      <c r="D3366" s="241"/>
      <c r="E3366" s="241"/>
      <c r="F3366" s="241"/>
      <c r="G3366" s="241"/>
      <c r="H3366" s="241"/>
      <c r="I3366" s="241"/>
      <c r="J3366" s="241"/>
      <c r="K3366" s="241"/>
      <c r="L3366" s="248"/>
      <c r="M3366" s="249"/>
      <c r="N3366" s="52">
        <f>IFERROR(VLOOKUP($A3366,$A$106:$Q$3105,5,FALSE),"DNP")</f>
        <v>5</v>
      </c>
      <c r="O3366" s="52">
        <f>IFERROR(VLOOKUP($A3366,$A$106:$Q$3105,6,FALSE),"DNP")</f>
        <v>6</v>
      </c>
      <c r="P3366" s="52">
        <f>IFERROR(VLOOKUP($A3366,$A$106:$Q$3105,7,FALSE),"DNP")</f>
        <v>5</v>
      </c>
      <c r="Q3366" s="52">
        <f>IFERROR(VLOOKUP($A3366,$A$106:$Q$3105,8,FALSE),"DNP")</f>
        <v>4</v>
      </c>
      <c r="R3366" s="52">
        <f>IFERROR(VLOOKUP($A3366,$A$106:$Q$3105,9,FALSE),"DNP")</f>
        <v>4</v>
      </c>
      <c r="S3366" s="52">
        <f>IFERROR(VLOOKUP($A3366,$A$106:$Q$3105,10,FALSE),"DNP")</f>
        <v>4</v>
      </c>
      <c r="T3366" s="52">
        <f>IFERROR(VLOOKUP($A3366,$A$106:$Q$3105,11,FALSE),"DNP")</f>
        <v>3</v>
      </c>
      <c r="U3366" s="52">
        <f>IFERROR(VLOOKUP($A3366,$A$106:$Q$3105,12,FALSE),"DNP")</f>
        <v>4</v>
      </c>
      <c r="V3366" s="52">
        <f>IFERROR(VLOOKUP($A3366,$A$106:$Q$3105,13,FALSE),"DNP")</f>
        <v>6</v>
      </c>
      <c r="W3366" s="239">
        <f>IF(OR(V3366="DNP",V3366=""),"DNP",SUM(N3366:V3366))</f>
        <v>41</v>
      </c>
      <c r="X3366" s="240">
        <f>IFERROR(VLOOKUP($A3366,$A$106:$Q$3105,17,FALSE),"DNP")</f>
        <v>2</v>
      </c>
      <c r="Y3366" s="49" t="str">
        <f t="shared" ref="Y3366" si="2546">IF(X3366="DNP","DNP",IF(X3366=1,"T",IF(X3366&gt;1,"W","L")))</f>
        <v>W</v>
      </c>
      <c r="Z3366" s="49">
        <f t="shared" si="2507"/>
        <v>0</v>
      </c>
      <c r="AA3366" s="244">
        <f t="shared" si="2508"/>
        <v>0</v>
      </c>
      <c r="AB3366" s="250">
        <f t="shared" ref="AB3366" si="2547">IF(AE3366&gt;=4,ROUNDDOWN((((VLOOKUP(MAX(AE3355:AE3366),AE3355:AK3372,7,FALSE)+VLOOKUP(MAX(AE3355:AE3366)-1,AE3355:AK3372,7,FALSE)+VLOOKUP(MAX(AE3355:AE3366)-2,AE3355:AK3372,7,FALSE)+VLOOKUP(MAX(AE3355:AE3366)-3,AE3355:AK3372,7,FALSE))/4)-36)*0.8,0),G3353)</f>
        <v>7</v>
      </c>
      <c r="AC3366" s="246">
        <f t="shared" si="2541"/>
        <v>12</v>
      </c>
      <c r="AD3366" t="str">
        <f>IF(W3366&lt;&gt;"DNP","P","DNP")</f>
        <v>P</v>
      </c>
      <c r="AE3366" s="52">
        <f>COUNTIF(AD3355:AD3366,"=P")</f>
        <v>12</v>
      </c>
      <c r="AF3366" t="str">
        <f t="shared" si="2511"/>
        <v>R</v>
      </c>
      <c r="AG3366" s="247">
        <f>IF(OR(W3366="DNP",W3366="")=TRUE,0,((W3374-W3366)*0.4)+(IF(Y3366="W",0.3,IF(Y3366="T",0,-0.3)))+(IF(X3366="",0,X3366*0.3)))+IF(OR(L3366="DNP",L3366="")=TRUE,0,((L3374-L3366)*0.4)+(IF(Y3366="W",0.3,IF(Y3366="T",0,-0.3)))+(IF(M3366="",0,M3366*0.3)))</f>
        <v>2.6777777777777803</v>
      </c>
      <c r="AH3366" s="247">
        <f t="shared" si="2522"/>
        <v>2.7491111111111159</v>
      </c>
      <c r="AI3366">
        <f t="shared" si="2515"/>
        <v>10</v>
      </c>
      <c r="AJ3366">
        <f t="shared" ref="AJ3366" si="2548">AI3366+VLOOKUP(A3366,$A$1997:$O$2101,15,FALSE)</f>
        <v>14</v>
      </c>
      <c r="AK3366">
        <f t="shared" si="2513"/>
        <v>41</v>
      </c>
    </row>
    <row r="3367" spans="1:37" ht="16.5" thickBot="1" x14ac:dyDescent="0.3">
      <c r="A3367" s="238" t="str">
        <f>CONCATENATE($C$10,"Wk ",B3367,"P",A3353)</f>
        <v>2015Wk 13P14</v>
      </c>
      <c r="B3367" s="52">
        <v>13</v>
      </c>
      <c r="C3367" s="52">
        <f>IFERROR(VLOOKUP($A3367,$A$106:$Q$3105,5,FALSE),"DNP")</f>
        <v>5</v>
      </c>
      <c r="D3367" s="52">
        <f>IFERROR(VLOOKUP($A3367,$A$106:$Q$3105,6,FALSE),"DNP")</f>
        <v>6</v>
      </c>
      <c r="E3367" s="52">
        <f>IFERROR(VLOOKUP($A3367,$A$106:$Q$3105,7,FALSE),"DNP")</f>
        <v>5</v>
      </c>
      <c r="F3367" s="52">
        <f>IFERROR(VLOOKUP($A3367,$A$106:$Q$3105,8,FALSE),"DNP")</f>
        <v>5</v>
      </c>
      <c r="G3367" s="52">
        <f>IFERROR(VLOOKUP($A3367,$A$106:$Q$3105,9,FALSE),"DNP")</f>
        <v>5</v>
      </c>
      <c r="H3367" s="52">
        <f>IFERROR(VLOOKUP($A3367,$A$106:$Q$3105,10,FALSE),"DNP")</f>
        <v>4</v>
      </c>
      <c r="I3367" s="52">
        <f>IFERROR(VLOOKUP($A3367,$A$106:$Q$3105,11,FALSE),"DNP")</f>
        <v>5</v>
      </c>
      <c r="J3367" s="52">
        <f>IFERROR(VLOOKUP($A3367,$A$106:$Q$3105,12,FALSE),"DNP")</f>
        <v>3</v>
      </c>
      <c r="K3367" s="52">
        <f>IFERROR(VLOOKUP($A3367,$A$106:$Q$3105,13,FALSE),"DNP")</f>
        <v>6</v>
      </c>
      <c r="L3367" s="239">
        <f>IF(OR(K3367="DNP",K3367=""),"DNP",SUM(C3367:K3367))</f>
        <v>44</v>
      </c>
      <c r="M3367" s="240">
        <f>IFERROR(VLOOKUP($A3367,$A$106:$Q$3105,17,FALSE),"DNP")</f>
        <v>2</v>
      </c>
      <c r="N3367" s="241"/>
      <c r="O3367" s="241"/>
      <c r="P3367" s="241"/>
      <c r="Q3367" s="241"/>
      <c r="R3367" s="241"/>
      <c r="S3367" s="241"/>
      <c r="T3367" s="241"/>
      <c r="U3367" s="241"/>
      <c r="V3367" s="241"/>
      <c r="W3367" s="242"/>
      <c r="X3367" s="243"/>
      <c r="Y3367" s="49" t="str">
        <f t="shared" ref="Y3367" si="2549">IF(M3367="DNP","DNP",IF(M3367=1,"T",IF(M3367&gt;1,"W","L")))</f>
        <v>W</v>
      </c>
      <c r="Z3367" s="49">
        <f t="shared" si="2507"/>
        <v>1</v>
      </c>
      <c r="AA3367" s="244">
        <f t="shared" si="2508"/>
        <v>12</v>
      </c>
      <c r="AB3367" s="250">
        <f t="shared" ref="AB3367" si="2550">IF(AE3367&gt;=4,ROUNDDOWN((((VLOOKUP(MAX(AE3355:AE3367),AE3355:AK3372,7,FALSE)+VLOOKUP(MAX(AE3355:AE3367)-1,AE3355:AK3372,7,FALSE)+VLOOKUP(MAX(AE3355:AE3367)-2,AE3355:AK3372,7,FALSE)+VLOOKUP(MAX(AE3355:AE3367)-3,AE3355:AK3372,7,FALSE))/4)-36)*0.8,0),G3353)</f>
        <v>6</v>
      </c>
      <c r="AC3367" s="246">
        <f t="shared" si="2541"/>
        <v>13</v>
      </c>
      <c r="AD3367" t="str">
        <f>IF(L3367&lt;&gt;"DNP","P","DNP")</f>
        <v>P</v>
      </c>
      <c r="AE3367" s="52">
        <f>COUNTIF(AD3355:AD3367,"=P")</f>
        <v>13</v>
      </c>
      <c r="AF3367" t="str">
        <f t="shared" si="2511"/>
        <v>R</v>
      </c>
      <c r="AG3367" s="247">
        <f>IF(OR(W3367="DNP",W3367="")=TRUE,0,((W3374-W3367)*0.4)+(IF(Y3367="W",0.3,IF(Y3367="T",0,-0.3)))+(IF(X3367="",0,X3367*0.3)))+IF(OR(L3367="DNP",L3367="")=TRUE,0,((L3374-L3367)*0.4)+(IF(Y3367="W",0.3,IF(Y3367="T",0,-0.3)))+(IF(M3367="",0,M3367*0.3)))</f>
        <v>1.5666666666666687</v>
      </c>
      <c r="AH3367" s="247">
        <f t="shared" si="2522"/>
        <v>3.415777777777782</v>
      </c>
      <c r="AI3367">
        <f t="shared" si="2515"/>
        <v>11</v>
      </c>
      <c r="AJ3367">
        <f t="shared" ref="AJ3367" si="2551">AI3367+VLOOKUP(A3367,$A$2164:$O$2268,15,FALSE)</f>
        <v>12</v>
      </c>
      <c r="AK3367">
        <f t="shared" si="2513"/>
        <v>44</v>
      </c>
    </row>
    <row r="3368" spans="1:37" ht="16.5" thickBot="1" x14ac:dyDescent="0.3">
      <c r="A3368" s="238" t="str">
        <f>CONCATENATE($C$10,"Wk ",B3368,"P",A3353)</f>
        <v>2015Wk 14P14</v>
      </c>
      <c r="B3368" s="52">
        <v>14</v>
      </c>
      <c r="C3368" s="241"/>
      <c r="D3368" s="241"/>
      <c r="E3368" s="241"/>
      <c r="F3368" s="241"/>
      <c r="G3368" s="241"/>
      <c r="H3368" s="241"/>
      <c r="I3368" s="241"/>
      <c r="J3368" s="241"/>
      <c r="K3368" s="241"/>
      <c r="L3368" s="248"/>
      <c r="M3368" s="249"/>
      <c r="N3368" s="52">
        <f>IFERROR(VLOOKUP($A3368,$A$106:$Q$3105,5,FALSE),"DNP")</f>
        <v>6</v>
      </c>
      <c r="O3368" s="52">
        <f>IFERROR(VLOOKUP($A3368,$A$106:$Q$3105,6,FALSE),"DNP")</f>
        <v>6</v>
      </c>
      <c r="P3368" s="52">
        <f>IFERROR(VLOOKUP($A3368,$A$106:$Q$3105,7,FALSE),"DNP")</f>
        <v>7</v>
      </c>
      <c r="Q3368" s="52">
        <f>IFERROR(VLOOKUP($A3368,$A$106:$Q$3105,8,FALSE),"DNP")</f>
        <v>4</v>
      </c>
      <c r="R3368" s="52">
        <f>IFERROR(VLOOKUP($A3368,$A$106:$Q$3105,9,FALSE),"DNP")</f>
        <v>3</v>
      </c>
      <c r="S3368" s="52">
        <f>IFERROR(VLOOKUP($A3368,$A$106:$Q$3105,10,FALSE),"DNP")</f>
        <v>7</v>
      </c>
      <c r="T3368" s="52">
        <f>IFERROR(VLOOKUP($A3368,$A$106:$Q$3105,11,FALSE),"DNP")</f>
        <v>4</v>
      </c>
      <c r="U3368" s="52">
        <f>IFERROR(VLOOKUP($A3368,$A$106:$Q$3105,12,FALSE),"DNP")</f>
        <v>6</v>
      </c>
      <c r="V3368" s="52">
        <f>IFERROR(VLOOKUP($A3368,$A$106:$Q$3105,13,FALSE),"DNP")</f>
        <v>7</v>
      </c>
      <c r="W3368" s="239">
        <f>IF(OR(V3368="DNP",V3368=""),"DNP",SUM(N3368:V3368))</f>
        <v>50</v>
      </c>
      <c r="X3368" s="240">
        <f>IFERROR(VLOOKUP($A3368,$A$106:$Q$3105,17,FALSE),"DNP")</f>
        <v>0</v>
      </c>
      <c r="Y3368" s="49" t="str">
        <f t="shared" ref="Y3368" si="2552">IF(X3368="DNP","DNP",IF(X3368=1,"T",IF(X3368&gt;1,"W","L")))</f>
        <v>L</v>
      </c>
      <c r="Z3368" s="49">
        <f t="shared" si="2507"/>
        <v>0</v>
      </c>
      <c r="AA3368" s="244">
        <f t="shared" si="2508"/>
        <v>0</v>
      </c>
      <c r="AB3368" s="250">
        <f t="shared" ref="AB3368" si="2553">IF(AE3368&gt;=4,ROUNDDOWN((((VLOOKUP(MAX(AE3355:AE3368),AE3355:AK3372,7,FALSE)+VLOOKUP(MAX(AE3355:AE3368)-1,AE3355:AK3372,7,FALSE)+VLOOKUP(MAX(AE3355:AE3368)-2,AE3355:AK3372,7,FALSE)+VLOOKUP(MAX(AE3355:AE3368)-3,AE3355:AK3372,7,FALSE))/4)-36)*0.8,0),G3353)</f>
        <v>7</v>
      </c>
      <c r="AC3368" s="246">
        <f t="shared" si="2541"/>
        <v>14</v>
      </c>
      <c r="AD3368" t="str">
        <f>IF(W3368&lt;&gt;"DNP","P","DNP")</f>
        <v>P</v>
      </c>
      <c r="AE3368" s="52">
        <f>COUNTIF(AD3355:AD3368,"=P")</f>
        <v>14</v>
      </c>
      <c r="AF3368" t="str">
        <f t="shared" si="2511"/>
        <v>R</v>
      </c>
      <c r="AG3368" s="247">
        <f>IF(OR(W3368="DNP",W3368="")=TRUE,0,((W3374-W3368)*0.4)+(IF(Y3368="W",0.3,IF(Y3368="T",0,-0.3)))+(IF(X3368="",0,X3368*0.3)))+IF(OR(L3368="DNP",L3368="")=TRUE,0,((L3374-L3368)*0.4)+(IF(Y3368="W",0.3,IF(Y3368="T",0,-0.3)))+(IF(M3368="",0,M3368*0.3)))</f>
        <v>-2.12222222222222</v>
      </c>
      <c r="AH3368" s="247">
        <f t="shared" si="2522"/>
        <v>-0.18888888888888444</v>
      </c>
      <c r="AI3368">
        <f t="shared" si="2515"/>
        <v>10</v>
      </c>
      <c r="AJ3368">
        <f t="shared" ref="AJ3368" si="2554">AI3368+VLOOKUP(A3368,$A$2331:$O$2435,15,FALSE)</f>
        <v>6</v>
      </c>
      <c r="AK3368">
        <f t="shared" si="2513"/>
        <v>50</v>
      </c>
    </row>
    <row r="3369" spans="1:37" ht="16.5" thickBot="1" x14ac:dyDescent="0.3">
      <c r="A3369" s="238" t="str">
        <f>CONCATENATE($C$10,"Wk ",B3369,"P",A3353)</f>
        <v>2015Wk 15P14</v>
      </c>
      <c r="B3369" s="52">
        <v>15</v>
      </c>
      <c r="C3369" s="52">
        <f>IFERROR(VLOOKUP($A3369,$A$106:$Q$3105,5,FALSE),"DNP")</f>
        <v>7</v>
      </c>
      <c r="D3369" s="52">
        <f>IFERROR(VLOOKUP($A3369,$A$106:$Q$3105,6,FALSE),"DNP")</f>
        <v>5</v>
      </c>
      <c r="E3369" s="52">
        <f>IFERROR(VLOOKUP($A3369,$A$106:$Q$3105,7,FALSE),"DNP")</f>
        <v>7</v>
      </c>
      <c r="F3369" s="52">
        <f>IFERROR(VLOOKUP($A3369,$A$106:$Q$3105,8,FALSE),"DNP")</f>
        <v>5</v>
      </c>
      <c r="G3369" s="52">
        <f>IFERROR(VLOOKUP($A3369,$A$106:$Q$3105,9,FALSE),"DNP")</f>
        <v>4</v>
      </c>
      <c r="H3369" s="52">
        <f>IFERROR(VLOOKUP($A3369,$A$106:$Q$3105,10,FALSE),"DNP")</f>
        <v>4</v>
      </c>
      <c r="I3369" s="52">
        <f>IFERROR(VLOOKUP($A3369,$A$106:$Q$3105,11,FALSE),"DNP")</f>
        <v>4</v>
      </c>
      <c r="J3369" s="52">
        <f>IFERROR(VLOOKUP($A3369,$A$106:$Q$3105,12,FALSE),"DNP")</f>
        <v>4</v>
      </c>
      <c r="K3369" s="52">
        <f>IFERROR(VLOOKUP($A3369,$A$106:$Q$3105,13,FALSE),"DNP")</f>
        <v>5</v>
      </c>
      <c r="L3369" s="239">
        <f>IF(OR(K3369="DNP",K3369=""),"DNP",SUM(C3369:K3369))</f>
        <v>45</v>
      </c>
      <c r="M3369" s="240">
        <f>IFERROR(VLOOKUP($A3369,$A$106:$Q$3105,17,FALSE),"DNP")</f>
        <v>1</v>
      </c>
      <c r="N3369" s="241"/>
      <c r="O3369" s="241"/>
      <c r="P3369" s="241"/>
      <c r="Q3369" s="241"/>
      <c r="R3369" s="241"/>
      <c r="S3369" s="241"/>
      <c r="T3369" s="241"/>
      <c r="U3369" s="241"/>
      <c r="V3369" s="241"/>
      <c r="W3369" s="242"/>
      <c r="X3369" s="243"/>
      <c r="Y3369" s="49" t="str">
        <f t="shared" ref="Y3369" si="2555">IF(M3369="DNP","DNP",IF(M3369=1,"T",IF(M3369&gt;1,"W","L")))</f>
        <v>T</v>
      </c>
      <c r="Z3369" s="49">
        <f t="shared" si="2507"/>
        <v>0</v>
      </c>
      <c r="AA3369" s="244">
        <f t="shared" si="2508"/>
        <v>0</v>
      </c>
      <c r="AB3369" s="250">
        <f t="shared" ref="AB3369" si="2556">IF(AE3369&gt;=4,ROUNDDOWN((((VLOOKUP(MAX(AE3355:AE3369),AE3355:AK3372,7,FALSE)+VLOOKUP(MAX(AE3355:AE3369)-1,AE3355:AK3372,7,FALSE)+VLOOKUP(MAX(AE3355:AE3369)-2,AE3355:AK3372,7,FALSE)+VLOOKUP(MAX(AE3355:AE3369)-3,AE3355:AK3372,7,FALSE))/4)-36)*0.8,0),G3353)</f>
        <v>7</v>
      </c>
      <c r="AC3369" s="246">
        <f t="shared" si="2541"/>
        <v>15</v>
      </c>
      <c r="AD3369" t="str">
        <f>IF(L3369&lt;&gt;"DNP","P","DNP")</f>
        <v>P</v>
      </c>
      <c r="AE3369" s="52">
        <f>COUNTIF(AD3355:AD3369,"=P")</f>
        <v>15</v>
      </c>
      <c r="AF3369" t="str">
        <f t="shared" si="2511"/>
        <v>R</v>
      </c>
      <c r="AG3369" s="247">
        <f>IF(OR(W3369="DNP",W3369="")=TRUE,0,((W3374-W3369)*0.4)+(IF(Y3369="W",0.3,IF(Y3369="T",0,-0.3)))+(IF(X3369="",0,X3369*0.3)))+IF(OR(L3369="DNP",L3369="")=TRUE,0,((L3374-L3369)*0.4)+(IF(Y3369="W",0.3,IF(Y3369="T",0,-0.3)))+(IF(M3369="",0,M3369*0.3)))</f>
        <v>0.56666666666666854</v>
      </c>
      <c r="AH3369" s="247">
        <f t="shared" si="2522"/>
        <v>-0.33822222222221821</v>
      </c>
      <c r="AI3369">
        <f t="shared" si="2515"/>
        <v>10</v>
      </c>
      <c r="AJ3369">
        <f t="shared" ref="AJ3369" si="2557">AI3369+VLOOKUP(A3369,$A$2498:$O$2602,15,FALSE)</f>
        <v>10</v>
      </c>
      <c r="AK3369">
        <f t="shared" si="2513"/>
        <v>45</v>
      </c>
    </row>
    <row r="3370" spans="1:37" ht="16.5" thickBot="1" x14ac:dyDescent="0.3">
      <c r="A3370" s="238" t="str">
        <f>CONCATENATE($C$10,"Wk ",B3370,"P",A3353)</f>
        <v>2015Wk 16P14</v>
      </c>
      <c r="B3370" s="52">
        <v>16</v>
      </c>
      <c r="C3370" s="241"/>
      <c r="D3370" s="241"/>
      <c r="E3370" s="241"/>
      <c r="F3370" s="241"/>
      <c r="G3370" s="241"/>
      <c r="H3370" s="241"/>
      <c r="I3370" s="241"/>
      <c r="J3370" s="241"/>
      <c r="K3370" s="241"/>
      <c r="L3370" s="248"/>
      <c r="M3370" s="249"/>
      <c r="N3370" s="52">
        <f>IFERROR(VLOOKUP($A3370,$A$106:$Q$3105,5,FALSE),"DNP")</f>
        <v>4</v>
      </c>
      <c r="O3370" s="52">
        <f>IFERROR(VLOOKUP($A3370,$A$106:$Q$3105,6,FALSE),"DNP")</f>
        <v>6</v>
      </c>
      <c r="P3370" s="52">
        <f>IFERROR(VLOOKUP($A3370,$A$106:$Q$3105,7,FALSE),"DNP")</f>
        <v>6</v>
      </c>
      <c r="Q3370" s="52">
        <f>IFERROR(VLOOKUP($A3370,$A$106:$Q$3105,8,FALSE),"DNP")</f>
        <v>5</v>
      </c>
      <c r="R3370" s="52">
        <f>IFERROR(VLOOKUP($A3370,$A$106:$Q$3105,9,FALSE),"DNP")</f>
        <v>4</v>
      </c>
      <c r="S3370" s="52">
        <f>IFERROR(VLOOKUP($A3370,$A$106:$Q$3105,10,FALSE),"DNP")</f>
        <v>5</v>
      </c>
      <c r="T3370" s="52">
        <f>IFERROR(VLOOKUP($A3370,$A$106:$Q$3105,11,FALSE),"DNP")</f>
        <v>3</v>
      </c>
      <c r="U3370" s="52">
        <f>IFERROR(VLOOKUP($A3370,$A$106:$Q$3105,12,FALSE),"DNP")</f>
        <v>5</v>
      </c>
      <c r="V3370" s="52">
        <f>IFERROR(VLOOKUP($A3370,$A$106:$Q$3105,13,FALSE),"DNP")</f>
        <v>6</v>
      </c>
      <c r="W3370" s="239">
        <f>IF(OR(V3370="DNP",V3370=""),"DNP",SUM(N3370:V3370))</f>
        <v>44</v>
      </c>
      <c r="X3370" s="240">
        <f>IFERROR(VLOOKUP($A3370,$A$106:$Q$3105,17,FALSE),"DNP")</f>
        <v>2</v>
      </c>
      <c r="Y3370" s="49" t="str">
        <f t="shared" ref="Y3370" si="2558">IF(X3370="DNP","DNP",IF(X3370=1,"T",IF(X3370&gt;1,"W","L")))</f>
        <v>W</v>
      </c>
      <c r="Z3370" s="49">
        <f t="shared" si="2507"/>
        <v>0</v>
      </c>
      <c r="AA3370" s="244">
        <f t="shared" si="2508"/>
        <v>0</v>
      </c>
      <c r="AB3370" s="250">
        <f t="shared" ref="AB3370" si="2559">IF(AE3370&gt;=4,ROUNDDOWN((((VLOOKUP(MAX(AE3355:AE3370),AE3355:AK3372,7,FALSE)+VLOOKUP(MAX(AE3355:AE3370)-1,AE3355:AK3372,7,FALSE)+VLOOKUP(MAX(AE3355:AE3370)-2,AE3355:AK3372,7,FALSE)+VLOOKUP(MAX(AE3355:AE3370)-3,AE3355:AK3372,7,FALSE))/4)-36)*0.8,0),G3353)</f>
        <v>7</v>
      </c>
      <c r="AC3370" s="246">
        <f t="shared" si="2541"/>
        <v>16</v>
      </c>
      <c r="AD3370" t="str">
        <f>IF(W3370&lt;&gt;"DNP","P","DNP")</f>
        <v>P</v>
      </c>
      <c r="AE3370" s="52">
        <f>COUNTIF(AD3355:AD3370,"=P")</f>
        <v>16</v>
      </c>
      <c r="AF3370" t="str">
        <f t="shared" si="2511"/>
        <v>R</v>
      </c>
      <c r="AG3370" s="247">
        <f>IF(OR(W3370="DNP",W3370="")=TRUE,0,((W3374-W3370)*0.4)+(IF(Y3370="W",0.3,IF(Y3370="T",0,-0.3)))+(IF(X3370="",0,X3370*0.3)))+IF(OR(L3370="DNP",L3370="")=TRUE,0,((L3374-L3370)*0.4)+(IF(Y3370="W",0.3,IF(Y3370="T",0,-0.3)))+(IF(M3370="",0,M3370*0.3)))</f>
        <v>1.4777777777777801</v>
      </c>
      <c r="AH3370" s="247">
        <f t="shared" si="2522"/>
        <v>1.1571111111111154</v>
      </c>
      <c r="AI3370">
        <f t="shared" si="2515"/>
        <v>10</v>
      </c>
      <c r="AJ3370">
        <f t="shared" ref="AJ3370" si="2560">AI3370+VLOOKUP(A3370,$A$2665:$O$2769,15,FALSE)</f>
        <v>11</v>
      </c>
      <c r="AK3370">
        <f t="shared" si="2513"/>
        <v>44</v>
      </c>
    </row>
    <row r="3371" spans="1:37" ht="16.5" thickBot="1" x14ac:dyDescent="0.3">
      <c r="A3371" s="238" t="str">
        <f>CONCATENATE($C$10,"Wk ",B3371,"P",A3353)</f>
        <v>2015Wk 17P14</v>
      </c>
      <c r="B3371" s="52">
        <v>17</v>
      </c>
      <c r="C3371" s="52">
        <f>IFERROR(VLOOKUP($A3371,$A$106:$Q$3105,5,FALSE),"DNP")</f>
        <v>6</v>
      </c>
      <c r="D3371" s="52">
        <f>IFERROR(VLOOKUP($A3371,$A$106:$Q$3105,6,FALSE),"DNP")</f>
        <v>6</v>
      </c>
      <c r="E3371" s="52">
        <f>IFERROR(VLOOKUP($A3371,$A$106:$Q$3105,7,FALSE),"DNP")</f>
        <v>8</v>
      </c>
      <c r="F3371" s="52">
        <f>IFERROR(VLOOKUP($A3371,$A$106:$Q$3105,8,FALSE),"DNP")</f>
        <v>5</v>
      </c>
      <c r="G3371" s="52">
        <f>IFERROR(VLOOKUP($A3371,$A$106:$Q$3105,9,FALSE),"DNP")</f>
        <v>4</v>
      </c>
      <c r="H3371" s="52">
        <f>IFERROR(VLOOKUP($A3371,$A$106:$Q$3105,10,FALSE),"DNP")</f>
        <v>4</v>
      </c>
      <c r="I3371" s="52">
        <f>IFERROR(VLOOKUP($A3371,$A$106:$Q$3105,11,FALSE),"DNP")</f>
        <v>4</v>
      </c>
      <c r="J3371" s="52">
        <f>IFERROR(VLOOKUP($A3371,$A$106:$Q$3105,12,FALSE),"DNP")</f>
        <v>3</v>
      </c>
      <c r="K3371" s="52">
        <f>IFERROR(VLOOKUP($A3371,$A$106:$Q$3105,13,FALSE),"DNP")</f>
        <v>5</v>
      </c>
      <c r="L3371" s="239">
        <f>IF(OR(K3371="DNP",K3371=""),"DNP",SUM(C3371:K3371))</f>
        <v>45</v>
      </c>
      <c r="M3371" s="240">
        <f>IFERROR(VLOOKUP($A3371,$A$106:$Q$3105,17,FALSE),"DNP")</f>
        <v>1</v>
      </c>
      <c r="N3371" s="241"/>
      <c r="O3371" s="241"/>
      <c r="P3371" s="241"/>
      <c r="Q3371" s="241"/>
      <c r="R3371" s="241"/>
      <c r="S3371" s="241"/>
      <c r="T3371" s="241"/>
      <c r="U3371" s="241"/>
      <c r="V3371" s="241"/>
      <c r="W3371" s="242"/>
      <c r="X3371" s="243"/>
      <c r="Y3371" s="49" t="str">
        <f t="shared" ref="Y3371" si="2561">IF(M3371="DNP","DNP",IF(M3371=1,"T",IF(M3371&gt;1,"W","L")))</f>
        <v>T</v>
      </c>
      <c r="Z3371" s="49">
        <f t="shared" si="2507"/>
        <v>0</v>
      </c>
      <c r="AA3371" s="244">
        <f t="shared" si="2508"/>
        <v>0</v>
      </c>
      <c r="AB3371" s="250">
        <f t="shared" ref="AB3371" si="2562">IF(AE3371&gt;=4,ROUNDDOWN((((VLOOKUP(MAX(AE3355:AE3371),AE3355:AK3372,7,FALSE)+VLOOKUP(MAX(AE3355:AE3371)-1,AE3355:AK3372,7,FALSE)+VLOOKUP(MAX(AE3355:AE3371)-2,AE3355:AK3372,7,FALSE)+VLOOKUP(MAX(AE3355:AE3371)-3,AE3355:AK3372,7,FALSE))/4)-36)*0.8,0),G3353)</f>
        <v>8</v>
      </c>
      <c r="AC3371" s="246">
        <f t="shared" si="2541"/>
        <v>17</v>
      </c>
      <c r="AD3371" t="str">
        <f>IF(L3371&lt;&gt;"DNP","P","DNP")</f>
        <v>P</v>
      </c>
      <c r="AE3371" s="52">
        <f>COUNTIF(AD3355:AD3371,"=P")</f>
        <v>17</v>
      </c>
      <c r="AF3371" t="str">
        <f t="shared" si="2511"/>
        <v>R</v>
      </c>
      <c r="AG3371" s="247">
        <f>IF(OR(W3371="DNP",W3371="")=TRUE,0,((W3374-W3371)*0.4)+(IF(Y3371="W",0.3,IF(Y3371="T",0,-0.3)))+(IF(X3371="",0,X3371*0.3)))+IF(OR(L3371="DNP",L3371="")=TRUE,0,((L3374-L3371)*0.4)+(IF(Y3371="W",0.3,IF(Y3371="T",0,-0.3)))+(IF(M3371="",0,M3371*0.3)))</f>
        <v>0.56666666666666854</v>
      </c>
      <c r="AH3371" s="247">
        <f t="shared" si="2522"/>
        <v>1.7437777777777819</v>
      </c>
      <c r="AI3371">
        <f t="shared" si="2515"/>
        <v>9</v>
      </c>
      <c r="AJ3371">
        <f t="shared" ref="AJ3371" si="2563">AI3371+VLOOKUP(A3371,$A$2832:$O$2936,15,FALSE)</f>
        <v>10</v>
      </c>
      <c r="AK3371">
        <f t="shared" si="2513"/>
        <v>45</v>
      </c>
    </row>
    <row r="3372" spans="1:37" ht="16.5" thickBot="1" x14ac:dyDescent="0.3">
      <c r="A3372" s="238" t="str">
        <f>CONCATENATE($C$10,"Wk ",B3372,"P",A3353)</f>
        <v>2015Wk 18P14</v>
      </c>
      <c r="B3372" s="52">
        <v>18</v>
      </c>
      <c r="C3372" s="241"/>
      <c r="D3372" s="241"/>
      <c r="E3372" s="241"/>
      <c r="F3372" s="241"/>
      <c r="G3372" s="241"/>
      <c r="H3372" s="241"/>
      <c r="I3372" s="241"/>
      <c r="J3372" s="241"/>
      <c r="K3372" s="241"/>
      <c r="L3372" s="248"/>
      <c r="M3372" s="249"/>
      <c r="N3372" s="52">
        <f>IFERROR(VLOOKUP($A3372,$A$106:$Q$3105,5,FALSE),"DNP")</f>
        <v>5</v>
      </c>
      <c r="O3372" s="52">
        <f>IFERROR(VLOOKUP($A3372,$A$106:$Q$3105,6,FALSE),"DNP")</f>
        <v>6</v>
      </c>
      <c r="P3372" s="52">
        <f>IFERROR(VLOOKUP($A3372,$A$106:$Q$3105,7,FALSE),"DNP")</f>
        <v>6</v>
      </c>
      <c r="Q3372" s="52">
        <f>IFERROR(VLOOKUP($A3372,$A$106:$Q$3105,8,FALSE),"DNP")</f>
        <v>4</v>
      </c>
      <c r="R3372" s="52">
        <f>IFERROR(VLOOKUP($A3372,$A$106:$Q$3105,9,FALSE),"DNP")</f>
        <v>4</v>
      </c>
      <c r="S3372" s="52">
        <f>IFERROR(VLOOKUP($A3372,$A$106:$Q$3105,10,FALSE),"DNP")</f>
        <v>6</v>
      </c>
      <c r="T3372" s="52">
        <f>IFERROR(VLOOKUP($A3372,$A$106:$Q$3105,11,FALSE),"DNP")</f>
        <v>3</v>
      </c>
      <c r="U3372" s="52">
        <f>IFERROR(VLOOKUP($A3372,$A$106:$Q$3105,12,FALSE),"DNP")</f>
        <v>5</v>
      </c>
      <c r="V3372" s="52">
        <f>IFERROR(VLOOKUP($A3372,$A$106:$Q$3105,13,FALSE),"DNP")</f>
        <v>6</v>
      </c>
      <c r="W3372" s="239">
        <f>IF(OR(V3372="DNP",V3372=""),"DNP",SUM(N3372:V3372))</f>
        <v>45</v>
      </c>
      <c r="X3372" s="240">
        <f>IFERROR(VLOOKUP($A3372,$A$106:$Q$3105,17,FALSE),"DNP")</f>
        <v>0</v>
      </c>
      <c r="Y3372" s="49" t="str">
        <f t="shared" ref="Y3372" si="2564">IF(X3372="DNP","DNP",IF(X3372=1,"T",IF(X3372&gt;1,"W","L")))</f>
        <v>L</v>
      </c>
      <c r="Z3372" s="49">
        <f t="shared" si="2507"/>
        <v>0</v>
      </c>
      <c r="AA3372" s="244">
        <f t="shared" si="2508"/>
        <v>0</v>
      </c>
      <c r="AB3372" s="250">
        <f t="shared" ref="AB3372" si="2565">IF(AE3372&gt;=4,ROUNDDOWN((((VLOOKUP(MAX(AE3355:AE3372),AE3355:AK3372,7,FALSE)+VLOOKUP(MAX(AE3355:AE3372)-1,AE3355:AK3372,7,FALSE)+VLOOKUP(MAX(AE3355:AE3372)-2,AE3355:AK3372,7,FALSE)+VLOOKUP(MAX(AE3355:AE3372)-3,AE3355:AK3372,7,FALSE))/4)-36)*0.8,0),G3353)</f>
        <v>7</v>
      </c>
      <c r="AC3372" s="246">
        <f t="shared" si="2541"/>
        <v>18</v>
      </c>
      <c r="AD3372" t="str">
        <f>IF(W3372&lt;&gt;"DNP","P","DNP")</f>
        <v>P</v>
      </c>
      <c r="AE3372" s="52">
        <f>COUNTIF(AD3355:AD3372,"=P")</f>
        <v>18</v>
      </c>
      <c r="AF3372" t="str">
        <f t="shared" si="2511"/>
        <v>R</v>
      </c>
      <c r="AG3372" s="247">
        <f>IF(OR(W3372="DNP",W3372="")=TRUE,0,((W3374-W3372)*0.4)+(IF(Y3372="W",0.3,IF(Y3372="T",0,-0.3)))+(IF(X3372="",0,X3372*0.3)))+IF(OR(L3372="DNP",L3372="")=TRUE,0,((L3374-L3372)*0.4)+(IF(Y3372="W",0.3,IF(Y3372="T",0,-0.3)))+(IF(M3372="",0,M3372*0.3)))</f>
        <v>-0.12222222222221998</v>
      </c>
      <c r="AH3372" s="247">
        <f t="shared" si="2522"/>
        <v>0.74511111111111539</v>
      </c>
      <c r="AI3372">
        <f t="shared" si="2515"/>
        <v>10</v>
      </c>
      <c r="AJ3372">
        <f t="shared" ref="AJ3372" si="2566">AI3372+VLOOKUP(A3372,$A$2999:$O$3103,15,FALSE)</f>
        <v>10</v>
      </c>
      <c r="AK3372">
        <f t="shared" si="2513"/>
        <v>45</v>
      </c>
    </row>
    <row r="3373" spans="1:37" ht="18" x14ac:dyDescent="0.25">
      <c r="A3373" s="238" t="str">
        <f>CONCATENATE($C$10,"S&amp;AP",A3353)</f>
        <v>2015S&amp;AP14</v>
      </c>
      <c r="B3373" s="251" t="s">
        <v>321</v>
      </c>
      <c r="C3373" s="252" t="str">
        <f>CONCATENATE(SUM(C3355:C3372)+100,COUNT(C3355:C3372)+100)</f>
        <v>154109</v>
      </c>
      <c r="D3373" s="252" t="str">
        <f t="shared" ref="D3373:K3373" si="2567">CONCATENATE(SUM(D3355:D3372)+100,COUNT(D3355:D3372)+100)</f>
        <v>149109</v>
      </c>
      <c r="E3373" s="252" t="str">
        <f t="shared" si="2567"/>
        <v>160109</v>
      </c>
      <c r="F3373" s="252" t="str">
        <f t="shared" si="2567"/>
        <v>147109</v>
      </c>
      <c r="G3373" s="252" t="str">
        <f t="shared" si="2567"/>
        <v>145109</v>
      </c>
      <c r="H3373" s="252" t="str">
        <f t="shared" si="2567"/>
        <v>133109</v>
      </c>
      <c r="I3373" s="252" t="str">
        <f t="shared" si="2567"/>
        <v>139109</v>
      </c>
      <c r="J3373" s="252" t="str">
        <f t="shared" si="2567"/>
        <v>132109</v>
      </c>
      <c r="K3373" s="252" t="str">
        <f t="shared" si="2567"/>
        <v>152109</v>
      </c>
      <c r="L3373" s="253"/>
      <c r="M3373" s="254">
        <f>SUM(M3355:M3372)</f>
        <v>8</v>
      </c>
      <c r="N3373" s="252" t="str">
        <f>CONCATENATE(SUM(N3355:N3372)+100,COUNT(N3355:N3372)+100)</f>
        <v>146109</v>
      </c>
      <c r="O3373" s="252" t="str">
        <f t="shared" ref="O3373:V3373" si="2568">CONCATENATE(SUM(O3355:O3372)+100,COUNT(O3355:O3372)+100)</f>
        <v>151109</v>
      </c>
      <c r="P3373" s="252" t="str">
        <f t="shared" si="2568"/>
        <v>155109</v>
      </c>
      <c r="Q3373" s="252" t="str">
        <f t="shared" si="2568"/>
        <v>142109</v>
      </c>
      <c r="R3373" s="252" t="str">
        <f t="shared" si="2568"/>
        <v>132109</v>
      </c>
      <c r="S3373" s="252" t="str">
        <f t="shared" si="2568"/>
        <v>150109</v>
      </c>
      <c r="T3373" s="252" t="str">
        <f t="shared" si="2568"/>
        <v>132109</v>
      </c>
      <c r="U3373" s="252" t="str">
        <f t="shared" si="2568"/>
        <v>145109</v>
      </c>
      <c r="V3373" s="252" t="str">
        <f t="shared" si="2568"/>
        <v>156109</v>
      </c>
      <c r="W3373" s="253"/>
      <c r="X3373" s="254">
        <f>SUM(X3355:X3372)</f>
        <v>6</v>
      </c>
      <c r="Y3373" s="255"/>
      <c r="Z3373" s="256"/>
      <c r="AA3373" s="257"/>
      <c r="AB3373" s="52"/>
      <c r="AC3373" s="52"/>
    </row>
    <row r="3374" spans="1:37" ht="18" x14ac:dyDescent="0.25">
      <c r="B3374" s="251" t="s">
        <v>322</v>
      </c>
      <c r="C3374" s="258">
        <f>AVERAGE(C3355:C3372)</f>
        <v>6</v>
      </c>
      <c r="D3374" s="258">
        <f t="shared" ref="D3374:K3374" si="2569">AVERAGE(D3355:D3372)</f>
        <v>5.4444444444444446</v>
      </c>
      <c r="E3374" s="258">
        <f t="shared" si="2569"/>
        <v>6.666666666666667</v>
      </c>
      <c r="F3374" s="258">
        <f t="shared" si="2569"/>
        <v>5.2222222222222223</v>
      </c>
      <c r="G3374" s="258">
        <f t="shared" si="2569"/>
        <v>5</v>
      </c>
      <c r="H3374" s="258">
        <f t="shared" si="2569"/>
        <v>3.6666666666666665</v>
      </c>
      <c r="I3374" s="258">
        <f t="shared" si="2569"/>
        <v>4.333333333333333</v>
      </c>
      <c r="J3374" s="258">
        <f t="shared" si="2569"/>
        <v>3.5555555555555554</v>
      </c>
      <c r="K3374" s="258">
        <f t="shared" si="2569"/>
        <v>5.7777777777777777</v>
      </c>
      <c r="L3374" s="259">
        <f>SUM(C3374:K3374)</f>
        <v>45.666666666666671</v>
      </c>
      <c r="M3374" s="260"/>
      <c r="N3374" s="258">
        <f>AVERAGE(N3355:N3372)</f>
        <v>5.1111111111111107</v>
      </c>
      <c r="O3374" s="258">
        <f t="shared" ref="O3374:V3374" si="2570">AVERAGE(O3355:O3372)</f>
        <v>5.666666666666667</v>
      </c>
      <c r="P3374" s="261">
        <f t="shared" si="2570"/>
        <v>6.1111111111111107</v>
      </c>
      <c r="Q3374" s="261">
        <f t="shared" si="2570"/>
        <v>4.666666666666667</v>
      </c>
      <c r="R3374" s="261">
        <f t="shared" si="2570"/>
        <v>3.5555555555555554</v>
      </c>
      <c r="S3374" s="261">
        <f t="shared" si="2570"/>
        <v>5.5555555555555554</v>
      </c>
      <c r="T3374" s="261">
        <f t="shared" si="2570"/>
        <v>3.5555555555555554</v>
      </c>
      <c r="U3374" s="261">
        <f t="shared" si="2570"/>
        <v>5</v>
      </c>
      <c r="V3374" s="261">
        <f t="shared" si="2570"/>
        <v>6.2222222222222223</v>
      </c>
      <c r="W3374" s="262">
        <f>SUM(N3374:V3374)</f>
        <v>45.44444444444445</v>
      </c>
      <c r="X3374" s="260"/>
      <c r="Y3374" s="148"/>
      <c r="Z3374" s="263"/>
      <c r="AA3374" s="264"/>
      <c r="AB3374" s="52"/>
      <c r="AC3374" s="52"/>
    </row>
    <row r="3375" spans="1:37" x14ac:dyDescent="0.25">
      <c r="B3375" s="265"/>
      <c r="C3375" s="266"/>
      <c r="D3375" s="265"/>
      <c r="E3375" s="266"/>
      <c r="F3375" s="265"/>
      <c r="G3375" s="266"/>
      <c r="H3375" s="265"/>
      <c r="I3375" s="266"/>
      <c r="J3375" s="265"/>
      <c r="K3375" s="266"/>
      <c r="L3375" s="265"/>
      <c r="M3375" s="266"/>
      <c r="N3375" s="265"/>
      <c r="O3375" s="266"/>
      <c r="P3375" s="265"/>
      <c r="Q3375" s="266"/>
      <c r="R3375" s="265"/>
      <c r="S3375" s="266"/>
      <c r="T3375" s="265"/>
      <c r="U3375" s="266"/>
      <c r="V3375" s="265"/>
      <c r="W3375" s="266"/>
      <c r="X3375" s="265"/>
      <c r="Y3375" s="266"/>
      <c r="Z3375" s="265"/>
      <c r="AA3375" s="266"/>
      <c r="AB3375" s="265"/>
      <c r="AC3375" s="266"/>
    </row>
    <row r="3376" spans="1:37" ht="18.75" thickBot="1" x14ac:dyDescent="0.3">
      <c r="B3376" s="267"/>
      <c r="C3376" s="267"/>
      <c r="D3376" s="267"/>
      <c r="E3376" s="296" t="s">
        <v>323</v>
      </c>
      <c r="F3376" s="297"/>
      <c r="G3376" s="297"/>
      <c r="H3376" s="297"/>
      <c r="I3376" s="297"/>
      <c r="J3376" s="297"/>
      <c r="K3376" s="297"/>
      <c r="L3376" s="297"/>
      <c r="M3376" s="297"/>
    </row>
    <row r="3377" spans="1:37" ht="16.5" thickBot="1" x14ac:dyDescent="0.3">
      <c r="B3377" s="267"/>
      <c r="C3377" s="52"/>
      <c r="D3377" s="268" t="s">
        <v>324</v>
      </c>
      <c r="E3377" s="293" t="s">
        <v>325</v>
      </c>
      <c r="F3377" s="294"/>
      <c r="G3377" s="294"/>
      <c r="H3377" s="294"/>
      <c r="I3377" s="294"/>
      <c r="J3377" s="294"/>
      <c r="K3377" s="294"/>
      <c r="L3377" s="294"/>
      <c r="M3377" s="295"/>
      <c r="P3377" t="s">
        <v>326</v>
      </c>
      <c r="R3377" t="s">
        <v>327</v>
      </c>
    </row>
    <row r="3378" spans="1:37" x14ac:dyDescent="0.25">
      <c r="B3378" s="267"/>
      <c r="C3378" s="52"/>
      <c r="D3378" s="269">
        <f>MAX(AC3355:AC3372)</f>
        <v>18</v>
      </c>
      <c r="E3378" s="270" t="s">
        <v>328</v>
      </c>
      <c r="F3378" s="271" t="s">
        <v>329</v>
      </c>
      <c r="G3378" s="271" t="s">
        <v>330</v>
      </c>
      <c r="H3378" s="271" t="s">
        <v>331</v>
      </c>
      <c r="I3378" s="271" t="s">
        <v>332</v>
      </c>
      <c r="J3378" s="271" t="s">
        <v>19</v>
      </c>
      <c r="K3378" s="271" t="s">
        <v>333</v>
      </c>
      <c r="L3378" s="271" t="s">
        <v>334</v>
      </c>
      <c r="M3378" s="272" t="s">
        <v>312</v>
      </c>
      <c r="N3378" t="s">
        <v>318</v>
      </c>
      <c r="O3378" s="273" t="s">
        <v>18</v>
      </c>
      <c r="P3378" s="274" t="s">
        <v>335</v>
      </c>
      <c r="Q3378" s="274" t="s">
        <v>336</v>
      </c>
      <c r="R3378" t="s">
        <v>0</v>
      </c>
      <c r="S3378" t="s">
        <v>1</v>
      </c>
      <c r="T3378" t="s">
        <v>13</v>
      </c>
      <c r="U3378" t="s">
        <v>337</v>
      </c>
      <c r="V3378" s="237" t="s">
        <v>338</v>
      </c>
      <c r="W3378" s="237" t="s">
        <v>339</v>
      </c>
      <c r="X3378" s="237" t="s">
        <v>340</v>
      </c>
      <c r="Y3378" s="237" t="s">
        <v>341</v>
      </c>
      <c r="Z3378" s="237" t="s">
        <v>342</v>
      </c>
      <c r="AA3378" s="237" t="s">
        <v>343</v>
      </c>
      <c r="AB3378" s="237" t="s">
        <v>344</v>
      </c>
      <c r="AC3378" s="237" t="s">
        <v>345</v>
      </c>
    </row>
    <row r="3379" spans="1:37" ht="16.5" thickBot="1" x14ac:dyDescent="0.3">
      <c r="A3379" s="238" t="str">
        <f>CONCATENATE($C$10,"P",A3353)</f>
        <v>2015P14</v>
      </c>
      <c r="B3379" s="275"/>
      <c r="C3379" s="52" t="str">
        <f>C3353</f>
        <v>Drew Prucha</v>
      </c>
      <c r="D3379" s="276">
        <f>IF(D3378=0,G3353,VLOOKUP(D3378,B3355:AB3372,27,FALSE))</f>
        <v>7</v>
      </c>
      <c r="E3379" s="277">
        <f>E3382+E3385</f>
        <v>14</v>
      </c>
      <c r="F3379" s="277">
        <f>F3382+F3385</f>
        <v>5</v>
      </c>
      <c r="G3379" s="277">
        <f>G3382+G3385</f>
        <v>9</v>
      </c>
      <c r="H3379" s="277">
        <f>H3382+H3385</f>
        <v>4</v>
      </c>
      <c r="I3379" s="277">
        <f>I3382+I3385</f>
        <v>36</v>
      </c>
      <c r="J3379" s="278">
        <f>E3379/I3379</f>
        <v>0.3888888888888889</v>
      </c>
      <c r="K3379" s="279">
        <f>F3379/SUM(F3379:H3379)</f>
        <v>0.27777777777777779</v>
      </c>
      <c r="L3379" s="277">
        <f>L3382+L3385</f>
        <v>1</v>
      </c>
      <c r="M3379" s="277">
        <f>M3382+M3385</f>
        <v>12</v>
      </c>
      <c r="N3379" s="247">
        <f>VLOOKUP(D3378,AC3355:AH3372,6,FALSE)</f>
        <v>0.74511111111111539</v>
      </c>
      <c r="O3379">
        <f>IFERROR(VLOOKUP(D3378,AC3355:AI3372,7,FALSE),AI3355)</f>
        <v>10</v>
      </c>
      <c r="P3379" s="134">
        <f>IF(D3379&lt;=-1,ROUNDUP(((((ROUNDDOWN((AVERAGE(L3355:L3372,W3355:W3372)-36)*0.8,0)+0.001)/0.8)+36)*(COUNT(L3355:L3372,W3355:W3372)+1))-SUM(L3355:L3372,W3355:W3372),0),ROUNDUP(((((ROUNDDOWN((AVERAGE(L3355:L3372,W3355:W3372)-36)*0.8,0)+1)/0.8)+36)*(COUNT(L3355:L3372,W3355:W3372)+1))-SUM(L3355:L3372,W3355:W3372),0))</f>
        <v>54</v>
      </c>
      <c r="Q3379" s="134">
        <f>IF(ROUNDDOWN((AVERAGE(L3355:L3372,W3355:W3372)-36)*0.8,0)&lt;=0,ROUNDDOWN(((((ROUNDDOWN((AVERAGE(L3355:L3372,W3355:W3372)-36)*0.8,0)-1)/0.8)+36)*(COUNT(L3355:L3372,W3355:W3372)+1))-SUM(L3355:L3372,W3355:W3372),0),ROUNDDOWN(((((ROUNDDOWN((AVERAGE(L3355:L3372,W3355:W3372)-36)*0.8,0)-0.001)/0.8)+36)*(COUNT(L3355:L3372,W3355:W3372)+1))-SUM(L3355:L3372,W3355:W3372),0))</f>
        <v>30</v>
      </c>
      <c r="R3379" s="247">
        <f>L3374</f>
        <v>45.666666666666671</v>
      </c>
      <c r="S3379" s="247">
        <f>W3374</f>
        <v>45.44444444444445</v>
      </c>
      <c r="T3379">
        <f>SUMIF(AD3355:AD3372,"P",AI3355:AI3372)</f>
        <v>172</v>
      </c>
      <c r="U3379">
        <f>SUMIF(AD3355:AD3372,"P",AJ3355:AJ3372)</f>
        <v>167</v>
      </c>
      <c r="V3379" s="280">
        <f>SUM(COUNTIF(C3355:C3372,3),COUNTIF(D3355:D3372,2),COUNTIF(E3355:E3372,3),COUNTIF(F3355:F3372,2),COUNTIF(G3355:G3372,2),COUNTIF(H3355:H3372,1),COUNTIF(I3355:I3372,2),COUNTIF(J3355:J3372,1),COUNTIF(K3355:K3372,2),COUNTIF(N3355:N3372,2),COUNTIF(O3355:O3372,2),COUNTIF(P3355:P3372,3),COUNTIF(Q3355:Q3372,2),COUNTIF(R3355:R3372,1),COUNTIF(S3355:S3372,2),COUNTIF(T3355:T3372,1),COUNTIF(U3355:U3372,2),COUNTIF(V3355:V3372,3))/(9*MAX($AE3355:$AE3372))</f>
        <v>0</v>
      </c>
      <c r="W3379" s="280">
        <f>SUM(COUNTIF(C3355:C3372,4),COUNTIF(D3355:D3372,3),COUNTIF(E3355:E3372,4),COUNTIF(F3355:F3372,3),COUNTIF(G3355:G3372,3),COUNTIF(H3355:H3372,2),COUNTIF(I3355:I3372,3),COUNTIF(J3355:J3372,2),COUNTIF(K3355:K3372,3),COUNTIF(N3355:N3372,3),COUNTIF(O3355:O3372,3),COUNTIF(P3355:P3372,4),COUNTIF(Q3355:Q3372,3),COUNTIF(R3355:R3372,2),COUNTIF(S3355:S3372,3),COUNTIF(T3355:T3372,2),COUNTIF(U3355:U3372,3),COUNTIF(V3355:V3372,4))/(9*MAX($AE3355:$AE3372))</f>
        <v>0</v>
      </c>
      <c r="X3379" s="280">
        <f>SUM(COUNTIF(C3355:C3372,5),COUNTIF(D3355:D3372,4),COUNTIF(E3355:E3372,5),COUNTIF(F3355:F3372,4),COUNTIF(G3355:G3372,4),COUNTIF(H3355:H3372,3),COUNTIF(I3355:I3372,4),COUNTIF(J3355:J3372,3),COUNTIF(K3355:K3372,4),COUNTIF(N3355:N3372,4),COUNTIF(O3355:O3372,4),COUNTIF(P3355:P3372,5),COUNTIF(Q3355:Q3372,4),COUNTIF(R3355:R3372,3),COUNTIF(S3355:S3372,4),COUNTIF(T3355:T3372,3),COUNTIF(U3355:U3372,4),COUNTIF(V3355:V3372,5))/(9*MAX($AE3355:$AE3372))</f>
        <v>0.21604938271604937</v>
      </c>
      <c r="Y3379" s="280">
        <f>SUM(COUNTIF(C3355:C3372,6),COUNTIF(D3355:D3372,5),COUNTIF(E3355:E3372,6),COUNTIF(F3355:F3372,5),COUNTIF(G3355:G3372,5),COUNTIF(H3355:H3372,4),COUNTIF(I3355:I3372,5),COUNTIF(J3355:J3372,4),COUNTIF(K3355:K3372,5),COUNTIF(N3355:N3372,5),COUNTIF(O3355:O3372,5),COUNTIF(P3355:P3372,6),COUNTIF(Q3355:Q3372,5),COUNTIF(R3355:R3372,4),COUNTIF(S3355:S3372,5),COUNTIF(T3355:T3372,4),COUNTIF(U3355:U3372,5),COUNTIF(V3355:V3372,6))/(9*MAX($AE3355:$AE3372))</f>
        <v>0.54320987654320985</v>
      </c>
      <c r="Z3379" s="280">
        <f>SUM(COUNTIF(C3355:C3372,"&gt;=7"),COUNTIF(D3355:D3372,"&gt;=6"),COUNTIF(E3355:E3372,"&gt;=7"),COUNTIF(F3355:F3372,"&gt;=6"),COUNTIF(G3355:G3372,"&gt;=6"),COUNTIF(H3355:H3372,"&gt;=5"),COUNTIF(I3355:I3372,"&gt;=6"),COUNTIF(J3355:J3372,"&gt;=5"),COUNTIF(K3355:K3372,"&gt;=6"),COUNTIF(N3355:N3372,"&gt;=6"),COUNTIF(O3355:O3372,"&gt;=6"),COUNTIF(P3355:P3372,"&gt;=7"),COUNTIF(Q3355:Q3372,"&gt;=6"),COUNTIF(R3355:R3372,"&gt;=5"),COUNTIF(S3355:S3372,"&gt;=6"),COUNTIF(T3355:T3372,"&gt;=5"),COUNTIF(U3355:U3372,"&gt;=6"),COUNTIF(V3355:V3372,"&gt;=7"))/(9*MAX($AE3355:$AE3372))</f>
        <v>0.24074074074074073</v>
      </c>
      <c r="AA3379">
        <f>AVERAGE(AI3355:AI3364)</f>
        <v>9.3000000000000007</v>
      </c>
      <c r="AB3379">
        <f t="shared" ref="AB3379" si="2571">MAX(AI3355:AI3372)</f>
        <v>11</v>
      </c>
      <c r="AC3379">
        <f>MIN(AI3355:AI3371)</f>
        <v>9</v>
      </c>
    </row>
    <row r="3380" spans="1:37" x14ac:dyDescent="0.25">
      <c r="E3380" s="293" t="s">
        <v>346</v>
      </c>
      <c r="F3380" s="294"/>
      <c r="G3380" s="294"/>
      <c r="H3380" s="294"/>
      <c r="I3380" s="294"/>
      <c r="J3380" s="294"/>
      <c r="K3380" s="294"/>
      <c r="L3380" s="294"/>
      <c r="M3380" s="295"/>
    </row>
    <row r="3381" spans="1:37" x14ac:dyDescent="0.25">
      <c r="E3381" s="270" t="s">
        <v>328</v>
      </c>
      <c r="F3381" s="271" t="s">
        <v>329</v>
      </c>
      <c r="G3381" s="271" t="s">
        <v>330</v>
      </c>
      <c r="H3381" s="271" t="s">
        <v>331</v>
      </c>
      <c r="I3381" s="271" t="s">
        <v>332</v>
      </c>
      <c r="J3381" s="271" t="s">
        <v>19</v>
      </c>
      <c r="K3381" s="271" t="s">
        <v>333</v>
      </c>
      <c r="L3381" s="271" t="s">
        <v>334</v>
      </c>
      <c r="M3381" s="272" t="s">
        <v>312</v>
      </c>
    </row>
    <row r="3382" spans="1:37" ht="16.5" thickBot="1" x14ac:dyDescent="0.3">
      <c r="E3382" s="281">
        <f>M3373</f>
        <v>8</v>
      </c>
      <c r="F3382" s="199">
        <f>COUNTIF(M3355:M3372,"&gt;1")</f>
        <v>2</v>
      </c>
      <c r="G3382" s="199">
        <f>COUNTIF(M3355:M3372,"&lt;1")</f>
        <v>3</v>
      </c>
      <c r="H3382" s="199">
        <f>COUNTIF(M3355:M3372,"=1")</f>
        <v>4</v>
      </c>
      <c r="I3382" s="199">
        <f>SUM(F3382:H3382)*2</f>
        <v>18</v>
      </c>
      <c r="J3382" s="278">
        <f>E3382/I3382</f>
        <v>0.44444444444444442</v>
      </c>
      <c r="K3382" s="279">
        <f>F3382/SUM(F3382:H3382)</f>
        <v>0.22222222222222221</v>
      </c>
      <c r="L3382" s="282">
        <f>SUM(Z3355,Z3357,Z3359,Z3361,Z3363,Z3365,Z3367,Z3369,Z3371)</f>
        <v>1</v>
      </c>
      <c r="M3382" s="283">
        <f>SUM(AA3355,AA3357,AA3359,AA3361,AA3363,AA3365,AA3367,AA3369,AA3371)</f>
        <v>12</v>
      </c>
    </row>
    <row r="3383" spans="1:37" x14ac:dyDescent="0.25">
      <c r="E3383" s="293" t="s">
        <v>347</v>
      </c>
      <c r="F3383" s="294"/>
      <c r="G3383" s="294"/>
      <c r="H3383" s="294"/>
      <c r="I3383" s="294"/>
      <c r="J3383" s="294"/>
      <c r="K3383" s="294"/>
      <c r="L3383" s="294"/>
      <c r="M3383" s="295"/>
    </row>
    <row r="3384" spans="1:37" x14ac:dyDescent="0.25">
      <c r="E3384" s="270" t="s">
        <v>328</v>
      </c>
      <c r="F3384" s="271" t="s">
        <v>329</v>
      </c>
      <c r="G3384" s="271" t="s">
        <v>330</v>
      </c>
      <c r="H3384" s="271" t="s">
        <v>331</v>
      </c>
      <c r="I3384" s="271" t="s">
        <v>332</v>
      </c>
      <c r="J3384" s="271" t="s">
        <v>19</v>
      </c>
      <c r="K3384" s="271" t="s">
        <v>333</v>
      </c>
      <c r="L3384" s="271" t="s">
        <v>334</v>
      </c>
      <c r="M3384" s="272" t="s">
        <v>312</v>
      </c>
    </row>
    <row r="3385" spans="1:37" ht="16.5" thickBot="1" x14ac:dyDescent="0.3">
      <c r="E3385" s="281">
        <f>X3373</f>
        <v>6</v>
      </c>
      <c r="F3385" s="199">
        <f>COUNTIF(X3355:X3372,"&gt;1")</f>
        <v>3</v>
      </c>
      <c r="G3385" s="199">
        <f>COUNTIF(X3355:X3372,"&lt;1")</f>
        <v>6</v>
      </c>
      <c r="H3385" s="199">
        <f>COUNTIF(X3355:X3372,"=1")</f>
        <v>0</v>
      </c>
      <c r="I3385" s="199">
        <f>SUM(F3385:H3385)*2</f>
        <v>18</v>
      </c>
      <c r="J3385" s="278">
        <f>E3385/I3385</f>
        <v>0.33333333333333331</v>
      </c>
      <c r="K3385" s="279">
        <f>F3385/SUM(F3385:H3385)</f>
        <v>0.33333333333333331</v>
      </c>
      <c r="L3385" s="284">
        <f>SUM(Z3356,Z3358,Z3360,Z3362,Z3364,Z3366,Z3368,Z3370,Z3372)</f>
        <v>0</v>
      </c>
      <c r="M3385" s="285">
        <f>SUM(AA3356,AA3358,AA3360,AA3362,AA3364,AA3366,AA3368,AA3370,AA3372)</f>
        <v>0</v>
      </c>
    </row>
    <row r="3387" spans="1:37" ht="16.5" thickBot="1" x14ac:dyDescent="0.3"/>
    <row r="3388" spans="1:37" ht="21" thickBot="1" x14ac:dyDescent="0.35">
      <c r="A3388" s="223">
        <v>15</v>
      </c>
      <c r="B3388" s="224"/>
      <c r="C3388" s="225" t="s">
        <v>250</v>
      </c>
      <c r="D3388" s="225"/>
      <c r="E3388" s="225"/>
      <c r="F3388" s="23" t="s">
        <v>308</v>
      </c>
      <c r="G3388" s="226">
        <v>7</v>
      </c>
      <c r="I3388" s="225"/>
      <c r="J3388" s="52"/>
      <c r="K3388" s="52"/>
      <c r="L3388" s="298" t="s">
        <v>0</v>
      </c>
      <c r="M3388" s="299"/>
      <c r="N3388" s="225"/>
      <c r="O3388" s="225"/>
      <c r="P3388" s="225"/>
      <c r="Q3388" s="225"/>
      <c r="R3388" s="225" t="s">
        <v>309</v>
      </c>
      <c r="S3388" s="226">
        <v>2</v>
      </c>
      <c r="T3388" s="52"/>
      <c r="U3388" s="52"/>
      <c r="V3388" s="52"/>
      <c r="W3388" s="298" t="s">
        <v>1</v>
      </c>
      <c r="X3388" s="299"/>
      <c r="Y3388" s="52"/>
      <c r="Z3388" s="52"/>
      <c r="AA3388" s="52"/>
      <c r="AB3388" s="52"/>
      <c r="AC3388" s="52"/>
    </row>
    <row r="3389" spans="1:37" ht="16.5" thickBot="1" x14ac:dyDescent="0.3">
      <c r="B3389" s="52" t="s">
        <v>4</v>
      </c>
      <c r="C3389" s="228">
        <v>1</v>
      </c>
      <c r="D3389" s="229">
        <v>2</v>
      </c>
      <c r="E3389" s="229">
        <v>3</v>
      </c>
      <c r="F3389" s="229">
        <v>4</v>
      </c>
      <c r="G3389" s="229">
        <v>5</v>
      </c>
      <c r="H3389" s="229">
        <v>6</v>
      </c>
      <c r="I3389" s="229">
        <v>7</v>
      </c>
      <c r="J3389" s="229">
        <v>8</v>
      </c>
      <c r="K3389" s="230">
        <v>9</v>
      </c>
      <c r="L3389" s="231" t="s">
        <v>69</v>
      </c>
      <c r="M3389" s="232" t="s">
        <v>8</v>
      </c>
      <c r="N3389" s="233">
        <v>10</v>
      </c>
      <c r="O3389" s="234">
        <v>11</v>
      </c>
      <c r="P3389" s="234">
        <v>12</v>
      </c>
      <c r="Q3389" s="234">
        <v>13</v>
      </c>
      <c r="R3389" s="234">
        <v>14</v>
      </c>
      <c r="S3389" s="234">
        <v>15</v>
      </c>
      <c r="T3389" s="234">
        <v>16</v>
      </c>
      <c r="U3389" s="234">
        <v>17</v>
      </c>
      <c r="V3389" s="234">
        <v>18</v>
      </c>
      <c r="W3389" s="231" t="s">
        <v>69</v>
      </c>
      <c r="X3389" s="232" t="s">
        <v>8</v>
      </c>
      <c r="Y3389" s="235" t="s">
        <v>310</v>
      </c>
      <c r="Z3389" s="236" t="s">
        <v>311</v>
      </c>
      <c r="AA3389" s="235" t="s">
        <v>312</v>
      </c>
      <c r="AB3389" s="235" t="s">
        <v>313</v>
      </c>
      <c r="AC3389" s="237" t="s">
        <v>314</v>
      </c>
      <c r="AD3389" s="237" t="s">
        <v>315</v>
      </c>
      <c r="AE3389" s="237" t="s">
        <v>316</v>
      </c>
      <c r="AF3389" s="237" t="s">
        <v>192</v>
      </c>
      <c r="AG3389" s="237" t="s">
        <v>317</v>
      </c>
      <c r="AH3389" s="237" t="s">
        <v>318</v>
      </c>
      <c r="AI3389" s="237" t="s">
        <v>18</v>
      </c>
      <c r="AJ3389" s="237" t="s">
        <v>319</v>
      </c>
      <c r="AK3389" t="s">
        <v>69</v>
      </c>
    </row>
    <row r="3390" spans="1:37" ht="16.5" thickBot="1" x14ac:dyDescent="0.3">
      <c r="A3390" s="238" t="str">
        <f>CONCATENATE($C$10,"Wk ",B3390,"P",A3388)</f>
        <v>2015Wk 1P15</v>
      </c>
      <c r="B3390" s="52">
        <v>1</v>
      </c>
      <c r="C3390" s="52">
        <f>IFERROR(VLOOKUP($A3390,$A$106:$Q$3105,5,FALSE),"DNP")</f>
        <v>7</v>
      </c>
      <c r="D3390" s="52">
        <f>IFERROR(VLOOKUP($A3390,$A$106:$Q$3105,6,FALSE),"DNP")</f>
        <v>5</v>
      </c>
      <c r="E3390" s="52">
        <f>IFERROR(VLOOKUP($A3390,$A$106:$Q$3105,7,FALSE),"DNP")</f>
        <v>7</v>
      </c>
      <c r="F3390" s="52">
        <f>IFERROR(VLOOKUP($A3390,$A$106:$Q$3105,8,FALSE),"DNP")</f>
        <v>5</v>
      </c>
      <c r="G3390" s="52">
        <f>IFERROR(VLOOKUP($A3390,$A$106:$Q$3105,9,FALSE),"DNP")</f>
        <v>5</v>
      </c>
      <c r="H3390" s="52">
        <f>IFERROR(VLOOKUP($A3390,$A$106:$Q$3105,10,FALSE),"DNP")</f>
        <v>4</v>
      </c>
      <c r="I3390" s="52">
        <f>IFERROR(VLOOKUP($A3390,$A$106:$Q$3105,11,FALSE),"DNP")</f>
        <v>6</v>
      </c>
      <c r="J3390" s="52">
        <f>IFERROR(VLOOKUP($A3390,$A$106:$Q$3105,12,FALSE),"DNP")</f>
        <v>4</v>
      </c>
      <c r="K3390" s="52">
        <f>IFERROR(VLOOKUP($A3390,$A$106:$Q$3105,13,FALSE),"DNP")</f>
        <v>6</v>
      </c>
      <c r="L3390" s="239">
        <f>IF(OR(K3390="DNP",K3390=""),"DNP",SUM(C3390:K3390))</f>
        <v>49</v>
      </c>
      <c r="M3390" s="240">
        <f>IFERROR(VLOOKUP($A3390,$A$106:$Q$3105,17,FALSE),"DNP")</f>
        <v>0</v>
      </c>
      <c r="N3390" s="241"/>
      <c r="O3390" s="241"/>
      <c r="P3390" s="241"/>
      <c r="Q3390" s="241"/>
      <c r="R3390" s="241"/>
      <c r="S3390" s="241"/>
      <c r="T3390" s="241"/>
      <c r="U3390" s="241"/>
      <c r="V3390" s="241"/>
      <c r="W3390" s="242"/>
      <c r="X3390" s="243"/>
      <c r="Y3390" s="49" t="str">
        <f>IF(M3390="DNP","DNP",IF(M3390=1,"T",IF(M3390&gt;1,"W","L")))</f>
        <v>L</v>
      </c>
      <c r="Z3390" s="49">
        <f t="shared" ref="Z3390:Z3407" si="2572">IFERROR(VLOOKUP($A3390,$A$106:$Q$3105,15,FALSE),"")</f>
        <v>0</v>
      </c>
      <c r="AA3390" s="244">
        <f t="shared" ref="AA3390:AA3407" si="2573">IFERROR(VLOOKUP($A3390,$A$106:$Q$3105,16,FALSE),"")</f>
        <v>0</v>
      </c>
      <c r="AB3390" s="245">
        <f t="shared" ref="AB3390" si="2574">G3388</f>
        <v>7</v>
      </c>
      <c r="AC3390" s="246">
        <f t="shared" ref="AC3390:AC3398" si="2575">IF(VLOOKUP(LEFT($A3390,8),$A$106:$Q$3105,17,FALSE)="Played",B3390,"")</f>
        <v>1</v>
      </c>
      <c r="AD3390" t="str">
        <f>IF(L3390&lt;&gt;"DNP","P","DNP")</f>
        <v>P</v>
      </c>
      <c r="AE3390" s="52">
        <f>COUNTIF(AD3390:AD3390,"=P")</f>
        <v>1</v>
      </c>
      <c r="AF3390" t="str">
        <f t="shared" ref="AF3390:AF3407" si="2576">IFERROR(VLOOKUP($A3390,$A$106:$R$3105,18,FALSE),"DNP")</f>
        <v>R</v>
      </c>
      <c r="AG3390" s="247">
        <f>IF(OR(W3390="DNP",W3390="")=TRUE,0,((W3409-W3390)*0.4)+(IF(Y3390="W",0.3,IF(Y3390="T",0,-0.3)))+(IF(X3390="",0,X3390*0.3)))+IF(OR(L3390="DNP",L3390="")=TRUE,0,((L3409-L3390)*0.4)+(IF(Y3390="W",0.3,IF(Y3390="T",0,-0.3)))+(IF(M3390="",0,M3390*0.3)))</f>
        <v>-1.7666666666666659</v>
      </c>
      <c r="AH3390" s="247">
        <f>AG3390</f>
        <v>-1.7666666666666659</v>
      </c>
      <c r="AI3390">
        <f>(34-(AB3390*2))/2</f>
        <v>10</v>
      </c>
      <c r="AJ3390">
        <f t="shared" ref="AJ3390" si="2577">AI3390+VLOOKUP(A3390,$A$160:$O$264,15,FALSE)</f>
        <v>5</v>
      </c>
      <c r="AK3390">
        <f t="shared" ref="AK3390" si="2578">IFERROR(L3390+W3390,"DNP")</f>
        <v>49</v>
      </c>
    </row>
    <row r="3391" spans="1:37" ht="16.5" thickBot="1" x14ac:dyDescent="0.3">
      <c r="A3391" s="238" t="str">
        <f>CONCATENATE($C$10,"Wk ",B3391,"P",A3388)</f>
        <v>2015Wk 2P15</v>
      </c>
      <c r="B3391" s="52">
        <v>2</v>
      </c>
      <c r="C3391" s="241"/>
      <c r="D3391" s="241"/>
      <c r="E3391" s="241"/>
      <c r="F3391" s="241"/>
      <c r="G3391" s="241"/>
      <c r="H3391" s="241"/>
      <c r="I3391" s="241"/>
      <c r="J3391" s="241"/>
      <c r="K3391" s="241"/>
      <c r="L3391" s="248"/>
      <c r="M3391" s="249"/>
      <c r="N3391" s="52">
        <f>IFERROR(VLOOKUP($A3391,$A$106:$Q$3105,5,FALSE),"DNP")</f>
        <v>5</v>
      </c>
      <c r="O3391" s="52">
        <f>IFERROR(VLOOKUP($A3391,$A$106:$Q$3105,6,FALSE),"DNP")</f>
        <v>6</v>
      </c>
      <c r="P3391" s="52">
        <f>IFERROR(VLOOKUP($A3391,$A$106:$Q$3105,7,FALSE),"DNP")</f>
        <v>5</v>
      </c>
      <c r="Q3391" s="52">
        <f>IFERROR(VLOOKUP($A3391,$A$106:$Q$3105,8,FALSE),"DNP")</f>
        <v>5</v>
      </c>
      <c r="R3391" s="52">
        <f>IFERROR(VLOOKUP($A3391,$A$106:$Q$3105,9,FALSE),"DNP")</f>
        <v>4</v>
      </c>
      <c r="S3391" s="52">
        <f>IFERROR(VLOOKUP($A3391,$A$106:$Q$3105,10,FALSE),"DNP")</f>
        <v>6</v>
      </c>
      <c r="T3391" s="52">
        <f>IFERROR(VLOOKUP($A3391,$A$106:$Q$3105,11,FALSE),"DNP")</f>
        <v>4</v>
      </c>
      <c r="U3391" s="52">
        <f>IFERROR(VLOOKUP($A3391,$A$106:$Q$3105,12,FALSE),"DNP")</f>
        <v>4</v>
      </c>
      <c r="V3391" s="52">
        <f>IFERROR(VLOOKUP($A3391,$A$106:$Q$3105,13,FALSE),"DNP")</f>
        <v>6</v>
      </c>
      <c r="W3391" s="239">
        <f>IF(OR(V3391="DNP",V3391=""),"DNP",SUM(N3391:V3391))</f>
        <v>45</v>
      </c>
      <c r="X3391" s="240">
        <f>IFERROR(VLOOKUP($A3391,$A$106:$Q$3105,17,FALSE),"DNP")</f>
        <v>1</v>
      </c>
      <c r="Y3391" s="49" t="str">
        <f>IF(X3391="DNP","DNP",IF(X3391=1,"T",IF(X3391&gt;1,"W","L")))</f>
        <v>T</v>
      </c>
      <c r="Z3391" s="49">
        <f t="shared" si="2572"/>
        <v>0</v>
      </c>
      <c r="AA3391" s="244">
        <f t="shared" si="2573"/>
        <v>0</v>
      </c>
      <c r="AB3391" s="245">
        <f t="shared" ref="AB3391" si="2579">G3388</f>
        <v>7</v>
      </c>
      <c r="AC3391" s="246">
        <f t="shared" si="2575"/>
        <v>2</v>
      </c>
      <c r="AD3391" t="str">
        <f>IF(W3391&lt;&gt;"DNP","P","DNP")</f>
        <v>P</v>
      </c>
      <c r="AE3391" s="52">
        <f>COUNTIF(AD3390:AD3391,"=P")</f>
        <v>2</v>
      </c>
      <c r="AF3391" t="str">
        <f t="shared" si="2576"/>
        <v>R</v>
      </c>
      <c r="AG3391" s="247">
        <f>IF(OR(W3391="DNP",W3391="")=TRUE,0,((W3409-W3391)*0.4)+(IF(Y3391="W",0.3,IF(Y3391="T",0,-0.3)))+(IF(X3391="",0,X3391*0.3)))+IF(OR(L3391="DNP",L3391="")=TRUE,0,((L3409-L3391)*0.4)+(IF(Y3391="W",0.3,IF(Y3391="T",0,-0.3)))+(IF(M3391="",0,M3391*0.3)))</f>
        <v>0.5222222222222257</v>
      </c>
      <c r="AH3391" s="247">
        <f>AG3391+(AG3390*0.67)</f>
        <v>-0.6614444444444405</v>
      </c>
      <c r="AI3391">
        <f t="shared" ref="AI3391:AI3407" si="2580">(34-(AB3391*2))/2</f>
        <v>10</v>
      </c>
      <c r="AJ3391">
        <f t="shared" ref="AJ3391" si="2581">AI3391+VLOOKUP(A3391,$A$327:$O$431,15,FALSE)</f>
        <v>9</v>
      </c>
      <c r="AK3391">
        <f t="shared" si="2513"/>
        <v>45</v>
      </c>
    </row>
    <row r="3392" spans="1:37" ht="16.5" thickBot="1" x14ac:dyDescent="0.3">
      <c r="A3392" s="238" t="str">
        <f>CONCATENATE($C$10,"Wk ",B3392,"P",A3388)</f>
        <v>2015Wk 3P15</v>
      </c>
      <c r="B3392" s="52">
        <v>3</v>
      </c>
      <c r="C3392" s="52">
        <f>IFERROR(VLOOKUP($A3392,$A$106:$Q$3105,5,FALSE),"DNP")</f>
        <v>6</v>
      </c>
      <c r="D3392" s="52">
        <f>IFERROR(VLOOKUP($A3392,$A$106:$Q$3105,6,FALSE),"DNP")</f>
        <v>5</v>
      </c>
      <c r="E3392" s="52">
        <f>IFERROR(VLOOKUP($A3392,$A$106:$Q$3105,7,FALSE),"DNP")</f>
        <v>6</v>
      </c>
      <c r="F3392" s="52">
        <f>IFERROR(VLOOKUP($A3392,$A$106:$Q$3105,8,FALSE),"DNP")</f>
        <v>5</v>
      </c>
      <c r="G3392" s="52">
        <f>IFERROR(VLOOKUP($A3392,$A$106:$Q$3105,9,FALSE),"DNP")</f>
        <v>5</v>
      </c>
      <c r="H3392" s="52">
        <f>IFERROR(VLOOKUP($A3392,$A$106:$Q$3105,10,FALSE),"DNP")</f>
        <v>3</v>
      </c>
      <c r="I3392" s="52">
        <f>IFERROR(VLOOKUP($A3392,$A$106:$Q$3105,11,FALSE),"DNP")</f>
        <v>4</v>
      </c>
      <c r="J3392" s="52">
        <f>IFERROR(VLOOKUP($A3392,$A$106:$Q$3105,12,FALSE),"DNP")</f>
        <v>4</v>
      </c>
      <c r="K3392" s="52">
        <f>IFERROR(VLOOKUP($A3392,$A$106:$Q$3105,13,FALSE),"DNP")</f>
        <v>5</v>
      </c>
      <c r="L3392" s="239">
        <f>IF(OR(K3392="DNP",K3392=""),"DNP",SUM(C3392:K3392))</f>
        <v>43</v>
      </c>
      <c r="M3392" s="240">
        <f>IFERROR(VLOOKUP($A3392,$A$106:$Q$3105,17,FALSE),"DNP")</f>
        <v>1</v>
      </c>
      <c r="N3392" s="241"/>
      <c r="O3392" s="241"/>
      <c r="P3392" s="241"/>
      <c r="Q3392" s="241"/>
      <c r="R3392" s="241"/>
      <c r="S3392" s="241"/>
      <c r="T3392" s="241"/>
      <c r="U3392" s="241"/>
      <c r="V3392" s="241"/>
      <c r="W3392" s="242"/>
      <c r="X3392" s="243"/>
      <c r="Y3392" s="49" t="str">
        <f t="shared" ref="Y3392" si="2582">IF(M3392="DNP","DNP",IF(M3392=1,"T",IF(M3392&gt;1,"W","L")))</f>
        <v>T</v>
      </c>
      <c r="Z3392" s="49">
        <f t="shared" si="2572"/>
        <v>0</v>
      </c>
      <c r="AA3392" s="244">
        <f t="shared" si="2573"/>
        <v>0</v>
      </c>
      <c r="AB3392" s="250">
        <f t="shared" ref="AB3392" si="2583">G3388</f>
        <v>7</v>
      </c>
      <c r="AC3392" s="246">
        <f t="shared" si="2575"/>
        <v>3</v>
      </c>
      <c r="AD3392" t="str">
        <f>IF(L3392&lt;&gt;"DNP","P","DNP")</f>
        <v>P</v>
      </c>
      <c r="AE3392" s="52">
        <f>COUNTIF(AD3390:AD3392,"=P")</f>
        <v>3</v>
      </c>
      <c r="AF3392" t="str">
        <f t="shared" si="2576"/>
        <v>R</v>
      </c>
      <c r="AG3392" s="247">
        <f>IF(OR(W3392="DNP",W3392="")=TRUE,0,((W3409-W3392)*0.4)+(IF(Y3392="W",0.3,IF(Y3392="T",0,-0.3)))+(IF(X3392="",0,X3392*0.3)))+IF(OR(L3392="DNP",L3392="")=TRUE,0,((L3409-L3392)*0.4)+(IF(Y3392="W",0.3,IF(Y3392="T",0,-0.3)))+(IF(M3392="",0,M3392*0.3)))</f>
        <v>1.2333333333333343</v>
      </c>
      <c r="AH3392" s="247">
        <f>AG3392+(AG3391*0.67)+AG3390*0.33</f>
        <v>1.0002222222222259</v>
      </c>
      <c r="AI3392">
        <f t="shared" si="2580"/>
        <v>10</v>
      </c>
      <c r="AJ3392">
        <f t="shared" ref="AJ3392" si="2584">AI3392+VLOOKUP(A3392,$A$494:$O$598,15,FALSE)</f>
        <v>11</v>
      </c>
      <c r="AK3392">
        <f t="shared" si="2513"/>
        <v>43</v>
      </c>
    </row>
    <row r="3393" spans="1:37" ht="16.5" thickBot="1" x14ac:dyDescent="0.3">
      <c r="A3393" s="238" t="str">
        <f>CONCATENATE($C$10,"Wk ",B3393,"P",A3388)</f>
        <v>2015Wk 4P15</v>
      </c>
      <c r="B3393" s="52">
        <v>4</v>
      </c>
      <c r="C3393" s="241"/>
      <c r="D3393" s="241"/>
      <c r="E3393" s="241"/>
      <c r="F3393" s="241"/>
      <c r="G3393" s="241"/>
      <c r="H3393" s="241"/>
      <c r="I3393" s="241"/>
      <c r="J3393" s="241"/>
      <c r="K3393" s="241"/>
      <c r="L3393" s="248"/>
      <c r="M3393" s="249"/>
      <c r="N3393" s="52">
        <f>IFERROR(VLOOKUP($A3393,$A$106:$Q$3105,5,FALSE),"DNP")</f>
        <v>5</v>
      </c>
      <c r="O3393" s="52">
        <f>IFERROR(VLOOKUP($A3393,$A$106:$Q$3105,6,FALSE),"DNP")</f>
        <v>6</v>
      </c>
      <c r="P3393" s="52">
        <f>IFERROR(VLOOKUP($A3393,$A$106:$Q$3105,7,FALSE),"DNP")</f>
        <v>4</v>
      </c>
      <c r="Q3393" s="52">
        <f>IFERROR(VLOOKUP($A3393,$A$106:$Q$3105,8,FALSE),"DNP")</f>
        <v>6</v>
      </c>
      <c r="R3393" s="52">
        <f>IFERROR(VLOOKUP($A3393,$A$106:$Q$3105,9,FALSE),"DNP")</f>
        <v>3</v>
      </c>
      <c r="S3393" s="52">
        <f>IFERROR(VLOOKUP($A3393,$A$106:$Q$3105,10,FALSE),"DNP")</f>
        <v>6</v>
      </c>
      <c r="T3393" s="52">
        <f>IFERROR(VLOOKUP($A3393,$A$106:$Q$3105,11,FALSE),"DNP")</f>
        <v>4</v>
      </c>
      <c r="U3393" s="52">
        <f>IFERROR(VLOOKUP($A3393,$A$106:$Q$3105,12,FALSE),"DNP")</f>
        <v>4</v>
      </c>
      <c r="V3393" s="52">
        <f>IFERROR(VLOOKUP($A3393,$A$106:$Q$3105,13,FALSE),"DNP")</f>
        <v>6</v>
      </c>
      <c r="W3393" s="239">
        <f>IF(OR(V3393="DNP",V3393=""),"DNP",SUM(N3393:V3393))</f>
        <v>44</v>
      </c>
      <c r="X3393" s="240">
        <f>IFERROR(VLOOKUP($A3393,$A$106:$Q$3105,17,FALSE),"DNP")</f>
        <v>2</v>
      </c>
      <c r="Y3393" s="49" t="str">
        <f t="shared" ref="Y3393" si="2585">IF(X3393="DNP","DNP",IF(X3393=1,"T",IF(X3393&gt;1,"W","L")))</f>
        <v>W</v>
      </c>
      <c r="Z3393" s="49">
        <f t="shared" si="2572"/>
        <v>1</v>
      </c>
      <c r="AA3393" s="244">
        <f t="shared" si="2573"/>
        <v>12</v>
      </c>
      <c r="AB3393" s="250">
        <f t="shared" ref="AB3393" si="2586">IF(AE3393&gt;=4,ROUNDDOWN((((VLOOKUP(MAX(AE3390:AE3393),AE3390:AK3407,7,FALSE)+VLOOKUP(MAX(AE3390:AE3393)-1,AE3390:AK3407,7,FALSE)+VLOOKUP(MAX(AE3390:AE3393)-2,AE3390:AK3407,7,FALSE)+VLOOKUP(MAX(AE3390:AE3393)-3,AE3390:AK3407,7,FALSE))/4)-36)*0.8,0),G3388)</f>
        <v>7</v>
      </c>
      <c r="AC3393" s="246">
        <f t="shared" si="2575"/>
        <v>4</v>
      </c>
      <c r="AD3393" t="str">
        <f>IF(W3393&lt;&gt;"DNP","P","DNP")</f>
        <v>P</v>
      </c>
      <c r="AE3393" s="52">
        <f>COUNTIF(AD3390:AD3393,"=P")</f>
        <v>4</v>
      </c>
      <c r="AF3393" t="str">
        <f t="shared" si="2576"/>
        <v>R</v>
      </c>
      <c r="AG3393" s="247">
        <f>IF(OR(W3393="DNP",W3393="")=TRUE,0,((W3409-W3393)*0.4)+(IF(Y3393="W",0.3,IF(Y3393="T",0,-0.3)))+(IF(X3393="",0,X3393*0.3)))+IF(OR(L3393="DNP",L3393="")=TRUE,0,((L3409-L3393)*0.4)+(IF(Y3393="W",0.3,IF(Y3393="T",0,-0.3)))+(IF(M3393="",0,M3393*0.3)))</f>
        <v>1.5222222222222257</v>
      </c>
      <c r="AH3393" s="247">
        <f t="shared" ref="AH3393:AH3407" si="2587">AG3393+(AG3392*0.67)+AG3391*0.33</f>
        <v>2.5208888888888943</v>
      </c>
      <c r="AI3393">
        <f t="shared" si="2580"/>
        <v>10</v>
      </c>
      <c r="AJ3393">
        <f t="shared" ref="AJ3393" si="2588">AI3393+VLOOKUP(A3393,$A$661:$O$765,15,FALSE)</f>
        <v>11</v>
      </c>
      <c r="AK3393">
        <f t="shared" si="2513"/>
        <v>44</v>
      </c>
    </row>
    <row r="3394" spans="1:37" ht="16.5" thickBot="1" x14ac:dyDescent="0.3">
      <c r="A3394" s="238" t="str">
        <f>CONCATENATE($C$10,"Wk ",B3394,"P",A3388)</f>
        <v>2015Wk 5P15</v>
      </c>
      <c r="B3394" s="52">
        <v>5</v>
      </c>
      <c r="C3394" s="52">
        <f>IFERROR(VLOOKUP($A3394,$A$106:$Q$3105,5,FALSE),"DNP")</f>
        <v>8</v>
      </c>
      <c r="D3394" s="52">
        <f>IFERROR(VLOOKUP($A3394,$A$106:$Q$3105,6,FALSE),"DNP")</f>
        <v>5</v>
      </c>
      <c r="E3394" s="52">
        <f>IFERROR(VLOOKUP($A3394,$A$106:$Q$3105,7,FALSE),"DNP")</f>
        <v>7</v>
      </c>
      <c r="F3394" s="52">
        <f>IFERROR(VLOOKUP($A3394,$A$106:$Q$3105,8,FALSE),"DNP")</f>
        <v>5</v>
      </c>
      <c r="G3394" s="52">
        <f>IFERROR(VLOOKUP($A3394,$A$106:$Q$3105,9,FALSE),"DNP")</f>
        <v>6</v>
      </c>
      <c r="H3394" s="52">
        <f>IFERROR(VLOOKUP($A3394,$A$106:$Q$3105,10,FALSE),"DNP")</f>
        <v>5</v>
      </c>
      <c r="I3394" s="52">
        <f>IFERROR(VLOOKUP($A3394,$A$106:$Q$3105,11,FALSE),"DNP")</f>
        <v>4</v>
      </c>
      <c r="J3394" s="52">
        <f>IFERROR(VLOOKUP($A3394,$A$106:$Q$3105,12,FALSE),"DNP")</f>
        <v>4</v>
      </c>
      <c r="K3394" s="52">
        <f>IFERROR(VLOOKUP($A3394,$A$106:$Q$3105,13,FALSE),"DNP")</f>
        <v>4</v>
      </c>
      <c r="L3394" s="239">
        <f>IF(OR(K3394="DNP",K3394=""),"DNP",SUM(C3394:K3394))</f>
        <v>48</v>
      </c>
      <c r="M3394" s="240">
        <f>IFERROR(VLOOKUP($A3394,$A$106:$Q$3105,17,FALSE),"DNP")</f>
        <v>0</v>
      </c>
      <c r="N3394" s="241"/>
      <c r="O3394" s="241"/>
      <c r="P3394" s="241"/>
      <c r="Q3394" s="241"/>
      <c r="R3394" s="241"/>
      <c r="S3394" s="241"/>
      <c r="T3394" s="241"/>
      <c r="U3394" s="241"/>
      <c r="V3394" s="241"/>
      <c r="W3394" s="242"/>
      <c r="X3394" s="243"/>
      <c r="Y3394" s="49" t="str">
        <f t="shared" ref="Y3394" si="2589">IF(M3394="DNP","DNP",IF(M3394=1,"T",IF(M3394&gt;1,"W","L")))</f>
        <v>L</v>
      </c>
      <c r="Z3394" s="49">
        <f t="shared" si="2572"/>
        <v>0</v>
      </c>
      <c r="AA3394" s="244">
        <f t="shared" si="2573"/>
        <v>0</v>
      </c>
      <c r="AB3394" s="250">
        <f t="shared" ref="AB3394" si="2590">IF(AE3394&gt;=4,ROUNDDOWN((((VLOOKUP(MAX(AE3390:AE3394),AE3390:AK3407,7,FALSE)+VLOOKUP(MAX(AE3390:AE3394)-1,AE3390:AK3407,7,FALSE)+VLOOKUP(MAX(AE3390:AE3394)-2,AE3390:AK3407,7,FALSE)+VLOOKUP(MAX(AE3390:AE3394)-3,AE3390:AK3407,7,FALSE))/4)-36)*0.8,0),G3388)</f>
        <v>7</v>
      </c>
      <c r="AC3394" s="246">
        <f t="shared" si="2575"/>
        <v>5</v>
      </c>
      <c r="AD3394" t="str">
        <f>IF(L3394&lt;&gt;"DNP","P","DNP")</f>
        <v>P</v>
      </c>
      <c r="AE3394" s="52">
        <f>COUNTIF(AD3390:AD3394,"=P")</f>
        <v>5</v>
      </c>
      <c r="AF3394" t="str">
        <f t="shared" si="2576"/>
        <v>R</v>
      </c>
      <c r="AG3394" s="247">
        <f>IF(OR(W3394="DNP",W3394="")=TRUE,0,((W3409-W3394)*0.4)+(IF(Y3394="W",0.3,IF(Y3394="T",0,-0.3)))+(IF(X3394="",0,X3394*0.3)))+IF(OR(L3394="DNP",L3394="")=TRUE,0,((L3409-L3394)*0.4)+(IF(Y3394="W",0.3,IF(Y3394="T",0,-0.3)))+(IF(M3394="",0,M3394*0.3)))</f>
        <v>-1.3666666666666658</v>
      </c>
      <c r="AH3394" s="247">
        <f t="shared" si="2587"/>
        <v>6.0222222222225785E-2</v>
      </c>
      <c r="AI3394">
        <f t="shared" si="2580"/>
        <v>10</v>
      </c>
      <c r="AJ3394">
        <f t="shared" ref="AJ3394" si="2591">AI3394+VLOOKUP(A3394,$A$828:$O$932,15,FALSE)</f>
        <v>7</v>
      </c>
      <c r="AK3394">
        <f t="shared" si="2513"/>
        <v>48</v>
      </c>
    </row>
    <row r="3395" spans="1:37" ht="16.5" thickBot="1" x14ac:dyDescent="0.3">
      <c r="A3395" s="238" t="str">
        <f>CONCATENATE($C$10,"Wk ",B3395,"P",A3388)</f>
        <v>2015Wk 6P15</v>
      </c>
      <c r="B3395" s="52">
        <v>6</v>
      </c>
      <c r="C3395" s="241"/>
      <c r="D3395" s="241"/>
      <c r="E3395" s="241"/>
      <c r="F3395" s="241"/>
      <c r="G3395" s="241"/>
      <c r="H3395" s="241"/>
      <c r="I3395" s="241"/>
      <c r="J3395" s="241"/>
      <c r="K3395" s="241"/>
      <c r="L3395" s="248"/>
      <c r="M3395" s="249"/>
      <c r="N3395" s="52">
        <f>IFERROR(VLOOKUP($A3395,$A$106:$Q$3105,5,FALSE),"DNP")</f>
        <v>5</v>
      </c>
      <c r="O3395" s="52">
        <f>IFERROR(VLOOKUP($A3395,$A$106:$Q$3105,6,FALSE),"DNP")</f>
        <v>6</v>
      </c>
      <c r="P3395" s="52">
        <f>IFERROR(VLOOKUP($A3395,$A$106:$Q$3105,7,FALSE),"DNP")</f>
        <v>6</v>
      </c>
      <c r="Q3395" s="52">
        <f>IFERROR(VLOOKUP($A3395,$A$106:$Q$3105,8,FALSE),"DNP")</f>
        <v>5</v>
      </c>
      <c r="R3395" s="52">
        <f>IFERROR(VLOOKUP($A3395,$A$106:$Q$3105,9,FALSE),"DNP")</f>
        <v>4</v>
      </c>
      <c r="S3395" s="52">
        <f>IFERROR(VLOOKUP($A3395,$A$106:$Q$3105,10,FALSE),"DNP")</f>
        <v>5</v>
      </c>
      <c r="T3395" s="52">
        <f>IFERROR(VLOOKUP($A3395,$A$106:$Q$3105,11,FALSE),"DNP")</f>
        <v>4</v>
      </c>
      <c r="U3395" s="52">
        <f>IFERROR(VLOOKUP($A3395,$A$106:$Q$3105,12,FALSE),"DNP")</f>
        <v>6</v>
      </c>
      <c r="V3395" s="52">
        <f>IFERROR(VLOOKUP($A3395,$A$106:$Q$3105,13,FALSE),"DNP")</f>
        <v>8</v>
      </c>
      <c r="W3395" s="239">
        <f>IF(OR(V3395="DNP",V3395=""),"DNP",SUM(N3395:V3395))</f>
        <v>49</v>
      </c>
      <c r="X3395" s="240">
        <f>IFERROR(VLOOKUP($A3395,$A$106:$Q$3105,17,FALSE),"DNP")</f>
        <v>0</v>
      </c>
      <c r="Y3395" s="49" t="str">
        <f t="shared" ref="Y3395" si="2592">IF(X3395="DNP","DNP",IF(X3395=1,"T",IF(X3395&gt;1,"W","L")))</f>
        <v>L</v>
      </c>
      <c r="Z3395" s="49">
        <f t="shared" si="2572"/>
        <v>0</v>
      </c>
      <c r="AA3395" s="244">
        <f t="shared" si="2573"/>
        <v>0</v>
      </c>
      <c r="AB3395" s="250">
        <f t="shared" ref="AB3395" si="2593">IF(AE3395&gt;=4,ROUNDDOWN((((VLOOKUP(MAX(AE3390:AE3395),AE3390:AK3407,7,FALSE)+VLOOKUP(MAX(AE3390:AE3395)-1,AE3390:AK3407,7,FALSE)+VLOOKUP(MAX(AE3390:AE3395)-2,AE3390:AK3407,7,FALSE)+VLOOKUP(MAX(AE3390:AE3395)-3,AE3390:AK3407,7,FALSE))/4)-36)*0.8,0),G3388)</f>
        <v>8</v>
      </c>
      <c r="AC3395" s="246">
        <f t="shared" si="2575"/>
        <v>6</v>
      </c>
      <c r="AD3395" t="str">
        <f>IF(W3395&lt;&gt;"DNP","P","DNP")</f>
        <v>P</v>
      </c>
      <c r="AE3395" s="52">
        <f>COUNTIF(AD3390:AD3395,"=P")</f>
        <v>6</v>
      </c>
      <c r="AF3395" t="str">
        <f t="shared" si="2576"/>
        <v>R</v>
      </c>
      <c r="AG3395" s="247">
        <f>IF(OR(W3395="DNP",W3395="")=TRUE,0,((W3409-W3395)*0.4)+(IF(Y3395="W",0.3,IF(Y3395="T",0,-0.3)))+(IF(X3395="",0,X3395*0.3)))+IF(OR(L3395="DNP",L3395="")=TRUE,0,((L3409-L3395)*0.4)+(IF(Y3395="W",0.3,IF(Y3395="T",0,-0.3)))+(IF(M3395="",0,M3395*0.3)))</f>
        <v>-1.6777777777777745</v>
      </c>
      <c r="AH3395" s="247">
        <f t="shared" si="2587"/>
        <v>-2.0911111111111063</v>
      </c>
      <c r="AI3395">
        <f t="shared" si="2580"/>
        <v>9</v>
      </c>
      <c r="AJ3395">
        <f t="shared" ref="AJ3395" si="2594">AI3395+VLOOKUP(A3395,$A$995:$O$1099,15,FALSE)</f>
        <v>5</v>
      </c>
      <c r="AK3395">
        <f t="shared" si="2513"/>
        <v>49</v>
      </c>
    </row>
    <row r="3396" spans="1:37" ht="16.5" thickBot="1" x14ac:dyDescent="0.3">
      <c r="A3396" s="238" t="str">
        <f>CONCATENATE($C$10,"Wk ",B3396,"P",A3388)</f>
        <v>2015Wk 7P15</v>
      </c>
      <c r="B3396" s="52">
        <v>7</v>
      </c>
      <c r="C3396" s="52">
        <f>IFERROR(VLOOKUP($A3396,$A$106:$Q$3105,5,FALSE),"DNP")</f>
        <v>6</v>
      </c>
      <c r="D3396" s="52">
        <f>IFERROR(VLOOKUP($A3396,$A$106:$Q$3105,6,FALSE),"DNP")</f>
        <v>5</v>
      </c>
      <c r="E3396" s="52">
        <f>IFERROR(VLOOKUP($A3396,$A$106:$Q$3105,7,FALSE),"DNP")</f>
        <v>6</v>
      </c>
      <c r="F3396" s="52">
        <f>IFERROR(VLOOKUP($A3396,$A$106:$Q$3105,8,FALSE),"DNP")</f>
        <v>4</v>
      </c>
      <c r="G3396" s="52">
        <f>IFERROR(VLOOKUP($A3396,$A$106:$Q$3105,9,FALSE),"DNP")</f>
        <v>5</v>
      </c>
      <c r="H3396" s="52">
        <f>IFERROR(VLOOKUP($A3396,$A$106:$Q$3105,10,FALSE),"DNP")</f>
        <v>5</v>
      </c>
      <c r="I3396" s="52">
        <f>IFERROR(VLOOKUP($A3396,$A$106:$Q$3105,11,FALSE),"DNP")</f>
        <v>5</v>
      </c>
      <c r="J3396" s="52">
        <f>IFERROR(VLOOKUP($A3396,$A$106:$Q$3105,12,FALSE),"DNP")</f>
        <v>3</v>
      </c>
      <c r="K3396" s="52">
        <f>IFERROR(VLOOKUP($A3396,$A$106:$Q$3105,13,FALSE),"DNP")</f>
        <v>5</v>
      </c>
      <c r="L3396" s="239">
        <f>IF(OR(K3396="DNP",K3396=""),"DNP",SUM(C3396:K3396))</f>
        <v>44</v>
      </c>
      <c r="M3396" s="240">
        <f>IFERROR(VLOOKUP($A3396,$A$106:$Q$3105,17,FALSE),"DNP")</f>
        <v>2</v>
      </c>
      <c r="N3396" s="241"/>
      <c r="O3396" s="241"/>
      <c r="P3396" s="241"/>
      <c r="Q3396" s="241"/>
      <c r="R3396" s="241"/>
      <c r="S3396" s="241"/>
      <c r="T3396" s="241"/>
      <c r="U3396" s="241"/>
      <c r="V3396" s="241"/>
      <c r="W3396" s="242"/>
      <c r="X3396" s="243"/>
      <c r="Y3396" s="49" t="str">
        <f t="shared" ref="Y3396" si="2595">IF(M3396="DNP","DNP",IF(M3396=1,"T",IF(M3396&gt;1,"W","L")))</f>
        <v>W</v>
      </c>
      <c r="Z3396" s="49">
        <f t="shared" si="2572"/>
        <v>1</v>
      </c>
      <c r="AA3396" s="244">
        <f t="shared" si="2573"/>
        <v>12</v>
      </c>
      <c r="AB3396" s="250">
        <f t="shared" ref="AB3396" si="2596">IF(AE3396&gt;=4,ROUNDDOWN((((VLOOKUP(MAX(AE3390:AE3396),AE3390:AK3407,7,FALSE)+VLOOKUP(MAX(AE3390:AE3396)-1,AE3390:AK3407,7,FALSE)+VLOOKUP(MAX(AE3390:AE3396)-2,AE3390:AK3407,7,FALSE)+VLOOKUP(MAX(AE3390:AE3396)-3,AE3390:AK3407,7,FALSE))/4)-36)*0.8,0),G3388)</f>
        <v>8</v>
      </c>
      <c r="AC3396" s="246">
        <f t="shared" si="2575"/>
        <v>7</v>
      </c>
      <c r="AD3396" t="str">
        <f>IF(L3396&lt;&gt;"DNP","P","DNP")</f>
        <v>P</v>
      </c>
      <c r="AE3396" s="52">
        <f>COUNTIF(AD3390:AD3396,"=P")</f>
        <v>7</v>
      </c>
      <c r="AF3396" t="str">
        <f t="shared" si="2576"/>
        <v>R</v>
      </c>
      <c r="AG3396" s="247">
        <f>IF(OR(W3396="DNP",W3396="")=TRUE,0,((W3409-W3396)*0.4)+(IF(Y3396="W",0.3,IF(Y3396="T",0,-0.3)))+(IF(X3396="",0,X3396*0.3)))+IF(OR(L3396="DNP",L3396="")=TRUE,0,((L3409-L3396)*0.4)+(IF(Y3396="W",0.3,IF(Y3396="T",0,-0.3)))+(IF(M3396="",0,M3396*0.3)))</f>
        <v>1.4333333333333345</v>
      </c>
      <c r="AH3396" s="247">
        <f t="shared" si="2587"/>
        <v>-0.14177777777777434</v>
      </c>
      <c r="AI3396">
        <f t="shared" si="2580"/>
        <v>9</v>
      </c>
      <c r="AJ3396">
        <f t="shared" ref="AJ3396" si="2597">AI3396+VLOOKUP(A3396,$A$1162:$O$1266,15,FALSE)</f>
        <v>9</v>
      </c>
      <c r="AK3396">
        <f t="shared" si="2513"/>
        <v>44</v>
      </c>
    </row>
    <row r="3397" spans="1:37" ht="16.5" thickBot="1" x14ac:dyDescent="0.3">
      <c r="A3397" s="238" t="str">
        <f>CONCATENATE($C$10,"Wk ",B3397,"P",A3388)</f>
        <v>2015Wk 8P15</v>
      </c>
      <c r="B3397" s="52">
        <v>8</v>
      </c>
      <c r="C3397" s="241"/>
      <c r="D3397" s="241"/>
      <c r="E3397" s="241"/>
      <c r="F3397" s="241"/>
      <c r="G3397" s="241"/>
      <c r="H3397" s="241"/>
      <c r="I3397" s="241"/>
      <c r="J3397" s="241"/>
      <c r="K3397" s="241"/>
      <c r="L3397" s="248"/>
      <c r="M3397" s="249"/>
      <c r="N3397" s="52">
        <f>IFERROR(VLOOKUP($A3397,$A$106:$Q$3105,5,FALSE),"DNP")</f>
        <v>6</v>
      </c>
      <c r="O3397" s="52">
        <f>IFERROR(VLOOKUP($A3397,$A$106:$Q$3105,6,FALSE),"DNP")</f>
        <v>4</v>
      </c>
      <c r="P3397" s="52">
        <f>IFERROR(VLOOKUP($A3397,$A$106:$Q$3105,7,FALSE),"DNP")</f>
        <v>6</v>
      </c>
      <c r="Q3397" s="52">
        <f>IFERROR(VLOOKUP($A3397,$A$106:$Q$3105,8,FALSE),"DNP")</f>
        <v>4</v>
      </c>
      <c r="R3397" s="52">
        <f>IFERROR(VLOOKUP($A3397,$A$106:$Q$3105,9,FALSE),"DNP")</f>
        <v>3</v>
      </c>
      <c r="S3397" s="52">
        <f>IFERROR(VLOOKUP($A3397,$A$106:$Q$3105,10,FALSE),"DNP")</f>
        <v>5</v>
      </c>
      <c r="T3397" s="52">
        <f>IFERROR(VLOOKUP($A3397,$A$106:$Q$3105,11,FALSE),"DNP")</f>
        <v>3</v>
      </c>
      <c r="U3397" s="52">
        <f>IFERROR(VLOOKUP($A3397,$A$106:$Q$3105,12,FALSE),"DNP")</f>
        <v>5</v>
      </c>
      <c r="V3397" s="52">
        <f>IFERROR(VLOOKUP($A3397,$A$106:$Q$3105,13,FALSE),"DNP")</f>
        <v>6</v>
      </c>
      <c r="W3397" s="239">
        <f>IF(OR(V3397="DNP",V3397=""),"DNP",SUM(N3397:V3397))</f>
        <v>42</v>
      </c>
      <c r="X3397" s="240">
        <f>IFERROR(VLOOKUP($A3397,$A$106:$Q$3105,17,FALSE),"DNP")</f>
        <v>2</v>
      </c>
      <c r="Y3397" s="49" t="str">
        <f t="shared" ref="Y3397" si="2598">IF(X3397="DNP","DNP",IF(X3397=1,"T",IF(X3397&gt;1,"W","L")))</f>
        <v>W</v>
      </c>
      <c r="Z3397" s="49">
        <f t="shared" si="2572"/>
        <v>1</v>
      </c>
      <c r="AA3397" s="244">
        <f t="shared" si="2573"/>
        <v>18</v>
      </c>
      <c r="AB3397" s="250">
        <f t="shared" ref="AB3397" si="2599">IF(AE3397&gt;=4,ROUNDDOWN((((VLOOKUP(MAX(AE3390:AE3397),AE3390:AK3407,7,FALSE)+VLOOKUP(MAX(AE3390:AE3397)-1,AE3390:AK3407,7,FALSE)+VLOOKUP(MAX(AE3390:AE3397)-2,AE3390:AK3407,7,FALSE)+VLOOKUP(MAX(AE3390:AE3397)-3,AE3390:AK3407,7,FALSE))/4)-36)*0.8,0),G3388)</f>
        <v>7</v>
      </c>
      <c r="AC3397" s="246">
        <f t="shared" si="2575"/>
        <v>8</v>
      </c>
      <c r="AD3397" t="str">
        <f>IF(W3397&lt;&gt;"DNP","P","DNP")</f>
        <v>P</v>
      </c>
      <c r="AE3397" s="52">
        <f>COUNTIF(AD3390:AD3397,"=P")</f>
        <v>8</v>
      </c>
      <c r="AF3397" t="str">
        <f t="shared" si="2576"/>
        <v>R</v>
      </c>
      <c r="AG3397" s="247">
        <f>IF(OR(W3397="DNP",W3397="")=TRUE,0,((W3409-W3397)*0.4)+(IF(Y3397="W",0.3,IF(Y3397="T",0,-0.3)))+(IF(X3397="",0,X3397*0.3)))+IF(OR(L3397="DNP",L3397="")=TRUE,0,((L3409-L3397)*0.4)+(IF(Y3397="W",0.3,IF(Y3397="T",0,-0.3)))+(IF(M3397="",0,M3397*0.3)))</f>
        <v>2.322222222222226</v>
      </c>
      <c r="AH3397" s="247">
        <f t="shared" si="2587"/>
        <v>2.7288888888888945</v>
      </c>
      <c r="AI3397">
        <f t="shared" si="2580"/>
        <v>10</v>
      </c>
      <c r="AJ3397">
        <f t="shared" ref="AJ3397" si="2600">AI3397+VLOOKUP(A3397,$A$1329:$O$1433,15,FALSE)</f>
        <v>12</v>
      </c>
      <c r="AK3397">
        <f t="shared" si="2513"/>
        <v>42</v>
      </c>
    </row>
    <row r="3398" spans="1:37" ht="16.5" thickBot="1" x14ac:dyDescent="0.3">
      <c r="A3398" s="238" t="str">
        <f>CONCATENATE($C$10,"Wk ",B3398,"P",A3388)</f>
        <v>2015Wk 9P15</v>
      </c>
      <c r="B3398" s="52">
        <v>9</v>
      </c>
      <c r="C3398" s="52">
        <f>IFERROR(VLOOKUP($A3398,$A$106:$Q$3105,5,FALSE),"DNP")</f>
        <v>7</v>
      </c>
      <c r="D3398" s="52">
        <f>IFERROR(VLOOKUP($A3398,$A$106:$Q$3105,6,FALSE),"DNP")</f>
        <v>5</v>
      </c>
      <c r="E3398" s="52">
        <f>IFERROR(VLOOKUP($A3398,$A$106:$Q$3105,7,FALSE),"DNP")</f>
        <v>8</v>
      </c>
      <c r="F3398" s="52">
        <f>IFERROR(VLOOKUP($A3398,$A$106:$Q$3105,8,FALSE),"DNP")</f>
        <v>5</v>
      </c>
      <c r="G3398" s="52">
        <f>IFERROR(VLOOKUP($A3398,$A$106:$Q$3105,9,FALSE),"DNP")</f>
        <v>5</v>
      </c>
      <c r="H3398" s="52">
        <f>IFERROR(VLOOKUP($A3398,$A$106:$Q$3105,10,FALSE),"DNP")</f>
        <v>4</v>
      </c>
      <c r="I3398" s="52">
        <f>IFERROR(VLOOKUP($A3398,$A$106:$Q$3105,11,FALSE),"DNP")</f>
        <v>4</v>
      </c>
      <c r="J3398" s="52">
        <f>IFERROR(VLOOKUP($A3398,$A$106:$Q$3105,12,FALSE),"DNP")</f>
        <v>4</v>
      </c>
      <c r="K3398" s="52">
        <f>IFERROR(VLOOKUP($A3398,$A$106:$Q$3105,13,FALSE),"DNP")</f>
        <v>5</v>
      </c>
      <c r="L3398" s="239">
        <f>IF(OR(K3398="DNP",K3398=""),"DNP",SUM(C3398:K3398))</f>
        <v>47</v>
      </c>
      <c r="M3398" s="240">
        <f>IFERROR(VLOOKUP($A3398,$A$106:$Q$3105,17,FALSE),"DNP")</f>
        <v>0</v>
      </c>
      <c r="N3398" s="241"/>
      <c r="O3398" s="241"/>
      <c r="P3398" s="241"/>
      <c r="Q3398" s="241"/>
      <c r="R3398" s="241"/>
      <c r="S3398" s="241"/>
      <c r="T3398" s="241"/>
      <c r="U3398" s="241"/>
      <c r="V3398" s="241"/>
      <c r="W3398" s="242"/>
      <c r="X3398" s="243"/>
      <c r="Y3398" s="49" t="str">
        <f t="shared" ref="Y3398" si="2601">IF(M3398="DNP","DNP",IF(M3398=1,"T",IF(M3398&gt;1,"W","L")))</f>
        <v>L</v>
      </c>
      <c r="Z3398" s="49">
        <f t="shared" si="2572"/>
        <v>0</v>
      </c>
      <c r="AA3398" s="244">
        <f t="shared" si="2573"/>
        <v>0</v>
      </c>
      <c r="AB3398" s="250">
        <f t="shared" ref="AB3398" si="2602">IF(AE3398&gt;=4,ROUNDDOWN((((VLOOKUP(MAX(AE3390:AE3398),AE3390:AK3407,7,FALSE)+VLOOKUP(MAX(AE3390:AE3398)-1,AE3390:AK3407,7,FALSE)+VLOOKUP(MAX(AE3390:AE3398)-2,AE3390:AK3407,7,FALSE)+VLOOKUP(MAX(AE3390:AE3398)-3,AE3390:AK3407,7,FALSE))/4)-36)*0.8,0),G3388)</f>
        <v>7</v>
      </c>
      <c r="AC3398" s="246">
        <f t="shared" si="2575"/>
        <v>9</v>
      </c>
      <c r="AD3398" t="str">
        <f>IF(L3398&lt;&gt;"DNP","P","DNP")</f>
        <v>P</v>
      </c>
      <c r="AE3398" s="52">
        <f>COUNTIF(AD3390:AD3398,"=P")</f>
        <v>9</v>
      </c>
      <c r="AF3398" t="str">
        <f t="shared" si="2576"/>
        <v>R</v>
      </c>
      <c r="AG3398" s="247">
        <f>IF(OR(W3398="DNP",W3398="")=TRUE,0,((W3409-W3398)*0.4)+(IF(Y3398="W",0.3,IF(Y3398="T",0,-0.3)))+(IF(X3398="",0,X3398*0.3)))+IF(OR(L3398="DNP",L3398="")=TRUE,0,((L3409-L3398)*0.4)+(IF(Y3398="W",0.3,IF(Y3398="T",0,-0.3)))+(IF(M3398="",0,M3398*0.3)))</f>
        <v>-0.96666666666666567</v>
      </c>
      <c r="AH3398" s="247">
        <f t="shared" si="2587"/>
        <v>1.0622222222222262</v>
      </c>
      <c r="AI3398">
        <f t="shared" si="2580"/>
        <v>10</v>
      </c>
      <c r="AJ3398">
        <f t="shared" ref="AJ3398" si="2603">AI3398+VLOOKUP(A3398,$A$1496:$O$1600,15,FALSE)</f>
        <v>8</v>
      </c>
      <c r="AK3398">
        <f t="shared" si="2513"/>
        <v>47</v>
      </c>
    </row>
    <row r="3399" spans="1:37" ht="16.5" thickBot="1" x14ac:dyDescent="0.3">
      <c r="A3399" s="238" t="str">
        <f>CONCATENATE($C$10,"Wk ",B3399,"P",A3388)</f>
        <v>2015Wk 10P15</v>
      </c>
      <c r="B3399" s="52">
        <v>10</v>
      </c>
      <c r="C3399" s="241"/>
      <c r="D3399" s="241"/>
      <c r="E3399" s="241"/>
      <c r="F3399" s="241"/>
      <c r="G3399" s="241"/>
      <c r="H3399" s="241"/>
      <c r="I3399" s="241"/>
      <c r="J3399" s="241"/>
      <c r="K3399" s="241"/>
      <c r="L3399" s="248"/>
      <c r="M3399" s="249"/>
      <c r="N3399" s="52">
        <f>IFERROR(VLOOKUP($A3399,$A$106:$Q$3105,5,FALSE),"DNP")</f>
        <v>5</v>
      </c>
      <c r="O3399" s="52">
        <f>IFERROR(VLOOKUP($A3399,$A$106:$Q$3105,6,FALSE),"DNP")</f>
        <v>5</v>
      </c>
      <c r="P3399" s="52">
        <f>IFERROR(VLOOKUP($A3399,$A$106:$Q$3105,7,FALSE),"DNP")</f>
        <v>6</v>
      </c>
      <c r="Q3399" s="52">
        <f>IFERROR(VLOOKUP($A3399,$A$106:$Q$3105,8,FALSE),"DNP")</f>
        <v>5</v>
      </c>
      <c r="R3399" s="52">
        <f>IFERROR(VLOOKUP($A3399,$A$106:$Q$3105,9,FALSE),"DNP")</f>
        <v>4</v>
      </c>
      <c r="S3399" s="52">
        <f>IFERROR(VLOOKUP($A3399,$A$106:$Q$3105,10,FALSE),"DNP")</f>
        <v>6</v>
      </c>
      <c r="T3399" s="52">
        <f>IFERROR(VLOOKUP($A3399,$A$106:$Q$3105,11,FALSE),"DNP")</f>
        <v>4</v>
      </c>
      <c r="U3399" s="52">
        <f>IFERROR(VLOOKUP($A3399,$A$106:$Q$3105,12,FALSE),"DNP")</f>
        <v>5</v>
      </c>
      <c r="V3399" s="52">
        <f>IFERROR(VLOOKUP($A3399,$A$106:$Q$3105,13,FALSE),"DNP")</f>
        <v>7</v>
      </c>
      <c r="W3399" s="239">
        <f>IF(OR(V3399="DNP",V3399=""),"DNP",SUM(N3399:V3399))</f>
        <v>47</v>
      </c>
      <c r="X3399" s="240">
        <f>IFERROR(VLOOKUP($A3399,$A$106:$Q$3105,17,FALSE),"DNP")</f>
        <v>0</v>
      </c>
      <c r="Y3399" s="49" t="str">
        <f t="shared" ref="Y3399" si="2604">IF(X3399="DNP","DNP",IF(X3399=1,"T",IF(X3399&gt;1,"W","L")))</f>
        <v>L</v>
      </c>
      <c r="Z3399" s="49">
        <f t="shared" si="2572"/>
        <v>0</v>
      </c>
      <c r="AA3399" s="244">
        <f t="shared" si="2573"/>
        <v>0</v>
      </c>
      <c r="AB3399" s="250">
        <f t="shared" ref="AB3399" si="2605">IF(AE3399&gt;=4,ROUNDDOWN((((VLOOKUP(MAX(AE3390:AE3399),AE3390:AK3407,7,FALSE)+VLOOKUP(MAX(AE3390:AE3399)-1,AE3390:AK3407,7,FALSE)+VLOOKUP(MAX(AE3390:AE3399)-2,AE3390:AK3407,7,FALSE)+VLOOKUP(MAX(AE3390:AE3399)-3,AE3390:AK3407,7,FALSE))/4)-36)*0.8,0),G3388)</f>
        <v>7</v>
      </c>
      <c r="AC3399" s="246">
        <f t="shared" ref="AC3399:AC3407" si="2606">IF(VLOOKUP(LEFT($A3399,9),$A$106:$Q$3105,17,FALSE)="Played",B3399,"")</f>
        <v>10</v>
      </c>
      <c r="AD3399" t="str">
        <f>IF(W3399&lt;&gt;"DNP","P","DNP")</f>
        <v>P</v>
      </c>
      <c r="AE3399" s="52">
        <f>COUNTIF(AD3390:AD3399,"=P")</f>
        <v>10</v>
      </c>
      <c r="AF3399" t="str">
        <f t="shared" si="2576"/>
        <v>R</v>
      </c>
      <c r="AG3399" s="247">
        <f>IF(OR(W3399="DNP",W3399="")=TRUE,0,((W3409-W3399)*0.4)+(IF(Y3399="W",0.3,IF(Y3399="T",0,-0.3)))+(IF(X3399="",0,X3399*0.3)))+IF(OR(L3399="DNP",L3399="")=TRUE,0,((L3409-L3399)*0.4)+(IF(Y3399="W",0.3,IF(Y3399="T",0,-0.3)))+(IF(M3399="",0,M3399*0.3)))</f>
        <v>-0.87777777777777422</v>
      </c>
      <c r="AH3399" s="247">
        <f t="shared" si="2587"/>
        <v>-0.75911111111110552</v>
      </c>
      <c r="AI3399">
        <f t="shared" si="2580"/>
        <v>10</v>
      </c>
      <c r="AJ3399">
        <f t="shared" ref="AJ3399" si="2607">AI3399+VLOOKUP(A3399,$A$1663:$O$1767,15,FALSE)</f>
        <v>7</v>
      </c>
      <c r="AK3399">
        <f t="shared" si="2513"/>
        <v>47</v>
      </c>
    </row>
    <row r="3400" spans="1:37" ht="16.5" thickBot="1" x14ac:dyDescent="0.3">
      <c r="A3400" s="238" t="str">
        <f>CONCATENATE($C$10,"Wk ",B3400,"P",A3388)</f>
        <v>2015Wk 11P15</v>
      </c>
      <c r="B3400" s="52">
        <v>11</v>
      </c>
      <c r="C3400" s="52">
        <f>IFERROR(VLOOKUP($A3400,$A$106:$Q$3105,5,FALSE),"DNP")</f>
        <v>6</v>
      </c>
      <c r="D3400" s="52">
        <f>IFERROR(VLOOKUP($A3400,$A$106:$Q$3105,6,FALSE),"DNP")</f>
        <v>6</v>
      </c>
      <c r="E3400" s="52">
        <f>IFERROR(VLOOKUP($A3400,$A$106:$Q$3105,7,FALSE),"DNP")</f>
        <v>6</v>
      </c>
      <c r="F3400" s="52">
        <f>IFERROR(VLOOKUP($A3400,$A$106:$Q$3105,8,FALSE),"DNP")</f>
        <v>6</v>
      </c>
      <c r="G3400" s="52">
        <f>IFERROR(VLOOKUP($A3400,$A$106:$Q$3105,9,FALSE),"DNP")</f>
        <v>5</v>
      </c>
      <c r="H3400" s="52">
        <f>IFERROR(VLOOKUP($A3400,$A$106:$Q$3105,10,FALSE),"DNP")</f>
        <v>4</v>
      </c>
      <c r="I3400" s="52">
        <f>IFERROR(VLOOKUP($A3400,$A$106:$Q$3105,11,FALSE),"DNP")</f>
        <v>5</v>
      </c>
      <c r="J3400" s="52">
        <f>IFERROR(VLOOKUP($A3400,$A$106:$Q$3105,12,FALSE),"DNP")</f>
        <v>3</v>
      </c>
      <c r="K3400" s="52">
        <f>IFERROR(VLOOKUP($A3400,$A$106:$Q$3105,13,FALSE),"DNP")</f>
        <v>7</v>
      </c>
      <c r="L3400" s="239">
        <f>IF(OR(K3400="DNP",K3400=""),"DNP",SUM(C3400:K3400))</f>
        <v>48</v>
      </c>
      <c r="M3400" s="240">
        <f>IFERROR(VLOOKUP($A3400,$A$106:$Q$3105,17,FALSE),"DNP")</f>
        <v>0</v>
      </c>
      <c r="N3400" s="241"/>
      <c r="O3400" s="241"/>
      <c r="P3400" s="241"/>
      <c r="Q3400" s="241"/>
      <c r="R3400" s="241"/>
      <c r="S3400" s="241"/>
      <c r="T3400" s="241"/>
      <c r="U3400" s="241"/>
      <c r="V3400" s="241"/>
      <c r="W3400" s="242"/>
      <c r="X3400" s="243"/>
      <c r="Y3400" s="49" t="str">
        <f t="shared" ref="Y3400" si="2608">IF(M3400="DNP","DNP",IF(M3400=1,"T",IF(M3400&gt;1,"W","L")))</f>
        <v>L</v>
      </c>
      <c r="Z3400" s="49">
        <f t="shared" si="2572"/>
        <v>0</v>
      </c>
      <c r="AA3400" s="244">
        <f t="shared" si="2573"/>
        <v>0</v>
      </c>
      <c r="AB3400" s="250">
        <f t="shared" ref="AB3400" si="2609">IF(AE3400&gt;=4,ROUNDDOWN((((VLOOKUP(MAX(AE3390:AE3400),AE3390:AK3407,7,FALSE)+VLOOKUP(MAX(AE3390:AE3400)-1,AE3390:AK3407,7,FALSE)+VLOOKUP(MAX(AE3390:AE3400)-2,AE3390:AK3407,7,FALSE)+VLOOKUP(MAX(AE3390:AE3400)-3,AE3390:AK3407,7,FALSE))/4)-36)*0.8,0),G3388)</f>
        <v>8</v>
      </c>
      <c r="AC3400" s="246">
        <f t="shared" si="2606"/>
        <v>11</v>
      </c>
      <c r="AD3400" t="str">
        <f>IF(L3400&lt;&gt;"DNP","P","DNP")</f>
        <v>P</v>
      </c>
      <c r="AE3400" s="52">
        <f>COUNTIF(AD3390:AD3400,"=P")</f>
        <v>11</v>
      </c>
      <c r="AF3400" t="str">
        <f t="shared" si="2576"/>
        <v>R</v>
      </c>
      <c r="AG3400" s="247">
        <f>IF(OR(W3400="DNP",W3400="")=TRUE,0,((W3409-W3400)*0.4)+(IF(Y3400="W",0.3,IF(Y3400="T",0,-0.3)))+(IF(X3400="",0,X3400*0.3)))+IF(OR(L3400="DNP",L3400="")=TRUE,0,((L3409-L3400)*0.4)+(IF(Y3400="W",0.3,IF(Y3400="T",0,-0.3)))+(IF(M3400="",0,M3400*0.3)))</f>
        <v>-1.3666666666666658</v>
      </c>
      <c r="AH3400" s="247">
        <f t="shared" si="2587"/>
        <v>-2.2737777777777741</v>
      </c>
      <c r="AI3400">
        <f t="shared" si="2580"/>
        <v>9</v>
      </c>
      <c r="AJ3400">
        <f t="shared" ref="AJ3400" si="2610">AI3400+VLOOKUP(A3400,$A$1830:$O$1934,15,FALSE)</f>
        <v>6</v>
      </c>
      <c r="AK3400">
        <f t="shared" si="2513"/>
        <v>48</v>
      </c>
    </row>
    <row r="3401" spans="1:37" ht="16.5" thickBot="1" x14ac:dyDescent="0.3">
      <c r="A3401" s="238" t="str">
        <f>CONCATENATE($C$10,"Wk ",B3401,"P",A3388)</f>
        <v>2015Wk 12P15</v>
      </c>
      <c r="B3401" s="52">
        <v>12</v>
      </c>
      <c r="C3401" s="241"/>
      <c r="D3401" s="241"/>
      <c r="E3401" s="241"/>
      <c r="F3401" s="241"/>
      <c r="G3401" s="241"/>
      <c r="H3401" s="241"/>
      <c r="I3401" s="241"/>
      <c r="J3401" s="241"/>
      <c r="K3401" s="241"/>
      <c r="L3401" s="248"/>
      <c r="M3401" s="249"/>
      <c r="N3401" s="52">
        <f>IFERROR(VLOOKUP($A3401,$A$106:$Q$3105,5,FALSE),"DNP")</f>
        <v>5</v>
      </c>
      <c r="O3401" s="52">
        <f>IFERROR(VLOOKUP($A3401,$A$106:$Q$3105,6,FALSE),"DNP")</f>
        <v>5</v>
      </c>
      <c r="P3401" s="52">
        <f>IFERROR(VLOOKUP($A3401,$A$106:$Q$3105,7,FALSE),"DNP")</f>
        <v>5</v>
      </c>
      <c r="Q3401" s="52">
        <f>IFERROR(VLOOKUP($A3401,$A$106:$Q$3105,8,FALSE),"DNP")</f>
        <v>4</v>
      </c>
      <c r="R3401" s="52">
        <f>IFERROR(VLOOKUP($A3401,$A$106:$Q$3105,9,FALSE),"DNP")</f>
        <v>4</v>
      </c>
      <c r="S3401" s="52">
        <f>IFERROR(VLOOKUP($A3401,$A$106:$Q$3105,10,FALSE),"DNP")</f>
        <v>5</v>
      </c>
      <c r="T3401" s="52">
        <f>IFERROR(VLOOKUP($A3401,$A$106:$Q$3105,11,FALSE),"DNP")</f>
        <v>3</v>
      </c>
      <c r="U3401" s="52">
        <f>IFERROR(VLOOKUP($A3401,$A$106:$Q$3105,12,FALSE),"DNP")</f>
        <v>5</v>
      </c>
      <c r="V3401" s="52">
        <f>IFERROR(VLOOKUP($A3401,$A$106:$Q$3105,13,FALSE),"DNP")</f>
        <v>6</v>
      </c>
      <c r="W3401" s="239">
        <f>IF(OR(V3401="DNP",V3401=""),"DNP",SUM(N3401:V3401))</f>
        <v>42</v>
      </c>
      <c r="X3401" s="240">
        <f>IFERROR(VLOOKUP($A3401,$A$106:$Q$3105,17,FALSE),"DNP")</f>
        <v>2</v>
      </c>
      <c r="Y3401" s="49" t="str">
        <f t="shared" ref="Y3401" si="2611">IF(X3401="DNP","DNP",IF(X3401=1,"T",IF(X3401&gt;1,"W","L")))</f>
        <v>W</v>
      </c>
      <c r="Z3401" s="49">
        <f t="shared" si="2572"/>
        <v>0</v>
      </c>
      <c r="AA3401" s="244">
        <f t="shared" si="2573"/>
        <v>0</v>
      </c>
      <c r="AB3401" s="250">
        <f t="shared" ref="AB3401" si="2612">IF(AE3401&gt;=4,ROUNDDOWN((((VLOOKUP(MAX(AE3390:AE3401),AE3390:AK3407,7,FALSE)+VLOOKUP(MAX(AE3390:AE3401)-1,AE3390:AK3407,7,FALSE)+VLOOKUP(MAX(AE3390:AE3401)-2,AE3390:AK3407,7,FALSE)+VLOOKUP(MAX(AE3390:AE3401)-3,AE3390:AK3407,7,FALSE))/4)-36)*0.8,0),G3388)</f>
        <v>8</v>
      </c>
      <c r="AC3401" s="246">
        <f t="shared" si="2606"/>
        <v>12</v>
      </c>
      <c r="AD3401" t="str">
        <f>IF(W3401&lt;&gt;"DNP","P","DNP")</f>
        <v>P</v>
      </c>
      <c r="AE3401" s="52">
        <f>COUNTIF(AD3390:AD3401,"=P")</f>
        <v>12</v>
      </c>
      <c r="AF3401" t="str">
        <f t="shared" si="2576"/>
        <v>R</v>
      </c>
      <c r="AG3401" s="247">
        <f>IF(OR(W3401="DNP",W3401="")=TRUE,0,((W3409-W3401)*0.4)+(IF(Y3401="W",0.3,IF(Y3401="T",0,-0.3)))+(IF(X3401="",0,X3401*0.3)))+IF(OR(L3401="DNP",L3401="")=TRUE,0,((L3409-L3401)*0.4)+(IF(Y3401="W",0.3,IF(Y3401="T",0,-0.3)))+(IF(M3401="",0,M3401*0.3)))</f>
        <v>2.322222222222226</v>
      </c>
      <c r="AH3401" s="247">
        <f t="shared" si="2587"/>
        <v>1.1168888888888944</v>
      </c>
      <c r="AI3401">
        <f t="shared" si="2580"/>
        <v>9</v>
      </c>
      <c r="AJ3401">
        <f t="shared" ref="AJ3401" si="2613">AI3401+VLOOKUP(A3401,$A$1997:$O$2101,15,FALSE)</f>
        <v>11</v>
      </c>
      <c r="AK3401">
        <f t="shared" si="2513"/>
        <v>42</v>
      </c>
    </row>
    <row r="3402" spans="1:37" ht="16.5" thickBot="1" x14ac:dyDescent="0.3">
      <c r="A3402" s="238" t="str">
        <f>CONCATENATE($C$10,"Wk ",B3402,"P",A3388)</f>
        <v>2015Wk 13P15</v>
      </c>
      <c r="B3402" s="52">
        <v>13</v>
      </c>
      <c r="C3402" s="52">
        <f>IFERROR(VLOOKUP($A3402,$A$106:$Q$3105,5,FALSE),"DNP")</f>
        <v>5</v>
      </c>
      <c r="D3402" s="52">
        <f>IFERROR(VLOOKUP($A3402,$A$106:$Q$3105,6,FALSE),"DNP")</f>
        <v>5</v>
      </c>
      <c r="E3402" s="52">
        <f>IFERROR(VLOOKUP($A3402,$A$106:$Q$3105,7,FALSE),"DNP")</f>
        <v>6</v>
      </c>
      <c r="F3402" s="52">
        <f>IFERROR(VLOOKUP($A3402,$A$106:$Q$3105,8,FALSE),"DNP")</f>
        <v>5</v>
      </c>
      <c r="G3402" s="52">
        <f>IFERROR(VLOOKUP($A3402,$A$106:$Q$3105,9,FALSE),"DNP")</f>
        <v>5</v>
      </c>
      <c r="H3402" s="52">
        <f>IFERROR(VLOOKUP($A3402,$A$106:$Q$3105,10,FALSE),"DNP")</f>
        <v>4</v>
      </c>
      <c r="I3402" s="52">
        <f>IFERROR(VLOOKUP($A3402,$A$106:$Q$3105,11,FALSE),"DNP")</f>
        <v>5</v>
      </c>
      <c r="J3402" s="52">
        <f>IFERROR(VLOOKUP($A3402,$A$106:$Q$3105,12,FALSE),"DNP")</f>
        <v>3</v>
      </c>
      <c r="K3402" s="52">
        <f>IFERROR(VLOOKUP($A3402,$A$106:$Q$3105,13,FALSE),"DNP")</f>
        <v>5</v>
      </c>
      <c r="L3402" s="239">
        <f>IF(OR(K3402="DNP",K3402=""),"DNP",SUM(C3402:K3402))</f>
        <v>43</v>
      </c>
      <c r="M3402" s="240">
        <f>IFERROR(VLOOKUP($A3402,$A$106:$Q$3105,17,FALSE),"DNP")</f>
        <v>2</v>
      </c>
      <c r="N3402" s="241"/>
      <c r="O3402" s="241"/>
      <c r="P3402" s="241"/>
      <c r="Q3402" s="241"/>
      <c r="R3402" s="241"/>
      <c r="S3402" s="241"/>
      <c r="T3402" s="241"/>
      <c r="U3402" s="241"/>
      <c r="V3402" s="241"/>
      <c r="W3402" s="242"/>
      <c r="X3402" s="243"/>
      <c r="Y3402" s="49" t="str">
        <f t="shared" ref="Y3402" si="2614">IF(M3402="DNP","DNP",IF(M3402=1,"T",IF(M3402&gt;1,"W","L")))</f>
        <v>W</v>
      </c>
      <c r="Z3402" s="49">
        <f t="shared" si="2572"/>
        <v>0</v>
      </c>
      <c r="AA3402" s="244">
        <f t="shared" si="2573"/>
        <v>0</v>
      </c>
      <c r="AB3402" s="250">
        <f t="shared" ref="AB3402" si="2615">IF(AE3402&gt;=4,ROUNDDOWN((((VLOOKUP(MAX(AE3390:AE3402),AE3390:AK3407,7,FALSE)+VLOOKUP(MAX(AE3390:AE3402)-1,AE3390:AK3407,7,FALSE)+VLOOKUP(MAX(AE3390:AE3402)-2,AE3390:AK3407,7,FALSE)+VLOOKUP(MAX(AE3390:AE3402)-3,AE3390:AK3407,7,FALSE))/4)-36)*0.8,0),G3388)</f>
        <v>7</v>
      </c>
      <c r="AC3402" s="246">
        <f t="shared" si="2606"/>
        <v>13</v>
      </c>
      <c r="AD3402" t="str">
        <f>IF(L3402&lt;&gt;"DNP","P","DNP")</f>
        <v>P</v>
      </c>
      <c r="AE3402" s="52">
        <f>COUNTIF(AD3390:AD3402,"=P")</f>
        <v>13</v>
      </c>
      <c r="AF3402" t="str">
        <f t="shared" si="2576"/>
        <v>R</v>
      </c>
      <c r="AG3402" s="247">
        <f>IF(OR(W3402="DNP",W3402="")=TRUE,0,((W3409-W3402)*0.4)+(IF(Y3402="W",0.3,IF(Y3402="T",0,-0.3)))+(IF(X3402="",0,X3402*0.3)))+IF(OR(L3402="DNP",L3402="")=TRUE,0,((L3409-L3402)*0.4)+(IF(Y3402="W",0.3,IF(Y3402="T",0,-0.3)))+(IF(M3402="",0,M3402*0.3)))</f>
        <v>1.8333333333333344</v>
      </c>
      <c r="AH3402" s="247">
        <f t="shared" si="2587"/>
        <v>2.9382222222222261</v>
      </c>
      <c r="AI3402">
        <f t="shared" si="2580"/>
        <v>10</v>
      </c>
      <c r="AJ3402">
        <f t="shared" ref="AJ3402" si="2616">AI3402+VLOOKUP(A3402,$A$2164:$O$2268,15,FALSE)</f>
        <v>11</v>
      </c>
      <c r="AK3402">
        <f t="shared" si="2513"/>
        <v>43</v>
      </c>
    </row>
    <row r="3403" spans="1:37" ht="16.5" thickBot="1" x14ac:dyDescent="0.3">
      <c r="A3403" s="238" t="str">
        <f>CONCATENATE($C$10,"Wk ",B3403,"P",A3388)</f>
        <v>2015Wk 14P15</v>
      </c>
      <c r="B3403" s="52">
        <v>14</v>
      </c>
      <c r="C3403" s="241"/>
      <c r="D3403" s="241"/>
      <c r="E3403" s="241"/>
      <c r="F3403" s="241"/>
      <c r="G3403" s="241"/>
      <c r="H3403" s="241"/>
      <c r="I3403" s="241"/>
      <c r="J3403" s="241"/>
      <c r="K3403" s="241"/>
      <c r="L3403" s="248"/>
      <c r="M3403" s="249"/>
      <c r="N3403" s="52">
        <f>IFERROR(VLOOKUP($A3403,$A$106:$Q$3105,5,FALSE),"DNP")</f>
        <v>6</v>
      </c>
      <c r="O3403" s="52">
        <f>IFERROR(VLOOKUP($A3403,$A$106:$Q$3105,6,FALSE),"DNP")</f>
        <v>6</v>
      </c>
      <c r="P3403" s="52">
        <f>IFERROR(VLOOKUP($A3403,$A$106:$Q$3105,7,FALSE),"DNP")</f>
        <v>6</v>
      </c>
      <c r="Q3403" s="52">
        <f>IFERROR(VLOOKUP($A3403,$A$106:$Q$3105,8,FALSE),"DNP")</f>
        <v>5</v>
      </c>
      <c r="R3403" s="52">
        <f>IFERROR(VLOOKUP($A3403,$A$106:$Q$3105,9,FALSE),"DNP")</f>
        <v>4</v>
      </c>
      <c r="S3403" s="52">
        <f>IFERROR(VLOOKUP($A3403,$A$106:$Q$3105,10,FALSE),"DNP")</f>
        <v>6</v>
      </c>
      <c r="T3403" s="52">
        <f>IFERROR(VLOOKUP($A3403,$A$106:$Q$3105,11,FALSE),"DNP")</f>
        <v>3</v>
      </c>
      <c r="U3403" s="52">
        <f>IFERROR(VLOOKUP($A3403,$A$106:$Q$3105,12,FALSE),"DNP")</f>
        <v>5</v>
      </c>
      <c r="V3403" s="52">
        <f>IFERROR(VLOOKUP($A3403,$A$106:$Q$3105,13,FALSE),"DNP")</f>
        <v>8</v>
      </c>
      <c r="W3403" s="239">
        <f>IF(OR(V3403="DNP",V3403=""),"DNP",SUM(N3403:V3403))</f>
        <v>49</v>
      </c>
      <c r="X3403" s="240">
        <f>IFERROR(VLOOKUP($A3403,$A$106:$Q$3105,17,FALSE),"DNP")</f>
        <v>0</v>
      </c>
      <c r="Y3403" s="49" t="str">
        <f t="shared" ref="Y3403" si="2617">IF(X3403="DNP","DNP",IF(X3403=1,"T",IF(X3403&gt;1,"W","L")))</f>
        <v>L</v>
      </c>
      <c r="Z3403" s="49">
        <f t="shared" si="2572"/>
        <v>0</v>
      </c>
      <c r="AA3403" s="244">
        <f t="shared" si="2573"/>
        <v>0</v>
      </c>
      <c r="AB3403" s="250">
        <f t="shared" ref="AB3403" si="2618">IF(AE3403&gt;=4,ROUNDDOWN((((VLOOKUP(MAX(AE3390:AE3403),AE3390:AK3407,7,FALSE)+VLOOKUP(MAX(AE3390:AE3403)-1,AE3390:AK3407,7,FALSE)+VLOOKUP(MAX(AE3390:AE3403)-2,AE3390:AK3407,7,FALSE)+VLOOKUP(MAX(AE3390:AE3403)-3,AE3390:AK3407,7,FALSE))/4)-36)*0.8,0),G3388)</f>
        <v>7</v>
      </c>
      <c r="AC3403" s="246">
        <f t="shared" si="2606"/>
        <v>14</v>
      </c>
      <c r="AD3403" t="str">
        <f>IF(W3403&lt;&gt;"DNP","P","DNP")</f>
        <v>P</v>
      </c>
      <c r="AE3403" s="52">
        <f>COUNTIF(AD3390:AD3403,"=P")</f>
        <v>14</v>
      </c>
      <c r="AF3403" t="str">
        <f t="shared" si="2576"/>
        <v>R</v>
      </c>
      <c r="AG3403" s="247">
        <f>IF(OR(W3403="DNP",W3403="")=TRUE,0,((W3409-W3403)*0.4)+(IF(Y3403="W",0.3,IF(Y3403="T",0,-0.3)))+(IF(X3403="",0,X3403*0.3)))+IF(OR(L3403="DNP",L3403="")=TRUE,0,((L3409-L3403)*0.4)+(IF(Y3403="W",0.3,IF(Y3403="T",0,-0.3)))+(IF(M3403="",0,M3403*0.3)))</f>
        <v>-1.6777777777777745</v>
      </c>
      <c r="AH3403" s="247">
        <f t="shared" si="2587"/>
        <v>0.31688888888889433</v>
      </c>
      <c r="AI3403">
        <f t="shared" si="2580"/>
        <v>10</v>
      </c>
      <c r="AJ3403">
        <f t="shared" ref="AJ3403" si="2619">AI3403+VLOOKUP(A3403,$A$2331:$O$2435,15,FALSE)</f>
        <v>6</v>
      </c>
      <c r="AK3403">
        <f t="shared" si="2513"/>
        <v>49</v>
      </c>
    </row>
    <row r="3404" spans="1:37" ht="16.5" thickBot="1" x14ac:dyDescent="0.3">
      <c r="A3404" s="238" t="str">
        <f>CONCATENATE($C$10,"Wk ",B3404,"P",A3388)</f>
        <v>2015Wk 15P15</v>
      </c>
      <c r="B3404" s="52">
        <v>15</v>
      </c>
      <c r="C3404" s="52">
        <f>IFERROR(VLOOKUP($A3404,$A$106:$Q$3105,5,FALSE),"DNP")</f>
        <v>6</v>
      </c>
      <c r="D3404" s="52">
        <f>IFERROR(VLOOKUP($A3404,$A$106:$Q$3105,6,FALSE),"DNP")</f>
        <v>5</v>
      </c>
      <c r="E3404" s="52">
        <f>IFERROR(VLOOKUP($A3404,$A$106:$Q$3105,7,FALSE),"DNP")</f>
        <v>7</v>
      </c>
      <c r="F3404" s="52">
        <f>IFERROR(VLOOKUP($A3404,$A$106:$Q$3105,8,FALSE),"DNP")</f>
        <v>5</v>
      </c>
      <c r="G3404" s="52">
        <f>IFERROR(VLOOKUP($A3404,$A$106:$Q$3105,9,FALSE),"DNP")</f>
        <v>5</v>
      </c>
      <c r="H3404" s="52">
        <f>IFERROR(VLOOKUP($A3404,$A$106:$Q$3105,10,FALSE),"DNP")</f>
        <v>4</v>
      </c>
      <c r="I3404" s="52">
        <f>IFERROR(VLOOKUP($A3404,$A$106:$Q$3105,11,FALSE),"DNP")</f>
        <v>4</v>
      </c>
      <c r="J3404" s="52">
        <f>IFERROR(VLOOKUP($A3404,$A$106:$Q$3105,12,FALSE),"DNP")</f>
        <v>4</v>
      </c>
      <c r="K3404" s="52">
        <f>IFERROR(VLOOKUP($A3404,$A$106:$Q$3105,13,FALSE),"DNP")</f>
        <v>5</v>
      </c>
      <c r="L3404" s="239">
        <f>IF(OR(K3404="DNP",K3404=""),"DNP",SUM(C3404:K3404))</f>
        <v>45</v>
      </c>
      <c r="M3404" s="240">
        <f>IFERROR(VLOOKUP($A3404,$A$106:$Q$3105,17,FALSE),"DNP")</f>
        <v>1</v>
      </c>
      <c r="N3404" s="241"/>
      <c r="O3404" s="241"/>
      <c r="P3404" s="241"/>
      <c r="Q3404" s="241"/>
      <c r="R3404" s="241"/>
      <c r="S3404" s="241"/>
      <c r="T3404" s="241"/>
      <c r="U3404" s="241"/>
      <c r="V3404" s="241"/>
      <c r="W3404" s="242"/>
      <c r="X3404" s="243"/>
      <c r="Y3404" s="49" t="str">
        <f t="shared" ref="Y3404" si="2620">IF(M3404="DNP","DNP",IF(M3404=1,"T",IF(M3404&gt;1,"W","L")))</f>
        <v>T</v>
      </c>
      <c r="Z3404" s="49">
        <f t="shared" si="2572"/>
        <v>0</v>
      </c>
      <c r="AA3404" s="244">
        <f t="shared" si="2573"/>
        <v>0</v>
      </c>
      <c r="AB3404" s="250">
        <f t="shared" ref="AB3404" si="2621">IF(AE3404&gt;=4,ROUNDDOWN((((VLOOKUP(MAX(AE3390:AE3404),AE3390:AK3407,7,FALSE)+VLOOKUP(MAX(AE3390:AE3404)-1,AE3390:AK3407,7,FALSE)+VLOOKUP(MAX(AE3390:AE3404)-2,AE3390:AK3407,7,FALSE)+VLOOKUP(MAX(AE3390:AE3404)-3,AE3390:AK3407,7,FALSE))/4)-36)*0.8,0),G3388)</f>
        <v>7</v>
      </c>
      <c r="AC3404" s="246">
        <f t="shared" si="2606"/>
        <v>15</v>
      </c>
      <c r="AD3404" t="str">
        <f>IF(L3404&lt;&gt;"DNP","P","DNP")</f>
        <v>P</v>
      </c>
      <c r="AE3404" s="52">
        <f>COUNTIF(AD3390:AD3404,"=P")</f>
        <v>15</v>
      </c>
      <c r="AF3404" t="str">
        <f t="shared" si="2576"/>
        <v>R</v>
      </c>
      <c r="AG3404" s="247">
        <f>IF(OR(W3404="DNP",W3404="")=TRUE,0,((W3409-W3404)*0.4)+(IF(Y3404="W",0.3,IF(Y3404="T",0,-0.3)))+(IF(X3404="",0,X3404*0.3)))+IF(OR(L3404="DNP",L3404="")=TRUE,0,((L3409-L3404)*0.4)+(IF(Y3404="W",0.3,IF(Y3404="T",0,-0.3)))+(IF(M3404="",0,M3404*0.3)))</f>
        <v>0.43333333333333424</v>
      </c>
      <c r="AH3404" s="247">
        <f t="shared" si="2587"/>
        <v>-8.5777777777774511E-2</v>
      </c>
      <c r="AI3404">
        <f t="shared" si="2580"/>
        <v>10</v>
      </c>
      <c r="AJ3404">
        <f t="shared" ref="AJ3404" si="2622">AI3404+VLOOKUP(A3404,$A$2498:$O$2602,15,FALSE)</f>
        <v>9</v>
      </c>
      <c r="AK3404">
        <f t="shared" si="2513"/>
        <v>45</v>
      </c>
    </row>
    <row r="3405" spans="1:37" ht="16.5" thickBot="1" x14ac:dyDescent="0.3">
      <c r="A3405" s="238" t="str">
        <f>CONCATENATE($C$10,"Wk ",B3405,"P",A3388)</f>
        <v>2015Wk 16P15</v>
      </c>
      <c r="B3405" s="52">
        <v>16</v>
      </c>
      <c r="C3405" s="241"/>
      <c r="D3405" s="241"/>
      <c r="E3405" s="241"/>
      <c r="F3405" s="241"/>
      <c r="G3405" s="241"/>
      <c r="H3405" s="241"/>
      <c r="I3405" s="241"/>
      <c r="J3405" s="241"/>
      <c r="K3405" s="241"/>
      <c r="L3405" s="248"/>
      <c r="M3405" s="249"/>
      <c r="N3405" s="52">
        <f>IFERROR(VLOOKUP($A3405,$A$106:$Q$3105,5,FALSE),"DNP")</f>
        <v>6</v>
      </c>
      <c r="O3405" s="52">
        <f>IFERROR(VLOOKUP($A3405,$A$106:$Q$3105,6,FALSE),"DNP")</f>
        <v>6</v>
      </c>
      <c r="P3405" s="52">
        <f>IFERROR(VLOOKUP($A3405,$A$106:$Q$3105,7,FALSE),"DNP")</f>
        <v>7</v>
      </c>
      <c r="Q3405" s="52">
        <f>IFERROR(VLOOKUP($A3405,$A$106:$Q$3105,8,FALSE),"DNP")</f>
        <v>5</v>
      </c>
      <c r="R3405" s="52">
        <f>IFERROR(VLOOKUP($A3405,$A$106:$Q$3105,9,FALSE),"DNP")</f>
        <v>3</v>
      </c>
      <c r="S3405" s="52">
        <f>IFERROR(VLOOKUP($A3405,$A$106:$Q$3105,10,FALSE),"DNP")</f>
        <v>5</v>
      </c>
      <c r="T3405" s="52">
        <f>IFERROR(VLOOKUP($A3405,$A$106:$Q$3105,11,FALSE),"DNP")</f>
        <v>3</v>
      </c>
      <c r="U3405" s="52">
        <f>IFERROR(VLOOKUP($A3405,$A$106:$Q$3105,12,FALSE),"DNP")</f>
        <v>5</v>
      </c>
      <c r="V3405" s="52">
        <f>IFERROR(VLOOKUP($A3405,$A$106:$Q$3105,13,FALSE),"DNP")</f>
        <v>5</v>
      </c>
      <c r="W3405" s="239">
        <f>IF(OR(V3405="DNP",V3405=""),"DNP",SUM(N3405:V3405))</f>
        <v>45</v>
      </c>
      <c r="X3405" s="240">
        <f>IFERROR(VLOOKUP($A3405,$A$106:$Q$3105,17,FALSE),"DNP")</f>
        <v>0</v>
      </c>
      <c r="Y3405" s="49" t="str">
        <f t="shared" ref="Y3405" si="2623">IF(X3405="DNP","DNP",IF(X3405=1,"T",IF(X3405&gt;1,"W","L")))</f>
        <v>L</v>
      </c>
      <c r="Z3405" s="49">
        <f t="shared" si="2572"/>
        <v>0</v>
      </c>
      <c r="AA3405" s="244">
        <f t="shared" si="2573"/>
        <v>0</v>
      </c>
      <c r="AB3405" s="250">
        <f t="shared" ref="AB3405" si="2624">IF(AE3405&gt;=4,ROUNDDOWN((((VLOOKUP(MAX(AE3390:AE3405),AE3390:AK3407,7,FALSE)+VLOOKUP(MAX(AE3390:AE3405)-1,AE3390:AK3407,7,FALSE)+VLOOKUP(MAX(AE3390:AE3405)-2,AE3390:AK3407,7,FALSE)+VLOOKUP(MAX(AE3390:AE3405)-3,AE3390:AK3407,7,FALSE))/4)-36)*0.8,0),G3388)</f>
        <v>7</v>
      </c>
      <c r="AC3405" s="246">
        <f t="shared" si="2606"/>
        <v>16</v>
      </c>
      <c r="AD3405" t="str">
        <f>IF(W3405&lt;&gt;"DNP","P","DNP")</f>
        <v>P</v>
      </c>
      <c r="AE3405" s="52">
        <f>COUNTIF(AD3390:AD3405,"=P")</f>
        <v>16</v>
      </c>
      <c r="AF3405" t="str">
        <f t="shared" si="2576"/>
        <v>R</v>
      </c>
      <c r="AG3405" s="247">
        <f>IF(OR(W3405="DNP",W3405="")=TRUE,0,((W3409-W3405)*0.4)+(IF(Y3405="W",0.3,IF(Y3405="T",0,-0.3)))+(IF(X3405="",0,X3405*0.3)))+IF(OR(L3405="DNP",L3405="")=TRUE,0,((L3409-L3405)*0.4)+(IF(Y3405="W",0.3,IF(Y3405="T",0,-0.3)))+(IF(M3405="",0,M3405*0.3)))</f>
        <v>-7.7777777777774282E-2</v>
      </c>
      <c r="AH3405" s="247">
        <f t="shared" si="2587"/>
        <v>-0.34111111111110598</v>
      </c>
      <c r="AI3405">
        <f t="shared" si="2580"/>
        <v>10</v>
      </c>
      <c r="AJ3405">
        <f t="shared" ref="AJ3405" si="2625">AI3405+VLOOKUP(A3405,$A$2665:$O$2769,15,FALSE)</f>
        <v>9</v>
      </c>
      <c r="AK3405">
        <f t="shared" si="2513"/>
        <v>45</v>
      </c>
    </row>
    <row r="3406" spans="1:37" ht="16.5" thickBot="1" x14ac:dyDescent="0.3">
      <c r="A3406" s="238" t="str">
        <f>CONCATENATE($C$10,"Wk ",B3406,"P",A3388)</f>
        <v>2015Wk 17P15</v>
      </c>
      <c r="B3406" s="52">
        <v>17</v>
      </c>
      <c r="C3406" s="52">
        <f>IFERROR(VLOOKUP($A3406,$A$106:$Q$3105,5,FALSE),"DNP")</f>
        <v>5</v>
      </c>
      <c r="D3406" s="52">
        <f>IFERROR(VLOOKUP($A3406,$A$106:$Q$3105,6,FALSE),"DNP")</f>
        <v>4</v>
      </c>
      <c r="E3406" s="52">
        <f>IFERROR(VLOOKUP($A3406,$A$106:$Q$3105,7,FALSE),"DNP")</f>
        <v>7</v>
      </c>
      <c r="F3406" s="52">
        <f>IFERROR(VLOOKUP($A3406,$A$106:$Q$3105,8,FALSE),"DNP")</f>
        <v>5</v>
      </c>
      <c r="G3406" s="52">
        <f>IFERROR(VLOOKUP($A3406,$A$106:$Q$3105,9,FALSE),"DNP")</f>
        <v>4</v>
      </c>
      <c r="H3406" s="52">
        <f>IFERROR(VLOOKUP($A3406,$A$106:$Q$3105,10,FALSE),"DNP")</f>
        <v>4</v>
      </c>
      <c r="I3406" s="52">
        <f>IFERROR(VLOOKUP($A3406,$A$106:$Q$3105,11,FALSE),"DNP")</f>
        <v>4</v>
      </c>
      <c r="J3406" s="52">
        <f>IFERROR(VLOOKUP($A3406,$A$106:$Q$3105,12,FALSE),"DNP")</f>
        <v>3</v>
      </c>
      <c r="K3406" s="52">
        <f>IFERROR(VLOOKUP($A3406,$A$106:$Q$3105,13,FALSE),"DNP")</f>
        <v>5</v>
      </c>
      <c r="L3406" s="239">
        <f>IF(OR(K3406="DNP",K3406=""),"DNP",SUM(C3406:K3406))</f>
        <v>41</v>
      </c>
      <c r="M3406" s="240">
        <f>IFERROR(VLOOKUP($A3406,$A$106:$Q$3105,17,FALSE),"DNP")</f>
        <v>0</v>
      </c>
      <c r="N3406" s="241"/>
      <c r="O3406" s="241"/>
      <c r="P3406" s="241"/>
      <c r="Q3406" s="241"/>
      <c r="R3406" s="241"/>
      <c r="S3406" s="241"/>
      <c r="T3406" s="241"/>
      <c r="U3406" s="241"/>
      <c r="V3406" s="241"/>
      <c r="W3406" s="242"/>
      <c r="X3406" s="243"/>
      <c r="Y3406" s="49" t="str">
        <f t="shared" ref="Y3406" si="2626">IF(M3406="DNP","DNP",IF(M3406=1,"T",IF(M3406&gt;1,"W","L")))</f>
        <v>L</v>
      </c>
      <c r="Z3406" s="49">
        <f t="shared" si="2572"/>
        <v>0</v>
      </c>
      <c r="AA3406" s="244">
        <f t="shared" si="2573"/>
        <v>0</v>
      </c>
      <c r="AB3406" s="250">
        <f t="shared" ref="AB3406" si="2627">IF(AE3406&gt;=4,ROUNDDOWN((((VLOOKUP(MAX(AE3390:AE3406),AE3390:AK3407,7,FALSE)+VLOOKUP(MAX(AE3390:AE3406)-1,AE3390:AK3407,7,FALSE)+VLOOKUP(MAX(AE3390:AE3406)-2,AE3390:AK3407,7,FALSE)+VLOOKUP(MAX(AE3390:AE3406)-3,AE3390:AK3407,7,FALSE))/4)-36)*0.8,0),G3388)</f>
        <v>7</v>
      </c>
      <c r="AC3406" s="246">
        <f t="shared" si="2606"/>
        <v>17</v>
      </c>
      <c r="AD3406" t="str">
        <f>IF(L3406&lt;&gt;"DNP","P","DNP")</f>
        <v>P</v>
      </c>
      <c r="AE3406" s="52">
        <f>COUNTIF(AD3390:AD3406,"=P")</f>
        <v>17</v>
      </c>
      <c r="AF3406" t="str">
        <f t="shared" si="2576"/>
        <v>R</v>
      </c>
      <c r="AG3406" s="247">
        <f>IF(OR(W3406="DNP",W3406="")=TRUE,0,((W3409-W3406)*0.4)+(IF(Y3406="W",0.3,IF(Y3406="T",0,-0.3)))+(IF(X3406="",0,X3406*0.3)))+IF(OR(L3406="DNP",L3406="")=TRUE,0,((L3409-L3406)*0.4)+(IF(Y3406="W",0.3,IF(Y3406="T",0,-0.3)))+(IF(M3406="",0,M3406*0.3)))</f>
        <v>1.4333333333333342</v>
      </c>
      <c r="AH3406" s="247">
        <f t="shared" si="2587"/>
        <v>1.5242222222222257</v>
      </c>
      <c r="AI3406">
        <f t="shared" si="2580"/>
        <v>10</v>
      </c>
      <c r="AJ3406">
        <f t="shared" ref="AJ3406" si="2628">AI3406+VLOOKUP(A3406,$A$2832:$O$2936,15,FALSE)</f>
        <v>13</v>
      </c>
      <c r="AK3406">
        <f t="shared" si="2513"/>
        <v>41</v>
      </c>
    </row>
    <row r="3407" spans="1:37" ht="16.5" thickBot="1" x14ac:dyDescent="0.3">
      <c r="A3407" s="238" t="str">
        <f>CONCATENATE($C$10,"Wk ",B3407,"P",A3388)</f>
        <v>2015Wk 18P15</v>
      </c>
      <c r="B3407" s="52">
        <v>18</v>
      </c>
      <c r="C3407" s="241"/>
      <c r="D3407" s="241"/>
      <c r="E3407" s="241"/>
      <c r="F3407" s="241"/>
      <c r="G3407" s="241"/>
      <c r="H3407" s="241"/>
      <c r="I3407" s="241"/>
      <c r="J3407" s="241"/>
      <c r="K3407" s="241"/>
      <c r="L3407" s="248"/>
      <c r="M3407" s="249"/>
      <c r="N3407" s="52">
        <f>IFERROR(VLOOKUP($A3407,$A$106:$Q$3105,5,FALSE),"DNP")</f>
        <v>5</v>
      </c>
      <c r="O3407" s="52">
        <f>IFERROR(VLOOKUP($A3407,$A$106:$Q$3105,6,FALSE),"DNP")</f>
        <v>6</v>
      </c>
      <c r="P3407" s="52">
        <f>IFERROR(VLOOKUP($A3407,$A$106:$Q$3105,7,FALSE),"DNP")</f>
        <v>6</v>
      </c>
      <c r="Q3407" s="52">
        <f>IFERROR(VLOOKUP($A3407,$A$106:$Q$3105,8,FALSE),"DNP")</f>
        <v>4</v>
      </c>
      <c r="R3407" s="52">
        <f>IFERROR(VLOOKUP($A3407,$A$106:$Q$3105,9,FALSE),"DNP")</f>
        <v>3</v>
      </c>
      <c r="S3407" s="52">
        <f>IFERROR(VLOOKUP($A3407,$A$106:$Q$3105,10,FALSE),"DNP")</f>
        <v>6</v>
      </c>
      <c r="T3407" s="52">
        <f>IFERROR(VLOOKUP($A3407,$A$106:$Q$3105,11,FALSE),"DNP")</f>
        <v>4</v>
      </c>
      <c r="U3407" s="52">
        <f>IFERROR(VLOOKUP($A3407,$A$106:$Q$3105,12,FALSE),"DNP")</f>
        <v>6</v>
      </c>
      <c r="V3407" s="52">
        <f>IFERROR(VLOOKUP($A3407,$A$106:$Q$3105,13,FALSE),"DNP")</f>
        <v>7</v>
      </c>
      <c r="W3407" s="239">
        <f>IF(OR(V3407="DNP",V3407=""),"DNP",SUM(N3407:V3407))</f>
        <v>47</v>
      </c>
      <c r="X3407" s="240">
        <f>IFERROR(VLOOKUP($A3407,$A$106:$Q$3105,17,FALSE),"DNP")</f>
        <v>0</v>
      </c>
      <c r="Y3407" s="49" t="str">
        <f t="shared" ref="Y3407" si="2629">IF(X3407="DNP","DNP",IF(X3407=1,"T",IF(X3407&gt;1,"W","L")))</f>
        <v>L</v>
      </c>
      <c r="Z3407" s="49">
        <f t="shared" si="2572"/>
        <v>0</v>
      </c>
      <c r="AA3407" s="244">
        <f t="shared" si="2573"/>
        <v>0</v>
      </c>
      <c r="AB3407" s="250">
        <f t="shared" ref="AB3407" si="2630">IF(AE3407&gt;=4,ROUNDDOWN((((VLOOKUP(MAX(AE3390:AE3407),AE3390:AK3407,7,FALSE)+VLOOKUP(MAX(AE3390:AE3407)-1,AE3390:AK3407,7,FALSE)+VLOOKUP(MAX(AE3390:AE3407)-2,AE3390:AK3407,7,FALSE)+VLOOKUP(MAX(AE3390:AE3407)-3,AE3390:AK3407,7,FALSE))/4)-36)*0.8,0),G3388)</f>
        <v>6</v>
      </c>
      <c r="AC3407" s="246">
        <f t="shared" si="2606"/>
        <v>18</v>
      </c>
      <c r="AD3407" t="str">
        <f>IF(W3407&lt;&gt;"DNP","P","DNP")</f>
        <v>P</v>
      </c>
      <c r="AE3407" s="52">
        <f>COUNTIF(AD3390:AD3407,"=P")</f>
        <v>18</v>
      </c>
      <c r="AF3407" t="str">
        <f t="shared" si="2576"/>
        <v>R</v>
      </c>
      <c r="AG3407" s="247">
        <f>IF(OR(W3407="DNP",W3407="")=TRUE,0,((W3409-W3407)*0.4)+(IF(Y3407="W",0.3,IF(Y3407="T",0,-0.3)))+(IF(X3407="",0,X3407*0.3)))+IF(OR(L3407="DNP",L3407="")=TRUE,0,((L3409-L3407)*0.4)+(IF(Y3407="W",0.3,IF(Y3407="T",0,-0.3)))+(IF(M3407="",0,M3407*0.3)))</f>
        <v>-0.87777777777777422</v>
      </c>
      <c r="AH3407" s="247">
        <f t="shared" si="2587"/>
        <v>5.6888888888894304E-2</v>
      </c>
      <c r="AI3407">
        <f t="shared" si="2580"/>
        <v>11</v>
      </c>
      <c r="AJ3407">
        <f t="shared" ref="AJ3407" si="2631">AI3407+VLOOKUP(A3407,$A$2999:$O$3103,15,FALSE)</f>
        <v>8</v>
      </c>
      <c r="AK3407">
        <f t="shared" si="2513"/>
        <v>47</v>
      </c>
    </row>
    <row r="3408" spans="1:37" ht="18" x14ac:dyDescent="0.25">
      <c r="A3408" s="238" t="str">
        <f>CONCATENATE($C$10,"S&amp;AP",A3388)</f>
        <v>2015S&amp;AP15</v>
      </c>
      <c r="B3408" s="251" t="s">
        <v>321</v>
      </c>
      <c r="C3408" s="252" t="str">
        <f>CONCATENATE(SUM(C3390:C3407)+100,COUNT(C3390:C3407)+100)</f>
        <v>156109</v>
      </c>
      <c r="D3408" s="252" t="str">
        <f t="shared" ref="D3408:K3408" si="2632">CONCATENATE(SUM(D3390:D3407)+100,COUNT(D3390:D3407)+100)</f>
        <v>145109</v>
      </c>
      <c r="E3408" s="252" t="str">
        <f t="shared" si="2632"/>
        <v>160109</v>
      </c>
      <c r="F3408" s="252" t="str">
        <f t="shared" si="2632"/>
        <v>145109</v>
      </c>
      <c r="G3408" s="252" t="str">
        <f t="shared" si="2632"/>
        <v>145109</v>
      </c>
      <c r="H3408" s="252" t="str">
        <f t="shared" si="2632"/>
        <v>137109</v>
      </c>
      <c r="I3408" s="252" t="str">
        <f t="shared" si="2632"/>
        <v>141109</v>
      </c>
      <c r="J3408" s="252" t="str">
        <f t="shared" si="2632"/>
        <v>132109</v>
      </c>
      <c r="K3408" s="252" t="str">
        <f t="shared" si="2632"/>
        <v>147109</v>
      </c>
      <c r="L3408" s="253"/>
      <c r="M3408" s="254">
        <f>SUM(M3390:M3407)</f>
        <v>6</v>
      </c>
      <c r="N3408" s="252" t="str">
        <f>CONCATENATE(SUM(N3390:N3407)+100,COUNT(N3390:N3407)+100)</f>
        <v>148109</v>
      </c>
      <c r="O3408" s="252" t="str">
        <f t="shared" ref="O3408:V3408" si="2633">CONCATENATE(SUM(O3390:O3407)+100,COUNT(O3390:O3407)+100)</f>
        <v>150109</v>
      </c>
      <c r="P3408" s="252" t="str">
        <f t="shared" si="2633"/>
        <v>151109</v>
      </c>
      <c r="Q3408" s="252" t="str">
        <f t="shared" si="2633"/>
        <v>143109</v>
      </c>
      <c r="R3408" s="252" t="str">
        <f t="shared" si="2633"/>
        <v>132109</v>
      </c>
      <c r="S3408" s="252" t="str">
        <f t="shared" si="2633"/>
        <v>150109</v>
      </c>
      <c r="T3408" s="252" t="str">
        <f t="shared" si="2633"/>
        <v>132109</v>
      </c>
      <c r="U3408" s="252" t="str">
        <f t="shared" si="2633"/>
        <v>145109</v>
      </c>
      <c r="V3408" s="252" t="str">
        <f t="shared" si="2633"/>
        <v>159109</v>
      </c>
      <c r="W3408" s="253"/>
      <c r="X3408" s="254">
        <f>SUM(X3390:X3407)</f>
        <v>7</v>
      </c>
      <c r="Y3408" s="255"/>
      <c r="Z3408" s="256"/>
      <c r="AA3408" s="257"/>
      <c r="AB3408" s="52"/>
      <c r="AC3408" s="52"/>
    </row>
    <row r="3409" spans="1:37" ht="18" x14ac:dyDescent="0.25">
      <c r="B3409" s="251" t="s">
        <v>322</v>
      </c>
      <c r="C3409" s="258">
        <f>AVERAGE(C3390:C3407)</f>
        <v>6.2222222222222223</v>
      </c>
      <c r="D3409" s="258">
        <f t="shared" ref="D3409:K3409" si="2634">AVERAGE(D3390:D3407)</f>
        <v>5</v>
      </c>
      <c r="E3409" s="258">
        <f t="shared" si="2634"/>
        <v>6.666666666666667</v>
      </c>
      <c r="F3409" s="258">
        <f t="shared" si="2634"/>
        <v>5</v>
      </c>
      <c r="G3409" s="258">
        <f t="shared" si="2634"/>
        <v>5</v>
      </c>
      <c r="H3409" s="258">
        <f t="shared" si="2634"/>
        <v>4.1111111111111107</v>
      </c>
      <c r="I3409" s="258">
        <f t="shared" si="2634"/>
        <v>4.5555555555555554</v>
      </c>
      <c r="J3409" s="258">
        <f t="shared" si="2634"/>
        <v>3.5555555555555554</v>
      </c>
      <c r="K3409" s="258">
        <f t="shared" si="2634"/>
        <v>5.2222222222222223</v>
      </c>
      <c r="L3409" s="259">
        <f>SUM(C3409:K3409)</f>
        <v>45.333333333333336</v>
      </c>
      <c r="M3409" s="260"/>
      <c r="N3409" s="258">
        <f>AVERAGE(N3390:N3407)</f>
        <v>5.333333333333333</v>
      </c>
      <c r="O3409" s="258">
        <f t="shared" ref="O3409:V3409" si="2635">AVERAGE(O3390:O3407)</f>
        <v>5.5555555555555554</v>
      </c>
      <c r="P3409" s="261">
        <f t="shared" si="2635"/>
        <v>5.666666666666667</v>
      </c>
      <c r="Q3409" s="261">
        <f t="shared" si="2635"/>
        <v>4.7777777777777777</v>
      </c>
      <c r="R3409" s="261">
        <f t="shared" si="2635"/>
        <v>3.5555555555555554</v>
      </c>
      <c r="S3409" s="261">
        <f t="shared" si="2635"/>
        <v>5.5555555555555554</v>
      </c>
      <c r="T3409" s="261">
        <f t="shared" si="2635"/>
        <v>3.5555555555555554</v>
      </c>
      <c r="U3409" s="261">
        <f t="shared" si="2635"/>
        <v>5</v>
      </c>
      <c r="V3409" s="261">
        <f t="shared" si="2635"/>
        <v>6.5555555555555554</v>
      </c>
      <c r="W3409" s="262">
        <f>SUM(N3409:V3409)</f>
        <v>45.555555555555564</v>
      </c>
      <c r="X3409" s="260"/>
      <c r="Y3409" s="148"/>
      <c r="Z3409" s="263"/>
      <c r="AA3409" s="264"/>
      <c r="AB3409" s="52"/>
      <c r="AC3409" s="52"/>
    </row>
    <row r="3410" spans="1:37" x14ac:dyDescent="0.25">
      <c r="B3410" s="265"/>
      <c r="C3410" s="266"/>
      <c r="D3410" s="265"/>
      <c r="E3410" s="266"/>
      <c r="F3410" s="265"/>
      <c r="G3410" s="266"/>
      <c r="H3410" s="265"/>
      <c r="I3410" s="266"/>
      <c r="J3410" s="265"/>
      <c r="K3410" s="266"/>
      <c r="L3410" s="265"/>
      <c r="M3410" s="266"/>
      <c r="N3410" s="265"/>
      <c r="O3410" s="266"/>
      <c r="P3410" s="265"/>
      <c r="Q3410" s="266"/>
      <c r="R3410" s="265"/>
      <c r="S3410" s="266"/>
      <c r="T3410" s="265"/>
      <c r="U3410" s="266"/>
      <c r="V3410" s="265"/>
      <c r="W3410" s="266"/>
      <c r="X3410" s="265"/>
      <c r="Y3410" s="266"/>
      <c r="Z3410" s="265"/>
      <c r="AA3410" s="266"/>
      <c r="AB3410" s="265"/>
      <c r="AC3410" s="266"/>
    </row>
    <row r="3411" spans="1:37" ht="18.75" thickBot="1" x14ac:dyDescent="0.3">
      <c r="B3411" s="267"/>
      <c r="C3411" s="267"/>
      <c r="D3411" s="267"/>
      <c r="E3411" s="296" t="s">
        <v>323</v>
      </c>
      <c r="F3411" s="297"/>
      <c r="G3411" s="297"/>
      <c r="H3411" s="297"/>
      <c r="I3411" s="297"/>
      <c r="J3411" s="297"/>
      <c r="K3411" s="297"/>
      <c r="L3411" s="297"/>
      <c r="M3411" s="297"/>
    </row>
    <row r="3412" spans="1:37" ht="16.5" thickBot="1" x14ac:dyDescent="0.3">
      <c r="B3412" s="267"/>
      <c r="C3412" s="52"/>
      <c r="D3412" s="268" t="s">
        <v>324</v>
      </c>
      <c r="E3412" s="293" t="s">
        <v>325</v>
      </c>
      <c r="F3412" s="294"/>
      <c r="G3412" s="294"/>
      <c r="H3412" s="294"/>
      <c r="I3412" s="294"/>
      <c r="J3412" s="294"/>
      <c r="K3412" s="294"/>
      <c r="L3412" s="294"/>
      <c r="M3412" s="295"/>
      <c r="P3412" t="s">
        <v>326</v>
      </c>
      <c r="R3412" t="s">
        <v>327</v>
      </c>
    </row>
    <row r="3413" spans="1:37" x14ac:dyDescent="0.25">
      <c r="B3413" s="267"/>
      <c r="C3413" s="52"/>
      <c r="D3413" s="269">
        <f>MAX(AC3390:AC3407)</f>
        <v>18</v>
      </c>
      <c r="E3413" s="270" t="s">
        <v>328</v>
      </c>
      <c r="F3413" s="271" t="s">
        <v>329</v>
      </c>
      <c r="G3413" s="271" t="s">
        <v>330</v>
      </c>
      <c r="H3413" s="271" t="s">
        <v>331</v>
      </c>
      <c r="I3413" s="271" t="s">
        <v>332</v>
      </c>
      <c r="J3413" s="271" t="s">
        <v>19</v>
      </c>
      <c r="K3413" s="271" t="s">
        <v>333</v>
      </c>
      <c r="L3413" s="271" t="s">
        <v>334</v>
      </c>
      <c r="M3413" s="272" t="s">
        <v>312</v>
      </c>
      <c r="N3413" t="s">
        <v>318</v>
      </c>
      <c r="O3413" s="273" t="s">
        <v>18</v>
      </c>
      <c r="P3413" s="274" t="s">
        <v>335</v>
      </c>
      <c r="Q3413" s="274" t="s">
        <v>336</v>
      </c>
      <c r="R3413" t="s">
        <v>0</v>
      </c>
      <c r="S3413" t="s">
        <v>1</v>
      </c>
      <c r="T3413" t="s">
        <v>13</v>
      </c>
      <c r="U3413" t="s">
        <v>337</v>
      </c>
      <c r="V3413" s="237" t="s">
        <v>338</v>
      </c>
      <c r="W3413" s="237" t="s">
        <v>339</v>
      </c>
      <c r="X3413" s="237" t="s">
        <v>340</v>
      </c>
      <c r="Y3413" s="237" t="s">
        <v>341</v>
      </c>
      <c r="Z3413" s="237" t="s">
        <v>342</v>
      </c>
      <c r="AA3413" s="237" t="s">
        <v>343</v>
      </c>
      <c r="AB3413" s="237" t="s">
        <v>344</v>
      </c>
      <c r="AC3413" s="237" t="s">
        <v>345</v>
      </c>
    </row>
    <row r="3414" spans="1:37" ht="16.5" thickBot="1" x14ac:dyDescent="0.3">
      <c r="A3414" s="238" t="str">
        <f>CONCATENATE($C$10,"P",A3388)</f>
        <v>2015P15</v>
      </c>
      <c r="B3414" s="275"/>
      <c r="C3414" s="52" t="str">
        <f>C3388</f>
        <v>Chris Donegan</v>
      </c>
      <c r="D3414" s="276">
        <f>IF(D3413=0,G3388,VLOOKUP(D3413,B3390:AB3407,27,FALSE))</f>
        <v>6</v>
      </c>
      <c r="E3414" s="277">
        <f>E3417+E3420</f>
        <v>13</v>
      </c>
      <c r="F3414" s="277">
        <f>F3417+F3420</f>
        <v>5</v>
      </c>
      <c r="G3414" s="277">
        <f>G3417+G3420</f>
        <v>10</v>
      </c>
      <c r="H3414" s="277">
        <f>H3417+H3420</f>
        <v>3</v>
      </c>
      <c r="I3414" s="277">
        <f>I3417+I3420</f>
        <v>36</v>
      </c>
      <c r="J3414" s="278">
        <f>E3414/I3414</f>
        <v>0.3611111111111111</v>
      </c>
      <c r="K3414" s="279">
        <f>F3414/SUM(F3414:H3414)</f>
        <v>0.27777777777777779</v>
      </c>
      <c r="L3414" s="277">
        <f>L3417+L3420</f>
        <v>3</v>
      </c>
      <c r="M3414" s="277">
        <f>M3417+M3420</f>
        <v>42</v>
      </c>
      <c r="N3414" s="247">
        <f>VLOOKUP(D3413,AC3390:AH3407,6,FALSE)</f>
        <v>5.6888888888894304E-2</v>
      </c>
      <c r="O3414">
        <f>IFERROR(VLOOKUP(D3413,AC3390:AI3407,7,FALSE),AI3390)</f>
        <v>11</v>
      </c>
      <c r="P3414" s="134">
        <f>IF(D3414&lt;=-1,ROUNDUP(((((ROUNDDOWN((AVERAGE(L3390:L3407,W3390:W3407)-36)*0.8,0)+0.001)/0.8)+36)*(COUNT(L3390:L3407,W3390:W3407)+1))-SUM(L3390:L3407,W3390:W3407),0),ROUNDUP(((((ROUNDDOWN((AVERAGE(L3390:L3407,W3390:W3407)-36)*0.8,0)+1)/0.8)+36)*(COUNT(L3390:L3407,W3390:W3407)+1))-SUM(L3390:L3407,W3390:W3407),0))</f>
        <v>56</v>
      </c>
      <c r="Q3414" s="134">
        <f>IF(ROUNDDOWN((AVERAGE(L3390:L3407,W3390:W3407)-36)*0.8,0)&lt;=0,ROUNDDOWN(((((ROUNDDOWN((AVERAGE(L3390:L3407,W3390:W3407)-36)*0.8,0)-1)/0.8)+36)*(COUNT(L3390:L3407,W3390:W3407)+1))-SUM(L3390:L3407,W3390:W3407),0),ROUNDDOWN(((((ROUNDDOWN((AVERAGE(L3390:L3407,W3390:W3407)-36)*0.8,0)-0.001)/0.8)+36)*(COUNT(L3390:L3407,W3390:W3407)+1))-SUM(L3390:L3407,W3390:W3407),0))</f>
        <v>32</v>
      </c>
      <c r="R3414" s="247">
        <f>L3409</f>
        <v>45.333333333333336</v>
      </c>
      <c r="S3414" s="247">
        <f>W3409</f>
        <v>45.555555555555564</v>
      </c>
      <c r="T3414">
        <f>SUMIF(AD3390:AD3407,"P",AI3390:AI3407)</f>
        <v>177</v>
      </c>
      <c r="U3414">
        <f>SUMIF(AD3390:AD3407,"P",AJ3390:AJ3407)</f>
        <v>157</v>
      </c>
      <c r="V3414" s="280">
        <f>SUM(COUNTIF(C3390:C3407,3),COUNTIF(D3390:D3407,2),COUNTIF(E3390:E3407,3),COUNTIF(F3390:F3407,2),COUNTIF(G3390:G3407,2),COUNTIF(H3390:H3407,1),COUNTIF(I3390:I3407,2),COUNTIF(J3390:J3407,1),COUNTIF(K3390:K3407,2),COUNTIF(N3390:N3407,2),COUNTIF(O3390:O3407,2),COUNTIF(P3390:P3407,3),COUNTIF(Q3390:Q3407,2),COUNTIF(R3390:R3407,1),COUNTIF(S3390:S3407,2),COUNTIF(T3390:T3407,1),COUNTIF(U3390:U3407,2),COUNTIF(V3390:V3407,3))/(9*MAX($AE3390:$AE3407))</f>
        <v>0</v>
      </c>
      <c r="W3414" s="280">
        <f>SUM(COUNTIF(C3390:C3407,4),COUNTIF(D3390:D3407,3),COUNTIF(E3390:E3407,4),COUNTIF(F3390:F3407,3),COUNTIF(G3390:G3407,3),COUNTIF(H3390:H3407,2),COUNTIF(I3390:I3407,3),COUNTIF(J3390:J3407,2),COUNTIF(K3390:K3407,3),COUNTIF(N3390:N3407,3),COUNTIF(O3390:O3407,3),COUNTIF(P3390:P3407,4),COUNTIF(Q3390:Q3407,3),COUNTIF(R3390:R3407,2),COUNTIF(S3390:S3407,3),COUNTIF(T3390:T3407,2),COUNTIF(U3390:U3407,3),COUNTIF(V3390:V3407,4))/(9*MAX($AE3390:$AE3407))</f>
        <v>6.1728395061728392E-3</v>
      </c>
      <c r="X3414" s="280">
        <f>SUM(COUNTIF(C3390:C3407,5),COUNTIF(D3390:D3407,4),COUNTIF(E3390:E3407,5),COUNTIF(F3390:F3407,4),COUNTIF(G3390:G3407,4),COUNTIF(H3390:H3407,3),COUNTIF(I3390:I3407,4),COUNTIF(J3390:J3407,3),COUNTIF(K3390:K3407,4),COUNTIF(N3390:N3407,4),COUNTIF(O3390:O3407,4),COUNTIF(P3390:P3407,5),COUNTIF(Q3390:Q3407,4),COUNTIF(R3390:R3407,3),COUNTIF(S3390:S3407,4),COUNTIF(T3390:T3407,3),COUNTIF(U3390:U3407,4),COUNTIF(V3390:V3407,5))/(9*MAX($AE3390:$AE3407))</f>
        <v>0.20370370370370369</v>
      </c>
      <c r="Y3414" s="280">
        <f>SUM(COUNTIF(C3390:C3407,6),COUNTIF(D3390:D3407,5),COUNTIF(E3390:E3407,6),COUNTIF(F3390:F3407,5),COUNTIF(G3390:G3407,5),COUNTIF(H3390:H3407,4),COUNTIF(I3390:I3407,5),COUNTIF(J3390:J3407,4),COUNTIF(K3390:K3407,5),COUNTIF(N3390:N3407,5),COUNTIF(O3390:O3407,5),COUNTIF(P3390:P3407,6),COUNTIF(Q3390:Q3407,5),COUNTIF(R3390:R3407,4),COUNTIF(S3390:S3407,5),COUNTIF(T3390:T3407,4),COUNTIF(U3390:U3407,5),COUNTIF(V3390:V3407,6))/(9*MAX($AE3390:$AE3407))</f>
        <v>0.55555555555555558</v>
      </c>
      <c r="Z3414" s="280">
        <f>SUM(COUNTIF(C3390:C3407,"&gt;=7"),COUNTIF(D3390:D3407,"&gt;=6"),COUNTIF(E3390:E3407,"&gt;=7"),COUNTIF(F3390:F3407,"&gt;=6"),COUNTIF(G3390:G3407,"&gt;=6"),COUNTIF(H3390:H3407,"&gt;=5"),COUNTIF(I3390:I3407,"&gt;=6"),COUNTIF(J3390:J3407,"&gt;=5"),COUNTIF(K3390:K3407,"&gt;=6"),COUNTIF(N3390:N3407,"&gt;=6"),COUNTIF(O3390:O3407,"&gt;=6"),COUNTIF(P3390:P3407,"&gt;=7"),COUNTIF(Q3390:Q3407,"&gt;=6"),COUNTIF(R3390:R3407,"&gt;=5"),COUNTIF(S3390:S3407,"&gt;=6"),COUNTIF(T3390:T3407,"&gt;=5"),COUNTIF(U3390:U3407,"&gt;=6"),COUNTIF(V3390:V3407,"&gt;=7"))/(9*MAX($AE3390:$AE3407))</f>
        <v>0.23456790123456789</v>
      </c>
      <c r="AA3414">
        <f>AVERAGE(AI3390:AI3396)</f>
        <v>9.7142857142857135</v>
      </c>
      <c r="AB3414">
        <f t="shared" ref="AB3414" si="2636">MAX(AI3390:AI3407)</f>
        <v>11</v>
      </c>
      <c r="AC3414">
        <f>MIN(AI3390:AI3406)</f>
        <v>9</v>
      </c>
    </row>
    <row r="3415" spans="1:37" x14ac:dyDescent="0.25">
      <c r="E3415" s="293" t="s">
        <v>346</v>
      </c>
      <c r="F3415" s="294"/>
      <c r="G3415" s="294"/>
      <c r="H3415" s="294"/>
      <c r="I3415" s="294"/>
      <c r="J3415" s="294"/>
      <c r="K3415" s="294"/>
      <c r="L3415" s="294"/>
      <c r="M3415" s="295"/>
    </row>
    <row r="3416" spans="1:37" x14ac:dyDescent="0.25">
      <c r="E3416" s="270" t="s">
        <v>328</v>
      </c>
      <c r="F3416" s="271" t="s">
        <v>329</v>
      </c>
      <c r="G3416" s="271" t="s">
        <v>330</v>
      </c>
      <c r="H3416" s="271" t="s">
        <v>331</v>
      </c>
      <c r="I3416" s="271" t="s">
        <v>332</v>
      </c>
      <c r="J3416" s="271" t="s">
        <v>19</v>
      </c>
      <c r="K3416" s="271" t="s">
        <v>333</v>
      </c>
      <c r="L3416" s="271" t="s">
        <v>334</v>
      </c>
      <c r="M3416" s="272" t="s">
        <v>312</v>
      </c>
    </row>
    <row r="3417" spans="1:37" ht="16.5" thickBot="1" x14ac:dyDescent="0.3">
      <c r="E3417" s="281">
        <f>M3408</f>
        <v>6</v>
      </c>
      <c r="F3417" s="199">
        <f>COUNTIF(M3390:M3407,"&gt;1")</f>
        <v>2</v>
      </c>
      <c r="G3417" s="199">
        <f>COUNTIF(M3390:M3407,"&lt;1")</f>
        <v>5</v>
      </c>
      <c r="H3417" s="199">
        <f>COUNTIF(M3390:M3407,"=1")</f>
        <v>2</v>
      </c>
      <c r="I3417" s="199">
        <f>SUM(F3417:H3417)*2</f>
        <v>18</v>
      </c>
      <c r="J3417" s="278">
        <f>E3417/I3417</f>
        <v>0.33333333333333331</v>
      </c>
      <c r="K3417" s="279">
        <f>F3417/SUM(F3417:H3417)</f>
        <v>0.22222222222222221</v>
      </c>
      <c r="L3417" s="282">
        <f>SUM(Z3390,Z3392,Z3394,Z3396,Z3398,Z3400,Z3402,Z3404,Z3406)</f>
        <v>1</v>
      </c>
      <c r="M3417" s="283">
        <f>SUM(AA3390,AA3392,AA3394,AA3396,AA3398,AA3400,AA3402,AA3404,AA3406)</f>
        <v>12</v>
      </c>
    </row>
    <row r="3418" spans="1:37" x14ac:dyDescent="0.25">
      <c r="E3418" s="293" t="s">
        <v>347</v>
      </c>
      <c r="F3418" s="294"/>
      <c r="G3418" s="294"/>
      <c r="H3418" s="294"/>
      <c r="I3418" s="294"/>
      <c r="J3418" s="294"/>
      <c r="K3418" s="294"/>
      <c r="L3418" s="294"/>
      <c r="M3418" s="295"/>
    </row>
    <row r="3419" spans="1:37" x14ac:dyDescent="0.25">
      <c r="E3419" s="270" t="s">
        <v>328</v>
      </c>
      <c r="F3419" s="271" t="s">
        <v>329</v>
      </c>
      <c r="G3419" s="271" t="s">
        <v>330</v>
      </c>
      <c r="H3419" s="271" t="s">
        <v>331</v>
      </c>
      <c r="I3419" s="271" t="s">
        <v>332</v>
      </c>
      <c r="J3419" s="271" t="s">
        <v>19</v>
      </c>
      <c r="K3419" s="271" t="s">
        <v>333</v>
      </c>
      <c r="L3419" s="271" t="s">
        <v>334</v>
      </c>
      <c r="M3419" s="272" t="s">
        <v>312</v>
      </c>
    </row>
    <row r="3420" spans="1:37" ht="16.5" thickBot="1" x14ac:dyDescent="0.3">
      <c r="E3420" s="281">
        <f>X3408</f>
        <v>7</v>
      </c>
      <c r="F3420" s="199">
        <f>COUNTIF(X3390:X3407,"&gt;1")</f>
        <v>3</v>
      </c>
      <c r="G3420" s="199">
        <f>COUNTIF(X3390:X3407,"&lt;1")</f>
        <v>5</v>
      </c>
      <c r="H3420" s="199">
        <f>COUNTIF(X3390:X3407,"=1")</f>
        <v>1</v>
      </c>
      <c r="I3420" s="199">
        <f>SUM(F3420:H3420)*2</f>
        <v>18</v>
      </c>
      <c r="J3420" s="278">
        <f>E3420/I3420</f>
        <v>0.3888888888888889</v>
      </c>
      <c r="K3420" s="279">
        <f>F3420/SUM(F3420:H3420)</f>
        <v>0.33333333333333331</v>
      </c>
      <c r="L3420" s="284">
        <f>SUM(Z3391,Z3393,Z3395,Z3397,Z3399,Z3401,Z3403,Z3405,Z3407)</f>
        <v>2</v>
      </c>
      <c r="M3420" s="285">
        <f>SUM(AA3391,AA3393,AA3395,AA3397,AA3399,AA3401,AA3403,AA3405,AA3407)</f>
        <v>30</v>
      </c>
    </row>
    <row r="3422" spans="1:37" ht="16.5" thickBot="1" x14ac:dyDescent="0.3"/>
    <row r="3423" spans="1:37" ht="21" thickBot="1" x14ac:dyDescent="0.35">
      <c r="A3423" s="223">
        <v>16</v>
      </c>
      <c r="B3423" s="224"/>
      <c r="C3423" s="225" t="s">
        <v>261</v>
      </c>
      <c r="D3423" s="225"/>
      <c r="E3423" s="225"/>
      <c r="F3423" s="23" t="s">
        <v>308</v>
      </c>
      <c r="G3423" s="226">
        <v>9</v>
      </c>
      <c r="I3423" s="225"/>
      <c r="J3423" s="52"/>
      <c r="K3423" s="52"/>
      <c r="L3423" s="298" t="s">
        <v>0</v>
      </c>
      <c r="M3423" s="299"/>
      <c r="N3423" s="225"/>
      <c r="O3423" s="225"/>
      <c r="P3423" s="225"/>
      <c r="Q3423" s="225"/>
      <c r="R3423" s="225" t="s">
        <v>309</v>
      </c>
      <c r="S3423" s="226">
        <v>3</v>
      </c>
      <c r="T3423" s="52"/>
      <c r="U3423" s="52"/>
      <c r="V3423" s="52"/>
      <c r="W3423" s="298" t="s">
        <v>1</v>
      </c>
      <c r="X3423" s="299"/>
      <c r="Y3423" s="52"/>
      <c r="Z3423" s="52"/>
      <c r="AA3423" s="52"/>
      <c r="AB3423" s="52"/>
      <c r="AC3423" s="52"/>
    </row>
    <row r="3424" spans="1:37" ht="16.5" thickBot="1" x14ac:dyDescent="0.3">
      <c r="B3424" s="52" t="s">
        <v>4</v>
      </c>
      <c r="C3424" s="228">
        <v>1</v>
      </c>
      <c r="D3424" s="229">
        <v>2</v>
      </c>
      <c r="E3424" s="229">
        <v>3</v>
      </c>
      <c r="F3424" s="229">
        <v>4</v>
      </c>
      <c r="G3424" s="229">
        <v>5</v>
      </c>
      <c r="H3424" s="229">
        <v>6</v>
      </c>
      <c r="I3424" s="229">
        <v>7</v>
      </c>
      <c r="J3424" s="229">
        <v>8</v>
      </c>
      <c r="K3424" s="230">
        <v>9</v>
      </c>
      <c r="L3424" s="231" t="s">
        <v>69</v>
      </c>
      <c r="M3424" s="232" t="s">
        <v>8</v>
      </c>
      <c r="N3424" s="233">
        <v>10</v>
      </c>
      <c r="O3424" s="234">
        <v>11</v>
      </c>
      <c r="P3424" s="234">
        <v>12</v>
      </c>
      <c r="Q3424" s="234">
        <v>13</v>
      </c>
      <c r="R3424" s="234">
        <v>14</v>
      </c>
      <c r="S3424" s="234">
        <v>15</v>
      </c>
      <c r="T3424" s="234">
        <v>16</v>
      </c>
      <c r="U3424" s="234">
        <v>17</v>
      </c>
      <c r="V3424" s="234">
        <v>18</v>
      </c>
      <c r="W3424" s="231" t="s">
        <v>69</v>
      </c>
      <c r="X3424" s="232" t="s">
        <v>8</v>
      </c>
      <c r="Y3424" s="235" t="s">
        <v>310</v>
      </c>
      <c r="Z3424" s="236" t="s">
        <v>311</v>
      </c>
      <c r="AA3424" s="235" t="s">
        <v>312</v>
      </c>
      <c r="AB3424" s="235" t="s">
        <v>313</v>
      </c>
      <c r="AC3424" s="237" t="s">
        <v>314</v>
      </c>
      <c r="AD3424" s="237" t="s">
        <v>315</v>
      </c>
      <c r="AE3424" s="237" t="s">
        <v>316</v>
      </c>
      <c r="AF3424" s="237" t="s">
        <v>192</v>
      </c>
      <c r="AG3424" s="237" t="s">
        <v>317</v>
      </c>
      <c r="AH3424" s="237" t="s">
        <v>318</v>
      </c>
      <c r="AI3424" s="237" t="s">
        <v>18</v>
      </c>
      <c r="AJ3424" s="237" t="s">
        <v>319</v>
      </c>
      <c r="AK3424" t="s">
        <v>69</v>
      </c>
    </row>
    <row r="3425" spans="1:37" ht="16.5" thickBot="1" x14ac:dyDescent="0.3">
      <c r="A3425" s="238" t="str">
        <f>CONCATENATE($C$10,"Wk ",B3425,"P",A3423)</f>
        <v>2015Wk 1P16</v>
      </c>
      <c r="B3425" s="52">
        <v>1</v>
      </c>
      <c r="C3425" s="52">
        <f>IFERROR(VLOOKUP($A3425,$A$106:$Q$3105,5,FALSE),"DNP")</f>
        <v>7</v>
      </c>
      <c r="D3425" s="52">
        <f>IFERROR(VLOOKUP($A3425,$A$106:$Q$3105,6,FALSE),"DNP")</f>
        <v>6</v>
      </c>
      <c r="E3425" s="52">
        <f>IFERROR(VLOOKUP($A3425,$A$106:$Q$3105,7,FALSE),"DNP")</f>
        <v>8</v>
      </c>
      <c r="F3425" s="52">
        <f>IFERROR(VLOOKUP($A3425,$A$106:$Q$3105,8,FALSE),"DNP")</f>
        <v>7</v>
      </c>
      <c r="G3425" s="52">
        <f>IFERROR(VLOOKUP($A3425,$A$106:$Q$3105,9,FALSE),"DNP")</f>
        <v>5</v>
      </c>
      <c r="H3425" s="52">
        <f>IFERROR(VLOOKUP($A3425,$A$106:$Q$3105,10,FALSE),"DNP")</f>
        <v>4</v>
      </c>
      <c r="I3425" s="52">
        <f>IFERROR(VLOOKUP($A3425,$A$106:$Q$3105,11,FALSE),"DNP")</f>
        <v>5</v>
      </c>
      <c r="J3425" s="52">
        <f>IFERROR(VLOOKUP($A3425,$A$106:$Q$3105,12,FALSE),"DNP")</f>
        <v>4</v>
      </c>
      <c r="K3425" s="52">
        <f>IFERROR(VLOOKUP($A3425,$A$106:$Q$3105,13,FALSE),"DNP")</f>
        <v>7</v>
      </c>
      <c r="L3425" s="239">
        <f>IF(OR(K3425="DNP",K3425=""),"DNP",SUM(C3425:K3425))</f>
        <v>53</v>
      </c>
      <c r="M3425" s="240">
        <f>IFERROR(VLOOKUP($A3425,$A$106:$Q$3105,17,FALSE),"DNP")</f>
        <v>0</v>
      </c>
      <c r="N3425" s="241"/>
      <c r="O3425" s="241"/>
      <c r="P3425" s="241"/>
      <c r="Q3425" s="241"/>
      <c r="R3425" s="241"/>
      <c r="S3425" s="241"/>
      <c r="T3425" s="241"/>
      <c r="U3425" s="241"/>
      <c r="V3425" s="241"/>
      <c r="W3425" s="242"/>
      <c r="X3425" s="243"/>
      <c r="Y3425" s="49" t="str">
        <f>IF(M3425="DNP","DNP",IF(M3425=1,"T",IF(M3425&gt;1,"W","L")))</f>
        <v>L</v>
      </c>
      <c r="Z3425" s="49">
        <f t="shared" ref="Z3425:Z3442" si="2637">IFERROR(VLOOKUP($A3425,$A$106:$Q$3105,15,FALSE),"")</f>
        <v>0</v>
      </c>
      <c r="AA3425" s="244">
        <f t="shared" ref="AA3425:AA3442" si="2638">IFERROR(VLOOKUP($A3425,$A$106:$Q$3105,16,FALSE),"")</f>
        <v>0</v>
      </c>
      <c r="AB3425" s="245">
        <f t="shared" ref="AB3425" si="2639">G3423</f>
        <v>9</v>
      </c>
      <c r="AC3425" s="246">
        <f t="shared" ref="AC3425:AC3433" si="2640">IF(VLOOKUP(LEFT($A3425,8),$A$106:$Q$3105,17,FALSE)="Played",B3425,"")</f>
        <v>1</v>
      </c>
      <c r="AD3425" t="str">
        <f>IF(L3425&lt;&gt;"DNP","P","DNP")</f>
        <v>P</v>
      </c>
      <c r="AE3425" s="52">
        <f>COUNTIF(AD3425:AD3425,"=P")</f>
        <v>1</v>
      </c>
      <c r="AF3425" t="str">
        <f t="shared" ref="AF3425:AF3442" si="2641">IFERROR(VLOOKUP($A3425,$A$106:$R$3105,18,FALSE),"DNP")</f>
        <v>R</v>
      </c>
      <c r="AG3425" s="247">
        <f>IF(OR(W3425="DNP",W3425="")=TRUE,0,((W3444-W3425)*0.4)+(IF(Y3425="W",0.3,IF(Y3425="T",0,-0.3)))+(IF(X3425="",0,X3425*0.3)))+IF(OR(L3425="DNP",L3425="")=TRUE,0,((L3444-L3425)*0.4)+(IF(Y3425="W",0.3,IF(Y3425="T",0,-0.3)))+(IF(M3425="",0,M3425*0.3)))</f>
        <v>-2.25555555555556</v>
      </c>
      <c r="AH3425" s="247">
        <f>AG3425</f>
        <v>-2.25555555555556</v>
      </c>
      <c r="AI3425">
        <f>(34-(AB3425*2))/2</f>
        <v>8</v>
      </c>
      <c r="AJ3425">
        <f t="shared" ref="AJ3425" si="2642">AI3425+VLOOKUP(A3425,$A$160:$O$264,15,FALSE)</f>
        <v>4</v>
      </c>
      <c r="AK3425">
        <f t="shared" ref="AK3425:AK3477" si="2643">IFERROR(L3425+W3425,"DNP")</f>
        <v>53</v>
      </c>
    </row>
    <row r="3426" spans="1:37" ht="16.5" thickBot="1" x14ac:dyDescent="0.3">
      <c r="A3426" s="238" t="str">
        <f>CONCATENATE($C$10,"Wk ",B3426,"P",A3423)</f>
        <v>2015Wk 2P16</v>
      </c>
      <c r="B3426" s="52">
        <v>2</v>
      </c>
      <c r="C3426" s="241"/>
      <c r="D3426" s="241"/>
      <c r="E3426" s="241"/>
      <c r="F3426" s="241"/>
      <c r="G3426" s="241"/>
      <c r="H3426" s="241"/>
      <c r="I3426" s="241"/>
      <c r="J3426" s="241"/>
      <c r="K3426" s="241"/>
      <c r="L3426" s="248"/>
      <c r="M3426" s="249"/>
      <c r="N3426" s="52">
        <f>IFERROR(VLOOKUP($A3426,$A$106:$Q$3105,5,FALSE),"DNP")</f>
        <v>5</v>
      </c>
      <c r="O3426" s="52">
        <f>IFERROR(VLOOKUP($A3426,$A$106:$Q$3105,6,FALSE),"DNP")</f>
        <v>6</v>
      </c>
      <c r="P3426" s="52">
        <f>IFERROR(VLOOKUP($A3426,$A$106:$Q$3105,7,FALSE),"DNP")</f>
        <v>5</v>
      </c>
      <c r="Q3426" s="52">
        <f>IFERROR(VLOOKUP($A3426,$A$106:$Q$3105,8,FALSE),"DNP")</f>
        <v>5</v>
      </c>
      <c r="R3426" s="52">
        <f>IFERROR(VLOOKUP($A3426,$A$106:$Q$3105,9,FALSE),"DNP")</f>
        <v>4</v>
      </c>
      <c r="S3426" s="52">
        <f>IFERROR(VLOOKUP($A3426,$A$106:$Q$3105,10,FALSE),"DNP")</f>
        <v>5</v>
      </c>
      <c r="T3426" s="52">
        <f>IFERROR(VLOOKUP($A3426,$A$106:$Q$3105,11,FALSE),"DNP")</f>
        <v>4</v>
      </c>
      <c r="U3426" s="52">
        <f>IFERROR(VLOOKUP($A3426,$A$106:$Q$3105,12,FALSE),"DNP")</f>
        <v>7</v>
      </c>
      <c r="V3426" s="52">
        <f>IFERROR(VLOOKUP($A3426,$A$106:$Q$3105,13,FALSE),"DNP")</f>
        <v>6</v>
      </c>
      <c r="W3426" s="239">
        <f>IF(OR(V3426="DNP",V3426=""),"DNP",SUM(N3426:V3426))</f>
        <v>47</v>
      </c>
      <c r="X3426" s="240">
        <f>IFERROR(VLOOKUP($A3426,$A$106:$Q$3105,17,FALSE),"DNP")</f>
        <v>2</v>
      </c>
      <c r="Y3426" s="49" t="str">
        <f>IF(X3426="DNP","DNP",IF(X3426=1,"T",IF(X3426&gt;1,"W","L")))</f>
        <v>W</v>
      </c>
      <c r="Z3426" s="49">
        <f t="shared" si="2637"/>
        <v>0</v>
      </c>
      <c r="AA3426" s="244">
        <f t="shared" si="2638"/>
        <v>0</v>
      </c>
      <c r="AB3426" s="245">
        <f t="shared" ref="AB3426" si="2644">G3423</f>
        <v>9</v>
      </c>
      <c r="AC3426" s="246">
        <f t="shared" si="2640"/>
        <v>2</v>
      </c>
      <c r="AD3426" t="str">
        <f>IF(W3426&lt;&gt;"DNP","P","DNP")</f>
        <v>P</v>
      </c>
      <c r="AE3426" s="52">
        <f>COUNTIF(AD3425:AD3426,"=P")</f>
        <v>2</v>
      </c>
      <c r="AF3426" t="str">
        <f t="shared" si="2641"/>
        <v>R</v>
      </c>
      <c r="AG3426" s="247">
        <f>IF(OR(W3426="DNP",W3426="")=TRUE,0,((W3444-W3426)*0.4)+(IF(Y3426="W",0.3,IF(Y3426="T",0,-0.3)))+(IF(X3426="",0,X3426*0.3)))+IF(OR(L3426="DNP",L3426="")=TRUE,0,((L3444-L3426)*0.4)+(IF(Y3426="W",0.3,IF(Y3426="T",0,-0.3)))+(IF(M3426="",0,M3426*0.3)))</f>
        <v>0.85555555555555429</v>
      </c>
      <c r="AH3426" s="247">
        <f>AG3426+(AG3425*0.67)</f>
        <v>-0.65566666666667106</v>
      </c>
      <c r="AI3426">
        <f t="shared" ref="AI3426:AI3442" si="2645">(34-(AB3426*2))/2</f>
        <v>8</v>
      </c>
      <c r="AJ3426">
        <f t="shared" ref="AJ3426" si="2646">AI3426+VLOOKUP(A3426,$A$327:$O$431,15,FALSE)</f>
        <v>8</v>
      </c>
      <c r="AK3426">
        <f t="shared" si="2643"/>
        <v>47</v>
      </c>
    </row>
    <row r="3427" spans="1:37" ht="16.5" thickBot="1" x14ac:dyDescent="0.3">
      <c r="A3427" s="238" t="str">
        <f>CONCATENATE($C$10,"Wk ",B3427,"P",A3423)</f>
        <v>2015Wk 3P16</v>
      </c>
      <c r="B3427" s="52">
        <v>3</v>
      </c>
      <c r="C3427" s="52">
        <f>IFERROR(VLOOKUP($A3427,$A$106:$Q$3105,5,FALSE),"DNP")</f>
        <v>6</v>
      </c>
      <c r="D3427" s="52">
        <f>IFERROR(VLOOKUP($A3427,$A$106:$Q$3105,6,FALSE),"DNP")</f>
        <v>5</v>
      </c>
      <c r="E3427" s="52">
        <f>IFERROR(VLOOKUP($A3427,$A$106:$Q$3105,7,FALSE),"DNP")</f>
        <v>8</v>
      </c>
      <c r="F3427" s="52">
        <f>IFERROR(VLOOKUP($A3427,$A$106:$Q$3105,8,FALSE),"DNP")</f>
        <v>6</v>
      </c>
      <c r="G3427" s="52">
        <f>IFERROR(VLOOKUP($A3427,$A$106:$Q$3105,9,FALSE),"DNP")</f>
        <v>5</v>
      </c>
      <c r="H3427" s="52">
        <f>IFERROR(VLOOKUP($A3427,$A$106:$Q$3105,10,FALSE),"DNP")</f>
        <v>4</v>
      </c>
      <c r="I3427" s="52">
        <f>IFERROR(VLOOKUP($A3427,$A$106:$Q$3105,11,FALSE),"DNP")</f>
        <v>5</v>
      </c>
      <c r="J3427" s="52">
        <f>IFERROR(VLOOKUP($A3427,$A$106:$Q$3105,12,FALSE),"DNP")</f>
        <v>5</v>
      </c>
      <c r="K3427" s="52">
        <f>IFERROR(VLOOKUP($A3427,$A$106:$Q$3105,13,FALSE),"DNP")</f>
        <v>6</v>
      </c>
      <c r="L3427" s="239">
        <f>IF(OR(K3427="DNP",K3427=""),"DNP",SUM(C3427:K3427))</f>
        <v>50</v>
      </c>
      <c r="M3427" s="240">
        <f>IFERROR(VLOOKUP($A3427,$A$106:$Q$3105,17,FALSE),"DNP")</f>
        <v>0</v>
      </c>
      <c r="N3427" s="241"/>
      <c r="O3427" s="241"/>
      <c r="P3427" s="241"/>
      <c r="Q3427" s="241"/>
      <c r="R3427" s="241"/>
      <c r="S3427" s="241"/>
      <c r="T3427" s="241"/>
      <c r="U3427" s="241"/>
      <c r="V3427" s="241"/>
      <c r="W3427" s="242"/>
      <c r="X3427" s="243"/>
      <c r="Y3427" s="49" t="str">
        <f t="shared" ref="Y3427" si="2647">IF(M3427="DNP","DNP",IF(M3427=1,"T",IF(M3427&gt;1,"W","L")))</f>
        <v>L</v>
      </c>
      <c r="Z3427" s="49">
        <f t="shared" si="2637"/>
        <v>0</v>
      </c>
      <c r="AA3427" s="244">
        <f t="shared" si="2638"/>
        <v>0</v>
      </c>
      <c r="AB3427" s="250">
        <f t="shared" ref="AB3427" si="2648">G3423</f>
        <v>9</v>
      </c>
      <c r="AC3427" s="246">
        <f t="shared" si="2640"/>
        <v>3</v>
      </c>
      <c r="AD3427" t="str">
        <f>IF(L3427&lt;&gt;"DNP","P","DNP")</f>
        <v>P</v>
      </c>
      <c r="AE3427" s="52">
        <f>COUNTIF(AD3425:AD3427,"=P")</f>
        <v>3</v>
      </c>
      <c r="AF3427" t="str">
        <f t="shared" si="2641"/>
        <v>R</v>
      </c>
      <c r="AG3427" s="247">
        <f>IF(OR(W3427="DNP",W3427="")=TRUE,0,((W3444-W3427)*0.4)+(IF(Y3427="W",0.3,IF(Y3427="T",0,-0.3)))+(IF(X3427="",0,X3427*0.3)))+IF(OR(L3427="DNP",L3427="")=TRUE,0,((L3444-L3427)*0.4)+(IF(Y3427="W",0.3,IF(Y3427="T",0,-0.3)))+(IF(M3427="",0,M3427*0.3)))</f>
        <v>-1.05555555555556</v>
      </c>
      <c r="AH3427" s="247">
        <f>AG3427+(AG3426*0.67)+AG3425*0.33</f>
        <v>-1.2266666666666735</v>
      </c>
      <c r="AI3427">
        <f t="shared" si="2645"/>
        <v>8</v>
      </c>
      <c r="AJ3427">
        <f t="shared" ref="AJ3427" si="2649">AI3427+VLOOKUP(A3427,$A$494:$O$598,15,FALSE)</f>
        <v>5</v>
      </c>
      <c r="AK3427">
        <f t="shared" si="2643"/>
        <v>50</v>
      </c>
    </row>
    <row r="3428" spans="1:37" ht="16.5" thickBot="1" x14ac:dyDescent="0.3">
      <c r="A3428" s="238" t="str">
        <f>CONCATENATE($C$10,"Wk ",B3428,"P",A3423)</f>
        <v>2015Wk 4P16</v>
      </c>
      <c r="B3428" s="52">
        <v>4</v>
      </c>
      <c r="C3428" s="241"/>
      <c r="D3428" s="241"/>
      <c r="E3428" s="241"/>
      <c r="F3428" s="241"/>
      <c r="G3428" s="241"/>
      <c r="H3428" s="241"/>
      <c r="I3428" s="241"/>
      <c r="J3428" s="241"/>
      <c r="K3428" s="241"/>
      <c r="L3428" s="248"/>
      <c r="M3428" s="249"/>
      <c r="N3428" s="52">
        <f>IFERROR(VLOOKUP($A3428,$A$106:$Q$3105,5,FALSE),"DNP")</f>
        <v>6</v>
      </c>
      <c r="O3428" s="52">
        <f>IFERROR(VLOOKUP($A3428,$A$106:$Q$3105,6,FALSE),"DNP")</f>
        <v>6</v>
      </c>
      <c r="P3428" s="52">
        <f>IFERROR(VLOOKUP($A3428,$A$106:$Q$3105,7,FALSE),"DNP")</f>
        <v>6</v>
      </c>
      <c r="Q3428" s="52">
        <f>IFERROR(VLOOKUP($A3428,$A$106:$Q$3105,8,FALSE),"DNP")</f>
        <v>5</v>
      </c>
      <c r="R3428" s="52">
        <f>IFERROR(VLOOKUP($A3428,$A$106:$Q$3105,9,FALSE),"DNP")</f>
        <v>4</v>
      </c>
      <c r="S3428" s="52">
        <f>IFERROR(VLOOKUP($A3428,$A$106:$Q$3105,10,FALSE),"DNP")</f>
        <v>5</v>
      </c>
      <c r="T3428" s="52">
        <f>IFERROR(VLOOKUP($A3428,$A$106:$Q$3105,11,FALSE),"DNP")</f>
        <v>3</v>
      </c>
      <c r="U3428" s="52">
        <f>IFERROR(VLOOKUP($A3428,$A$106:$Q$3105,12,FALSE),"DNP")</f>
        <v>6</v>
      </c>
      <c r="V3428" s="52">
        <f>IFERROR(VLOOKUP($A3428,$A$106:$Q$3105,13,FALSE),"DNP")</f>
        <v>7</v>
      </c>
      <c r="W3428" s="239">
        <f>IF(OR(V3428="DNP",V3428=""),"DNP",SUM(N3428:V3428))</f>
        <v>48</v>
      </c>
      <c r="X3428" s="240">
        <f>IFERROR(VLOOKUP($A3428,$A$106:$Q$3105,17,FALSE),"DNP")</f>
        <v>0</v>
      </c>
      <c r="Y3428" s="49" t="str">
        <f t="shared" ref="Y3428" si="2650">IF(X3428="DNP","DNP",IF(X3428=1,"T",IF(X3428&gt;1,"W","L")))</f>
        <v>L</v>
      </c>
      <c r="Z3428" s="49">
        <f t="shared" si="2637"/>
        <v>0</v>
      </c>
      <c r="AA3428" s="244">
        <f t="shared" si="2638"/>
        <v>0</v>
      </c>
      <c r="AB3428" s="250">
        <f t="shared" ref="AB3428" si="2651">IF(AE3428&gt;=4,ROUNDDOWN((((VLOOKUP(MAX(AE3425:AE3428),AE3425:AK3442,7,FALSE)+VLOOKUP(MAX(AE3425:AE3428)-1,AE3425:AK3442,7,FALSE)+VLOOKUP(MAX(AE3425:AE3428)-2,AE3425:AK3442,7,FALSE)+VLOOKUP(MAX(AE3425:AE3428)-3,AE3425:AK3442,7,FALSE))/4)-36)*0.8,0),G3423)</f>
        <v>10</v>
      </c>
      <c r="AC3428" s="246">
        <f t="shared" si="2640"/>
        <v>4</v>
      </c>
      <c r="AD3428" t="str">
        <f>IF(W3428&lt;&gt;"DNP","P","DNP")</f>
        <v>P</v>
      </c>
      <c r="AE3428" s="52">
        <f>COUNTIF(AD3425:AD3428,"=P")</f>
        <v>4</v>
      </c>
      <c r="AF3428" t="str">
        <f t="shared" si="2641"/>
        <v>R</v>
      </c>
      <c r="AG3428" s="247">
        <f>IF(OR(W3428="DNP",W3428="")=TRUE,0,((W3444-W3428)*0.4)+(IF(Y3428="W",0.3,IF(Y3428="T",0,-0.3)))+(IF(X3428="",0,X3428*0.3)))+IF(OR(L3428="DNP",L3428="")=TRUE,0,((L3444-L3428)*0.4)+(IF(Y3428="W",0.3,IF(Y3428="T",0,-0.3)))+(IF(M3428="",0,M3428*0.3)))</f>
        <v>-0.7444444444444458</v>
      </c>
      <c r="AH3428" s="247">
        <f t="shared" ref="AH3428:AH3442" si="2652">AG3428+(AG3427*0.67)+AG3426*0.33</f>
        <v>-1.1693333333333382</v>
      </c>
      <c r="AI3428">
        <f t="shared" si="2645"/>
        <v>7</v>
      </c>
      <c r="AJ3428">
        <f t="shared" ref="AJ3428" si="2653">AI3428+VLOOKUP(A3428,$A$661:$O$765,15,FALSE)</f>
        <v>5</v>
      </c>
      <c r="AK3428">
        <f t="shared" si="2643"/>
        <v>48</v>
      </c>
    </row>
    <row r="3429" spans="1:37" ht="16.5" thickBot="1" x14ac:dyDescent="0.3">
      <c r="A3429" s="238" t="str">
        <f>CONCATENATE($C$10,"Wk ",B3429,"P",A3423)</f>
        <v>2015Wk 5P16</v>
      </c>
      <c r="B3429" s="52">
        <v>5</v>
      </c>
      <c r="C3429" s="52">
        <f>IFERROR(VLOOKUP($A3429,$A$106:$Q$3105,5,FALSE),"DNP")</f>
        <v>7</v>
      </c>
      <c r="D3429" s="52">
        <f>IFERROR(VLOOKUP($A3429,$A$106:$Q$3105,6,FALSE),"DNP")</f>
        <v>5</v>
      </c>
      <c r="E3429" s="52">
        <f>IFERROR(VLOOKUP($A3429,$A$106:$Q$3105,7,FALSE),"DNP")</f>
        <v>7</v>
      </c>
      <c r="F3429" s="52">
        <f>IFERROR(VLOOKUP($A3429,$A$106:$Q$3105,8,FALSE),"DNP")</f>
        <v>6</v>
      </c>
      <c r="G3429" s="52">
        <f>IFERROR(VLOOKUP($A3429,$A$106:$Q$3105,9,FALSE),"DNP")</f>
        <v>6</v>
      </c>
      <c r="H3429" s="52">
        <f>IFERROR(VLOOKUP($A3429,$A$106:$Q$3105,10,FALSE),"DNP")</f>
        <v>3</v>
      </c>
      <c r="I3429" s="52">
        <f>IFERROR(VLOOKUP($A3429,$A$106:$Q$3105,11,FALSE),"DNP")</f>
        <v>5</v>
      </c>
      <c r="J3429" s="52">
        <f>IFERROR(VLOOKUP($A3429,$A$106:$Q$3105,12,FALSE),"DNP")</f>
        <v>4</v>
      </c>
      <c r="K3429" s="52">
        <f>IFERROR(VLOOKUP($A3429,$A$106:$Q$3105,13,FALSE),"DNP")</f>
        <v>6</v>
      </c>
      <c r="L3429" s="239">
        <f>IF(OR(K3429="DNP",K3429=""),"DNP",SUM(C3429:K3429))</f>
        <v>49</v>
      </c>
      <c r="M3429" s="240">
        <f>IFERROR(VLOOKUP($A3429,$A$106:$Q$3105,17,FALSE),"DNP")</f>
        <v>0</v>
      </c>
      <c r="N3429" s="241"/>
      <c r="O3429" s="241"/>
      <c r="P3429" s="241"/>
      <c r="Q3429" s="241"/>
      <c r="R3429" s="241"/>
      <c r="S3429" s="241"/>
      <c r="T3429" s="241"/>
      <c r="U3429" s="241"/>
      <c r="V3429" s="241"/>
      <c r="W3429" s="242"/>
      <c r="X3429" s="243"/>
      <c r="Y3429" s="49" t="str">
        <f t="shared" ref="Y3429" si="2654">IF(M3429="DNP","DNP",IF(M3429=1,"T",IF(M3429&gt;1,"W","L")))</f>
        <v>L</v>
      </c>
      <c r="Z3429" s="49">
        <f t="shared" si="2637"/>
        <v>0</v>
      </c>
      <c r="AA3429" s="244">
        <f t="shared" si="2638"/>
        <v>0</v>
      </c>
      <c r="AB3429" s="250">
        <f t="shared" ref="AB3429" si="2655">IF(AE3429&gt;=4,ROUNDDOWN((((VLOOKUP(MAX(AE3425:AE3429),AE3425:AK3442,7,FALSE)+VLOOKUP(MAX(AE3425:AE3429)-1,AE3425:AK3442,7,FALSE)+VLOOKUP(MAX(AE3425:AE3429)-2,AE3425:AK3442,7,FALSE)+VLOOKUP(MAX(AE3425:AE3429)-3,AE3425:AK3442,7,FALSE))/4)-36)*0.8,0),G3423)</f>
        <v>10</v>
      </c>
      <c r="AC3429" s="246">
        <f t="shared" si="2640"/>
        <v>5</v>
      </c>
      <c r="AD3429" t="str">
        <f>IF(L3429&lt;&gt;"DNP","P","DNP")</f>
        <v>P</v>
      </c>
      <c r="AE3429" s="52">
        <f>COUNTIF(AD3425:AD3429,"=P")</f>
        <v>5</v>
      </c>
      <c r="AF3429" t="str">
        <f t="shared" si="2641"/>
        <v>R</v>
      </c>
      <c r="AG3429" s="247">
        <f>IF(OR(W3429="DNP",W3429="")=TRUE,0,((W3444-W3429)*0.4)+(IF(Y3429="W",0.3,IF(Y3429="T",0,-0.3)))+(IF(X3429="",0,X3429*0.3)))+IF(OR(L3429="DNP",L3429="")=TRUE,0,((L3444-L3429)*0.4)+(IF(Y3429="W",0.3,IF(Y3429="T",0,-0.3)))+(IF(M3429="",0,M3429*0.3)))</f>
        <v>-0.65555555555556</v>
      </c>
      <c r="AH3429" s="247">
        <f t="shared" si="2652"/>
        <v>-1.5026666666666735</v>
      </c>
      <c r="AI3429">
        <f t="shared" si="2645"/>
        <v>7</v>
      </c>
      <c r="AJ3429">
        <f t="shared" ref="AJ3429" si="2656">AI3429+VLOOKUP(A3429,$A$828:$O$932,15,FALSE)</f>
        <v>4</v>
      </c>
      <c r="AK3429">
        <f t="shared" si="2643"/>
        <v>49</v>
      </c>
    </row>
    <row r="3430" spans="1:37" ht="16.5" thickBot="1" x14ac:dyDescent="0.3">
      <c r="A3430" s="238" t="str">
        <f>CONCATENATE($C$10,"Wk ",B3430,"P",A3423)</f>
        <v>2015Wk 6P16</v>
      </c>
      <c r="B3430" s="52">
        <v>6</v>
      </c>
      <c r="C3430" s="241"/>
      <c r="D3430" s="241"/>
      <c r="E3430" s="241"/>
      <c r="F3430" s="241"/>
      <c r="G3430" s="241"/>
      <c r="H3430" s="241"/>
      <c r="I3430" s="241"/>
      <c r="J3430" s="241"/>
      <c r="K3430" s="241"/>
      <c r="L3430" s="248"/>
      <c r="M3430" s="249"/>
      <c r="N3430" s="52">
        <f>IFERROR(VLOOKUP($A3430,$A$106:$Q$3105,5,FALSE),"DNP")</f>
        <v>5</v>
      </c>
      <c r="O3430" s="52">
        <f>IFERROR(VLOOKUP($A3430,$A$106:$Q$3105,6,FALSE),"DNP")</f>
        <v>7</v>
      </c>
      <c r="P3430" s="52">
        <f>IFERROR(VLOOKUP($A3430,$A$106:$Q$3105,7,FALSE),"DNP")</f>
        <v>6</v>
      </c>
      <c r="Q3430" s="52">
        <f>IFERROR(VLOOKUP($A3430,$A$106:$Q$3105,8,FALSE),"DNP")</f>
        <v>5</v>
      </c>
      <c r="R3430" s="52">
        <f>IFERROR(VLOOKUP($A3430,$A$106:$Q$3105,9,FALSE),"DNP")</f>
        <v>4</v>
      </c>
      <c r="S3430" s="52">
        <f>IFERROR(VLOOKUP($A3430,$A$106:$Q$3105,10,FALSE),"DNP")</f>
        <v>5</v>
      </c>
      <c r="T3430" s="52">
        <f>IFERROR(VLOOKUP($A3430,$A$106:$Q$3105,11,FALSE),"DNP")</f>
        <v>4</v>
      </c>
      <c r="U3430" s="52">
        <f>IFERROR(VLOOKUP($A3430,$A$106:$Q$3105,12,FALSE),"DNP")</f>
        <v>5</v>
      </c>
      <c r="V3430" s="52">
        <f>IFERROR(VLOOKUP($A3430,$A$106:$Q$3105,13,FALSE),"DNP")</f>
        <v>8</v>
      </c>
      <c r="W3430" s="239">
        <f>IF(OR(V3430="DNP",V3430=""),"DNP",SUM(N3430:V3430))</f>
        <v>49</v>
      </c>
      <c r="X3430" s="240">
        <f>IFERROR(VLOOKUP($A3430,$A$106:$Q$3105,17,FALSE),"DNP")</f>
        <v>2</v>
      </c>
      <c r="Y3430" s="49" t="str">
        <f t="shared" ref="Y3430" si="2657">IF(X3430="DNP","DNP",IF(X3430=1,"T",IF(X3430&gt;1,"W","L")))</f>
        <v>W</v>
      </c>
      <c r="Z3430" s="49">
        <f t="shared" si="2637"/>
        <v>0</v>
      </c>
      <c r="AA3430" s="244">
        <f t="shared" si="2638"/>
        <v>0</v>
      </c>
      <c r="AB3430" s="250">
        <f t="shared" ref="AB3430" si="2658">IF(AE3430&gt;=4,ROUNDDOWN((((VLOOKUP(MAX(AE3425:AE3430),AE3425:AK3442,7,FALSE)+VLOOKUP(MAX(AE3425:AE3430)-1,AE3425:AK3442,7,FALSE)+VLOOKUP(MAX(AE3425:AE3430)-2,AE3425:AK3442,7,FALSE)+VLOOKUP(MAX(AE3425:AE3430)-3,AE3425:AK3442,7,FALSE))/4)-36)*0.8,0),G3423)</f>
        <v>10</v>
      </c>
      <c r="AC3430" s="246">
        <f t="shared" si="2640"/>
        <v>6</v>
      </c>
      <c r="AD3430" t="str">
        <f>IF(W3430&lt;&gt;"DNP","P","DNP")</f>
        <v>P</v>
      </c>
      <c r="AE3430" s="52">
        <f>COUNTIF(AD3425:AD3430,"=P")</f>
        <v>6</v>
      </c>
      <c r="AF3430" t="str">
        <f t="shared" si="2641"/>
        <v>R</v>
      </c>
      <c r="AG3430" s="247">
        <f>IF(OR(W3430="DNP",W3430="")=TRUE,0,((W3444-W3430)*0.4)+(IF(Y3430="W",0.3,IF(Y3430="T",0,-0.3)))+(IF(X3430="",0,X3430*0.3)))+IF(OR(L3430="DNP",L3430="")=TRUE,0,((L3444-L3430)*0.4)+(IF(Y3430="W",0.3,IF(Y3430="T",0,-0.3)))+(IF(M3430="",0,M3430*0.3)))</f>
        <v>5.5555555555554137E-2</v>
      </c>
      <c r="AH3430" s="247">
        <f t="shared" si="2652"/>
        <v>-0.62933333333333819</v>
      </c>
      <c r="AI3430">
        <f t="shared" si="2645"/>
        <v>7</v>
      </c>
      <c r="AJ3430">
        <f t="shared" ref="AJ3430" si="2659">AI3430+VLOOKUP(A3430,$A$995:$O$1099,15,FALSE)</f>
        <v>6</v>
      </c>
      <c r="AK3430">
        <f t="shared" si="2643"/>
        <v>49</v>
      </c>
    </row>
    <row r="3431" spans="1:37" ht="16.5" thickBot="1" x14ac:dyDescent="0.3">
      <c r="A3431" s="238" t="str">
        <f>CONCATENATE($C$10,"Wk ",B3431,"P",A3423)</f>
        <v>2015Wk 7P16</v>
      </c>
      <c r="B3431" s="52">
        <v>7</v>
      </c>
      <c r="C3431" s="52">
        <f>IFERROR(VLOOKUP($A3431,$A$106:$Q$3105,5,FALSE),"DNP")</f>
        <v>6</v>
      </c>
      <c r="D3431" s="52">
        <f>IFERROR(VLOOKUP($A3431,$A$106:$Q$3105,6,FALSE),"DNP")</f>
        <v>5</v>
      </c>
      <c r="E3431" s="52">
        <f>IFERROR(VLOOKUP($A3431,$A$106:$Q$3105,7,FALSE),"DNP")</f>
        <v>7</v>
      </c>
      <c r="F3431" s="52">
        <f>IFERROR(VLOOKUP($A3431,$A$106:$Q$3105,8,FALSE),"DNP")</f>
        <v>6</v>
      </c>
      <c r="G3431" s="52">
        <f>IFERROR(VLOOKUP($A3431,$A$106:$Q$3105,9,FALSE),"DNP")</f>
        <v>6</v>
      </c>
      <c r="H3431" s="52">
        <f>IFERROR(VLOOKUP($A3431,$A$106:$Q$3105,10,FALSE),"DNP")</f>
        <v>3</v>
      </c>
      <c r="I3431" s="52">
        <f>IFERROR(VLOOKUP($A3431,$A$106:$Q$3105,11,FALSE),"DNP")</f>
        <v>6</v>
      </c>
      <c r="J3431" s="52">
        <f>IFERROR(VLOOKUP($A3431,$A$106:$Q$3105,12,FALSE),"DNP")</f>
        <v>3</v>
      </c>
      <c r="K3431" s="52">
        <f>IFERROR(VLOOKUP($A3431,$A$106:$Q$3105,13,FALSE),"DNP")</f>
        <v>6</v>
      </c>
      <c r="L3431" s="239">
        <f>IF(OR(K3431="DNP",K3431=""),"DNP",SUM(C3431:K3431))</f>
        <v>48</v>
      </c>
      <c r="M3431" s="240">
        <f>IFERROR(VLOOKUP($A3431,$A$106:$Q$3105,17,FALSE),"DNP")</f>
        <v>1</v>
      </c>
      <c r="N3431" s="241"/>
      <c r="O3431" s="241"/>
      <c r="P3431" s="241"/>
      <c r="Q3431" s="241"/>
      <c r="R3431" s="241"/>
      <c r="S3431" s="241"/>
      <c r="T3431" s="241"/>
      <c r="U3431" s="241"/>
      <c r="V3431" s="241"/>
      <c r="W3431" s="242"/>
      <c r="X3431" s="243"/>
      <c r="Y3431" s="49" t="str">
        <f t="shared" ref="Y3431" si="2660">IF(M3431="DNP","DNP",IF(M3431=1,"T",IF(M3431&gt;1,"W","L")))</f>
        <v>T</v>
      </c>
      <c r="Z3431" s="49">
        <f t="shared" si="2637"/>
        <v>0</v>
      </c>
      <c r="AA3431" s="244">
        <f t="shared" si="2638"/>
        <v>0</v>
      </c>
      <c r="AB3431" s="250">
        <f t="shared" ref="AB3431" si="2661">IF(AE3431&gt;=4,ROUNDDOWN((((VLOOKUP(MAX(AE3425:AE3431),AE3425:AK3442,7,FALSE)+VLOOKUP(MAX(AE3425:AE3431)-1,AE3425:AK3442,7,FALSE)+VLOOKUP(MAX(AE3425:AE3431)-2,AE3425:AK3442,7,FALSE)+VLOOKUP(MAX(AE3425:AE3431)-3,AE3425:AK3442,7,FALSE))/4)-36)*0.8,0),G3423)</f>
        <v>10</v>
      </c>
      <c r="AC3431" s="246">
        <f t="shared" si="2640"/>
        <v>7</v>
      </c>
      <c r="AD3431" t="str">
        <f>IF(L3431&lt;&gt;"DNP","P","DNP")</f>
        <v>P</v>
      </c>
      <c r="AE3431" s="52">
        <f>COUNTIF(AD3425:AD3431,"=P")</f>
        <v>7</v>
      </c>
      <c r="AF3431" t="str">
        <f t="shared" si="2641"/>
        <v>R</v>
      </c>
      <c r="AG3431" s="247">
        <f>IF(OR(W3431="DNP",W3431="")=TRUE,0,((W3444-W3431)*0.4)+(IF(Y3431="W",0.3,IF(Y3431="T",0,-0.3)))+(IF(X3431="",0,X3431*0.3)))+IF(OR(L3431="DNP",L3431="")=TRUE,0,((L3444-L3431)*0.4)+(IF(Y3431="W",0.3,IF(Y3431="T",0,-0.3)))+(IF(M3431="",0,M3431*0.3)))</f>
        <v>0.34444444444444</v>
      </c>
      <c r="AH3431" s="247">
        <f t="shared" si="2652"/>
        <v>0.16533333333332645</v>
      </c>
      <c r="AI3431">
        <f t="shared" si="2645"/>
        <v>7</v>
      </c>
      <c r="AJ3431">
        <f t="shared" ref="AJ3431" si="2662">AI3431+VLOOKUP(A3431,$A$1162:$O$1266,15,FALSE)</f>
        <v>5</v>
      </c>
      <c r="AK3431">
        <f t="shared" si="2643"/>
        <v>48</v>
      </c>
    </row>
    <row r="3432" spans="1:37" ht="16.5" thickBot="1" x14ac:dyDescent="0.3">
      <c r="A3432" s="238" t="str">
        <f>CONCATENATE($C$10,"Wk ",B3432,"P",A3423)</f>
        <v>2015Wk 8P16</v>
      </c>
      <c r="B3432" s="52">
        <v>8</v>
      </c>
      <c r="C3432" s="241"/>
      <c r="D3432" s="241"/>
      <c r="E3432" s="241"/>
      <c r="F3432" s="241"/>
      <c r="G3432" s="241"/>
      <c r="H3432" s="241"/>
      <c r="I3432" s="241"/>
      <c r="J3432" s="241"/>
      <c r="K3432" s="241"/>
      <c r="L3432" s="248"/>
      <c r="M3432" s="249"/>
      <c r="N3432" s="52">
        <f>IFERROR(VLOOKUP($A3432,$A$106:$Q$3105,5,FALSE),"DNP")</f>
        <v>6</v>
      </c>
      <c r="O3432" s="52">
        <f>IFERROR(VLOOKUP($A3432,$A$106:$Q$3105,6,FALSE),"DNP")</f>
        <v>5</v>
      </c>
      <c r="P3432" s="52">
        <f>IFERROR(VLOOKUP($A3432,$A$106:$Q$3105,7,FALSE),"DNP")</f>
        <v>6</v>
      </c>
      <c r="Q3432" s="52">
        <f>IFERROR(VLOOKUP($A3432,$A$106:$Q$3105,8,FALSE),"DNP")</f>
        <v>5</v>
      </c>
      <c r="R3432" s="52">
        <f>IFERROR(VLOOKUP($A3432,$A$106:$Q$3105,9,FALSE),"DNP")</f>
        <v>4</v>
      </c>
      <c r="S3432" s="52">
        <f>IFERROR(VLOOKUP($A3432,$A$106:$Q$3105,10,FALSE),"DNP")</f>
        <v>6</v>
      </c>
      <c r="T3432" s="52">
        <f>IFERROR(VLOOKUP($A3432,$A$106:$Q$3105,11,FALSE),"DNP")</f>
        <v>3</v>
      </c>
      <c r="U3432" s="52">
        <f>IFERROR(VLOOKUP($A3432,$A$106:$Q$3105,12,FALSE),"DNP")</f>
        <v>5</v>
      </c>
      <c r="V3432" s="52">
        <f>IFERROR(VLOOKUP($A3432,$A$106:$Q$3105,13,FALSE),"DNP")</f>
        <v>6</v>
      </c>
      <c r="W3432" s="239">
        <f>IF(OR(V3432="DNP",V3432=""),"DNP",SUM(N3432:V3432))</f>
        <v>46</v>
      </c>
      <c r="X3432" s="240">
        <f>IFERROR(VLOOKUP($A3432,$A$106:$Q$3105,17,FALSE),"DNP")</f>
        <v>0</v>
      </c>
      <c r="Y3432" s="49" t="str">
        <f t="shared" ref="Y3432" si="2663">IF(X3432="DNP","DNP",IF(X3432=1,"T",IF(X3432&gt;1,"W","L")))</f>
        <v>L</v>
      </c>
      <c r="Z3432" s="49">
        <f t="shared" si="2637"/>
        <v>0</v>
      </c>
      <c r="AA3432" s="244">
        <f t="shared" si="2638"/>
        <v>0</v>
      </c>
      <c r="AB3432" s="250">
        <f t="shared" ref="AB3432" si="2664">IF(AE3432&gt;=4,ROUNDDOWN((((VLOOKUP(MAX(AE3425:AE3432),AE3425:AK3442,7,FALSE)+VLOOKUP(MAX(AE3425:AE3432)-1,AE3425:AK3442,7,FALSE)+VLOOKUP(MAX(AE3425:AE3432)-2,AE3425:AK3442,7,FALSE)+VLOOKUP(MAX(AE3425:AE3432)-3,AE3425:AK3442,7,FALSE))/4)-36)*0.8,0),G3423)</f>
        <v>9</v>
      </c>
      <c r="AC3432" s="246">
        <f t="shared" si="2640"/>
        <v>8</v>
      </c>
      <c r="AD3432" t="str">
        <f>IF(W3432&lt;&gt;"DNP","P","DNP")</f>
        <v>P</v>
      </c>
      <c r="AE3432" s="52">
        <f>COUNTIF(AD3425:AD3432,"=P")</f>
        <v>8</v>
      </c>
      <c r="AF3432" t="str">
        <f t="shared" si="2641"/>
        <v>R</v>
      </c>
      <c r="AG3432" s="247">
        <f>IF(OR(W3432="DNP",W3432="")=TRUE,0,((W3444-W3432)*0.4)+(IF(Y3432="W",0.3,IF(Y3432="T",0,-0.3)))+(IF(X3432="",0,X3432*0.3)))+IF(OR(L3432="DNP",L3432="")=TRUE,0,((L3444-L3432)*0.4)+(IF(Y3432="W",0.3,IF(Y3432="T",0,-0.3)))+(IF(M3432="",0,M3432*0.3)))</f>
        <v>5.5555555555554303E-2</v>
      </c>
      <c r="AH3432" s="247">
        <f t="shared" si="2652"/>
        <v>0.30466666666666198</v>
      </c>
      <c r="AI3432">
        <f t="shared" si="2645"/>
        <v>8</v>
      </c>
      <c r="AJ3432">
        <f t="shared" ref="AJ3432" si="2665">AI3432+VLOOKUP(A3432,$A$1329:$O$1433,15,FALSE)</f>
        <v>8</v>
      </c>
      <c r="AK3432">
        <f t="shared" si="2643"/>
        <v>46</v>
      </c>
    </row>
    <row r="3433" spans="1:37" ht="16.5" thickBot="1" x14ac:dyDescent="0.3">
      <c r="A3433" s="238" t="str">
        <f>CONCATENATE($C$10,"Wk ",B3433,"P",A3423)</f>
        <v>2015Wk 9P16</v>
      </c>
      <c r="B3433" s="52">
        <v>9</v>
      </c>
      <c r="C3433" s="52">
        <f>IFERROR(VLOOKUP($A3433,$A$106:$Q$3105,5,FALSE),"DNP")</f>
        <v>7</v>
      </c>
      <c r="D3433" s="52">
        <f>IFERROR(VLOOKUP($A3433,$A$106:$Q$3105,6,FALSE),"DNP")</f>
        <v>5</v>
      </c>
      <c r="E3433" s="52">
        <f>IFERROR(VLOOKUP($A3433,$A$106:$Q$3105,7,FALSE),"DNP")</f>
        <v>7</v>
      </c>
      <c r="F3433" s="52">
        <f>IFERROR(VLOOKUP($A3433,$A$106:$Q$3105,8,FALSE),"DNP")</f>
        <v>6</v>
      </c>
      <c r="G3433" s="52">
        <f>IFERROR(VLOOKUP($A3433,$A$106:$Q$3105,9,FALSE),"DNP")</f>
        <v>6</v>
      </c>
      <c r="H3433" s="52">
        <f>IFERROR(VLOOKUP($A3433,$A$106:$Q$3105,10,FALSE),"DNP")</f>
        <v>4</v>
      </c>
      <c r="I3433" s="52">
        <f>IFERROR(VLOOKUP($A3433,$A$106:$Q$3105,11,FALSE),"DNP")</f>
        <v>4</v>
      </c>
      <c r="J3433" s="52">
        <f>IFERROR(VLOOKUP($A3433,$A$106:$Q$3105,12,FALSE),"DNP")</f>
        <v>4</v>
      </c>
      <c r="K3433" s="52">
        <f>IFERROR(VLOOKUP($A3433,$A$106:$Q$3105,13,FALSE),"DNP")</f>
        <v>5</v>
      </c>
      <c r="L3433" s="239">
        <f>IF(OR(K3433="DNP",K3433=""),"DNP",SUM(C3433:K3433))</f>
        <v>48</v>
      </c>
      <c r="M3433" s="240">
        <f>IFERROR(VLOOKUP($A3433,$A$106:$Q$3105,17,FALSE),"DNP")</f>
        <v>0</v>
      </c>
      <c r="N3433" s="241"/>
      <c r="O3433" s="241"/>
      <c r="P3433" s="241"/>
      <c r="Q3433" s="241"/>
      <c r="R3433" s="241"/>
      <c r="S3433" s="241"/>
      <c r="T3433" s="241"/>
      <c r="U3433" s="241"/>
      <c r="V3433" s="241"/>
      <c r="W3433" s="242"/>
      <c r="X3433" s="243"/>
      <c r="Y3433" s="49" t="str">
        <f t="shared" ref="Y3433" si="2666">IF(M3433="DNP","DNP",IF(M3433=1,"T",IF(M3433&gt;1,"W","L")))</f>
        <v>L</v>
      </c>
      <c r="Z3433" s="49">
        <f t="shared" si="2637"/>
        <v>0</v>
      </c>
      <c r="AA3433" s="244">
        <f t="shared" si="2638"/>
        <v>0</v>
      </c>
      <c r="AB3433" s="250">
        <f t="shared" ref="AB3433" si="2667">IF(AE3433&gt;=4,ROUNDDOWN((((VLOOKUP(MAX(AE3425:AE3433),AE3425:AK3442,7,FALSE)+VLOOKUP(MAX(AE3425:AE3433)-1,AE3425:AK3442,7,FALSE)+VLOOKUP(MAX(AE3425:AE3433)-2,AE3425:AK3442,7,FALSE)+VLOOKUP(MAX(AE3425:AE3433)-3,AE3425:AK3442,7,FALSE))/4)-36)*0.8,0),G3423)</f>
        <v>9</v>
      </c>
      <c r="AC3433" s="246">
        <f t="shared" si="2640"/>
        <v>9</v>
      </c>
      <c r="AD3433" t="str">
        <f>IF(L3433&lt;&gt;"DNP","P","DNP")</f>
        <v>P</v>
      </c>
      <c r="AE3433" s="52">
        <f>COUNTIF(AD3425:AD3433,"=P")</f>
        <v>9</v>
      </c>
      <c r="AF3433" t="str">
        <f t="shared" si="2641"/>
        <v>R</v>
      </c>
      <c r="AG3433" s="247">
        <f>IF(OR(W3433="DNP",W3433="")=TRUE,0,((W3444-W3433)*0.4)+(IF(Y3433="W",0.3,IF(Y3433="T",0,-0.3)))+(IF(X3433="",0,X3433*0.3)))+IF(OR(L3433="DNP",L3433="")=TRUE,0,((L3444-L3433)*0.4)+(IF(Y3433="W",0.3,IF(Y3433="T",0,-0.3)))+(IF(M3433="",0,M3433*0.3)))</f>
        <v>-0.25555555555555998</v>
      </c>
      <c r="AH3433" s="247">
        <f t="shared" si="2652"/>
        <v>-0.10466666666667339</v>
      </c>
      <c r="AI3433">
        <f t="shared" si="2645"/>
        <v>8</v>
      </c>
      <c r="AJ3433">
        <f t="shared" ref="AJ3433" si="2668">AI3433+VLOOKUP(A3433,$A$1496:$O$1600,15,FALSE)</f>
        <v>6</v>
      </c>
      <c r="AK3433">
        <f t="shared" si="2643"/>
        <v>48</v>
      </c>
    </row>
    <row r="3434" spans="1:37" ht="16.5" thickBot="1" x14ac:dyDescent="0.3">
      <c r="A3434" s="238" t="str">
        <f>CONCATENATE($C$10,"Wk ",B3434,"P",A3423)</f>
        <v>2015Wk 10P16</v>
      </c>
      <c r="B3434" s="52">
        <v>10</v>
      </c>
      <c r="C3434" s="241"/>
      <c r="D3434" s="241"/>
      <c r="E3434" s="241"/>
      <c r="F3434" s="241"/>
      <c r="G3434" s="241"/>
      <c r="H3434" s="241"/>
      <c r="I3434" s="241"/>
      <c r="J3434" s="241"/>
      <c r="K3434" s="241"/>
      <c r="L3434" s="248"/>
      <c r="M3434" s="249"/>
      <c r="N3434" s="52">
        <f>IFERROR(VLOOKUP($A3434,$A$106:$Q$3105,5,FALSE),"DNP")</f>
        <v>5</v>
      </c>
      <c r="O3434" s="52">
        <f>IFERROR(VLOOKUP($A3434,$A$106:$Q$3105,6,FALSE),"DNP")</f>
        <v>5</v>
      </c>
      <c r="P3434" s="52">
        <f>IFERROR(VLOOKUP($A3434,$A$106:$Q$3105,7,FALSE),"DNP")</f>
        <v>8</v>
      </c>
      <c r="Q3434" s="52">
        <f>IFERROR(VLOOKUP($A3434,$A$106:$Q$3105,8,FALSE),"DNP")</f>
        <v>5</v>
      </c>
      <c r="R3434" s="52">
        <f>IFERROR(VLOOKUP($A3434,$A$106:$Q$3105,9,FALSE),"DNP")</f>
        <v>3</v>
      </c>
      <c r="S3434" s="52">
        <f>IFERROR(VLOOKUP($A3434,$A$106:$Q$3105,10,FALSE),"DNP")</f>
        <v>5</v>
      </c>
      <c r="T3434" s="52">
        <f>IFERROR(VLOOKUP($A3434,$A$106:$Q$3105,11,FALSE),"DNP")</f>
        <v>4</v>
      </c>
      <c r="U3434" s="52">
        <f>IFERROR(VLOOKUP($A3434,$A$106:$Q$3105,12,FALSE),"DNP")</f>
        <v>4</v>
      </c>
      <c r="V3434" s="52">
        <f>IFERROR(VLOOKUP($A3434,$A$106:$Q$3105,13,FALSE),"DNP")</f>
        <v>8</v>
      </c>
      <c r="W3434" s="239">
        <f>IF(OR(V3434="DNP",V3434=""),"DNP",SUM(N3434:V3434))</f>
        <v>47</v>
      </c>
      <c r="X3434" s="240">
        <f>IFERROR(VLOOKUP($A3434,$A$106:$Q$3105,17,FALSE),"DNP")</f>
        <v>2</v>
      </c>
      <c r="Y3434" s="49" t="str">
        <f t="shared" ref="Y3434" si="2669">IF(X3434="DNP","DNP",IF(X3434=1,"T",IF(X3434&gt;1,"W","L")))</f>
        <v>W</v>
      </c>
      <c r="Z3434" s="49">
        <f t="shared" si="2637"/>
        <v>1</v>
      </c>
      <c r="AA3434" s="244">
        <f t="shared" si="2638"/>
        <v>12</v>
      </c>
      <c r="AB3434" s="250">
        <f t="shared" ref="AB3434" si="2670">IF(AE3434&gt;=4,ROUNDDOWN((((VLOOKUP(MAX(AE3425:AE3434),AE3425:AK3442,7,FALSE)+VLOOKUP(MAX(AE3425:AE3434)-1,AE3425:AK3442,7,FALSE)+VLOOKUP(MAX(AE3425:AE3434)-2,AE3425:AK3442,7,FALSE)+VLOOKUP(MAX(AE3425:AE3434)-3,AE3425:AK3442,7,FALSE))/4)-36)*0.8,0),G3423)</f>
        <v>9</v>
      </c>
      <c r="AC3434" s="246">
        <f t="shared" ref="AC3434:AC3442" si="2671">IF(VLOOKUP(LEFT($A3434,9),$A$106:$Q$3105,17,FALSE)="Played",B3434,"")</f>
        <v>10</v>
      </c>
      <c r="AD3434" t="str">
        <f>IF(W3434&lt;&gt;"DNP","P","DNP")</f>
        <v>P</v>
      </c>
      <c r="AE3434" s="52">
        <f>COUNTIF(AD3425:AD3434,"=P")</f>
        <v>10</v>
      </c>
      <c r="AF3434" t="str">
        <f t="shared" si="2641"/>
        <v>R</v>
      </c>
      <c r="AG3434" s="247">
        <f>IF(OR(W3434="DNP",W3434="")=TRUE,0,((W3444-W3434)*0.4)+(IF(Y3434="W",0.3,IF(Y3434="T",0,-0.3)))+(IF(X3434="",0,X3434*0.3)))+IF(OR(L3434="DNP",L3434="")=TRUE,0,((L3444-L3434)*0.4)+(IF(Y3434="W",0.3,IF(Y3434="T",0,-0.3)))+(IF(M3434="",0,M3434*0.3)))</f>
        <v>0.85555555555555429</v>
      </c>
      <c r="AH3434" s="247">
        <f t="shared" si="2652"/>
        <v>0.702666666666662</v>
      </c>
      <c r="AI3434">
        <f t="shared" si="2645"/>
        <v>8</v>
      </c>
      <c r="AJ3434">
        <f t="shared" ref="AJ3434" si="2672">AI3434+VLOOKUP(A3434,$A$1663:$O$1767,15,FALSE)</f>
        <v>9</v>
      </c>
      <c r="AK3434">
        <f t="shared" si="2643"/>
        <v>47</v>
      </c>
    </row>
    <row r="3435" spans="1:37" ht="16.5" thickBot="1" x14ac:dyDescent="0.3">
      <c r="A3435" s="238" t="str">
        <f>CONCATENATE($C$10,"Wk ",B3435,"P",A3423)</f>
        <v>2015Wk 11P16</v>
      </c>
      <c r="B3435" s="52">
        <v>11</v>
      </c>
      <c r="C3435" s="52">
        <f>IFERROR(VLOOKUP($A3435,$A$106:$Q$3105,5,FALSE),"DNP")</f>
        <v>5</v>
      </c>
      <c r="D3435" s="52">
        <f>IFERROR(VLOOKUP($A3435,$A$106:$Q$3105,6,FALSE),"DNP")</f>
        <v>5</v>
      </c>
      <c r="E3435" s="52">
        <f>IFERROR(VLOOKUP($A3435,$A$106:$Q$3105,7,FALSE),"DNP")</f>
        <v>6</v>
      </c>
      <c r="F3435" s="52">
        <f>IFERROR(VLOOKUP($A3435,$A$106:$Q$3105,8,FALSE),"DNP")</f>
        <v>7</v>
      </c>
      <c r="G3435" s="52">
        <f>IFERROR(VLOOKUP($A3435,$A$106:$Q$3105,9,FALSE),"DNP")</f>
        <v>5</v>
      </c>
      <c r="H3435" s="52">
        <f>IFERROR(VLOOKUP($A3435,$A$106:$Q$3105,10,FALSE),"DNP")</f>
        <v>4</v>
      </c>
      <c r="I3435" s="52">
        <f>IFERROR(VLOOKUP($A3435,$A$106:$Q$3105,11,FALSE),"DNP")</f>
        <v>4</v>
      </c>
      <c r="J3435" s="52">
        <f>IFERROR(VLOOKUP($A3435,$A$106:$Q$3105,12,FALSE),"DNP")</f>
        <v>3</v>
      </c>
      <c r="K3435" s="52">
        <f>IFERROR(VLOOKUP($A3435,$A$106:$Q$3105,13,FALSE),"DNP")</f>
        <v>6</v>
      </c>
      <c r="L3435" s="239">
        <f>IF(OR(K3435="DNP",K3435=""),"DNP",SUM(C3435:K3435))</f>
        <v>45</v>
      </c>
      <c r="M3435" s="240">
        <f>IFERROR(VLOOKUP($A3435,$A$106:$Q$3105,17,FALSE),"DNP")</f>
        <v>2</v>
      </c>
      <c r="N3435" s="241"/>
      <c r="O3435" s="241"/>
      <c r="P3435" s="241"/>
      <c r="Q3435" s="241"/>
      <c r="R3435" s="241"/>
      <c r="S3435" s="241"/>
      <c r="T3435" s="241"/>
      <c r="U3435" s="241"/>
      <c r="V3435" s="241"/>
      <c r="W3435" s="242"/>
      <c r="X3435" s="243"/>
      <c r="Y3435" s="49" t="str">
        <f t="shared" ref="Y3435" si="2673">IF(M3435="DNP","DNP",IF(M3435=1,"T",IF(M3435&gt;1,"W","L")))</f>
        <v>W</v>
      </c>
      <c r="Z3435" s="49">
        <f t="shared" si="2637"/>
        <v>1</v>
      </c>
      <c r="AA3435" s="244">
        <f t="shared" si="2638"/>
        <v>18</v>
      </c>
      <c r="AB3435" s="250">
        <f t="shared" ref="AB3435" si="2674">IF(AE3435&gt;=4,ROUNDDOWN((((VLOOKUP(MAX(AE3425:AE3435),AE3425:AK3442,7,FALSE)+VLOOKUP(MAX(AE3425:AE3435)-1,AE3425:AK3442,7,FALSE)+VLOOKUP(MAX(AE3425:AE3435)-2,AE3425:AK3442,7,FALSE)+VLOOKUP(MAX(AE3425:AE3435)-3,AE3425:AK3442,7,FALSE))/4)-36)*0.8,0),G3423)</f>
        <v>8</v>
      </c>
      <c r="AC3435" s="246">
        <f t="shared" si="2671"/>
        <v>11</v>
      </c>
      <c r="AD3435" t="str">
        <f>IF(L3435&lt;&gt;"DNP","P","DNP")</f>
        <v>P</v>
      </c>
      <c r="AE3435" s="52">
        <f>COUNTIF(AD3425:AD3435,"=P")</f>
        <v>11</v>
      </c>
      <c r="AF3435" t="str">
        <f t="shared" si="2641"/>
        <v>R</v>
      </c>
      <c r="AG3435" s="247">
        <f>IF(OR(W3435="DNP",W3435="")=TRUE,0,((W3444-W3435)*0.4)+(IF(Y3435="W",0.3,IF(Y3435="T",0,-0.3)))+(IF(X3435="",0,X3435*0.3)))+IF(OR(L3435="DNP",L3435="")=TRUE,0,((L3444-L3435)*0.4)+(IF(Y3435="W",0.3,IF(Y3435="T",0,-0.3)))+(IF(M3435="",0,M3435*0.3)))</f>
        <v>2.1444444444444399</v>
      </c>
      <c r="AH3435" s="247">
        <f t="shared" si="2652"/>
        <v>2.6333333333333266</v>
      </c>
      <c r="AI3435">
        <f t="shared" si="2645"/>
        <v>9</v>
      </c>
      <c r="AJ3435">
        <f t="shared" ref="AJ3435" si="2675">AI3435+VLOOKUP(A3435,$A$1830:$O$1934,15,FALSE)</f>
        <v>11</v>
      </c>
      <c r="AK3435">
        <f t="shared" si="2643"/>
        <v>45</v>
      </c>
    </row>
    <row r="3436" spans="1:37" ht="16.5" thickBot="1" x14ac:dyDescent="0.3">
      <c r="A3436" s="238" t="str">
        <f>CONCATENATE($C$10,"Wk ",B3436,"P",A3423)</f>
        <v>2015Wk 12P16</v>
      </c>
      <c r="B3436" s="52">
        <v>12</v>
      </c>
      <c r="C3436" s="241"/>
      <c r="D3436" s="241"/>
      <c r="E3436" s="241"/>
      <c r="F3436" s="241"/>
      <c r="G3436" s="241"/>
      <c r="H3436" s="241"/>
      <c r="I3436" s="241"/>
      <c r="J3436" s="241"/>
      <c r="K3436" s="241"/>
      <c r="L3436" s="248"/>
      <c r="M3436" s="249"/>
      <c r="N3436" s="52">
        <f>IFERROR(VLOOKUP($A3436,$A$106:$Q$3105,5,FALSE),"DNP")</f>
        <v>4</v>
      </c>
      <c r="O3436" s="52">
        <f>IFERROR(VLOOKUP($A3436,$A$106:$Q$3105,6,FALSE),"DNP")</f>
        <v>7</v>
      </c>
      <c r="P3436" s="52">
        <f>IFERROR(VLOOKUP($A3436,$A$106:$Q$3105,7,FALSE),"DNP")</f>
        <v>8</v>
      </c>
      <c r="Q3436" s="52">
        <f>IFERROR(VLOOKUP($A3436,$A$106:$Q$3105,8,FALSE),"DNP")</f>
        <v>5</v>
      </c>
      <c r="R3436" s="52">
        <f>IFERROR(VLOOKUP($A3436,$A$106:$Q$3105,9,FALSE),"DNP")</f>
        <v>4</v>
      </c>
      <c r="S3436" s="52">
        <f>IFERROR(VLOOKUP($A3436,$A$106:$Q$3105,10,FALSE),"DNP")</f>
        <v>5</v>
      </c>
      <c r="T3436" s="52">
        <f>IFERROR(VLOOKUP($A3436,$A$106:$Q$3105,11,FALSE),"DNP")</f>
        <v>3</v>
      </c>
      <c r="U3436" s="52">
        <f>IFERROR(VLOOKUP($A3436,$A$106:$Q$3105,12,FALSE),"DNP")</f>
        <v>4</v>
      </c>
      <c r="V3436" s="52">
        <f>IFERROR(VLOOKUP($A3436,$A$106:$Q$3105,13,FALSE),"DNP")</f>
        <v>8</v>
      </c>
      <c r="W3436" s="239">
        <f>IF(OR(V3436="DNP",V3436=""),"DNP",SUM(N3436:V3436))</f>
        <v>48</v>
      </c>
      <c r="X3436" s="240">
        <f>IFERROR(VLOOKUP($A3436,$A$106:$Q$3105,17,FALSE),"DNP")</f>
        <v>0</v>
      </c>
      <c r="Y3436" s="49" t="str">
        <f t="shared" ref="Y3436" si="2676">IF(X3436="DNP","DNP",IF(X3436=1,"T",IF(X3436&gt;1,"W","L")))</f>
        <v>L</v>
      </c>
      <c r="Z3436" s="49">
        <f t="shared" si="2637"/>
        <v>1</v>
      </c>
      <c r="AA3436" s="244">
        <f t="shared" si="2638"/>
        <v>12</v>
      </c>
      <c r="AB3436" s="250">
        <f t="shared" ref="AB3436" si="2677">IF(AE3436&gt;=4,ROUNDDOWN((((VLOOKUP(MAX(AE3425:AE3436),AE3425:AK3442,7,FALSE)+VLOOKUP(MAX(AE3425:AE3436)-1,AE3425:AK3442,7,FALSE)+VLOOKUP(MAX(AE3425:AE3436)-2,AE3425:AK3442,7,FALSE)+VLOOKUP(MAX(AE3425:AE3436)-3,AE3425:AK3442,7,FALSE))/4)-36)*0.8,0),G3423)</f>
        <v>8</v>
      </c>
      <c r="AC3436" s="246">
        <f t="shared" si="2671"/>
        <v>12</v>
      </c>
      <c r="AD3436" t="str">
        <f>IF(W3436&lt;&gt;"DNP","P","DNP")</f>
        <v>P</v>
      </c>
      <c r="AE3436" s="52">
        <f>COUNTIF(AD3425:AD3436,"=P")</f>
        <v>12</v>
      </c>
      <c r="AF3436" t="str">
        <f t="shared" si="2641"/>
        <v>R</v>
      </c>
      <c r="AG3436" s="247">
        <f>IF(OR(W3436="DNP",W3436="")=TRUE,0,((W3444-W3436)*0.4)+(IF(Y3436="W",0.3,IF(Y3436="T",0,-0.3)))+(IF(X3436="",0,X3436*0.3)))+IF(OR(L3436="DNP",L3436="")=TRUE,0,((L3444-L3436)*0.4)+(IF(Y3436="W",0.3,IF(Y3436="T",0,-0.3)))+(IF(M3436="",0,M3436*0.3)))</f>
        <v>-0.7444444444444458</v>
      </c>
      <c r="AH3436" s="247">
        <f t="shared" si="2652"/>
        <v>0.97466666666666191</v>
      </c>
      <c r="AI3436">
        <f t="shared" si="2645"/>
        <v>9</v>
      </c>
      <c r="AJ3436">
        <f t="shared" ref="AJ3436" si="2678">AI3436+VLOOKUP(A3436,$A$1997:$O$2101,15,FALSE)</f>
        <v>10</v>
      </c>
      <c r="AK3436">
        <f t="shared" si="2643"/>
        <v>48</v>
      </c>
    </row>
    <row r="3437" spans="1:37" ht="16.5" thickBot="1" x14ac:dyDescent="0.3">
      <c r="A3437" s="238" t="str">
        <f>CONCATENATE($C$10,"Wk ",B3437,"P",A3423)</f>
        <v>2015Wk 13P16</v>
      </c>
      <c r="B3437" s="52">
        <v>13</v>
      </c>
      <c r="C3437" s="52">
        <f>IFERROR(VLOOKUP($A3437,$A$106:$Q$3105,5,FALSE),"DNP")</f>
        <v>6</v>
      </c>
      <c r="D3437" s="52">
        <f>IFERROR(VLOOKUP($A3437,$A$106:$Q$3105,6,FALSE),"DNP")</f>
        <v>5</v>
      </c>
      <c r="E3437" s="52">
        <f>IFERROR(VLOOKUP($A3437,$A$106:$Q$3105,7,FALSE),"DNP")</f>
        <v>6</v>
      </c>
      <c r="F3437" s="52">
        <f>IFERROR(VLOOKUP($A3437,$A$106:$Q$3105,8,FALSE),"DNP")</f>
        <v>6</v>
      </c>
      <c r="G3437" s="52">
        <f>IFERROR(VLOOKUP($A3437,$A$106:$Q$3105,9,FALSE),"DNP")</f>
        <v>6</v>
      </c>
      <c r="H3437" s="52">
        <f>IFERROR(VLOOKUP($A3437,$A$106:$Q$3105,10,FALSE),"DNP")</f>
        <v>3</v>
      </c>
      <c r="I3437" s="52">
        <f>IFERROR(VLOOKUP($A3437,$A$106:$Q$3105,11,FALSE),"DNP")</f>
        <v>4</v>
      </c>
      <c r="J3437" s="52">
        <f>IFERROR(VLOOKUP($A3437,$A$106:$Q$3105,12,FALSE),"DNP")</f>
        <v>4</v>
      </c>
      <c r="K3437" s="52">
        <f>IFERROR(VLOOKUP($A3437,$A$106:$Q$3105,13,FALSE),"DNP")</f>
        <v>6</v>
      </c>
      <c r="L3437" s="239">
        <f>IF(OR(K3437="DNP",K3437=""),"DNP",SUM(C3437:K3437))</f>
        <v>46</v>
      </c>
      <c r="M3437" s="240">
        <f>IFERROR(VLOOKUP($A3437,$A$106:$Q$3105,17,FALSE),"DNP")</f>
        <v>0</v>
      </c>
      <c r="N3437" s="241"/>
      <c r="O3437" s="241"/>
      <c r="P3437" s="241"/>
      <c r="Q3437" s="241"/>
      <c r="R3437" s="241"/>
      <c r="S3437" s="241"/>
      <c r="T3437" s="241"/>
      <c r="U3437" s="241"/>
      <c r="V3437" s="241"/>
      <c r="W3437" s="242"/>
      <c r="X3437" s="243"/>
      <c r="Y3437" s="49" t="str">
        <f t="shared" ref="Y3437" si="2679">IF(M3437="DNP","DNP",IF(M3437=1,"T",IF(M3437&gt;1,"W","L")))</f>
        <v>L</v>
      </c>
      <c r="Z3437" s="49">
        <f t="shared" si="2637"/>
        <v>0</v>
      </c>
      <c r="AA3437" s="244">
        <f t="shared" si="2638"/>
        <v>0</v>
      </c>
      <c r="AB3437" s="250">
        <f t="shared" ref="AB3437" si="2680">IF(AE3437&gt;=4,ROUNDDOWN((((VLOOKUP(MAX(AE3425:AE3437),AE3425:AK3442,7,FALSE)+VLOOKUP(MAX(AE3425:AE3437)-1,AE3425:AK3442,7,FALSE)+VLOOKUP(MAX(AE3425:AE3437)-2,AE3425:AK3442,7,FALSE)+VLOOKUP(MAX(AE3425:AE3437)-3,AE3425:AK3442,7,FALSE))/4)-36)*0.8,0),G3423)</f>
        <v>8</v>
      </c>
      <c r="AC3437" s="246">
        <f t="shared" si="2671"/>
        <v>13</v>
      </c>
      <c r="AD3437" t="str">
        <f>IF(L3437&lt;&gt;"DNP","P","DNP")</f>
        <v>P</v>
      </c>
      <c r="AE3437" s="52">
        <f>COUNTIF(AD3425:AD3437,"=P")</f>
        <v>13</v>
      </c>
      <c r="AF3437" t="str">
        <f t="shared" si="2641"/>
        <v>R</v>
      </c>
      <c r="AG3437" s="247">
        <f>IF(OR(W3437="DNP",W3437="")=TRUE,0,((W3444-W3437)*0.4)+(IF(Y3437="W",0.3,IF(Y3437="T",0,-0.3)))+(IF(X3437="",0,X3437*0.3)))+IF(OR(L3437="DNP",L3437="")=TRUE,0,((L3444-L3437)*0.4)+(IF(Y3437="W",0.3,IF(Y3437="T",0,-0.3)))+(IF(M3437="",0,M3437*0.3)))</f>
        <v>0.54444444444444007</v>
      </c>
      <c r="AH3437" s="247">
        <f t="shared" si="2652"/>
        <v>0.75333333333332653</v>
      </c>
      <c r="AI3437">
        <f t="shared" si="2645"/>
        <v>9</v>
      </c>
      <c r="AJ3437">
        <f t="shared" ref="AJ3437" si="2681">AI3437+VLOOKUP(A3437,$A$2164:$O$2268,15,FALSE)</f>
        <v>9</v>
      </c>
      <c r="AK3437">
        <f t="shared" si="2643"/>
        <v>46</v>
      </c>
    </row>
    <row r="3438" spans="1:37" ht="16.5" thickBot="1" x14ac:dyDescent="0.3">
      <c r="A3438" s="238" t="str">
        <f>CONCATENATE($C$10,"Wk ",B3438,"P",A3423)</f>
        <v>2015Wk 14P16</v>
      </c>
      <c r="B3438" s="52">
        <v>14</v>
      </c>
      <c r="C3438" s="241"/>
      <c r="D3438" s="241"/>
      <c r="E3438" s="241"/>
      <c r="F3438" s="241"/>
      <c r="G3438" s="241"/>
      <c r="H3438" s="241"/>
      <c r="I3438" s="241"/>
      <c r="J3438" s="241"/>
      <c r="K3438" s="241"/>
      <c r="L3438" s="248"/>
      <c r="M3438" s="249"/>
      <c r="N3438" s="52">
        <f>IFERROR(VLOOKUP($A3438,$A$106:$Q$3105,5,FALSE),"DNP")</f>
        <v>5</v>
      </c>
      <c r="O3438" s="52">
        <f>IFERROR(VLOOKUP($A3438,$A$106:$Q$3105,6,FALSE),"DNP")</f>
        <v>7</v>
      </c>
      <c r="P3438" s="52">
        <f>IFERROR(VLOOKUP($A3438,$A$106:$Q$3105,7,FALSE),"DNP")</f>
        <v>7</v>
      </c>
      <c r="Q3438" s="52">
        <f>IFERROR(VLOOKUP($A3438,$A$106:$Q$3105,8,FALSE),"DNP")</f>
        <v>4</v>
      </c>
      <c r="R3438" s="52">
        <f>IFERROR(VLOOKUP($A3438,$A$106:$Q$3105,9,FALSE),"DNP")</f>
        <v>3</v>
      </c>
      <c r="S3438" s="52">
        <f>IFERROR(VLOOKUP($A3438,$A$106:$Q$3105,10,FALSE),"DNP")</f>
        <v>6</v>
      </c>
      <c r="T3438" s="52">
        <f>IFERROR(VLOOKUP($A3438,$A$106:$Q$3105,11,FALSE),"DNP")</f>
        <v>4</v>
      </c>
      <c r="U3438" s="52">
        <f>IFERROR(VLOOKUP($A3438,$A$106:$Q$3105,12,FALSE),"DNP")</f>
        <v>5</v>
      </c>
      <c r="V3438" s="52">
        <f>IFERROR(VLOOKUP($A3438,$A$106:$Q$3105,13,FALSE),"DNP")</f>
        <v>6</v>
      </c>
      <c r="W3438" s="239">
        <f>IF(OR(V3438="DNP",V3438=""),"DNP",SUM(N3438:V3438))</f>
        <v>47</v>
      </c>
      <c r="X3438" s="240">
        <f>IFERROR(VLOOKUP($A3438,$A$106:$Q$3105,17,FALSE),"DNP")</f>
        <v>0</v>
      </c>
      <c r="Y3438" s="49" t="str">
        <f t="shared" ref="Y3438" si="2682">IF(X3438="DNP","DNP",IF(X3438=1,"T",IF(X3438&gt;1,"W","L")))</f>
        <v>L</v>
      </c>
      <c r="Z3438" s="49">
        <f t="shared" si="2637"/>
        <v>0</v>
      </c>
      <c r="AA3438" s="244">
        <f t="shared" si="2638"/>
        <v>0</v>
      </c>
      <c r="AB3438" s="250">
        <f t="shared" ref="AB3438" si="2683">IF(AE3438&gt;=4,ROUNDDOWN((((VLOOKUP(MAX(AE3425:AE3438),AE3425:AK3442,7,FALSE)+VLOOKUP(MAX(AE3425:AE3438)-1,AE3425:AK3442,7,FALSE)+VLOOKUP(MAX(AE3425:AE3438)-2,AE3425:AK3442,7,FALSE)+VLOOKUP(MAX(AE3425:AE3438)-3,AE3425:AK3442,7,FALSE))/4)-36)*0.8,0),G3423)</f>
        <v>8</v>
      </c>
      <c r="AC3438" s="246">
        <f t="shared" si="2671"/>
        <v>14</v>
      </c>
      <c r="AD3438" t="str">
        <f>IF(W3438&lt;&gt;"DNP","P","DNP")</f>
        <v>P</v>
      </c>
      <c r="AE3438" s="52">
        <f>COUNTIF(AD3425:AD3438,"=P")</f>
        <v>14</v>
      </c>
      <c r="AF3438" t="str">
        <f t="shared" si="2641"/>
        <v>R</v>
      </c>
      <c r="AG3438" s="247">
        <f>IF(OR(W3438="DNP",W3438="")=TRUE,0,((W3444-W3438)*0.4)+(IF(Y3438="W",0.3,IF(Y3438="T",0,-0.3)))+(IF(X3438="",0,X3438*0.3)))+IF(OR(L3438="DNP",L3438="")=TRUE,0,((L3444-L3438)*0.4)+(IF(Y3438="W",0.3,IF(Y3438="T",0,-0.3)))+(IF(M3438="",0,M3438*0.3)))</f>
        <v>-0.34444444444444572</v>
      </c>
      <c r="AH3438" s="247">
        <f t="shared" si="2652"/>
        <v>-0.22533333333333797</v>
      </c>
      <c r="AI3438">
        <f t="shared" si="2645"/>
        <v>9</v>
      </c>
      <c r="AJ3438">
        <f t="shared" ref="AJ3438" si="2684">AI3438+VLOOKUP(A3438,$A$2331:$O$2435,15,FALSE)</f>
        <v>9</v>
      </c>
      <c r="AK3438">
        <f t="shared" si="2643"/>
        <v>47</v>
      </c>
    </row>
    <row r="3439" spans="1:37" ht="16.5" thickBot="1" x14ac:dyDescent="0.3">
      <c r="A3439" s="238" t="str">
        <f>CONCATENATE($C$10,"Wk ",B3439,"P",A3423)</f>
        <v>2015Wk 15P16</v>
      </c>
      <c r="B3439" s="52">
        <v>15</v>
      </c>
      <c r="C3439" s="52">
        <f>IFERROR(VLOOKUP($A3439,$A$106:$Q$3105,5,FALSE),"DNP")</f>
        <v>7</v>
      </c>
      <c r="D3439" s="52">
        <f>IFERROR(VLOOKUP($A3439,$A$106:$Q$3105,6,FALSE),"DNP")</f>
        <v>6</v>
      </c>
      <c r="E3439" s="52">
        <f>IFERROR(VLOOKUP($A3439,$A$106:$Q$3105,7,FALSE),"DNP")</f>
        <v>7</v>
      </c>
      <c r="F3439" s="52">
        <f>IFERROR(VLOOKUP($A3439,$A$106:$Q$3105,8,FALSE),"DNP")</f>
        <v>6</v>
      </c>
      <c r="G3439" s="52">
        <f>IFERROR(VLOOKUP($A3439,$A$106:$Q$3105,9,FALSE),"DNP")</f>
        <v>6</v>
      </c>
      <c r="H3439" s="52">
        <f>IFERROR(VLOOKUP($A3439,$A$106:$Q$3105,10,FALSE),"DNP")</f>
        <v>4</v>
      </c>
      <c r="I3439" s="52">
        <f>IFERROR(VLOOKUP($A3439,$A$106:$Q$3105,11,FALSE),"DNP")</f>
        <v>4</v>
      </c>
      <c r="J3439" s="52">
        <f>IFERROR(VLOOKUP($A3439,$A$106:$Q$3105,12,FALSE),"DNP")</f>
        <v>4</v>
      </c>
      <c r="K3439" s="52">
        <f>IFERROR(VLOOKUP($A3439,$A$106:$Q$3105,13,FALSE),"DNP")</f>
        <v>5</v>
      </c>
      <c r="L3439" s="239">
        <f>IF(OR(K3439="DNP",K3439=""),"DNP",SUM(C3439:K3439))</f>
        <v>49</v>
      </c>
      <c r="M3439" s="240">
        <f>IFERROR(VLOOKUP($A3439,$A$106:$Q$3105,17,FALSE),"DNP")</f>
        <v>0</v>
      </c>
      <c r="N3439" s="241"/>
      <c r="O3439" s="241"/>
      <c r="P3439" s="241"/>
      <c r="Q3439" s="241"/>
      <c r="R3439" s="241"/>
      <c r="S3439" s="241"/>
      <c r="T3439" s="241"/>
      <c r="U3439" s="241"/>
      <c r="V3439" s="241"/>
      <c r="W3439" s="242"/>
      <c r="X3439" s="243"/>
      <c r="Y3439" s="49" t="str">
        <f t="shared" ref="Y3439" si="2685">IF(M3439="DNP","DNP",IF(M3439=1,"T",IF(M3439&gt;1,"W","L")))</f>
        <v>L</v>
      </c>
      <c r="Z3439" s="49">
        <f t="shared" si="2637"/>
        <v>0</v>
      </c>
      <c r="AA3439" s="244">
        <f t="shared" si="2638"/>
        <v>0</v>
      </c>
      <c r="AB3439" s="250">
        <f t="shared" ref="AB3439" si="2686">IF(AE3439&gt;=4,ROUNDDOWN((((VLOOKUP(MAX(AE3425:AE3439),AE3425:AK3442,7,FALSE)+VLOOKUP(MAX(AE3425:AE3439)-1,AE3425:AK3442,7,FALSE)+VLOOKUP(MAX(AE3425:AE3439)-2,AE3425:AK3442,7,FALSE)+VLOOKUP(MAX(AE3425:AE3439)-3,AE3425:AK3442,7,FALSE))/4)-36)*0.8,0),G3423)</f>
        <v>9</v>
      </c>
      <c r="AC3439" s="246">
        <f t="shared" si="2671"/>
        <v>15</v>
      </c>
      <c r="AD3439" t="str">
        <f>IF(L3439&lt;&gt;"DNP","P","DNP")</f>
        <v>P</v>
      </c>
      <c r="AE3439" s="52">
        <f>COUNTIF(AD3425:AD3439,"=P")</f>
        <v>15</v>
      </c>
      <c r="AF3439" t="str">
        <f t="shared" si="2641"/>
        <v>R</v>
      </c>
      <c r="AG3439" s="247">
        <f>IF(OR(W3439="DNP",W3439="")=TRUE,0,((W3444-W3439)*0.4)+(IF(Y3439="W",0.3,IF(Y3439="T",0,-0.3)))+(IF(X3439="",0,X3439*0.3)))+IF(OR(L3439="DNP",L3439="")=TRUE,0,((L3444-L3439)*0.4)+(IF(Y3439="W",0.3,IF(Y3439="T",0,-0.3)))+(IF(M3439="",0,M3439*0.3)))</f>
        <v>-0.65555555555556</v>
      </c>
      <c r="AH3439" s="247">
        <f t="shared" si="2652"/>
        <v>-0.70666666666667344</v>
      </c>
      <c r="AI3439">
        <f t="shared" si="2645"/>
        <v>8</v>
      </c>
      <c r="AJ3439">
        <f t="shared" ref="AJ3439" si="2687">AI3439+VLOOKUP(A3439,$A$2498:$O$2602,15,FALSE)</f>
        <v>5</v>
      </c>
      <c r="AK3439">
        <f t="shared" si="2643"/>
        <v>49</v>
      </c>
    </row>
    <row r="3440" spans="1:37" ht="16.5" thickBot="1" x14ac:dyDescent="0.3">
      <c r="A3440" s="238" t="str">
        <f>CONCATENATE($C$10,"Wk ",B3440,"P",A3423)</f>
        <v>2015Wk 16P16</v>
      </c>
      <c r="B3440" s="52">
        <v>16</v>
      </c>
      <c r="C3440" s="241"/>
      <c r="D3440" s="241"/>
      <c r="E3440" s="241"/>
      <c r="F3440" s="241"/>
      <c r="G3440" s="241"/>
      <c r="H3440" s="241"/>
      <c r="I3440" s="241"/>
      <c r="J3440" s="241"/>
      <c r="K3440" s="241"/>
      <c r="L3440" s="248"/>
      <c r="M3440" s="249"/>
      <c r="N3440" s="52">
        <f>IFERROR(VLOOKUP($A3440,$A$106:$Q$3105,5,FALSE),"DNP")</f>
        <v>5</v>
      </c>
      <c r="O3440" s="52">
        <f>IFERROR(VLOOKUP($A3440,$A$106:$Q$3105,6,FALSE),"DNP")</f>
        <v>5</v>
      </c>
      <c r="P3440" s="52">
        <f>IFERROR(VLOOKUP($A3440,$A$106:$Q$3105,7,FALSE),"DNP")</f>
        <v>5</v>
      </c>
      <c r="Q3440" s="52">
        <f>IFERROR(VLOOKUP($A3440,$A$106:$Q$3105,8,FALSE),"DNP")</f>
        <v>5</v>
      </c>
      <c r="R3440" s="52">
        <f>IFERROR(VLOOKUP($A3440,$A$106:$Q$3105,9,FALSE),"DNP")</f>
        <v>3</v>
      </c>
      <c r="S3440" s="52">
        <f>IFERROR(VLOOKUP($A3440,$A$106:$Q$3105,10,FALSE),"DNP")</f>
        <v>5</v>
      </c>
      <c r="T3440" s="52">
        <f>IFERROR(VLOOKUP($A3440,$A$106:$Q$3105,11,FALSE),"DNP")</f>
        <v>3</v>
      </c>
      <c r="U3440" s="52">
        <f>IFERROR(VLOOKUP($A3440,$A$106:$Q$3105,12,FALSE),"DNP")</f>
        <v>5</v>
      </c>
      <c r="V3440" s="52">
        <f>IFERROR(VLOOKUP($A3440,$A$106:$Q$3105,13,FALSE),"DNP")</f>
        <v>5</v>
      </c>
      <c r="W3440" s="239">
        <f>IF(OR(V3440="DNP",V3440=""),"DNP",SUM(N3440:V3440))</f>
        <v>41</v>
      </c>
      <c r="X3440" s="240">
        <f>IFERROR(VLOOKUP($A3440,$A$106:$Q$3105,17,FALSE),"DNP")</f>
        <v>1</v>
      </c>
      <c r="Y3440" s="49" t="str">
        <f t="shared" ref="Y3440" si="2688">IF(X3440="DNP","DNP",IF(X3440=1,"T",IF(X3440&gt;1,"W","L")))</f>
        <v>T</v>
      </c>
      <c r="Z3440" s="49">
        <f t="shared" si="2637"/>
        <v>1</v>
      </c>
      <c r="AA3440" s="244">
        <f t="shared" si="2638"/>
        <v>18</v>
      </c>
      <c r="AB3440" s="250">
        <f t="shared" ref="AB3440" si="2689">IF(AE3440&gt;=4,ROUNDDOWN((((VLOOKUP(MAX(AE3425:AE3440),AE3425:AK3442,7,FALSE)+VLOOKUP(MAX(AE3425:AE3440)-1,AE3425:AK3442,7,FALSE)+VLOOKUP(MAX(AE3425:AE3440)-2,AE3425:AK3442,7,FALSE)+VLOOKUP(MAX(AE3425:AE3440)-3,AE3425:AK3442,7,FALSE))/4)-36)*0.8,0),G3423)</f>
        <v>7</v>
      </c>
      <c r="AC3440" s="246">
        <f t="shared" si="2671"/>
        <v>16</v>
      </c>
      <c r="AD3440" t="str">
        <f>IF(W3440&lt;&gt;"DNP","P","DNP")</f>
        <v>P</v>
      </c>
      <c r="AE3440" s="52">
        <f>COUNTIF(AD3425:AD3440,"=P")</f>
        <v>16</v>
      </c>
      <c r="AF3440" t="str">
        <f t="shared" si="2641"/>
        <v>R</v>
      </c>
      <c r="AG3440" s="247">
        <f>IF(OR(W3440="DNP",W3440="")=TRUE,0,((W3444-W3440)*0.4)+(IF(Y3440="W",0.3,IF(Y3440="T",0,-0.3)))+(IF(X3440="",0,X3440*0.3)))+IF(OR(L3440="DNP",L3440="")=TRUE,0,((L3444-L3440)*0.4)+(IF(Y3440="W",0.3,IF(Y3440="T",0,-0.3)))+(IF(M3440="",0,M3440*0.3)))</f>
        <v>2.6555555555555541</v>
      </c>
      <c r="AH3440" s="247">
        <f t="shared" si="2652"/>
        <v>2.102666666666662</v>
      </c>
      <c r="AI3440">
        <f t="shared" si="2645"/>
        <v>10</v>
      </c>
      <c r="AJ3440">
        <f t="shared" ref="AJ3440" si="2690">AI3440+VLOOKUP(A3440,$A$2665:$O$2769,15,FALSE)</f>
        <v>15</v>
      </c>
      <c r="AK3440">
        <f t="shared" si="2643"/>
        <v>41</v>
      </c>
    </row>
    <row r="3441" spans="1:37" ht="16.5" thickBot="1" x14ac:dyDescent="0.3">
      <c r="A3441" s="238" t="str">
        <f>CONCATENATE($C$10,"Wk ",B3441,"P",A3423)</f>
        <v>2015Wk 17P16</v>
      </c>
      <c r="B3441" s="52">
        <v>17</v>
      </c>
      <c r="C3441" s="52">
        <f>IFERROR(VLOOKUP($A3441,$A$106:$Q$3105,5,FALSE),"DNP")</f>
        <v>6</v>
      </c>
      <c r="D3441" s="52">
        <f>IFERROR(VLOOKUP($A3441,$A$106:$Q$3105,6,FALSE),"DNP")</f>
        <v>5</v>
      </c>
      <c r="E3441" s="52">
        <f>IFERROR(VLOOKUP($A3441,$A$106:$Q$3105,7,FALSE),"DNP")</f>
        <v>6</v>
      </c>
      <c r="F3441" s="52">
        <f>IFERROR(VLOOKUP($A3441,$A$106:$Q$3105,8,FALSE),"DNP")</f>
        <v>6</v>
      </c>
      <c r="G3441" s="52">
        <f>IFERROR(VLOOKUP($A3441,$A$106:$Q$3105,9,FALSE),"DNP")</f>
        <v>4</v>
      </c>
      <c r="H3441" s="52">
        <f>IFERROR(VLOOKUP($A3441,$A$106:$Q$3105,10,FALSE),"DNP")</f>
        <v>4</v>
      </c>
      <c r="I3441" s="52">
        <f>IFERROR(VLOOKUP($A3441,$A$106:$Q$3105,11,FALSE),"DNP")</f>
        <v>4</v>
      </c>
      <c r="J3441" s="52">
        <f>IFERROR(VLOOKUP($A3441,$A$106:$Q$3105,12,FALSE),"DNP")</f>
        <v>4</v>
      </c>
      <c r="K3441" s="52">
        <f>IFERROR(VLOOKUP($A3441,$A$106:$Q$3105,13,FALSE),"DNP")</f>
        <v>6</v>
      </c>
      <c r="L3441" s="239">
        <f>IF(OR(K3441="DNP",K3441=""),"DNP",SUM(C3441:K3441))</f>
        <v>45</v>
      </c>
      <c r="M3441" s="240">
        <f>IFERROR(VLOOKUP($A3441,$A$106:$Q$3105,17,FALSE),"DNP")</f>
        <v>1</v>
      </c>
      <c r="N3441" s="241"/>
      <c r="O3441" s="241"/>
      <c r="P3441" s="241"/>
      <c r="Q3441" s="241"/>
      <c r="R3441" s="241"/>
      <c r="S3441" s="241"/>
      <c r="T3441" s="241"/>
      <c r="U3441" s="241"/>
      <c r="V3441" s="241"/>
      <c r="W3441" s="242"/>
      <c r="X3441" s="243"/>
      <c r="Y3441" s="49" t="str">
        <f t="shared" ref="Y3441" si="2691">IF(M3441="DNP","DNP",IF(M3441=1,"T",IF(M3441&gt;1,"W","L")))</f>
        <v>T</v>
      </c>
      <c r="Z3441" s="49">
        <f t="shared" si="2637"/>
        <v>0</v>
      </c>
      <c r="AA3441" s="244">
        <f t="shared" si="2638"/>
        <v>0</v>
      </c>
      <c r="AB3441" s="250">
        <f t="shared" ref="AB3441" si="2692">IF(AE3441&gt;=4,ROUNDDOWN((((VLOOKUP(MAX(AE3425:AE3441),AE3425:AK3442,7,FALSE)+VLOOKUP(MAX(AE3425:AE3441)-1,AE3425:AK3442,7,FALSE)+VLOOKUP(MAX(AE3425:AE3441)-2,AE3425:AK3442,7,FALSE)+VLOOKUP(MAX(AE3425:AE3441)-3,AE3425:AK3442,7,FALSE))/4)-36)*0.8,0),G3423)</f>
        <v>7</v>
      </c>
      <c r="AC3441" s="246">
        <f t="shared" si="2671"/>
        <v>17</v>
      </c>
      <c r="AD3441" t="str">
        <f>IF(L3441&lt;&gt;"DNP","P","DNP")</f>
        <v>P</v>
      </c>
      <c r="AE3441" s="52">
        <f>COUNTIF(AD3425:AD3441,"=P")</f>
        <v>17</v>
      </c>
      <c r="AF3441" t="str">
        <f t="shared" si="2641"/>
        <v>R</v>
      </c>
      <c r="AG3441" s="247">
        <f>IF(OR(W3441="DNP",W3441="")=TRUE,0,((W3444-W3441)*0.4)+(IF(Y3441="W",0.3,IF(Y3441="T",0,-0.3)))+(IF(X3441="",0,X3441*0.3)))+IF(OR(L3441="DNP",L3441="")=TRUE,0,((L3444-L3441)*0.4)+(IF(Y3441="W",0.3,IF(Y3441="T",0,-0.3)))+(IF(M3441="",0,M3441*0.3)))</f>
        <v>1.5444444444444401</v>
      </c>
      <c r="AH3441" s="247">
        <f t="shared" si="2652"/>
        <v>3.1073333333333268</v>
      </c>
      <c r="AI3441">
        <f t="shared" si="2645"/>
        <v>10</v>
      </c>
      <c r="AJ3441">
        <f t="shared" ref="AJ3441" si="2693">AI3441+VLOOKUP(A3441,$A$2832:$O$2936,15,FALSE)</f>
        <v>11</v>
      </c>
      <c r="AK3441">
        <f t="shared" si="2643"/>
        <v>45</v>
      </c>
    </row>
    <row r="3442" spans="1:37" ht="16.5" thickBot="1" x14ac:dyDescent="0.3">
      <c r="A3442" s="238" t="str">
        <f>CONCATENATE($C$10,"Wk ",B3442,"P",A3423)</f>
        <v>2015Wk 18P16</v>
      </c>
      <c r="B3442" s="52">
        <v>18</v>
      </c>
      <c r="C3442" s="241"/>
      <c r="D3442" s="241"/>
      <c r="E3442" s="241"/>
      <c r="F3442" s="241"/>
      <c r="G3442" s="241"/>
      <c r="H3442" s="241"/>
      <c r="I3442" s="241"/>
      <c r="J3442" s="241"/>
      <c r="K3442" s="241"/>
      <c r="L3442" s="248"/>
      <c r="M3442" s="249"/>
      <c r="N3442" s="52">
        <f>IFERROR(VLOOKUP($A3442,$A$106:$Q$3105,5,FALSE),"DNP")</f>
        <v>5</v>
      </c>
      <c r="O3442" s="52">
        <f>IFERROR(VLOOKUP($A3442,$A$106:$Q$3105,6,FALSE),"DNP")</f>
        <v>6</v>
      </c>
      <c r="P3442" s="52">
        <f>IFERROR(VLOOKUP($A3442,$A$106:$Q$3105,7,FALSE),"DNP")</f>
        <v>7</v>
      </c>
      <c r="Q3442" s="52">
        <f>IFERROR(VLOOKUP($A3442,$A$106:$Q$3105,8,FALSE),"DNP")</f>
        <v>6</v>
      </c>
      <c r="R3442" s="52">
        <f>IFERROR(VLOOKUP($A3442,$A$106:$Q$3105,9,FALSE),"DNP")</f>
        <v>4</v>
      </c>
      <c r="S3442" s="52">
        <f>IFERROR(VLOOKUP($A3442,$A$106:$Q$3105,10,FALSE),"DNP")</f>
        <v>6</v>
      </c>
      <c r="T3442" s="52">
        <f>IFERROR(VLOOKUP($A3442,$A$106:$Q$3105,11,FALSE),"DNP")</f>
        <v>3</v>
      </c>
      <c r="U3442" s="52">
        <f>IFERROR(VLOOKUP($A3442,$A$106:$Q$3105,12,FALSE),"DNP")</f>
        <v>6</v>
      </c>
      <c r="V3442" s="52">
        <f>IFERROR(VLOOKUP($A3442,$A$106:$Q$3105,13,FALSE),"DNP")</f>
        <v>6</v>
      </c>
      <c r="W3442" s="239">
        <f>IF(OR(V3442="DNP",V3442=""),"DNP",SUM(N3442:V3442))</f>
        <v>49</v>
      </c>
      <c r="X3442" s="240">
        <f>IFERROR(VLOOKUP($A3442,$A$106:$Q$3105,17,FALSE),"DNP")</f>
        <v>0</v>
      </c>
      <c r="Y3442" s="49" t="str">
        <f t="shared" ref="Y3442" si="2694">IF(X3442="DNP","DNP",IF(X3442=1,"T",IF(X3442&gt;1,"W","L")))</f>
        <v>L</v>
      </c>
      <c r="Z3442" s="49">
        <f t="shared" si="2637"/>
        <v>0</v>
      </c>
      <c r="AA3442" s="244">
        <f t="shared" si="2638"/>
        <v>0</v>
      </c>
      <c r="AB3442" s="250">
        <f t="shared" ref="AB3442" si="2695">IF(AE3442&gt;=4,ROUNDDOWN((((VLOOKUP(MAX(AE3425:AE3442),AE3425:AK3442,7,FALSE)+VLOOKUP(MAX(AE3425:AE3442)-1,AE3425:AK3442,7,FALSE)+VLOOKUP(MAX(AE3425:AE3442)-2,AE3425:AK3442,7,FALSE)+VLOOKUP(MAX(AE3425:AE3442)-3,AE3425:AK3442,7,FALSE))/4)-36)*0.8,0),G3423)</f>
        <v>8</v>
      </c>
      <c r="AC3442" s="246">
        <f t="shared" si="2671"/>
        <v>18</v>
      </c>
      <c r="AD3442" t="str">
        <f>IF(W3442&lt;&gt;"DNP","P","DNP")</f>
        <v>P</v>
      </c>
      <c r="AE3442" s="52">
        <f>COUNTIF(AD3425:AD3442,"=P")</f>
        <v>18</v>
      </c>
      <c r="AF3442" t="str">
        <f t="shared" si="2641"/>
        <v>R</v>
      </c>
      <c r="AG3442" s="247">
        <f>IF(OR(W3442="DNP",W3442="")=TRUE,0,((W3444-W3442)*0.4)+(IF(Y3442="W",0.3,IF(Y3442="T",0,-0.3)))+(IF(X3442="",0,X3442*0.3)))+IF(OR(L3442="DNP",L3442="")=TRUE,0,((L3444-L3442)*0.4)+(IF(Y3442="W",0.3,IF(Y3442="T",0,-0.3)))+(IF(M3442="",0,M3442*0.3)))</f>
        <v>-1.1444444444444457</v>
      </c>
      <c r="AH3442" s="247">
        <f t="shared" si="2652"/>
        <v>0.76666666666666206</v>
      </c>
      <c r="AI3442">
        <f t="shared" si="2645"/>
        <v>9</v>
      </c>
      <c r="AJ3442">
        <f t="shared" ref="AJ3442" si="2696">AI3442+VLOOKUP(A3442,$A$2999:$O$3103,15,FALSE)</f>
        <v>6</v>
      </c>
      <c r="AK3442">
        <f t="shared" si="2643"/>
        <v>49</v>
      </c>
    </row>
    <row r="3443" spans="1:37" ht="18" x14ac:dyDescent="0.25">
      <c r="A3443" s="238" t="str">
        <f>CONCATENATE($C$10,"S&amp;AP",A3423)</f>
        <v>2015S&amp;AP16</v>
      </c>
      <c r="B3443" s="251" t="s">
        <v>321</v>
      </c>
      <c r="C3443" s="252" t="str">
        <f>CONCATENATE(SUM(C3425:C3442)+100,COUNT(C3425:C3442)+100)</f>
        <v>157109</v>
      </c>
      <c r="D3443" s="252" t="str">
        <f t="shared" ref="D3443:K3443" si="2697">CONCATENATE(SUM(D3425:D3442)+100,COUNT(D3425:D3442)+100)</f>
        <v>147109</v>
      </c>
      <c r="E3443" s="252" t="str">
        <f t="shared" si="2697"/>
        <v>162109</v>
      </c>
      <c r="F3443" s="252" t="str">
        <f t="shared" si="2697"/>
        <v>156109</v>
      </c>
      <c r="G3443" s="252" t="str">
        <f t="shared" si="2697"/>
        <v>149109</v>
      </c>
      <c r="H3443" s="252" t="str">
        <f t="shared" si="2697"/>
        <v>133109</v>
      </c>
      <c r="I3443" s="252" t="str">
        <f t="shared" si="2697"/>
        <v>141109</v>
      </c>
      <c r="J3443" s="252" t="str">
        <f t="shared" si="2697"/>
        <v>135109</v>
      </c>
      <c r="K3443" s="252" t="str">
        <f t="shared" si="2697"/>
        <v>153109</v>
      </c>
      <c r="L3443" s="253"/>
      <c r="M3443" s="254">
        <f>SUM(M3425:M3442)</f>
        <v>4</v>
      </c>
      <c r="N3443" s="252" t="str">
        <f>CONCATENATE(SUM(N3425:N3442)+100,COUNT(N3425:N3442)+100)</f>
        <v>146109</v>
      </c>
      <c r="O3443" s="252" t="str">
        <f t="shared" ref="O3443:V3443" si="2698">CONCATENATE(SUM(O3425:O3442)+100,COUNT(O3425:O3442)+100)</f>
        <v>154109</v>
      </c>
      <c r="P3443" s="252" t="str">
        <f t="shared" si="2698"/>
        <v>158109</v>
      </c>
      <c r="Q3443" s="252" t="str">
        <f t="shared" si="2698"/>
        <v>145109</v>
      </c>
      <c r="R3443" s="252" t="str">
        <f t="shared" si="2698"/>
        <v>133109</v>
      </c>
      <c r="S3443" s="252" t="str">
        <f t="shared" si="2698"/>
        <v>148109</v>
      </c>
      <c r="T3443" s="252" t="str">
        <f t="shared" si="2698"/>
        <v>131109</v>
      </c>
      <c r="U3443" s="252" t="str">
        <f t="shared" si="2698"/>
        <v>147109</v>
      </c>
      <c r="V3443" s="252" t="str">
        <f t="shared" si="2698"/>
        <v>160109</v>
      </c>
      <c r="W3443" s="253"/>
      <c r="X3443" s="254">
        <f>SUM(X3425:X3442)</f>
        <v>7</v>
      </c>
      <c r="Y3443" s="255"/>
      <c r="Z3443" s="256"/>
      <c r="AA3443" s="257"/>
      <c r="AB3443" s="52"/>
      <c r="AC3443" s="52"/>
    </row>
    <row r="3444" spans="1:37" ht="18" x14ac:dyDescent="0.25">
      <c r="B3444" s="251" t="s">
        <v>322</v>
      </c>
      <c r="C3444" s="258">
        <f>AVERAGE(C3425:C3442)</f>
        <v>6.333333333333333</v>
      </c>
      <c r="D3444" s="258">
        <f t="shared" ref="D3444:K3444" si="2699">AVERAGE(D3425:D3442)</f>
        <v>5.2222222222222223</v>
      </c>
      <c r="E3444" s="258">
        <f t="shared" si="2699"/>
        <v>6.8888888888888893</v>
      </c>
      <c r="F3444" s="258">
        <f t="shared" si="2699"/>
        <v>6.2222222222222223</v>
      </c>
      <c r="G3444" s="258">
        <f t="shared" si="2699"/>
        <v>5.4444444444444446</v>
      </c>
      <c r="H3444" s="258">
        <f t="shared" si="2699"/>
        <v>3.6666666666666665</v>
      </c>
      <c r="I3444" s="258">
        <f t="shared" si="2699"/>
        <v>4.5555555555555554</v>
      </c>
      <c r="J3444" s="258">
        <f t="shared" si="2699"/>
        <v>3.8888888888888888</v>
      </c>
      <c r="K3444" s="258">
        <f t="shared" si="2699"/>
        <v>5.8888888888888893</v>
      </c>
      <c r="L3444" s="259">
        <f>SUM(C3444:K3444)</f>
        <v>48.1111111111111</v>
      </c>
      <c r="M3444" s="260"/>
      <c r="N3444" s="258">
        <f>AVERAGE(N3425:N3442)</f>
        <v>5.1111111111111107</v>
      </c>
      <c r="O3444" s="258">
        <f t="shared" ref="O3444:V3444" si="2700">AVERAGE(O3425:O3442)</f>
        <v>6</v>
      </c>
      <c r="P3444" s="261">
        <f t="shared" si="2700"/>
        <v>6.4444444444444446</v>
      </c>
      <c r="Q3444" s="261">
        <f t="shared" si="2700"/>
        <v>5</v>
      </c>
      <c r="R3444" s="261">
        <f t="shared" si="2700"/>
        <v>3.6666666666666665</v>
      </c>
      <c r="S3444" s="261">
        <f t="shared" si="2700"/>
        <v>5.333333333333333</v>
      </c>
      <c r="T3444" s="261">
        <f t="shared" si="2700"/>
        <v>3.4444444444444446</v>
      </c>
      <c r="U3444" s="261">
        <f t="shared" si="2700"/>
        <v>5.2222222222222223</v>
      </c>
      <c r="V3444" s="261">
        <f t="shared" si="2700"/>
        <v>6.666666666666667</v>
      </c>
      <c r="W3444" s="262">
        <f>SUM(N3444:V3444)</f>
        <v>46.888888888888886</v>
      </c>
      <c r="X3444" s="260"/>
      <c r="Y3444" s="148"/>
      <c r="Z3444" s="263"/>
      <c r="AA3444" s="264"/>
      <c r="AB3444" s="52"/>
      <c r="AC3444" s="52"/>
    </row>
    <row r="3445" spans="1:37" x14ac:dyDescent="0.25">
      <c r="B3445" s="265"/>
      <c r="C3445" s="266"/>
      <c r="D3445" s="265"/>
      <c r="E3445" s="266"/>
      <c r="F3445" s="265"/>
      <c r="G3445" s="266"/>
      <c r="H3445" s="265"/>
      <c r="I3445" s="266"/>
      <c r="J3445" s="265"/>
      <c r="K3445" s="266"/>
      <c r="L3445" s="265"/>
      <c r="M3445" s="266"/>
      <c r="N3445" s="265"/>
      <c r="O3445" s="266"/>
      <c r="P3445" s="265"/>
      <c r="Q3445" s="266"/>
      <c r="R3445" s="265"/>
      <c r="S3445" s="266"/>
      <c r="T3445" s="265"/>
      <c r="U3445" s="266"/>
      <c r="V3445" s="265"/>
      <c r="W3445" s="266"/>
      <c r="X3445" s="265"/>
      <c r="Y3445" s="266"/>
      <c r="Z3445" s="265"/>
      <c r="AA3445" s="266"/>
      <c r="AB3445" s="265"/>
      <c r="AC3445" s="266"/>
    </row>
    <row r="3446" spans="1:37" ht="18.75" thickBot="1" x14ac:dyDescent="0.3">
      <c r="B3446" s="267"/>
      <c r="C3446" s="267"/>
      <c r="D3446" s="267"/>
      <c r="E3446" s="296" t="s">
        <v>323</v>
      </c>
      <c r="F3446" s="297"/>
      <c r="G3446" s="297"/>
      <c r="H3446" s="297"/>
      <c r="I3446" s="297"/>
      <c r="J3446" s="297"/>
      <c r="K3446" s="297"/>
      <c r="L3446" s="297"/>
      <c r="M3446" s="297"/>
    </row>
    <row r="3447" spans="1:37" ht="16.5" thickBot="1" x14ac:dyDescent="0.3">
      <c r="B3447" s="267"/>
      <c r="C3447" s="52"/>
      <c r="D3447" s="268" t="s">
        <v>324</v>
      </c>
      <c r="E3447" s="293" t="s">
        <v>325</v>
      </c>
      <c r="F3447" s="294"/>
      <c r="G3447" s="294"/>
      <c r="H3447" s="294"/>
      <c r="I3447" s="294"/>
      <c r="J3447" s="294"/>
      <c r="K3447" s="294"/>
      <c r="L3447" s="294"/>
      <c r="M3447" s="295"/>
      <c r="P3447" t="s">
        <v>326</v>
      </c>
      <c r="R3447" t="s">
        <v>327</v>
      </c>
    </row>
    <row r="3448" spans="1:37" x14ac:dyDescent="0.25">
      <c r="B3448" s="267"/>
      <c r="C3448" s="52"/>
      <c r="D3448" s="269">
        <f>MAX(AC3425:AC3442)</f>
        <v>18</v>
      </c>
      <c r="E3448" s="270" t="s">
        <v>328</v>
      </c>
      <c r="F3448" s="271" t="s">
        <v>329</v>
      </c>
      <c r="G3448" s="271" t="s">
        <v>330</v>
      </c>
      <c r="H3448" s="271" t="s">
        <v>331</v>
      </c>
      <c r="I3448" s="271" t="s">
        <v>332</v>
      </c>
      <c r="J3448" s="271" t="s">
        <v>19</v>
      </c>
      <c r="K3448" s="271" t="s">
        <v>333</v>
      </c>
      <c r="L3448" s="271" t="s">
        <v>334</v>
      </c>
      <c r="M3448" s="272" t="s">
        <v>312</v>
      </c>
      <c r="N3448" t="s">
        <v>318</v>
      </c>
      <c r="O3448" s="273" t="s">
        <v>18</v>
      </c>
      <c r="P3448" s="274" t="s">
        <v>335</v>
      </c>
      <c r="Q3448" s="274" t="s">
        <v>336</v>
      </c>
      <c r="R3448" t="s">
        <v>0</v>
      </c>
      <c r="S3448" t="s">
        <v>1</v>
      </c>
      <c r="T3448" t="s">
        <v>13</v>
      </c>
      <c r="U3448" t="s">
        <v>337</v>
      </c>
      <c r="V3448" s="237" t="s">
        <v>338</v>
      </c>
      <c r="W3448" s="237" t="s">
        <v>339</v>
      </c>
      <c r="X3448" s="237" t="s">
        <v>340</v>
      </c>
      <c r="Y3448" s="237" t="s">
        <v>341</v>
      </c>
      <c r="Z3448" s="237" t="s">
        <v>342</v>
      </c>
      <c r="AA3448" s="237" t="s">
        <v>343</v>
      </c>
      <c r="AB3448" s="237" t="s">
        <v>344</v>
      </c>
      <c r="AC3448" s="237" t="s">
        <v>345</v>
      </c>
    </row>
    <row r="3449" spans="1:37" ht="16.5" thickBot="1" x14ac:dyDescent="0.3">
      <c r="A3449" s="238" t="str">
        <f>CONCATENATE($C$10,"P",A3423)</f>
        <v>2015P16</v>
      </c>
      <c r="B3449" s="275"/>
      <c r="C3449" s="52" t="str">
        <f>C3423</f>
        <v>Gary Antos</v>
      </c>
      <c r="D3449" s="276">
        <f>IF(D3448=0,G3423,VLOOKUP(D3448,B3425:AB3442,27,FALSE))</f>
        <v>8</v>
      </c>
      <c r="E3449" s="277">
        <f>E3452+E3455</f>
        <v>11</v>
      </c>
      <c r="F3449" s="277">
        <f>F3452+F3455</f>
        <v>4</v>
      </c>
      <c r="G3449" s="277">
        <f>G3452+G3455</f>
        <v>11</v>
      </c>
      <c r="H3449" s="277">
        <f>H3452+H3455</f>
        <v>3</v>
      </c>
      <c r="I3449" s="277">
        <f>I3452+I3455</f>
        <v>36</v>
      </c>
      <c r="J3449" s="278">
        <f>E3449/I3449</f>
        <v>0.30555555555555558</v>
      </c>
      <c r="K3449" s="279">
        <f>F3449/SUM(F3449:H3449)</f>
        <v>0.22222222222222221</v>
      </c>
      <c r="L3449" s="277">
        <f>L3452+L3455</f>
        <v>4</v>
      </c>
      <c r="M3449" s="277">
        <f>M3452+M3455</f>
        <v>60</v>
      </c>
      <c r="N3449" s="247">
        <f>VLOOKUP(D3448,AC3425:AH3442,6,FALSE)</f>
        <v>0.76666666666666206</v>
      </c>
      <c r="O3449">
        <f>IFERROR(VLOOKUP(D3448,AC3425:AI3442,7,FALSE),AI3425)</f>
        <v>9</v>
      </c>
      <c r="P3449" s="134">
        <f>IF(D3449&lt;=-1,ROUNDUP(((((ROUNDDOWN((AVERAGE(L3425:L3442,W3425:W3442)-36)*0.8,0)+0.001)/0.8)+36)*(COUNT(L3425:L3442,W3425:W3442)+1))-SUM(L3425:L3442,W3425:W3442),0),ROUNDUP(((((ROUNDDOWN((AVERAGE(L3425:L3442,W3425:W3442)-36)*0.8,0)+1)/0.8)+36)*(COUNT(L3425:L3442,W3425:W3442)+1))-SUM(L3425:L3442,W3425:W3442),0))</f>
        <v>67</v>
      </c>
      <c r="Q3449" s="134">
        <f>IF(ROUNDDOWN((AVERAGE(L3425:L3442,W3425:W3442)-36)*0.8,0)&lt;=0,ROUNDDOWN(((((ROUNDDOWN((AVERAGE(L3425:L3442,W3425:W3442)-36)*0.8,0)-1)/0.8)+36)*(COUNT(L3425:L3442,W3425:W3442)+1))-SUM(L3425:L3442,W3425:W3442),0),ROUNDDOWN(((((ROUNDDOWN((AVERAGE(L3425:L3442,W3425:W3442)-36)*0.8,0)-0.001)/0.8)+36)*(COUNT(L3425:L3442,W3425:W3442)+1))-SUM(L3425:L3442,W3425:W3442),0))</f>
        <v>42</v>
      </c>
      <c r="R3449" s="247">
        <f>L3444</f>
        <v>48.1111111111111</v>
      </c>
      <c r="S3449" s="247">
        <f>W3444</f>
        <v>46.888888888888886</v>
      </c>
      <c r="T3449">
        <f>SUMIF(AD3425:AD3442,"P",AI3425:AI3442)</f>
        <v>149</v>
      </c>
      <c r="U3449">
        <f>SUMIF(AD3425:AD3442,"P",AJ3425:AJ3442)</f>
        <v>136</v>
      </c>
      <c r="V3449" s="280">
        <f>SUM(COUNTIF(C3425:C3442,3),COUNTIF(D3425:D3442,2),COUNTIF(E3425:E3442,3),COUNTIF(F3425:F3442,2),COUNTIF(G3425:G3442,2),COUNTIF(H3425:H3442,1),COUNTIF(I3425:I3442,2),COUNTIF(J3425:J3442,1),COUNTIF(K3425:K3442,2),COUNTIF(N3425:N3442,2),COUNTIF(O3425:O3442,2),COUNTIF(P3425:P3442,3),COUNTIF(Q3425:Q3442,2),COUNTIF(R3425:R3442,1),COUNTIF(S3425:S3442,2),COUNTIF(T3425:T3442,1),COUNTIF(U3425:U3442,2),COUNTIF(V3425:V3442,3))/(9*MAX($AE3425:$AE3442))</f>
        <v>0</v>
      </c>
      <c r="W3449" s="280">
        <f>SUM(COUNTIF(C3425:C3442,4),COUNTIF(D3425:D3442,3),COUNTIF(E3425:E3442,4),COUNTIF(F3425:F3442,3),COUNTIF(G3425:G3442,3),COUNTIF(H3425:H3442,2),COUNTIF(I3425:I3442,3),COUNTIF(J3425:J3442,2),COUNTIF(K3425:K3442,3),COUNTIF(N3425:N3442,3),COUNTIF(O3425:O3442,3),COUNTIF(P3425:P3442,4),COUNTIF(Q3425:Q3442,3),COUNTIF(R3425:R3442,2),COUNTIF(S3425:S3442,3),COUNTIF(T3425:T3442,2),COUNTIF(U3425:U3442,3),COUNTIF(V3425:V3442,4))/(9*MAX($AE3425:$AE3442))</f>
        <v>0</v>
      </c>
      <c r="X3449" s="280">
        <f>SUM(COUNTIF(C3425:C3442,5),COUNTIF(D3425:D3442,4),COUNTIF(E3425:E3442,5),COUNTIF(F3425:F3442,4),COUNTIF(G3425:G3442,4),COUNTIF(H3425:H3442,3),COUNTIF(I3425:I3442,4),COUNTIF(J3425:J3442,3),COUNTIF(K3425:K3442,4),COUNTIF(N3425:N3442,4),COUNTIF(O3425:O3442,4),COUNTIF(P3425:P3442,5),COUNTIF(Q3425:Q3442,4),COUNTIF(R3425:R3442,3),COUNTIF(S3425:S3442,4),COUNTIF(T3425:T3442,3),COUNTIF(U3425:U3442,4),COUNTIF(V3425:V3442,5))/(9*MAX($AE3425:$AE3442))</f>
        <v>0.16666666666666666</v>
      </c>
      <c r="Y3449" s="280">
        <f>SUM(COUNTIF(C3425:C3442,6),COUNTIF(D3425:D3442,5),COUNTIF(E3425:E3442,6),COUNTIF(F3425:F3442,5),COUNTIF(G3425:G3442,5),COUNTIF(H3425:H3442,4),COUNTIF(I3425:I3442,5),COUNTIF(J3425:J3442,4),COUNTIF(K3425:K3442,5),COUNTIF(N3425:N3442,5),COUNTIF(O3425:O3442,5),COUNTIF(P3425:P3442,6),COUNTIF(Q3425:Q3442,5),COUNTIF(R3425:R3442,4),COUNTIF(S3425:S3442,5),COUNTIF(T3425:T3442,4),COUNTIF(U3425:U3442,5),COUNTIF(V3425:V3442,6))/(9*MAX($AE3425:$AE3442))</f>
        <v>0.47530864197530864</v>
      </c>
      <c r="Z3449" s="280">
        <f>SUM(COUNTIF(C3425:C3442,"&gt;=7"),COUNTIF(D3425:D3442,"&gt;=6"),COUNTIF(E3425:E3442,"&gt;=7"),COUNTIF(F3425:F3442,"&gt;=6"),COUNTIF(G3425:G3442,"&gt;=6"),COUNTIF(H3425:H3442,"&gt;=5"),COUNTIF(I3425:I3442,"&gt;=6"),COUNTIF(J3425:J3442,"&gt;=5"),COUNTIF(K3425:K3442,"&gt;=6"),COUNTIF(N3425:N3442,"&gt;=6"),COUNTIF(O3425:O3442,"&gt;=6"),COUNTIF(P3425:P3442,"&gt;=7"),COUNTIF(Q3425:Q3442,"&gt;=6"),COUNTIF(R3425:R3442,"&gt;=5"),COUNTIF(S3425:S3442,"&gt;=6"),COUNTIF(T3425:T3442,"&gt;=5"),COUNTIF(U3425:U3442,"&gt;=6"),COUNTIF(V3425:V3442,"&gt;=7"))/(9*MAX($AE3425:$AE3442))</f>
        <v>0.35802469135802467</v>
      </c>
      <c r="AA3449">
        <f>AVERAGE(AI3425:AI3434)</f>
        <v>7.6</v>
      </c>
      <c r="AB3449">
        <f t="shared" ref="AB3449" si="2701">MAX(AI3425:AI3442)</f>
        <v>10</v>
      </c>
      <c r="AC3449">
        <f>MIN(AI3425:AI3441)</f>
        <v>7</v>
      </c>
    </row>
    <row r="3450" spans="1:37" x14ac:dyDescent="0.25">
      <c r="E3450" s="293" t="s">
        <v>346</v>
      </c>
      <c r="F3450" s="294"/>
      <c r="G3450" s="294"/>
      <c r="H3450" s="294"/>
      <c r="I3450" s="294"/>
      <c r="J3450" s="294"/>
      <c r="K3450" s="294"/>
      <c r="L3450" s="294"/>
      <c r="M3450" s="295"/>
    </row>
    <row r="3451" spans="1:37" x14ac:dyDescent="0.25">
      <c r="E3451" s="270" t="s">
        <v>328</v>
      </c>
      <c r="F3451" s="271" t="s">
        <v>329</v>
      </c>
      <c r="G3451" s="271" t="s">
        <v>330</v>
      </c>
      <c r="H3451" s="271" t="s">
        <v>331</v>
      </c>
      <c r="I3451" s="271" t="s">
        <v>332</v>
      </c>
      <c r="J3451" s="271" t="s">
        <v>19</v>
      </c>
      <c r="K3451" s="271" t="s">
        <v>333</v>
      </c>
      <c r="L3451" s="271" t="s">
        <v>334</v>
      </c>
      <c r="M3451" s="272" t="s">
        <v>312</v>
      </c>
    </row>
    <row r="3452" spans="1:37" ht="16.5" thickBot="1" x14ac:dyDescent="0.3">
      <c r="E3452" s="281">
        <f>M3443</f>
        <v>4</v>
      </c>
      <c r="F3452" s="199">
        <f>COUNTIF(M3425:M3442,"&gt;1")</f>
        <v>1</v>
      </c>
      <c r="G3452" s="199">
        <f>COUNTIF(M3425:M3442,"&lt;1")</f>
        <v>6</v>
      </c>
      <c r="H3452" s="199">
        <f>COUNTIF(M3425:M3442,"=1")</f>
        <v>2</v>
      </c>
      <c r="I3452" s="199">
        <f>SUM(F3452:H3452)*2</f>
        <v>18</v>
      </c>
      <c r="J3452" s="278">
        <f>E3452/I3452</f>
        <v>0.22222222222222221</v>
      </c>
      <c r="K3452" s="279">
        <f>F3452/SUM(F3452:H3452)</f>
        <v>0.1111111111111111</v>
      </c>
      <c r="L3452" s="282">
        <f>SUM(Z3425,Z3427,Z3429,Z3431,Z3433,Z3435,Z3437,Z3439,Z3441)</f>
        <v>1</v>
      </c>
      <c r="M3452" s="283">
        <f>SUM(AA3425,AA3427,AA3429,AA3431,AA3433,AA3435,AA3437,AA3439,AA3441)</f>
        <v>18</v>
      </c>
    </row>
    <row r="3453" spans="1:37" x14ac:dyDescent="0.25">
      <c r="E3453" s="293" t="s">
        <v>347</v>
      </c>
      <c r="F3453" s="294"/>
      <c r="G3453" s="294"/>
      <c r="H3453" s="294"/>
      <c r="I3453" s="294"/>
      <c r="J3453" s="294"/>
      <c r="K3453" s="294"/>
      <c r="L3453" s="294"/>
      <c r="M3453" s="295"/>
    </row>
    <row r="3454" spans="1:37" x14ac:dyDescent="0.25">
      <c r="E3454" s="270" t="s">
        <v>328</v>
      </c>
      <c r="F3454" s="271" t="s">
        <v>329</v>
      </c>
      <c r="G3454" s="271" t="s">
        <v>330</v>
      </c>
      <c r="H3454" s="271" t="s">
        <v>331</v>
      </c>
      <c r="I3454" s="271" t="s">
        <v>332</v>
      </c>
      <c r="J3454" s="271" t="s">
        <v>19</v>
      </c>
      <c r="K3454" s="271" t="s">
        <v>333</v>
      </c>
      <c r="L3454" s="271" t="s">
        <v>334</v>
      </c>
      <c r="M3454" s="272" t="s">
        <v>312</v>
      </c>
    </row>
    <row r="3455" spans="1:37" ht="16.5" thickBot="1" x14ac:dyDescent="0.3">
      <c r="E3455" s="281">
        <f>X3443</f>
        <v>7</v>
      </c>
      <c r="F3455" s="199">
        <f>COUNTIF(X3425:X3442,"&gt;1")</f>
        <v>3</v>
      </c>
      <c r="G3455" s="199">
        <f>COUNTIF(X3425:X3442,"&lt;1")</f>
        <v>5</v>
      </c>
      <c r="H3455" s="199">
        <f>COUNTIF(X3425:X3442,"=1")</f>
        <v>1</v>
      </c>
      <c r="I3455" s="199">
        <f>SUM(F3455:H3455)*2</f>
        <v>18</v>
      </c>
      <c r="J3455" s="278">
        <f>E3455/I3455</f>
        <v>0.3888888888888889</v>
      </c>
      <c r="K3455" s="279">
        <f>F3455/SUM(F3455:H3455)</f>
        <v>0.33333333333333331</v>
      </c>
      <c r="L3455" s="284">
        <f>SUM(Z3426,Z3428,Z3430,Z3432,Z3434,Z3436,Z3438,Z3440,Z3442)</f>
        <v>3</v>
      </c>
      <c r="M3455" s="285">
        <f>SUM(AA3426,AA3428,AA3430,AA3432,AA3434,AA3436,AA3438,AA3440,AA3442)</f>
        <v>42</v>
      </c>
    </row>
    <row r="3457" spans="1:37" ht="16.5" thickBot="1" x14ac:dyDescent="0.3"/>
    <row r="3458" spans="1:37" ht="21" thickBot="1" x14ac:dyDescent="0.35">
      <c r="A3458" s="223">
        <v>17</v>
      </c>
      <c r="B3458" s="224"/>
      <c r="C3458" s="225" t="s">
        <v>253</v>
      </c>
      <c r="D3458" s="225"/>
      <c r="E3458" s="225"/>
      <c r="F3458" s="23" t="s">
        <v>308</v>
      </c>
      <c r="G3458" s="226">
        <v>9</v>
      </c>
      <c r="I3458" s="225"/>
      <c r="J3458" s="52"/>
      <c r="K3458" s="52"/>
      <c r="L3458" s="298" t="s">
        <v>0</v>
      </c>
      <c r="M3458" s="299"/>
      <c r="N3458" s="225"/>
      <c r="O3458" s="225"/>
      <c r="P3458" s="225"/>
      <c r="Q3458" s="225"/>
      <c r="R3458" s="225" t="s">
        <v>309</v>
      </c>
      <c r="S3458" s="226">
        <v>3</v>
      </c>
      <c r="T3458" s="52"/>
      <c r="U3458" s="52"/>
      <c r="V3458" s="52"/>
      <c r="W3458" s="298" t="s">
        <v>1</v>
      </c>
      <c r="X3458" s="299"/>
      <c r="Y3458" s="52"/>
      <c r="Z3458" s="52"/>
      <c r="AA3458" s="52"/>
      <c r="AB3458" s="52"/>
      <c r="AC3458" s="52"/>
    </row>
    <row r="3459" spans="1:37" ht="16.5" thickBot="1" x14ac:dyDescent="0.3">
      <c r="B3459" s="52" t="s">
        <v>4</v>
      </c>
      <c r="C3459" s="228">
        <v>1</v>
      </c>
      <c r="D3459" s="229">
        <v>2</v>
      </c>
      <c r="E3459" s="229">
        <v>3</v>
      </c>
      <c r="F3459" s="229">
        <v>4</v>
      </c>
      <c r="G3459" s="229">
        <v>5</v>
      </c>
      <c r="H3459" s="229">
        <v>6</v>
      </c>
      <c r="I3459" s="229">
        <v>7</v>
      </c>
      <c r="J3459" s="229">
        <v>8</v>
      </c>
      <c r="K3459" s="230">
        <v>9</v>
      </c>
      <c r="L3459" s="231" t="s">
        <v>69</v>
      </c>
      <c r="M3459" s="232" t="s">
        <v>8</v>
      </c>
      <c r="N3459" s="233">
        <v>10</v>
      </c>
      <c r="O3459" s="234">
        <v>11</v>
      </c>
      <c r="P3459" s="234">
        <v>12</v>
      </c>
      <c r="Q3459" s="234">
        <v>13</v>
      </c>
      <c r="R3459" s="234">
        <v>14</v>
      </c>
      <c r="S3459" s="234">
        <v>15</v>
      </c>
      <c r="T3459" s="234">
        <v>16</v>
      </c>
      <c r="U3459" s="234">
        <v>17</v>
      </c>
      <c r="V3459" s="234">
        <v>18</v>
      </c>
      <c r="W3459" s="231" t="s">
        <v>69</v>
      </c>
      <c r="X3459" s="232" t="s">
        <v>8</v>
      </c>
      <c r="Y3459" s="235" t="s">
        <v>310</v>
      </c>
      <c r="Z3459" s="236" t="s">
        <v>311</v>
      </c>
      <c r="AA3459" s="235" t="s">
        <v>312</v>
      </c>
      <c r="AB3459" s="235" t="s">
        <v>313</v>
      </c>
      <c r="AC3459" s="237" t="s">
        <v>314</v>
      </c>
      <c r="AD3459" s="237" t="s">
        <v>315</v>
      </c>
      <c r="AE3459" s="237" t="s">
        <v>316</v>
      </c>
      <c r="AF3459" s="237" t="s">
        <v>192</v>
      </c>
      <c r="AG3459" s="237" t="s">
        <v>317</v>
      </c>
      <c r="AH3459" s="237" t="s">
        <v>318</v>
      </c>
      <c r="AI3459" s="237" t="s">
        <v>18</v>
      </c>
      <c r="AJ3459" s="237" t="s">
        <v>319</v>
      </c>
      <c r="AK3459" t="s">
        <v>69</v>
      </c>
    </row>
    <row r="3460" spans="1:37" ht="16.5" thickBot="1" x14ac:dyDescent="0.3">
      <c r="A3460" s="238" t="str">
        <f>CONCATENATE($C$10,"Wk ",B3460,"P",A3458)</f>
        <v>2015Wk 1P17</v>
      </c>
      <c r="B3460" s="52">
        <v>1</v>
      </c>
      <c r="C3460" s="52">
        <f>IFERROR(VLOOKUP($A3460,$A$106:$Q$3105,5,FALSE),"DNP")</f>
        <v>6</v>
      </c>
      <c r="D3460" s="52">
        <f>IFERROR(VLOOKUP($A3460,$A$106:$Q$3105,6,FALSE),"DNP")</f>
        <v>6</v>
      </c>
      <c r="E3460" s="52">
        <f>IFERROR(VLOOKUP($A3460,$A$106:$Q$3105,7,FALSE),"DNP")</f>
        <v>7</v>
      </c>
      <c r="F3460" s="52">
        <f>IFERROR(VLOOKUP($A3460,$A$106:$Q$3105,8,FALSE),"DNP")</f>
        <v>6</v>
      </c>
      <c r="G3460" s="52">
        <f>IFERROR(VLOOKUP($A3460,$A$106:$Q$3105,9,FALSE),"DNP")</f>
        <v>6</v>
      </c>
      <c r="H3460" s="52">
        <f>IFERROR(VLOOKUP($A3460,$A$106:$Q$3105,10,FALSE),"DNP")</f>
        <v>4</v>
      </c>
      <c r="I3460" s="52">
        <f>IFERROR(VLOOKUP($A3460,$A$106:$Q$3105,11,FALSE),"DNP")</f>
        <v>6</v>
      </c>
      <c r="J3460" s="52">
        <f>IFERROR(VLOOKUP($A3460,$A$106:$Q$3105,12,FALSE),"DNP")</f>
        <v>3</v>
      </c>
      <c r="K3460" s="52">
        <f>IFERROR(VLOOKUP($A3460,$A$106:$Q$3105,13,FALSE),"DNP")</f>
        <v>5</v>
      </c>
      <c r="L3460" s="239">
        <f>IF(OR(K3460="DNP",K3460=""),"DNP",SUM(C3460:K3460))</f>
        <v>49</v>
      </c>
      <c r="M3460" s="240">
        <f>IFERROR(VLOOKUP($A3460,$A$106:$Q$3105,17,FALSE),"DNP")</f>
        <v>2</v>
      </c>
      <c r="N3460" s="241"/>
      <c r="O3460" s="241"/>
      <c r="P3460" s="241"/>
      <c r="Q3460" s="241"/>
      <c r="R3460" s="241"/>
      <c r="S3460" s="241"/>
      <c r="T3460" s="241"/>
      <c r="U3460" s="241"/>
      <c r="V3460" s="241"/>
      <c r="W3460" s="242"/>
      <c r="X3460" s="243"/>
      <c r="Y3460" s="49" t="str">
        <f>IF(M3460="DNP","DNP",IF(M3460=1,"T",IF(M3460&gt;1,"W","L")))</f>
        <v>W</v>
      </c>
      <c r="Z3460" s="49">
        <f t="shared" ref="Z3460:Z3477" si="2702">IFERROR(VLOOKUP($A3460,$A$106:$Q$3105,15,FALSE),"")</f>
        <v>0</v>
      </c>
      <c r="AA3460" s="244">
        <f t="shared" ref="AA3460:AA3477" si="2703">IFERROR(VLOOKUP($A3460,$A$106:$Q$3105,16,FALSE),"")</f>
        <v>0</v>
      </c>
      <c r="AB3460" s="245">
        <f t="shared" ref="AB3460" si="2704">G3458</f>
        <v>9</v>
      </c>
      <c r="AC3460" s="246">
        <f t="shared" ref="AC3460:AC3468" si="2705">IF(VLOOKUP(LEFT($A3460,8),$A$106:$Q$3105,17,FALSE)="Played",B3460,"")</f>
        <v>1</v>
      </c>
      <c r="AD3460" t="str">
        <f>IF(L3460&lt;&gt;"DNP","P","DNP")</f>
        <v>P</v>
      </c>
      <c r="AE3460" s="52">
        <f>COUNTIF(AD3460:AD3460,"=P")</f>
        <v>1</v>
      </c>
      <c r="AF3460" t="str">
        <f t="shared" ref="AF3460:AF3477" si="2706">IFERROR(VLOOKUP($A3460,$A$106:$R$3105,18,FALSE),"DNP")</f>
        <v>R</v>
      </c>
      <c r="AG3460" s="247">
        <f>IF(OR(W3460="DNP",W3460="")=TRUE,0,((W3479-W3460)*0.4)+(IF(Y3460="W",0.3,IF(Y3460="T",0,-0.3)))+(IF(X3460="",0,X3460*0.3)))+IF(OR(L3460="DNP",L3460="")=TRUE,0,((L3479-L3460)*0.4)+(IF(Y3460="W",0.3,IF(Y3460="T",0,-0.3)))+(IF(M3460="",0,M3460*0.3)))</f>
        <v>0.63333333333333142</v>
      </c>
      <c r="AH3460" s="247">
        <f>AG3460</f>
        <v>0.63333333333333142</v>
      </c>
      <c r="AI3460">
        <f>(34-(AB3460*2))/2</f>
        <v>8</v>
      </c>
      <c r="AJ3460">
        <f t="shared" ref="AJ3460" si="2707">AI3460+VLOOKUP(A3460,$A$160:$O$264,15,FALSE)</f>
        <v>5</v>
      </c>
      <c r="AK3460">
        <f t="shared" ref="AK3460" si="2708">IFERROR(L3460+W3460,"DNP")</f>
        <v>49</v>
      </c>
    </row>
    <row r="3461" spans="1:37" ht="16.5" thickBot="1" x14ac:dyDescent="0.3">
      <c r="A3461" s="238" t="str">
        <f>CONCATENATE($C$10,"Wk ",B3461,"P",A3458)</f>
        <v>2015Wk 2P17</v>
      </c>
      <c r="B3461" s="52">
        <v>2</v>
      </c>
      <c r="C3461" s="241"/>
      <c r="D3461" s="241"/>
      <c r="E3461" s="241"/>
      <c r="F3461" s="241"/>
      <c r="G3461" s="241"/>
      <c r="H3461" s="241"/>
      <c r="I3461" s="241"/>
      <c r="J3461" s="241"/>
      <c r="K3461" s="241"/>
      <c r="L3461" s="248"/>
      <c r="M3461" s="249"/>
      <c r="N3461" s="52">
        <f>IFERROR(VLOOKUP($A3461,$A$106:$Q$3105,5,FALSE),"DNP")</f>
        <v>6</v>
      </c>
      <c r="O3461" s="52">
        <f>IFERROR(VLOOKUP($A3461,$A$106:$Q$3105,6,FALSE),"DNP")</f>
        <v>6</v>
      </c>
      <c r="P3461" s="52">
        <f>IFERROR(VLOOKUP($A3461,$A$106:$Q$3105,7,FALSE),"DNP")</f>
        <v>6</v>
      </c>
      <c r="Q3461" s="52">
        <f>IFERROR(VLOOKUP($A3461,$A$106:$Q$3105,8,FALSE),"DNP")</f>
        <v>4</v>
      </c>
      <c r="R3461" s="52">
        <f>IFERROR(VLOOKUP($A3461,$A$106:$Q$3105,9,FALSE),"DNP")</f>
        <v>3</v>
      </c>
      <c r="S3461" s="52">
        <f>IFERROR(VLOOKUP($A3461,$A$106:$Q$3105,10,FALSE),"DNP")</f>
        <v>7</v>
      </c>
      <c r="T3461" s="52">
        <f>IFERROR(VLOOKUP($A3461,$A$106:$Q$3105,11,FALSE),"DNP")</f>
        <v>3</v>
      </c>
      <c r="U3461" s="52">
        <f>IFERROR(VLOOKUP($A3461,$A$106:$Q$3105,12,FALSE),"DNP")</f>
        <v>6</v>
      </c>
      <c r="V3461" s="52">
        <f>IFERROR(VLOOKUP($A3461,$A$106:$Q$3105,13,FALSE),"DNP")</f>
        <v>8</v>
      </c>
      <c r="W3461" s="239">
        <f>IF(OR(V3461="DNP",V3461=""),"DNP",SUM(N3461:V3461))</f>
        <v>49</v>
      </c>
      <c r="X3461" s="240">
        <f>IFERROR(VLOOKUP($A3461,$A$106:$Q$3105,17,FALSE),"DNP")</f>
        <v>0</v>
      </c>
      <c r="Y3461" s="49" t="str">
        <f>IF(X3461="DNP","DNP",IF(X3461=1,"T",IF(X3461&gt;1,"W","L")))</f>
        <v>L</v>
      </c>
      <c r="Z3461" s="49">
        <f t="shared" si="2702"/>
        <v>0</v>
      </c>
      <c r="AA3461" s="244">
        <f t="shared" si="2703"/>
        <v>0</v>
      </c>
      <c r="AB3461" s="245">
        <f t="shared" ref="AB3461" si="2709">G3458</f>
        <v>9</v>
      </c>
      <c r="AC3461" s="246">
        <f t="shared" si="2705"/>
        <v>2</v>
      </c>
      <c r="AD3461" t="str">
        <f>IF(W3461&lt;&gt;"DNP","P","DNP")</f>
        <v>P</v>
      </c>
      <c r="AE3461" s="52">
        <f>COUNTIF(AD3460:AD3461,"=P")</f>
        <v>2</v>
      </c>
      <c r="AF3461" t="str">
        <f t="shared" si="2706"/>
        <v>R</v>
      </c>
      <c r="AG3461" s="247">
        <f>IF(OR(W3461="DNP",W3461="")=TRUE,0,((W3479-W3461)*0.4)+(IF(Y3461="W",0.3,IF(Y3461="T",0,-0.3)))+(IF(X3461="",0,X3461*0.3)))+IF(OR(L3461="DNP",L3461="")=TRUE,0,((L3479-L3461)*0.4)+(IF(Y3461="W",0.3,IF(Y3461="T",0,-0.3)))+(IF(M3461="",0,M3461*0.3)))</f>
        <v>-0.83333333333333703</v>
      </c>
      <c r="AH3461" s="247">
        <f>AG3461+(AG3460*0.67)</f>
        <v>-0.40900000000000497</v>
      </c>
      <c r="AI3461">
        <f t="shared" ref="AI3461:AI3477" si="2710">(34-(AB3461*2))/2</f>
        <v>8</v>
      </c>
      <c r="AJ3461">
        <f t="shared" ref="AJ3461" si="2711">AI3461+VLOOKUP(A3461,$A$327:$O$431,15,FALSE)</f>
        <v>7</v>
      </c>
      <c r="AK3461">
        <f t="shared" si="2643"/>
        <v>49</v>
      </c>
    </row>
    <row r="3462" spans="1:37" ht="16.5" thickBot="1" x14ac:dyDescent="0.3">
      <c r="A3462" s="238" t="str">
        <f>CONCATENATE($C$10,"Wk ",B3462,"P",A3458)</f>
        <v>2015Wk 3P17</v>
      </c>
      <c r="B3462" s="52">
        <v>3</v>
      </c>
      <c r="C3462" s="52">
        <f>IFERROR(VLOOKUP($A3462,$A$106:$Q$3105,5,FALSE),"DNP")</f>
        <v>6</v>
      </c>
      <c r="D3462" s="52">
        <f>IFERROR(VLOOKUP($A3462,$A$106:$Q$3105,6,FALSE),"DNP")</f>
        <v>4</v>
      </c>
      <c r="E3462" s="52">
        <f>IFERROR(VLOOKUP($A3462,$A$106:$Q$3105,7,FALSE),"DNP")</f>
        <v>6</v>
      </c>
      <c r="F3462" s="52">
        <f>IFERROR(VLOOKUP($A3462,$A$106:$Q$3105,8,FALSE),"DNP")</f>
        <v>5</v>
      </c>
      <c r="G3462" s="52">
        <f>IFERROR(VLOOKUP($A3462,$A$106:$Q$3105,9,FALSE),"DNP")</f>
        <v>6</v>
      </c>
      <c r="H3462" s="52">
        <f>IFERROR(VLOOKUP($A3462,$A$106:$Q$3105,10,FALSE),"DNP")</f>
        <v>4</v>
      </c>
      <c r="I3462" s="52">
        <f>IFERROR(VLOOKUP($A3462,$A$106:$Q$3105,11,FALSE),"DNP")</f>
        <v>5</v>
      </c>
      <c r="J3462" s="52">
        <f>IFERROR(VLOOKUP($A3462,$A$106:$Q$3105,12,FALSE),"DNP")</f>
        <v>4</v>
      </c>
      <c r="K3462" s="52">
        <f>IFERROR(VLOOKUP($A3462,$A$106:$Q$3105,13,FALSE),"DNP")</f>
        <v>5</v>
      </c>
      <c r="L3462" s="239">
        <f>IF(OR(K3462="DNP",K3462=""),"DNP",SUM(C3462:K3462))</f>
        <v>45</v>
      </c>
      <c r="M3462" s="240">
        <f>IFERROR(VLOOKUP($A3462,$A$106:$Q$3105,17,FALSE),"DNP")</f>
        <v>2</v>
      </c>
      <c r="N3462" s="241"/>
      <c r="O3462" s="241"/>
      <c r="P3462" s="241"/>
      <c r="Q3462" s="241"/>
      <c r="R3462" s="241"/>
      <c r="S3462" s="241"/>
      <c r="T3462" s="241"/>
      <c r="U3462" s="241"/>
      <c r="V3462" s="241"/>
      <c r="W3462" s="242"/>
      <c r="X3462" s="243"/>
      <c r="Y3462" s="49" t="str">
        <f t="shared" ref="Y3462" si="2712">IF(M3462="DNP","DNP",IF(M3462=1,"T",IF(M3462&gt;1,"W","L")))</f>
        <v>W</v>
      </c>
      <c r="Z3462" s="49">
        <f t="shared" si="2702"/>
        <v>1</v>
      </c>
      <c r="AA3462" s="244">
        <f t="shared" si="2703"/>
        <v>36</v>
      </c>
      <c r="AB3462" s="250">
        <f t="shared" ref="AB3462" si="2713">G3458</f>
        <v>9</v>
      </c>
      <c r="AC3462" s="246">
        <f t="shared" si="2705"/>
        <v>3</v>
      </c>
      <c r="AD3462" t="str">
        <f>IF(L3462&lt;&gt;"DNP","P","DNP")</f>
        <v>P</v>
      </c>
      <c r="AE3462" s="52">
        <f>COUNTIF(AD3460:AD3462,"=P")</f>
        <v>3</v>
      </c>
      <c r="AF3462" t="str">
        <f t="shared" si="2706"/>
        <v>R</v>
      </c>
      <c r="AG3462" s="247">
        <f>IF(OR(W3462="DNP",W3462="")=TRUE,0,((W3479-W3462)*0.4)+(IF(Y3462="W",0.3,IF(Y3462="T",0,-0.3)))+(IF(X3462="",0,X3462*0.3)))+IF(OR(L3462="DNP",L3462="")=TRUE,0,((L3479-L3462)*0.4)+(IF(Y3462="W",0.3,IF(Y3462="T",0,-0.3)))+(IF(M3462="",0,M3462*0.3)))</f>
        <v>2.2333333333333316</v>
      </c>
      <c r="AH3462" s="247">
        <f>AG3462+(AG3461*0.67)+AG3460*0.33</f>
        <v>1.8839999999999952</v>
      </c>
      <c r="AI3462">
        <f t="shared" si="2710"/>
        <v>8</v>
      </c>
      <c r="AJ3462">
        <f t="shared" ref="AJ3462" si="2714">AI3462+VLOOKUP(A3462,$A$494:$O$598,15,FALSE)</f>
        <v>9</v>
      </c>
      <c r="AK3462">
        <f t="shared" si="2643"/>
        <v>45</v>
      </c>
    </row>
    <row r="3463" spans="1:37" ht="16.5" thickBot="1" x14ac:dyDescent="0.3">
      <c r="A3463" s="238" t="str">
        <f>CONCATENATE($C$10,"Wk ",B3463,"P",A3458)</f>
        <v>2015Wk 4P17</v>
      </c>
      <c r="B3463" s="52">
        <v>4</v>
      </c>
      <c r="C3463" s="241"/>
      <c r="D3463" s="241"/>
      <c r="E3463" s="241"/>
      <c r="F3463" s="241"/>
      <c r="G3463" s="241"/>
      <c r="H3463" s="241"/>
      <c r="I3463" s="241"/>
      <c r="J3463" s="241"/>
      <c r="K3463" s="241"/>
      <c r="L3463" s="248"/>
      <c r="M3463" s="249"/>
      <c r="N3463" s="52">
        <f>IFERROR(VLOOKUP($A3463,$A$106:$Q$3105,5,FALSE),"DNP")</f>
        <v>6</v>
      </c>
      <c r="O3463" s="52">
        <f>IFERROR(VLOOKUP($A3463,$A$106:$Q$3105,6,FALSE),"DNP")</f>
        <v>6</v>
      </c>
      <c r="P3463" s="52">
        <f>IFERROR(VLOOKUP($A3463,$A$106:$Q$3105,7,FALSE),"DNP")</f>
        <v>8</v>
      </c>
      <c r="Q3463" s="52">
        <f>IFERROR(VLOOKUP($A3463,$A$106:$Q$3105,8,FALSE),"DNP")</f>
        <v>5</v>
      </c>
      <c r="R3463" s="52">
        <f>IFERROR(VLOOKUP($A3463,$A$106:$Q$3105,9,FALSE),"DNP")</f>
        <v>3</v>
      </c>
      <c r="S3463" s="52">
        <f>IFERROR(VLOOKUP($A3463,$A$106:$Q$3105,10,FALSE),"DNP")</f>
        <v>5</v>
      </c>
      <c r="T3463" s="52">
        <f>IFERROR(VLOOKUP($A3463,$A$106:$Q$3105,11,FALSE),"DNP")</f>
        <v>5</v>
      </c>
      <c r="U3463" s="52">
        <f>IFERROR(VLOOKUP($A3463,$A$106:$Q$3105,12,FALSE),"DNP")</f>
        <v>6</v>
      </c>
      <c r="V3463" s="52">
        <f>IFERROR(VLOOKUP($A3463,$A$106:$Q$3105,13,FALSE),"DNP")</f>
        <v>6</v>
      </c>
      <c r="W3463" s="239">
        <f>IF(OR(V3463="DNP",V3463=""),"DNP",SUM(N3463:V3463))</f>
        <v>50</v>
      </c>
      <c r="X3463" s="240">
        <f>IFERROR(VLOOKUP($A3463,$A$106:$Q$3105,17,FALSE),"DNP")</f>
        <v>2</v>
      </c>
      <c r="Y3463" s="49" t="str">
        <f t="shared" ref="Y3463" si="2715">IF(X3463="DNP","DNP",IF(X3463=1,"T",IF(X3463&gt;1,"W","L")))</f>
        <v>W</v>
      </c>
      <c r="Z3463" s="49">
        <f t="shared" si="2702"/>
        <v>0</v>
      </c>
      <c r="AA3463" s="244">
        <f t="shared" si="2703"/>
        <v>0</v>
      </c>
      <c r="AB3463" s="250">
        <f t="shared" ref="AB3463" si="2716">IF(AE3463&gt;=4,ROUNDDOWN((((VLOOKUP(MAX(AE3460:AE3463),AE3460:AK3477,7,FALSE)+VLOOKUP(MAX(AE3460:AE3463)-1,AE3460:AK3477,7,FALSE)+VLOOKUP(MAX(AE3460:AE3463)-2,AE3460:AK3477,7,FALSE)+VLOOKUP(MAX(AE3460:AE3463)-3,AE3460:AK3477,7,FALSE))/4)-36)*0.8,0),G3458)</f>
        <v>9</v>
      </c>
      <c r="AC3463" s="246">
        <f t="shared" si="2705"/>
        <v>4</v>
      </c>
      <c r="AD3463" t="str">
        <f>IF(W3463&lt;&gt;"DNP","P","DNP")</f>
        <v>P</v>
      </c>
      <c r="AE3463" s="52">
        <f>COUNTIF(AD3460:AD3463,"=P")</f>
        <v>4</v>
      </c>
      <c r="AF3463" t="str">
        <f t="shared" si="2706"/>
        <v>R</v>
      </c>
      <c r="AG3463" s="247">
        <f>IF(OR(W3463="DNP",W3463="")=TRUE,0,((W3479-W3463)*0.4)+(IF(Y3463="W",0.3,IF(Y3463="T",0,-0.3)))+(IF(X3463="",0,X3463*0.3)))+IF(OR(L3463="DNP",L3463="")=TRUE,0,((L3479-L3463)*0.4)+(IF(Y3463="W",0.3,IF(Y3463="T",0,-0.3)))+(IF(M3463="",0,M3463*0.3)))</f>
        <v>-3.3333333333337101E-2</v>
      </c>
      <c r="AH3463" s="247">
        <f t="shared" ref="AH3463:AH3477" si="2717">AG3463+(AG3462*0.67)+AG3461*0.33</f>
        <v>1.1879999999999939</v>
      </c>
      <c r="AI3463">
        <f t="shared" si="2710"/>
        <v>8</v>
      </c>
      <c r="AJ3463">
        <f t="shared" ref="AJ3463" si="2718">AI3463+VLOOKUP(A3463,$A$661:$O$765,15,FALSE)</f>
        <v>5</v>
      </c>
      <c r="AK3463">
        <f t="shared" si="2643"/>
        <v>50</v>
      </c>
    </row>
    <row r="3464" spans="1:37" ht="16.5" thickBot="1" x14ac:dyDescent="0.3">
      <c r="A3464" s="238" t="str">
        <f>CONCATENATE($C$10,"Wk ",B3464,"P",A3458)</f>
        <v>2015Wk 5P17</v>
      </c>
      <c r="B3464" s="52">
        <v>5</v>
      </c>
      <c r="C3464" s="52">
        <f>IFERROR(VLOOKUP($A3464,$A$106:$Q$3105,5,FALSE),"DNP")</f>
        <v>6</v>
      </c>
      <c r="D3464" s="52">
        <f>IFERROR(VLOOKUP($A3464,$A$106:$Q$3105,6,FALSE),"DNP")</f>
        <v>5</v>
      </c>
      <c r="E3464" s="52">
        <f>IFERROR(VLOOKUP($A3464,$A$106:$Q$3105,7,FALSE),"DNP")</f>
        <v>8</v>
      </c>
      <c r="F3464" s="52">
        <f>IFERROR(VLOOKUP($A3464,$A$106:$Q$3105,8,FALSE),"DNP")</f>
        <v>5</v>
      </c>
      <c r="G3464" s="52">
        <f>IFERROR(VLOOKUP($A3464,$A$106:$Q$3105,9,FALSE),"DNP")</f>
        <v>5</v>
      </c>
      <c r="H3464" s="52">
        <f>IFERROR(VLOOKUP($A3464,$A$106:$Q$3105,10,FALSE),"DNP")</f>
        <v>4</v>
      </c>
      <c r="I3464" s="52">
        <f>IFERROR(VLOOKUP($A3464,$A$106:$Q$3105,11,FALSE),"DNP")</f>
        <v>5</v>
      </c>
      <c r="J3464" s="52">
        <f>IFERROR(VLOOKUP($A3464,$A$106:$Q$3105,12,FALSE),"DNP")</f>
        <v>4</v>
      </c>
      <c r="K3464" s="52">
        <f>IFERROR(VLOOKUP($A3464,$A$106:$Q$3105,13,FALSE),"DNP")</f>
        <v>7</v>
      </c>
      <c r="L3464" s="239">
        <f>IF(OR(K3464="DNP",K3464=""),"DNP",SUM(C3464:K3464))</f>
        <v>49</v>
      </c>
      <c r="M3464" s="240">
        <f>IFERROR(VLOOKUP($A3464,$A$106:$Q$3105,17,FALSE),"DNP")</f>
        <v>2</v>
      </c>
      <c r="N3464" s="241"/>
      <c r="O3464" s="241"/>
      <c r="P3464" s="241"/>
      <c r="Q3464" s="241"/>
      <c r="R3464" s="241"/>
      <c r="S3464" s="241"/>
      <c r="T3464" s="241"/>
      <c r="U3464" s="241"/>
      <c r="V3464" s="241"/>
      <c r="W3464" s="242"/>
      <c r="X3464" s="243"/>
      <c r="Y3464" s="49" t="str">
        <f t="shared" ref="Y3464" si="2719">IF(M3464="DNP","DNP",IF(M3464=1,"T",IF(M3464&gt;1,"W","L")))</f>
        <v>W</v>
      </c>
      <c r="Z3464" s="49">
        <f t="shared" si="2702"/>
        <v>0</v>
      </c>
      <c r="AA3464" s="244">
        <f t="shared" si="2703"/>
        <v>0</v>
      </c>
      <c r="AB3464" s="250">
        <f t="shared" ref="AB3464" si="2720">IF(AE3464&gt;=4,ROUNDDOWN((((VLOOKUP(MAX(AE3460:AE3464),AE3460:AK3477,7,FALSE)+VLOOKUP(MAX(AE3460:AE3464)-1,AE3460:AK3477,7,FALSE)+VLOOKUP(MAX(AE3460:AE3464)-2,AE3460:AK3477,7,FALSE)+VLOOKUP(MAX(AE3460:AE3464)-3,AE3460:AK3477,7,FALSE))/4)-36)*0.8,0),G3458)</f>
        <v>9</v>
      </c>
      <c r="AC3464" s="246">
        <f t="shared" si="2705"/>
        <v>5</v>
      </c>
      <c r="AD3464" t="str">
        <f>IF(L3464&lt;&gt;"DNP","P","DNP")</f>
        <v>P</v>
      </c>
      <c r="AE3464" s="52">
        <f>COUNTIF(AD3460:AD3464,"=P")</f>
        <v>5</v>
      </c>
      <c r="AF3464" t="str">
        <f t="shared" si="2706"/>
        <v>R</v>
      </c>
      <c r="AG3464" s="247">
        <f>IF(OR(W3464="DNP",W3464="")=TRUE,0,((W3479-W3464)*0.4)+(IF(Y3464="W",0.3,IF(Y3464="T",0,-0.3)))+(IF(X3464="",0,X3464*0.3)))+IF(OR(L3464="DNP",L3464="")=TRUE,0,((L3479-L3464)*0.4)+(IF(Y3464="W",0.3,IF(Y3464="T",0,-0.3)))+(IF(M3464="",0,M3464*0.3)))</f>
        <v>0.63333333333333142</v>
      </c>
      <c r="AH3464" s="247">
        <f t="shared" si="2717"/>
        <v>1.347999999999995</v>
      </c>
      <c r="AI3464">
        <f t="shared" si="2710"/>
        <v>8</v>
      </c>
      <c r="AJ3464">
        <f t="shared" ref="AJ3464" si="2721">AI3464+VLOOKUP(A3464,$A$828:$O$932,15,FALSE)</f>
        <v>7</v>
      </c>
      <c r="AK3464">
        <f t="shared" si="2643"/>
        <v>49</v>
      </c>
    </row>
    <row r="3465" spans="1:37" ht="16.5" thickBot="1" x14ac:dyDescent="0.3">
      <c r="A3465" s="238" t="str">
        <f>CONCATENATE($C$10,"Wk ",B3465,"P",A3458)</f>
        <v>2015Wk 6P17</v>
      </c>
      <c r="B3465" s="52">
        <v>6</v>
      </c>
      <c r="C3465" s="241"/>
      <c r="D3465" s="241"/>
      <c r="E3465" s="241"/>
      <c r="F3465" s="241"/>
      <c r="G3465" s="241"/>
      <c r="H3465" s="241"/>
      <c r="I3465" s="241"/>
      <c r="J3465" s="241"/>
      <c r="K3465" s="241"/>
      <c r="L3465" s="248"/>
      <c r="M3465" s="249"/>
      <c r="N3465" s="52">
        <f>IFERROR(VLOOKUP($A3465,$A$106:$Q$3105,5,FALSE),"DNP")</f>
        <v>5</v>
      </c>
      <c r="O3465" s="52">
        <f>IFERROR(VLOOKUP($A3465,$A$106:$Q$3105,6,FALSE),"DNP")</f>
        <v>6</v>
      </c>
      <c r="P3465" s="52">
        <f>IFERROR(VLOOKUP($A3465,$A$106:$Q$3105,7,FALSE),"DNP")</f>
        <v>7</v>
      </c>
      <c r="Q3465" s="52">
        <f>IFERROR(VLOOKUP($A3465,$A$106:$Q$3105,8,FALSE),"DNP")</f>
        <v>5</v>
      </c>
      <c r="R3465" s="52">
        <f>IFERROR(VLOOKUP($A3465,$A$106:$Q$3105,9,FALSE),"DNP")</f>
        <v>4</v>
      </c>
      <c r="S3465" s="52">
        <f>IFERROR(VLOOKUP($A3465,$A$106:$Q$3105,10,FALSE),"DNP")</f>
        <v>6</v>
      </c>
      <c r="T3465" s="52">
        <f>IFERROR(VLOOKUP($A3465,$A$106:$Q$3105,11,FALSE),"DNP")</f>
        <v>4</v>
      </c>
      <c r="U3465" s="52">
        <f>IFERROR(VLOOKUP($A3465,$A$106:$Q$3105,12,FALSE),"DNP")</f>
        <v>5</v>
      </c>
      <c r="V3465" s="52">
        <f>IFERROR(VLOOKUP($A3465,$A$106:$Q$3105,13,FALSE),"DNP")</f>
        <v>8</v>
      </c>
      <c r="W3465" s="239">
        <f>IF(OR(V3465="DNP",V3465=""),"DNP",SUM(N3465:V3465))</f>
        <v>50</v>
      </c>
      <c r="X3465" s="240">
        <f>IFERROR(VLOOKUP($A3465,$A$106:$Q$3105,17,FALSE),"DNP")</f>
        <v>1</v>
      </c>
      <c r="Y3465" s="49" t="str">
        <f t="shared" ref="Y3465" si="2722">IF(X3465="DNP","DNP",IF(X3465=1,"T",IF(X3465&gt;1,"W","L")))</f>
        <v>T</v>
      </c>
      <c r="Z3465" s="49">
        <f t="shared" si="2702"/>
        <v>0</v>
      </c>
      <c r="AA3465" s="244">
        <f t="shared" si="2703"/>
        <v>0</v>
      </c>
      <c r="AB3465" s="250">
        <f t="shared" ref="AB3465" si="2723">IF(AE3465&gt;=4,ROUNDDOWN((((VLOOKUP(MAX(AE3460:AE3465),AE3460:AK3477,7,FALSE)+VLOOKUP(MAX(AE3460:AE3465)-1,AE3460:AK3477,7,FALSE)+VLOOKUP(MAX(AE3460:AE3465)-2,AE3460:AK3477,7,FALSE)+VLOOKUP(MAX(AE3460:AE3465)-3,AE3460:AK3477,7,FALSE))/4)-36)*0.8,0),G3458)</f>
        <v>10</v>
      </c>
      <c r="AC3465" s="246">
        <f t="shared" si="2705"/>
        <v>6</v>
      </c>
      <c r="AD3465" t="str">
        <f>IF(W3465&lt;&gt;"DNP","P","DNP")</f>
        <v>P</v>
      </c>
      <c r="AE3465" s="52">
        <f>COUNTIF(AD3460:AD3465,"=P")</f>
        <v>6</v>
      </c>
      <c r="AF3465" t="str">
        <f t="shared" si="2706"/>
        <v>R</v>
      </c>
      <c r="AG3465" s="247">
        <f>IF(OR(W3465="DNP",W3465="")=TRUE,0,((W3479-W3465)*0.4)+(IF(Y3465="W",0.3,IF(Y3465="T",0,-0.3)))+(IF(X3465="",0,X3465*0.3)))+IF(OR(L3465="DNP",L3465="")=TRUE,0,((L3479-L3465)*0.4)+(IF(Y3465="W",0.3,IF(Y3465="T",0,-0.3)))+(IF(M3465="",0,M3465*0.3)))</f>
        <v>-0.63333333333333708</v>
      </c>
      <c r="AH3465" s="247">
        <f t="shared" si="2717"/>
        <v>-0.22000000000000625</v>
      </c>
      <c r="AI3465">
        <f t="shared" si="2710"/>
        <v>7</v>
      </c>
      <c r="AJ3465">
        <f t="shared" ref="AJ3465" si="2724">AI3465+VLOOKUP(A3465,$A$995:$O$1099,15,FALSE)</f>
        <v>4</v>
      </c>
      <c r="AK3465">
        <f t="shared" si="2643"/>
        <v>50</v>
      </c>
    </row>
    <row r="3466" spans="1:37" ht="16.5" thickBot="1" x14ac:dyDescent="0.3">
      <c r="A3466" s="238" t="str">
        <f>CONCATENATE($C$10,"Wk ",B3466,"P",A3458)</f>
        <v>2015Wk 7P17</v>
      </c>
      <c r="B3466" s="52">
        <v>7</v>
      </c>
      <c r="C3466" s="52">
        <f>IFERROR(VLOOKUP($A3466,$A$106:$Q$3105,5,FALSE),"DNP")</f>
        <v>6</v>
      </c>
      <c r="D3466" s="52">
        <f>IFERROR(VLOOKUP($A3466,$A$106:$Q$3105,6,FALSE),"DNP")</f>
        <v>5</v>
      </c>
      <c r="E3466" s="52">
        <f>IFERROR(VLOOKUP($A3466,$A$106:$Q$3105,7,FALSE),"DNP")</f>
        <v>9</v>
      </c>
      <c r="F3466" s="52">
        <f>IFERROR(VLOOKUP($A3466,$A$106:$Q$3105,8,FALSE),"DNP")</f>
        <v>6</v>
      </c>
      <c r="G3466" s="52">
        <f>IFERROR(VLOOKUP($A3466,$A$106:$Q$3105,9,FALSE),"DNP")</f>
        <v>5</v>
      </c>
      <c r="H3466" s="52">
        <f>IFERROR(VLOOKUP($A3466,$A$106:$Q$3105,10,FALSE),"DNP")</f>
        <v>4</v>
      </c>
      <c r="I3466" s="52">
        <f>IFERROR(VLOOKUP($A3466,$A$106:$Q$3105,11,FALSE),"DNP")</f>
        <v>4</v>
      </c>
      <c r="J3466" s="52">
        <f>IFERROR(VLOOKUP($A3466,$A$106:$Q$3105,12,FALSE),"DNP")</f>
        <v>4</v>
      </c>
      <c r="K3466" s="52">
        <f>IFERROR(VLOOKUP($A3466,$A$106:$Q$3105,13,FALSE),"DNP")</f>
        <v>5</v>
      </c>
      <c r="L3466" s="239">
        <f>IF(OR(K3466="DNP",K3466=""),"DNP",SUM(C3466:K3466))</f>
        <v>48</v>
      </c>
      <c r="M3466" s="240">
        <f>IFERROR(VLOOKUP($A3466,$A$106:$Q$3105,17,FALSE),"DNP")</f>
        <v>2</v>
      </c>
      <c r="N3466" s="241"/>
      <c r="O3466" s="241"/>
      <c r="P3466" s="241"/>
      <c r="Q3466" s="241"/>
      <c r="R3466" s="241"/>
      <c r="S3466" s="241"/>
      <c r="T3466" s="241"/>
      <c r="U3466" s="241"/>
      <c r="V3466" s="241"/>
      <c r="W3466" s="242"/>
      <c r="X3466" s="243"/>
      <c r="Y3466" s="49" t="str">
        <f t="shared" ref="Y3466" si="2725">IF(M3466="DNP","DNP",IF(M3466=1,"T",IF(M3466&gt;1,"W","L")))</f>
        <v>W</v>
      </c>
      <c r="Z3466" s="49">
        <f t="shared" si="2702"/>
        <v>0</v>
      </c>
      <c r="AA3466" s="244">
        <f t="shared" si="2703"/>
        <v>0</v>
      </c>
      <c r="AB3466" s="250">
        <f t="shared" ref="AB3466" si="2726">IF(AE3466&gt;=4,ROUNDDOWN((((VLOOKUP(MAX(AE3460:AE3466),AE3460:AK3477,7,FALSE)+VLOOKUP(MAX(AE3460:AE3466)-1,AE3460:AK3477,7,FALSE)+VLOOKUP(MAX(AE3460:AE3466)-2,AE3460:AK3477,7,FALSE)+VLOOKUP(MAX(AE3460:AE3466)-3,AE3460:AK3477,7,FALSE))/4)-36)*0.8,0),G3458)</f>
        <v>10</v>
      </c>
      <c r="AC3466" s="246">
        <f t="shared" si="2705"/>
        <v>7</v>
      </c>
      <c r="AD3466" t="str">
        <f>IF(L3466&lt;&gt;"DNP","P","DNP")</f>
        <v>P</v>
      </c>
      <c r="AE3466" s="52">
        <f>COUNTIF(AD3460:AD3466,"=P")</f>
        <v>7</v>
      </c>
      <c r="AF3466" t="str">
        <f t="shared" si="2706"/>
        <v>R</v>
      </c>
      <c r="AG3466" s="247">
        <f>IF(OR(W3466="DNP",W3466="")=TRUE,0,((W3479-W3466)*0.4)+(IF(Y3466="W",0.3,IF(Y3466="T",0,-0.3)))+(IF(X3466="",0,X3466*0.3)))+IF(OR(L3466="DNP",L3466="")=TRUE,0,((L3479-L3466)*0.4)+(IF(Y3466="W",0.3,IF(Y3466="T",0,-0.3)))+(IF(M3466="",0,M3466*0.3)))</f>
        <v>1.0333333333333314</v>
      </c>
      <c r="AH3466" s="247">
        <f t="shared" si="2717"/>
        <v>0.81799999999999495</v>
      </c>
      <c r="AI3466">
        <f t="shared" si="2710"/>
        <v>7</v>
      </c>
      <c r="AJ3466">
        <f t="shared" ref="AJ3466" si="2727">AI3466+VLOOKUP(A3466,$A$1162:$O$1266,15,FALSE)</f>
        <v>7</v>
      </c>
      <c r="AK3466">
        <f t="shared" si="2643"/>
        <v>48</v>
      </c>
    </row>
    <row r="3467" spans="1:37" ht="16.5" thickBot="1" x14ac:dyDescent="0.3">
      <c r="A3467" s="238" t="str">
        <f>CONCATENATE($C$10,"Wk ",B3467,"P",A3458)</f>
        <v>2015Wk 8P17</v>
      </c>
      <c r="B3467" s="52">
        <v>8</v>
      </c>
      <c r="C3467" s="241"/>
      <c r="D3467" s="241"/>
      <c r="E3467" s="241"/>
      <c r="F3467" s="241"/>
      <c r="G3467" s="241"/>
      <c r="H3467" s="241"/>
      <c r="I3467" s="241"/>
      <c r="J3467" s="241"/>
      <c r="K3467" s="241"/>
      <c r="L3467" s="248"/>
      <c r="M3467" s="249"/>
      <c r="N3467" s="52">
        <f>IFERROR(VLOOKUP($A3467,$A$106:$Q$3105,5,FALSE),"DNP")</f>
        <v>6</v>
      </c>
      <c r="O3467" s="52">
        <f>IFERROR(VLOOKUP($A3467,$A$106:$Q$3105,6,FALSE),"DNP")</f>
        <v>6</v>
      </c>
      <c r="P3467" s="52">
        <f>IFERROR(VLOOKUP($A3467,$A$106:$Q$3105,7,FALSE),"DNP")</f>
        <v>4</v>
      </c>
      <c r="Q3467" s="52">
        <f>IFERROR(VLOOKUP($A3467,$A$106:$Q$3105,8,FALSE),"DNP")</f>
        <v>5</v>
      </c>
      <c r="R3467" s="52">
        <f>IFERROR(VLOOKUP($A3467,$A$106:$Q$3105,9,FALSE),"DNP")</f>
        <v>4</v>
      </c>
      <c r="S3467" s="52">
        <f>IFERROR(VLOOKUP($A3467,$A$106:$Q$3105,10,FALSE),"DNP")</f>
        <v>5</v>
      </c>
      <c r="T3467" s="52">
        <f>IFERROR(VLOOKUP($A3467,$A$106:$Q$3105,11,FALSE),"DNP")</f>
        <v>3</v>
      </c>
      <c r="U3467" s="52">
        <f>IFERROR(VLOOKUP($A3467,$A$106:$Q$3105,12,FALSE),"DNP")</f>
        <v>5</v>
      </c>
      <c r="V3467" s="52">
        <f>IFERROR(VLOOKUP($A3467,$A$106:$Q$3105,13,FALSE),"DNP")</f>
        <v>8</v>
      </c>
      <c r="W3467" s="239">
        <f>IF(OR(V3467="DNP",V3467=""),"DNP",SUM(N3467:V3467))</f>
        <v>46</v>
      </c>
      <c r="X3467" s="240">
        <f>IFERROR(VLOOKUP($A3467,$A$106:$Q$3105,17,FALSE),"DNP")</f>
        <v>2</v>
      </c>
      <c r="Y3467" s="49" t="str">
        <f t="shared" ref="Y3467" si="2728">IF(X3467="DNP","DNP",IF(X3467=1,"T",IF(X3467&gt;1,"W","L")))</f>
        <v>W</v>
      </c>
      <c r="Z3467" s="49">
        <f t="shared" si="2702"/>
        <v>1</v>
      </c>
      <c r="AA3467" s="244">
        <f t="shared" si="2703"/>
        <v>18</v>
      </c>
      <c r="AB3467" s="250">
        <f t="shared" ref="AB3467" si="2729">IF(AE3467&gt;=4,ROUNDDOWN((((VLOOKUP(MAX(AE3460:AE3467),AE3460:AK3477,7,FALSE)+VLOOKUP(MAX(AE3460:AE3467)-1,AE3460:AK3477,7,FALSE)+VLOOKUP(MAX(AE3460:AE3467)-2,AE3460:AK3477,7,FALSE)+VLOOKUP(MAX(AE3460:AE3467)-3,AE3460:AK3477,7,FALSE))/4)-36)*0.8,0),G3458)</f>
        <v>9</v>
      </c>
      <c r="AC3467" s="246">
        <f t="shared" si="2705"/>
        <v>8</v>
      </c>
      <c r="AD3467" t="str">
        <f>IF(W3467&lt;&gt;"DNP","P","DNP")</f>
        <v>P</v>
      </c>
      <c r="AE3467" s="52">
        <f>COUNTIF(AD3460:AD3467,"=P")</f>
        <v>8</v>
      </c>
      <c r="AF3467" t="str">
        <f t="shared" si="2706"/>
        <v>R</v>
      </c>
      <c r="AG3467" s="247">
        <f>IF(OR(W3467="DNP",W3467="")=TRUE,0,((W3479-W3467)*0.4)+(IF(Y3467="W",0.3,IF(Y3467="T",0,-0.3)))+(IF(X3467="",0,X3467*0.3)))+IF(OR(L3467="DNP",L3467="")=TRUE,0,((L3479-L3467)*0.4)+(IF(Y3467="W",0.3,IF(Y3467="T",0,-0.3)))+(IF(M3467="",0,M3467*0.3)))</f>
        <v>1.5666666666666629</v>
      </c>
      <c r="AH3467" s="247">
        <f t="shared" si="2717"/>
        <v>2.0499999999999936</v>
      </c>
      <c r="AI3467">
        <f t="shared" si="2710"/>
        <v>8</v>
      </c>
      <c r="AJ3467">
        <f t="shared" ref="AJ3467" si="2730">AI3467+VLOOKUP(A3467,$A$1329:$O$1433,15,FALSE)</f>
        <v>10</v>
      </c>
      <c r="AK3467">
        <f t="shared" si="2643"/>
        <v>46</v>
      </c>
    </row>
    <row r="3468" spans="1:37" ht="16.5" thickBot="1" x14ac:dyDescent="0.3">
      <c r="A3468" s="238" t="str">
        <f>CONCATENATE($C$10,"Wk ",B3468,"P",A3458)</f>
        <v>2015Wk 9P17</v>
      </c>
      <c r="B3468" s="52">
        <v>9</v>
      </c>
      <c r="C3468" s="52">
        <f>IFERROR(VLOOKUP($A3468,$A$106:$Q$3105,5,FALSE),"DNP")</f>
        <v>5</v>
      </c>
      <c r="D3468" s="52">
        <f>IFERROR(VLOOKUP($A3468,$A$106:$Q$3105,6,FALSE),"DNP")</f>
        <v>6</v>
      </c>
      <c r="E3468" s="52">
        <f>IFERROR(VLOOKUP($A3468,$A$106:$Q$3105,7,FALSE),"DNP")</f>
        <v>7</v>
      </c>
      <c r="F3468" s="52">
        <f>IFERROR(VLOOKUP($A3468,$A$106:$Q$3105,8,FALSE),"DNP")</f>
        <v>6</v>
      </c>
      <c r="G3468" s="52">
        <f>IFERROR(VLOOKUP($A3468,$A$106:$Q$3105,9,FALSE),"DNP")</f>
        <v>6</v>
      </c>
      <c r="H3468" s="52">
        <f>IFERROR(VLOOKUP($A3468,$A$106:$Q$3105,10,FALSE),"DNP")</f>
        <v>4</v>
      </c>
      <c r="I3468" s="52">
        <f>IFERROR(VLOOKUP($A3468,$A$106:$Q$3105,11,FALSE),"DNP")</f>
        <v>4</v>
      </c>
      <c r="J3468" s="52">
        <f>IFERROR(VLOOKUP($A3468,$A$106:$Q$3105,12,FALSE),"DNP")</f>
        <v>6</v>
      </c>
      <c r="K3468" s="52">
        <f>IFERROR(VLOOKUP($A3468,$A$106:$Q$3105,13,FALSE),"DNP")</f>
        <v>6</v>
      </c>
      <c r="L3468" s="239">
        <f>IF(OR(K3468="DNP",K3468=""),"DNP",SUM(C3468:K3468))</f>
        <v>50</v>
      </c>
      <c r="M3468" s="240">
        <f>IFERROR(VLOOKUP($A3468,$A$106:$Q$3105,17,FALSE),"DNP")</f>
        <v>0</v>
      </c>
      <c r="N3468" s="241"/>
      <c r="O3468" s="241"/>
      <c r="P3468" s="241"/>
      <c r="Q3468" s="241"/>
      <c r="R3468" s="241"/>
      <c r="S3468" s="241"/>
      <c r="T3468" s="241"/>
      <c r="U3468" s="241"/>
      <c r="V3468" s="241"/>
      <c r="W3468" s="242"/>
      <c r="X3468" s="243"/>
      <c r="Y3468" s="49" t="str">
        <f t="shared" ref="Y3468" si="2731">IF(M3468="DNP","DNP",IF(M3468=1,"T",IF(M3468&gt;1,"W","L")))</f>
        <v>L</v>
      </c>
      <c r="Z3468" s="49">
        <f t="shared" si="2702"/>
        <v>0</v>
      </c>
      <c r="AA3468" s="244">
        <f t="shared" si="2703"/>
        <v>0</v>
      </c>
      <c r="AB3468" s="250">
        <f t="shared" ref="AB3468" si="2732">IF(AE3468&gt;=4,ROUNDDOWN((((VLOOKUP(MAX(AE3460:AE3468),AE3460:AK3477,7,FALSE)+VLOOKUP(MAX(AE3460:AE3468)-1,AE3460:AK3477,7,FALSE)+VLOOKUP(MAX(AE3460:AE3468)-2,AE3460:AK3477,7,FALSE)+VLOOKUP(MAX(AE3460:AE3468)-3,AE3460:AK3477,7,FALSE))/4)-36)*0.8,0),G3458)</f>
        <v>10</v>
      </c>
      <c r="AC3468" s="246">
        <f t="shared" si="2705"/>
        <v>9</v>
      </c>
      <c r="AD3468" t="str">
        <f>IF(L3468&lt;&gt;"DNP","P","DNP")</f>
        <v>P</v>
      </c>
      <c r="AE3468" s="52">
        <f>COUNTIF(AD3460:AD3468,"=P")</f>
        <v>9</v>
      </c>
      <c r="AF3468" t="str">
        <f t="shared" si="2706"/>
        <v>R</v>
      </c>
      <c r="AG3468" s="247">
        <f>IF(OR(W3468="DNP",W3468="")=TRUE,0,((W3479-W3468)*0.4)+(IF(Y3468="W",0.3,IF(Y3468="T",0,-0.3)))+(IF(X3468="",0,X3468*0.3)))+IF(OR(L3468="DNP",L3468="")=TRUE,0,((L3479-L3468)*0.4)+(IF(Y3468="W",0.3,IF(Y3468="T",0,-0.3)))+(IF(M3468="",0,M3468*0.3)))</f>
        <v>-0.96666666666666856</v>
      </c>
      <c r="AH3468" s="247">
        <f t="shared" si="2717"/>
        <v>0.42399999999999494</v>
      </c>
      <c r="AI3468">
        <f t="shared" si="2710"/>
        <v>7</v>
      </c>
      <c r="AJ3468">
        <f t="shared" ref="AJ3468" si="2733">AI3468+VLOOKUP(A3468,$A$1496:$O$1600,15,FALSE)</f>
        <v>3</v>
      </c>
      <c r="AK3468">
        <f t="shared" si="2643"/>
        <v>50</v>
      </c>
    </row>
    <row r="3469" spans="1:37" ht="16.5" thickBot="1" x14ac:dyDescent="0.3">
      <c r="A3469" s="238" t="str">
        <f>CONCATENATE($C$10,"Wk ",B3469,"P",A3458)</f>
        <v>2015Wk 10P17</v>
      </c>
      <c r="B3469" s="52">
        <v>10</v>
      </c>
      <c r="C3469" s="241"/>
      <c r="D3469" s="241"/>
      <c r="E3469" s="241"/>
      <c r="F3469" s="241"/>
      <c r="G3469" s="241"/>
      <c r="H3469" s="241"/>
      <c r="I3469" s="241"/>
      <c r="J3469" s="241"/>
      <c r="K3469" s="241"/>
      <c r="L3469" s="248"/>
      <c r="M3469" s="249"/>
      <c r="N3469" s="52">
        <f>IFERROR(VLOOKUP($A3469,$A$106:$Q$3105,5,FALSE),"DNP")</f>
        <v>6</v>
      </c>
      <c r="O3469" s="52">
        <f>IFERROR(VLOOKUP($A3469,$A$106:$Q$3105,6,FALSE),"DNP")</f>
        <v>5</v>
      </c>
      <c r="P3469" s="52">
        <f>IFERROR(VLOOKUP($A3469,$A$106:$Q$3105,7,FALSE),"DNP")</f>
        <v>7</v>
      </c>
      <c r="Q3469" s="52">
        <f>IFERROR(VLOOKUP($A3469,$A$106:$Q$3105,8,FALSE),"DNP")</f>
        <v>5</v>
      </c>
      <c r="R3469" s="52">
        <f>IFERROR(VLOOKUP($A3469,$A$106:$Q$3105,9,FALSE),"DNP")</f>
        <v>3</v>
      </c>
      <c r="S3469" s="52">
        <f>IFERROR(VLOOKUP($A3469,$A$106:$Q$3105,10,FALSE),"DNP")</f>
        <v>5</v>
      </c>
      <c r="T3469" s="52">
        <f>IFERROR(VLOOKUP($A3469,$A$106:$Q$3105,11,FALSE),"DNP")</f>
        <v>4</v>
      </c>
      <c r="U3469" s="52">
        <f>IFERROR(VLOOKUP($A3469,$A$106:$Q$3105,12,FALSE),"DNP")</f>
        <v>5</v>
      </c>
      <c r="V3469" s="52">
        <f>IFERROR(VLOOKUP($A3469,$A$106:$Q$3105,13,FALSE),"DNP")</f>
        <v>6</v>
      </c>
      <c r="W3469" s="239">
        <f>IF(OR(V3469="DNP",V3469=""),"DNP",SUM(N3469:V3469))</f>
        <v>46</v>
      </c>
      <c r="X3469" s="240">
        <f>IFERROR(VLOOKUP($A3469,$A$106:$Q$3105,17,FALSE),"DNP")</f>
        <v>1</v>
      </c>
      <c r="Y3469" s="49" t="str">
        <f t="shared" ref="Y3469" si="2734">IF(X3469="DNP","DNP",IF(X3469=1,"T",IF(X3469&gt;1,"W","L")))</f>
        <v>T</v>
      </c>
      <c r="Z3469" s="49">
        <f t="shared" si="2702"/>
        <v>0</v>
      </c>
      <c r="AA3469" s="244">
        <f t="shared" si="2703"/>
        <v>0</v>
      </c>
      <c r="AB3469" s="250">
        <f t="shared" ref="AB3469" si="2735">IF(AE3469&gt;=4,ROUNDDOWN((((VLOOKUP(MAX(AE3460:AE3469),AE3460:AK3477,7,FALSE)+VLOOKUP(MAX(AE3460:AE3469)-1,AE3460:AK3477,7,FALSE)+VLOOKUP(MAX(AE3460:AE3469)-2,AE3460:AK3477,7,FALSE)+VLOOKUP(MAX(AE3460:AE3469)-3,AE3460:AK3477,7,FALSE))/4)-36)*0.8,0),G3458)</f>
        <v>9</v>
      </c>
      <c r="AC3469" s="246">
        <f t="shared" ref="AC3469:AC3477" si="2736">IF(VLOOKUP(LEFT($A3469,9),$A$106:$Q$3105,17,FALSE)="Played",B3469,"")</f>
        <v>10</v>
      </c>
      <c r="AD3469" t="str">
        <f>IF(W3469&lt;&gt;"DNP","P","DNP")</f>
        <v>P</v>
      </c>
      <c r="AE3469" s="52">
        <f>COUNTIF(AD3460:AD3469,"=P")</f>
        <v>10</v>
      </c>
      <c r="AF3469" t="str">
        <f t="shared" si="2706"/>
        <v>R</v>
      </c>
      <c r="AG3469" s="247">
        <f>IF(OR(W3469="DNP",W3469="")=TRUE,0,((W3479-W3469)*0.4)+(IF(Y3469="W",0.3,IF(Y3469="T",0,-0.3)))+(IF(X3469="",0,X3469*0.3)))+IF(OR(L3469="DNP",L3469="")=TRUE,0,((L3479-L3469)*0.4)+(IF(Y3469="W",0.3,IF(Y3469="T",0,-0.3)))+(IF(M3469="",0,M3469*0.3)))</f>
        <v>0.96666666666666301</v>
      </c>
      <c r="AH3469" s="247">
        <f t="shared" si="2717"/>
        <v>0.83599999999999386</v>
      </c>
      <c r="AI3469">
        <f t="shared" si="2710"/>
        <v>8</v>
      </c>
      <c r="AJ3469">
        <f t="shared" ref="AJ3469" si="2737">AI3469+VLOOKUP(A3469,$A$1663:$O$1767,15,FALSE)</f>
        <v>8</v>
      </c>
      <c r="AK3469">
        <f t="shared" si="2643"/>
        <v>46</v>
      </c>
    </row>
    <row r="3470" spans="1:37" ht="16.5" thickBot="1" x14ac:dyDescent="0.3">
      <c r="A3470" s="238" t="str">
        <f>CONCATENATE($C$10,"Wk ",B3470,"P",A3458)</f>
        <v>2015Wk 11P17</v>
      </c>
      <c r="B3470" s="52">
        <v>11</v>
      </c>
      <c r="C3470" s="52">
        <f>IFERROR(VLOOKUP($A3470,$A$106:$Q$3105,5,FALSE),"DNP")</f>
        <v>6</v>
      </c>
      <c r="D3470" s="52">
        <f>IFERROR(VLOOKUP($A3470,$A$106:$Q$3105,6,FALSE),"DNP")</f>
        <v>7</v>
      </c>
      <c r="E3470" s="52">
        <f>IFERROR(VLOOKUP($A3470,$A$106:$Q$3105,7,FALSE),"DNP")</f>
        <v>6</v>
      </c>
      <c r="F3470" s="52">
        <f>IFERROR(VLOOKUP($A3470,$A$106:$Q$3105,8,FALSE),"DNP")</f>
        <v>5</v>
      </c>
      <c r="G3470" s="52">
        <f>IFERROR(VLOOKUP($A3470,$A$106:$Q$3105,9,FALSE),"DNP")</f>
        <v>4</v>
      </c>
      <c r="H3470" s="52">
        <f>IFERROR(VLOOKUP($A3470,$A$106:$Q$3105,10,FALSE),"DNP")</f>
        <v>4</v>
      </c>
      <c r="I3470" s="52">
        <f>IFERROR(VLOOKUP($A3470,$A$106:$Q$3105,11,FALSE),"DNP")</f>
        <v>5</v>
      </c>
      <c r="J3470" s="52">
        <f>IFERROR(VLOOKUP($A3470,$A$106:$Q$3105,12,FALSE),"DNP")</f>
        <v>4</v>
      </c>
      <c r="K3470" s="52">
        <f>IFERROR(VLOOKUP($A3470,$A$106:$Q$3105,13,FALSE),"DNP")</f>
        <v>6</v>
      </c>
      <c r="L3470" s="239">
        <f>IF(OR(K3470="DNP",K3470=""),"DNP",SUM(C3470:K3470))</f>
        <v>47</v>
      </c>
      <c r="M3470" s="240">
        <f>IFERROR(VLOOKUP($A3470,$A$106:$Q$3105,17,FALSE),"DNP")</f>
        <v>0</v>
      </c>
      <c r="N3470" s="241"/>
      <c r="O3470" s="241"/>
      <c r="P3470" s="241"/>
      <c r="Q3470" s="241"/>
      <c r="R3470" s="241"/>
      <c r="S3470" s="241"/>
      <c r="T3470" s="241"/>
      <c r="U3470" s="241"/>
      <c r="V3470" s="241"/>
      <c r="W3470" s="242"/>
      <c r="X3470" s="243"/>
      <c r="Y3470" s="49" t="str">
        <f t="shared" ref="Y3470" si="2738">IF(M3470="DNP","DNP",IF(M3470=1,"T",IF(M3470&gt;1,"W","L")))</f>
        <v>L</v>
      </c>
      <c r="Z3470" s="49">
        <f t="shared" si="2702"/>
        <v>0</v>
      </c>
      <c r="AA3470" s="244">
        <f t="shared" si="2703"/>
        <v>0</v>
      </c>
      <c r="AB3470" s="250">
        <f t="shared" ref="AB3470" si="2739">IF(AE3470&gt;=4,ROUNDDOWN((((VLOOKUP(MAX(AE3460:AE3470),AE3460:AK3477,7,FALSE)+VLOOKUP(MAX(AE3460:AE3470)-1,AE3460:AK3477,7,FALSE)+VLOOKUP(MAX(AE3460:AE3470)-2,AE3460:AK3477,7,FALSE)+VLOOKUP(MAX(AE3460:AE3470)-3,AE3460:AK3477,7,FALSE))/4)-36)*0.8,0),G3458)</f>
        <v>9</v>
      </c>
      <c r="AC3470" s="246">
        <f t="shared" si="2736"/>
        <v>11</v>
      </c>
      <c r="AD3470" t="str">
        <f>IF(L3470&lt;&gt;"DNP","P","DNP")</f>
        <v>P</v>
      </c>
      <c r="AE3470" s="52">
        <f>COUNTIF(AD3460:AD3470,"=P")</f>
        <v>11</v>
      </c>
      <c r="AF3470" t="str">
        <f t="shared" si="2706"/>
        <v>R</v>
      </c>
      <c r="AG3470" s="247">
        <f>IF(OR(W3470="DNP",W3470="")=TRUE,0,((W3479-W3470)*0.4)+(IF(Y3470="W",0.3,IF(Y3470="T",0,-0.3)))+(IF(X3470="",0,X3470*0.3)))+IF(OR(L3470="DNP",L3470="")=TRUE,0,((L3479-L3470)*0.4)+(IF(Y3470="W",0.3,IF(Y3470="T",0,-0.3)))+(IF(M3470="",0,M3470*0.3)))</f>
        <v>0.23333333333333145</v>
      </c>
      <c r="AH3470" s="247">
        <f t="shared" si="2717"/>
        <v>0.56199999999999517</v>
      </c>
      <c r="AI3470">
        <f t="shared" si="2710"/>
        <v>8</v>
      </c>
      <c r="AJ3470">
        <f t="shared" ref="AJ3470" si="2740">AI3470+VLOOKUP(A3470,$A$1830:$O$1934,15,FALSE)</f>
        <v>8</v>
      </c>
      <c r="AK3470">
        <f t="shared" si="2643"/>
        <v>47</v>
      </c>
    </row>
    <row r="3471" spans="1:37" ht="16.5" thickBot="1" x14ac:dyDescent="0.3">
      <c r="A3471" s="238" t="str">
        <f>CONCATENATE($C$10,"Wk ",B3471,"P",A3458)</f>
        <v>2015Wk 12P17</v>
      </c>
      <c r="B3471" s="52">
        <v>12</v>
      </c>
      <c r="C3471" s="241"/>
      <c r="D3471" s="241"/>
      <c r="E3471" s="241"/>
      <c r="F3471" s="241"/>
      <c r="G3471" s="241"/>
      <c r="H3471" s="241"/>
      <c r="I3471" s="241"/>
      <c r="J3471" s="241"/>
      <c r="K3471" s="241"/>
      <c r="L3471" s="248"/>
      <c r="M3471" s="249"/>
      <c r="N3471" s="52">
        <f>IFERROR(VLOOKUP($A3471,$A$106:$Q$3105,5,FALSE),"DNP")</f>
        <v>5</v>
      </c>
      <c r="O3471" s="52">
        <f>IFERROR(VLOOKUP($A3471,$A$106:$Q$3105,6,FALSE),"DNP")</f>
        <v>6</v>
      </c>
      <c r="P3471" s="52">
        <f>IFERROR(VLOOKUP($A3471,$A$106:$Q$3105,7,FALSE),"DNP")</f>
        <v>6</v>
      </c>
      <c r="Q3471" s="52">
        <f>IFERROR(VLOOKUP($A3471,$A$106:$Q$3105,8,FALSE),"DNP")</f>
        <v>5</v>
      </c>
      <c r="R3471" s="52">
        <f>IFERROR(VLOOKUP($A3471,$A$106:$Q$3105,9,FALSE),"DNP")</f>
        <v>5</v>
      </c>
      <c r="S3471" s="52">
        <f>IFERROR(VLOOKUP($A3471,$A$106:$Q$3105,10,FALSE),"DNP")</f>
        <v>6</v>
      </c>
      <c r="T3471" s="52">
        <f>IFERROR(VLOOKUP($A3471,$A$106:$Q$3105,11,FALSE),"DNP")</f>
        <v>3</v>
      </c>
      <c r="U3471" s="52">
        <f>IFERROR(VLOOKUP($A3471,$A$106:$Q$3105,12,FALSE),"DNP")</f>
        <v>4</v>
      </c>
      <c r="V3471" s="52">
        <f>IFERROR(VLOOKUP($A3471,$A$106:$Q$3105,13,FALSE),"DNP")</f>
        <v>6</v>
      </c>
      <c r="W3471" s="239">
        <f>IF(OR(V3471="DNP",V3471=""),"DNP",SUM(N3471:V3471))</f>
        <v>46</v>
      </c>
      <c r="X3471" s="240">
        <f>IFERROR(VLOOKUP($A3471,$A$106:$Q$3105,17,FALSE),"DNP")</f>
        <v>0</v>
      </c>
      <c r="Y3471" s="49" t="str">
        <f t="shared" ref="Y3471" si="2741">IF(X3471="DNP","DNP",IF(X3471=1,"T",IF(X3471&gt;1,"W","L")))</f>
        <v>L</v>
      </c>
      <c r="Z3471" s="49">
        <f t="shared" si="2702"/>
        <v>0</v>
      </c>
      <c r="AA3471" s="244">
        <f t="shared" si="2703"/>
        <v>0</v>
      </c>
      <c r="AB3471" s="250">
        <f t="shared" ref="AB3471" si="2742">IF(AE3471&gt;=4,ROUNDDOWN((((VLOOKUP(MAX(AE3460:AE3471),AE3460:AK3477,7,FALSE)+VLOOKUP(MAX(AE3460:AE3471)-1,AE3460:AK3477,7,FALSE)+VLOOKUP(MAX(AE3460:AE3471)-2,AE3460:AK3477,7,FALSE)+VLOOKUP(MAX(AE3460:AE3471)-3,AE3460:AK3477,7,FALSE))/4)-36)*0.8,0),G3458)</f>
        <v>9</v>
      </c>
      <c r="AC3471" s="246">
        <f t="shared" si="2736"/>
        <v>12</v>
      </c>
      <c r="AD3471" t="str">
        <f>IF(W3471&lt;&gt;"DNP","P","DNP")</f>
        <v>P</v>
      </c>
      <c r="AE3471" s="52">
        <f>COUNTIF(AD3460:AD3471,"=P")</f>
        <v>12</v>
      </c>
      <c r="AF3471" t="str">
        <f t="shared" si="2706"/>
        <v>R</v>
      </c>
      <c r="AG3471" s="247">
        <f>IF(OR(W3471="DNP",W3471="")=TRUE,0,((W3479-W3471)*0.4)+(IF(Y3471="W",0.3,IF(Y3471="T",0,-0.3)))+(IF(X3471="",0,X3471*0.3)))+IF(OR(L3471="DNP",L3471="")=TRUE,0,((L3479-L3471)*0.4)+(IF(Y3471="W",0.3,IF(Y3471="T",0,-0.3)))+(IF(M3471="",0,M3471*0.3)))</f>
        <v>0.36666666666666298</v>
      </c>
      <c r="AH3471" s="247">
        <f t="shared" si="2717"/>
        <v>0.84199999999999386</v>
      </c>
      <c r="AI3471">
        <f t="shared" si="2710"/>
        <v>8</v>
      </c>
      <c r="AJ3471">
        <f t="shared" ref="AJ3471" si="2743">AI3471+VLOOKUP(A3471,$A$1997:$O$2101,15,FALSE)</f>
        <v>8</v>
      </c>
      <c r="AK3471">
        <f t="shared" si="2643"/>
        <v>46</v>
      </c>
    </row>
    <row r="3472" spans="1:37" ht="16.5" thickBot="1" x14ac:dyDescent="0.3">
      <c r="A3472" s="238" t="str">
        <f>CONCATENATE($C$10,"Wk ",B3472,"P",A3458)</f>
        <v>2015Wk 13P17</v>
      </c>
      <c r="B3472" s="52">
        <v>13</v>
      </c>
      <c r="C3472" s="52">
        <f>IFERROR(VLOOKUP($A3472,$A$106:$Q$3105,5,FALSE),"DNP")</f>
        <v>7</v>
      </c>
      <c r="D3472" s="52">
        <f>IFERROR(VLOOKUP($A3472,$A$106:$Q$3105,6,FALSE),"DNP")</f>
        <v>5</v>
      </c>
      <c r="E3472" s="52">
        <f>IFERROR(VLOOKUP($A3472,$A$106:$Q$3105,7,FALSE),"DNP")</f>
        <v>6</v>
      </c>
      <c r="F3472" s="52">
        <f>IFERROR(VLOOKUP($A3472,$A$106:$Q$3105,8,FALSE),"DNP")</f>
        <v>5</v>
      </c>
      <c r="G3472" s="52">
        <f>IFERROR(VLOOKUP($A3472,$A$106:$Q$3105,9,FALSE),"DNP")</f>
        <v>5</v>
      </c>
      <c r="H3472" s="52">
        <f>IFERROR(VLOOKUP($A3472,$A$106:$Q$3105,10,FALSE),"DNP")</f>
        <v>5</v>
      </c>
      <c r="I3472" s="52">
        <f>IFERROR(VLOOKUP($A3472,$A$106:$Q$3105,11,FALSE),"DNP")</f>
        <v>6</v>
      </c>
      <c r="J3472" s="52">
        <f>IFERROR(VLOOKUP($A3472,$A$106:$Q$3105,12,FALSE),"DNP")</f>
        <v>3</v>
      </c>
      <c r="K3472" s="52">
        <f>IFERROR(VLOOKUP($A3472,$A$106:$Q$3105,13,FALSE),"DNP")</f>
        <v>6</v>
      </c>
      <c r="L3472" s="239">
        <f>IF(OR(K3472="DNP",K3472=""),"DNP",SUM(C3472:K3472))</f>
        <v>48</v>
      </c>
      <c r="M3472" s="240">
        <f>IFERROR(VLOOKUP($A3472,$A$106:$Q$3105,17,FALSE),"DNP")</f>
        <v>0</v>
      </c>
      <c r="N3472" s="241"/>
      <c r="O3472" s="241"/>
      <c r="P3472" s="241"/>
      <c r="Q3472" s="241"/>
      <c r="R3472" s="241"/>
      <c r="S3472" s="241"/>
      <c r="T3472" s="241"/>
      <c r="U3472" s="241"/>
      <c r="V3472" s="241"/>
      <c r="W3472" s="242"/>
      <c r="X3472" s="243"/>
      <c r="Y3472" s="49" t="str">
        <f t="shared" ref="Y3472" si="2744">IF(M3472="DNP","DNP",IF(M3472=1,"T",IF(M3472&gt;1,"W","L")))</f>
        <v>L</v>
      </c>
      <c r="Z3472" s="49">
        <f t="shared" si="2702"/>
        <v>0</v>
      </c>
      <c r="AA3472" s="244">
        <f t="shared" si="2703"/>
        <v>0</v>
      </c>
      <c r="AB3472" s="250">
        <f t="shared" ref="AB3472" si="2745">IF(AE3472&gt;=4,ROUNDDOWN((((VLOOKUP(MAX(AE3460:AE3472),AE3460:AK3477,7,FALSE)+VLOOKUP(MAX(AE3460:AE3472)-1,AE3460:AK3477,7,FALSE)+VLOOKUP(MAX(AE3460:AE3472)-2,AE3460:AK3477,7,FALSE)+VLOOKUP(MAX(AE3460:AE3472)-3,AE3460:AK3477,7,FALSE))/4)-36)*0.8,0),G3458)</f>
        <v>8</v>
      </c>
      <c r="AC3472" s="246">
        <f t="shared" si="2736"/>
        <v>13</v>
      </c>
      <c r="AD3472" t="str">
        <f>IF(L3472&lt;&gt;"DNP","P","DNP")</f>
        <v>P</v>
      </c>
      <c r="AE3472" s="52">
        <f>COUNTIF(AD3460:AD3472,"=P")</f>
        <v>13</v>
      </c>
      <c r="AF3472" t="str">
        <f t="shared" si="2706"/>
        <v>R</v>
      </c>
      <c r="AG3472" s="247">
        <f>IF(OR(W3472="DNP",W3472="")=TRUE,0,((W3479-W3472)*0.4)+(IF(Y3472="W",0.3,IF(Y3472="T",0,-0.3)))+(IF(X3472="",0,X3472*0.3)))+IF(OR(L3472="DNP",L3472="")=TRUE,0,((L3479-L3472)*0.4)+(IF(Y3472="W",0.3,IF(Y3472="T",0,-0.3)))+(IF(M3472="",0,M3472*0.3)))</f>
        <v>-0.16666666666666854</v>
      </c>
      <c r="AH3472" s="247">
        <f t="shared" si="2717"/>
        <v>0.15599999999999503</v>
      </c>
      <c r="AI3472">
        <f t="shared" si="2710"/>
        <v>9</v>
      </c>
      <c r="AJ3472">
        <f t="shared" ref="AJ3472" si="2746">AI3472+VLOOKUP(A3472,$A$2164:$O$2268,15,FALSE)</f>
        <v>7</v>
      </c>
      <c r="AK3472">
        <f t="shared" si="2643"/>
        <v>48</v>
      </c>
    </row>
    <row r="3473" spans="1:37" ht="16.5" thickBot="1" x14ac:dyDescent="0.3">
      <c r="A3473" s="238" t="str">
        <f>CONCATENATE($C$10,"Wk ",B3473,"P",A3458)</f>
        <v>2015Wk 14P17</v>
      </c>
      <c r="B3473" s="52">
        <v>14</v>
      </c>
      <c r="C3473" s="241"/>
      <c r="D3473" s="241"/>
      <c r="E3473" s="241"/>
      <c r="F3473" s="241"/>
      <c r="G3473" s="241"/>
      <c r="H3473" s="241"/>
      <c r="I3473" s="241"/>
      <c r="J3473" s="241"/>
      <c r="K3473" s="241"/>
      <c r="L3473" s="248"/>
      <c r="M3473" s="249"/>
      <c r="N3473" s="52">
        <f>IFERROR(VLOOKUP($A3473,$A$106:$Q$3105,5,FALSE),"DNP")</f>
        <v>5</v>
      </c>
      <c r="O3473" s="52">
        <f>IFERROR(VLOOKUP($A3473,$A$106:$Q$3105,6,FALSE),"DNP")</f>
        <v>5</v>
      </c>
      <c r="P3473" s="52">
        <f>IFERROR(VLOOKUP($A3473,$A$106:$Q$3105,7,FALSE),"DNP")</f>
        <v>6</v>
      </c>
      <c r="Q3473" s="52">
        <f>IFERROR(VLOOKUP($A3473,$A$106:$Q$3105,8,FALSE),"DNP")</f>
        <v>5</v>
      </c>
      <c r="R3473" s="52">
        <f>IFERROR(VLOOKUP($A3473,$A$106:$Q$3105,9,FALSE),"DNP")</f>
        <v>4</v>
      </c>
      <c r="S3473" s="52">
        <f>IFERROR(VLOOKUP($A3473,$A$106:$Q$3105,10,FALSE),"DNP")</f>
        <v>6</v>
      </c>
      <c r="T3473" s="52">
        <f>IFERROR(VLOOKUP($A3473,$A$106:$Q$3105,11,FALSE),"DNP")</f>
        <v>3</v>
      </c>
      <c r="U3473" s="52">
        <f>IFERROR(VLOOKUP($A3473,$A$106:$Q$3105,12,FALSE),"DNP")</f>
        <v>5</v>
      </c>
      <c r="V3473" s="52">
        <f>IFERROR(VLOOKUP($A3473,$A$106:$Q$3105,13,FALSE),"DNP")</f>
        <v>7</v>
      </c>
      <c r="W3473" s="239">
        <f>IF(OR(V3473="DNP",V3473=""),"DNP",SUM(N3473:V3473))</f>
        <v>46</v>
      </c>
      <c r="X3473" s="240">
        <f>IFERROR(VLOOKUP($A3473,$A$106:$Q$3105,17,FALSE),"DNP")</f>
        <v>1</v>
      </c>
      <c r="Y3473" s="49" t="str">
        <f t="shared" ref="Y3473" si="2747">IF(X3473="DNP","DNP",IF(X3473=1,"T",IF(X3473&gt;1,"W","L")))</f>
        <v>T</v>
      </c>
      <c r="Z3473" s="49">
        <f t="shared" si="2702"/>
        <v>0</v>
      </c>
      <c r="AA3473" s="244">
        <f t="shared" si="2703"/>
        <v>0</v>
      </c>
      <c r="AB3473" s="250">
        <f t="shared" ref="AB3473" si="2748">IF(AE3473&gt;=4,ROUNDDOWN((((VLOOKUP(MAX(AE3460:AE3473),AE3460:AK3477,7,FALSE)+VLOOKUP(MAX(AE3460:AE3473)-1,AE3460:AK3477,7,FALSE)+VLOOKUP(MAX(AE3460:AE3473)-2,AE3460:AK3477,7,FALSE)+VLOOKUP(MAX(AE3460:AE3473)-3,AE3460:AK3477,7,FALSE))/4)-36)*0.8,0),G3458)</f>
        <v>8</v>
      </c>
      <c r="AC3473" s="246">
        <f t="shared" si="2736"/>
        <v>14</v>
      </c>
      <c r="AD3473" t="str">
        <f>IF(W3473&lt;&gt;"DNP","P","DNP")</f>
        <v>P</v>
      </c>
      <c r="AE3473" s="52">
        <f>COUNTIF(AD3460:AD3473,"=P")</f>
        <v>14</v>
      </c>
      <c r="AF3473" t="str">
        <f t="shared" si="2706"/>
        <v>R</v>
      </c>
      <c r="AG3473" s="247">
        <f>IF(OR(W3473="DNP",W3473="")=TRUE,0,((W3479-W3473)*0.4)+(IF(Y3473="W",0.3,IF(Y3473="T",0,-0.3)))+(IF(X3473="",0,X3473*0.3)))+IF(OR(L3473="DNP",L3473="")=TRUE,0,((L3479-L3473)*0.4)+(IF(Y3473="W",0.3,IF(Y3473="T",0,-0.3)))+(IF(M3473="",0,M3473*0.3)))</f>
        <v>0.96666666666666301</v>
      </c>
      <c r="AH3473" s="247">
        <f t="shared" si="2717"/>
        <v>0.97599999999999387</v>
      </c>
      <c r="AI3473">
        <f t="shared" si="2710"/>
        <v>9</v>
      </c>
      <c r="AJ3473">
        <f t="shared" ref="AJ3473" si="2749">AI3473+VLOOKUP(A3473,$A$2331:$O$2435,15,FALSE)</f>
        <v>9</v>
      </c>
      <c r="AK3473">
        <f t="shared" si="2643"/>
        <v>46</v>
      </c>
    </row>
    <row r="3474" spans="1:37" ht="16.5" thickBot="1" x14ac:dyDescent="0.3">
      <c r="A3474" s="238" t="str">
        <f>CONCATENATE($C$10,"Wk ",B3474,"P",A3458)</f>
        <v>2015Wk 15P17</v>
      </c>
      <c r="B3474" s="52">
        <v>15</v>
      </c>
      <c r="C3474" s="52">
        <f>IFERROR(VLOOKUP($A3474,$A$106:$Q$3105,5,FALSE),"DNP")</f>
        <v>7</v>
      </c>
      <c r="D3474" s="52">
        <f>IFERROR(VLOOKUP($A3474,$A$106:$Q$3105,6,FALSE),"DNP")</f>
        <v>5</v>
      </c>
      <c r="E3474" s="52">
        <f>IFERROR(VLOOKUP($A3474,$A$106:$Q$3105,7,FALSE),"DNP")</f>
        <v>6</v>
      </c>
      <c r="F3474" s="52">
        <f>IFERROR(VLOOKUP($A3474,$A$106:$Q$3105,8,FALSE),"DNP")</f>
        <v>6</v>
      </c>
      <c r="G3474" s="52">
        <f>IFERROR(VLOOKUP($A3474,$A$106:$Q$3105,9,FALSE),"DNP")</f>
        <v>6</v>
      </c>
      <c r="H3474" s="52">
        <f>IFERROR(VLOOKUP($A3474,$A$106:$Q$3105,10,FALSE),"DNP")</f>
        <v>5</v>
      </c>
      <c r="I3474" s="52">
        <f>IFERROR(VLOOKUP($A3474,$A$106:$Q$3105,11,FALSE),"DNP")</f>
        <v>6</v>
      </c>
      <c r="J3474" s="52">
        <f>IFERROR(VLOOKUP($A3474,$A$106:$Q$3105,12,FALSE),"DNP")</f>
        <v>4</v>
      </c>
      <c r="K3474" s="52">
        <f>IFERROR(VLOOKUP($A3474,$A$106:$Q$3105,13,FALSE),"DNP")</f>
        <v>5</v>
      </c>
      <c r="L3474" s="239">
        <f>IF(OR(K3474="DNP",K3474=""),"DNP",SUM(C3474:K3474))</f>
        <v>50</v>
      </c>
      <c r="M3474" s="240">
        <f>IFERROR(VLOOKUP($A3474,$A$106:$Q$3105,17,FALSE),"DNP")</f>
        <v>0</v>
      </c>
      <c r="N3474" s="241"/>
      <c r="O3474" s="241"/>
      <c r="P3474" s="241"/>
      <c r="Q3474" s="241"/>
      <c r="R3474" s="241"/>
      <c r="S3474" s="241"/>
      <c r="T3474" s="241"/>
      <c r="U3474" s="241"/>
      <c r="V3474" s="241"/>
      <c r="W3474" s="242"/>
      <c r="X3474" s="243"/>
      <c r="Y3474" s="49" t="str">
        <f t="shared" ref="Y3474" si="2750">IF(M3474="DNP","DNP",IF(M3474=1,"T",IF(M3474&gt;1,"W","L")))</f>
        <v>L</v>
      </c>
      <c r="Z3474" s="49">
        <f t="shared" si="2702"/>
        <v>0</v>
      </c>
      <c r="AA3474" s="244">
        <f t="shared" si="2703"/>
        <v>0</v>
      </c>
      <c r="AB3474" s="250">
        <f t="shared" ref="AB3474" si="2751">IF(AE3474&gt;=4,ROUNDDOWN((((VLOOKUP(MAX(AE3460:AE3474),AE3460:AK3477,7,FALSE)+VLOOKUP(MAX(AE3460:AE3474)-1,AE3460:AK3477,7,FALSE)+VLOOKUP(MAX(AE3460:AE3474)-2,AE3460:AK3477,7,FALSE)+VLOOKUP(MAX(AE3460:AE3474)-3,AE3460:AK3477,7,FALSE))/4)-36)*0.8,0),G3458)</f>
        <v>9</v>
      </c>
      <c r="AC3474" s="246">
        <f t="shared" si="2736"/>
        <v>15</v>
      </c>
      <c r="AD3474" t="str">
        <f>IF(L3474&lt;&gt;"DNP","P","DNP")</f>
        <v>P</v>
      </c>
      <c r="AE3474" s="52">
        <f>COUNTIF(AD3460:AD3474,"=P")</f>
        <v>15</v>
      </c>
      <c r="AF3474" t="str">
        <f t="shared" si="2706"/>
        <v>R</v>
      </c>
      <c r="AG3474" s="247">
        <f>IF(OR(W3474="DNP",W3474="")=TRUE,0,((W3479-W3474)*0.4)+(IF(Y3474="W",0.3,IF(Y3474="T",0,-0.3)))+(IF(X3474="",0,X3474*0.3)))+IF(OR(L3474="DNP",L3474="")=TRUE,0,((L3479-L3474)*0.4)+(IF(Y3474="W",0.3,IF(Y3474="T",0,-0.3)))+(IF(M3474="",0,M3474*0.3)))</f>
        <v>-0.96666666666666856</v>
      </c>
      <c r="AH3474" s="247">
        <f t="shared" si="2717"/>
        <v>-0.37400000000000488</v>
      </c>
      <c r="AI3474">
        <f t="shared" si="2710"/>
        <v>8</v>
      </c>
      <c r="AJ3474">
        <f t="shared" ref="AJ3474" si="2752">AI3474+VLOOKUP(A3474,$A$2498:$O$2602,15,FALSE)</f>
        <v>4</v>
      </c>
      <c r="AK3474">
        <f t="shared" si="2643"/>
        <v>50</v>
      </c>
    </row>
    <row r="3475" spans="1:37" ht="16.5" thickBot="1" x14ac:dyDescent="0.3">
      <c r="A3475" s="238" t="str">
        <f>CONCATENATE($C$10,"Wk ",B3475,"P",A3458)</f>
        <v>2015Wk 16P17</v>
      </c>
      <c r="B3475" s="52">
        <v>16</v>
      </c>
      <c r="C3475" s="241"/>
      <c r="D3475" s="241"/>
      <c r="E3475" s="241"/>
      <c r="F3475" s="241"/>
      <c r="G3475" s="241"/>
      <c r="H3475" s="241"/>
      <c r="I3475" s="241"/>
      <c r="J3475" s="241"/>
      <c r="K3475" s="241"/>
      <c r="L3475" s="248"/>
      <c r="M3475" s="249"/>
      <c r="N3475" s="52">
        <f>IFERROR(VLOOKUP($A3475,$A$106:$Q$3105,5,FALSE),"DNP")</f>
        <v>6</v>
      </c>
      <c r="O3475" s="52">
        <f>IFERROR(VLOOKUP($A3475,$A$106:$Q$3105,6,FALSE),"DNP")</f>
        <v>5</v>
      </c>
      <c r="P3475" s="52">
        <f>IFERROR(VLOOKUP($A3475,$A$106:$Q$3105,7,FALSE),"DNP")</f>
        <v>8</v>
      </c>
      <c r="Q3475" s="52">
        <f>IFERROR(VLOOKUP($A3475,$A$106:$Q$3105,8,FALSE),"DNP")</f>
        <v>5</v>
      </c>
      <c r="R3475" s="52">
        <f>IFERROR(VLOOKUP($A3475,$A$106:$Q$3105,9,FALSE),"DNP")</f>
        <v>5</v>
      </c>
      <c r="S3475" s="52">
        <f>IFERROR(VLOOKUP($A3475,$A$106:$Q$3105,10,FALSE),"DNP")</f>
        <v>5</v>
      </c>
      <c r="T3475" s="52">
        <f>IFERROR(VLOOKUP($A3475,$A$106:$Q$3105,11,FALSE),"DNP")</f>
        <v>4</v>
      </c>
      <c r="U3475" s="52">
        <f>IFERROR(VLOOKUP($A3475,$A$106:$Q$3105,12,FALSE),"DNP")</f>
        <v>5</v>
      </c>
      <c r="V3475" s="52">
        <f>IFERROR(VLOOKUP($A3475,$A$106:$Q$3105,13,FALSE),"DNP")</f>
        <v>6</v>
      </c>
      <c r="W3475" s="239">
        <f>IF(OR(V3475="DNP",V3475=""),"DNP",SUM(N3475:V3475))</f>
        <v>49</v>
      </c>
      <c r="X3475" s="240">
        <f>IFERROR(VLOOKUP($A3475,$A$106:$Q$3105,17,FALSE),"DNP")</f>
        <v>0</v>
      </c>
      <c r="Y3475" s="49" t="str">
        <f t="shared" ref="Y3475" si="2753">IF(X3475="DNP","DNP",IF(X3475=1,"T",IF(X3475&gt;1,"W","L")))</f>
        <v>L</v>
      </c>
      <c r="Z3475" s="49">
        <f t="shared" si="2702"/>
        <v>0</v>
      </c>
      <c r="AA3475" s="244">
        <f t="shared" si="2703"/>
        <v>0</v>
      </c>
      <c r="AB3475" s="250">
        <f t="shared" ref="AB3475" si="2754">IF(AE3475&gt;=4,ROUNDDOWN((((VLOOKUP(MAX(AE3460:AE3475),AE3460:AK3477,7,FALSE)+VLOOKUP(MAX(AE3460:AE3475)-1,AE3460:AK3477,7,FALSE)+VLOOKUP(MAX(AE3460:AE3475)-2,AE3460:AK3477,7,FALSE)+VLOOKUP(MAX(AE3460:AE3475)-3,AE3460:AK3477,7,FALSE))/4)-36)*0.8,0),G3458)</f>
        <v>9</v>
      </c>
      <c r="AC3475" s="246">
        <f t="shared" si="2736"/>
        <v>16</v>
      </c>
      <c r="AD3475" t="str">
        <f>IF(W3475&lt;&gt;"DNP","P","DNP")</f>
        <v>P</v>
      </c>
      <c r="AE3475" s="52">
        <f>COUNTIF(AD3460:AD3475,"=P")</f>
        <v>16</v>
      </c>
      <c r="AF3475" t="str">
        <f t="shared" si="2706"/>
        <v>R</v>
      </c>
      <c r="AG3475" s="247">
        <f>IF(OR(W3475="DNP",W3475="")=TRUE,0,((W3479-W3475)*0.4)+(IF(Y3475="W",0.3,IF(Y3475="T",0,-0.3)))+(IF(X3475="",0,X3475*0.3)))+IF(OR(L3475="DNP",L3475="")=TRUE,0,((L3479-L3475)*0.4)+(IF(Y3475="W",0.3,IF(Y3475="T",0,-0.3)))+(IF(M3475="",0,M3475*0.3)))</f>
        <v>-0.83333333333333703</v>
      </c>
      <c r="AH3475" s="247">
        <f t="shared" si="2717"/>
        <v>-1.1620000000000061</v>
      </c>
      <c r="AI3475">
        <f t="shared" si="2710"/>
        <v>8</v>
      </c>
      <c r="AJ3475">
        <f t="shared" ref="AJ3475" si="2755">AI3475+VLOOKUP(A3475,$A$2665:$O$2769,15,FALSE)</f>
        <v>6</v>
      </c>
      <c r="AK3475">
        <f t="shared" si="2643"/>
        <v>49</v>
      </c>
    </row>
    <row r="3476" spans="1:37" ht="16.5" thickBot="1" x14ac:dyDescent="0.3">
      <c r="A3476" s="238" t="str">
        <f>CONCATENATE($C$10,"Wk ",B3476,"P",A3458)</f>
        <v>2015Wk 17P17</v>
      </c>
      <c r="B3476" s="52">
        <v>17</v>
      </c>
      <c r="C3476" s="52">
        <f>IFERROR(VLOOKUP($A3476,$A$106:$Q$3105,5,FALSE),"DNP")</f>
        <v>6</v>
      </c>
      <c r="D3476" s="52">
        <f>IFERROR(VLOOKUP($A3476,$A$106:$Q$3105,6,FALSE),"DNP")</f>
        <v>4</v>
      </c>
      <c r="E3476" s="52">
        <f>IFERROR(VLOOKUP($A3476,$A$106:$Q$3105,7,FALSE),"DNP")</f>
        <v>7</v>
      </c>
      <c r="F3476" s="52">
        <f>IFERROR(VLOOKUP($A3476,$A$106:$Q$3105,8,FALSE),"DNP")</f>
        <v>5</v>
      </c>
      <c r="G3476" s="52">
        <f>IFERROR(VLOOKUP($A3476,$A$106:$Q$3105,9,FALSE),"DNP")</f>
        <v>5</v>
      </c>
      <c r="H3476" s="52">
        <f>IFERROR(VLOOKUP($A3476,$A$106:$Q$3105,10,FALSE),"DNP")</f>
        <v>5</v>
      </c>
      <c r="I3476" s="52">
        <f>IFERROR(VLOOKUP($A3476,$A$106:$Q$3105,11,FALSE),"DNP")</f>
        <v>4</v>
      </c>
      <c r="J3476" s="52">
        <f>IFERROR(VLOOKUP($A3476,$A$106:$Q$3105,12,FALSE),"DNP")</f>
        <v>5</v>
      </c>
      <c r="K3476" s="52">
        <f>IFERROR(VLOOKUP($A3476,$A$106:$Q$3105,13,FALSE),"DNP")</f>
        <v>8</v>
      </c>
      <c r="L3476" s="239">
        <f>IF(OR(K3476="DNP",K3476=""),"DNP",SUM(C3476:K3476))</f>
        <v>49</v>
      </c>
      <c r="M3476" s="240">
        <f>IFERROR(VLOOKUP($A3476,$A$106:$Q$3105,17,FALSE),"DNP")</f>
        <v>0</v>
      </c>
      <c r="N3476" s="241"/>
      <c r="O3476" s="241"/>
      <c r="P3476" s="241"/>
      <c r="Q3476" s="241"/>
      <c r="R3476" s="241"/>
      <c r="S3476" s="241"/>
      <c r="T3476" s="241"/>
      <c r="U3476" s="241"/>
      <c r="V3476" s="241"/>
      <c r="W3476" s="242"/>
      <c r="X3476" s="243"/>
      <c r="Y3476" s="49" t="str">
        <f t="shared" ref="Y3476" si="2756">IF(M3476="DNP","DNP",IF(M3476=1,"T",IF(M3476&gt;1,"W","L")))</f>
        <v>L</v>
      </c>
      <c r="Z3476" s="49">
        <f t="shared" si="2702"/>
        <v>1</v>
      </c>
      <c r="AA3476" s="244">
        <f t="shared" si="2703"/>
        <v>12</v>
      </c>
      <c r="AB3476" s="250">
        <f t="shared" ref="AB3476" si="2757">IF(AE3476&gt;=4,ROUNDDOWN((((VLOOKUP(MAX(AE3460:AE3476),AE3460:AK3477,7,FALSE)+VLOOKUP(MAX(AE3460:AE3476)-1,AE3460:AK3477,7,FALSE)+VLOOKUP(MAX(AE3460:AE3476)-2,AE3460:AK3477,7,FALSE)+VLOOKUP(MAX(AE3460:AE3476)-3,AE3460:AK3477,7,FALSE))/4)-36)*0.8,0),G3458)</f>
        <v>10</v>
      </c>
      <c r="AC3476" s="246">
        <f t="shared" si="2736"/>
        <v>17</v>
      </c>
      <c r="AD3476" t="str">
        <f>IF(L3476&lt;&gt;"DNP","P","DNP")</f>
        <v>P</v>
      </c>
      <c r="AE3476" s="52">
        <f>COUNTIF(AD3460:AD3476,"=P")</f>
        <v>17</v>
      </c>
      <c r="AF3476" t="str">
        <f t="shared" si="2706"/>
        <v>R</v>
      </c>
      <c r="AG3476" s="247">
        <f>IF(OR(W3476="DNP",W3476="")=TRUE,0,((W3479-W3476)*0.4)+(IF(Y3476="W",0.3,IF(Y3476="T",0,-0.3)))+(IF(X3476="",0,X3476*0.3)))+IF(OR(L3476="DNP",L3476="")=TRUE,0,((L3479-L3476)*0.4)+(IF(Y3476="W",0.3,IF(Y3476="T",0,-0.3)))+(IF(M3476="",0,M3476*0.3)))</f>
        <v>-0.56666666666666854</v>
      </c>
      <c r="AH3476" s="247">
        <f t="shared" si="2717"/>
        <v>-1.4440000000000051</v>
      </c>
      <c r="AI3476">
        <f t="shared" si="2710"/>
        <v>7</v>
      </c>
      <c r="AJ3476">
        <f t="shared" ref="AJ3476" si="2758">AI3476+VLOOKUP(A3476,$A$2832:$O$2936,15,FALSE)</f>
        <v>5</v>
      </c>
      <c r="AK3476">
        <f t="shared" si="2643"/>
        <v>49</v>
      </c>
    </row>
    <row r="3477" spans="1:37" ht="16.5" thickBot="1" x14ac:dyDescent="0.3">
      <c r="A3477" s="238" t="str">
        <f>CONCATENATE($C$10,"Wk ",B3477,"P",A3458)</f>
        <v>2015Wk 18P17</v>
      </c>
      <c r="B3477" s="52">
        <v>18</v>
      </c>
      <c r="C3477" s="241"/>
      <c r="D3477" s="241"/>
      <c r="E3477" s="241"/>
      <c r="F3477" s="241"/>
      <c r="G3477" s="241"/>
      <c r="H3477" s="241"/>
      <c r="I3477" s="241"/>
      <c r="J3477" s="241"/>
      <c r="K3477" s="241"/>
      <c r="L3477" s="248"/>
      <c r="M3477" s="249"/>
      <c r="N3477" s="52">
        <f>IFERROR(VLOOKUP($A3477,$A$106:$Q$3105,5,FALSE),"DNP")</f>
        <v>5</v>
      </c>
      <c r="O3477" s="52">
        <f>IFERROR(VLOOKUP($A3477,$A$106:$Q$3105,6,FALSE),"DNP")</f>
        <v>5</v>
      </c>
      <c r="P3477" s="52">
        <f>IFERROR(VLOOKUP($A3477,$A$106:$Q$3105,7,FALSE),"DNP")</f>
        <v>6</v>
      </c>
      <c r="Q3477" s="52">
        <f>IFERROR(VLOOKUP($A3477,$A$106:$Q$3105,8,FALSE),"DNP")</f>
        <v>6</v>
      </c>
      <c r="R3477" s="52">
        <f>IFERROR(VLOOKUP($A3477,$A$106:$Q$3105,9,FALSE),"DNP")</f>
        <v>3</v>
      </c>
      <c r="S3477" s="52">
        <f>IFERROR(VLOOKUP($A3477,$A$106:$Q$3105,10,FALSE),"DNP")</f>
        <v>6</v>
      </c>
      <c r="T3477" s="52">
        <f>IFERROR(VLOOKUP($A3477,$A$106:$Q$3105,11,FALSE),"DNP")</f>
        <v>4</v>
      </c>
      <c r="U3477" s="52">
        <f>IFERROR(VLOOKUP($A3477,$A$106:$Q$3105,12,FALSE),"DNP")</f>
        <v>5</v>
      </c>
      <c r="V3477" s="52">
        <f>IFERROR(VLOOKUP($A3477,$A$106:$Q$3105,13,FALSE),"DNP")</f>
        <v>7</v>
      </c>
      <c r="W3477" s="239">
        <f>IF(OR(V3477="DNP",V3477=""),"DNP",SUM(N3477:V3477))</f>
        <v>47</v>
      </c>
      <c r="X3477" s="240">
        <f>IFERROR(VLOOKUP($A3477,$A$106:$Q$3105,17,FALSE),"DNP")</f>
        <v>0</v>
      </c>
      <c r="Y3477" s="49" t="str">
        <f t="shared" ref="Y3477" si="2759">IF(X3477="DNP","DNP",IF(X3477=1,"T",IF(X3477&gt;1,"W","L")))</f>
        <v>L</v>
      </c>
      <c r="Z3477" s="49">
        <f t="shared" si="2702"/>
        <v>0</v>
      </c>
      <c r="AA3477" s="244">
        <f t="shared" si="2703"/>
        <v>0</v>
      </c>
      <c r="AB3477" s="250">
        <f t="shared" ref="AB3477" si="2760">IF(AE3477&gt;=4,ROUNDDOWN((((VLOOKUP(MAX(AE3460:AE3477),AE3460:AK3477,7,FALSE)+VLOOKUP(MAX(AE3460:AE3477)-1,AE3460:AK3477,7,FALSE)+VLOOKUP(MAX(AE3460:AE3477)-2,AE3460:AK3477,7,FALSE)+VLOOKUP(MAX(AE3460:AE3477)-3,AE3460:AK3477,7,FALSE))/4)-36)*0.8,0),G3458)</f>
        <v>10</v>
      </c>
      <c r="AC3477" s="246">
        <f t="shared" si="2736"/>
        <v>18</v>
      </c>
      <c r="AD3477" t="str">
        <f>IF(W3477&lt;&gt;"DNP","P","DNP")</f>
        <v>P</v>
      </c>
      <c r="AE3477" s="52">
        <f>COUNTIF(AD3460:AD3477,"=P")</f>
        <v>18</v>
      </c>
      <c r="AF3477" t="str">
        <f t="shared" si="2706"/>
        <v>R</v>
      </c>
      <c r="AG3477" s="247">
        <f>IF(OR(W3477="DNP",W3477="")=TRUE,0,((W3479-W3477)*0.4)+(IF(Y3477="W",0.3,IF(Y3477="T",0,-0.3)))+(IF(X3477="",0,X3477*0.3)))+IF(OR(L3477="DNP",L3477="")=TRUE,0,((L3479-L3477)*0.4)+(IF(Y3477="W",0.3,IF(Y3477="T",0,-0.3)))+(IF(M3477="",0,M3477*0.3)))</f>
        <v>-3.3333333333337101E-2</v>
      </c>
      <c r="AH3477" s="247">
        <f t="shared" si="2717"/>
        <v>-0.68800000000000627</v>
      </c>
      <c r="AI3477">
        <f t="shared" si="2710"/>
        <v>7</v>
      </c>
      <c r="AJ3477">
        <f t="shared" ref="AJ3477" si="2761">AI3477+VLOOKUP(A3477,$A$2999:$O$3103,15,FALSE)</f>
        <v>6</v>
      </c>
      <c r="AK3477">
        <f t="shared" si="2643"/>
        <v>47</v>
      </c>
    </row>
    <row r="3478" spans="1:37" ht="18" x14ac:dyDescent="0.25">
      <c r="A3478" s="238" t="str">
        <f>CONCATENATE($C$10,"S&amp;AP",A3458)</f>
        <v>2015S&amp;AP17</v>
      </c>
      <c r="B3478" s="251" t="s">
        <v>321</v>
      </c>
      <c r="C3478" s="252" t="str">
        <f>CONCATENATE(SUM(C3460:C3477)+100,COUNT(C3460:C3477)+100)</f>
        <v>155109</v>
      </c>
      <c r="D3478" s="252" t="str">
        <f t="shared" ref="D3478:K3478" si="2762">CONCATENATE(SUM(D3460:D3477)+100,COUNT(D3460:D3477)+100)</f>
        <v>147109</v>
      </c>
      <c r="E3478" s="252" t="str">
        <f t="shared" si="2762"/>
        <v>162109</v>
      </c>
      <c r="F3478" s="252" t="str">
        <f t="shared" si="2762"/>
        <v>149109</v>
      </c>
      <c r="G3478" s="252" t="str">
        <f t="shared" si="2762"/>
        <v>148109</v>
      </c>
      <c r="H3478" s="252" t="str">
        <f t="shared" si="2762"/>
        <v>139109</v>
      </c>
      <c r="I3478" s="252" t="str">
        <f t="shared" si="2762"/>
        <v>145109</v>
      </c>
      <c r="J3478" s="252" t="str">
        <f t="shared" si="2762"/>
        <v>137109</v>
      </c>
      <c r="K3478" s="252" t="str">
        <f t="shared" si="2762"/>
        <v>153109</v>
      </c>
      <c r="L3478" s="253"/>
      <c r="M3478" s="254">
        <f>SUM(M3460:M3477)</f>
        <v>8</v>
      </c>
      <c r="N3478" s="252" t="str">
        <f>CONCATENATE(SUM(N3460:N3477)+100,COUNT(N3460:N3477)+100)</f>
        <v>150109</v>
      </c>
      <c r="O3478" s="252" t="str">
        <f t="shared" ref="O3478:V3478" si="2763">CONCATENATE(SUM(O3460:O3477)+100,COUNT(O3460:O3477)+100)</f>
        <v>150109</v>
      </c>
      <c r="P3478" s="252" t="str">
        <f t="shared" si="2763"/>
        <v>158109</v>
      </c>
      <c r="Q3478" s="252" t="str">
        <f t="shared" si="2763"/>
        <v>145109</v>
      </c>
      <c r="R3478" s="252" t="str">
        <f t="shared" si="2763"/>
        <v>134109</v>
      </c>
      <c r="S3478" s="252" t="str">
        <f t="shared" si="2763"/>
        <v>151109</v>
      </c>
      <c r="T3478" s="252" t="str">
        <f t="shared" si="2763"/>
        <v>133109</v>
      </c>
      <c r="U3478" s="252" t="str">
        <f t="shared" si="2763"/>
        <v>146109</v>
      </c>
      <c r="V3478" s="252" t="str">
        <f t="shared" si="2763"/>
        <v>162109</v>
      </c>
      <c r="W3478" s="253"/>
      <c r="X3478" s="254">
        <f>SUM(X3460:X3477)</f>
        <v>7</v>
      </c>
      <c r="Y3478" s="255"/>
      <c r="Z3478" s="256"/>
      <c r="AA3478" s="257"/>
      <c r="AB3478" s="52"/>
      <c r="AC3478" s="52"/>
    </row>
    <row r="3479" spans="1:37" ht="18" x14ac:dyDescent="0.25">
      <c r="B3479" s="251" t="s">
        <v>322</v>
      </c>
      <c r="C3479" s="258">
        <f>AVERAGE(C3460:C3477)</f>
        <v>6.1111111111111107</v>
      </c>
      <c r="D3479" s="258">
        <f t="shared" ref="D3479:K3479" si="2764">AVERAGE(D3460:D3477)</f>
        <v>5.2222222222222223</v>
      </c>
      <c r="E3479" s="258">
        <f t="shared" si="2764"/>
        <v>6.8888888888888893</v>
      </c>
      <c r="F3479" s="258">
        <f t="shared" si="2764"/>
        <v>5.4444444444444446</v>
      </c>
      <c r="G3479" s="258">
        <f t="shared" si="2764"/>
        <v>5.333333333333333</v>
      </c>
      <c r="H3479" s="258">
        <f t="shared" si="2764"/>
        <v>4.333333333333333</v>
      </c>
      <c r="I3479" s="258">
        <f t="shared" si="2764"/>
        <v>5</v>
      </c>
      <c r="J3479" s="258">
        <f t="shared" si="2764"/>
        <v>4.1111111111111107</v>
      </c>
      <c r="K3479" s="258">
        <f t="shared" si="2764"/>
        <v>5.8888888888888893</v>
      </c>
      <c r="L3479" s="259">
        <f>SUM(C3479:K3479)</f>
        <v>48.333333333333329</v>
      </c>
      <c r="M3479" s="260"/>
      <c r="N3479" s="258">
        <f>AVERAGE(N3460:N3477)</f>
        <v>5.5555555555555554</v>
      </c>
      <c r="O3479" s="258">
        <f t="shared" ref="O3479:V3479" si="2765">AVERAGE(O3460:O3477)</f>
        <v>5.5555555555555554</v>
      </c>
      <c r="P3479" s="261">
        <f t="shared" si="2765"/>
        <v>6.4444444444444446</v>
      </c>
      <c r="Q3479" s="261">
        <f t="shared" si="2765"/>
        <v>5</v>
      </c>
      <c r="R3479" s="261">
        <f t="shared" si="2765"/>
        <v>3.7777777777777777</v>
      </c>
      <c r="S3479" s="261">
        <f t="shared" si="2765"/>
        <v>5.666666666666667</v>
      </c>
      <c r="T3479" s="261">
        <f t="shared" si="2765"/>
        <v>3.6666666666666665</v>
      </c>
      <c r="U3479" s="261">
        <f t="shared" si="2765"/>
        <v>5.1111111111111107</v>
      </c>
      <c r="V3479" s="261">
        <f t="shared" si="2765"/>
        <v>6.8888888888888893</v>
      </c>
      <c r="W3479" s="262">
        <f>SUM(N3479:V3479)</f>
        <v>47.666666666666657</v>
      </c>
      <c r="X3479" s="260"/>
      <c r="Y3479" s="148"/>
      <c r="Z3479" s="263"/>
      <c r="AA3479" s="264"/>
      <c r="AB3479" s="52"/>
      <c r="AC3479" s="52"/>
    </row>
    <row r="3480" spans="1:37" x14ac:dyDescent="0.25">
      <c r="B3480" s="265"/>
      <c r="C3480" s="266"/>
      <c r="D3480" s="265"/>
      <c r="E3480" s="266"/>
      <c r="F3480" s="265"/>
      <c r="G3480" s="266"/>
      <c r="H3480" s="265"/>
      <c r="I3480" s="266"/>
      <c r="J3480" s="265"/>
      <c r="K3480" s="266"/>
      <c r="L3480" s="265"/>
      <c r="M3480" s="266"/>
      <c r="N3480" s="265"/>
      <c r="O3480" s="266"/>
      <c r="P3480" s="265"/>
      <c r="Q3480" s="266"/>
      <c r="R3480" s="265"/>
      <c r="S3480" s="266"/>
      <c r="T3480" s="265"/>
      <c r="U3480" s="266"/>
      <c r="V3480" s="265"/>
      <c r="W3480" s="266"/>
      <c r="X3480" s="265"/>
      <c r="Y3480" s="266"/>
      <c r="Z3480" s="265"/>
      <c r="AA3480" s="266"/>
      <c r="AB3480" s="265"/>
      <c r="AC3480" s="266"/>
    </row>
    <row r="3481" spans="1:37" ht="18.75" thickBot="1" x14ac:dyDescent="0.3">
      <c r="B3481" s="267"/>
      <c r="C3481" s="267"/>
      <c r="D3481" s="267"/>
      <c r="E3481" s="296" t="s">
        <v>323</v>
      </c>
      <c r="F3481" s="297"/>
      <c r="G3481" s="297"/>
      <c r="H3481" s="297"/>
      <c r="I3481" s="297"/>
      <c r="J3481" s="297"/>
      <c r="K3481" s="297"/>
      <c r="L3481" s="297"/>
      <c r="M3481" s="297"/>
    </row>
    <row r="3482" spans="1:37" ht="16.5" thickBot="1" x14ac:dyDescent="0.3">
      <c r="B3482" s="267"/>
      <c r="C3482" s="52"/>
      <c r="D3482" s="268" t="s">
        <v>324</v>
      </c>
      <c r="E3482" s="293" t="s">
        <v>325</v>
      </c>
      <c r="F3482" s="294"/>
      <c r="G3482" s="294"/>
      <c r="H3482" s="294"/>
      <c r="I3482" s="294"/>
      <c r="J3482" s="294"/>
      <c r="K3482" s="294"/>
      <c r="L3482" s="294"/>
      <c r="M3482" s="295"/>
      <c r="P3482" t="s">
        <v>326</v>
      </c>
      <c r="R3482" t="s">
        <v>327</v>
      </c>
    </row>
    <row r="3483" spans="1:37" x14ac:dyDescent="0.25">
      <c r="B3483" s="267"/>
      <c r="C3483" s="52"/>
      <c r="D3483" s="269">
        <f>MAX(AC3460:AC3477)</f>
        <v>18</v>
      </c>
      <c r="E3483" s="270" t="s">
        <v>328</v>
      </c>
      <c r="F3483" s="271" t="s">
        <v>329</v>
      </c>
      <c r="G3483" s="271" t="s">
        <v>330</v>
      </c>
      <c r="H3483" s="271" t="s">
        <v>331</v>
      </c>
      <c r="I3483" s="271" t="s">
        <v>332</v>
      </c>
      <c r="J3483" s="271" t="s">
        <v>19</v>
      </c>
      <c r="K3483" s="271" t="s">
        <v>333</v>
      </c>
      <c r="L3483" s="271" t="s">
        <v>334</v>
      </c>
      <c r="M3483" s="272" t="s">
        <v>312</v>
      </c>
      <c r="N3483" t="s">
        <v>318</v>
      </c>
      <c r="O3483" s="273" t="s">
        <v>18</v>
      </c>
      <c r="P3483" s="274" t="s">
        <v>335</v>
      </c>
      <c r="Q3483" s="274" t="s">
        <v>336</v>
      </c>
      <c r="R3483" t="s">
        <v>0</v>
      </c>
      <c r="S3483" t="s">
        <v>1</v>
      </c>
      <c r="T3483" t="s">
        <v>13</v>
      </c>
      <c r="U3483" t="s">
        <v>337</v>
      </c>
      <c r="V3483" s="237" t="s">
        <v>338</v>
      </c>
      <c r="W3483" s="237" t="s">
        <v>339</v>
      </c>
      <c r="X3483" s="237" t="s">
        <v>340</v>
      </c>
      <c r="Y3483" s="237" t="s">
        <v>341</v>
      </c>
      <c r="Z3483" s="237" t="s">
        <v>342</v>
      </c>
      <c r="AA3483" s="237" t="s">
        <v>343</v>
      </c>
      <c r="AB3483" s="237" t="s">
        <v>344</v>
      </c>
      <c r="AC3483" s="237" t="s">
        <v>345</v>
      </c>
    </row>
    <row r="3484" spans="1:37" ht="16.5" thickBot="1" x14ac:dyDescent="0.3">
      <c r="A3484" s="238" t="str">
        <f>CONCATENATE($C$10,"P",A3458)</f>
        <v>2015P17</v>
      </c>
      <c r="B3484" s="275"/>
      <c r="C3484" s="52" t="str">
        <f>C3458</f>
        <v>Tom Donegan</v>
      </c>
      <c r="D3484" s="276">
        <f>IF(D3483=0,G3458,VLOOKUP(D3483,B3460:AB3477,27,FALSE))</f>
        <v>10</v>
      </c>
      <c r="E3484" s="277">
        <f>E3487+E3490</f>
        <v>15</v>
      </c>
      <c r="F3484" s="277">
        <f>F3487+F3490</f>
        <v>6</v>
      </c>
      <c r="G3484" s="277">
        <f>G3487+G3490</f>
        <v>9</v>
      </c>
      <c r="H3484" s="277">
        <f>H3487+H3490</f>
        <v>3</v>
      </c>
      <c r="I3484" s="277">
        <f>I3487+I3490</f>
        <v>36</v>
      </c>
      <c r="J3484" s="278">
        <f>E3484/I3484</f>
        <v>0.41666666666666669</v>
      </c>
      <c r="K3484" s="279">
        <f>F3484/SUM(F3484:H3484)</f>
        <v>0.33333333333333331</v>
      </c>
      <c r="L3484" s="277">
        <f>L3487+L3490</f>
        <v>3</v>
      </c>
      <c r="M3484" s="277">
        <f>M3487+M3490</f>
        <v>66</v>
      </c>
      <c r="N3484" s="247">
        <f>VLOOKUP(D3483,AC3460:AH3477,6,FALSE)</f>
        <v>-0.68800000000000627</v>
      </c>
      <c r="O3484">
        <f>IFERROR(VLOOKUP(D3483,AC3460:AI3477,7,FALSE),AI3460)</f>
        <v>7</v>
      </c>
      <c r="P3484" s="134">
        <f>IF(D3484&lt;=-1,ROUNDUP(((((ROUNDDOWN((AVERAGE(L3460:L3477,W3460:W3477)-36)*0.8,0)+0.001)/0.8)+36)*(COUNT(L3460:L3477,W3460:W3477)+1))-SUM(L3460:L3477,W3460:W3477),0),ROUNDUP(((((ROUNDDOWN((AVERAGE(L3460:L3477,W3460:W3477)-36)*0.8,0)+1)/0.8)+36)*(COUNT(L3460:L3477,W3460:W3477)+1))-SUM(L3460:L3477,W3460:W3477),0))</f>
        <v>58</v>
      </c>
      <c r="Q3484" s="134">
        <f>IF(ROUNDDOWN((AVERAGE(L3460:L3477,W3460:W3477)-36)*0.8,0)&lt;=0,ROUNDDOWN(((((ROUNDDOWN((AVERAGE(L3460:L3477,W3460:W3477)-36)*0.8,0)-1)/0.8)+36)*(COUNT(L3460:L3477,W3460:W3477)+1))-SUM(L3460:L3477,W3460:W3477),0),ROUNDDOWN(((((ROUNDDOWN((AVERAGE(L3460:L3477,W3460:W3477)-36)*0.8,0)-0.001)/0.8)+36)*(COUNT(L3460:L3477,W3460:W3477)+1))-SUM(L3460:L3477,W3460:W3477),0))</f>
        <v>33</v>
      </c>
      <c r="R3484" s="247">
        <f>L3479</f>
        <v>48.333333333333329</v>
      </c>
      <c r="S3484" s="247">
        <f>W3479</f>
        <v>47.666666666666657</v>
      </c>
      <c r="T3484">
        <f>SUMIF(AD3460:AD3477,"P",AI3460:AI3477)</f>
        <v>141</v>
      </c>
      <c r="U3484">
        <f>SUMIF(AD3460:AD3477,"P",AJ3460:AJ3477)</f>
        <v>118</v>
      </c>
      <c r="V3484" s="280">
        <f>SUM(COUNTIF(C3460:C3477,3),COUNTIF(D3460:D3477,2),COUNTIF(E3460:E3477,3),COUNTIF(F3460:F3477,2),COUNTIF(G3460:G3477,2),COUNTIF(H3460:H3477,1),COUNTIF(I3460:I3477,2),COUNTIF(J3460:J3477,1),COUNTIF(K3460:K3477,2),COUNTIF(N3460:N3477,2),COUNTIF(O3460:O3477,2),COUNTIF(P3460:P3477,3),COUNTIF(Q3460:Q3477,2),COUNTIF(R3460:R3477,1),COUNTIF(S3460:S3477,2),COUNTIF(T3460:T3477,1),COUNTIF(U3460:U3477,2),COUNTIF(V3460:V3477,3))/(9*MAX($AE3460:$AE3477))</f>
        <v>0</v>
      </c>
      <c r="W3484" s="280">
        <f>SUM(COUNTIF(C3460:C3477,4),COUNTIF(D3460:D3477,3),COUNTIF(E3460:E3477,4),COUNTIF(F3460:F3477,3),COUNTIF(G3460:G3477,3),COUNTIF(H3460:H3477,2),COUNTIF(I3460:I3477,3),COUNTIF(J3460:J3477,2),COUNTIF(K3460:K3477,3),COUNTIF(N3460:N3477,3),COUNTIF(O3460:O3477,3),COUNTIF(P3460:P3477,4),COUNTIF(Q3460:Q3477,3),COUNTIF(R3460:R3477,2),COUNTIF(S3460:S3477,3),COUNTIF(T3460:T3477,2),COUNTIF(U3460:U3477,3),COUNTIF(V3460:V3477,4))/(9*MAX($AE3460:$AE3477))</f>
        <v>6.1728395061728392E-3</v>
      </c>
      <c r="X3484" s="280">
        <f>SUM(COUNTIF(C3460:C3477,5),COUNTIF(D3460:D3477,4),COUNTIF(E3460:E3477,5),COUNTIF(F3460:F3477,4),COUNTIF(G3460:G3477,4),COUNTIF(H3460:H3477,3),COUNTIF(I3460:I3477,4),COUNTIF(J3460:J3477,3),COUNTIF(K3460:K3477,4),COUNTIF(N3460:N3477,4),COUNTIF(O3460:O3477,4),COUNTIF(P3460:P3477,5),COUNTIF(Q3460:Q3477,4),COUNTIF(R3460:R3477,3),COUNTIF(S3460:S3477,4),COUNTIF(T3460:T3477,3),COUNTIF(U3460:U3477,4),COUNTIF(V3460:V3477,5))/(9*MAX($AE3460:$AE3477))</f>
        <v>0.11728395061728394</v>
      </c>
      <c r="Y3484" s="280">
        <f>SUM(COUNTIF(C3460:C3477,6),COUNTIF(D3460:D3477,5),COUNTIF(E3460:E3477,6),COUNTIF(F3460:F3477,5),COUNTIF(G3460:G3477,5),COUNTIF(H3460:H3477,4),COUNTIF(I3460:I3477,5),COUNTIF(J3460:J3477,4),COUNTIF(K3460:K3477,5),COUNTIF(N3460:N3477,5),COUNTIF(O3460:O3477,5),COUNTIF(P3460:P3477,6),COUNTIF(Q3460:Q3477,5),COUNTIF(R3460:R3477,4),COUNTIF(S3460:S3477,5),COUNTIF(T3460:T3477,4),COUNTIF(U3460:U3477,5),COUNTIF(V3460:V3477,6))/(9*MAX($AE3460:$AE3477))</f>
        <v>0.5</v>
      </c>
      <c r="Z3484" s="280">
        <f>SUM(COUNTIF(C3460:C3477,"&gt;=7"),COUNTIF(D3460:D3477,"&gt;=6"),COUNTIF(E3460:E3477,"&gt;=7"),COUNTIF(F3460:F3477,"&gt;=6"),COUNTIF(G3460:G3477,"&gt;=6"),COUNTIF(H3460:H3477,"&gt;=5"),COUNTIF(I3460:I3477,"&gt;=6"),COUNTIF(J3460:J3477,"&gt;=5"),COUNTIF(K3460:K3477,"&gt;=6"),COUNTIF(N3460:N3477,"&gt;=6"),COUNTIF(O3460:O3477,"&gt;=6"),COUNTIF(P3460:P3477,"&gt;=7"),COUNTIF(Q3460:Q3477,"&gt;=6"),COUNTIF(R3460:R3477,"&gt;=5"),COUNTIF(S3460:S3477,"&gt;=6"),COUNTIF(T3460:T3477,"&gt;=5"),COUNTIF(U3460:U3477,"&gt;=6"),COUNTIF(V3460:V3477,"&gt;=7"))/(9*MAX($AE3460:$AE3477))</f>
        <v>0.37654320987654322</v>
      </c>
      <c r="AA3484">
        <f>AVERAGE(AI3460:AI3469)</f>
        <v>7.7</v>
      </c>
      <c r="AB3484">
        <f t="shared" ref="AB3484" si="2766">MAX(AI3460:AI3477)</f>
        <v>9</v>
      </c>
      <c r="AC3484">
        <f>MIN(AI3460:AI3476)</f>
        <v>7</v>
      </c>
    </row>
    <row r="3485" spans="1:37" x14ac:dyDescent="0.25">
      <c r="E3485" s="293" t="s">
        <v>346</v>
      </c>
      <c r="F3485" s="294"/>
      <c r="G3485" s="294"/>
      <c r="H3485" s="294"/>
      <c r="I3485" s="294"/>
      <c r="J3485" s="294"/>
      <c r="K3485" s="294"/>
      <c r="L3485" s="294"/>
      <c r="M3485" s="295"/>
    </row>
    <row r="3486" spans="1:37" x14ac:dyDescent="0.25">
      <c r="E3486" s="270" t="s">
        <v>328</v>
      </c>
      <c r="F3486" s="271" t="s">
        <v>329</v>
      </c>
      <c r="G3486" s="271" t="s">
        <v>330</v>
      </c>
      <c r="H3486" s="271" t="s">
        <v>331</v>
      </c>
      <c r="I3486" s="271" t="s">
        <v>332</v>
      </c>
      <c r="J3486" s="271" t="s">
        <v>19</v>
      </c>
      <c r="K3486" s="271" t="s">
        <v>333</v>
      </c>
      <c r="L3486" s="271" t="s">
        <v>334</v>
      </c>
      <c r="M3486" s="272" t="s">
        <v>312</v>
      </c>
    </row>
    <row r="3487" spans="1:37" ht="16.5" thickBot="1" x14ac:dyDescent="0.3">
      <c r="E3487" s="281">
        <f>M3478</f>
        <v>8</v>
      </c>
      <c r="F3487" s="199">
        <f>COUNTIF(M3460:M3477,"&gt;1")</f>
        <v>4</v>
      </c>
      <c r="G3487" s="199">
        <f>COUNTIF(M3460:M3477,"&lt;1")</f>
        <v>5</v>
      </c>
      <c r="H3487" s="199">
        <f>COUNTIF(M3460:M3477,"=1")</f>
        <v>0</v>
      </c>
      <c r="I3487" s="199">
        <f>SUM(F3487:H3487)*2</f>
        <v>18</v>
      </c>
      <c r="J3487" s="278">
        <f>E3487/I3487</f>
        <v>0.44444444444444442</v>
      </c>
      <c r="K3487" s="279">
        <f>F3487/SUM(F3487:H3487)</f>
        <v>0.44444444444444442</v>
      </c>
      <c r="L3487" s="282">
        <f>SUM(Z3460,Z3462,Z3464,Z3466,Z3468,Z3470,Z3472,Z3474,Z3476)</f>
        <v>2</v>
      </c>
      <c r="M3487" s="283">
        <f>SUM(AA3460,AA3462,AA3464,AA3466,AA3468,AA3470,AA3472,AA3474,AA3476)</f>
        <v>48</v>
      </c>
    </row>
    <row r="3488" spans="1:37" x14ac:dyDescent="0.25">
      <c r="E3488" s="293" t="s">
        <v>347</v>
      </c>
      <c r="F3488" s="294"/>
      <c r="G3488" s="294"/>
      <c r="H3488" s="294"/>
      <c r="I3488" s="294"/>
      <c r="J3488" s="294"/>
      <c r="K3488" s="294"/>
      <c r="L3488" s="294"/>
      <c r="M3488" s="295"/>
    </row>
    <row r="3489" spans="1:37" x14ac:dyDescent="0.25">
      <c r="E3489" s="270" t="s">
        <v>328</v>
      </c>
      <c r="F3489" s="271" t="s">
        <v>329</v>
      </c>
      <c r="G3489" s="271" t="s">
        <v>330</v>
      </c>
      <c r="H3489" s="271" t="s">
        <v>331</v>
      </c>
      <c r="I3489" s="271" t="s">
        <v>332</v>
      </c>
      <c r="J3489" s="271" t="s">
        <v>19</v>
      </c>
      <c r="K3489" s="271" t="s">
        <v>333</v>
      </c>
      <c r="L3489" s="271" t="s">
        <v>334</v>
      </c>
      <c r="M3489" s="272" t="s">
        <v>312</v>
      </c>
    </row>
    <row r="3490" spans="1:37" ht="16.5" thickBot="1" x14ac:dyDescent="0.3">
      <c r="E3490" s="281">
        <f>X3478</f>
        <v>7</v>
      </c>
      <c r="F3490" s="199">
        <f>COUNTIF(X3460:X3477,"&gt;1")</f>
        <v>2</v>
      </c>
      <c r="G3490" s="199">
        <f>COUNTIF(X3460:X3477,"&lt;1")</f>
        <v>4</v>
      </c>
      <c r="H3490" s="199">
        <f>COUNTIF(X3460:X3477,"=1")</f>
        <v>3</v>
      </c>
      <c r="I3490" s="199">
        <f>SUM(F3490:H3490)*2</f>
        <v>18</v>
      </c>
      <c r="J3490" s="278">
        <f>E3490/I3490</f>
        <v>0.3888888888888889</v>
      </c>
      <c r="K3490" s="279">
        <f>F3490/SUM(F3490:H3490)</f>
        <v>0.22222222222222221</v>
      </c>
      <c r="L3490" s="284">
        <f>SUM(Z3461,Z3463,Z3465,Z3467,Z3469,Z3471,Z3473,Z3475,Z3477)</f>
        <v>1</v>
      </c>
      <c r="M3490" s="285">
        <f>SUM(AA3461,AA3463,AA3465,AA3467,AA3469,AA3471,AA3473,AA3475,AA3477)</f>
        <v>18</v>
      </c>
    </row>
    <row r="3492" spans="1:37" ht="16.5" thickBot="1" x14ac:dyDescent="0.3"/>
    <row r="3493" spans="1:37" ht="21" thickBot="1" x14ac:dyDescent="0.35">
      <c r="A3493" s="223">
        <v>19</v>
      </c>
      <c r="B3493" s="224"/>
      <c r="C3493" s="225" t="s">
        <v>255</v>
      </c>
      <c r="D3493" s="225"/>
      <c r="E3493" s="225"/>
      <c r="F3493" s="23" t="s">
        <v>308</v>
      </c>
      <c r="G3493" s="226">
        <v>5</v>
      </c>
      <c r="I3493" s="225"/>
      <c r="J3493" s="52"/>
      <c r="K3493" s="52"/>
      <c r="L3493" s="298" t="s">
        <v>0</v>
      </c>
      <c r="M3493" s="299"/>
      <c r="N3493" s="225"/>
      <c r="O3493" s="225" t="s">
        <v>348</v>
      </c>
      <c r="P3493" s="225"/>
      <c r="Q3493" s="225"/>
      <c r="R3493" s="225" t="s">
        <v>309</v>
      </c>
      <c r="S3493" s="226">
        <v>1</v>
      </c>
      <c r="T3493" s="52"/>
      <c r="U3493" s="52"/>
      <c r="V3493" s="52"/>
      <c r="W3493" s="298" t="s">
        <v>1</v>
      </c>
      <c r="X3493" s="299"/>
      <c r="Y3493" s="52"/>
      <c r="Z3493" s="52"/>
      <c r="AA3493" s="52"/>
      <c r="AB3493" s="52"/>
      <c r="AC3493" s="52"/>
    </row>
    <row r="3494" spans="1:37" ht="16.5" thickBot="1" x14ac:dyDescent="0.3">
      <c r="B3494" s="52" t="s">
        <v>4</v>
      </c>
      <c r="C3494" s="228">
        <v>1</v>
      </c>
      <c r="D3494" s="229">
        <v>2</v>
      </c>
      <c r="E3494" s="229">
        <v>3</v>
      </c>
      <c r="F3494" s="229">
        <v>4</v>
      </c>
      <c r="G3494" s="229">
        <v>5</v>
      </c>
      <c r="H3494" s="229">
        <v>6</v>
      </c>
      <c r="I3494" s="229">
        <v>7</v>
      </c>
      <c r="J3494" s="229">
        <v>8</v>
      </c>
      <c r="K3494" s="230">
        <v>9</v>
      </c>
      <c r="L3494" s="231" t="s">
        <v>69</v>
      </c>
      <c r="M3494" s="232" t="s">
        <v>8</v>
      </c>
      <c r="N3494" s="233">
        <v>10</v>
      </c>
      <c r="O3494" s="234">
        <v>11</v>
      </c>
      <c r="P3494" s="234">
        <v>12</v>
      </c>
      <c r="Q3494" s="234">
        <v>13</v>
      </c>
      <c r="R3494" s="234">
        <v>14</v>
      </c>
      <c r="S3494" s="234">
        <v>15</v>
      </c>
      <c r="T3494" s="234">
        <v>16</v>
      </c>
      <c r="U3494" s="234">
        <v>17</v>
      </c>
      <c r="V3494" s="234">
        <v>18</v>
      </c>
      <c r="W3494" s="231" t="s">
        <v>69</v>
      </c>
      <c r="X3494" s="232" t="s">
        <v>8</v>
      </c>
      <c r="Y3494" s="235" t="s">
        <v>310</v>
      </c>
      <c r="Z3494" s="236" t="s">
        <v>311</v>
      </c>
      <c r="AA3494" s="235" t="s">
        <v>312</v>
      </c>
      <c r="AB3494" s="235" t="s">
        <v>313</v>
      </c>
      <c r="AC3494" s="237" t="s">
        <v>314</v>
      </c>
      <c r="AD3494" s="237" t="s">
        <v>315</v>
      </c>
      <c r="AE3494" s="237" t="s">
        <v>316</v>
      </c>
      <c r="AF3494" s="237" t="s">
        <v>192</v>
      </c>
      <c r="AG3494" s="237" t="s">
        <v>317</v>
      </c>
      <c r="AH3494" s="237" t="s">
        <v>318</v>
      </c>
      <c r="AI3494" s="237" t="s">
        <v>18</v>
      </c>
      <c r="AJ3494" s="237" t="s">
        <v>319</v>
      </c>
      <c r="AK3494" t="s">
        <v>69</v>
      </c>
    </row>
    <row r="3495" spans="1:37" ht="16.5" thickBot="1" x14ac:dyDescent="0.3">
      <c r="A3495" s="238" t="str">
        <f>CONCATENATE($C$10,"Wk ",B3495,"P",A3493)</f>
        <v>2015Wk 1P19</v>
      </c>
      <c r="B3495" s="52">
        <v>1</v>
      </c>
      <c r="C3495" s="52">
        <f>IFERROR(VLOOKUP($A3495,$A$106:$Q$3105,5,FALSE),"DNP")</f>
        <v>6</v>
      </c>
      <c r="D3495" s="52">
        <f>IFERROR(VLOOKUP($A3495,$A$106:$Q$3105,6,FALSE),"DNP")</f>
        <v>4</v>
      </c>
      <c r="E3495" s="52">
        <f>IFERROR(VLOOKUP($A3495,$A$106:$Q$3105,7,FALSE),"DNP")</f>
        <v>7</v>
      </c>
      <c r="F3495" s="52">
        <f>IFERROR(VLOOKUP($A3495,$A$106:$Q$3105,8,FALSE),"DNP")</f>
        <v>5</v>
      </c>
      <c r="G3495" s="52">
        <f>IFERROR(VLOOKUP($A3495,$A$106:$Q$3105,9,FALSE),"DNP")</f>
        <v>4</v>
      </c>
      <c r="H3495" s="52">
        <f>IFERROR(VLOOKUP($A3495,$A$106:$Q$3105,10,FALSE),"DNP")</f>
        <v>4</v>
      </c>
      <c r="I3495" s="52">
        <f>IFERROR(VLOOKUP($A3495,$A$106:$Q$3105,11,FALSE),"DNP")</f>
        <v>5</v>
      </c>
      <c r="J3495" s="52">
        <f>IFERROR(VLOOKUP($A3495,$A$106:$Q$3105,12,FALSE),"DNP")</f>
        <v>3</v>
      </c>
      <c r="K3495" s="52">
        <f>IFERROR(VLOOKUP($A3495,$A$106:$Q$3105,13,FALSE),"DNP")</f>
        <v>6</v>
      </c>
      <c r="L3495" s="239">
        <f>IF(OR(K3495="DNP",K3495=""),"DNP",SUM(C3495:K3495))</f>
        <v>44</v>
      </c>
      <c r="M3495" s="240">
        <f>IFERROR(VLOOKUP($A3495,$A$106:$Q$3105,17,FALSE),"DNP")</f>
        <v>0</v>
      </c>
      <c r="N3495" s="241"/>
      <c r="O3495" s="241"/>
      <c r="P3495" s="241"/>
      <c r="Q3495" s="241"/>
      <c r="R3495" s="241"/>
      <c r="S3495" s="241"/>
      <c r="T3495" s="241"/>
      <c r="U3495" s="241"/>
      <c r="V3495" s="241"/>
      <c r="W3495" s="242"/>
      <c r="X3495" s="243"/>
      <c r="Y3495" s="49" t="str">
        <f>IF(M3495="DNP","DNP",IF(M3495=1,"T",IF(M3495&gt;1,"W","L")))</f>
        <v>L</v>
      </c>
      <c r="Z3495" s="49">
        <f t="shared" ref="Z3495:Z3512" si="2767">IFERROR(VLOOKUP($A3495,$A$106:$Q$3105,15,FALSE),"")</f>
        <v>0</v>
      </c>
      <c r="AA3495" s="244">
        <f t="shared" ref="AA3495:AA3512" si="2768">IFERROR(VLOOKUP($A3495,$A$106:$Q$3105,16,FALSE),"")</f>
        <v>0</v>
      </c>
      <c r="AB3495" s="245">
        <f t="shared" ref="AB3495" si="2769">G3493</f>
        <v>5</v>
      </c>
      <c r="AC3495" s="246">
        <f t="shared" ref="AC3495:AC3503" si="2770">IF(VLOOKUP(LEFT($A3495,8),$A$106:$Q$3105,17,FALSE)="Played",B3495,"")</f>
        <v>1</v>
      </c>
      <c r="AD3495" t="str">
        <f>IF(L3495&lt;&gt;"DNP","P","DNP")</f>
        <v>P</v>
      </c>
      <c r="AE3495" s="52">
        <f>COUNTIF(AD3495:AD3495,"=P")</f>
        <v>1</v>
      </c>
      <c r="AF3495" t="str">
        <f t="shared" ref="AF3495:AF3512" si="2771">IFERROR(VLOOKUP($A3495,$A$106:$R$3105,18,FALSE),"DNP")</f>
        <v>R</v>
      </c>
      <c r="AG3495" s="247">
        <f>IF(OR(W3495="DNP",W3495="")=TRUE,0,((W3514-W3495)*0.4)+(IF(Y3495="W",0.3,IF(Y3495="T",0,-0.3)))+(IF(X3495="",0,X3495*0.3)))+IF(OR(L3495="DNP",L3495="")=TRUE,0,((L3514-L3495)*0.4)+(IF(Y3495="W",0.3,IF(Y3495="T",0,-0.3)))+(IF(M3495="",0,M3495*0.3)))</f>
        <v>-0.25555555555555709</v>
      </c>
      <c r="AH3495" s="247">
        <f>AG3495</f>
        <v>-0.25555555555555709</v>
      </c>
      <c r="AI3495">
        <f>(34-(AB3495*2))/2</f>
        <v>12</v>
      </c>
      <c r="AJ3495">
        <f t="shared" ref="AJ3495" si="2772">AI3495+VLOOKUP(A3495,$A$160:$O$264,15,FALSE)</f>
        <v>10</v>
      </c>
      <c r="AK3495">
        <f t="shared" ref="AK3495:AK3547" si="2773">IFERROR(L3495+W3495,"DNP")</f>
        <v>44</v>
      </c>
    </row>
    <row r="3496" spans="1:37" ht="16.5" thickBot="1" x14ac:dyDescent="0.3">
      <c r="A3496" s="238" t="str">
        <f>CONCATENATE($C$10,"Wk ",B3496,"P",A3493)</f>
        <v>2015Wk 2P19</v>
      </c>
      <c r="B3496" s="52">
        <v>2</v>
      </c>
      <c r="C3496" s="241"/>
      <c r="D3496" s="241"/>
      <c r="E3496" s="241"/>
      <c r="F3496" s="241"/>
      <c r="G3496" s="241"/>
      <c r="H3496" s="241"/>
      <c r="I3496" s="241"/>
      <c r="J3496" s="241"/>
      <c r="K3496" s="241"/>
      <c r="L3496" s="248"/>
      <c r="M3496" s="249"/>
      <c r="N3496" s="52">
        <f>IFERROR(VLOOKUP($A3496,$A$106:$Q$3105,5,FALSE),"DNP")</f>
        <v>4</v>
      </c>
      <c r="O3496" s="52">
        <f>IFERROR(VLOOKUP($A3496,$A$106:$Q$3105,6,FALSE),"DNP")</f>
        <v>6</v>
      </c>
      <c r="P3496" s="52">
        <f>IFERROR(VLOOKUP($A3496,$A$106:$Q$3105,7,FALSE),"DNP")</f>
        <v>5</v>
      </c>
      <c r="Q3496" s="52">
        <f>IFERROR(VLOOKUP($A3496,$A$106:$Q$3105,8,FALSE),"DNP")</f>
        <v>5</v>
      </c>
      <c r="R3496" s="52">
        <f>IFERROR(VLOOKUP($A3496,$A$106:$Q$3105,9,FALSE),"DNP")</f>
        <v>4</v>
      </c>
      <c r="S3496" s="52">
        <f>IFERROR(VLOOKUP($A3496,$A$106:$Q$3105,10,FALSE),"DNP")</f>
        <v>5</v>
      </c>
      <c r="T3496" s="52">
        <f>IFERROR(VLOOKUP($A3496,$A$106:$Q$3105,11,FALSE),"DNP")</f>
        <v>3</v>
      </c>
      <c r="U3496" s="52">
        <f>IFERROR(VLOOKUP($A3496,$A$106:$Q$3105,12,FALSE),"DNP")</f>
        <v>6</v>
      </c>
      <c r="V3496" s="52">
        <f>IFERROR(VLOOKUP($A3496,$A$106:$Q$3105,13,FALSE),"DNP")</f>
        <v>6</v>
      </c>
      <c r="W3496" s="239">
        <f>IF(OR(V3496="DNP",V3496=""),"DNP",SUM(N3496:V3496))</f>
        <v>44</v>
      </c>
      <c r="X3496" s="240">
        <f>IFERROR(VLOOKUP($A3496,$A$106:$Q$3105,17,FALSE),"DNP")</f>
        <v>2</v>
      </c>
      <c r="Y3496" s="49" t="str">
        <f>IF(X3496="DNP","DNP",IF(X3496=1,"T",IF(X3496&gt;1,"W","L")))</f>
        <v>W</v>
      </c>
      <c r="Z3496" s="49">
        <f t="shared" si="2767"/>
        <v>0</v>
      </c>
      <c r="AA3496" s="244">
        <f t="shared" si="2768"/>
        <v>0</v>
      </c>
      <c r="AB3496" s="245">
        <f t="shared" ref="AB3496" si="2774">G3493</f>
        <v>5</v>
      </c>
      <c r="AC3496" s="246">
        <f t="shared" si="2770"/>
        <v>2</v>
      </c>
      <c r="AD3496" t="str">
        <f>IF(W3496&lt;&gt;"DNP","P","DNP")</f>
        <v>P</v>
      </c>
      <c r="AE3496" s="52">
        <f>COUNTIF(AD3495:AD3496,"=P")</f>
        <v>2</v>
      </c>
      <c r="AF3496" t="str">
        <f t="shared" si="2771"/>
        <v>R</v>
      </c>
      <c r="AG3496" s="247">
        <f>IF(OR(W3496="DNP",W3496="")=TRUE,0,((W3514-W3496)*0.4)+(IF(Y3496="W",0.3,IF(Y3496="T",0,-0.3)))+(IF(X3496="",0,X3496*0.3)))+IF(OR(L3496="DNP",L3496="")=TRUE,0,((L3514-L3496)*0.4)+(IF(Y3496="W",0.3,IF(Y3496="T",0,-0.3)))+(IF(M3496="",0,M3496*0.3)))</f>
        <v>1.1666666666666685</v>
      </c>
      <c r="AH3496" s="247">
        <f>AG3496+(AG3495*0.67)</f>
        <v>0.99544444444444524</v>
      </c>
      <c r="AI3496">
        <f t="shared" ref="AI3496:AI3512" si="2775">(34-(AB3496*2))/2</f>
        <v>12</v>
      </c>
      <c r="AJ3496">
        <f t="shared" ref="AJ3496" si="2776">AI3496+VLOOKUP(A3496,$A$327:$O$431,15,FALSE)</f>
        <v>10</v>
      </c>
      <c r="AK3496">
        <f t="shared" si="2773"/>
        <v>44</v>
      </c>
    </row>
    <row r="3497" spans="1:37" ht="16.5" thickBot="1" x14ac:dyDescent="0.3">
      <c r="A3497" s="238" t="str">
        <f>CONCATENATE($C$10,"Wk ",B3497,"P",A3493)</f>
        <v>2015Wk 3P19</v>
      </c>
      <c r="B3497" s="52">
        <v>3</v>
      </c>
      <c r="C3497" s="52">
        <f>IFERROR(VLOOKUP($A3497,$A$106:$Q$3105,5,FALSE),"DNP")</f>
        <v>5</v>
      </c>
      <c r="D3497" s="52">
        <f>IFERROR(VLOOKUP($A3497,$A$106:$Q$3105,6,FALSE),"DNP")</f>
        <v>5</v>
      </c>
      <c r="E3497" s="52">
        <f>IFERROR(VLOOKUP($A3497,$A$106:$Q$3105,7,FALSE),"DNP")</f>
        <v>6</v>
      </c>
      <c r="F3497" s="52">
        <f>IFERROR(VLOOKUP($A3497,$A$106:$Q$3105,8,FALSE),"DNP")</f>
        <v>5</v>
      </c>
      <c r="G3497" s="52">
        <f>IFERROR(VLOOKUP($A3497,$A$106:$Q$3105,9,FALSE),"DNP")</f>
        <v>5</v>
      </c>
      <c r="H3497" s="52">
        <f>IFERROR(VLOOKUP($A3497,$A$106:$Q$3105,10,FALSE),"DNP")</f>
        <v>5</v>
      </c>
      <c r="I3497" s="52">
        <f>IFERROR(VLOOKUP($A3497,$A$106:$Q$3105,11,FALSE),"DNP")</f>
        <v>4</v>
      </c>
      <c r="J3497" s="52">
        <f>IFERROR(VLOOKUP($A3497,$A$106:$Q$3105,12,FALSE),"DNP")</f>
        <v>3</v>
      </c>
      <c r="K3497" s="52">
        <f>IFERROR(VLOOKUP($A3497,$A$106:$Q$3105,13,FALSE),"DNP")</f>
        <v>5</v>
      </c>
      <c r="L3497" s="239">
        <f>IF(OR(K3497="DNP",K3497=""),"DNP",SUM(C3497:K3497))</f>
        <v>43</v>
      </c>
      <c r="M3497" s="240">
        <f>IFERROR(VLOOKUP($A3497,$A$106:$Q$3105,17,FALSE),"DNP")</f>
        <v>0</v>
      </c>
      <c r="N3497" s="241"/>
      <c r="O3497" s="241"/>
      <c r="P3497" s="241"/>
      <c r="Q3497" s="241"/>
      <c r="R3497" s="241"/>
      <c r="S3497" s="241"/>
      <c r="T3497" s="241"/>
      <c r="U3497" s="241"/>
      <c r="V3497" s="241"/>
      <c r="W3497" s="242"/>
      <c r="X3497" s="243"/>
      <c r="Y3497" s="49" t="str">
        <f t="shared" ref="Y3497" si="2777">IF(M3497="DNP","DNP",IF(M3497=1,"T",IF(M3497&gt;1,"W","L")))</f>
        <v>L</v>
      </c>
      <c r="Z3497" s="49">
        <f t="shared" si="2767"/>
        <v>0</v>
      </c>
      <c r="AA3497" s="244">
        <f t="shared" si="2768"/>
        <v>0</v>
      </c>
      <c r="AB3497" s="250">
        <f t="shared" ref="AB3497" si="2778">G3493</f>
        <v>5</v>
      </c>
      <c r="AC3497" s="246">
        <f t="shared" si="2770"/>
        <v>3</v>
      </c>
      <c r="AD3497" t="str">
        <f>IF(L3497&lt;&gt;"DNP","P","DNP")</f>
        <v>P</v>
      </c>
      <c r="AE3497" s="52">
        <f>COUNTIF(AD3495:AD3497,"=P")</f>
        <v>3</v>
      </c>
      <c r="AF3497" t="str">
        <f t="shared" si="2771"/>
        <v>R</v>
      </c>
      <c r="AG3497" s="247">
        <f>IF(OR(W3497="DNP",W3497="")=TRUE,0,((W3514-W3497)*0.4)+(IF(Y3497="W",0.3,IF(Y3497="T",0,-0.3)))+(IF(X3497="",0,X3497*0.3)))+IF(OR(L3497="DNP",L3497="")=TRUE,0,((L3514-L3497)*0.4)+(IF(Y3497="W",0.3,IF(Y3497="T",0,-0.3)))+(IF(M3497="",0,M3497*0.3)))</f>
        <v>0.14444444444444288</v>
      </c>
      <c r="AH3497" s="247">
        <f>AG3497+(AG3496*0.67)+AG3495*0.33</f>
        <v>0.84177777777777707</v>
      </c>
      <c r="AI3497">
        <f t="shared" si="2775"/>
        <v>12</v>
      </c>
      <c r="AJ3497">
        <f t="shared" ref="AJ3497" si="2779">AI3497+VLOOKUP(A3497,$A$494:$O$598,15,FALSE)</f>
        <v>11</v>
      </c>
      <c r="AK3497">
        <f t="shared" si="2773"/>
        <v>43</v>
      </c>
    </row>
    <row r="3498" spans="1:37" ht="16.5" thickBot="1" x14ac:dyDescent="0.3">
      <c r="A3498" s="238" t="str">
        <f>CONCATENATE($C$10,"Wk ",B3498,"P",A3493)</f>
        <v>2015Wk 4P19</v>
      </c>
      <c r="B3498" s="52">
        <v>4</v>
      </c>
      <c r="C3498" s="241"/>
      <c r="D3498" s="241"/>
      <c r="E3498" s="241"/>
      <c r="F3498" s="241"/>
      <c r="G3498" s="241"/>
      <c r="H3498" s="241"/>
      <c r="I3498" s="241"/>
      <c r="J3498" s="241"/>
      <c r="K3498" s="241"/>
      <c r="L3498" s="248"/>
      <c r="M3498" s="249"/>
      <c r="N3498" s="52">
        <f>IFERROR(VLOOKUP($A3498,$A$106:$Q$3105,5,FALSE),"DNP")</f>
        <v>4</v>
      </c>
      <c r="O3498" s="52">
        <f>IFERROR(VLOOKUP($A3498,$A$106:$Q$3105,6,FALSE),"DNP")</f>
        <v>4</v>
      </c>
      <c r="P3498" s="52">
        <f>IFERROR(VLOOKUP($A3498,$A$106:$Q$3105,7,FALSE),"DNP")</f>
        <v>5</v>
      </c>
      <c r="Q3498" s="52">
        <f>IFERROR(VLOOKUP($A3498,$A$106:$Q$3105,8,FALSE),"DNP")</f>
        <v>4</v>
      </c>
      <c r="R3498" s="52">
        <f>IFERROR(VLOOKUP($A3498,$A$106:$Q$3105,9,FALSE),"DNP")</f>
        <v>3</v>
      </c>
      <c r="S3498" s="52">
        <f>IFERROR(VLOOKUP($A3498,$A$106:$Q$3105,10,FALSE),"DNP")</f>
        <v>5</v>
      </c>
      <c r="T3498" s="52">
        <f>IFERROR(VLOOKUP($A3498,$A$106:$Q$3105,11,FALSE),"DNP")</f>
        <v>4</v>
      </c>
      <c r="U3498" s="52">
        <f>IFERROR(VLOOKUP($A3498,$A$106:$Q$3105,12,FALSE),"DNP")</f>
        <v>5</v>
      </c>
      <c r="V3498" s="52">
        <f>IFERROR(VLOOKUP($A3498,$A$106:$Q$3105,13,FALSE),"DNP")</f>
        <v>7</v>
      </c>
      <c r="W3498" s="239">
        <f>IF(OR(V3498="DNP",V3498=""),"DNP",SUM(N3498:V3498))</f>
        <v>41</v>
      </c>
      <c r="X3498" s="240">
        <f>IFERROR(VLOOKUP($A3498,$A$106:$Q$3105,17,FALSE),"DNP")</f>
        <v>2</v>
      </c>
      <c r="Y3498" s="49" t="str">
        <f t="shared" ref="Y3498" si="2780">IF(X3498="DNP","DNP",IF(X3498=1,"T",IF(X3498&gt;1,"W","L")))</f>
        <v>W</v>
      </c>
      <c r="Z3498" s="49">
        <f t="shared" si="2767"/>
        <v>0</v>
      </c>
      <c r="AA3498" s="244">
        <f t="shared" si="2768"/>
        <v>0</v>
      </c>
      <c r="AB3498" s="250">
        <f t="shared" ref="AB3498" si="2781">IF(AE3498&gt;=4,ROUNDDOWN((((VLOOKUP(MAX(AE3495:AE3498),AE3495:AK3512,7,FALSE)+VLOOKUP(MAX(AE3495:AE3498)-1,AE3495:AK3512,7,FALSE)+VLOOKUP(MAX(AE3495:AE3498)-2,AE3495:AK3512,7,FALSE)+VLOOKUP(MAX(AE3495:AE3498)-3,AE3495:AK3512,7,FALSE))/4)-36)*0.8,0),G3493)</f>
        <v>5</v>
      </c>
      <c r="AC3498" s="246">
        <f t="shared" si="2770"/>
        <v>4</v>
      </c>
      <c r="AD3498" t="str">
        <f>IF(W3498&lt;&gt;"DNP","P","DNP")</f>
        <v>P</v>
      </c>
      <c r="AE3498" s="52">
        <f>COUNTIF(AD3495:AD3498,"=P")</f>
        <v>4</v>
      </c>
      <c r="AF3498" t="str">
        <f t="shared" si="2771"/>
        <v>R</v>
      </c>
      <c r="AG3498" s="247">
        <f>IF(OR(W3498="DNP",W3498="")=TRUE,0,((W3514-W3498)*0.4)+(IF(Y3498="W",0.3,IF(Y3498="T",0,-0.3)))+(IF(X3498="",0,X3498*0.3)))+IF(OR(L3498="DNP",L3498="")=TRUE,0,((L3514-L3498)*0.4)+(IF(Y3498="W",0.3,IF(Y3498="T",0,-0.3)))+(IF(M3498="",0,M3498*0.3)))</f>
        <v>2.3666666666666685</v>
      </c>
      <c r="AH3498" s="247">
        <f t="shared" ref="AH3498:AH3512" si="2782">AG3498+(AG3497*0.67)+AG3496*0.33</f>
        <v>2.8484444444444459</v>
      </c>
      <c r="AI3498">
        <f t="shared" si="2775"/>
        <v>12</v>
      </c>
      <c r="AJ3498">
        <f t="shared" ref="AJ3498" si="2783">AI3498+VLOOKUP(A3498,$A$661:$O$765,15,FALSE)</f>
        <v>13</v>
      </c>
      <c r="AK3498">
        <f t="shared" si="2773"/>
        <v>41</v>
      </c>
    </row>
    <row r="3499" spans="1:37" ht="16.5" thickBot="1" x14ac:dyDescent="0.3">
      <c r="A3499" s="238" t="str">
        <f>CONCATENATE($C$10,"Wk ",B3499,"P",A3493)</f>
        <v>2015Wk 5P19</v>
      </c>
      <c r="B3499" s="52">
        <v>5</v>
      </c>
      <c r="C3499" s="52">
        <f>IFERROR(VLOOKUP($A3499,$A$106:$Q$3105,5,FALSE),"DNP")</f>
        <v>5</v>
      </c>
      <c r="D3499" s="52">
        <f>IFERROR(VLOOKUP($A3499,$A$106:$Q$3105,6,FALSE),"DNP")</f>
        <v>4</v>
      </c>
      <c r="E3499" s="52">
        <f>IFERROR(VLOOKUP($A3499,$A$106:$Q$3105,7,FALSE),"DNP")</f>
        <v>7</v>
      </c>
      <c r="F3499" s="52">
        <f>IFERROR(VLOOKUP($A3499,$A$106:$Q$3105,8,FALSE),"DNP")</f>
        <v>4</v>
      </c>
      <c r="G3499" s="52">
        <f>IFERROR(VLOOKUP($A3499,$A$106:$Q$3105,9,FALSE),"DNP")</f>
        <v>5</v>
      </c>
      <c r="H3499" s="52">
        <f>IFERROR(VLOOKUP($A3499,$A$106:$Q$3105,10,FALSE),"DNP")</f>
        <v>4</v>
      </c>
      <c r="I3499" s="52">
        <f>IFERROR(VLOOKUP($A3499,$A$106:$Q$3105,11,FALSE),"DNP")</f>
        <v>4</v>
      </c>
      <c r="J3499" s="52">
        <f>IFERROR(VLOOKUP($A3499,$A$106:$Q$3105,12,FALSE),"DNP")</f>
        <v>2</v>
      </c>
      <c r="K3499" s="52">
        <f>IFERROR(VLOOKUP($A3499,$A$106:$Q$3105,13,FALSE),"DNP")</f>
        <v>5</v>
      </c>
      <c r="L3499" s="239">
        <f>IF(OR(K3499="DNP",K3499=""),"DNP",SUM(C3499:K3499))</f>
        <v>40</v>
      </c>
      <c r="M3499" s="240">
        <f>IFERROR(VLOOKUP($A3499,$A$106:$Q$3105,17,FALSE),"DNP")</f>
        <v>2</v>
      </c>
      <c r="N3499" s="241"/>
      <c r="O3499" s="241"/>
      <c r="P3499" s="241"/>
      <c r="Q3499" s="241"/>
      <c r="R3499" s="241"/>
      <c r="S3499" s="241"/>
      <c r="T3499" s="241"/>
      <c r="U3499" s="241"/>
      <c r="V3499" s="241"/>
      <c r="W3499" s="242"/>
      <c r="X3499" s="243"/>
      <c r="Y3499" s="49" t="str">
        <f t="shared" ref="Y3499" si="2784">IF(M3499="DNP","DNP",IF(M3499=1,"T",IF(M3499&gt;1,"W","L")))</f>
        <v>W</v>
      </c>
      <c r="Z3499" s="49">
        <f t="shared" si="2767"/>
        <v>1</v>
      </c>
      <c r="AA3499" s="244">
        <f t="shared" si="2768"/>
        <v>7</v>
      </c>
      <c r="AB3499" s="250">
        <f t="shared" ref="AB3499" si="2785">IF(AE3499&gt;=4,ROUNDDOWN((((VLOOKUP(MAX(AE3495:AE3499),AE3495:AK3512,7,FALSE)+VLOOKUP(MAX(AE3495:AE3499)-1,AE3495:AK3512,7,FALSE)+VLOOKUP(MAX(AE3495:AE3499)-2,AE3495:AK3512,7,FALSE)+VLOOKUP(MAX(AE3495:AE3499)-3,AE3495:AK3512,7,FALSE))/4)-36)*0.8,0),G3493)</f>
        <v>4</v>
      </c>
      <c r="AC3499" s="246">
        <f t="shared" si="2770"/>
        <v>5</v>
      </c>
      <c r="AD3499" t="str">
        <f>IF(L3499&lt;&gt;"DNP","P","DNP")</f>
        <v>P</v>
      </c>
      <c r="AE3499" s="52">
        <f>COUNTIF(AD3495:AD3499,"=P")</f>
        <v>5</v>
      </c>
      <c r="AF3499" t="str">
        <f t="shared" si="2771"/>
        <v>R</v>
      </c>
      <c r="AG3499" s="247">
        <f>IF(OR(W3499="DNP",W3499="")=TRUE,0,((W3514-W3499)*0.4)+(IF(Y3499="W",0.3,IF(Y3499="T",0,-0.3)))+(IF(X3499="",0,X3499*0.3)))+IF(OR(L3499="DNP",L3499="")=TRUE,0,((L3514-L3499)*0.4)+(IF(Y3499="W",0.3,IF(Y3499="T",0,-0.3)))+(IF(M3499="",0,M3499*0.3)))</f>
        <v>2.544444444444443</v>
      </c>
      <c r="AH3499" s="247">
        <f t="shared" si="2782"/>
        <v>4.1777777777777771</v>
      </c>
      <c r="AI3499">
        <f t="shared" si="2775"/>
        <v>13</v>
      </c>
      <c r="AJ3499">
        <f t="shared" ref="AJ3499" si="2786">AI3499+VLOOKUP(A3499,$A$828:$O$932,15,FALSE)</f>
        <v>16</v>
      </c>
      <c r="AK3499">
        <f t="shared" si="2773"/>
        <v>40</v>
      </c>
    </row>
    <row r="3500" spans="1:37" ht="16.5" thickBot="1" x14ac:dyDescent="0.3">
      <c r="A3500" s="238" t="str">
        <f>CONCATENATE($C$10,"Wk ",B3500,"P",A3493)</f>
        <v>2015Wk 6P19</v>
      </c>
      <c r="B3500" s="52">
        <v>6</v>
      </c>
      <c r="C3500" s="241"/>
      <c r="D3500" s="241"/>
      <c r="E3500" s="241"/>
      <c r="F3500" s="241"/>
      <c r="G3500" s="241"/>
      <c r="H3500" s="241"/>
      <c r="I3500" s="241"/>
      <c r="J3500" s="241"/>
      <c r="K3500" s="241"/>
      <c r="L3500" s="248"/>
      <c r="M3500" s="249"/>
      <c r="N3500" s="52">
        <f>IFERROR(VLOOKUP($A3500,$A$106:$Q$3105,5,FALSE),"DNP")</f>
        <v>5</v>
      </c>
      <c r="O3500" s="52">
        <f>IFERROR(VLOOKUP($A3500,$A$106:$Q$3105,6,FALSE),"DNP")</f>
        <v>7</v>
      </c>
      <c r="P3500" s="52">
        <f>IFERROR(VLOOKUP($A3500,$A$106:$Q$3105,7,FALSE),"DNP")</f>
        <v>7</v>
      </c>
      <c r="Q3500" s="52">
        <f>IFERROR(VLOOKUP($A3500,$A$106:$Q$3105,8,FALSE),"DNP")</f>
        <v>6</v>
      </c>
      <c r="R3500" s="52">
        <f>IFERROR(VLOOKUP($A3500,$A$106:$Q$3105,9,FALSE),"DNP")</f>
        <v>5</v>
      </c>
      <c r="S3500" s="52">
        <f>IFERROR(VLOOKUP($A3500,$A$106:$Q$3105,10,FALSE),"DNP")</f>
        <v>5</v>
      </c>
      <c r="T3500" s="52">
        <f>IFERROR(VLOOKUP($A3500,$A$106:$Q$3105,11,FALSE),"DNP")</f>
        <v>6</v>
      </c>
      <c r="U3500" s="52">
        <f>IFERROR(VLOOKUP($A3500,$A$106:$Q$3105,12,FALSE),"DNP")</f>
        <v>5</v>
      </c>
      <c r="V3500" s="52">
        <f>IFERROR(VLOOKUP($A3500,$A$106:$Q$3105,13,FALSE),"DNP")</f>
        <v>6</v>
      </c>
      <c r="W3500" s="239">
        <f>IF(OR(V3500="DNP",V3500=""),"DNP",SUM(N3500:V3500))</f>
        <v>52</v>
      </c>
      <c r="X3500" s="240">
        <f>IFERROR(VLOOKUP($A3500,$A$106:$Q$3105,17,FALSE),"DNP")</f>
        <v>0</v>
      </c>
      <c r="Y3500" s="49" t="str">
        <f t="shared" ref="Y3500" si="2787">IF(X3500="DNP","DNP",IF(X3500=1,"T",IF(X3500&gt;1,"W","L")))</f>
        <v>L</v>
      </c>
      <c r="Z3500" s="49">
        <f t="shared" si="2767"/>
        <v>0</v>
      </c>
      <c r="AA3500" s="244">
        <f t="shared" si="2768"/>
        <v>0</v>
      </c>
      <c r="AB3500" s="250">
        <f t="shared" ref="AB3500" si="2788">IF(AE3500&gt;=4,ROUNDDOWN((((VLOOKUP(MAX(AE3495:AE3500),AE3495:AK3512,7,FALSE)+VLOOKUP(MAX(AE3495:AE3500)-1,AE3495:AK3512,7,FALSE)+VLOOKUP(MAX(AE3495:AE3500)-2,AE3495:AK3512,7,FALSE)+VLOOKUP(MAX(AE3495:AE3500)-3,AE3495:AK3512,7,FALSE))/4)-36)*0.8,0),G3493)</f>
        <v>6</v>
      </c>
      <c r="AC3500" s="246">
        <f t="shared" si="2770"/>
        <v>6</v>
      </c>
      <c r="AD3500" t="str">
        <f>IF(W3500&lt;&gt;"DNP","P","DNP")</f>
        <v>P</v>
      </c>
      <c r="AE3500" s="52">
        <f>COUNTIF(AD3495:AD3500,"=P")</f>
        <v>6</v>
      </c>
      <c r="AF3500" t="str">
        <f t="shared" si="2771"/>
        <v>R</v>
      </c>
      <c r="AG3500" s="247">
        <f>IF(OR(W3500="DNP",W3500="")=TRUE,0,((W3514-W3500)*0.4)+(IF(Y3500="W",0.3,IF(Y3500="T",0,-0.3)))+(IF(X3500="",0,X3500*0.3)))+IF(OR(L3500="DNP",L3500="")=TRUE,0,((L3514-L3500)*0.4)+(IF(Y3500="W",0.3,IF(Y3500="T",0,-0.3)))+(IF(M3500="",0,M3500*0.3)))</f>
        <v>-3.2333333333333316</v>
      </c>
      <c r="AH3500" s="247">
        <f t="shared" si="2782"/>
        <v>-0.7475555555555542</v>
      </c>
      <c r="AI3500">
        <f t="shared" si="2775"/>
        <v>11</v>
      </c>
      <c r="AJ3500">
        <f t="shared" ref="AJ3500" si="2789">AI3500+VLOOKUP(A3500,$A$995:$O$1099,15,FALSE)</f>
        <v>2</v>
      </c>
      <c r="AK3500">
        <f t="shared" si="2773"/>
        <v>52</v>
      </c>
    </row>
    <row r="3501" spans="1:37" ht="16.5" thickBot="1" x14ac:dyDescent="0.3">
      <c r="A3501" s="238" t="str">
        <f>CONCATENATE($C$10,"Wk ",B3501,"P",A3493)</f>
        <v>2015Wk 7P19</v>
      </c>
      <c r="B3501" s="52">
        <v>7</v>
      </c>
      <c r="C3501" s="52">
        <f>IFERROR(VLOOKUP($A3501,$A$106:$Q$3105,5,FALSE),"DNP")</f>
        <v>5</v>
      </c>
      <c r="D3501" s="52">
        <f>IFERROR(VLOOKUP($A3501,$A$106:$Q$3105,6,FALSE),"DNP")</f>
        <v>5</v>
      </c>
      <c r="E3501" s="52">
        <f>IFERROR(VLOOKUP($A3501,$A$106:$Q$3105,7,FALSE),"DNP")</f>
        <v>6</v>
      </c>
      <c r="F3501" s="52">
        <f>IFERROR(VLOOKUP($A3501,$A$106:$Q$3105,8,FALSE),"DNP")</f>
        <v>4</v>
      </c>
      <c r="G3501" s="52">
        <f>IFERROR(VLOOKUP($A3501,$A$106:$Q$3105,9,FALSE),"DNP")</f>
        <v>4</v>
      </c>
      <c r="H3501" s="52">
        <f>IFERROR(VLOOKUP($A3501,$A$106:$Q$3105,10,FALSE),"DNP")</f>
        <v>3</v>
      </c>
      <c r="I3501" s="52">
        <f>IFERROR(VLOOKUP($A3501,$A$106:$Q$3105,11,FALSE),"DNP")</f>
        <v>5</v>
      </c>
      <c r="J3501" s="52">
        <f>IFERROR(VLOOKUP($A3501,$A$106:$Q$3105,12,FALSE),"DNP")</f>
        <v>5</v>
      </c>
      <c r="K3501" s="52">
        <f>IFERROR(VLOOKUP($A3501,$A$106:$Q$3105,13,FALSE),"DNP")</f>
        <v>6</v>
      </c>
      <c r="L3501" s="239">
        <f>IF(OR(K3501="DNP",K3501=""),"DNP",SUM(C3501:K3501))</f>
        <v>43</v>
      </c>
      <c r="M3501" s="240">
        <f>IFERROR(VLOOKUP($A3501,$A$106:$Q$3105,17,FALSE),"DNP")</f>
        <v>0</v>
      </c>
      <c r="N3501" s="241"/>
      <c r="O3501" s="241"/>
      <c r="P3501" s="241"/>
      <c r="Q3501" s="241"/>
      <c r="R3501" s="241"/>
      <c r="S3501" s="241"/>
      <c r="T3501" s="241"/>
      <c r="U3501" s="241"/>
      <c r="V3501" s="241"/>
      <c r="W3501" s="242"/>
      <c r="X3501" s="243"/>
      <c r="Y3501" s="49" t="str">
        <f t="shared" ref="Y3501" si="2790">IF(M3501="DNP","DNP",IF(M3501=1,"T",IF(M3501&gt;1,"W","L")))</f>
        <v>L</v>
      </c>
      <c r="Z3501" s="49">
        <f t="shared" si="2767"/>
        <v>0</v>
      </c>
      <c r="AA3501" s="244">
        <f t="shared" si="2768"/>
        <v>0</v>
      </c>
      <c r="AB3501" s="250">
        <f t="shared" ref="AB3501" si="2791">IF(AE3501&gt;=4,ROUNDDOWN((((VLOOKUP(MAX(AE3495:AE3501),AE3495:AK3512,7,FALSE)+VLOOKUP(MAX(AE3495:AE3501)-1,AE3495:AK3512,7,FALSE)+VLOOKUP(MAX(AE3495:AE3501)-2,AE3495:AK3512,7,FALSE)+VLOOKUP(MAX(AE3495:AE3501)-3,AE3495:AK3512,7,FALSE))/4)-36)*0.8,0),G3493)</f>
        <v>6</v>
      </c>
      <c r="AC3501" s="246">
        <f t="shared" si="2770"/>
        <v>7</v>
      </c>
      <c r="AD3501" t="str">
        <f>IF(L3501&lt;&gt;"DNP","P","DNP")</f>
        <v>P</v>
      </c>
      <c r="AE3501" s="52">
        <f>COUNTIF(AD3495:AD3501,"=P")</f>
        <v>7</v>
      </c>
      <c r="AF3501" t="str">
        <f t="shared" si="2771"/>
        <v>R</v>
      </c>
      <c r="AG3501" s="247">
        <f>IF(OR(W3501="DNP",W3501="")=TRUE,0,((W3514-W3501)*0.4)+(IF(Y3501="W",0.3,IF(Y3501="T",0,-0.3)))+(IF(X3501="",0,X3501*0.3)))+IF(OR(L3501="DNP",L3501="")=TRUE,0,((L3514-L3501)*0.4)+(IF(Y3501="W",0.3,IF(Y3501="T",0,-0.3)))+(IF(M3501="",0,M3501*0.3)))</f>
        <v>0.14444444444444288</v>
      </c>
      <c r="AH3501" s="247">
        <f t="shared" si="2782"/>
        <v>-1.1822222222222232</v>
      </c>
      <c r="AI3501">
        <f t="shared" si="2775"/>
        <v>11</v>
      </c>
      <c r="AJ3501">
        <f t="shared" ref="AJ3501" si="2792">AI3501+VLOOKUP(A3501,$A$1162:$O$1266,15,FALSE)</f>
        <v>10</v>
      </c>
      <c r="AK3501">
        <f t="shared" si="2773"/>
        <v>43</v>
      </c>
    </row>
    <row r="3502" spans="1:37" ht="16.5" thickBot="1" x14ac:dyDescent="0.3">
      <c r="A3502" s="238" t="str">
        <f>CONCATENATE($C$10,"Wk ",B3502,"P",A3493)</f>
        <v>2015Wk 8P19</v>
      </c>
      <c r="B3502" s="52">
        <v>8</v>
      </c>
      <c r="C3502" s="241"/>
      <c r="D3502" s="241"/>
      <c r="E3502" s="241"/>
      <c r="F3502" s="241"/>
      <c r="G3502" s="241"/>
      <c r="H3502" s="241"/>
      <c r="I3502" s="241"/>
      <c r="J3502" s="241"/>
      <c r="K3502" s="241"/>
      <c r="L3502" s="248"/>
      <c r="M3502" s="249"/>
      <c r="N3502" s="52">
        <f>IFERROR(VLOOKUP($A3502,$A$106:$Q$3105,5,FALSE),"DNP")</f>
        <v>4</v>
      </c>
      <c r="O3502" s="52">
        <f>IFERROR(VLOOKUP($A3502,$A$106:$Q$3105,6,FALSE),"DNP")</f>
        <v>6</v>
      </c>
      <c r="P3502" s="52">
        <f>IFERROR(VLOOKUP($A3502,$A$106:$Q$3105,7,FALSE),"DNP")</f>
        <v>6</v>
      </c>
      <c r="Q3502" s="52">
        <f>IFERROR(VLOOKUP($A3502,$A$106:$Q$3105,8,FALSE),"DNP")</f>
        <v>4</v>
      </c>
      <c r="R3502" s="52">
        <f>IFERROR(VLOOKUP($A3502,$A$106:$Q$3105,9,FALSE),"DNP")</f>
        <v>3</v>
      </c>
      <c r="S3502" s="52">
        <f>IFERROR(VLOOKUP($A3502,$A$106:$Q$3105,10,FALSE),"DNP")</f>
        <v>5</v>
      </c>
      <c r="T3502" s="52">
        <f>IFERROR(VLOOKUP($A3502,$A$106:$Q$3105,11,FALSE),"DNP")</f>
        <v>4</v>
      </c>
      <c r="U3502" s="52">
        <f>IFERROR(VLOOKUP($A3502,$A$106:$Q$3105,12,FALSE),"DNP")</f>
        <v>6</v>
      </c>
      <c r="V3502" s="52">
        <f>IFERROR(VLOOKUP($A3502,$A$106:$Q$3105,13,FALSE),"DNP")</f>
        <v>5</v>
      </c>
      <c r="W3502" s="239">
        <f>IF(OR(V3502="DNP",V3502=""),"DNP",SUM(N3502:V3502))</f>
        <v>43</v>
      </c>
      <c r="X3502" s="240">
        <f>IFERROR(VLOOKUP($A3502,$A$106:$Q$3105,17,FALSE),"DNP")</f>
        <v>0</v>
      </c>
      <c r="Y3502" s="49" t="str">
        <f t="shared" ref="Y3502" si="2793">IF(X3502="DNP","DNP",IF(X3502=1,"T",IF(X3502&gt;1,"W","L")))</f>
        <v>L</v>
      </c>
      <c r="Z3502" s="49">
        <f t="shared" si="2767"/>
        <v>0</v>
      </c>
      <c r="AA3502" s="244">
        <f t="shared" si="2768"/>
        <v>0</v>
      </c>
      <c r="AB3502" s="250">
        <f t="shared" ref="AB3502" si="2794">IF(AE3502&gt;=4,ROUNDDOWN((((VLOOKUP(MAX(AE3495:AE3502),AE3495:AK3512,7,FALSE)+VLOOKUP(MAX(AE3495:AE3502)-1,AE3495:AK3512,7,FALSE)+VLOOKUP(MAX(AE3495:AE3502)-2,AE3495:AK3512,7,FALSE)+VLOOKUP(MAX(AE3495:AE3502)-3,AE3495:AK3512,7,FALSE))/4)-36)*0.8,0),G3493)</f>
        <v>6</v>
      </c>
      <c r="AC3502" s="246">
        <f t="shared" si="2770"/>
        <v>8</v>
      </c>
      <c r="AD3502" t="str">
        <f>IF(W3502&lt;&gt;"DNP","P","DNP")</f>
        <v>P</v>
      </c>
      <c r="AE3502" s="52">
        <f>COUNTIF(AD3495:AD3502,"=P")</f>
        <v>8</v>
      </c>
      <c r="AF3502" t="str">
        <f t="shared" si="2771"/>
        <v>R</v>
      </c>
      <c r="AG3502" s="247">
        <f>IF(OR(W3502="DNP",W3502="")=TRUE,0,((W3514-W3502)*0.4)+(IF(Y3502="W",0.3,IF(Y3502="T",0,-0.3)))+(IF(X3502="",0,X3502*0.3)))+IF(OR(L3502="DNP",L3502="")=TRUE,0,((L3514-L3502)*0.4)+(IF(Y3502="W",0.3,IF(Y3502="T",0,-0.3)))+(IF(M3502="",0,M3502*0.3)))</f>
        <v>0.36666666666666864</v>
      </c>
      <c r="AH3502" s="247">
        <f t="shared" si="2782"/>
        <v>-0.60355555555555407</v>
      </c>
      <c r="AI3502">
        <f t="shared" si="2775"/>
        <v>11</v>
      </c>
      <c r="AJ3502">
        <f t="shared" ref="AJ3502" si="2795">AI3502+VLOOKUP(A3502,$A$1329:$O$1433,15,FALSE)</f>
        <v>10</v>
      </c>
      <c r="AK3502">
        <f t="shared" si="2773"/>
        <v>43</v>
      </c>
    </row>
    <row r="3503" spans="1:37" ht="16.5" thickBot="1" x14ac:dyDescent="0.3">
      <c r="A3503" s="238" t="str">
        <f>CONCATENATE($C$10,"Wk ",B3503,"P",A3493)</f>
        <v>2015Wk 9P19</v>
      </c>
      <c r="B3503" s="52">
        <v>9</v>
      </c>
      <c r="C3503" s="52">
        <f>IFERROR(VLOOKUP($A3503,$A$106:$Q$3105,5,FALSE),"DNP")</f>
        <v>8</v>
      </c>
      <c r="D3503" s="52">
        <f>IFERROR(VLOOKUP($A3503,$A$106:$Q$3105,6,FALSE),"DNP")</f>
        <v>5</v>
      </c>
      <c r="E3503" s="52">
        <f>IFERROR(VLOOKUP($A3503,$A$106:$Q$3105,7,FALSE),"DNP")</f>
        <v>7</v>
      </c>
      <c r="F3503" s="52">
        <f>IFERROR(VLOOKUP($A3503,$A$106:$Q$3105,8,FALSE),"DNP")</f>
        <v>6</v>
      </c>
      <c r="G3503" s="52">
        <f>IFERROR(VLOOKUP($A3503,$A$106:$Q$3105,9,FALSE),"DNP")</f>
        <v>5</v>
      </c>
      <c r="H3503" s="52">
        <f>IFERROR(VLOOKUP($A3503,$A$106:$Q$3105,10,FALSE),"DNP")</f>
        <v>4</v>
      </c>
      <c r="I3503" s="52">
        <f>IFERROR(VLOOKUP($A3503,$A$106:$Q$3105,11,FALSE),"DNP")</f>
        <v>4</v>
      </c>
      <c r="J3503" s="52">
        <f>IFERROR(VLOOKUP($A3503,$A$106:$Q$3105,12,FALSE),"DNP")</f>
        <v>4</v>
      </c>
      <c r="K3503" s="52">
        <f>IFERROR(VLOOKUP($A3503,$A$106:$Q$3105,13,FALSE),"DNP")</f>
        <v>5</v>
      </c>
      <c r="L3503" s="239">
        <f>IF(OR(K3503="DNP",K3503=""),"DNP",SUM(C3503:K3503))</f>
        <v>48</v>
      </c>
      <c r="M3503" s="240">
        <f>IFERROR(VLOOKUP($A3503,$A$106:$Q$3105,17,FALSE),"DNP")</f>
        <v>0</v>
      </c>
      <c r="N3503" s="241"/>
      <c r="O3503" s="241"/>
      <c r="P3503" s="241"/>
      <c r="Q3503" s="241"/>
      <c r="R3503" s="241"/>
      <c r="S3503" s="241"/>
      <c r="T3503" s="241"/>
      <c r="U3503" s="241"/>
      <c r="V3503" s="241"/>
      <c r="W3503" s="242"/>
      <c r="X3503" s="243"/>
      <c r="Y3503" s="49" t="str">
        <f t="shared" ref="Y3503" si="2796">IF(M3503="DNP","DNP",IF(M3503=1,"T",IF(M3503&gt;1,"W","L")))</f>
        <v>L</v>
      </c>
      <c r="Z3503" s="49">
        <f t="shared" si="2767"/>
        <v>0</v>
      </c>
      <c r="AA3503" s="244">
        <f t="shared" si="2768"/>
        <v>0</v>
      </c>
      <c r="AB3503" s="250">
        <f t="shared" ref="AB3503" si="2797">IF(AE3503&gt;=4,ROUNDDOWN((((VLOOKUP(MAX(AE3495:AE3503),AE3495:AK3512,7,FALSE)+VLOOKUP(MAX(AE3495:AE3503)-1,AE3495:AK3512,7,FALSE)+VLOOKUP(MAX(AE3495:AE3503)-2,AE3495:AK3512,7,FALSE)+VLOOKUP(MAX(AE3495:AE3503)-3,AE3495:AK3512,7,FALSE))/4)-36)*0.8,0),G3493)</f>
        <v>8</v>
      </c>
      <c r="AC3503" s="246">
        <f t="shared" si="2770"/>
        <v>9</v>
      </c>
      <c r="AD3503" t="str">
        <f>IF(L3503&lt;&gt;"DNP","P","DNP")</f>
        <v>P</v>
      </c>
      <c r="AE3503" s="52">
        <f>COUNTIF(AD3495:AD3503,"=P")</f>
        <v>9</v>
      </c>
      <c r="AF3503" t="str">
        <f t="shared" si="2771"/>
        <v>R</v>
      </c>
      <c r="AG3503" s="247">
        <f>IF(OR(W3503="DNP",W3503="")=TRUE,0,((W3514-W3503)*0.4)+(IF(Y3503="W",0.3,IF(Y3503="T",0,-0.3)))+(IF(X3503="",0,X3503*0.3)))+IF(OR(L3503="DNP",L3503="")=TRUE,0,((L3514-L3503)*0.4)+(IF(Y3503="W",0.3,IF(Y3503="T",0,-0.3)))+(IF(M3503="",0,M3503*0.3)))</f>
        <v>-1.8555555555555572</v>
      </c>
      <c r="AH3503" s="247">
        <f t="shared" si="2782"/>
        <v>-1.5622222222222231</v>
      </c>
      <c r="AI3503">
        <f t="shared" si="2775"/>
        <v>9</v>
      </c>
      <c r="AJ3503">
        <f t="shared" ref="AJ3503" si="2798">AI3503+VLOOKUP(A3503,$A$1496:$O$1600,15,FALSE)</f>
        <v>4</v>
      </c>
      <c r="AK3503">
        <f t="shared" si="2773"/>
        <v>48</v>
      </c>
    </row>
    <row r="3504" spans="1:37" ht="16.5" thickBot="1" x14ac:dyDescent="0.3">
      <c r="A3504" s="238" t="str">
        <f>CONCATENATE($C$10,"Wk ",B3504,"P",A3493)</f>
        <v>2015Wk 10P19</v>
      </c>
      <c r="B3504" s="52">
        <v>10</v>
      </c>
      <c r="C3504" s="241"/>
      <c r="D3504" s="241"/>
      <c r="E3504" s="241"/>
      <c r="F3504" s="241"/>
      <c r="G3504" s="241"/>
      <c r="H3504" s="241"/>
      <c r="I3504" s="241"/>
      <c r="J3504" s="241"/>
      <c r="K3504" s="241"/>
      <c r="L3504" s="248"/>
      <c r="M3504" s="249"/>
      <c r="N3504" s="52">
        <f>IFERROR(VLOOKUP($A3504,$A$106:$Q$3105,5,FALSE),"DNP")</f>
        <v>6</v>
      </c>
      <c r="O3504" s="52">
        <f>IFERROR(VLOOKUP($A3504,$A$106:$Q$3105,6,FALSE),"DNP")</f>
        <v>5</v>
      </c>
      <c r="P3504" s="52">
        <f>IFERROR(VLOOKUP($A3504,$A$106:$Q$3105,7,FALSE),"DNP")</f>
        <v>5</v>
      </c>
      <c r="Q3504" s="52">
        <f>IFERROR(VLOOKUP($A3504,$A$106:$Q$3105,8,FALSE),"DNP")</f>
        <v>3</v>
      </c>
      <c r="R3504" s="52">
        <f>IFERROR(VLOOKUP($A3504,$A$106:$Q$3105,9,FALSE),"DNP")</f>
        <v>3</v>
      </c>
      <c r="S3504" s="52">
        <f>IFERROR(VLOOKUP($A3504,$A$106:$Q$3105,10,FALSE),"DNP")</f>
        <v>6</v>
      </c>
      <c r="T3504" s="52">
        <f>IFERROR(VLOOKUP($A3504,$A$106:$Q$3105,11,FALSE),"DNP")</f>
        <v>4</v>
      </c>
      <c r="U3504" s="52">
        <f>IFERROR(VLOOKUP($A3504,$A$106:$Q$3105,12,FALSE),"DNP")</f>
        <v>4</v>
      </c>
      <c r="V3504" s="52">
        <f>IFERROR(VLOOKUP($A3504,$A$106:$Q$3105,13,FALSE),"DNP")</f>
        <v>8</v>
      </c>
      <c r="W3504" s="239">
        <f>IF(OR(V3504="DNP",V3504=""),"DNP",SUM(N3504:V3504))</f>
        <v>44</v>
      </c>
      <c r="X3504" s="240">
        <f>IFERROR(VLOOKUP($A3504,$A$106:$Q$3105,17,FALSE),"DNP")</f>
        <v>0</v>
      </c>
      <c r="Y3504" s="49" t="str">
        <f t="shared" ref="Y3504" si="2799">IF(X3504="DNP","DNP",IF(X3504=1,"T",IF(X3504&gt;1,"W","L")))</f>
        <v>L</v>
      </c>
      <c r="Z3504" s="49">
        <f t="shared" si="2767"/>
        <v>1</v>
      </c>
      <c r="AA3504" s="244">
        <f t="shared" si="2768"/>
        <v>12</v>
      </c>
      <c r="AB3504" s="250">
        <f t="shared" ref="AB3504" si="2800">IF(AE3504&gt;=4,ROUNDDOWN((((VLOOKUP(MAX(AE3495:AE3504),AE3495:AK3512,7,FALSE)+VLOOKUP(MAX(AE3495:AE3504)-1,AE3495:AK3512,7,FALSE)+VLOOKUP(MAX(AE3495:AE3504)-2,AE3495:AK3512,7,FALSE)+VLOOKUP(MAX(AE3495:AE3504)-3,AE3495:AK3512,7,FALSE))/4)-36)*0.8,0),G3493)</f>
        <v>6</v>
      </c>
      <c r="AC3504" s="246">
        <f t="shared" ref="AC3504:AC3512" si="2801">IF(VLOOKUP(LEFT($A3504,9),$A$106:$Q$3105,17,FALSE)="Played",B3504,"")</f>
        <v>10</v>
      </c>
      <c r="AD3504" t="str">
        <f>IF(W3504&lt;&gt;"DNP","P","DNP")</f>
        <v>P</v>
      </c>
      <c r="AE3504" s="52">
        <f>COUNTIF(AD3495:AD3504,"=P")</f>
        <v>10</v>
      </c>
      <c r="AF3504" t="str">
        <f t="shared" si="2771"/>
        <v>R</v>
      </c>
      <c r="AG3504" s="247">
        <f>IF(OR(W3504="DNP",W3504="")=TRUE,0,((W3514-W3504)*0.4)+(IF(Y3504="W",0.3,IF(Y3504="T",0,-0.3)))+(IF(X3504="",0,X3504*0.3)))+IF(OR(L3504="DNP",L3504="")=TRUE,0,((L3514-L3504)*0.4)+(IF(Y3504="W",0.3,IF(Y3504="T",0,-0.3)))+(IF(M3504="",0,M3504*0.3)))</f>
        <v>-3.3333333333331439E-2</v>
      </c>
      <c r="AH3504" s="247">
        <f t="shared" si="2782"/>
        <v>-1.1555555555555541</v>
      </c>
      <c r="AI3504">
        <f t="shared" si="2775"/>
        <v>11</v>
      </c>
      <c r="AJ3504">
        <f t="shared" ref="AJ3504" si="2802">AI3504+VLOOKUP(A3504,$A$1663:$O$1767,15,FALSE)</f>
        <v>11</v>
      </c>
      <c r="AK3504">
        <f t="shared" si="2773"/>
        <v>44</v>
      </c>
    </row>
    <row r="3505" spans="1:37" ht="16.5" thickBot="1" x14ac:dyDescent="0.3">
      <c r="A3505" s="238" t="str">
        <f>CONCATENATE($C$10,"Wk ",B3505,"P",A3493)</f>
        <v>2015Wk 11P19</v>
      </c>
      <c r="B3505" s="52">
        <v>11</v>
      </c>
      <c r="C3505" s="52">
        <f>IFERROR(VLOOKUP($A3505,$A$106:$Q$3105,5,FALSE),"DNP")</f>
        <v>6</v>
      </c>
      <c r="D3505" s="52">
        <f>IFERROR(VLOOKUP($A3505,$A$106:$Q$3105,6,FALSE),"DNP")</f>
        <v>4</v>
      </c>
      <c r="E3505" s="52">
        <f>IFERROR(VLOOKUP($A3505,$A$106:$Q$3105,7,FALSE),"DNP")</f>
        <v>6</v>
      </c>
      <c r="F3505" s="52">
        <f>IFERROR(VLOOKUP($A3505,$A$106:$Q$3105,8,FALSE),"DNP")</f>
        <v>7</v>
      </c>
      <c r="G3505" s="52">
        <f>IFERROR(VLOOKUP($A3505,$A$106:$Q$3105,9,FALSE),"DNP")</f>
        <v>4</v>
      </c>
      <c r="H3505" s="52">
        <f>IFERROR(VLOOKUP($A3505,$A$106:$Q$3105,10,FALSE),"DNP")</f>
        <v>5</v>
      </c>
      <c r="I3505" s="52">
        <f>IFERROR(VLOOKUP($A3505,$A$106:$Q$3105,11,FALSE),"DNP")</f>
        <v>6</v>
      </c>
      <c r="J3505" s="52">
        <f>IFERROR(VLOOKUP($A3505,$A$106:$Q$3105,12,FALSE),"DNP")</f>
        <v>3</v>
      </c>
      <c r="K3505" s="52">
        <f>IFERROR(VLOOKUP($A3505,$A$106:$Q$3105,13,FALSE),"DNP")</f>
        <v>5</v>
      </c>
      <c r="L3505" s="239">
        <f>IF(OR(K3505="DNP",K3505=""),"DNP",SUM(C3505:K3505))</f>
        <v>46</v>
      </c>
      <c r="M3505" s="240">
        <f>IFERROR(VLOOKUP($A3505,$A$106:$Q$3105,17,FALSE),"DNP")</f>
        <v>0</v>
      </c>
      <c r="N3505" s="241"/>
      <c r="O3505" s="241"/>
      <c r="P3505" s="241"/>
      <c r="Q3505" s="241"/>
      <c r="R3505" s="241"/>
      <c r="S3505" s="241"/>
      <c r="T3505" s="241"/>
      <c r="U3505" s="241"/>
      <c r="V3505" s="241"/>
      <c r="W3505" s="242"/>
      <c r="X3505" s="243"/>
      <c r="Y3505" s="49" t="str">
        <f t="shared" ref="Y3505" si="2803">IF(M3505="DNP","DNP",IF(M3505=1,"T",IF(M3505&gt;1,"W","L")))</f>
        <v>L</v>
      </c>
      <c r="Z3505" s="49">
        <f t="shared" si="2767"/>
        <v>0</v>
      </c>
      <c r="AA3505" s="244">
        <f t="shared" si="2768"/>
        <v>0</v>
      </c>
      <c r="AB3505" s="250">
        <f t="shared" ref="AB3505" si="2804">IF(AE3505&gt;=4,ROUNDDOWN((((VLOOKUP(MAX(AE3495:AE3505),AE3495:AK3512,7,FALSE)+VLOOKUP(MAX(AE3495:AE3505)-1,AE3495:AK3512,7,FALSE)+VLOOKUP(MAX(AE3495:AE3505)-2,AE3495:AK3512,7,FALSE)+VLOOKUP(MAX(AE3495:AE3505)-3,AE3495:AK3512,7,FALSE))/4)-36)*0.8,0),G3493)</f>
        <v>7</v>
      </c>
      <c r="AC3505" s="246">
        <f t="shared" si="2801"/>
        <v>11</v>
      </c>
      <c r="AD3505" t="str">
        <f>IF(L3505&lt;&gt;"DNP","P","DNP")</f>
        <v>P</v>
      </c>
      <c r="AE3505" s="52">
        <f>COUNTIF(AD3495:AD3505,"=P")</f>
        <v>11</v>
      </c>
      <c r="AF3505" t="str">
        <f t="shared" si="2771"/>
        <v>R</v>
      </c>
      <c r="AG3505" s="247">
        <f>IF(OR(W3505="DNP",W3505="")=TRUE,0,((W3514-W3505)*0.4)+(IF(Y3505="W",0.3,IF(Y3505="T",0,-0.3)))+(IF(X3505="",0,X3505*0.3)))+IF(OR(L3505="DNP",L3505="")=TRUE,0,((L3514-L3505)*0.4)+(IF(Y3505="W",0.3,IF(Y3505="T",0,-0.3)))+(IF(M3505="",0,M3505*0.3)))</f>
        <v>-1.0555555555555571</v>
      </c>
      <c r="AH3505" s="247">
        <f t="shared" si="2782"/>
        <v>-1.6902222222222232</v>
      </c>
      <c r="AI3505">
        <f t="shared" si="2775"/>
        <v>10</v>
      </c>
      <c r="AJ3505">
        <f t="shared" ref="AJ3505" si="2805">AI3505+VLOOKUP(A3505,$A$1830:$O$1934,15,FALSE)</f>
        <v>7</v>
      </c>
      <c r="AK3505">
        <f t="shared" si="2773"/>
        <v>46</v>
      </c>
    </row>
    <row r="3506" spans="1:37" ht="16.5" thickBot="1" x14ac:dyDescent="0.3">
      <c r="A3506" s="238" t="str">
        <f>CONCATENATE($C$10,"Wk ",B3506,"P",A3493)</f>
        <v>2015Wk 12P19</v>
      </c>
      <c r="B3506" s="52">
        <v>12</v>
      </c>
      <c r="C3506" s="241"/>
      <c r="D3506" s="241"/>
      <c r="E3506" s="241"/>
      <c r="F3506" s="241"/>
      <c r="G3506" s="241"/>
      <c r="H3506" s="241"/>
      <c r="I3506" s="241"/>
      <c r="J3506" s="241"/>
      <c r="K3506" s="241"/>
      <c r="L3506" s="248"/>
      <c r="M3506" s="249"/>
      <c r="N3506" s="52">
        <f>IFERROR(VLOOKUP($A3506,$A$106:$Q$3105,5,FALSE),"DNP")</f>
        <v>4</v>
      </c>
      <c r="O3506" s="52">
        <f>IFERROR(VLOOKUP($A3506,$A$106:$Q$3105,6,FALSE),"DNP")</f>
        <v>7</v>
      </c>
      <c r="P3506" s="52">
        <f>IFERROR(VLOOKUP($A3506,$A$106:$Q$3105,7,FALSE),"DNP")</f>
        <v>6</v>
      </c>
      <c r="Q3506" s="52">
        <f>IFERROR(VLOOKUP($A3506,$A$106:$Q$3105,8,FALSE),"DNP")</f>
        <v>5</v>
      </c>
      <c r="R3506" s="52">
        <f>IFERROR(VLOOKUP($A3506,$A$106:$Q$3105,9,FALSE),"DNP")</f>
        <v>3</v>
      </c>
      <c r="S3506" s="52">
        <f>IFERROR(VLOOKUP($A3506,$A$106:$Q$3105,10,FALSE),"DNP")</f>
        <v>5</v>
      </c>
      <c r="T3506" s="52">
        <f>IFERROR(VLOOKUP($A3506,$A$106:$Q$3105,11,FALSE),"DNP")</f>
        <v>4</v>
      </c>
      <c r="U3506" s="52">
        <f>IFERROR(VLOOKUP($A3506,$A$106:$Q$3105,12,FALSE),"DNP")</f>
        <v>5</v>
      </c>
      <c r="V3506" s="52">
        <f>IFERROR(VLOOKUP($A3506,$A$106:$Q$3105,13,FALSE),"DNP")</f>
        <v>7</v>
      </c>
      <c r="W3506" s="239">
        <f>IF(OR(V3506="DNP",V3506=""),"DNP",SUM(N3506:V3506))</f>
        <v>46</v>
      </c>
      <c r="X3506" s="240">
        <f>IFERROR(VLOOKUP($A3506,$A$106:$Q$3105,17,FALSE),"DNP")</f>
        <v>2</v>
      </c>
      <c r="Y3506" s="49" t="str">
        <f t="shared" ref="Y3506" si="2806">IF(X3506="DNP","DNP",IF(X3506=1,"T",IF(X3506&gt;1,"W","L")))</f>
        <v>W</v>
      </c>
      <c r="Z3506" s="49">
        <f t="shared" si="2767"/>
        <v>0</v>
      </c>
      <c r="AA3506" s="244">
        <f t="shared" si="2768"/>
        <v>0</v>
      </c>
      <c r="AB3506" s="250">
        <f t="shared" ref="AB3506" si="2807">IF(AE3506&gt;=4,ROUNDDOWN((((VLOOKUP(MAX(AE3495:AE3506),AE3495:AK3512,7,FALSE)+VLOOKUP(MAX(AE3495:AE3506)-1,AE3495:AK3512,7,FALSE)+VLOOKUP(MAX(AE3495:AE3506)-2,AE3495:AK3512,7,FALSE)+VLOOKUP(MAX(AE3495:AE3506)-3,AE3495:AK3512,7,FALSE))/4)-36)*0.8,0),G3493)</f>
        <v>8</v>
      </c>
      <c r="AC3506" s="246">
        <f t="shared" si="2801"/>
        <v>12</v>
      </c>
      <c r="AD3506" t="str">
        <f>IF(W3506&lt;&gt;"DNP","P","DNP")</f>
        <v>P</v>
      </c>
      <c r="AE3506" s="52">
        <f>COUNTIF(AD3495:AD3506,"=P")</f>
        <v>12</v>
      </c>
      <c r="AF3506" t="str">
        <f t="shared" si="2771"/>
        <v>R</v>
      </c>
      <c r="AG3506" s="247">
        <f>IF(OR(W3506="DNP",W3506="")=TRUE,0,((W3514-W3506)*0.4)+(IF(Y3506="W",0.3,IF(Y3506="T",0,-0.3)))+(IF(X3506="",0,X3506*0.3)))+IF(OR(L3506="DNP",L3506="")=TRUE,0,((L3514-L3506)*0.4)+(IF(Y3506="W",0.3,IF(Y3506="T",0,-0.3)))+(IF(M3506="",0,M3506*0.3)))</f>
        <v>0.36666666666666853</v>
      </c>
      <c r="AH3506" s="247">
        <f t="shared" si="2782"/>
        <v>-0.35155555555555418</v>
      </c>
      <c r="AI3506">
        <f t="shared" si="2775"/>
        <v>9</v>
      </c>
      <c r="AJ3506">
        <f t="shared" ref="AJ3506" si="2808">AI3506+VLOOKUP(A3506,$A$1997:$O$2101,15,FALSE)</f>
        <v>6</v>
      </c>
      <c r="AK3506">
        <f t="shared" si="2773"/>
        <v>46</v>
      </c>
    </row>
    <row r="3507" spans="1:37" ht="16.5" thickBot="1" x14ac:dyDescent="0.3">
      <c r="A3507" s="238" t="str">
        <f>CONCATENATE($C$10,"Wk ",B3507,"P",A3493)</f>
        <v>2015Wk 13P19</v>
      </c>
      <c r="B3507" s="52">
        <v>13</v>
      </c>
      <c r="C3507" s="52">
        <f>IFERROR(VLOOKUP($A3507,$A$106:$Q$3105,5,FALSE),"DNP")</f>
        <v>6</v>
      </c>
      <c r="D3507" s="52">
        <f>IFERROR(VLOOKUP($A3507,$A$106:$Q$3105,6,FALSE),"DNP")</f>
        <v>5</v>
      </c>
      <c r="E3507" s="52">
        <f>IFERROR(VLOOKUP($A3507,$A$106:$Q$3105,7,FALSE),"DNP")</f>
        <v>7</v>
      </c>
      <c r="F3507" s="52">
        <f>IFERROR(VLOOKUP($A3507,$A$106:$Q$3105,8,FALSE),"DNP")</f>
        <v>6</v>
      </c>
      <c r="G3507" s="52">
        <f>IFERROR(VLOOKUP($A3507,$A$106:$Q$3105,9,FALSE),"DNP")</f>
        <v>4</v>
      </c>
      <c r="H3507" s="52">
        <f>IFERROR(VLOOKUP($A3507,$A$106:$Q$3105,10,FALSE),"DNP")</f>
        <v>5</v>
      </c>
      <c r="I3507" s="52">
        <f>IFERROR(VLOOKUP($A3507,$A$106:$Q$3105,11,FALSE),"DNP")</f>
        <v>3</v>
      </c>
      <c r="J3507" s="52">
        <f>IFERROR(VLOOKUP($A3507,$A$106:$Q$3105,12,FALSE),"DNP")</f>
        <v>3</v>
      </c>
      <c r="K3507" s="52">
        <f>IFERROR(VLOOKUP($A3507,$A$106:$Q$3105,13,FALSE),"DNP")</f>
        <v>4</v>
      </c>
      <c r="L3507" s="239">
        <f>IF(OR(K3507="DNP",K3507=""),"DNP",SUM(C3507:K3507))</f>
        <v>43</v>
      </c>
      <c r="M3507" s="240">
        <f>IFERROR(VLOOKUP($A3507,$A$106:$Q$3105,17,FALSE),"DNP")</f>
        <v>0</v>
      </c>
      <c r="N3507" s="241"/>
      <c r="O3507" s="241"/>
      <c r="P3507" s="241"/>
      <c r="Q3507" s="241"/>
      <c r="R3507" s="241"/>
      <c r="S3507" s="241"/>
      <c r="T3507" s="241"/>
      <c r="U3507" s="241"/>
      <c r="V3507" s="241"/>
      <c r="W3507" s="242"/>
      <c r="X3507" s="243"/>
      <c r="Y3507" s="49" t="str">
        <f t="shared" ref="Y3507" si="2809">IF(M3507="DNP","DNP",IF(M3507=1,"T",IF(M3507&gt;1,"W","L")))</f>
        <v>L</v>
      </c>
      <c r="Z3507" s="49">
        <f t="shared" si="2767"/>
        <v>0</v>
      </c>
      <c r="AA3507" s="244">
        <f t="shared" si="2768"/>
        <v>0</v>
      </c>
      <c r="AB3507" s="250">
        <f t="shared" ref="AB3507" si="2810">IF(AE3507&gt;=4,ROUNDDOWN((((VLOOKUP(MAX(AE3495:AE3507),AE3495:AK3512,7,FALSE)+VLOOKUP(MAX(AE3495:AE3507)-1,AE3495:AK3512,7,FALSE)+VLOOKUP(MAX(AE3495:AE3507)-2,AE3495:AK3512,7,FALSE)+VLOOKUP(MAX(AE3495:AE3507)-3,AE3495:AK3512,7,FALSE))/4)-36)*0.8,0),G3493)</f>
        <v>7</v>
      </c>
      <c r="AC3507" s="246">
        <f t="shared" si="2801"/>
        <v>13</v>
      </c>
      <c r="AD3507" t="str">
        <f>IF(L3507&lt;&gt;"DNP","P","DNP")</f>
        <v>P</v>
      </c>
      <c r="AE3507" s="52">
        <f>COUNTIF(AD3495:AD3507,"=P")</f>
        <v>13</v>
      </c>
      <c r="AF3507" t="str">
        <f t="shared" si="2771"/>
        <v>R</v>
      </c>
      <c r="AG3507" s="247">
        <f>IF(OR(W3507="DNP",W3507="")=TRUE,0,((W3514-W3507)*0.4)+(IF(Y3507="W",0.3,IF(Y3507="T",0,-0.3)))+(IF(X3507="",0,X3507*0.3)))+IF(OR(L3507="DNP",L3507="")=TRUE,0,((L3514-L3507)*0.4)+(IF(Y3507="W",0.3,IF(Y3507="T",0,-0.3)))+(IF(M3507="",0,M3507*0.3)))</f>
        <v>0.14444444444444288</v>
      </c>
      <c r="AH3507" s="247">
        <f t="shared" si="2782"/>
        <v>4.1777777777776914E-2</v>
      </c>
      <c r="AI3507">
        <f t="shared" si="2775"/>
        <v>10</v>
      </c>
      <c r="AJ3507">
        <f t="shared" ref="AJ3507" si="2811">AI3507+VLOOKUP(A3507,$A$2164:$O$2268,15,FALSE)</f>
        <v>10</v>
      </c>
      <c r="AK3507">
        <f t="shared" si="2773"/>
        <v>43</v>
      </c>
    </row>
    <row r="3508" spans="1:37" ht="16.5" thickBot="1" x14ac:dyDescent="0.3">
      <c r="A3508" s="238" t="str">
        <f>CONCATENATE($C$10,"Wk ",B3508,"P",A3493)</f>
        <v>2015Wk 14P19</v>
      </c>
      <c r="B3508" s="52">
        <v>14</v>
      </c>
      <c r="C3508" s="241"/>
      <c r="D3508" s="241"/>
      <c r="E3508" s="241"/>
      <c r="F3508" s="241"/>
      <c r="G3508" s="241"/>
      <c r="H3508" s="241"/>
      <c r="I3508" s="241"/>
      <c r="J3508" s="241"/>
      <c r="K3508" s="241"/>
      <c r="L3508" s="248"/>
      <c r="M3508" s="249"/>
      <c r="N3508" s="52">
        <f>IFERROR(VLOOKUP($A3508,$A$106:$Q$3105,5,FALSE),"DNP")</f>
        <v>7</v>
      </c>
      <c r="O3508" s="52">
        <f>IFERROR(VLOOKUP($A3508,$A$106:$Q$3105,6,FALSE),"DNP")</f>
        <v>6</v>
      </c>
      <c r="P3508" s="52">
        <f>IFERROR(VLOOKUP($A3508,$A$106:$Q$3105,7,FALSE),"DNP")</f>
        <v>6</v>
      </c>
      <c r="Q3508" s="52">
        <f>IFERROR(VLOOKUP($A3508,$A$106:$Q$3105,8,FALSE),"DNP")</f>
        <v>6</v>
      </c>
      <c r="R3508" s="52">
        <f>IFERROR(VLOOKUP($A3508,$A$106:$Q$3105,9,FALSE),"DNP")</f>
        <v>5</v>
      </c>
      <c r="S3508" s="52">
        <f>IFERROR(VLOOKUP($A3508,$A$106:$Q$3105,10,FALSE),"DNP")</f>
        <v>6</v>
      </c>
      <c r="T3508" s="52">
        <f>IFERROR(VLOOKUP($A3508,$A$106:$Q$3105,11,FALSE),"DNP")</f>
        <v>3</v>
      </c>
      <c r="U3508" s="52">
        <f>IFERROR(VLOOKUP($A3508,$A$106:$Q$3105,12,FALSE),"DNP")</f>
        <v>5</v>
      </c>
      <c r="V3508" s="52">
        <f>IFERROR(VLOOKUP($A3508,$A$106:$Q$3105,13,FALSE),"DNP")</f>
        <v>6</v>
      </c>
      <c r="W3508" s="239">
        <f>IF(OR(V3508="DNP",V3508=""),"DNP",SUM(N3508:V3508))</f>
        <v>50</v>
      </c>
      <c r="X3508" s="240">
        <f>IFERROR(VLOOKUP($A3508,$A$106:$Q$3105,17,FALSE),"DNP")</f>
        <v>0</v>
      </c>
      <c r="Y3508" s="49" t="str">
        <f t="shared" ref="Y3508" si="2812">IF(X3508="DNP","DNP",IF(X3508=1,"T",IF(X3508&gt;1,"W","L")))</f>
        <v>L</v>
      </c>
      <c r="Z3508" s="49">
        <f t="shared" si="2767"/>
        <v>0</v>
      </c>
      <c r="AA3508" s="244">
        <f t="shared" si="2768"/>
        <v>0</v>
      </c>
      <c r="AB3508" s="250">
        <f t="shared" ref="AB3508" si="2813">IF(AE3508&gt;=4,ROUNDDOWN((((VLOOKUP(MAX(AE3495:AE3508),AE3495:AK3512,7,FALSE)+VLOOKUP(MAX(AE3495:AE3508)-1,AE3495:AK3512,7,FALSE)+VLOOKUP(MAX(AE3495:AE3508)-2,AE3495:AK3512,7,FALSE)+VLOOKUP(MAX(AE3495:AE3508)-3,AE3495:AK3512,7,FALSE))/4)-36)*0.8,0),G3493)</f>
        <v>8</v>
      </c>
      <c r="AC3508" s="246">
        <f t="shared" si="2801"/>
        <v>14</v>
      </c>
      <c r="AD3508" t="str">
        <f>IF(W3508&lt;&gt;"DNP","P","DNP")</f>
        <v>P</v>
      </c>
      <c r="AE3508" s="52">
        <f>COUNTIF(AD3495:AD3508,"=P")</f>
        <v>14</v>
      </c>
      <c r="AF3508" t="str">
        <f t="shared" si="2771"/>
        <v>R</v>
      </c>
      <c r="AG3508" s="247">
        <f>IF(OR(W3508="DNP",W3508="")=TRUE,0,((W3514-W3508)*0.4)+(IF(Y3508="W",0.3,IF(Y3508="T",0,-0.3)))+(IF(X3508="",0,X3508*0.3)))+IF(OR(L3508="DNP",L3508="")=TRUE,0,((L3514-L3508)*0.4)+(IF(Y3508="W",0.3,IF(Y3508="T",0,-0.3)))+(IF(M3508="",0,M3508*0.3)))</f>
        <v>-2.4333333333333313</v>
      </c>
      <c r="AH3508" s="247">
        <f t="shared" si="2782"/>
        <v>-2.2155555555555542</v>
      </c>
      <c r="AI3508">
        <f t="shared" si="2775"/>
        <v>9</v>
      </c>
      <c r="AJ3508">
        <f t="shared" ref="AJ3508" si="2814">AI3508+VLOOKUP(A3508,$A$2331:$O$2435,15,FALSE)</f>
        <v>2</v>
      </c>
      <c r="AK3508">
        <f t="shared" si="2773"/>
        <v>50</v>
      </c>
    </row>
    <row r="3509" spans="1:37" ht="16.5" thickBot="1" x14ac:dyDescent="0.3">
      <c r="A3509" s="238" t="str">
        <f>CONCATENATE($C$10,"Wk ",B3509,"P",A3493)</f>
        <v>2015Wk 15P19</v>
      </c>
      <c r="B3509" s="52">
        <v>15</v>
      </c>
      <c r="C3509" s="52">
        <f>IFERROR(VLOOKUP($A3509,$A$106:$Q$3105,5,FALSE),"DNP")</f>
        <v>6</v>
      </c>
      <c r="D3509" s="52">
        <f>IFERROR(VLOOKUP($A3509,$A$106:$Q$3105,6,FALSE),"DNP")</f>
        <v>4</v>
      </c>
      <c r="E3509" s="52">
        <f>IFERROR(VLOOKUP($A3509,$A$106:$Q$3105,7,FALSE),"DNP")</f>
        <v>5</v>
      </c>
      <c r="F3509" s="52">
        <f>IFERROR(VLOOKUP($A3509,$A$106:$Q$3105,8,FALSE),"DNP")</f>
        <v>6</v>
      </c>
      <c r="G3509" s="52">
        <f>IFERROR(VLOOKUP($A3509,$A$106:$Q$3105,9,FALSE),"DNP")</f>
        <v>5</v>
      </c>
      <c r="H3509" s="52">
        <f>IFERROR(VLOOKUP($A3509,$A$106:$Q$3105,10,FALSE),"DNP")</f>
        <v>4</v>
      </c>
      <c r="I3509" s="52">
        <f>IFERROR(VLOOKUP($A3509,$A$106:$Q$3105,11,FALSE),"DNP")</f>
        <v>6</v>
      </c>
      <c r="J3509" s="52">
        <f>IFERROR(VLOOKUP($A3509,$A$106:$Q$3105,12,FALSE),"DNP")</f>
        <v>4</v>
      </c>
      <c r="K3509" s="52">
        <f>IFERROR(VLOOKUP($A3509,$A$106:$Q$3105,13,FALSE),"DNP")</f>
        <v>5</v>
      </c>
      <c r="L3509" s="239">
        <f>IF(OR(K3509="DNP",K3509=""),"DNP",SUM(C3509:K3509))</f>
        <v>45</v>
      </c>
      <c r="M3509" s="240">
        <f>IFERROR(VLOOKUP($A3509,$A$106:$Q$3105,17,FALSE),"DNP")</f>
        <v>0</v>
      </c>
      <c r="N3509" s="241"/>
      <c r="O3509" s="241"/>
      <c r="P3509" s="241"/>
      <c r="Q3509" s="241"/>
      <c r="R3509" s="241"/>
      <c r="S3509" s="241"/>
      <c r="T3509" s="241"/>
      <c r="U3509" s="241"/>
      <c r="V3509" s="241"/>
      <c r="W3509" s="242"/>
      <c r="X3509" s="243"/>
      <c r="Y3509" s="49" t="str">
        <f t="shared" ref="Y3509" si="2815">IF(M3509="DNP","DNP",IF(M3509=1,"T",IF(M3509&gt;1,"W","L")))</f>
        <v>L</v>
      </c>
      <c r="Z3509" s="49">
        <f t="shared" si="2767"/>
        <v>0</v>
      </c>
      <c r="AA3509" s="244">
        <f t="shared" si="2768"/>
        <v>0</v>
      </c>
      <c r="AB3509" s="250">
        <f t="shared" ref="AB3509" si="2816">IF(AE3509&gt;=4,ROUNDDOWN((((VLOOKUP(MAX(AE3495:AE3509),AE3495:AK3512,7,FALSE)+VLOOKUP(MAX(AE3495:AE3509)-1,AE3495:AK3512,7,FALSE)+VLOOKUP(MAX(AE3495:AE3509)-2,AE3495:AK3512,7,FALSE)+VLOOKUP(MAX(AE3495:AE3509)-3,AE3495:AK3512,7,FALSE))/4)-36)*0.8,0),G3493)</f>
        <v>8</v>
      </c>
      <c r="AC3509" s="246">
        <f t="shared" si="2801"/>
        <v>15</v>
      </c>
      <c r="AD3509" t="str">
        <f>IF(L3509&lt;&gt;"DNP","P","DNP")</f>
        <v>P</v>
      </c>
      <c r="AE3509" s="52">
        <f>COUNTIF(AD3495:AD3509,"=P")</f>
        <v>15</v>
      </c>
      <c r="AF3509" t="str">
        <f t="shared" si="2771"/>
        <v>R</v>
      </c>
      <c r="AG3509" s="247">
        <f>IF(OR(W3509="DNP",W3509="")=TRUE,0,((W3514-W3509)*0.4)+(IF(Y3509="W",0.3,IF(Y3509="T",0,-0.3)))+(IF(X3509="",0,X3509*0.3)))+IF(OR(L3509="DNP",L3509="")=TRUE,0,((L3514-L3509)*0.4)+(IF(Y3509="W",0.3,IF(Y3509="T",0,-0.3)))+(IF(M3509="",0,M3509*0.3)))</f>
        <v>-0.65555555555555722</v>
      </c>
      <c r="AH3509" s="247">
        <f t="shared" si="2782"/>
        <v>-2.2382222222222232</v>
      </c>
      <c r="AI3509">
        <f t="shared" si="2775"/>
        <v>9</v>
      </c>
      <c r="AJ3509">
        <f t="shared" ref="AJ3509" si="2817">AI3509+VLOOKUP(A3509,$A$2498:$O$2602,15,FALSE)</f>
        <v>6</v>
      </c>
      <c r="AK3509">
        <f t="shared" si="2773"/>
        <v>45</v>
      </c>
    </row>
    <row r="3510" spans="1:37" ht="16.5" thickBot="1" x14ac:dyDescent="0.3">
      <c r="A3510" s="238" t="str">
        <f>CONCATENATE($C$10,"Wk ",B3510,"P",A3493)</f>
        <v>2015Wk 16P19</v>
      </c>
      <c r="B3510" s="52">
        <v>16</v>
      </c>
      <c r="C3510" s="241"/>
      <c r="D3510" s="241"/>
      <c r="E3510" s="241"/>
      <c r="F3510" s="241"/>
      <c r="G3510" s="241"/>
      <c r="H3510" s="241"/>
      <c r="I3510" s="241"/>
      <c r="J3510" s="241"/>
      <c r="K3510" s="241"/>
      <c r="L3510" s="248"/>
      <c r="M3510" s="249"/>
      <c r="N3510" s="52">
        <f>IFERROR(VLOOKUP($A3510,$A$106:$Q$3105,5,FALSE),"DNP")</f>
        <v>5</v>
      </c>
      <c r="O3510" s="52">
        <f>IFERROR(VLOOKUP($A3510,$A$106:$Q$3105,6,FALSE),"DNP")</f>
        <v>6</v>
      </c>
      <c r="P3510" s="52">
        <f>IFERROR(VLOOKUP($A3510,$A$106:$Q$3105,7,FALSE),"DNP")</f>
        <v>5</v>
      </c>
      <c r="Q3510" s="52">
        <f>IFERROR(VLOOKUP($A3510,$A$106:$Q$3105,8,FALSE),"DNP")</f>
        <v>5</v>
      </c>
      <c r="R3510" s="52">
        <f>IFERROR(VLOOKUP($A3510,$A$106:$Q$3105,9,FALSE),"DNP")</f>
        <v>3</v>
      </c>
      <c r="S3510" s="52">
        <f>IFERROR(VLOOKUP($A3510,$A$106:$Q$3105,10,FALSE),"DNP")</f>
        <v>5</v>
      </c>
      <c r="T3510" s="52">
        <f>IFERROR(VLOOKUP($A3510,$A$106:$Q$3105,11,FALSE),"DNP")</f>
        <v>3</v>
      </c>
      <c r="U3510" s="52">
        <f>IFERROR(VLOOKUP($A3510,$A$106:$Q$3105,12,FALSE),"DNP")</f>
        <v>5</v>
      </c>
      <c r="V3510" s="52">
        <f>IFERROR(VLOOKUP($A3510,$A$106:$Q$3105,13,FALSE),"DNP")</f>
        <v>5</v>
      </c>
      <c r="W3510" s="239">
        <f>IF(OR(V3510="DNP",V3510=""),"DNP",SUM(N3510:V3510))</f>
        <v>42</v>
      </c>
      <c r="X3510" s="240">
        <f>IFERROR(VLOOKUP($A3510,$A$106:$Q$3105,17,FALSE),"DNP")</f>
        <v>0</v>
      </c>
      <c r="Y3510" s="49" t="str">
        <f t="shared" ref="Y3510" si="2818">IF(X3510="DNP","DNP",IF(X3510=1,"T",IF(X3510&gt;1,"W","L")))</f>
        <v>L</v>
      </c>
      <c r="Z3510" s="49">
        <f t="shared" si="2767"/>
        <v>0</v>
      </c>
      <c r="AA3510" s="244">
        <f t="shared" si="2768"/>
        <v>0</v>
      </c>
      <c r="AB3510" s="250">
        <f t="shared" ref="AB3510" si="2819">IF(AE3510&gt;=4,ROUNDDOWN((((VLOOKUP(MAX(AE3495:AE3510),AE3495:AK3512,7,FALSE)+VLOOKUP(MAX(AE3495:AE3510)-1,AE3495:AK3512,7,FALSE)+VLOOKUP(MAX(AE3495:AE3510)-2,AE3495:AK3512,7,FALSE)+VLOOKUP(MAX(AE3495:AE3510)-3,AE3495:AK3512,7,FALSE))/4)-36)*0.8,0),G3493)</f>
        <v>7</v>
      </c>
      <c r="AC3510" s="246">
        <f t="shared" si="2801"/>
        <v>16</v>
      </c>
      <c r="AD3510" t="str">
        <f>IF(W3510&lt;&gt;"DNP","P","DNP")</f>
        <v>P</v>
      </c>
      <c r="AE3510" s="52">
        <f>COUNTIF(AD3495:AD3510,"=P")</f>
        <v>16</v>
      </c>
      <c r="AF3510" t="str">
        <f t="shared" si="2771"/>
        <v>R</v>
      </c>
      <c r="AG3510" s="247">
        <f>IF(OR(W3510="DNP",W3510="")=TRUE,0,((W3514-W3510)*0.4)+(IF(Y3510="W",0.3,IF(Y3510="T",0,-0.3)))+(IF(X3510="",0,X3510*0.3)))+IF(OR(L3510="DNP",L3510="")=TRUE,0,((L3514-L3510)*0.4)+(IF(Y3510="W",0.3,IF(Y3510="T",0,-0.3)))+(IF(M3510="",0,M3510*0.3)))</f>
        <v>0.76666666666666861</v>
      </c>
      <c r="AH3510" s="247">
        <f t="shared" si="2782"/>
        <v>-0.47555555555555412</v>
      </c>
      <c r="AI3510">
        <f t="shared" si="2775"/>
        <v>10</v>
      </c>
      <c r="AJ3510">
        <f t="shared" ref="AJ3510" si="2820">AI3510+VLOOKUP(A3510,$A$2665:$O$2769,15,FALSE)</f>
        <v>10</v>
      </c>
      <c r="AK3510">
        <f t="shared" si="2773"/>
        <v>42</v>
      </c>
    </row>
    <row r="3511" spans="1:37" ht="16.5" thickBot="1" x14ac:dyDescent="0.3">
      <c r="A3511" s="238" t="str">
        <f>CONCATENATE($C$10,"Wk ",B3511,"P",A3493)</f>
        <v>2015Wk 17P19</v>
      </c>
      <c r="B3511" s="52">
        <v>17</v>
      </c>
      <c r="C3511" s="52">
        <f>IFERROR(VLOOKUP($A3511,$A$106:$Q$3105,5,FALSE),"DNP")</f>
        <v>6</v>
      </c>
      <c r="D3511" s="52">
        <f>IFERROR(VLOOKUP($A3511,$A$106:$Q$3105,6,FALSE),"DNP")</f>
        <v>4</v>
      </c>
      <c r="E3511" s="52">
        <f>IFERROR(VLOOKUP($A3511,$A$106:$Q$3105,7,FALSE),"DNP")</f>
        <v>6</v>
      </c>
      <c r="F3511" s="52">
        <f>IFERROR(VLOOKUP($A3511,$A$106:$Q$3105,8,FALSE),"DNP")</f>
        <v>5</v>
      </c>
      <c r="G3511" s="52">
        <f>IFERROR(VLOOKUP($A3511,$A$106:$Q$3105,9,FALSE),"DNP")</f>
        <v>5</v>
      </c>
      <c r="H3511" s="52">
        <f>IFERROR(VLOOKUP($A3511,$A$106:$Q$3105,10,FALSE),"DNP")</f>
        <v>4</v>
      </c>
      <c r="I3511" s="52">
        <f>IFERROR(VLOOKUP($A3511,$A$106:$Q$3105,11,FALSE),"DNP")</f>
        <v>5</v>
      </c>
      <c r="J3511" s="52">
        <f>IFERROR(VLOOKUP($A3511,$A$106:$Q$3105,12,FALSE),"DNP")</f>
        <v>4</v>
      </c>
      <c r="K3511" s="52">
        <f>IFERROR(VLOOKUP($A3511,$A$106:$Q$3105,13,FALSE),"DNP")</f>
        <v>6</v>
      </c>
      <c r="L3511" s="239">
        <f>IF(OR(K3511="DNP",K3511=""),"DNP",SUM(C3511:K3511))</f>
        <v>45</v>
      </c>
      <c r="M3511" s="240">
        <f>IFERROR(VLOOKUP($A3511,$A$106:$Q$3105,17,FALSE),"DNP")</f>
        <v>0</v>
      </c>
      <c r="N3511" s="241"/>
      <c r="O3511" s="241"/>
      <c r="P3511" s="241"/>
      <c r="Q3511" s="241"/>
      <c r="R3511" s="241"/>
      <c r="S3511" s="241"/>
      <c r="T3511" s="241"/>
      <c r="U3511" s="241"/>
      <c r="V3511" s="241"/>
      <c r="W3511" s="242"/>
      <c r="X3511" s="243"/>
      <c r="Y3511" s="49" t="str">
        <f t="shared" ref="Y3511" si="2821">IF(M3511="DNP","DNP",IF(M3511=1,"T",IF(M3511&gt;1,"W","L")))</f>
        <v>L</v>
      </c>
      <c r="Z3511" s="49">
        <f t="shared" si="2767"/>
        <v>0</v>
      </c>
      <c r="AA3511" s="244">
        <f t="shared" si="2768"/>
        <v>0</v>
      </c>
      <c r="AB3511" s="250">
        <f t="shared" ref="AB3511" si="2822">IF(AE3511&gt;=4,ROUNDDOWN((((VLOOKUP(MAX(AE3495:AE3511),AE3495:AK3512,7,FALSE)+VLOOKUP(MAX(AE3495:AE3511)-1,AE3495:AK3512,7,FALSE)+VLOOKUP(MAX(AE3495:AE3511)-2,AE3495:AK3512,7,FALSE)+VLOOKUP(MAX(AE3495:AE3511)-3,AE3495:AK3512,7,FALSE))/4)-36)*0.8,0),G3493)</f>
        <v>7</v>
      </c>
      <c r="AC3511" s="246">
        <f t="shared" si="2801"/>
        <v>17</v>
      </c>
      <c r="AD3511" t="str">
        <f>IF(L3511&lt;&gt;"DNP","P","DNP")</f>
        <v>P</v>
      </c>
      <c r="AE3511" s="52">
        <f>COUNTIF(AD3495:AD3511,"=P")</f>
        <v>17</v>
      </c>
      <c r="AF3511" t="str">
        <f t="shared" si="2771"/>
        <v>R</v>
      </c>
      <c r="AG3511" s="247">
        <f>IF(OR(W3511="DNP",W3511="")=TRUE,0,((W3514-W3511)*0.4)+(IF(Y3511="W",0.3,IF(Y3511="T",0,-0.3)))+(IF(X3511="",0,X3511*0.3)))+IF(OR(L3511="DNP",L3511="")=TRUE,0,((L3514-L3511)*0.4)+(IF(Y3511="W",0.3,IF(Y3511="T",0,-0.3)))+(IF(M3511="",0,M3511*0.3)))</f>
        <v>-0.65555555555555722</v>
      </c>
      <c r="AH3511" s="247">
        <f t="shared" si="2782"/>
        <v>-0.35822222222222311</v>
      </c>
      <c r="AI3511">
        <f t="shared" si="2775"/>
        <v>10</v>
      </c>
      <c r="AJ3511">
        <f t="shared" ref="AJ3511" si="2823">AI3511+VLOOKUP(A3511,$A$2832:$O$2936,15,FALSE)</f>
        <v>7</v>
      </c>
      <c r="AK3511">
        <f t="shared" si="2773"/>
        <v>45</v>
      </c>
    </row>
    <row r="3512" spans="1:37" ht="16.5" thickBot="1" x14ac:dyDescent="0.3">
      <c r="A3512" s="238" t="str">
        <f>CONCATENATE($C$10,"Wk ",B3512,"P",A3493)</f>
        <v>2015Wk 18P19</v>
      </c>
      <c r="B3512" s="52">
        <v>18</v>
      </c>
      <c r="C3512" s="241"/>
      <c r="D3512" s="241"/>
      <c r="E3512" s="241"/>
      <c r="F3512" s="241"/>
      <c r="G3512" s="241"/>
      <c r="H3512" s="241"/>
      <c r="I3512" s="241"/>
      <c r="J3512" s="241"/>
      <c r="K3512" s="241"/>
      <c r="L3512" s="248"/>
      <c r="M3512" s="249"/>
      <c r="N3512" s="52">
        <f>IFERROR(VLOOKUP($A3512,$A$106:$Q$3105,5,FALSE),"DNP")</f>
        <v>4</v>
      </c>
      <c r="O3512" s="52">
        <f>IFERROR(VLOOKUP($A3512,$A$106:$Q$3105,6,FALSE),"DNP")</f>
        <v>6</v>
      </c>
      <c r="P3512" s="52">
        <f>IFERROR(VLOOKUP($A3512,$A$106:$Q$3105,7,FALSE),"DNP")</f>
        <v>5</v>
      </c>
      <c r="Q3512" s="52">
        <f>IFERROR(VLOOKUP($A3512,$A$106:$Q$3105,8,FALSE),"DNP")</f>
        <v>5</v>
      </c>
      <c r="R3512" s="52">
        <f>IFERROR(VLOOKUP($A3512,$A$106:$Q$3105,9,FALSE),"DNP")</f>
        <v>3</v>
      </c>
      <c r="S3512" s="52">
        <f>IFERROR(VLOOKUP($A3512,$A$106:$Q$3105,10,FALSE),"DNP")</f>
        <v>4</v>
      </c>
      <c r="T3512" s="52">
        <f>IFERROR(VLOOKUP($A3512,$A$106:$Q$3105,11,FALSE),"DNP")</f>
        <v>4</v>
      </c>
      <c r="U3512" s="52">
        <f>IFERROR(VLOOKUP($A3512,$A$106:$Q$3105,12,FALSE),"DNP")</f>
        <v>5</v>
      </c>
      <c r="V3512" s="52">
        <f>IFERROR(VLOOKUP($A3512,$A$106:$Q$3105,13,FALSE),"DNP")</f>
        <v>4</v>
      </c>
      <c r="W3512" s="239">
        <f>IF(OR(V3512="DNP",V3512=""),"DNP",SUM(N3512:V3512))</f>
        <v>40</v>
      </c>
      <c r="X3512" s="240">
        <f>IFERROR(VLOOKUP($A3512,$A$106:$Q$3105,17,FALSE),"DNP")</f>
        <v>0</v>
      </c>
      <c r="Y3512" s="49" t="str">
        <f t="shared" ref="Y3512" si="2824">IF(X3512="DNP","DNP",IF(X3512=1,"T",IF(X3512&gt;1,"W","L")))</f>
        <v>L</v>
      </c>
      <c r="Z3512" s="49">
        <f t="shared" si="2767"/>
        <v>0</v>
      </c>
      <c r="AA3512" s="244">
        <f t="shared" si="2768"/>
        <v>0</v>
      </c>
      <c r="AB3512" s="250">
        <f t="shared" ref="AB3512" si="2825">IF(AE3512&gt;=4,ROUNDDOWN((((VLOOKUP(MAX(AE3495:AE3512),AE3495:AK3512,7,FALSE)+VLOOKUP(MAX(AE3495:AE3512)-1,AE3495:AK3512,7,FALSE)+VLOOKUP(MAX(AE3495:AE3512)-2,AE3495:AK3512,7,FALSE)+VLOOKUP(MAX(AE3495:AE3512)-3,AE3495:AK3512,7,FALSE))/4)-36)*0.8,0),G3493)</f>
        <v>5</v>
      </c>
      <c r="AC3512" s="246">
        <f t="shared" si="2801"/>
        <v>18</v>
      </c>
      <c r="AD3512" t="str">
        <f>IF(W3512&lt;&gt;"DNP","P","DNP")</f>
        <v>P</v>
      </c>
      <c r="AE3512" s="52">
        <f>COUNTIF(AD3495:AD3512,"=P")</f>
        <v>18</v>
      </c>
      <c r="AF3512" t="str">
        <f t="shared" si="2771"/>
        <v>R</v>
      </c>
      <c r="AG3512" s="247">
        <f>IF(OR(W3512="DNP",W3512="")=TRUE,0,((W3514-W3512)*0.4)+(IF(Y3512="W",0.3,IF(Y3512="T",0,-0.3)))+(IF(X3512="",0,X3512*0.3)))+IF(OR(L3512="DNP",L3512="")=TRUE,0,((L3514-L3512)*0.4)+(IF(Y3512="W",0.3,IF(Y3512="T",0,-0.3)))+(IF(M3512="",0,M3512*0.3)))</f>
        <v>1.5666666666666687</v>
      </c>
      <c r="AH3512" s="247">
        <f t="shared" si="2782"/>
        <v>1.3804444444444459</v>
      </c>
      <c r="AI3512">
        <f t="shared" si="2775"/>
        <v>12</v>
      </c>
      <c r="AJ3512">
        <f t="shared" ref="AJ3512" si="2826">AI3512+VLOOKUP(A3512,$A$2999:$O$3103,15,FALSE)</f>
        <v>15</v>
      </c>
      <c r="AK3512">
        <f t="shared" si="2773"/>
        <v>40</v>
      </c>
    </row>
    <row r="3513" spans="1:37" ht="18" x14ac:dyDescent="0.25">
      <c r="A3513" s="238" t="str">
        <f>CONCATENATE($C$10,"S&amp;AP",A3493)</f>
        <v>2015S&amp;AP19</v>
      </c>
      <c r="B3513" s="251" t="s">
        <v>321</v>
      </c>
      <c r="C3513" s="252" t="str">
        <f>CONCATENATE(SUM(C3495:C3512)+100,COUNT(C3495:C3512)+100)</f>
        <v>153109</v>
      </c>
      <c r="D3513" s="252" t="str">
        <f t="shared" ref="D3513:K3513" si="2827">CONCATENATE(SUM(D3495:D3512)+100,COUNT(D3495:D3512)+100)</f>
        <v>140109</v>
      </c>
      <c r="E3513" s="252" t="str">
        <f t="shared" si="2827"/>
        <v>157109</v>
      </c>
      <c r="F3513" s="252" t="str">
        <f t="shared" si="2827"/>
        <v>148109</v>
      </c>
      <c r="G3513" s="252" t="str">
        <f t="shared" si="2827"/>
        <v>141109</v>
      </c>
      <c r="H3513" s="252" t="str">
        <f t="shared" si="2827"/>
        <v>138109</v>
      </c>
      <c r="I3513" s="252" t="str">
        <f t="shared" si="2827"/>
        <v>142109</v>
      </c>
      <c r="J3513" s="252" t="str">
        <f t="shared" si="2827"/>
        <v>131109</v>
      </c>
      <c r="K3513" s="252" t="str">
        <f t="shared" si="2827"/>
        <v>147109</v>
      </c>
      <c r="L3513" s="253"/>
      <c r="M3513" s="254">
        <f>SUM(M3495:M3512)</f>
        <v>2</v>
      </c>
      <c r="N3513" s="252" t="str">
        <f>CONCATENATE(SUM(N3495:N3512)+100,COUNT(N3495:N3512)+100)</f>
        <v>143109</v>
      </c>
      <c r="O3513" s="252" t="str">
        <f t="shared" ref="O3513:V3513" si="2828">CONCATENATE(SUM(O3495:O3512)+100,COUNT(O3495:O3512)+100)</f>
        <v>153109</v>
      </c>
      <c r="P3513" s="252" t="str">
        <f t="shared" si="2828"/>
        <v>150109</v>
      </c>
      <c r="Q3513" s="252" t="str">
        <f t="shared" si="2828"/>
        <v>143109</v>
      </c>
      <c r="R3513" s="252" t="str">
        <f t="shared" si="2828"/>
        <v>132109</v>
      </c>
      <c r="S3513" s="252" t="str">
        <f t="shared" si="2828"/>
        <v>146109</v>
      </c>
      <c r="T3513" s="252" t="str">
        <f t="shared" si="2828"/>
        <v>135109</v>
      </c>
      <c r="U3513" s="252" t="str">
        <f t="shared" si="2828"/>
        <v>146109</v>
      </c>
      <c r="V3513" s="252" t="str">
        <f t="shared" si="2828"/>
        <v>154109</v>
      </c>
      <c r="W3513" s="253"/>
      <c r="X3513" s="254">
        <f>SUM(X3495:X3512)</f>
        <v>6</v>
      </c>
      <c r="Y3513" s="255"/>
      <c r="Z3513" s="256"/>
      <c r="AA3513" s="257"/>
      <c r="AB3513" s="52"/>
      <c r="AC3513" s="52"/>
    </row>
    <row r="3514" spans="1:37" ht="18" x14ac:dyDescent="0.25">
      <c r="B3514" s="251" t="s">
        <v>322</v>
      </c>
      <c r="C3514" s="258">
        <f>AVERAGE(C3495:C3512)</f>
        <v>5.8888888888888893</v>
      </c>
      <c r="D3514" s="258">
        <f t="shared" ref="D3514:K3514" si="2829">AVERAGE(D3495:D3512)</f>
        <v>4.4444444444444446</v>
      </c>
      <c r="E3514" s="258">
        <f t="shared" si="2829"/>
        <v>6.333333333333333</v>
      </c>
      <c r="F3514" s="258">
        <f t="shared" si="2829"/>
        <v>5.333333333333333</v>
      </c>
      <c r="G3514" s="258">
        <f t="shared" si="2829"/>
        <v>4.5555555555555554</v>
      </c>
      <c r="H3514" s="258">
        <f t="shared" si="2829"/>
        <v>4.2222222222222223</v>
      </c>
      <c r="I3514" s="258">
        <f t="shared" si="2829"/>
        <v>4.666666666666667</v>
      </c>
      <c r="J3514" s="258">
        <f t="shared" si="2829"/>
        <v>3.4444444444444446</v>
      </c>
      <c r="K3514" s="258">
        <f t="shared" si="2829"/>
        <v>5.2222222222222223</v>
      </c>
      <c r="L3514" s="259">
        <f>SUM(C3514:K3514)</f>
        <v>44.111111111111107</v>
      </c>
      <c r="M3514" s="260"/>
      <c r="N3514" s="258">
        <f>AVERAGE(N3495:N3512)</f>
        <v>4.7777777777777777</v>
      </c>
      <c r="O3514" s="258">
        <f t="shared" ref="O3514:V3514" si="2830">AVERAGE(O3495:O3512)</f>
        <v>5.8888888888888893</v>
      </c>
      <c r="P3514" s="261">
        <f t="shared" si="2830"/>
        <v>5.5555555555555554</v>
      </c>
      <c r="Q3514" s="261">
        <f t="shared" si="2830"/>
        <v>4.7777777777777777</v>
      </c>
      <c r="R3514" s="261">
        <f t="shared" si="2830"/>
        <v>3.5555555555555554</v>
      </c>
      <c r="S3514" s="261">
        <f t="shared" si="2830"/>
        <v>5.1111111111111107</v>
      </c>
      <c r="T3514" s="261">
        <f t="shared" si="2830"/>
        <v>3.8888888888888888</v>
      </c>
      <c r="U3514" s="261">
        <f t="shared" si="2830"/>
        <v>5.1111111111111107</v>
      </c>
      <c r="V3514" s="261">
        <f t="shared" si="2830"/>
        <v>6</v>
      </c>
      <c r="W3514" s="262">
        <f>SUM(N3514:V3514)</f>
        <v>44.666666666666671</v>
      </c>
      <c r="X3514" s="260"/>
      <c r="Y3514" s="148"/>
      <c r="Z3514" s="263"/>
      <c r="AA3514" s="264"/>
      <c r="AB3514" s="52"/>
      <c r="AC3514" s="52"/>
    </row>
    <row r="3515" spans="1:37" x14ac:dyDescent="0.25">
      <c r="B3515" s="265"/>
      <c r="C3515" s="266"/>
      <c r="D3515" s="265"/>
      <c r="E3515" s="266"/>
      <c r="F3515" s="265"/>
      <c r="G3515" s="266"/>
      <c r="H3515" s="265"/>
      <c r="I3515" s="266"/>
      <c r="J3515" s="265"/>
      <c r="K3515" s="266"/>
      <c r="L3515" s="265"/>
      <c r="M3515" s="266"/>
      <c r="N3515" s="265"/>
      <c r="O3515" s="266"/>
      <c r="P3515" s="265"/>
      <c r="Q3515" s="266"/>
      <c r="R3515" s="265"/>
      <c r="S3515" s="266"/>
      <c r="T3515" s="265"/>
      <c r="U3515" s="266"/>
      <c r="V3515" s="265"/>
      <c r="W3515" s="266"/>
      <c r="X3515" s="265"/>
      <c r="Y3515" s="266"/>
      <c r="Z3515" s="265"/>
      <c r="AA3515" s="266"/>
      <c r="AB3515" s="265"/>
      <c r="AC3515" s="266"/>
    </row>
    <row r="3516" spans="1:37" ht="18.75" thickBot="1" x14ac:dyDescent="0.3">
      <c r="B3516" s="267"/>
      <c r="C3516" s="267"/>
      <c r="D3516" s="267"/>
      <c r="E3516" s="296" t="s">
        <v>323</v>
      </c>
      <c r="F3516" s="297"/>
      <c r="G3516" s="297"/>
      <c r="H3516" s="297"/>
      <c r="I3516" s="297"/>
      <c r="J3516" s="297"/>
      <c r="K3516" s="297"/>
      <c r="L3516" s="297"/>
      <c r="M3516" s="297"/>
    </row>
    <row r="3517" spans="1:37" ht="16.5" thickBot="1" x14ac:dyDescent="0.3">
      <c r="B3517" s="267"/>
      <c r="C3517" s="52"/>
      <c r="D3517" s="268" t="s">
        <v>324</v>
      </c>
      <c r="E3517" s="293" t="s">
        <v>325</v>
      </c>
      <c r="F3517" s="294"/>
      <c r="G3517" s="294"/>
      <c r="H3517" s="294"/>
      <c r="I3517" s="294"/>
      <c r="J3517" s="294"/>
      <c r="K3517" s="294"/>
      <c r="L3517" s="294"/>
      <c r="M3517" s="295"/>
      <c r="P3517" t="s">
        <v>326</v>
      </c>
      <c r="R3517" t="s">
        <v>327</v>
      </c>
    </row>
    <row r="3518" spans="1:37" x14ac:dyDescent="0.25">
      <c r="B3518" s="267"/>
      <c r="C3518" s="52"/>
      <c r="D3518" s="269">
        <f>MAX(AC3495:AC3512)</f>
        <v>18</v>
      </c>
      <c r="E3518" s="270" t="s">
        <v>328</v>
      </c>
      <c r="F3518" s="271" t="s">
        <v>329</v>
      </c>
      <c r="G3518" s="271" t="s">
        <v>330</v>
      </c>
      <c r="H3518" s="271" t="s">
        <v>331</v>
      </c>
      <c r="I3518" s="271" t="s">
        <v>332</v>
      </c>
      <c r="J3518" s="271" t="s">
        <v>19</v>
      </c>
      <c r="K3518" s="271" t="s">
        <v>333</v>
      </c>
      <c r="L3518" s="271" t="s">
        <v>334</v>
      </c>
      <c r="M3518" s="272" t="s">
        <v>312</v>
      </c>
      <c r="N3518" t="s">
        <v>318</v>
      </c>
      <c r="O3518" s="273" t="s">
        <v>18</v>
      </c>
      <c r="P3518" s="274" t="s">
        <v>335</v>
      </c>
      <c r="Q3518" s="274" t="s">
        <v>336</v>
      </c>
      <c r="R3518" t="s">
        <v>0</v>
      </c>
      <c r="S3518" t="s">
        <v>1</v>
      </c>
      <c r="T3518" t="s">
        <v>13</v>
      </c>
      <c r="U3518" t="s">
        <v>337</v>
      </c>
      <c r="V3518" s="237" t="s">
        <v>338</v>
      </c>
      <c r="W3518" s="237" t="s">
        <v>339</v>
      </c>
      <c r="X3518" s="237" t="s">
        <v>340</v>
      </c>
      <c r="Y3518" s="237" t="s">
        <v>341</v>
      </c>
      <c r="Z3518" s="237" t="s">
        <v>342</v>
      </c>
      <c r="AA3518" s="237" t="s">
        <v>343</v>
      </c>
      <c r="AB3518" s="237" t="s">
        <v>344</v>
      </c>
      <c r="AC3518" s="237" t="s">
        <v>345</v>
      </c>
    </row>
    <row r="3519" spans="1:37" ht="16.5" thickBot="1" x14ac:dyDescent="0.3">
      <c r="A3519" s="238" t="str">
        <f>CONCATENATE($C$10,"P",A3493)</f>
        <v>2015P19</v>
      </c>
      <c r="B3519" s="275"/>
      <c r="C3519" s="52" t="str">
        <f>C3493</f>
        <v>DJ Mahar</v>
      </c>
      <c r="D3519" s="276">
        <f>IF(D3518=0,G3493,VLOOKUP(D3518,B3495:AB3512,27,FALSE))</f>
        <v>5</v>
      </c>
      <c r="E3519" s="277">
        <f>E3522+E3525</f>
        <v>8</v>
      </c>
      <c r="F3519" s="277">
        <f>F3522+F3525</f>
        <v>4</v>
      </c>
      <c r="G3519" s="277">
        <f>G3522+G3525</f>
        <v>14</v>
      </c>
      <c r="H3519" s="277">
        <f>H3522+H3525</f>
        <v>0</v>
      </c>
      <c r="I3519" s="277">
        <f>I3522+I3525</f>
        <v>36</v>
      </c>
      <c r="J3519" s="278">
        <f>E3519/I3519</f>
        <v>0.22222222222222221</v>
      </c>
      <c r="K3519" s="279">
        <f>F3519/SUM(F3519:H3519)</f>
        <v>0.22222222222222221</v>
      </c>
      <c r="L3519" s="277">
        <f>L3522+L3525</f>
        <v>2</v>
      </c>
      <c r="M3519" s="277">
        <f>M3522+M3525</f>
        <v>19</v>
      </c>
      <c r="N3519" s="247">
        <f>VLOOKUP(D3518,AC3495:AH3512,6,FALSE)</f>
        <v>1.3804444444444459</v>
      </c>
      <c r="O3519">
        <f>IFERROR(VLOOKUP(D3518,AC3495:AI3512,7,FALSE),AI3495)</f>
        <v>12</v>
      </c>
      <c r="P3519" s="134">
        <f>IF(D3519&lt;=-1,ROUNDUP(((((ROUNDDOWN((AVERAGE(L3495:L3512,W3495:W3512)-36)*0.8,0)+0.001)/0.8)+36)*(COUNT(L3495:L3512,W3495:W3512)+1))-SUM(L3495:L3512,W3495:W3512),0),ROUNDUP(((((ROUNDDOWN((AVERAGE(L3495:L3512,W3495:W3512)-36)*0.8,0)+1)/0.8)+36)*(COUNT(L3495:L3512,W3495:W3512)+1))-SUM(L3495:L3512,W3495:W3512),0))</f>
        <v>52</v>
      </c>
      <c r="Q3519" s="134">
        <f>IF(ROUNDDOWN((AVERAGE(L3495:L3512,W3495:W3512)-36)*0.8,0)&lt;=0,ROUNDDOWN(((((ROUNDDOWN((AVERAGE(L3495:L3512,W3495:W3512)-36)*0.8,0)-1)/0.8)+36)*(COUNT(L3495:L3512,W3495:W3512)+1))-SUM(L3495:L3512,W3495:W3512),0),ROUNDDOWN(((((ROUNDDOWN((AVERAGE(L3495:L3512,W3495:W3512)-36)*0.8,0)-0.001)/0.8)+36)*(COUNT(L3495:L3512,W3495:W3512)+1))-SUM(L3495:L3512,W3495:W3512),0))</f>
        <v>27</v>
      </c>
      <c r="R3519" s="247">
        <f>L3514</f>
        <v>44.111111111111107</v>
      </c>
      <c r="S3519" s="247">
        <f>W3514</f>
        <v>44.666666666666671</v>
      </c>
      <c r="T3519">
        <f>SUMIF(AD3495:AD3512,"P",AI3495:AI3512)</f>
        <v>193</v>
      </c>
      <c r="U3519">
        <f>SUMIF(AD3495:AD3512,"P",AJ3495:AJ3512)</f>
        <v>160</v>
      </c>
      <c r="V3519" s="280">
        <f>SUM(COUNTIF(C3495:C3512,3),COUNTIF(D3495:D3512,2),COUNTIF(E3495:E3512,3),COUNTIF(F3495:F3512,2),COUNTIF(G3495:G3512,2),COUNTIF(H3495:H3512,1),COUNTIF(I3495:I3512,2),COUNTIF(J3495:J3512,1),COUNTIF(K3495:K3512,2),COUNTIF(N3495:N3512,2),COUNTIF(O3495:O3512,2),COUNTIF(P3495:P3512,3),COUNTIF(Q3495:Q3512,2),COUNTIF(R3495:R3512,1),COUNTIF(S3495:S3512,2),COUNTIF(T3495:T3512,1),COUNTIF(U3495:U3512,2),COUNTIF(V3495:V3512,3))/(9*MAX($AE3495:$AE3512))</f>
        <v>0</v>
      </c>
      <c r="W3519" s="280">
        <f>SUM(COUNTIF(C3495:C3512,4),COUNTIF(D3495:D3512,3),COUNTIF(E3495:E3512,4),COUNTIF(F3495:F3512,3),COUNTIF(G3495:G3512,3),COUNTIF(H3495:H3512,2),COUNTIF(I3495:I3512,3),COUNTIF(J3495:J3512,2),COUNTIF(K3495:K3512,3),COUNTIF(N3495:N3512,3),COUNTIF(O3495:O3512,3),COUNTIF(P3495:P3512,4),COUNTIF(Q3495:Q3512,3),COUNTIF(R3495:R3512,2),COUNTIF(S3495:S3512,3),COUNTIF(T3495:T3512,2),COUNTIF(U3495:U3512,3),COUNTIF(V3495:V3512,4))/(9*MAX($AE3495:$AE3512))</f>
        <v>2.4691358024691357E-2</v>
      </c>
      <c r="X3519" s="280">
        <f>SUM(COUNTIF(C3495:C3512,5),COUNTIF(D3495:D3512,4),COUNTIF(E3495:E3512,5),COUNTIF(F3495:F3512,4),COUNTIF(G3495:G3512,4),COUNTIF(H3495:H3512,3),COUNTIF(I3495:I3512,4),COUNTIF(J3495:J3512,3),COUNTIF(K3495:K3512,4),COUNTIF(N3495:N3512,4),COUNTIF(O3495:O3512,4),COUNTIF(P3495:P3512,5),COUNTIF(Q3495:Q3512,4),COUNTIF(R3495:R3512,3),COUNTIF(S3495:S3512,4),COUNTIF(T3495:T3512,3),COUNTIF(U3495:U3512,4),COUNTIF(V3495:V3512,5))/(9*MAX($AE3495:$AE3512))</f>
        <v>0.30864197530864196</v>
      </c>
      <c r="Y3519" s="280">
        <f>SUM(COUNTIF(C3495:C3512,6),COUNTIF(D3495:D3512,5),COUNTIF(E3495:E3512,6),COUNTIF(F3495:F3512,5),COUNTIF(G3495:G3512,5),COUNTIF(H3495:H3512,4),COUNTIF(I3495:I3512,5),COUNTIF(J3495:J3512,4),COUNTIF(K3495:K3512,5),COUNTIF(N3495:N3512,5),COUNTIF(O3495:O3512,5),COUNTIF(P3495:P3512,6),COUNTIF(Q3495:Q3512,5),COUNTIF(R3495:R3512,4),COUNTIF(S3495:S3512,5),COUNTIF(T3495:T3512,4),COUNTIF(U3495:U3512,5),COUNTIF(V3495:V3512,6))/(9*MAX($AE3495:$AE3512))</f>
        <v>0.41975308641975306</v>
      </c>
      <c r="Z3519" s="280">
        <f>SUM(COUNTIF(C3495:C3512,"&gt;=7"),COUNTIF(D3495:D3512,"&gt;=6"),COUNTIF(E3495:E3512,"&gt;=7"),COUNTIF(F3495:F3512,"&gt;=6"),COUNTIF(G3495:G3512,"&gt;=6"),COUNTIF(H3495:H3512,"&gt;=5"),COUNTIF(I3495:I3512,"&gt;=6"),COUNTIF(J3495:J3512,"&gt;=5"),COUNTIF(K3495:K3512,"&gt;=6"),COUNTIF(N3495:N3512,"&gt;=6"),COUNTIF(O3495:O3512,"&gt;=6"),COUNTIF(P3495:P3512,"&gt;=7"),COUNTIF(Q3495:Q3512,"&gt;=6"),COUNTIF(R3495:R3512,"&gt;=5"),COUNTIF(S3495:S3512,"&gt;=6"),COUNTIF(T3495:T3512,"&gt;=5"),COUNTIF(U3495:U3512,"&gt;=6"),COUNTIF(V3495:V3512,"&gt;=7"))/(9*MAX($AE3495:$AE3512))</f>
        <v>0.24691358024691357</v>
      </c>
      <c r="AA3519">
        <f>AVERAGE(AI3495:AI3504)</f>
        <v>11.4</v>
      </c>
      <c r="AB3519">
        <f t="shared" ref="AB3519" si="2831">MAX(AI3495:AI3512)</f>
        <v>13</v>
      </c>
      <c r="AC3519">
        <f>MIN(AI3495:AI3511)</f>
        <v>9</v>
      </c>
    </row>
    <row r="3520" spans="1:37" x14ac:dyDescent="0.25">
      <c r="E3520" s="293" t="s">
        <v>346</v>
      </c>
      <c r="F3520" s="294"/>
      <c r="G3520" s="294"/>
      <c r="H3520" s="294"/>
      <c r="I3520" s="294"/>
      <c r="J3520" s="294"/>
      <c r="K3520" s="294"/>
      <c r="L3520" s="294"/>
      <c r="M3520" s="295"/>
    </row>
    <row r="3521" spans="1:37" x14ac:dyDescent="0.25">
      <c r="E3521" s="270" t="s">
        <v>328</v>
      </c>
      <c r="F3521" s="271" t="s">
        <v>329</v>
      </c>
      <c r="G3521" s="271" t="s">
        <v>330</v>
      </c>
      <c r="H3521" s="271" t="s">
        <v>331</v>
      </c>
      <c r="I3521" s="271" t="s">
        <v>332</v>
      </c>
      <c r="J3521" s="271" t="s">
        <v>19</v>
      </c>
      <c r="K3521" s="271" t="s">
        <v>333</v>
      </c>
      <c r="L3521" s="271" t="s">
        <v>334</v>
      </c>
      <c r="M3521" s="272" t="s">
        <v>312</v>
      </c>
    </row>
    <row r="3522" spans="1:37" ht="16.5" thickBot="1" x14ac:dyDescent="0.3">
      <c r="E3522" s="281">
        <f>M3513</f>
        <v>2</v>
      </c>
      <c r="F3522" s="199">
        <f>COUNTIF(M3495:M3512,"&gt;1")</f>
        <v>1</v>
      </c>
      <c r="G3522" s="199">
        <f>COUNTIF(M3495:M3512,"&lt;1")</f>
        <v>8</v>
      </c>
      <c r="H3522" s="199">
        <f>COUNTIF(M3495:M3512,"=1")</f>
        <v>0</v>
      </c>
      <c r="I3522" s="199">
        <f>SUM(F3522:H3522)*2</f>
        <v>18</v>
      </c>
      <c r="J3522" s="278">
        <f>E3522/I3522</f>
        <v>0.1111111111111111</v>
      </c>
      <c r="K3522" s="279">
        <f>F3522/SUM(F3522:H3522)</f>
        <v>0.1111111111111111</v>
      </c>
      <c r="L3522" s="282">
        <f>SUM(Z3495,Z3497,Z3499,Z3501,Z3503,Z3505,Z3507,Z3509,Z3511)</f>
        <v>1</v>
      </c>
      <c r="M3522" s="283">
        <f>SUM(AA3495,AA3497,AA3499,AA3501,AA3503,AA3505,AA3507,AA3509,AA3511)</f>
        <v>7</v>
      </c>
    </row>
    <row r="3523" spans="1:37" x14ac:dyDescent="0.25">
      <c r="E3523" s="293" t="s">
        <v>347</v>
      </c>
      <c r="F3523" s="294"/>
      <c r="G3523" s="294"/>
      <c r="H3523" s="294"/>
      <c r="I3523" s="294"/>
      <c r="J3523" s="294"/>
      <c r="K3523" s="294"/>
      <c r="L3523" s="294"/>
      <c r="M3523" s="295"/>
    </row>
    <row r="3524" spans="1:37" x14ac:dyDescent="0.25">
      <c r="E3524" s="270" t="s">
        <v>328</v>
      </c>
      <c r="F3524" s="271" t="s">
        <v>329</v>
      </c>
      <c r="G3524" s="271" t="s">
        <v>330</v>
      </c>
      <c r="H3524" s="271" t="s">
        <v>331</v>
      </c>
      <c r="I3524" s="271" t="s">
        <v>332</v>
      </c>
      <c r="J3524" s="271" t="s">
        <v>19</v>
      </c>
      <c r="K3524" s="271" t="s">
        <v>333</v>
      </c>
      <c r="L3524" s="271" t="s">
        <v>334</v>
      </c>
      <c r="M3524" s="272" t="s">
        <v>312</v>
      </c>
    </row>
    <row r="3525" spans="1:37" ht="16.5" thickBot="1" x14ac:dyDescent="0.3">
      <c r="E3525" s="281">
        <f>X3513</f>
        <v>6</v>
      </c>
      <c r="F3525" s="199">
        <f>COUNTIF(X3495:X3512,"&gt;1")</f>
        <v>3</v>
      </c>
      <c r="G3525" s="199">
        <f>COUNTIF(X3495:X3512,"&lt;1")</f>
        <v>6</v>
      </c>
      <c r="H3525" s="199">
        <f>COUNTIF(X3495:X3512,"=1")</f>
        <v>0</v>
      </c>
      <c r="I3525" s="199">
        <f>SUM(F3525:H3525)*2</f>
        <v>18</v>
      </c>
      <c r="J3525" s="278">
        <f>E3525/I3525</f>
        <v>0.33333333333333331</v>
      </c>
      <c r="K3525" s="279">
        <f>F3525/SUM(F3525:H3525)</f>
        <v>0.33333333333333331</v>
      </c>
      <c r="L3525" s="284">
        <f>SUM(Z3496,Z3498,Z3500,Z3502,Z3504,Z3506,Z3508,Z3510,Z3512)</f>
        <v>1</v>
      </c>
      <c r="M3525" s="285">
        <f>SUM(AA3496,AA3498,AA3500,AA3502,AA3504,AA3506,AA3508,AA3510,AA3512)</f>
        <v>12</v>
      </c>
    </row>
    <row r="3527" spans="1:37" ht="16.5" thickBot="1" x14ac:dyDescent="0.3"/>
    <row r="3528" spans="1:37" ht="21" thickBot="1" x14ac:dyDescent="0.35">
      <c r="A3528" s="223">
        <v>20</v>
      </c>
      <c r="B3528" s="224"/>
      <c r="C3528" s="225" t="s">
        <v>262</v>
      </c>
      <c r="D3528" s="225"/>
      <c r="E3528" s="225"/>
      <c r="F3528" s="23" t="s">
        <v>308</v>
      </c>
      <c r="G3528" s="226">
        <v>8</v>
      </c>
      <c r="I3528" s="225"/>
      <c r="J3528" s="52"/>
      <c r="K3528" s="52"/>
      <c r="L3528" s="298" t="s">
        <v>0</v>
      </c>
      <c r="M3528" s="299"/>
      <c r="N3528" s="225"/>
      <c r="O3528" s="225"/>
      <c r="P3528" s="225"/>
      <c r="Q3528" s="225"/>
      <c r="R3528" s="225" t="s">
        <v>309</v>
      </c>
      <c r="S3528" s="226">
        <v>4</v>
      </c>
      <c r="T3528" s="52"/>
      <c r="U3528" s="52"/>
      <c r="V3528" s="52"/>
      <c r="W3528" s="298" t="s">
        <v>1</v>
      </c>
      <c r="X3528" s="299"/>
      <c r="Y3528" s="52"/>
      <c r="Z3528" s="52"/>
      <c r="AA3528" s="52"/>
      <c r="AB3528" s="52"/>
      <c r="AC3528" s="52"/>
    </row>
    <row r="3529" spans="1:37" ht="16.5" thickBot="1" x14ac:dyDescent="0.3">
      <c r="B3529" s="52" t="s">
        <v>4</v>
      </c>
      <c r="C3529" s="228">
        <v>1</v>
      </c>
      <c r="D3529" s="229">
        <v>2</v>
      </c>
      <c r="E3529" s="229">
        <v>3</v>
      </c>
      <c r="F3529" s="229">
        <v>4</v>
      </c>
      <c r="G3529" s="229">
        <v>5</v>
      </c>
      <c r="H3529" s="229">
        <v>6</v>
      </c>
      <c r="I3529" s="229">
        <v>7</v>
      </c>
      <c r="J3529" s="229">
        <v>8</v>
      </c>
      <c r="K3529" s="230">
        <v>9</v>
      </c>
      <c r="L3529" s="231" t="s">
        <v>69</v>
      </c>
      <c r="M3529" s="232" t="s">
        <v>8</v>
      </c>
      <c r="N3529" s="233">
        <v>10</v>
      </c>
      <c r="O3529" s="234">
        <v>11</v>
      </c>
      <c r="P3529" s="234">
        <v>12</v>
      </c>
      <c r="Q3529" s="234">
        <v>13</v>
      </c>
      <c r="R3529" s="234">
        <v>14</v>
      </c>
      <c r="S3529" s="234">
        <v>15</v>
      </c>
      <c r="T3529" s="234">
        <v>16</v>
      </c>
      <c r="U3529" s="234">
        <v>17</v>
      </c>
      <c r="V3529" s="234">
        <v>18</v>
      </c>
      <c r="W3529" s="231" t="s">
        <v>69</v>
      </c>
      <c r="X3529" s="232" t="s">
        <v>8</v>
      </c>
      <c r="Y3529" s="235" t="s">
        <v>310</v>
      </c>
      <c r="Z3529" s="236" t="s">
        <v>311</v>
      </c>
      <c r="AA3529" s="235" t="s">
        <v>312</v>
      </c>
      <c r="AB3529" s="235" t="s">
        <v>313</v>
      </c>
      <c r="AC3529" s="237" t="s">
        <v>314</v>
      </c>
      <c r="AD3529" s="237" t="s">
        <v>315</v>
      </c>
      <c r="AE3529" s="237" t="s">
        <v>316</v>
      </c>
      <c r="AF3529" s="237" t="s">
        <v>192</v>
      </c>
      <c r="AG3529" s="237" t="s">
        <v>317</v>
      </c>
      <c r="AH3529" s="237" t="s">
        <v>318</v>
      </c>
      <c r="AI3529" s="237" t="s">
        <v>18</v>
      </c>
      <c r="AJ3529" s="237" t="s">
        <v>319</v>
      </c>
      <c r="AK3529" t="s">
        <v>69</v>
      </c>
    </row>
    <row r="3530" spans="1:37" ht="16.5" thickBot="1" x14ac:dyDescent="0.3">
      <c r="A3530" s="238" t="str">
        <f>CONCATENATE($C$10,"Wk ",B3530,"P",A3528)</f>
        <v>2015Wk 1P20</v>
      </c>
      <c r="B3530" s="52">
        <v>1</v>
      </c>
      <c r="C3530" s="52">
        <f>IFERROR(VLOOKUP($A3530,$A$106:$Q$3105,5,FALSE),"DNP")</f>
        <v>5</v>
      </c>
      <c r="D3530" s="52">
        <f>IFERROR(VLOOKUP($A3530,$A$106:$Q$3105,6,FALSE),"DNP")</f>
        <v>4</v>
      </c>
      <c r="E3530" s="52">
        <f>IFERROR(VLOOKUP($A3530,$A$106:$Q$3105,7,FALSE),"DNP")</f>
        <v>7</v>
      </c>
      <c r="F3530" s="52">
        <f>IFERROR(VLOOKUP($A3530,$A$106:$Q$3105,8,FALSE),"DNP")</f>
        <v>5</v>
      </c>
      <c r="G3530" s="52">
        <f>IFERROR(VLOOKUP($A3530,$A$106:$Q$3105,9,FALSE),"DNP")</f>
        <v>5</v>
      </c>
      <c r="H3530" s="52">
        <f>IFERROR(VLOOKUP($A3530,$A$106:$Q$3105,10,FALSE),"DNP")</f>
        <v>4</v>
      </c>
      <c r="I3530" s="52">
        <f>IFERROR(VLOOKUP($A3530,$A$106:$Q$3105,11,FALSE),"DNP")</f>
        <v>6</v>
      </c>
      <c r="J3530" s="52">
        <f>IFERROR(VLOOKUP($A3530,$A$106:$Q$3105,12,FALSE),"DNP")</f>
        <v>4</v>
      </c>
      <c r="K3530" s="52">
        <f>IFERROR(VLOOKUP($A3530,$A$106:$Q$3105,13,FALSE),"DNP")</f>
        <v>6</v>
      </c>
      <c r="L3530" s="239">
        <f>IF(OR(K3530="DNP",K3530=""),"DNP",SUM(C3530:K3530))</f>
        <v>46</v>
      </c>
      <c r="M3530" s="240">
        <f>IFERROR(VLOOKUP($A3530,$A$106:$Q$3105,17,FALSE),"DNP")</f>
        <v>2</v>
      </c>
      <c r="N3530" s="241"/>
      <c r="O3530" s="241"/>
      <c r="P3530" s="241"/>
      <c r="Q3530" s="241"/>
      <c r="R3530" s="241"/>
      <c r="S3530" s="241"/>
      <c r="T3530" s="241"/>
      <c r="U3530" s="241"/>
      <c r="V3530" s="241"/>
      <c r="W3530" s="242"/>
      <c r="X3530" s="243"/>
      <c r="Y3530" s="49" t="str">
        <f>IF(M3530="DNP","DNP",IF(M3530=1,"T",IF(M3530&gt;1,"W","L")))</f>
        <v>W</v>
      </c>
      <c r="Z3530" s="49">
        <f t="shared" ref="Z3530:Z3547" si="2832">IFERROR(VLOOKUP($A3530,$A$106:$Q$3105,15,FALSE),"")</f>
        <v>2</v>
      </c>
      <c r="AA3530" s="244">
        <f t="shared" ref="AA3530:AA3547" si="2833">IFERROR(VLOOKUP($A3530,$A$106:$Q$3105,16,FALSE),"")</f>
        <v>14</v>
      </c>
      <c r="AB3530" s="245">
        <f t="shared" ref="AB3530" si="2834">G3528</f>
        <v>8</v>
      </c>
      <c r="AC3530" s="246">
        <f t="shared" ref="AC3530:AC3538" si="2835">IF(VLOOKUP(LEFT($A3530,8),$A$106:$Q$3105,17,FALSE)="Played",B3530,"")</f>
        <v>1</v>
      </c>
      <c r="AD3530" t="str">
        <f>IF(L3530&lt;&gt;"DNP","P","DNP")</f>
        <v>P</v>
      </c>
      <c r="AE3530" s="52">
        <f>COUNTIF(AD3530:AD3530,"=P")</f>
        <v>1</v>
      </c>
      <c r="AF3530" t="str">
        <f t="shared" ref="AF3530:AF3547" si="2836">IFERROR(VLOOKUP($A3530,$A$106:$R$3105,18,FALSE),"DNP")</f>
        <v>R</v>
      </c>
      <c r="AG3530" s="247">
        <f>IF(OR(W3530="DNP",W3530="")=TRUE,0,((W3549-W3530)*0.4)+(IF(Y3530="W",0.3,IF(Y3530="T",0,-0.3)))+(IF(X3530="",0,X3530*0.3)))+IF(OR(L3530="DNP",L3530="")=TRUE,0,((L3549-L3530)*0.4)+(IF(Y3530="W",0.3,IF(Y3530="T",0,-0.3)))+(IF(M3530="",0,M3530*0.3)))</f>
        <v>0.89999999999999991</v>
      </c>
      <c r="AH3530" s="247">
        <f>AG3530</f>
        <v>0.89999999999999991</v>
      </c>
      <c r="AI3530">
        <f>(34-(AB3530*2))/2</f>
        <v>9</v>
      </c>
      <c r="AJ3530">
        <f t="shared" ref="AJ3530" si="2837">AI3530+VLOOKUP(A3530,$A$160:$O$264,15,FALSE)</f>
        <v>8</v>
      </c>
      <c r="AK3530">
        <f t="shared" ref="AK3530" si="2838">IFERROR(L3530+W3530,"DNP")</f>
        <v>46</v>
      </c>
    </row>
    <row r="3531" spans="1:37" ht="16.5" thickBot="1" x14ac:dyDescent="0.3">
      <c r="A3531" s="238" t="str">
        <f>CONCATENATE($C$10,"Wk ",B3531,"P",A3528)</f>
        <v>2015Wk 2P20</v>
      </c>
      <c r="B3531" s="52">
        <v>2</v>
      </c>
      <c r="C3531" s="241"/>
      <c r="D3531" s="241"/>
      <c r="E3531" s="241"/>
      <c r="F3531" s="241"/>
      <c r="G3531" s="241"/>
      <c r="H3531" s="241"/>
      <c r="I3531" s="241"/>
      <c r="J3531" s="241"/>
      <c r="K3531" s="241"/>
      <c r="L3531" s="248"/>
      <c r="M3531" s="249"/>
      <c r="N3531" s="52">
        <f>IFERROR(VLOOKUP($A3531,$A$106:$Q$3105,5,FALSE),"DNP")</f>
        <v>7</v>
      </c>
      <c r="O3531" s="52">
        <f>IFERROR(VLOOKUP($A3531,$A$106:$Q$3105,6,FALSE),"DNP")</f>
        <v>6</v>
      </c>
      <c r="P3531" s="52">
        <f>IFERROR(VLOOKUP($A3531,$A$106:$Q$3105,7,FALSE),"DNP")</f>
        <v>5</v>
      </c>
      <c r="Q3531" s="52">
        <f>IFERROR(VLOOKUP($A3531,$A$106:$Q$3105,8,FALSE),"DNP")</f>
        <v>3</v>
      </c>
      <c r="R3531" s="52">
        <f>IFERROR(VLOOKUP($A3531,$A$106:$Q$3105,9,FALSE),"DNP")</f>
        <v>3</v>
      </c>
      <c r="S3531" s="52">
        <f>IFERROR(VLOOKUP($A3531,$A$106:$Q$3105,10,FALSE),"DNP")</f>
        <v>5</v>
      </c>
      <c r="T3531" s="52">
        <f>IFERROR(VLOOKUP($A3531,$A$106:$Q$3105,11,FALSE),"DNP")</f>
        <v>6</v>
      </c>
      <c r="U3531" s="52">
        <f>IFERROR(VLOOKUP($A3531,$A$106:$Q$3105,12,FALSE),"DNP")</f>
        <v>6</v>
      </c>
      <c r="V3531" s="52">
        <f>IFERROR(VLOOKUP($A3531,$A$106:$Q$3105,13,FALSE),"DNP")</f>
        <v>8</v>
      </c>
      <c r="W3531" s="239">
        <f>IF(OR(V3531="DNP",V3531=""),"DNP",SUM(N3531:V3531))</f>
        <v>49</v>
      </c>
      <c r="X3531" s="240">
        <f>IFERROR(VLOOKUP($A3531,$A$106:$Q$3105,17,FALSE),"DNP")</f>
        <v>1</v>
      </c>
      <c r="Y3531" s="49" t="str">
        <f>IF(X3531="DNP","DNP",IF(X3531=1,"T",IF(X3531&gt;1,"W","L")))</f>
        <v>T</v>
      </c>
      <c r="Z3531" s="49">
        <f t="shared" si="2832"/>
        <v>1</v>
      </c>
      <c r="AA3531" s="244">
        <f t="shared" si="2833"/>
        <v>18</v>
      </c>
      <c r="AB3531" s="245">
        <f t="shared" ref="AB3531" si="2839">G3528</f>
        <v>8</v>
      </c>
      <c r="AC3531" s="246">
        <f t="shared" si="2835"/>
        <v>2</v>
      </c>
      <c r="AD3531" t="str">
        <f>IF(W3531&lt;&gt;"DNP","P","DNP")</f>
        <v>P</v>
      </c>
      <c r="AE3531" s="52">
        <f>COUNTIF(AD3530:AD3531,"=P")</f>
        <v>2</v>
      </c>
      <c r="AF3531" t="str">
        <f t="shared" si="2836"/>
        <v>R</v>
      </c>
      <c r="AG3531" s="247">
        <f>IF(OR(W3531="DNP",W3531="")=TRUE,0,((W3549-W3531)*0.4)+(IF(Y3531="W",0.3,IF(Y3531="T",0,-0.3)))+(IF(X3531="",0,X3531*0.3)))+IF(OR(L3531="DNP",L3531="")=TRUE,0,((L3549-L3531)*0.4)+(IF(Y3531="W",0.3,IF(Y3531="T",0,-0.3)))+(IF(M3531="",0,M3531*0.3)))</f>
        <v>-0.4111111111111086</v>
      </c>
      <c r="AH3531" s="247">
        <f>AG3531+(AG3530*0.67)</f>
        <v>0.19188888888889138</v>
      </c>
      <c r="AI3531">
        <f t="shared" ref="AI3531:AI3547" si="2840">(34-(AB3531*2))/2</f>
        <v>9</v>
      </c>
      <c r="AJ3531">
        <f t="shared" ref="AJ3531" si="2841">AI3531+VLOOKUP(A3531,$A$327:$O$431,15,FALSE)</f>
        <v>8</v>
      </c>
      <c r="AK3531">
        <f t="shared" si="2773"/>
        <v>49</v>
      </c>
    </row>
    <row r="3532" spans="1:37" ht="16.5" thickBot="1" x14ac:dyDescent="0.3">
      <c r="A3532" s="238" t="str">
        <f>CONCATENATE($C$10,"Wk ",B3532,"P",A3528)</f>
        <v>2015Wk 3P20</v>
      </c>
      <c r="B3532" s="52">
        <v>3</v>
      </c>
      <c r="C3532" s="52">
        <f>IFERROR(VLOOKUP($A3532,$A$106:$Q$3105,5,FALSE),"DNP")</f>
        <v>6</v>
      </c>
      <c r="D3532" s="52">
        <f>IFERROR(VLOOKUP($A3532,$A$106:$Q$3105,6,FALSE),"DNP")</f>
        <v>5</v>
      </c>
      <c r="E3532" s="52">
        <f>IFERROR(VLOOKUP($A3532,$A$106:$Q$3105,7,FALSE),"DNP")</f>
        <v>5</v>
      </c>
      <c r="F3532" s="52">
        <f>IFERROR(VLOOKUP($A3532,$A$106:$Q$3105,8,FALSE),"DNP")</f>
        <v>6</v>
      </c>
      <c r="G3532" s="52">
        <f>IFERROR(VLOOKUP($A3532,$A$106:$Q$3105,9,FALSE),"DNP")</f>
        <v>6</v>
      </c>
      <c r="H3532" s="52">
        <f>IFERROR(VLOOKUP($A3532,$A$106:$Q$3105,10,FALSE),"DNP")</f>
        <v>4</v>
      </c>
      <c r="I3532" s="52">
        <f>IFERROR(VLOOKUP($A3532,$A$106:$Q$3105,11,FALSE),"DNP")</f>
        <v>4</v>
      </c>
      <c r="J3532" s="52">
        <f>IFERROR(VLOOKUP($A3532,$A$106:$Q$3105,12,FALSE),"DNP")</f>
        <v>3</v>
      </c>
      <c r="K3532" s="52">
        <f>IFERROR(VLOOKUP($A3532,$A$106:$Q$3105,13,FALSE),"DNP")</f>
        <v>5</v>
      </c>
      <c r="L3532" s="239">
        <f>IF(OR(K3532="DNP",K3532=""),"DNP",SUM(C3532:K3532))</f>
        <v>44</v>
      </c>
      <c r="M3532" s="240">
        <f>IFERROR(VLOOKUP($A3532,$A$106:$Q$3105,17,FALSE),"DNP")</f>
        <v>2</v>
      </c>
      <c r="N3532" s="241"/>
      <c r="O3532" s="241"/>
      <c r="P3532" s="241"/>
      <c r="Q3532" s="241"/>
      <c r="R3532" s="241"/>
      <c r="S3532" s="241"/>
      <c r="T3532" s="241"/>
      <c r="U3532" s="241"/>
      <c r="V3532" s="241"/>
      <c r="W3532" s="242"/>
      <c r="X3532" s="243"/>
      <c r="Y3532" s="49" t="str">
        <f t="shared" ref="Y3532" si="2842">IF(M3532="DNP","DNP",IF(M3532=1,"T",IF(M3532&gt;1,"W","L")))</f>
        <v>W</v>
      </c>
      <c r="Z3532" s="49">
        <f t="shared" si="2832"/>
        <v>0</v>
      </c>
      <c r="AA3532" s="244">
        <f t="shared" si="2833"/>
        <v>0</v>
      </c>
      <c r="AB3532" s="250">
        <f t="shared" ref="AB3532" si="2843">G3528</f>
        <v>8</v>
      </c>
      <c r="AC3532" s="246">
        <f t="shared" si="2835"/>
        <v>3</v>
      </c>
      <c r="AD3532" t="str">
        <f>IF(L3532&lt;&gt;"DNP","P","DNP")</f>
        <v>P</v>
      </c>
      <c r="AE3532" s="52">
        <f>COUNTIF(AD3530:AD3532,"=P")</f>
        <v>3</v>
      </c>
      <c r="AF3532" t="str">
        <f t="shared" si="2836"/>
        <v>R</v>
      </c>
      <c r="AG3532" s="247">
        <f>IF(OR(W3532="DNP",W3532="")=TRUE,0,((W3549-W3532)*0.4)+(IF(Y3532="W",0.3,IF(Y3532="T",0,-0.3)))+(IF(X3532="",0,X3532*0.3)))+IF(OR(L3532="DNP",L3532="")=TRUE,0,((L3549-L3532)*0.4)+(IF(Y3532="W",0.3,IF(Y3532="T",0,-0.3)))+(IF(M3532="",0,M3532*0.3)))</f>
        <v>1.7000000000000002</v>
      </c>
      <c r="AH3532" s="247">
        <f>AG3532+(AG3531*0.67)+AG3530*0.33</f>
        <v>1.7215555555555573</v>
      </c>
      <c r="AI3532">
        <f t="shared" si="2840"/>
        <v>9</v>
      </c>
      <c r="AJ3532">
        <f t="shared" ref="AJ3532" si="2844">AI3532+VLOOKUP(A3532,$A$494:$O$598,15,FALSE)</f>
        <v>10</v>
      </c>
      <c r="AK3532">
        <f t="shared" si="2773"/>
        <v>44</v>
      </c>
    </row>
    <row r="3533" spans="1:37" ht="16.5" thickBot="1" x14ac:dyDescent="0.3">
      <c r="A3533" s="238" t="str">
        <f>CONCATENATE($C$10,"Wk ",B3533,"P",A3528)</f>
        <v>2015Wk 4P20</v>
      </c>
      <c r="B3533" s="52">
        <v>4</v>
      </c>
      <c r="C3533" s="241"/>
      <c r="D3533" s="241"/>
      <c r="E3533" s="241"/>
      <c r="F3533" s="241"/>
      <c r="G3533" s="241"/>
      <c r="H3533" s="241"/>
      <c r="I3533" s="241"/>
      <c r="J3533" s="241"/>
      <c r="K3533" s="241"/>
      <c r="L3533" s="248"/>
      <c r="M3533" s="249"/>
      <c r="N3533" s="52">
        <f>IFERROR(VLOOKUP($A3533,$A$106:$Q$3105,5,FALSE),"DNP")</f>
        <v>6</v>
      </c>
      <c r="O3533" s="52">
        <f>IFERROR(VLOOKUP($A3533,$A$106:$Q$3105,6,FALSE),"DNP")</f>
        <v>6</v>
      </c>
      <c r="P3533" s="52">
        <f>IFERROR(VLOOKUP($A3533,$A$106:$Q$3105,7,FALSE),"DNP")</f>
        <v>6</v>
      </c>
      <c r="Q3533" s="52">
        <f>IFERROR(VLOOKUP($A3533,$A$106:$Q$3105,8,FALSE),"DNP")</f>
        <v>4</v>
      </c>
      <c r="R3533" s="52">
        <f>IFERROR(VLOOKUP($A3533,$A$106:$Q$3105,9,FALSE),"DNP")</f>
        <v>4</v>
      </c>
      <c r="S3533" s="52">
        <f>IFERROR(VLOOKUP($A3533,$A$106:$Q$3105,10,FALSE),"DNP")</f>
        <v>5</v>
      </c>
      <c r="T3533" s="52">
        <f>IFERROR(VLOOKUP($A3533,$A$106:$Q$3105,11,FALSE),"DNP")</f>
        <v>3</v>
      </c>
      <c r="U3533" s="52">
        <f>IFERROR(VLOOKUP($A3533,$A$106:$Q$3105,12,FALSE),"DNP")</f>
        <v>6</v>
      </c>
      <c r="V3533" s="52">
        <f>IFERROR(VLOOKUP($A3533,$A$106:$Q$3105,13,FALSE),"DNP")</f>
        <v>6</v>
      </c>
      <c r="W3533" s="239">
        <f>IF(OR(V3533="DNP",V3533=""),"DNP",SUM(N3533:V3533))</f>
        <v>46</v>
      </c>
      <c r="X3533" s="240">
        <f>IFERROR(VLOOKUP($A3533,$A$106:$Q$3105,17,FALSE),"DNP")</f>
        <v>0</v>
      </c>
      <c r="Y3533" s="49" t="str">
        <f t="shared" ref="Y3533" si="2845">IF(X3533="DNP","DNP",IF(X3533=1,"T",IF(X3533&gt;1,"W","L")))</f>
        <v>L</v>
      </c>
      <c r="Z3533" s="49">
        <f t="shared" si="2832"/>
        <v>0</v>
      </c>
      <c r="AA3533" s="244">
        <f t="shared" si="2833"/>
        <v>0</v>
      </c>
      <c r="AB3533" s="250">
        <f t="shared" ref="AB3533" si="2846">IF(AE3533&gt;=4,ROUNDDOWN((((VLOOKUP(MAX(AE3530:AE3533),AE3530:AK3547,7,FALSE)+VLOOKUP(MAX(AE3530:AE3533)-1,AE3530:AK3547,7,FALSE)+VLOOKUP(MAX(AE3530:AE3533)-2,AE3530:AK3547,7,FALSE)+VLOOKUP(MAX(AE3530:AE3533)-3,AE3530:AK3547,7,FALSE))/4)-36)*0.8,0),G3528)</f>
        <v>8</v>
      </c>
      <c r="AC3533" s="246">
        <f t="shared" si="2835"/>
        <v>4</v>
      </c>
      <c r="AD3533" t="str">
        <f>IF(W3533&lt;&gt;"DNP","P","DNP")</f>
        <v>P</v>
      </c>
      <c r="AE3533" s="52">
        <f>COUNTIF(AD3530:AD3533,"=P")</f>
        <v>4</v>
      </c>
      <c r="AF3533" t="str">
        <f t="shared" si="2836"/>
        <v>R</v>
      </c>
      <c r="AG3533" s="247">
        <f>IF(OR(W3533="DNP",W3533="")=TRUE,0,((W3549-W3533)*0.4)+(IF(Y3533="W",0.3,IF(Y3533="T",0,-0.3)))+(IF(X3533="",0,X3533*0.3)))+IF(OR(L3533="DNP",L3533="")=TRUE,0,((L3549-L3533)*0.4)+(IF(Y3533="W",0.3,IF(Y3533="T",0,-0.3)))+(IF(M3533="",0,M3533*0.3)))</f>
        <v>0.18888888888889144</v>
      </c>
      <c r="AH3533" s="247">
        <f t="shared" ref="AH3533:AH3547" si="2847">AG3533+(AG3532*0.67)+AG3531*0.33</f>
        <v>1.1922222222222256</v>
      </c>
      <c r="AI3533">
        <f t="shared" si="2840"/>
        <v>9</v>
      </c>
      <c r="AJ3533">
        <f t="shared" ref="AJ3533" si="2848">AI3533+VLOOKUP(A3533,$A$661:$O$765,15,FALSE)</f>
        <v>8</v>
      </c>
      <c r="AK3533">
        <f t="shared" si="2773"/>
        <v>46</v>
      </c>
    </row>
    <row r="3534" spans="1:37" ht="16.5" thickBot="1" x14ac:dyDescent="0.3">
      <c r="A3534" s="238" t="str">
        <f>CONCATENATE($C$10,"Wk ",B3534,"P",A3528)</f>
        <v>2015Wk 5P20</v>
      </c>
      <c r="B3534" s="52">
        <v>5</v>
      </c>
      <c r="C3534" s="52">
        <f>IFERROR(VLOOKUP($A3534,$A$106:$Q$3105,5,FALSE),"DNP")</f>
        <v>7</v>
      </c>
      <c r="D3534" s="52">
        <f>IFERROR(VLOOKUP($A3534,$A$106:$Q$3105,6,FALSE),"DNP")</f>
        <v>5</v>
      </c>
      <c r="E3534" s="52">
        <f>IFERROR(VLOOKUP($A3534,$A$106:$Q$3105,7,FALSE),"DNP")</f>
        <v>6</v>
      </c>
      <c r="F3534" s="52">
        <f>IFERROR(VLOOKUP($A3534,$A$106:$Q$3105,8,FALSE),"DNP")</f>
        <v>5</v>
      </c>
      <c r="G3534" s="52">
        <f>IFERROR(VLOOKUP($A3534,$A$106:$Q$3105,9,FALSE),"DNP")</f>
        <v>5</v>
      </c>
      <c r="H3534" s="52">
        <f>IFERROR(VLOOKUP($A3534,$A$106:$Q$3105,10,FALSE),"DNP")</f>
        <v>5</v>
      </c>
      <c r="I3534" s="52">
        <f>IFERROR(VLOOKUP($A3534,$A$106:$Q$3105,11,FALSE),"DNP")</f>
        <v>4</v>
      </c>
      <c r="J3534" s="52">
        <f>IFERROR(VLOOKUP($A3534,$A$106:$Q$3105,12,FALSE),"DNP")</f>
        <v>4</v>
      </c>
      <c r="K3534" s="52">
        <f>IFERROR(VLOOKUP($A3534,$A$106:$Q$3105,13,FALSE),"DNP")</f>
        <v>5</v>
      </c>
      <c r="L3534" s="239">
        <f>IF(OR(K3534="DNP",K3534=""),"DNP",SUM(C3534:K3534))</f>
        <v>46</v>
      </c>
      <c r="M3534" s="240">
        <f>IFERROR(VLOOKUP($A3534,$A$106:$Q$3105,17,FALSE),"DNP")</f>
        <v>0</v>
      </c>
      <c r="N3534" s="241"/>
      <c r="O3534" s="241"/>
      <c r="P3534" s="241"/>
      <c r="Q3534" s="241"/>
      <c r="R3534" s="241"/>
      <c r="S3534" s="241"/>
      <c r="T3534" s="241"/>
      <c r="U3534" s="241"/>
      <c r="V3534" s="241"/>
      <c r="W3534" s="242"/>
      <c r="X3534" s="243"/>
      <c r="Y3534" s="49" t="str">
        <f t="shared" ref="Y3534" si="2849">IF(M3534="DNP","DNP",IF(M3534=1,"T",IF(M3534&gt;1,"W","L")))</f>
        <v>L</v>
      </c>
      <c r="Z3534" s="49">
        <f t="shared" si="2832"/>
        <v>1</v>
      </c>
      <c r="AA3534" s="244">
        <f t="shared" si="2833"/>
        <v>12</v>
      </c>
      <c r="AB3534" s="250">
        <f t="shared" ref="AB3534" si="2850">IF(AE3534&gt;=4,ROUNDDOWN((((VLOOKUP(MAX(AE3530:AE3534),AE3530:AK3547,7,FALSE)+VLOOKUP(MAX(AE3530:AE3534)-1,AE3530:AK3547,7,FALSE)+VLOOKUP(MAX(AE3530:AE3534)-2,AE3530:AK3547,7,FALSE)+VLOOKUP(MAX(AE3530:AE3534)-3,AE3530:AK3547,7,FALSE))/4)-36)*0.8,0),G3528)</f>
        <v>8</v>
      </c>
      <c r="AC3534" s="246">
        <f t="shared" si="2835"/>
        <v>5</v>
      </c>
      <c r="AD3534" t="str">
        <f>IF(L3534&lt;&gt;"DNP","P","DNP")</f>
        <v>P</v>
      </c>
      <c r="AE3534" s="52">
        <f>COUNTIF(AD3530:AD3534,"=P")</f>
        <v>5</v>
      </c>
      <c r="AF3534" t="str">
        <f t="shared" si="2836"/>
        <v>R</v>
      </c>
      <c r="AG3534" s="247">
        <f>IF(OR(W3534="DNP",W3534="")=TRUE,0,((W3549-W3534)*0.4)+(IF(Y3534="W",0.3,IF(Y3534="T",0,-0.3)))+(IF(X3534="",0,X3534*0.3)))+IF(OR(L3534="DNP",L3534="")=TRUE,0,((L3549-L3534)*0.4)+(IF(Y3534="W",0.3,IF(Y3534="T",0,-0.3)))+(IF(M3534="",0,M3534*0.3)))</f>
        <v>-0.3</v>
      </c>
      <c r="AH3534" s="247">
        <f t="shared" si="2847"/>
        <v>0.38755555555555732</v>
      </c>
      <c r="AI3534">
        <f t="shared" si="2840"/>
        <v>9</v>
      </c>
      <c r="AJ3534">
        <f t="shared" ref="AJ3534" si="2851">AI3534+VLOOKUP(A3534,$A$828:$O$932,15,FALSE)</f>
        <v>8</v>
      </c>
      <c r="AK3534">
        <f t="shared" si="2773"/>
        <v>46</v>
      </c>
    </row>
    <row r="3535" spans="1:37" ht="16.5" thickBot="1" x14ac:dyDescent="0.3">
      <c r="A3535" s="238" t="str">
        <f>CONCATENATE($C$10,"Wk ",B3535,"P",A3528)</f>
        <v>2015Wk 6P20</v>
      </c>
      <c r="B3535" s="52">
        <v>6</v>
      </c>
      <c r="C3535" s="241"/>
      <c r="D3535" s="241"/>
      <c r="E3535" s="241"/>
      <c r="F3535" s="241"/>
      <c r="G3535" s="241"/>
      <c r="H3535" s="241"/>
      <c r="I3535" s="241"/>
      <c r="J3535" s="241"/>
      <c r="K3535" s="241"/>
      <c r="L3535" s="248"/>
      <c r="M3535" s="249"/>
      <c r="N3535" s="52">
        <f>IFERROR(VLOOKUP($A3535,$A$106:$Q$3105,5,FALSE),"DNP")</f>
        <v>4</v>
      </c>
      <c r="O3535" s="52">
        <f>IFERROR(VLOOKUP($A3535,$A$106:$Q$3105,6,FALSE),"DNP")</f>
        <v>6</v>
      </c>
      <c r="P3535" s="52">
        <f>IFERROR(VLOOKUP($A3535,$A$106:$Q$3105,7,FALSE),"DNP")</f>
        <v>6</v>
      </c>
      <c r="Q3535" s="52">
        <f>IFERROR(VLOOKUP($A3535,$A$106:$Q$3105,8,FALSE),"DNP")</f>
        <v>5</v>
      </c>
      <c r="R3535" s="52">
        <f>IFERROR(VLOOKUP($A3535,$A$106:$Q$3105,9,FALSE),"DNP")</f>
        <v>3</v>
      </c>
      <c r="S3535" s="52">
        <f>IFERROR(VLOOKUP($A3535,$A$106:$Q$3105,10,FALSE),"DNP")</f>
        <v>6</v>
      </c>
      <c r="T3535" s="52">
        <f>IFERROR(VLOOKUP($A3535,$A$106:$Q$3105,11,FALSE),"DNP")</f>
        <v>4</v>
      </c>
      <c r="U3535" s="52">
        <f>IFERROR(VLOOKUP($A3535,$A$106:$Q$3105,12,FALSE),"DNP")</f>
        <v>5</v>
      </c>
      <c r="V3535" s="52">
        <f>IFERROR(VLOOKUP($A3535,$A$106:$Q$3105,13,FALSE),"DNP")</f>
        <v>6</v>
      </c>
      <c r="W3535" s="239">
        <f>IF(OR(V3535="DNP",V3535=""),"DNP",SUM(N3535:V3535))</f>
        <v>45</v>
      </c>
      <c r="X3535" s="240">
        <f>IFERROR(VLOOKUP($A3535,$A$106:$Q$3105,17,FALSE),"DNP")</f>
        <v>2</v>
      </c>
      <c r="Y3535" s="49" t="str">
        <f t="shared" ref="Y3535" si="2852">IF(X3535="DNP","DNP",IF(X3535=1,"T",IF(X3535&gt;1,"W","L")))</f>
        <v>W</v>
      </c>
      <c r="Z3535" s="49">
        <f t="shared" si="2832"/>
        <v>1</v>
      </c>
      <c r="AA3535" s="244">
        <f t="shared" si="2833"/>
        <v>12</v>
      </c>
      <c r="AB3535" s="250">
        <f t="shared" ref="AB3535" si="2853">IF(AE3535&gt;=4,ROUNDDOWN((((VLOOKUP(MAX(AE3530:AE3535),AE3530:AK3547,7,FALSE)+VLOOKUP(MAX(AE3530:AE3535)-1,AE3530:AK3547,7,FALSE)+VLOOKUP(MAX(AE3530:AE3535)-2,AE3530:AK3547,7,FALSE)+VLOOKUP(MAX(AE3530:AE3535)-3,AE3530:AK3547,7,FALSE))/4)-36)*0.8,0),G3528)</f>
        <v>7</v>
      </c>
      <c r="AC3535" s="246">
        <f t="shared" si="2835"/>
        <v>6</v>
      </c>
      <c r="AD3535" t="str">
        <f>IF(W3535&lt;&gt;"DNP","P","DNP")</f>
        <v>P</v>
      </c>
      <c r="AE3535" s="52">
        <f>COUNTIF(AD3530:AD3535,"=P")</f>
        <v>6</v>
      </c>
      <c r="AF3535" t="str">
        <f t="shared" si="2836"/>
        <v>R</v>
      </c>
      <c r="AG3535" s="247">
        <f>IF(OR(W3535="DNP",W3535="")=TRUE,0,((W3549-W3535)*0.4)+(IF(Y3535="W",0.3,IF(Y3535="T",0,-0.3)))+(IF(X3535="",0,X3535*0.3)))+IF(OR(L3535="DNP",L3535="")=TRUE,0,((L3549-L3535)*0.4)+(IF(Y3535="W",0.3,IF(Y3535="T",0,-0.3)))+(IF(M3535="",0,M3535*0.3)))</f>
        <v>1.7888888888888914</v>
      </c>
      <c r="AH3535" s="247">
        <f t="shared" si="2847"/>
        <v>1.6502222222222256</v>
      </c>
      <c r="AI3535">
        <f t="shared" si="2840"/>
        <v>10</v>
      </c>
      <c r="AJ3535">
        <f t="shared" ref="AJ3535" si="2854">AI3535+VLOOKUP(A3535,$A$995:$O$1099,15,FALSE)</f>
        <v>10</v>
      </c>
      <c r="AK3535">
        <f t="shared" si="2773"/>
        <v>45</v>
      </c>
    </row>
    <row r="3536" spans="1:37" ht="16.5" thickBot="1" x14ac:dyDescent="0.3">
      <c r="A3536" s="238" t="str">
        <f>CONCATENATE($C$10,"Wk ",B3536,"P",A3528)</f>
        <v>2015Wk 7P20</v>
      </c>
      <c r="B3536" s="52">
        <v>7</v>
      </c>
      <c r="C3536" s="52">
        <f>IFERROR(VLOOKUP($A3536,$A$106:$Q$3105,5,FALSE),"DNP")</f>
        <v>6</v>
      </c>
      <c r="D3536" s="52">
        <f>IFERROR(VLOOKUP($A3536,$A$106:$Q$3105,6,FALSE),"DNP")</f>
        <v>7</v>
      </c>
      <c r="E3536" s="52">
        <f>IFERROR(VLOOKUP($A3536,$A$106:$Q$3105,7,FALSE),"DNP")</f>
        <v>6</v>
      </c>
      <c r="F3536" s="52">
        <f>IFERROR(VLOOKUP($A3536,$A$106:$Q$3105,8,FALSE),"DNP")</f>
        <v>6</v>
      </c>
      <c r="G3536" s="52">
        <f>IFERROR(VLOOKUP($A3536,$A$106:$Q$3105,9,FALSE),"DNP")</f>
        <v>5</v>
      </c>
      <c r="H3536" s="52">
        <f>IFERROR(VLOOKUP($A3536,$A$106:$Q$3105,10,FALSE),"DNP")</f>
        <v>3</v>
      </c>
      <c r="I3536" s="52">
        <f>IFERROR(VLOOKUP($A3536,$A$106:$Q$3105,11,FALSE),"DNP")</f>
        <v>5</v>
      </c>
      <c r="J3536" s="52">
        <f>IFERROR(VLOOKUP($A3536,$A$106:$Q$3105,12,FALSE),"DNP")</f>
        <v>4</v>
      </c>
      <c r="K3536" s="52">
        <f>IFERROR(VLOOKUP($A3536,$A$106:$Q$3105,13,FALSE),"DNP")</f>
        <v>5</v>
      </c>
      <c r="L3536" s="239">
        <f>IF(OR(K3536="DNP",K3536=""),"DNP",SUM(C3536:K3536))</f>
        <v>47</v>
      </c>
      <c r="M3536" s="240">
        <f>IFERROR(VLOOKUP($A3536,$A$106:$Q$3105,17,FALSE),"DNP")</f>
        <v>0</v>
      </c>
      <c r="N3536" s="241"/>
      <c r="O3536" s="241"/>
      <c r="P3536" s="241"/>
      <c r="Q3536" s="241"/>
      <c r="R3536" s="241"/>
      <c r="S3536" s="241"/>
      <c r="T3536" s="241"/>
      <c r="U3536" s="241"/>
      <c r="V3536" s="241"/>
      <c r="W3536" s="242"/>
      <c r="X3536" s="243"/>
      <c r="Y3536" s="49" t="str">
        <f t="shared" ref="Y3536" si="2855">IF(M3536="DNP","DNP",IF(M3536=1,"T",IF(M3536&gt;1,"W","L")))</f>
        <v>L</v>
      </c>
      <c r="Z3536" s="49">
        <f t="shared" si="2832"/>
        <v>0</v>
      </c>
      <c r="AA3536" s="244">
        <f t="shared" si="2833"/>
        <v>0</v>
      </c>
      <c r="AB3536" s="250">
        <f t="shared" ref="AB3536" si="2856">IF(AE3536&gt;=4,ROUNDDOWN((((VLOOKUP(MAX(AE3530:AE3536),AE3530:AK3547,7,FALSE)+VLOOKUP(MAX(AE3530:AE3536)-1,AE3530:AK3547,7,FALSE)+VLOOKUP(MAX(AE3530:AE3536)-2,AE3530:AK3547,7,FALSE)+VLOOKUP(MAX(AE3530:AE3536)-3,AE3530:AK3547,7,FALSE))/4)-36)*0.8,0),G3528)</f>
        <v>8</v>
      </c>
      <c r="AC3536" s="246">
        <f t="shared" si="2835"/>
        <v>7</v>
      </c>
      <c r="AD3536" t="str">
        <f>IF(L3536&lt;&gt;"DNP","P","DNP")</f>
        <v>P</v>
      </c>
      <c r="AE3536" s="52">
        <f>COUNTIF(AD3530:AD3536,"=P")</f>
        <v>7</v>
      </c>
      <c r="AF3536" t="str">
        <f t="shared" si="2836"/>
        <v>R</v>
      </c>
      <c r="AG3536" s="247">
        <f>IF(OR(W3536="DNP",W3536="")=TRUE,0,((W3549-W3536)*0.4)+(IF(Y3536="W",0.3,IF(Y3536="T",0,-0.3)))+(IF(X3536="",0,X3536*0.3)))+IF(OR(L3536="DNP",L3536="")=TRUE,0,((L3549-L3536)*0.4)+(IF(Y3536="W",0.3,IF(Y3536="T",0,-0.3)))+(IF(M3536="",0,M3536*0.3)))</f>
        <v>-0.7</v>
      </c>
      <c r="AH3536" s="247">
        <f t="shared" si="2847"/>
        <v>0.39955555555555744</v>
      </c>
      <c r="AI3536">
        <f t="shared" si="2840"/>
        <v>9</v>
      </c>
      <c r="AJ3536">
        <f t="shared" ref="AJ3536" si="2857">AI3536+VLOOKUP(A3536,$A$1162:$O$1266,15,FALSE)</f>
        <v>8</v>
      </c>
      <c r="AK3536">
        <f t="shared" si="2773"/>
        <v>47</v>
      </c>
    </row>
    <row r="3537" spans="1:37" ht="16.5" thickBot="1" x14ac:dyDescent="0.3">
      <c r="A3537" s="238" t="str">
        <f>CONCATENATE($C$10,"Wk ",B3537,"P",A3528)</f>
        <v>2015Wk 8P20</v>
      </c>
      <c r="B3537" s="52">
        <v>8</v>
      </c>
      <c r="C3537" s="241"/>
      <c r="D3537" s="241"/>
      <c r="E3537" s="241"/>
      <c r="F3537" s="241"/>
      <c r="G3537" s="241"/>
      <c r="H3537" s="241"/>
      <c r="I3537" s="241"/>
      <c r="J3537" s="241"/>
      <c r="K3537" s="241"/>
      <c r="L3537" s="248"/>
      <c r="M3537" s="249"/>
      <c r="N3537" s="52">
        <f>IFERROR(VLOOKUP($A3537,$A$106:$Q$3105,5,FALSE),"DNP")</f>
        <v>5</v>
      </c>
      <c r="O3537" s="52">
        <f>IFERROR(VLOOKUP($A3537,$A$106:$Q$3105,6,FALSE),"DNP")</f>
        <v>5</v>
      </c>
      <c r="P3537" s="52">
        <f>IFERROR(VLOOKUP($A3537,$A$106:$Q$3105,7,FALSE),"DNP")</f>
        <v>6</v>
      </c>
      <c r="Q3537" s="52">
        <f>IFERROR(VLOOKUP($A3537,$A$106:$Q$3105,8,FALSE),"DNP")</f>
        <v>5</v>
      </c>
      <c r="R3537" s="52">
        <f>IFERROR(VLOOKUP($A3537,$A$106:$Q$3105,9,FALSE),"DNP")</f>
        <v>3</v>
      </c>
      <c r="S3537" s="52">
        <f>IFERROR(VLOOKUP($A3537,$A$106:$Q$3105,10,FALSE),"DNP")</f>
        <v>5</v>
      </c>
      <c r="T3537" s="52">
        <f>IFERROR(VLOOKUP($A3537,$A$106:$Q$3105,11,FALSE),"DNP")</f>
        <v>4</v>
      </c>
      <c r="U3537" s="52">
        <f>IFERROR(VLOOKUP($A3537,$A$106:$Q$3105,12,FALSE),"DNP")</f>
        <v>5</v>
      </c>
      <c r="V3537" s="52">
        <f>IFERROR(VLOOKUP($A3537,$A$106:$Q$3105,13,FALSE),"DNP")</f>
        <v>6</v>
      </c>
      <c r="W3537" s="239">
        <f>IF(OR(V3537="DNP",V3537=""),"DNP",SUM(N3537:V3537))</f>
        <v>44</v>
      </c>
      <c r="X3537" s="240">
        <f>IFERROR(VLOOKUP($A3537,$A$106:$Q$3105,17,FALSE),"DNP")</f>
        <v>2</v>
      </c>
      <c r="Y3537" s="49" t="str">
        <f t="shared" ref="Y3537" si="2858">IF(X3537="DNP","DNP",IF(X3537=1,"T",IF(X3537&gt;1,"W","L")))</f>
        <v>W</v>
      </c>
      <c r="Z3537" s="49">
        <f t="shared" si="2832"/>
        <v>0</v>
      </c>
      <c r="AA3537" s="244">
        <f t="shared" si="2833"/>
        <v>0</v>
      </c>
      <c r="AB3537" s="250">
        <f t="shared" ref="AB3537" si="2859">IF(AE3537&gt;=4,ROUNDDOWN((((VLOOKUP(MAX(AE3530:AE3537),AE3530:AK3547,7,FALSE)+VLOOKUP(MAX(AE3530:AE3537)-1,AE3530:AK3547,7,FALSE)+VLOOKUP(MAX(AE3530:AE3537)-2,AE3530:AK3547,7,FALSE)+VLOOKUP(MAX(AE3530:AE3537)-3,AE3530:AK3547,7,FALSE))/4)-36)*0.8,0),G3528)</f>
        <v>7</v>
      </c>
      <c r="AC3537" s="246">
        <f t="shared" si="2835"/>
        <v>8</v>
      </c>
      <c r="AD3537" t="str">
        <f>IF(W3537&lt;&gt;"DNP","P","DNP")</f>
        <v>P</v>
      </c>
      <c r="AE3537" s="52">
        <f>COUNTIF(AD3530:AD3537,"=P")</f>
        <v>8</v>
      </c>
      <c r="AF3537" t="str">
        <f t="shared" si="2836"/>
        <v>R</v>
      </c>
      <c r="AG3537" s="247">
        <f>IF(OR(W3537="DNP",W3537="")=TRUE,0,((W3549-W3537)*0.4)+(IF(Y3537="W",0.3,IF(Y3537="T",0,-0.3)))+(IF(X3537="",0,X3537*0.3)))+IF(OR(L3537="DNP",L3537="")=TRUE,0,((L3549-L3537)*0.4)+(IF(Y3537="W",0.3,IF(Y3537="T",0,-0.3)))+(IF(M3537="",0,M3537*0.3)))</f>
        <v>2.1888888888888913</v>
      </c>
      <c r="AH3537" s="247">
        <f t="shared" si="2847"/>
        <v>2.3102222222222255</v>
      </c>
      <c r="AI3537">
        <f t="shared" si="2840"/>
        <v>10</v>
      </c>
      <c r="AJ3537">
        <f t="shared" ref="AJ3537" si="2860">AI3537+VLOOKUP(A3537,$A$1329:$O$1433,15,FALSE)</f>
        <v>11</v>
      </c>
      <c r="AK3537">
        <f t="shared" si="2773"/>
        <v>44</v>
      </c>
    </row>
    <row r="3538" spans="1:37" ht="16.5" thickBot="1" x14ac:dyDescent="0.3">
      <c r="A3538" s="238" t="str">
        <f>CONCATENATE($C$10,"Wk ",B3538,"P",A3528)</f>
        <v>2015Wk 9P20</v>
      </c>
      <c r="B3538" s="52">
        <v>9</v>
      </c>
      <c r="C3538" s="52">
        <f>IFERROR(VLOOKUP($A3538,$A$106:$Q$3105,5,FALSE),"DNP")</f>
        <v>6</v>
      </c>
      <c r="D3538" s="52">
        <f>IFERROR(VLOOKUP($A3538,$A$106:$Q$3105,6,FALSE),"DNP")</f>
        <v>5</v>
      </c>
      <c r="E3538" s="52">
        <f>IFERROR(VLOOKUP($A3538,$A$106:$Q$3105,7,FALSE),"DNP")</f>
        <v>7</v>
      </c>
      <c r="F3538" s="52">
        <f>IFERROR(VLOOKUP($A3538,$A$106:$Q$3105,8,FALSE),"DNP")</f>
        <v>6</v>
      </c>
      <c r="G3538" s="52">
        <f>IFERROR(VLOOKUP($A3538,$A$106:$Q$3105,9,FALSE),"DNP")</f>
        <v>5</v>
      </c>
      <c r="H3538" s="52">
        <f>IFERROR(VLOOKUP($A3538,$A$106:$Q$3105,10,FALSE),"DNP")</f>
        <v>5</v>
      </c>
      <c r="I3538" s="52">
        <f>IFERROR(VLOOKUP($A3538,$A$106:$Q$3105,11,FALSE),"DNP")</f>
        <v>4</v>
      </c>
      <c r="J3538" s="52">
        <f>IFERROR(VLOOKUP($A3538,$A$106:$Q$3105,12,FALSE),"DNP")</f>
        <v>4</v>
      </c>
      <c r="K3538" s="52">
        <f>IFERROR(VLOOKUP($A3538,$A$106:$Q$3105,13,FALSE),"DNP")</f>
        <v>5</v>
      </c>
      <c r="L3538" s="239">
        <f>IF(OR(K3538="DNP",K3538=""),"DNP",SUM(C3538:K3538))</f>
        <v>47</v>
      </c>
      <c r="M3538" s="240">
        <f>IFERROR(VLOOKUP($A3538,$A$106:$Q$3105,17,FALSE),"DNP")</f>
        <v>0</v>
      </c>
      <c r="N3538" s="241"/>
      <c r="O3538" s="241"/>
      <c r="P3538" s="241"/>
      <c r="Q3538" s="241"/>
      <c r="R3538" s="241"/>
      <c r="S3538" s="241"/>
      <c r="T3538" s="241"/>
      <c r="U3538" s="241"/>
      <c r="V3538" s="241"/>
      <c r="W3538" s="242"/>
      <c r="X3538" s="243"/>
      <c r="Y3538" s="49" t="str">
        <f t="shared" ref="Y3538" si="2861">IF(M3538="DNP","DNP",IF(M3538=1,"T",IF(M3538&gt;1,"W","L")))</f>
        <v>L</v>
      </c>
      <c r="Z3538" s="49">
        <f t="shared" si="2832"/>
        <v>0</v>
      </c>
      <c r="AA3538" s="244">
        <f t="shared" si="2833"/>
        <v>0</v>
      </c>
      <c r="AB3538" s="250">
        <f t="shared" ref="AB3538" si="2862">IF(AE3538&gt;=4,ROUNDDOWN((((VLOOKUP(MAX(AE3530:AE3538),AE3530:AK3547,7,FALSE)+VLOOKUP(MAX(AE3530:AE3538)-1,AE3530:AK3547,7,FALSE)+VLOOKUP(MAX(AE3530:AE3538)-2,AE3530:AK3547,7,FALSE)+VLOOKUP(MAX(AE3530:AE3538)-3,AE3530:AK3547,7,FALSE))/4)-36)*0.8,0),G3528)</f>
        <v>7</v>
      </c>
      <c r="AC3538" s="246">
        <f t="shared" si="2835"/>
        <v>9</v>
      </c>
      <c r="AD3538" t="str">
        <f>IF(L3538&lt;&gt;"DNP","P","DNP")</f>
        <v>P</v>
      </c>
      <c r="AE3538" s="52">
        <f>COUNTIF(AD3530:AD3538,"=P")</f>
        <v>9</v>
      </c>
      <c r="AF3538" t="str">
        <f t="shared" si="2836"/>
        <v>R</v>
      </c>
      <c r="AG3538" s="247">
        <f>IF(OR(W3538="DNP",W3538="")=TRUE,0,((W3549-W3538)*0.4)+(IF(Y3538="W",0.3,IF(Y3538="T",0,-0.3)))+(IF(X3538="",0,X3538*0.3)))+IF(OR(L3538="DNP",L3538="")=TRUE,0,((L3549-L3538)*0.4)+(IF(Y3538="W",0.3,IF(Y3538="T",0,-0.3)))+(IF(M3538="",0,M3538*0.3)))</f>
        <v>-0.7</v>
      </c>
      <c r="AH3538" s="247">
        <f t="shared" si="2847"/>
        <v>0.53555555555555723</v>
      </c>
      <c r="AI3538">
        <f t="shared" si="2840"/>
        <v>10</v>
      </c>
      <c r="AJ3538">
        <f t="shared" ref="AJ3538" si="2863">AI3538+VLOOKUP(A3538,$A$1496:$O$1600,15,FALSE)</f>
        <v>8</v>
      </c>
      <c r="AK3538">
        <f t="shared" si="2773"/>
        <v>47</v>
      </c>
    </row>
    <row r="3539" spans="1:37" ht="16.5" thickBot="1" x14ac:dyDescent="0.3">
      <c r="A3539" s="238" t="str">
        <f>CONCATENATE($C$10,"Wk ",B3539,"P",A3528)</f>
        <v>2015Wk 10P20</v>
      </c>
      <c r="B3539" s="52">
        <v>10</v>
      </c>
      <c r="C3539" s="241"/>
      <c r="D3539" s="241"/>
      <c r="E3539" s="241"/>
      <c r="F3539" s="241"/>
      <c r="G3539" s="241"/>
      <c r="H3539" s="241"/>
      <c r="I3539" s="241"/>
      <c r="J3539" s="241"/>
      <c r="K3539" s="241"/>
      <c r="L3539" s="248"/>
      <c r="M3539" s="249"/>
      <c r="N3539" s="52">
        <f>IFERROR(VLOOKUP($A3539,$A$106:$Q$3105,5,FALSE),"DNP")</f>
        <v>5</v>
      </c>
      <c r="O3539" s="52">
        <f>IFERROR(VLOOKUP($A3539,$A$106:$Q$3105,6,FALSE),"DNP")</f>
        <v>5</v>
      </c>
      <c r="P3539" s="52">
        <f>IFERROR(VLOOKUP($A3539,$A$106:$Q$3105,7,FALSE),"DNP")</f>
        <v>6</v>
      </c>
      <c r="Q3539" s="52">
        <f>IFERROR(VLOOKUP($A3539,$A$106:$Q$3105,8,FALSE),"DNP")</f>
        <v>5</v>
      </c>
      <c r="R3539" s="52">
        <f>IFERROR(VLOOKUP($A3539,$A$106:$Q$3105,9,FALSE),"DNP")</f>
        <v>4</v>
      </c>
      <c r="S3539" s="52">
        <f>IFERROR(VLOOKUP($A3539,$A$106:$Q$3105,10,FALSE),"DNP")</f>
        <v>7</v>
      </c>
      <c r="T3539" s="52">
        <f>IFERROR(VLOOKUP($A3539,$A$106:$Q$3105,11,FALSE),"DNP")</f>
        <v>5</v>
      </c>
      <c r="U3539" s="52">
        <f>IFERROR(VLOOKUP($A3539,$A$106:$Q$3105,12,FALSE),"DNP")</f>
        <v>5</v>
      </c>
      <c r="V3539" s="52">
        <f>IFERROR(VLOOKUP($A3539,$A$106:$Q$3105,13,FALSE),"DNP")</f>
        <v>7</v>
      </c>
      <c r="W3539" s="239">
        <f>IF(OR(V3539="DNP",V3539=""),"DNP",SUM(N3539:V3539))</f>
        <v>49</v>
      </c>
      <c r="X3539" s="240">
        <f>IFERROR(VLOOKUP($A3539,$A$106:$Q$3105,17,FALSE),"DNP")</f>
        <v>2</v>
      </c>
      <c r="Y3539" s="49" t="str">
        <f t="shared" ref="Y3539" si="2864">IF(X3539="DNP","DNP",IF(X3539=1,"T",IF(X3539&gt;1,"W","L")))</f>
        <v>W</v>
      </c>
      <c r="Z3539" s="49">
        <f t="shared" si="2832"/>
        <v>0</v>
      </c>
      <c r="AA3539" s="244">
        <f t="shared" si="2833"/>
        <v>0</v>
      </c>
      <c r="AB3539" s="250">
        <f t="shared" ref="AB3539" si="2865">IF(AE3539&gt;=4,ROUNDDOWN((((VLOOKUP(MAX(AE3530:AE3539),AE3530:AK3547,7,FALSE)+VLOOKUP(MAX(AE3530:AE3539)-1,AE3530:AK3547,7,FALSE)+VLOOKUP(MAX(AE3530:AE3539)-2,AE3530:AK3547,7,FALSE)+VLOOKUP(MAX(AE3530:AE3539)-3,AE3530:AK3547,7,FALSE))/4)-36)*0.8,0),G3528)</f>
        <v>8</v>
      </c>
      <c r="AC3539" s="246">
        <f t="shared" ref="AC3539:AC3547" si="2866">IF(VLOOKUP(LEFT($A3539,9),$A$106:$Q$3105,17,FALSE)="Played",B3539,"")</f>
        <v>10</v>
      </c>
      <c r="AD3539" t="str">
        <f>IF(W3539&lt;&gt;"DNP","P","DNP")</f>
        <v>P</v>
      </c>
      <c r="AE3539" s="52">
        <f>COUNTIF(AD3530:AD3539,"=P")</f>
        <v>10</v>
      </c>
      <c r="AF3539" t="str">
        <f t="shared" si="2836"/>
        <v>R</v>
      </c>
      <c r="AG3539" s="247">
        <f>IF(OR(W3539="DNP",W3539="")=TRUE,0,((W3549-W3539)*0.4)+(IF(Y3539="W",0.3,IF(Y3539="T",0,-0.3)))+(IF(X3539="",0,X3539*0.3)))+IF(OR(L3539="DNP",L3539="")=TRUE,0,((L3549-L3539)*0.4)+(IF(Y3539="W",0.3,IF(Y3539="T",0,-0.3)))+(IF(M3539="",0,M3539*0.3)))</f>
        <v>0.18888888888889138</v>
      </c>
      <c r="AH3539" s="247">
        <f t="shared" si="2847"/>
        <v>0.44222222222222557</v>
      </c>
      <c r="AI3539">
        <f t="shared" si="2840"/>
        <v>9</v>
      </c>
      <c r="AJ3539">
        <f t="shared" ref="AJ3539" si="2867">AI3539+VLOOKUP(A3539,$A$1663:$O$1767,15,FALSE)</f>
        <v>6</v>
      </c>
      <c r="AK3539">
        <f t="shared" si="2773"/>
        <v>49</v>
      </c>
    </row>
    <row r="3540" spans="1:37" ht="16.5" thickBot="1" x14ac:dyDescent="0.3">
      <c r="A3540" s="238" t="str">
        <f>CONCATENATE($C$10,"Wk ",B3540,"P",A3528)</f>
        <v>2015Wk 11P20</v>
      </c>
      <c r="B3540" s="52">
        <v>11</v>
      </c>
      <c r="C3540" s="52">
        <f>IFERROR(VLOOKUP($A3540,$A$106:$Q$3105,5,FALSE),"DNP")</f>
        <v>6</v>
      </c>
      <c r="D3540" s="52">
        <f>IFERROR(VLOOKUP($A3540,$A$106:$Q$3105,6,FALSE),"DNP")</f>
        <v>5</v>
      </c>
      <c r="E3540" s="52">
        <f>IFERROR(VLOOKUP($A3540,$A$106:$Q$3105,7,FALSE),"DNP")</f>
        <v>6</v>
      </c>
      <c r="F3540" s="52">
        <f>IFERROR(VLOOKUP($A3540,$A$106:$Q$3105,8,FALSE),"DNP")</f>
        <v>6</v>
      </c>
      <c r="G3540" s="52">
        <f>IFERROR(VLOOKUP($A3540,$A$106:$Q$3105,9,FALSE),"DNP")</f>
        <v>4</v>
      </c>
      <c r="H3540" s="52">
        <f>IFERROR(VLOOKUP($A3540,$A$106:$Q$3105,10,FALSE),"DNP")</f>
        <v>5</v>
      </c>
      <c r="I3540" s="52">
        <f>IFERROR(VLOOKUP($A3540,$A$106:$Q$3105,11,FALSE),"DNP")</f>
        <v>6</v>
      </c>
      <c r="J3540" s="52">
        <f>IFERROR(VLOOKUP($A3540,$A$106:$Q$3105,12,FALSE),"DNP")</f>
        <v>4</v>
      </c>
      <c r="K3540" s="52">
        <f>IFERROR(VLOOKUP($A3540,$A$106:$Q$3105,13,FALSE),"DNP")</f>
        <v>6</v>
      </c>
      <c r="L3540" s="239">
        <f>IF(OR(K3540="DNP",K3540=""),"DNP",SUM(C3540:K3540))</f>
        <v>48</v>
      </c>
      <c r="M3540" s="240">
        <f>IFERROR(VLOOKUP($A3540,$A$106:$Q$3105,17,FALSE),"DNP")</f>
        <v>0</v>
      </c>
      <c r="N3540" s="241"/>
      <c r="O3540" s="241"/>
      <c r="P3540" s="241"/>
      <c r="Q3540" s="241"/>
      <c r="R3540" s="241"/>
      <c r="S3540" s="241"/>
      <c r="T3540" s="241"/>
      <c r="U3540" s="241"/>
      <c r="V3540" s="241"/>
      <c r="W3540" s="242"/>
      <c r="X3540" s="243"/>
      <c r="Y3540" s="49" t="str">
        <f t="shared" ref="Y3540" si="2868">IF(M3540="DNP","DNP",IF(M3540=1,"T",IF(M3540&gt;1,"W","L")))</f>
        <v>L</v>
      </c>
      <c r="Z3540" s="49">
        <f t="shared" si="2832"/>
        <v>0</v>
      </c>
      <c r="AA3540" s="244">
        <f t="shared" si="2833"/>
        <v>0</v>
      </c>
      <c r="AB3540" s="250">
        <f t="shared" ref="AB3540" si="2869">IF(AE3540&gt;=4,ROUNDDOWN((((VLOOKUP(MAX(AE3530:AE3540),AE3530:AK3547,7,FALSE)+VLOOKUP(MAX(AE3530:AE3540)-1,AE3530:AK3547,7,FALSE)+VLOOKUP(MAX(AE3530:AE3540)-2,AE3530:AK3547,7,FALSE)+VLOOKUP(MAX(AE3530:AE3540)-3,AE3530:AK3547,7,FALSE))/4)-36)*0.8,0),G3528)</f>
        <v>8</v>
      </c>
      <c r="AC3540" s="246">
        <f t="shared" si="2866"/>
        <v>11</v>
      </c>
      <c r="AD3540" t="str">
        <f>IF(L3540&lt;&gt;"DNP","P","DNP")</f>
        <v>P</v>
      </c>
      <c r="AE3540" s="52">
        <f>COUNTIF(AD3530:AD3540,"=P")</f>
        <v>11</v>
      </c>
      <c r="AF3540" t="str">
        <f t="shared" si="2836"/>
        <v>R</v>
      </c>
      <c r="AG3540" s="247">
        <f>IF(OR(W3540="DNP",W3540="")=TRUE,0,((W3549-W3540)*0.4)+(IF(Y3540="W",0.3,IF(Y3540="T",0,-0.3)))+(IF(X3540="",0,X3540*0.3)))+IF(OR(L3540="DNP",L3540="")=TRUE,0,((L3549-L3540)*0.4)+(IF(Y3540="W",0.3,IF(Y3540="T",0,-0.3)))+(IF(M3540="",0,M3540*0.3)))</f>
        <v>-1.1000000000000001</v>
      </c>
      <c r="AH3540" s="247">
        <f t="shared" si="2847"/>
        <v>-1.2044444444444429</v>
      </c>
      <c r="AI3540">
        <f t="shared" si="2840"/>
        <v>9</v>
      </c>
      <c r="AJ3540">
        <f t="shared" ref="AJ3540" si="2870">AI3540+VLOOKUP(A3540,$A$1830:$O$1934,15,FALSE)</f>
        <v>6</v>
      </c>
      <c r="AK3540">
        <f t="shared" si="2773"/>
        <v>48</v>
      </c>
    </row>
    <row r="3541" spans="1:37" ht="16.5" thickBot="1" x14ac:dyDescent="0.3">
      <c r="A3541" s="238" t="str">
        <f>CONCATENATE($C$10,"Wk ",B3541,"P",A3528)</f>
        <v>2015Wk 12P20</v>
      </c>
      <c r="B3541" s="52">
        <v>12</v>
      </c>
      <c r="C3541" s="241"/>
      <c r="D3541" s="241"/>
      <c r="E3541" s="241"/>
      <c r="F3541" s="241"/>
      <c r="G3541" s="241"/>
      <c r="H3541" s="241"/>
      <c r="I3541" s="241"/>
      <c r="J3541" s="241"/>
      <c r="K3541" s="241"/>
      <c r="L3541" s="248"/>
      <c r="M3541" s="249"/>
      <c r="N3541" s="52">
        <f>IFERROR(VLOOKUP($A3541,$A$106:$Q$3105,5,FALSE),"DNP")</f>
        <v>6</v>
      </c>
      <c r="O3541" s="52">
        <f>IFERROR(VLOOKUP($A3541,$A$106:$Q$3105,6,FALSE),"DNP")</f>
        <v>5</v>
      </c>
      <c r="P3541" s="52">
        <f>IFERROR(VLOOKUP($A3541,$A$106:$Q$3105,7,FALSE),"DNP")</f>
        <v>6</v>
      </c>
      <c r="Q3541" s="52">
        <f>IFERROR(VLOOKUP($A3541,$A$106:$Q$3105,8,FALSE),"DNP")</f>
        <v>5</v>
      </c>
      <c r="R3541" s="52">
        <f>IFERROR(VLOOKUP($A3541,$A$106:$Q$3105,9,FALSE),"DNP")</f>
        <v>5</v>
      </c>
      <c r="S3541" s="52">
        <f>IFERROR(VLOOKUP($A3541,$A$106:$Q$3105,10,FALSE),"DNP")</f>
        <v>4</v>
      </c>
      <c r="T3541" s="52">
        <f>IFERROR(VLOOKUP($A3541,$A$106:$Q$3105,11,FALSE),"DNP")</f>
        <v>5</v>
      </c>
      <c r="U3541" s="52">
        <f>IFERROR(VLOOKUP($A3541,$A$106:$Q$3105,12,FALSE),"DNP")</f>
        <v>5</v>
      </c>
      <c r="V3541" s="52">
        <f>IFERROR(VLOOKUP($A3541,$A$106:$Q$3105,13,FALSE),"DNP")</f>
        <v>7</v>
      </c>
      <c r="W3541" s="239">
        <f>IF(OR(V3541="DNP",V3541=""),"DNP",SUM(N3541:V3541))</f>
        <v>48</v>
      </c>
      <c r="X3541" s="240">
        <f>IFERROR(VLOOKUP($A3541,$A$106:$Q$3105,17,FALSE),"DNP")</f>
        <v>2</v>
      </c>
      <c r="Y3541" s="49" t="str">
        <f t="shared" ref="Y3541" si="2871">IF(X3541="DNP","DNP",IF(X3541=1,"T",IF(X3541&gt;1,"W","L")))</f>
        <v>W</v>
      </c>
      <c r="Z3541" s="49">
        <f t="shared" si="2832"/>
        <v>1</v>
      </c>
      <c r="AA3541" s="244">
        <f t="shared" si="2833"/>
        <v>12</v>
      </c>
      <c r="AB3541" s="250">
        <f t="shared" ref="AB3541" si="2872">IF(AE3541&gt;=4,ROUNDDOWN((((VLOOKUP(MAX(AE3530:AE3541),AE3530:AK3547,7,FALSE)+VLOOKUP(MAX(AE3530:AE3541)-1,AE3530:AK3547,7,FALSE)+VLOOKUP(MAX(AE3530:AE3541)-2,AE3530:AK3547,7,FALSE)+VLOOKUP(MAX(AE3530:AE3541)-3,AE3530:AK3547,7,FALSE))/4)-36)*0.8,0),G3528)</f>
        <v>9</v>
      </c>
      <c r="AC3541" s="246">
        <f t="shared" si="2866"/>
        <v>12</v>
      </c>
      <c r="AD3541" t="str">
        <f>IF(W3541&lt;&gt;"DNP","P","DNP")</f>
        <v>P</v>
      </c>
      <c r="AE3541" s="52">
        <f>COUNTIF(AD3530:AD3541,"=P")</f>
        <v>12</v>
      </c>
      <c r="AF3541" t="str">
        <f t="shared" si="2836"/>
        <v>R</v>
      </c>
      <c r="AG3541" s="247">
        <f>IF(OR(W3541="DNP",W3541="")=TRUE,0,((W3549-W3541)*0.4)+(IF(Y3541="W",0.3,IF(Y3541="T",0,-0.3)))+(IF(X3541="",0,X3541*0.3)))+IF(OR(L3541="DNP",L3541="")=TRUE,0,((L3549-L3541)*0.4)+(IF(Y3541="W",0.3,IF(Y3541="T",0,-0.3)))+(IF(M3541="",0,M3541*0.3)))</f>
        <v>0.58888888888889135</v>
      </c>
      <c r="AH3541" s="247">
        <f t="shared" si="2847"/>
        <v>-8.5777777777774594E-2</v>
      </c>
      <c r="AI3541">
        <f t="shared" si="2840"/>
        <v>8</v>
      </c>
      <c r="AJ3541">
        <f t="shared" ref="AJ3541" si="2873">AI3541+VLOOKUP(A3541,$A$1997:$O$2101,15,FALSE)</f>
        <v>5</v>
      </c>
      <c r="AK3541">
        <f t="shared" si="2773"/>
        <v>48</v>
      </c>
    </row>
    <row r="3542" spans="1:37" ht="16.5" thickBot="1" x14ac:dyDescent="0.3">
      <c r="A3542" s="238" t="str">
        <f>CONCATENATE($C$10,"Wk ",B3542,"P",A3528)</f>
        <v>2015Wk 13P20</v>
      </c>
      <c r="B3542" s="52">
        <v>13</v>
      </c>
      <c r="C3542" s="52">
        <f>IFERROR(VLOOKUP($A3542,$A$106:$Q$3105,5,FALSE),"DNP")</f>
        <v>5</v>
      </c>
      <c r="D3542" s="52">
        <f>IFERROR(VLOOKUP($A3542,$A$106:$Q$3105,6,FALSE),"DNP")</f>
        <v>5</v>
      </c>
      <c r="E3542" s="52">
        <f>IFERROR(VLOOKUP($A3542,$A$106:$Q$3105,7,FALSE),"DNP")</f>
        <v>8</v>
      </c>
      <c r="F3542" s="52">
        <f>IFERROR(VLOOKUP($A3542,$A$106:$Q$3105,8,FALSE),"DNP")</f>
        <v>6</v>
      </c>
      <c r="G3542" s="52">
        <f>IFERROR(VLOOKUP($A3542,$A$106:$Q$3105,9,FALSE),"DNP")</f>
        <v>4</v>
      </c>
      <c r="H3542" s="52">
        <f>IFERROR(VLOOKUP($A3542,$A$106:$Q$3105,10,FALSE),"DNP")</f>
        <v>3</v>
      </c>
      <c r="I3542" s="52">
        <f>IFERROR(VLOOKUP($A3542,$A$106:$Q$3105,11,FALSE),"DNP")</f>
        <v>4</v>
      </c>
      <c r="J3542" s="52">
        <f>IFERROR(VLOOKUP($A3542,$A$106:$Q$3105,12,FALSE),"DNP")</f>
        <v>5</v>
      </c>
      <c r="K3542" s="52">
        <f>IFERROR(VLOOKUP($A3542,$A$106:$Q$3105,13,FALSE),"DNP")</f>
        <v>6</v>
      </c>
      <c r="L3542" s="239">
        <f>IF(OR(K3542="DNP",K3542=""),"DNP",SUM(C3542:K3542))</f>
        <v>46</v>
      </c>
      <c r="M3542" s="240">
        <f>IFERROR(VLOOKUP($A3542,$A$106:$Q$3105,17,FALSE),"DNP")</f>
        <v>0</v>
      </c>
      <c r="N3542" s="241"/>
      <c r="O3542" s="241"/>
      <c r="P3542" s="241"/>
      <c r="Q3542" s="241"/>
      <c r="R3542" s="241"/>
      <c r="S3542" s="241"/>
      <c r="T3542" s="241"/>
      <c r="U3542" s="241"/>
      <c r="V3542" s="241"/>
      <c r="W3542" s="242"/>
      <c r="X3542" s="243"/>
      <c r="Y3542" s="49" t="str">
        <f t="shared" ref="Y3542" si="2874">IF(M3542="DNP","DNP",IF(M3542=1,"T",IF(M3542&gt;1,"W","L")))</f>
        <v>L</v>
      </c>
      <c r="Z3542" s="49">
        <f t="shared" si="2832"/>
        <v>0</v>
      </c>
      <c r="AA3542" s="244">
        <f t="shared" si="2833"/>
        <v>0</v>
      </c>
      <c r="AB3542" s="250">
        <f t="shared" ref="AB3542" si="2875">IF(AE3542&gt;=4,ROUNDDOWN((((VLOOKUP(MAX(AE3530:AE3542),AE3530:AK3547,7,FALSE)+VLOOKUP(MAX(AE3530:AE3542)-1,AE3530:AK3547,7,FALSE)+VLOOKUP(MAX(AE3530:AE3542)-2,AE3530:AK3547,7,FALSE)+VLOOKUP(MAX(AE3530:AE3542)-3,AE3530:AK3547,7,FALSE))/4)-36)*0.8,0),G3528)</f>
        <v>9</v>
      </c>
      <c r="AC3542" s="246">
        <f t="shared" si="2866"/>
        <v>13</v>
      </c>
      <c r="AD3542" t="str">
        <f>IF(L3542&lt;&gt;"DNP","P","DNP")</f>
        <v>P</v>
      </c>
      <c r="AE3542" s="52">
        <f>COUNTIF(AD3530:AD3542,"=P")</f>
        <v>13</v>
      </c>
      <c r="AF3542" t="str">
        <f t="shared" si="2836"/>
        <v>R</v>
      </c>
      <c r="AG3542" s="247">
        <f>IF(OR(W3542="DNP",W3542="")=TRUE,0,((W3549-W3542)*0.4)+(IF(Y3542="W",0.3,IF(Y3542="T",0,-0.3)))+(IF(X3542="",0,X3542*0.3)))+IF(OR(L3542="DNP",L3542="")=TRUE,0,((L3549-L3542)*0.4)+(IF(Y3542="W",0.3,IF(Y3542="T",0,-0.3)))+(IF(M3542="",0,M3542*0.3)))</f>
        <v>-0.3</v>
      </c>
      <c r="AH3542" s="247">
        <f t="shared" si="2847"/>
        <v>-0.26844444444444282</v>
      </c>
      <c r="AI3542">
        <f t="shared" si="2840"/>
        <v>8</v>
      </c>
      <c r="AJ3542">
        <f t="shared" ref="AJ3542" si="2876">AI3542+VLOOKUP(A3542,$A$2164:$O$2268,15,FALSE)</f>
        <v>8</v>
      </c>
      <c r="AK3542">
        <f t="shared" si="2773"/>
        <v>46</v>
      </c>
    </row>
    <row r="3543" spans="1:37" ht="16.5" thickBot="1" x14ac:dyDescent="0.3">
      <c r="A3543" s="238" t="str">
        <f>CONCATENATE($C$10,"Wk ",B3543,"P",A3528)</f>
        <v>2015Wk 14P20</v>
      </c>
      <c r="B3543" s="52">
        <v>14</v>
      </c>
      <c r="C3543" s="241"/>
      <c r="D3543" s="241"/>
      <c r="E3543" s="241"/>
      <c r="F3543" s="241"/>
      <c r="G3543" s="241"/>
      <c r="H3543" s="241"/>
      <c r="I3543" s="241"/>
      <c r="J3543" s="241"/>
      <c r="K3543" s="241"/>
      <c r="L3543" s="248"/>
      <c r="M3543" s="249"/>
      <c r="N3543" s="52">
        <f>IFERROR(VLOOKUP($A3543,$A$106:$Q$3105,5,FALSE),"DNP")</f>
        <v>5</v>
      </c>
      <c r="O3543" s="52">
        <f>IFERROR(VLOOKUP($A3543,$A$106:$Q$3105,6,FALSE),"DNP")</f>
        <v>6</v>
      </c>
      <c r="P3543" s="52">
        <f>IFERROR(VLOOKUP($A3543,$A$106:$Q$3105,7,FALSE),"DNP")</f>
        <v>5</v>
      </c>
      <c r="Q3543" s="52">
        <f>IFERROR(VLOOKUP($A3543,$A$106:$Q$3105,8,FALSE),"DNP")</f>
        <v>5</v>
      </c>
      <c r="R3543" s="52">
        <f>IFERROR(VLOOKUP($A3543,$A$106:$Q$3105,9,FALSE),"DNP")</f>
        <v>4</v>
      </c>
      <c r="S3543" s="52">
        <f>IFERROR(VLOOKUP($A3543,$A$106:$Q$3105,10,FALSE),"DNP")</f>
        <v>5</v>
      </c>
      <c r="T3543" s="52">
        <f>IFERROR(VLOOKUP($A3543,$A$106:$Q$3105,11,FALSE),"DNP")</f>
        <v>4</v>
      </c>
      <c r="U3543" s="52">
        <f>IFERROR(VLOOKUP($A3543,$A$106:$Q$3105,12,FALSE),"DNP")</f>
        <v>5</v>
      </c>
      <c r="V3543" s="52">
        <f>IFERROR(VLOOKUP($A3543,$A$106:$Q$3105,13,FALSE),"DNP")</f>
        <v>7</v>
      </c>
      <c r="W3543" s="239">
        <f>IF(OR(V3543="DNP",V3543=""),"DNP",SUM(N3543:V3543))</f>
        <v>46</v>
      </c>
      <c r="X3543" s="240">
        <f>IFERROR(VLOOKUP($A3543,$A$106:$Q$3105,17,FALSE),"DNP")</f>
        <v>2</v>
      </c>
      <c r="Y3543" s="49" t="str">
        <f t="shared" ref="Y3543" si="2877">IF(X3543="DNP","DNP",IF(X3543=1,"T",IF(X3543&gt;1,"W","L")))</f>
        <v>W</v>
      </c>
      <c r="Z3543" s="49">
        <f t="shared" si="2832"/>
        <v>1</v>
      </c>
      <c r="AA3543" s="244">
        <f t="shared" si="2833"/>
        <v>12</v>
      </c>
      <c r="AB3543" s="250">
        <f t="shared" ref="AB3543" si="2878">IF(AE3543&gt;=4,ROUNDDOWN((((VLOOKUP(MAX(AE3530:AE3543),AE3530:AK3547,7,FALSE)+VLOOKUP(MAX(AE3530:AE3543)-1,AE3530:AK3547,7,FALSE)+VLOOKUP(MAX(AE3530:AE3543)-2,AE3530:AK3547,7,FALSE)+VLOOKUP(MAX(AE3530:AE3543)-3,AE3530:AK3547,7,FALSE))/4)-36)*0.8,0),G3528)</f>
        <v>8</v>
      </c>
      <c r="AC3543" s="246">
        <f t="shared" si="2866"/>
        <v>14</v>
      </c>
      <c r="AD3543" t="str">
        <f>IF(W3543&lt;&gt;"DNP","P","DNP")</f>
        <v>P</v>
      </c>
      <c r="AE3543" s="52">
        <f>COUNTIF(AD3530:AD3543,"=P")</f>
        <v>14</v>
      </c>
      <c r="AF3543" t="str">
        <f t="shared" si="2836"/>
        <v>R</v>
      </c>
      <c r="AG3543" s="247">
        <f>IF(OR(W3543="DNP",W3543="")=TRUE,0,((W3549-W3543)*0.4)+(IF(Y3543="W",0.3,IF(Y3543="T",0,-0.3)))+(IF(X3543="",0,X3543*0.3)))+IF(OR(L3543="DNP",L3543="")=TRUE,0,((L3549-L3543)*0.4)+(IF(Y3543="W",0.3,IF(Y3543="T",0,-0.3)))+(IF(M3543="",0,M3543*0.3)))</f>
        <v>1.3888888888888915</v>
      </c>
      <c r="AH3543" s="247">
        <f t="shared" si="2847"/>
        <v>1.3822222222222256</v>
      </c>
      <c r="AI3543">
        <f t="shared" si="2840"/>
        <v>9</v>
      </c>
      <c r="AJ3543">
        <f t="shared" ref="AJ3543" si="2879">AI3543+VLOOKUP(A3543,$A$2331:$O$2435,15,FALSE)</f>
        <v>8</v>
      </c>
      <c r="AK3543">
        <f t="shared" si="2773"/>
        <v>46</v>
      </c>
    </row>
    <row r="3544" spans="1:37" ht="16.5" thickBot="1" x14ac:dyDescent="0.3">
      <c r="A3544" s="238" t="str">
        <f>CONCATENATE($C$10,"Wk ",B3544,"P",A3528)</f>
        <v>2015Wk 15P20</v>
      </c>
      <c r="B3544" s="52">
        <v>15</v>
      </c>
      <c r="C3544" s="52">
        <f>IFERROR(VLOOKUP($A3544,$A$106:$Q$3105,5,FALSE),"DNP")</f>
        <v>6</v>
      </c>
      <c r="D3544" s="52">
        <f>IFERROR(VLOOKUP($A3544,$A$106:$Q$3105,6,FALSE),"DNP")</f>
        <v>5</v>
      </c>
      <c r="E3544" s="52">
        <f>IFERROR(VLOOKUP($A3544,$A$106:$Q$3105,7,FALSE),"DNP")</f>
        <v>7</v>
      </c>
      <c r="F3544" s="52">
        <f>IFERROR(VLOOKUP($A3544,$A$106:$Q$3105,8,FALSE),"DNP")</f>
        <v>6</v>
      </c>
      <c r="G3544" s="52">
        <f>IFERROR(VLOOKUP($A3544,$A$106:$Q$3105,9,FALSE),"DNP")</f>
        <v>5</v>
      </c>
      <c r="H3544" s="52">
        <f>IFERROR(VLOOKUP($A3544,$A$106:$Q$3105,10,FALSE),"DNP")</f>
        <v>3</v>
      </c>
      <c r="I3544" s="52">
        <f>IFERROR(VLOOKUP($A3544,$A$106:$Q$3105,11,FALSE),"DNP")</f>
        <v>6</v>
      </c>
      <c r="J3544" s="52">
        <f>IFERROR(VLOOKUP($A3544,$A$106:$Q$3105,12,FALSE),"DNP")</f>
        <v>3</v>
      </c>
      <c r="K3544" s="52">
        <f>IFERROR(VLOOKUP($A3544,$A$106:$Q$3105,13,FALSE),"DNP")</f>
        <v>5</v>
      </c>
      <c r="L3544" s="239">
        <f>IF(OR(K3544="DNP",K3544=""),"DNP",SUM(C3544:K3544))</f>
        <v>46</v>
      </c>
      <c r="M3544" s="240">
        <f>IFERROR(VLOOKUP($A3544,$A$106:$Q$3105,17,FALSE),"DNP")</f>
        <v>2</v>
      </c>
      <c r="N3544" s="241"/>
      <c r="O3544" s="241"/>
      <c r="P3544" s="241"/>
      <c r="Q3544" s="241"/>
      <c r="R3544" s="241"/>
      <c r="S3544" s="241"/>
      <c r="T3544" s="241"/>
      <c r="U3544" s="241"/>
      <c r="V3544" s="241"/>
      <c r="W3544" s="242"/>
      <c r="X3544" s="243"/>
      <c r="Y3544" s="49" t="str">
        <f t="shared" ref="Y3544" si="2880">IF(M3544="DNP","DNP",IF(M3544=1,"T",IF(M3544&gt;1,"W","L")))</f>
        <v>W</v>
      </c>
      <c r="Z3544" s="49">
        <f t="shared" si="2832"/>
        <v>0</v>
      </c>
      <c r="AA3544" s="244">
        <f t="shared" si="2833"/>
        <v>0</v>
      </c>
      <c r="AB3544" s="250">
        <f t="shared" ref="AB3544" si="2881">IF(AE3544&gt;=4,ROUNDDOWN((((VLOOKUP(MAX(AE3530:AE3544),AE3530:AK3547,7,FALSE)+VLOOKUP(MAX(AE3530:AE3544)-1,AE3530:AK3547,7,FALSE)+VLOOKUP(MAX(AE3530:AE3544)-2,AE3530:AK3547,7,FALSE)+VLOOKUP(MAX(AE3530:AE3544)-3,AE3530:AK3547,7,FALSE))/4)-36)*0.8,0),G3528)</f>
        <v>8</v>
      </c>
      <c r="AC3544" s="246">
        <f t="shared" si="2866"/>
        <v>15</v>
      </c>
      <c r="AD3544" t="str">
        <f>IF(L3544&lt;&gt;"DNP","P","DNP")</f>
        <v>P</v>
      </c>
      <c r="AE3544" s="52">
        <f>COUNTIF(AD3530:AD3544,"=P")</f>
        <v>15</v>
      </c>
      <c r="AF3544" t="str">
        <f t="shared" si="2836"/>
        <v>R</v>
      </c>
      <c r="AG3544" s="247">
        <f>IF(OR(W3544="DNP",W3544="")=TRUE,0,((W3549-W3544)*0.4)+(IF(Y3544="W",0.3,IF(Y3544="T",0,-0.3)))+(IF(X3544="",0,X3544*0.3)))+IF(OR(L3544="DNP",L3544="")=TRUE,0,((L3549-L3544)*0.4)+(IF(Y3544="W",0.3,IF(Y3544="T",0,-0.3)))+(IF(M3544="",0,M3544*0.3)))</f>
        <v>0.89999999999999991</v>
      </c>
      <c r="AH3544" s="247">
        <f t="shared" si="2847"/>
        <v>1.7315555555555573</v>
      </c>
      <c r="AI3544">
        <f t="shared" si="2840"/>
        <v>9</v>
      </c>
      <c r="AJ3544">
        <f t="shared" ref="AJ3544" si="2882">AI3544+VLOOKUP(A3544,$A$2498:$O$2602,15,FALSE)</f>
        <v>8</v>
      </c>
      <c r="AK3544">
        <f t="shared" si="2773"/>
        <v>46</v>
      </c>
    </row>
    <row r="3545" spans="1:37" ht="16.5" thickBot="1" x14ac:dyDescent="0.3">
      <c r="A3545" s="238" t="str">
        <f>CONCATENATE($C$10,"Wk ",B3545,"P",A3528)</f>
        <v>2015Wk 16P20</v>
      </c>
      <c r="B3545" s="52">
        <v>16</v>
      </c>
      <c r="C3545" s="241"/>
      <c r="D3545" s="241"/>
      <c r="E3545" s="241"/>
      <c r="F3545" s="241"/>
      <c r="G3545" s="241"/>
      <c r="H3545" s="241"/>
      <c r="I3545" s="241"/>
      <c r="J3545" s="241"/>
      <c r="K3545" s="241"/>
      <c r="L3545" s="248"/>
      <c r="M3545" s="249"/>
      <c r="N3545" s="52">
        <f>IFERROR(VLOOKUP($A3545,$A$106:$Q$3105,5,FALSE),"DNP")</f>
        <v>6</v>
      </c>
      <c r="O3545" s="52">
        <f>IFERROR(VLOOKUP($A3545,$A$106:$Q$3105,6,FALSE),"DNP")</f>
        <v>6</v>
      </c>
      <c r="P3545" s="52">
        <f>IFERROR(VLOOKUP($A3545,$A$106:$Q$3105,7,FALSE),"DNP")</f>
        <v>5</v>
      </c>
      <c r="Q3545" s="52">
        <f>IFERROR(VLOOKUP($A3545,$A$106:$Q$3105,8,FALSE),"DNP")</f>
        <v>6</v>
      </c>
      <c r="R3545" s="52">
        <f>IFERROR(VLOOKUP($A3545,$A$106:$Q$3105,9,FALSE),"DNP")</f>
        <v>4</v>
      </c>
      <c r="S3545" s="52">
        <f>IFERROR(VLOOKUP($A3545,$A$106:$Q$3105,10,FALSE),"DNP")</f>
        <v>5</v>
      </c>
      <c r="T3545" s="52">
        <f>IFERROR(VLOOKUP($A3545,$A$106:$Q$3105,11,FALSE),"DNP")</f>
        <v>3</v>
      </c>
      <c r="U3545" s="52">
        <f>IFERROR(VLOOKUP($A3545,$A$106:$Q$3105,12,FALSE),"DNP")</f>
        <v>5</v>
      </c>
      <c r="V3545" s="52">
        <f>IFERROR(VLOOKUP($A3545,$A$106:$Q$3105,13,FALSE),"DNP")</f>
        <v>8</v>
      </c>
      <c r="W3545" s="239">
        <f>IF(OR(V3545="DNP",V3545=""),"DNP",SUM(N3545:V3545))</f>
        <v>48</v>
      </c>
      <c r="X3545" s="240">
        <f>IFERROR(VLOOKUP($A3545,$A$106:$Q$3105,17,FALSE),"DNP")</f>
        <v>0</v>
      </c>
      <c r="Y3545" s="49" t="str">
        <f t="shared" ref="Y3545" si="2883">IF(X3545="DNP","DNP",IF(X3545=1,"T",IF(X3545&gt;1,"W","L")))</f>
        <v>L</v>
      </c>
      <c r="Z3545" s="49">
        <f t="shared" si="2832"/>
        <v>0</v>
      </c>
      <c r="AA3545" s="244">
        <f t="shared" si="2833"/>
        <v>0</v>
      </c>
      <c r="AB3545" s="250">
        <f t="shared" ref="AB3545" si="2884">IF(AE3545&gt;=4,ROUNDDOWN((((VLOOKUP(MAX(AE3530:AE3545),AE3530:AK3547,7,FALSE)+VLOOKUP(MAX(AE3530:AE3545)-1,AE3530:AK3547,7,FALSE)+VLOOKUP(MAX(AE3530:AE3545)-2,AE3530:AK3547,7,FALSE)+VLOOKUP(MAX(AE3530:AE3545)-3,AE3530:AK3547,7,FALSE))/4)-36)*0.8,0),G3528)</f>
        <v>8</v>
      </c>
      <c r="AC3545" s="246">
        <f t="shared" si="2866"/>
        <v>16</v>
      </c>
      <c r="AD3545" t="str">
        <f>IF(W3545&lt;&gt;"DNP","P","DNP")</f>
        <v>P</v>
      </c>
      <c r="AE3545" s="52">
        <f>COUNTIF(AD3530:AD3545,"=P")</f>
        <v>16</v>
      </c>
      <c r="AF3545" t="str">
        <f t="shared" si="2836"/>
        <v>R</v>
      </c>
      <c r="AG3545" s="247">
        <f>IF(OR(W3545="DNP",W3545="")=TRUE,0,((W3549-W3545)*0.4)+(IF(Y3545="W",0.3,IF(Y3545="T",0,-0.3)))+(IF(X3545="",0,X3545*0.3)))+IF(OR(L3545="DNP",L3545="")=TRUE,0,((L3549-L3545)*0.4)+(IF(Y3545="W",0.3,IF(Y3545="T",0,-0.3)))+(IF(M3545="",0,M3545*0.3)))</f>
        <v>-0.61111111111110861</v>
      </c>
      <c r="AH3545" s="247">
        <f t="shared" si="2847"/>
        <v>0.45022222222222558</v>
      </c>
      <c r="AI3545">
        <f t="shared" si="2840"/>
        <v>9</v>
      </c>
      <c r="AJ3545">
        <f t="shared" ref="AJ3545" si="2885">AI3545+VLOOKUP(A3545,$A$2665:$O$2769,15,FALSE)</f>
        <v>7</v>
      </c>
      <c r="AK3545">
        <f t="shared" si="2773"/>
        <v>48</v>
      </c>
    </row>
    <row r="3546" spans="1:37" ht="16.5" thickBot="1" x14ac:dyDescent="0.3">
      <c r="A3546" s="238" t="str">
        <f>CONCATENATE($C$10,"Wk ",B3546,"P",A3528)</f>
        <v>2015Wk 17P20</v>
      </c>
      <c r="B3546" s="52">
        <v>17</v>
      </c>
      <c r="C3546" s="52">
        <f>IFERROR(VLOOKUP($A3546,$A$106:$Q$3105,5,FALSE),"DNP")</f>
        <v>5</v>
      </c>
      <c r="D3546" s="52">
        <f>IFERROR(VLOOKUP($A3546,$A$106:$Q$3105,6,FALSE),"DNP")</f>
        <v>5</v>
      </c>
      <c r="E3546" s="52">
        <f>IFERROR(VLOOKUP($A3546,$A$106:$Q$3105,7,FALSE),"DNP")</f>
        <v>7</v>
      </c>
      <c r="F3546" s="52">
        <f>IFERROR(VLOOKUP($A3546,$A$106:$Q$3105,8,FALSE),"DNP")</f>
        <v>6</v>
      </c>
      <c r="G3546" s="52">
        <f>IFERROR(VLOOKUP($A3546,$A$106:$Q$3105,9,FALSE),"DNP")</f>
        <v>5</v>
      </c>
      <c r="H3546" s="52">
        <f>IFERROR(VLOOKUP($A3546,$A$106:$Q$3105,10,FALSE),"DNP")</f>
        <v>4</v>
      </c>
      <c r="I3546" s="52">
        <f>IFERROR(VLOOKUP($A3546,$A$106:$Q$3105,11,FALSE),"DNP")</f>
        <v>3</v>
      </c>
      <c r="J3546" s="52">
        <f>IFERROR(VLOOKUP($A3546,$A$106:$Q$3105,12,FALSE),"DNP")</f>
        <v>4</v>
      </c>
      <c r="K3546" s="52">
        <f>IFERROR(VLOOKUP($A3546,$A$106:$Q$3105,13,FALSE),"DNP")</f>
        <v>5</v>
      </c>
      <c r="L3546" s="239">
        <f>IF(OR(K3546="DNP",K3546=""),"DNP",SUM(C3546:K3546))</f>
        <v>44</v>
      </c>
      <c r="M3546" s="240">
        <f>IFERROR(VLOOKUP($A3546,$A$106:$Q$3105,17,FALSE),"DNP")</f>
        <v>0</v>
      </c>
      <c r="N3546" s="241"/>
      <c r="O3546" s="241"/>
      <c r="P3546" s="241"/>
      <c r="Q3546" s="241"/>
      <c r="R3546" s="241"/>
      <c r="S3546" s="241"/>
      <c r="T3546" s="241"/>
      <c r="U3546" s="241"/>
      <c r="V3546" s="241"/>
      <c r="W3546" s="242"/>
      <c r="X3546" s="243"/>
      <c r="Y3546" s="49" t="str">
        <f t="shared" ref="Y3546" si="2886">IF(M3546="DNP","DNP",IF(M3546=1,"T",IF(M3546&gt;1,"W","L")))</f>
        <v>L</v>
      </c>
      <c r="Z3546" s="49">
        <f t="shared" si="2832"/>
        <v>0</v>
      </c>
      <c r="AA3546" s="244">
        <f t="shared" si="2833"/>
        <v>0</v>
      </c>
      <c r="AB3546" s="250">
        <f t="shared" ref="AB3546" si="2887">IF(AE3546&gt;=4,ROUNDDOWN((((VLOOKUP(MAX(AE3530:AE3546),AE3530:AK3547,7,FALSE)+VLOOKUP(MAX(AE3530:AE3546)-1,AE3530:AK3547,7,FALSE)+VLOOKUP(MAX(AE3530:AE3546)-2,AE3530:AK3547,7,FALSE)+VLOOKUP(MAX(AE3530:AE3546)-3,AE3530:AK3547,7,FALSE))/4)-36)*0.8,0),G3528)</f>
        <v>8</v>
      </c>
      <c r="AC3546" s="246">
        <f t="shared" si="2866"/>
        <v>17</v>
      </c>
      <c r="AD3546" t="str">
        <f>IF(L3546&lt;&gt;"DNP","P","DNP")</f>
        <v>P</v>
      </c>
      <c r="AE3546" s="52">
        <f>COUNTIF(AD3530:AD3546,"=P")</f>
        <v>17</v>
      </c>
      <c r="AF3546" t="str">
        <f t="shared" si="2836"/>
        <v>R</v>
      </c>
      <c r="AG3546" s="247">
        <f>IF(OR(W3546="DNP",W3546="")=TRUE,0,((W3549-W3546)*0.4)+(IF(Y3546="W",0.3,IF(Y3546="T",0,-0.3)))+(IF(X3546="",0,X3546*0.3)))+IF(OR(L3546="DNP",L3546="")=TRUE,0,((L3549-L3546)*0.4)+(IF(Y3546="W",0.3,IF(Y3546="T",0,-0.3)))+(IF(M3546="",0,M3546*0.3)))</f>
        <v>0.5</v>
      </c>
      <c r="AH3546" s="247">
        <f t="shared" si="2847"/>
        <v>0.38755555555555721</v>
      </c>
      <c r="AI3546">
        <f t="shared" si="2840"/>
        <v>9</v>
      </c>
      <c r="AJ3546">
        <f t="shared" ref="AJ3546" si="2888">AI3546+VLOOKUP(A3546,$A$2832:$O$2936,15,FALSE)</f>
        <v>11</v>
      </c>
      <c r="AK3546">
        <f t="shared" si="2773"/>
        <v>44</v>
      </c>
    </row>
    <row r="3547" spans="1:37" ht="16.5" thickBot="1" x14ac:dyDescent="0.3">
      <c r="A3547" s="238" t="str">
        <f>CONCATENATE($C$10,"Wk ",B3547,"P",A3528)</f>
        <v>2015Wk 18P20</v>
      </c>
      <c r="B3547" s="52">
        <v>18</v>
      </c>
      <c r="C3547" s="241"/>
      <c r="D3547" s="241"/>
      <c r="E3547" s="241"/>
      <c r="F3547" s="241"/>
      <c r="G3547" s="241"/>
      <c r="H3547" s="241"/>
      <c r="I3547" s="241"/>
      <c r="J3547" s="241"/>
      <c r="K3547" s="241"/>
      <c r="L3547" s="248"/>
      <c r="M3547" s="249"/>
      <c r="N3547" s="52">
        <f>IFERROR(VLOOKUP($A3547,$A$106:$Q$3105,5,FALSE),"DNP")</f>
        <v>5</v>
      </c>
      <c r="O3547" s="52">
        <f>IFERROR(VLOOKUP($A3547,$A$106:$Q$3105,6,FALSE),"DNP")</f>
        <v>7</v>
      </c>
      <c r="P3547" s="52">
        <f>IFERROR(VLOOKUP($A3547,$A$106:$Q$3105,7,FALSE),"DNP")</f>
        <v>6</v>
      </c>
      <c r="Q3547" s="52">
        <f>IFERROR(VLOOKUP($A3547,$A$106:$Q$3105,8,FALSE),"DNP")</f>
        <v>6</v>
      </c>
      <c r="R3547" s="52">
        <f>IFERROR(VLOOKUP($A3547,$A$106:$Q$3105,9,FALSE),"DNP")</f>
        <v>4</v>
      </c>
      <c r="S3547" s="52">
        <f>IFERROR(VLOOKUP($A3547,$A$106:$Q$3105,10,FALSE),"DNP")</f>
        <v>6</v>
      </c>
      <c r="T3547" s="52">
        <f>IFERROR(VLOOKUP($A3547,$A$106:$Q$3105,11,FALSE),"DNP")</f>
        <v>4</v>
      </c>
      <c r="U3547" s="52">
        <f>IFERROR(VLOOKUP($A3547,$A$106:$Q$3105,12,FALSE),"DNP")</f>
        <v>5</v>
      </c>
      <c r="V3547" s="52">
        <f>IFERROR(VLOOKUP($A3547,$A$106:$Q$3105,13,FALSE),"DNP")</f>
        <v>7</v>
      </c>
      <c r="W3547" s="239">
        <f>IF(OR(V3547="DNP",V3547=""),"DNP",SUM(N3547:V3547))</f>
        <v>50</v>
      </c>
      <c r="X3547" s="240">
        <f>IFERROR(VLOOKUP($A3547,$A$106:$Q$3105,17,FALSE),"DNP")</f>
        <v>0</v>
      </c>
      <c r="Y3547" s="49" t="str">
        <f t="shared" ref="Y3547" si="2889">IF(X3547="DNP","DNP",IF(X3547=1,"T",IF(X3547&gt;1,"W","L")))</f>
        <v>L</v>
      </c>
      <c r="Z3547" s="49">
        <f t="shared" si="2832"/>
        <v>0</v>
      </c>
      <c r="AA3547" s="244">
        <f t="shared" si="2833"/>
        <v>0</v>
      </c>
      <c r="AB3547" s="250">
        <f t="shared" ref="AB3547" si="2890">IF(AE3547&gt;=4,ROUNDDOWN((((VLOOKUP(MAX(AE3530:AE3547),AE3530:AK3547,7,FALSE)+VLOOKUP(MAX(AE3530:AE3547)-1,AE3530:AK3547,7,FALSE)+VLOOKUP(MAX(AE3530:AE3547)-2,AE3530:AK3547,7,FALSE)+VLOOKUP(MAX(AE3530:AE3547)-3,AE3530:AK3547,7,FALSE))/4)-36)*0.8,0),G3528)</f>
        <v>8</v>
      </c>
      <c r="AC3547" s="246">
        <f t="shared" si="2866"/>
        <v>18</v>
      </c>
      <c r="AD3547" t="str">
        <f>IF(W3547&lt;&gt;"DNP","P","DNP")</f>
        <v>P</v>
      </c>
      <c r="AE3547" s="52">
        <f>COUNTIF(AD3530:AD3547,"=P")</f>
        <v>18</v>
      </c>
      <c r="AF3547" t="str">
        <f t="shared" si="2836"/>
        <v>R</v>
      </c>
      <c r="AG3547" s="247">
        <f>IF(OR(W3547="DNP",W3547="")=TRUE,0,((W3549-W3547)*0.4)+(IF(Y3547="W",0.3,IF(Y3547="T",0,-0.3)))+(IF(X3547="",0,X3547*0.3)))+IF(OR(L3547="DNP",L3547="")=TRUE,0,((L3549-L3547)*0.4)+(IF(Y3547="W",0.3,IF(Y3547="T",0,-0.3)))+(IF(M3547="",0,M3547*0.3)))</f>
        <v>-1.4111111111111088</v>
      </c>
      <c r="AH3547" s="247">
        <f t="shared" si="2847"/>
        <v>-1.2777777777777746</v>
      </c>
      <c r="AI3547">
        <f t="shared" si="2840"/>
        <v>9</v>
      </c>
      <c r="AJ3547">
        <f t="shared" ref="AJ3547" si="2891">AI3547+VLOOKUP(A3547,$A$2999:$O$3103,15,FALSE)</f>
        <v>5</v>
      </c>
      <c r="AK3547">
        <f t="shared" si="2773"/>
        <v>50</v>
      </c>
    </row>
    <row r="3548" spans="1:37" ht="18" x14ac:dyDescent="0.25">
      <c r="A3548" s="238" t="str">
        <f>CONCATENATE($C$10,"S&amp;AP",A3528)</f>
        <v>2015S&amp;AP20</v>
      </c>
      <c r="B3548" s="251" t="s">
        <v>321</v>
      </c>
      <c r="C3548" s="252" t="str">
        <f>CONCATENATE(SUM(C3530:C3547)+100,COUNT(C3530:C3547)+100)</f>
        <v>152109</v>
      </c>
      <c r="D3548" s="252" t="str">
        <f t="shared" ref="D3548:K3548" si="2892">CONCATENATE(SUM(D3530:D3547)+100,COUNT(D3530:D3547)+100)</f>
        <v>146109</v>
      </c>
      <c r="E3548" s="252" t="str">
        <f t="shared" si="2892"/>
        <v>159109</v>
      </c>
      <c r="F3548" s="252" t="str">
        <f t="shared" si="2892"/>
        <v>152109</v>
      </c>
      <c r="G3548" s="252" t="str">
        <f t="shared" si="2892"/>
        <v>144109</v>
      </c>
      <c r="H3548" s="252" t="str">
        <f t="shared" si="2892"/>
        <v>136109</v>
      </c>
      <c r="I3548" s="252" t="str">
        <f t="shared" si="2892"/>
        <v>142109</v>
      </c>
      <c r="J3548" s="252" t="str">
        <f t="shared" si="2892"/>
        <v>135109</v>
      </c>
      <c r="K3548" s="252" t="str">
        <f t="shared" si="2892"/>
        <v>148109</v>
      </c>
      <c r="L3548" s="253"/>
      <c r="M3548" s="254">
        <f>SUM(M3530:M3547)</f>
        <v>6</v>
      </c>
      <c r="N3548" s="252" t="str">
        <f>CONCATENATE(SUM(N3530:N3547)+100,COUNT(N3530:N3547)+100)</f>
        <v>149109</v>
      </c>
      <c r="O3548" s="252" t="str">
        <f t="shared" ref="O3548:V3548" si="2893">CONCATENATE(SUM(O3530:O3547)+100,COUNT(O3530:O3547)+100)</f>
        <v>152109</v>
      </c>
      <c r="P3548" s="252" t="str">
        <f t="shared" si="2893"/>
        <v>151109</v>
      </c>
      <c r="Q3548" s="252" t="str">
        <f t="shared" si="2893"/>
        <v>144109</v>
      </c>
      <c r="R3548" s="252" t="str">
        <f t="shared" si="2893"/>
        <v>134109</v>
      </c>
      <c r="S3548" s="252" t="str">
        <f t="shared" si="2893"/>
        <v>148109</v>
      </c>
      <c r="T3548" s="252" t="str">
        <f t="shared" si="2893"/>
        <v>138109</v>
      </c>
      <c r="U3548" s="252" t="str">
        <f t="shared" si="2893"/>
        <v>147109</v>
      </c>
      <c r="V3548" s="252" t="str">
        <f t="shared" si="2893"/>
        <v>162109</v>
      </c>
      <c r="W3548" s="253"/>
      <c r="X3548" s="254">
        <f>SUM(X3530:X3547)</f>
        <v>11</v>
      </c>
      <c r="Y3548" s="255"/>
      <c r="Z3548" s="256"/>
      <c r="AA3548" s="257"/>
      <c r="AB3548" s="52"/>
      <c r="AC3548" s="52"/>
    </row>
    <row r="3549" spans="1:37" ht="18" x14ac:dyDescent="0.25">
      <c r="B3549" s="251" t="s">
        <v>322</v>
      </c>
      <c r="C3549" s="258">
        <f>AVERAGE(C3530:C3547)</f>
        <v>5.7777777777777777</v>
      </c>
      <c r="D3549" s="258">
        <f t="shared" ref="D3549:K3549" si="2894">AVERAGE(D3530:D3547)</f>
        <v>5.1111111111111107</v>
      </c>
      <c r="E3549" s="258">
        <f t="shared" si="2894"/>
        <v>6.5555555555555554</v>
      </c>
      <c r="F3549" s="258">
        <f t="shared" si="2894"/>
        <v>5.7777777777777777</v>
      </c>
      <c r="G3549" s="258">
        <f t="shared" si="2894"/>
        <v>4.8888888888888893</v>
      </c>
      <c r="H3549" s="258">
        <f t="shared" si="2894"/>
        <v>4</v>
      </c>
      <c r="I3549" s="258">
        <f t="shared" si="2894"/>
        <v>4.666666666666667</v>
      </c>
      <c r="J3549" s="258">
        <f t="shared" si="2894"/>
        <v>3.8888888888888888</v>
      </c>
      <c r="K3549" s="258">
        <f t="shared" si="2894"/>
        <v>5.333333333333333</v>
      </c>
      <c r="L3549" s="259">
        <f>SUM(C3549:K3549)</f>
        <v>46</v>
      </c>
      <c r="M3549" s="260"/>
      <c r="N3549" s="258">
        <f>AVERAGE(N3530:N3547)</f>
        <v>5.4444444444444446</v>
      </c>
      <c r="O3549" s="258">
        <f t="shared" ref="O3549:V3549" si="2895">AVERAGE(O3530:O3547)</f>
        <v>5.7777777777777777</v>
      </c>
      <c r="P3549" s="261">
        <f t="shared" si="2895"/>
        <v>5.666666666666667</v>
      </c>
      <c r="Q3549" s="261">
        <f t="shared" si="2895"/>
        <v>4.8888888888888893</v>
      </c>
      <c r="R3549" s="261">
        <f t="shared" si="2895"/>
        <v>3.7777777777777777</v>
      </c>
      <c r="S3549" s="261">
        <f t="shared" si="2895"/>
        <v>5.333333333333333</v>
      </c>
      <c r="T3549" s="261">
        <f t="shared" si="2895"/>
        <v>4.2222222222222223</v>
      </c>
      <c r="U3549" s="261">
        <f t="shared" si="2895"/>
        <v>5.2222222222222223</v>
      </c>
      <c r="V3549" s="261">
        <f t="shared" si="2895"/>
        <v>6.8888888888888893</v>
      </c>
      <c r="W3549" s="262">
        <f>SUM(N3549:V3549)</f>
        <v>47.222222222222229</v>
      </c>
      <c r="X3549" s="260"/>
      <c r="Y3549" s="148"/>
      <c r="Z3549" s="263"/>
      <c r="AA3549" s="264"/>
      <c r="AB3549" s="52"/>
      <c r="AC3549" s="52"/>
    </row>
    <row r="3550" spans="1:37" x14ac:dyDescent="0.25">
      <c r="B3550" s="265"/>
      <c r="C3550" s="266"/>
      <c r="D3550" s="265"/>
      <c r="E3550" s="266"/>
      <c r="F3550" s="265"/>
      <c r="G3550" s="266"/>
      <c r="H3550" s="265"/>
      <c r="I3550" s="266"/>
      <c r="J3550" s="265"/>
      <c r="K3550" s="266"/>
      <c r="L3550" s="265"/>
      <c r="M3550" s="266"/>
      <c r="N3550" s="265"/>
      <c r="O3550" s="266"/>
      <c r="P3550" s="265"/>
      <c r="Q3550" s="266"/>
      <c r="R3550" s="265"/>
      <c r="S3550" s="266"/>
      <c r="T3550" s="265"/>
      <c r="U3550" s="266"/>
      <c r="V3550" s="265"/>
      <c r="W3550" s="266"/>
      <c r="X3550" s="265"/>
      <c r="Y3550" s="266"/>
      <c r="Z3550" s="265"/>
      <c r="AA3550" s="266"/>
      <c r="AB3550" s="265"/>
      <c r="AC3550" s="266"/>
    </row>
    <row r="3551" spans="1:37" ht="18.75" thickBot="1" x14ac:dyDescent="0.3">
      <c r="B3551" s="267"/>
      <c r="C3551" s="267"/>
      <c r="D3551" s="267"/>
      <c r="E3551" s="296" t="s">
        <v>323</v>
      </c>
      <c r="F3551" s="297"/>
      <c r="G3551" s="297"/>
      <c r="H3551" s="297"/>
      <c r="I3551" s="297"/>
      <c r="J3551" s="297"/>
      <c r="K3551" s="297"/>
      <c r="L3551" s="297"/>
      <c r="M3551" s="297"/>
    </row>
    <row r="3552" spans="1:37" ht="16.5" thickBot="1" x14ac:dyDescent="0.3">
      <c r="B3552" s="267"/>
      <c r="C3552" s="52"/>
      <c r="D3552" s="268" t="s">
        <v>324</v>
      </c>
      <c r="E3552" s="293" t="s">
        <v>325</v>
      </c>
      <c r="F3552" s="294"/>
      <c r="G3552" s="294"/>
      <c r="H3552" s="294"/>
      <c r="I3552" s="294"/>
      <c r="J3552" s="294"/>
      <c r="K3552" s="294"/>
      <c r="L3552" s="294"/>
      <c r="M3552" s="295"/>
      <c r="P3552" t="s">
        <v>326</v>
      </c>
      <c r="R3552" t="s">
        <v>327</v>
      </c>
    </row>
    <row r="3553" spans="1:37" x14ac:dyDescent="0.25">
      <c r="B3553" s="267"/>
      <c r="C3553" s="52"/>
      <c r="D3553" s="269">
        <f>MAX(AC3530:AC3547)</f>
        <v>18</v>
      </c>
      <c r="E3553" s="270" t="s">
        <v>328</v>
      </c>
      <c r="F3553" s="271" t="s">
        <v>329</v>
      </c>
      <c r="G3553" s="271" t="s">
        <v>330</v>
      </c>
      <c r="H3553" s="271" t="s">
        <v>331</v>
      </c>
      <c r="I3553" s="271" t="s">
        <v>332</v>
      </c>
      <c r="J3553" s="271" t="s">
        <v>19</v>
      </c>
      <c r="K3553" s="271" t="s">
        <v>333</v>
      </c>
      <c r="L3553" s="271" t="s">
        <v>334</v>
      </c>
      <c r="M3553" s="272" t="s">
        <v>312</v>
      </c>
      <c r="N3553" t="s">
        <v>318</v>
      </c>
      <c r="O3553" s="273" t="s">
        <v>18</v>
      </c>
      <c r="P3553" s="274" t="s">
        <v>335</v>
      </c>
      <c r="Q3553" s="274" t="s">
        <v>336</v>
      </c>
      <c r="R3553" t="s">
        <v>0</v>
      </c>
      <c r="S3553" t="s">
        <v>1</v>
      </c>
      <c r="T3553" t="s">
        <v>13</v>
      </c>
      <c r="U3553" t="s">
        <v>337</v>
      </c>
      <c r="V3553" s="237" t="s">
        <v>338</v>
      </c>
      <c r="W3553" s="237" t="s">
        <v>339</v>
      </c>
      <c r="X3553" s="237" t="s">
        <v>340</v>
      </c>
      <c r="Y3553" s="237" t="s">
        <v>341</v>
      </c>
      <c r="Z3553" s="237" t="s">
        <v>342</v>
      </c>
      <c r="AA3553" s="237" t="s">
        <v>343</v>
      </c>
      <c r="AB3553" s="237" t="s">
        <v>344</v>
      </c>
      <c r="AC3553" s="237" t="s">
        <v>345</v>
      </c>
    </row>
    <row r="3554" spans="1:37" ht="16.5" thickBot="1" x14ac:dyDescent="0.3">
      <c r="A3554" s="238" t="str">
        <f>CONCATENATE($C$10,"P",A3528)</f>
        <v>2015P20</v>
      </c>
      <c r="B3554" s="275"/>
      <c r="C3554" s="52" t="str">
        <f>C3528</f>
        <v>Gary Thompson</v>
      </c>
      <c r="D3554" s="276">
        <f>IF(D3553=0,G3528,VLOOKUP(D3553,B3530:AB3547,27,FALSE))</f>
        <v>8</v>
      </c>
      <c r="E3554" s="277">
        <f>E3557+E3560</f>
        <v>17</v>
      </c>
      <c r="F3554" s="277">
        <f>F3557+F3560</f>
        <v>8</v>
      </c>
      <c r="G3554" s="277">
        <f>G3557+G3560</f>
        <v>9</v>
      </c>
      <c r="H3554" s="277">
        <f>H3557+H3560</f>
        <v>1</v>
      </c>
      <c r="I3554" s="277">
        <f>I3557+I3560</f>
        <v>36</v>
      </c>
      <c r="J3554" s="278">
        <f>E3554/I3554</f>
        <v>0.47222222222222221</v>
      </c>
      <c r="K3554" s="279">
        <f>F3554/SUM(F3554:H3554)</f>
        <v>0.44444444444444442</v>
      </c>
      <c r="L3554" s="277">
        <f>L3557+L3560</f>
        <v>7</v>
      </c>
      <c r="M3554" s="277">
        <f>M3557+M3560</f>
        <v>80</v>
      </c>
      <c r="N3554" s="247">
        <f>VLOOKUP(D3553,AC3530:AH3547,6,FALSE)</f>
        <v>-1.2777777777777746</v>
      </c>
      <c r="O3554">
        <f>IFERROR(VLOOKUP(D3553,AC3530:AI3547,7,FALSE),AI3530)</f>
        <v>9</v>
      </c>
      <c r="P3554" s="134">
        <f>IF(D3554&lt;=-1,ROUNDUP(((((ROUNDDOWN((AVERAGE(L3530:L3547,W3530:W3547)-36)*0.8,0)+0.001)/0.8)+36)*(COUNT(L3530:L3547,W3530:W3547)+1))-SUM(L3530:L3547,W3530:W3547),0),ROUNDUP(((((ROUNDDOWN((AVERAGE(L3530:L3547,W3530:W3547)-36)*0.8,0)+1)/0.8)+36)*(COUNT(L3530:L3547,W3530:W3547)+1))-SUM(L3530:L3547,W3530:W3547),0))</f>
        <v>59</v>
      </c>
      <c r="Q3554" s="134">
        <f>IF(ROUNDDOWN((AVERAGE(L3530:L3547,W3530:W3547)-36)*0.8,0)&lt;=0,ROUNDDOWN(((((ROUNDDOWN((AVERAGE(L3530:L3547,W3530:W3547)-36)*0.8,0)-1)/0.8)+36)*(COUNT(L3530:L3547,W3530:W3547)+1))-SUM(L3530:L3547,W3530:W3547),0),ROUNDDOWN(((((ROUNDDOWN((AVERAGE(L3530:L3547,W3530:W3547)-36)*0.8,0)-0.001)/0.8)+36)*(COUNT(L3530:L3547,W3530:W3547)+1))-SUM(L3530:L3547,W3530:W3547),0))</f>
        <v>34</v>
      </c>
      <c r="R3554" s="247">
        <f>L3549</f>
        <v>46</v>
      </c>
      <c r="S3554" s="247">
        <f>W3549</f>
        <v>47.222222222222229</v>
      </c>
      <c r="T3554">
        <f>SUMIF(AD3530:AD3547,"P",AI3530:AI3547)</f>
        <v>163</v>
      </c>
      <c r="U3554">
        <f>SUMIF(AD3530:AD3547,"P",AJ3530:AJ3547)</f>
        <v>143</v>
      </c>
      <c r="V3554" s="280">
        <f>SUM(COUNTIF(C3530:C3547,3),COUNTIF(D3530:D3547,2),COUNTIF(E3530:E3547,3),COUNTIF(F3530:F3547,2),COUNTIF(G3530:G3547,2),COUNTIF(H3530:H3547,1),COUNTIF(I3530:I3547,2),COUNTIF(J3530:J3547,1),COUNTIF(K3530:K3547,2),COUNTIF(N3530:N3547,2),COUNTIF(O3530:O3547,2),COUNTIF(P3530:P3547,3),COUNTIF(Q3530:Q3547,2),COUNTIF(R3530:R3547,1),COUNTIF(S3530:S3547,2),COUNTIF(T3530:T3547,1),COUNTIF(U3530:U3547,2),COUNTIF(V3530:V3547,3))/(9*MAX($AE3530:$AE3547))</f>
        <v>0</v>
      </c>
      <c r="W3554" s="280">
        <f>SUM(COUNTIF(C3530:C3547,4),COUNTIF(D3530:D3547,3),COUNTIF(E3530:E3547,4),COUNTIF(F3530:F3547,3),COUNTIF(G3530:G3547,3),COUNTIF(H3530:H3547,2),COUNTIF(I3530:I3547,3),COUNTIF(J3530:J3547,2),COUNTIF(K3530:K3547,3),COUNTIF(N3530:N3547,3),COUNTIF(O3530:O3547,3),COUNTIF(P3530:P3547,4),COUNTIF(Q3530:Q3547,3),COUNTIF(R3530:R3547,2),COUNTIF(S3530:S3547,3),COUNTIF(T3530:T3547,2),COUNTIF(U3530:U3547,3),COUNTIF(V3530:V3547,4))/(9*MAX($AE3530:$AE3547))</f>
        <v>1.2345679012345678E-2</v>
      </c>
      <c r="X3554" s="280">
        <f>SUM(COUNTIF(C3530:C3547,5),COUNTIF(D3530:D3547,4),COUNTIF(E3530:E3547,5),COUNTIF(F3530:F3547,4),COUNTIF(G3530:G3547,4),COUNTIF(H3530:H3547,3),COUNTIF(I3530:I3547,4),COUNTIF(J3530:J3547,3),COUNTIF(K3530:K3547,4),COUNTIF(N3530:N3547,4),COUNTIF(O3530:O3547,4),COUNTIF(P3530:P3547,5),COUNTIF(Q3530:Q3547,4),COUNTIF(R3530:R3547,3),COUNTIF(S3530:S3547,4),COUNTIF(T3530:T3547,3),COUNTIF(U3530:U3547,4),COUNTIF(V3530:V3547,5))/(9*MAX($AE3530:$AE3547))</f>
        <v>0.16666666666666666</v>
      </c>
      <c r="Y3554" s="280">
        <f>SUM(COUNTIF(C3530:C3547,6),COUNTIF(D3530:D3547,5),COUNTIF(E3530:E3547,6),COUNTIF(F3530:F3547,5),COUNTIF(G3530:G3547,5),COUNTIF(H3530:H3547,4),COUNTIF(I3530:I3547,5),COUNTIF(J3530:J3547,4),COUNTIF(K3530:K3547,5),COUNTIF(N3530:N3547,5),COUNTIF(O3530:O3547,5),COUNTIF(P3530:P3547,6),COUNTIF(Q3530:Q3547,5),COUNTIF(R3530:R3547,4),COUNTIF(S3530:S3547,5),COUNTIF(T3530:T3547,4),COUNTIF(U3530:U3547,5),COUNTIF(V3530:V3547,6))/(9*MAX($AE3530:$AE3547))</f>
        <v>0.5</v>
      </c>
      <c r="Z3554" s="280">
        <f>SUM(COUNTIF(C3530:C3547,"&gt;=7"),COUNTIF(D3530:D3547,"&gt;=6"),COUNTIF(E3530:E3547,"&gt;=7"),COUNTIF(F3530:F3547,"&gt;=6"),COUNTIF(G3530:G3547,"&gt;=6"),COUNTIF(H3530:H3547,"&gt;=5"),COUNTIF(I3530:I3547,"&gt;=6"),COUNTIF(J3530:J3547,"&gt;=5"),COUNTIF(K3530:K3547,"&gt;=6"),COUNTIF(N3530:N3547,"&gt;=6"),COUNTIF(O3530:O3547,"&gt;=6"),COUNTIF(P3530:P3547,"&gt;=7"),COUNTIF(Q3530:Q3547,"&gt;=6"),COUNTIF(R3530:R3547,"&gt;=5"),COUNTIF(S3530:S3547,"&gt;=6"),COUNTIF(T3530:T3547,"&gt;=5"),COUNTIF(U3530:U3547,"&gt;=6"),COUNTIF(V3530:V3547,"&gt;=7"))/(9*MAX($AE3530:$AE3547))</f>
        <v>0.32098765432098764</v>
      </c>
      <c r="AA3554">
        <f>AVERAGE(AI3530:AI3539)</f>
        <v>9.3000000000000007</v>
      </c>
      <c r="AB3554">
        <f t="shared" ref="AB3554" si="2896">MAX(AI3530:AI3547)</f>
        <v>10</v>
      </c>
      <c r="AC3554">
        <f>MIN(AI3530:AI3546)</f>
        <v>8</v>
      </c>
    </row>
    <row r="3555" spans="1:37" x14ac:dyDescent="0.25">
      <c r="E3555" s="293" t="s">
        <v>346</v>
      </c>
      <c r="F3555" s="294"/>
      <c r="G3555" s="294"/>
      <c r="H3555" s="294"/>
      <c r="I3555" s="294"/>
      <c r="J3555" s="294"/>
      <c r="K3555" s="294"/>
      <c r="L3555" s="294"/>
      <c r="M3555" s="295"/>
    </row>
    <row r="3556" spans="1:37" x14ac:dyDescent="0.25">
      <c r="E3556" s="270" t="s">
        <v>328</v>
      </c>
      <c r="F3556" s="271" t="s">
        <v>329</v>
      </c>
      <c r="G3556" s="271" t="s">
        <v>330</v>
      </c>
      <c r="H3556" s="271" t="s">
        <v>331</v>
      </c>
      <c r="I3556" s="271" t="s">
        <v>332</v>
      </c>
      <c r="J3556" s="271" t="s">
        <v>19</v>
      </c>
      <c r="K3556" s="271" t="s">
        <v>333</v>
      </c>
      <c r="L3556" s="271" t="s">
        <v>334</v>
      </c>
      <c r="M3556" s="272" t="s">
        <v>312</v>
      </c>
    </row>
    <row r="3557" spans="1:37" ht="16.5" thickBot="1" x14ac:dyDescent="0.3">
      <c r="E3557" s="281">
        <f>M3548</f>
        <v>6</v>
      </c>
      <c r="F3557" s="199">
        <f>COUNTIF(M3530:M3547,"&gt;1")</f>
        <v>3</v>
      </c>
      <c r="G3557" s="199">
        <f>COUNTIF(M3530:M3547,"&lt;1")</f>
        <v>6</v>
      </c>
      <c r="H3557" s="199">
        <f>COUNTIF(M3530:M3547,"=1")</f>
        <v>0</v>
      </c>
      <c r="I3557" s="199">
        <f>SUM(F3557:H3557)*2</f>
        <v>18</v>
      </c>
      <c r="J3557" s="278">
        <f>E3557/I3557</f>
        <v>0.33333333333333331</v>
      </c>
      <c r="K3557" s="279">
        <f>F3557/SUM(F3557:H3557)</f>
        <v>0.33333333333333331</v>
      </c>
      <c r="L3557" s="282">
        <f>SUM(Z3530,Z3532,Z3534,Z3536,Z3538,Z3540,Z3542,Z3544,Z3546)</f>
        <v>3</v>
      </c>
      <c r="M3557" s="283">
        <f>SUM(AA3530,AA3532,AA3534,AA3536,AA3538,AA3540,AA3542,AA3544,AA3546)</f>
        <v>26</v>
      </c>
    </row>
    <row r="3558" spans="1:37" x14ac:dyDescent="0.25">
      <c r="E3558" s="293" t="s">
        <v>347</v>
      </c>
      <c r="F3558" s="294"/>
      <c r="G3558" s="294"/>
      <c r="H3558" s="294"/>
      <c r="I3558" s="294"/>
      <c r="J3558" s="294"/>
      <c r="K3558" s="294"/>
      <c r="L3558" s="294"/>
      <c r="M3558" s="295"/>
    </row>
    <row r="3559" spans="1:37" x14ac:dyDescent="0.25">
      <c r="E3559" s="270" t="s">
        <v>328</v>
      </c>
      <c r="F3559" s="271" t="s">
        <v>329</v>
      </c>
      <c r="G3559" s="271" t="s">
        <v>330</v>
      </c>
      <c r="H3559" s="271" t="s">
        <v>331</v>
      </c>
      <c r="I3559" s="271" t="s">
        <v>332</v>
      </c>
      <c r="J3559" s="271" t="s">
        <v>19</v>
      </c>
      <c r="K3559" s="271" t="s">
        <v>333</v>
      </c>
      <c r="L3559" s="271" t="s">
        <v>334</v>
      </c>
      <c r="M3559" s="272" t="s">
        <v>312</v>
      </c>
    </row>
    <row r="3560" spans="1:37" ht="16.5" thickBot="1" x14ac:dyDescent="0.3">
      <c r="E3560" s="281">
        <f>X3548</f>
        <v>11</v>
      </c>
      <c r="F3560" s="199">
        <f>COUNTIF(X3530:X3547,"&gt;1")</f>
        <v>5</v>
      </c>
      <c r="G3560" s="199">
        <f>COUNTIF(X3530:X3547,"&lt;1")</f>
        <v>3</v>
      </c>
      <c r="H3560" s="199">
        <f>COUNTIF(X3530:X3547,"=1")</f>
        <v>1</v>
      </c>
      <c r="I3560" s="199">
        <f>SUM(F3560:H3560)*2</f>
        <v>18</v>
      </c>
      <c r="J3560" s="278">
        <f>E3560/I3560</f>
        <v>0.61111111111111116</v>
      </c>
      <c r="K3560" s="279">
        <f>F3560/SUM(F3560:H3560)</f>
        <v>0.55555555555555558</v>
      </c>
      <c r="L3560" s="284">
        <f>SUM(Z3531,Z3533,Z3535,Z3537,Z3539,Z3541,Z3543,Z3545,Z3547)</f>
        <v>4</v>
      </c>
      <c r="M3560" s="285">
        <f>SUM(AA3531,AA3533,AA3535,AA3537,AA3539,AA3541,AA3543,AA3545,AA3547)</f>
        <v>54</v>
      </c>
    </row>
    <row r="3562" spans="1:37" ht="16.5" thickBot="1" x14ac:dyDescent="0.3"/>
    <row r="3563" spans="1:37" ht="21" thickBot="1" x14ac:dyDescent="0.35">
      <c r="A3563" s="223">
        <v>21</v>
      </c>
      <c r="B3563" s="224"/>
      <c r="C3563" s="225" t="s">
        <v>240</v>
      </c>
      <c r="D3563" s="225"/>
      <c r="E3563" s="225"/>
      <c r="F3563" s="23" t="s">
        <v>308</v>
      </c>
      <c r="G3563" s="226">
        <v>7</v>
      </c>
      <c r="I3563" s="225"/>
      <c r="J3563" s="52"/>
      <c r="K3563" s="52"/>
      <c r="L3563" s="298" t="s">
        <v>0</v>
      </c>
      <c r="M3563" s="299"/>
      <c r="N3563" s="225"/>
      <c r="O3563" s="225"/>
      <c r="P3563" s="225"/>
      <c r="Q3563" s="225"/>
      <c r="R3563" s="225" t="s">
        <v>309</v>
      </c>
      <c r="S3563" s="226">
        <v>2</v>
      </c>
      <c r="T3563" s="52"/>
      <c r="U3563" s="52"/>
      <c r="V3563" s="52"/>
      <c r="W3563" s="298" t="s">
        <v>1</v>
      </c>
      <c r="X3563" s="299"/>
      <c r="Y3563" s="52"/>
      <c r="Z3563" s="52"/>
      <c r="AA3563" s="52"/>
      <c r="AB3563" s="52"/>
      <c r="AC3563" s="52"/>
    </row>
    <row r="3564" spans="1:37" ht="16.5" thickBot="1" x14ac:dyDescent="0.3">
      <c r="B3564" s="52" t="s">
        <v>4</v>
      </c>
      <c r="C3564" s="228">
        <v>1</v>
      </c>
      <c r="D3564" s="229">
        <v>2</v>
      </c>
      <c r="E3564" s="229">
        <v>3</v>
      </c>
      <c r="F3564" s="229">
        <v>4</v>
      </c>
      <c r="G3564" s="229">
        <v>5</v>
      </c>
      <c r="H3564" s="229">
        <v>6</v>
      </c>
      <c r="I3564" s="229">
        <v>7</v>
      </c>
      <c r="J3564" s="229">
        <v>8</v>
      </c>
      <c r="K3564" s="230">
        <v>9</v>
      </c>
      <c r="L3564" s="231" t="s">
        <v>69</v>
      </c>
      <c r="M3564" s="232" t="s">
        <v>8</v>
      </c>
      <c r="N3564" s="233">
        <v>10</v>
      </c>
      <c r="O3564" s="234">
        <v>11</v>
      </c>
      <c r="P3564" s="234">
        <v>12</v>
      </c>
      <c r="Q3564" s="234">
        <v>13</v>
      </c>
      <c r="R3564" s="234">
        <v>14</v>
      </c>
      <c r="S3564" s="234">
        <v>15</v>
      </c>
      <c r="T3564" s="234">
        <v>16</v>
      </c>
      <c r="U3564" s="234">
        <v>17</v>
      </c>
      <c r="V3564" s="234">
        <v>18</v>
      </c>
      <c r="W3564" s="231" t="s">
        <v>69</v>
      </c>
      <c r="X3564" s="232" t="s">
        <v>8</v>
      </c>
      <c r="Y3564" s="235" t="s">
        <v>310</v>
      </c>
      <c r="Z3564" s="236" t="s">
        <v>311</v>
      </c>
      <c r="AA3564" s="235" t="s">
        <v>312</v>
      </c>
      <c r="AB3564" s="235" t="s">
        <v>313</v>
      </c>
      <c r="AC3564" s="237" t="s">
        <v>314</v>
      </c>
      <c r="AD3564" s="237" t="s">
        <v>315</v>
      </c>
      <c r="AE3564" s="237" t="s">
        <v>316</v>
      </c>
      <c r="AF3564" s="237" t="s">
        <v>192</v>
      </c>
      <c r="AG3564" s="237" t="s">
        <v>317</v>
      </c>
      <c r="AH3564" s="237" t="s">
        <v>318</v>
      </c>
      <c r="AI3564" s="237" t="s">
        <v>18</v>
      </c>
      <c r="AJ3564" s="237" t="s">
        <v>319</v>
      </c>
      <c r="AK3564" t="s">
        <v>69</v>
      </c>
    </row>
    <row r="3565" spans="1:37" ht="16.5" thickBot="1" x14ac:dyDescent="0.3">
      <c r="A3565" s="238" t="str">
        <f>CONCATENATE($C$10,"Wk ",B3565,"P",A3563)</f>
        <v>2015Wk 1P21</v>
      </c>
      <c r="B3565" s="52">
        <v>1</v>
      </c>
      <c r="C3565" s="52">
        <f>IFERROR(VLOOKUP($A3565,$A$106:$Q$3105,5,FALSE),"DNP")</f>
        <v>5</v>
      </c>
      <c r="D3565" s="52">
        <f>IFERROR(VLOOKUP($A3565,$A$106:$Q$3105,6,FALSE),"DNP")</f>
        <v>6</v>
      </c>
      <c r="E3565" s="52">
        <f>IFERROR(VLOOKUP($A3565,$A$106:$Q$3105,7,FALSE),"DNP")</f>
        <v>6</v>
      </c>
      <c r="F3565" s="52">
        <f>IFERROR(VLOOKUP($A3565,$A$106:$Q$3105,8,FALSE),"DNP")</f>
        <v>6</v>
      </c>
      <c r="G3565" s="52">
        <f>IFERROR(VLOOKUP($A3565,$A$106:$Q$3105,9,FALSE),"DNP")</f>
        <v>4</v>
      </c>
      <c r="H3565" s="52">
        <f>IFERROR(VLOOKUP($A3565,$A$106:$Q$3105,10,FALSE),"DNP")</f>
        <v>5</v>
      </c>
      <c r="I3565" s="52">
        <f>IFERROR(VLOOKUP($A3565,$A$106:$Q$3105,11,FALSE),"DNP")</f>
        <v>4</v>
      </c>
      <c r="J3565" s="52">
        <f>IFERROR(VLOOKUP($A3565,$A$106:$Q$3105,12,FALSE),"DNP")</f>
        <v>4</v>
      </c>
      <c r="K3565" s="52">
        <f>IFERROR(VLOOKUP($A3565,$A$106:$Q$3105,13,FALSE),"DNP")</f>
        <v>6</v>
      </c>
      <c r="L3565" s="239">
        <f>IF(OR(K3565="DNP",K3565=""),"DNP",SUM(C3565:K3565))</f>
        <v>46</v>
      </c>
      <c r="M3565" s="240">
        <f>IFERROR(VLOOKUP($A3565,$A$106:$Q$3105,17,FALSE),"DNP")</f>
        <v>1</v>
      </c>
      <c r="N3565" s="241"/>
      <c r="O3565" s="241"/>
      <c r="P3565" s="241"/>
      <c r="Q3565" s="241"/>
      <c r="R3565" s="241"/>
      <c r="S3565" s="241"/>
      <c r="T3565" s="241"/>
      <c r="U3565" s="241"/>
      <c r="V3565" s="241"/>
      <c r="W3565" s="242"/>
      <c r="X3565" s="243"/>
      <c r="Y3565" s="49" t="str">
        <f>IF(M3565="DNP","DNP",IF(M3565=1,"T",IF(M3565&gt;1,"W","L")))</f>
        <v>T</v>
      </c>
      <c r="Z3565" s="49">
        <f t="shared" ref="Z3565:Z3582" si="2897">IFERROR(VLOOKUP($A3565,$A$106:$Q$3105,15,FALSE),"")</f>
        <v>0</v>
      </c>
      <c r="AA3565" s="244">
        <f t="shared" ref="AA3565:AA3582" si="2898">IFERROR(VLOOKUP($A3565,$A$106:$Q$3105,16,FALSE),"")</f>
        <v>0</v>
      </c>
      <c r="AB3565" s="245">
        <f t="shared" ref="AB3565" si="2899">G3563</f>
        <v>7</v>
      </c>
      <c r="AC3565" s="246">
        <f t="shared" ref="AC3565:AC3573" si="2900">IF(VLOOKUP(LEFT($A3565,8),$A$106:$Q$3105,17,FALSE)="Played",B3565,"")</f>
        <v>1</v>
      </c>
      <c r="AD3565" t="str">
        <f>IF(L3565&lt;&gt;"DNP","P","DNP")</f>
        <v>P</v>
      </c>
      <c r="AE3565" s="52">
        <f>COUNTIF(AD3565:AD3565,"=P")</f>
        <v>1</v>
      </c>
      <c r="AF3565" t="str">
        <f t="shared" ref="AF3565:AF3582" si="2901">IFERROR(VLOOKUP($A3565,$A$106:$R$3105,18,FALSE),"DNP")</f>
        <v>R</v>
      </c>
      <c r="AG3565" s="247">
        <f>IF(OR(W3565="DNP",W3565="")=TRUE,0,((W3584-W3565)*0.4)+(IF(Y3565="W",0.3,IF(Y3565="T",0,-0.3)))+(IF(X3565="",0,X3565*0.3)))+IF(OR(L3565="DNP",L3565="")=TRUE,0,((L3584-L3565)*0.4)+(IF(Y3565="W",0.3,IF(Y3565="T",0,-0.3)))+(IF(M3565="",0,M3565*0.3)))</f>
        <v>0.52222222222222281</v>
      </c>
      <c r="AH3565" s="247">
        <f>AG3565</f>
        <v>0.52222222222222281</v>
      </c>
      <c r="AI3565">
        <f>(34-(AB3565*2))/2</f>
        <v>10</v>
      </c>
      <c r="AJ3565">
        <f t="shared" ref="AJ3565" si="2902">AI3565+VLOOKUP(A3565,$A$160:$O$264,15,FALSE)</f>
        <v>8</v>
      </c>
      <c r="AK3565">
        <f t="shared" ref="AK3565:AK3617" si="2903">IFERROR(L3565+W3565,"DNP")</f>
        <v>46</v>
      </c>
    </row>
    <row r="3566" spans="1:37" ht="16.5" thickBot="1" x14ac:dyDescent="0.3">
      <c r="A3566" s="238" t="str">
        <f>CONCATENATE($C$10,"Wk ",B3566,"P",A3563)</f>
        <v>2015Wk 2P21</v>
      </c>
      <c r="B3566" s="52">
        <v>2</v>
      </c>
      <c r="C3566" s="241"/>
      <c r="D3566" s="241"/>
      <c r="E3566" s="241"/>
      <c r="F3566" s="241"/>
      <c r="G3566" s="241"/>
      <c r="H3566" s="241"/>
      <c r="I3566" s="241"/>
      <c r="J3566" s="241"/>
      <c r="K3566" s="241"/>
      <c r="L3566" s="248"/>
      <c r="M3566" s="249"/>
      <c r="N3566" s="52">
        <f>IFERROR(VLOOKUP($A3566,$A$106:$Q$3105,5,FALSE),"DNP")</f>
        <v>6</v>
      </c>
      <c r="O3566" s="52">
        <f>IFERROR(VLOOKUP($A3566,$A$106:$Q$3105,6,FALSE),"DNP")</f>
        <v>4</v>
      </c>
      <c r="P3566" s="52">
        <f>IFERROR(VLOOKUP($A3566,$A$106:$Q$3105,7,FALSE),"DNP")</f>
        <v>5</v>
      </c>
      <c r="Q3566" s="52">
        <f>IFERROR(VLOOKUP($A3566,$A$106:$Q$3105,8,FALSE),"DNP")</f>
        <v>5</v>
      </c>
      <c r="R3566" s="52">
        <f>IFERROR(VLOOKUP($A3566,$A$106:$Q$3105,9,FALSE),"DNP")</f>
        <v>3</v>
      </c>
      <c r="S3566" s="52">
        <f>IFERROR(VLOOKUP($A3566,$A$106:$Q$3105,10,FALSE),"DNP")</f>
        <v>5</v>
      </c>
      <c r="T3566" s="52">
        <f>IFERROR(VLOOKUP($A3566,$A$106:$Q$3105,11,FALSE),"DNP")</f>
        <v>4</v>
      </c>
      <c r="U3566" s="52">
        <f>IFERROR(VLOOKUP($A3566,$A$106:$Q$3105,12,FALSE),"DNP")</f>
        <v>6</v>
      </c>
      <c r="V3566" s="52">
        <f>IFERROR(VLOOKUP($A3566,$A$106:$Q$3105,13,FALSE),"DNP")</f>
        <v>7</v>
      </c>
      <c r="W3566" s="239">
        <f>IF(OR(V3566="DNP",V3566=""),"DNP",SUM(N3566:V3566))</f>
        <v>45</v>
      </c>
      <c r="X3566" s="240">
        <f>IFERROR(VLOOKUP($A3566,$A$106:$Q$3105,17,FALSE),"DNP")</f>
        <v>2</v>
      </c>
      <c r="Y3566" s="49" t="str">
        <f>IF(X3566="DNP","DNP",IF(X3566=1,"T",IF(X3566&gt;1,"W","L")))</f>
        <v>W</v>
      </c>
      <c r="Z3566" s="49">
        <f t="shared" si="2897"/>
        <v>1</v>
      </c>
      <c r="AA3566" s="244">
        <f t="shared" si="2898"/>
        <v>36</v>
      </c>
      <c r="AB3566" s="245">
        <f t="shared" ref="AB3566" si="2904">G3563</f>
        <v>7</v>
      </c>
      <c r="AC3566" s="246">
        <f t="shared" si="2900"/>
        <v>2</v>
      </c>
      <c r="AD3566" t="str">
        <f>IF(W3566&lt;&gt;"DNP","P","DNP")</f>
        <v>P</v>
      </c>
      <c r="AE3566" s="52">
        <f>COUNTIF(AD3565:AD3566,"=P")</f>
        <v>2</v>
      </c>
      <c r="AF3566" t="str">
        <f t="shared" si="2901"/>
        <v>R</v>
      </c>
      <c r="AG3566" s="247">
        <f>IF(OR(W3566="DNP",W3566="")=TRUE,0,((W3584-W3566)*0.4)+(IF(Y3566="W",0.3,IF(Y3566="T",0,-0.3)))+(IF(X3566="",0,X3566*0.3)))+IF(OR(L3566="DNP",L3566="")=TRUE,0,((L3584-L3566)*0.4)+(IF(Y3566="W",0.3,IF(Y3566="T",0,-0.3)))+(IF(M3566="",0,M3566*0.3)))</f>
        <v>0.54444444444443996</v>
      </c>
      <c r="AH3566" s="247">
        <f>AG3566+(AG3565*0.67)</f>
        <v>0.89433333333332921</v>
      </c>
      <c r="AI3566">
        <f t="shared" ref="AI3566:AI3582" si="2905">(34-(AB3566*2))/2</f>
        <v>10</v>
      </c>
      <c r="AJ3566">
        <f t="shared" ref="AJ3566" si="2906">AI3566+VLOOKUP(A3566,$A$327:$O$431,15,FALSE)</f>
        <v>9</v>
      </c>
      <c r="AK3566">
        <f t="shared" si="2903"/>
        <v>45</v>
      </c>
    </row>
    <row r="3567" spans="1:37" ht="16.5" thickBot="1" x14ac:dyDescent="0.3">
      <c r="A3567" s="238" t="str">
        <f>CONCATENATE($C$10,"Wk ",B3567,"P",A3563)</f>
        <v>2015Wk 3P21</v>
      </c>
      <c r="B3567" s="52">
        <v>3</v>
      </c>
      <c r="C3567" s="52">
        <f>IFERROR(VLOOKUP($A3567,$A$106:$Q$3105,5,FALSE),"DNP")</f>
        <v>4</v>
      </c>
      <c r="D3567" s="52">
        <f>IFERROR(VLOOKUP($A3567,$A$106:$Q$3105,6,FALSE),"DNP")</f>
        <v>5</v>
      </c>
      <c r="E3567" s="52">
        <f>IFERROR(VLOOKUP($A3567,$A$106:$Q$3105,7,FALSE),"DNP")</f>
        <v>6</v>
      </c>
      <c r="F3567" s="52">
        <f>IFERROR(VLOOKUP($A3567,$A$106:$Q$3105,8,FALSE),"DNP")</f>
        <v>5</v>
      </c>
      <c r="G3567" s="52">
        <f>IFERROR(VLOOKUP($A3567,$A$106:$Q$3105,9,FALSE),"DNP")</f>
        <v>4</v>
      </c>
      <c r="H3567" s="52">
        <f>IFERROR(VLOOKUP($A3567,$A$106:$Q$3105,10,FALSE),"DNP")</f>
        <v>4</v>
      </c>
      <c r="I3567" s="52">
        <f>IFERROR(VLOOKUP($A3567,$A$106:$Q$3105,11,FALSE),"DNP")</f>
        <v>3</v>
      </c>
      <c r="J3567" s="52">
        <f>IFERROR(VLOOKUP($A3567,$A$106:$Q$3105,12,FALSE),"DNP")</f>
        <v>3</v>
      </c>
      <c r="K3567" s="52">
        <f>IFERROR(VLOOKUP($A3567,$A$106:$Q$3105,13,FALSE),"DNP")</f>
        <v>5</v>
      </c>
      <c r="L3567" s="239">
        <f>IF(OR(K3567="DNP",K3567=""),"DNP",SUM(C3567:K3567))</f>
        <v>39</v>
      </c>
      <c r="M3567" s="240">
        <f>IFERROR(VLOOKUP($A3567,$A$106:$Q$3105,17,FALSE),"DNP")</f>
        <v>2</v>
      </c>
      <c r="N3567" s="241"/>
      <c r="O3567" s="241"/>
      <c r="P3567" s="241"/>
      <c r="Q3567" s="241"/>
      <c r="R3567" s="241"/>
      <c r="S3567" s="241"/>
      <c r="T3567" s="241"/>
      <c r="U3567" s="241"/>
      <c r="V3567" s="241"/>
      <c r="W3567" s="242"/>
      <c r="X3567" s="243"/>
      <c r="Y3567" s="49" t="str">
        <f t="shared" ref="Y3567" si="2907">IF(M3567="DNP","DNP",IF(M3567=1,"T",IF(M3567&gt;1,"W","L")))</f>
        <v>W</v>
      </c>
      <c r="Z3567" s="49">
        <f t="shared" si="2897"/>
        <v>1</v>
      </c>
      <c r="AA3567" s="244">
        <f t="shared" si="2898"/>
        <v>12</v>
      </c>
      <c r="AB3567" s="250">
        <f t="shared" ref="AB3567" si="2908">G3563</f>
        <v>7</v>
      </c>
      <c r="AC3567" s="246">
        <f t="shared" si="2900"/>
        <v>3</v>
      </c>
      <c r="AD3567" t="str">
        <f>IF(L3567&lt;&gt;"DNP","P","DNP")</f>
        <v>P</v>
      </c>
      <c r="AE3567" s="52">
        <f>COUNTIF(AD3565:AD3567,"=P")</f>
        <v>3</v>
      </c>
      <c r="AF3567" t="str">
        <f t="shared" si="2901"/>
        <v>R</v>
      </c>
      <c r="AG3567" s="247">
        <f>IF(OR(W3567="DNP",W3567="")=TRUE,0,((W3584-W3567)*0.4)+(IF(Y3567="W",0.3,IF(Y3567="T",0,-0.3)))+(IF(X3567="",0,X3567*0.3)))+IF(OR(L3567="DNP",L3567="")=TRUE,0,((L3584-L3567)*0.4)+(IF(Y3567="W",0.3,IF(Y3567="T",0,-0.3)))+(IF(M3567="",0,M3567*0.3)))</f>
        <v>3.9222222222222229</v>
      </c>
      <c r="AH3567" s="247">
        <f>AG3567+(AG3566*0.67)+AG3565*0.33</f>
        <v>4.4593333333333316</v>
      </c>
      <c r="AI3567">
        <f t="shared" si="2905"/>
        <v>10</v>
      </c>
      <c r="AJ3567">
        <f t="shared" ref="AJ3567" si="2909">AI3567+VLOOKUP(A3567,$A$494:$O$598,15,FALSE)</f>
        <v>17</v>
      </c>
      <c r="AK3567">
        <f t="shared" si="2903"/>
        <v>39</v>
      </c>
    </row>
    <row r="3568" spans="1:37" ht="16.5" thickBot="1" x14ac:dyDescent="0.3">
      <c r="A3568" s="238" t="str">
        <f>CONCATENATE($C$10,"Wk ",B3568,"P",A3563)</f>
        <v>2015Wk 4P21</v>
      </c>
      <c r="B3568" s="52">
        <v>4</v>
      </c>
      <c r="C3568" s="241"/>
      <c r="D3568" s="241"/>
      <c r="E3568" s="241"/>
      <c r="F3568" s="241"/>
      <c r="G3568" s="241"/>
      <c r="H3568" s="241"/>
      <c r="I3568" s="241"/>
      <c r="J3568" s="241"/>
      <c r="K3568" s="241"/>
      <c r="L3568" s="248"/>
      <c r="M3568" s="249"/>
      <c r="N3568" s="52">
        <f>IFERROR(VLOOKUP($A3568,$A$106:$Q$3105,5,FALSE),"DNP")</f>
        <v>5</v>
      </c>
      <c r="O3568" s="52">
        <f>IFERROR(VLOOKUP($A3568,$A$106:$Q$3105,6,FALSE),"DNP")</f>
        <v>6</v>
      </c>
      <c r="P3568" s="52">
        <f>IFERROR(VLOOKUP($A3568,$A$106:$Q$3105,7,FALSE),"DNP")</f>
        <v>5</v>
      </c>
      <c r="Q3568" s="52">
        <f>IFERROR(VLOOKUP($A3568,$A$106:$Q$3105,8,FALSE),"DNP")</f>
        <v>4</v>
      </c>
      <c r="R3568" s="52">
        <f>IFERROR(VLOOKUP($A3568,$A$106:$Q$3105,9,FALSE),"DNP")</f>
        <v>4</v>
      </c>
      <c r="S3568" s="52">
        <f>IFERROR(VLOOKUP($A3568,$A$106:$Q$3105,10,FALSE),"DNP")</f>
        <v>7</v>
      </c>
      <c r="T3568" s="52">
        <f>IFERROR(VLOOKUP($A3568,$A$106:$Q$3105,11,FALSE),"DNP")</f>
        <v>4</v>
      </c>
      <c r="U3568" s="52">
        <f>IFERROR(VLOOKUP($A3568,$A$106:$Q$3105,12,FALSE),"DNP")</f>
        <v>5</v>
      </c>
      <c r="V3568" s="52">
        <f>IFERROR(VLOOKUP($A3568,$A$106:$Q$3105,13,FALSE),"DNP")</f>
        <v>5</v>
      </c>
      <c r="W3568" s="239">
        <f>IF(OR(V3568="DNP",V3568=""),"DNP",SUM(N3568:V3568))</f>
        <v>45</v>
      </c>
      <c r="X3568" s="240">
        <f>IFERROR(VLOOKUP($A3568,$A$106:$Q$3105,17,FALSE),"DNP")</f>
        <v>2</v>
      </c>
      <c r="Y3568" s="49" t="str">
        <f t="shared" ref="Y3568" si="2910">IF(X3568="DNP","DNP",IF(X3568=1,"T",IF(X3568&gt;1,"W","L")))</f>
        <v>W</v>
      </c>
      <c r="Z3568" s="49">
        <f t="shared" si="2897"/>
        <v>0</v>
      </c>
      <c r="AA3568" s="244">
        <f t="shared" si="2898"/>
        <v>0</v>
      </c>
      <c r="AB3568" s="250">
        <f t="shared" ref="AB3568" si="2911">IF(AE3568&gt;=4,ROUNDDOWN((((VLOOKUP(MAX(AE3565:AE3568),AE3565:AK3582,7,FALSE)+VLOOKUP(MAX(AE3565:AE3568)-1,AE3565:AK3582,7,FALSE)+VLOOKUP(MAX(AE3565:AE3568)-2,AE3565:AK3582,7,FALSE)+VLOOKUP(MAX(AE3565:AE3568)-3,AE3565:AK3582,7,FALSE))/4)-36)*0.8,0),G3563)</f>
        <v>6</v>
      </c>
      <c r="AC3568" s="246">
        <f t="shared" si="2900"/>
        <v>4</v>
      </c>
      <c r="AD3568" t="str">
        <f>IF(W3568&lt;&gt;"DNP","P","DNP")</f>
        <v>P</v>
      </c>
      <c r="AE3568" s="52">
        <f>COUNTIF(AD3565:AD3568,"=P")</f>
        <v>4</v>
      </c>
      <c r="AF3568" t="str">
        <f t="shared" si="2901"/>
        <v>R</v>
      </c>
      <c r="AG3568" s="247">
        <f>IF(OR(W3568="DNP",W3568="")=TRUE,0,((W3584-W3568)*0.4)+(IF(Y3568="W",0.3,IF(Y3568="T",0,-0.3)))+(IF(X3568="",0,X3568*0.3)))+IF(OR(L3568="DNP",L3568="")=TRUE,0,((L3584-L3568)*0.4)+(IF(Y3568="W",0.3,IF(Y3568="T",0,-0.3)))+(IF(M3568="",0,M3568*0.3)))</f>
        <v>0.54444444444443996</v>
      </c>
      <c r="AH3568" s="247">
        <f t="shared" ref="AH3568:AH3582" si="2912">AG3568+(AG3567*0.67)+AG3566*0.33</f>
        <v>3.3519999999999945</v>
      </c>
      <c r="AI3568">
        <f t="shared" si="2905"/>
        <v>11</v>
      </c>
      <c r="AJ3568">
        <f t="shared" ref="AJ3568" si="2913">AI3568+VLOOKUP(A3568,$A$661:$O$765,15,FALSE)</f>
        <v>11</v>
      </c>
      <c r="AK3568">
        <f t="shared" si="2903"/>
        <v>45</v>
      </c>
    </row>
    <row r="3569" spans="1:37" ht="16.5" thickBot="1" x14ac:dyDescent="0.3">
      <c r="A3569" s="238" t="str">
        <f>CONCATENATE($C$10,"Wk ",B3569,"P",A3563)</f>
        <v>2015Wk 5P21</v>
      </c>
      <c r="B3569" s="52">
        <v>5</v>
      </c>
      <c r="C3569" s="52">
        <f>IFERROR(VLOOKUP($A3569,$A$106:$Q$3105,5,FALSE),"DNP")</f>
        <v>5</v>
      </c>
      <c r="D3569" s="52">
        <f>IFERROR(VLOOKUP($A3569,$A$106:$Q$3105,6,FALSE),"DNP")</f>
        <v>6</v>
      </c>
      <c r="E3569" s="52">
        <f>IFERROR(VLOOKUP($A3569,$A$106:$Q$3105,7,FALSE),"DNP")</f>
        <v>6</v>
      </c>
      <c r="F3569" s="52">
        <f>IFERROR(VLOOKUP($A3569,$A$106:$Q$3105,8,FALSE),"DNP")</f>
        <v>5</v>
      </c>
      <c r="G3569" s="52">
        <f>IFERROR(VLOOKUP($A3569,$A$106:$Q$3105,9,FALSE),"DNP")</f>
        <v>6</v>
      </c>
      <c r="H3569" s="52">
        <f>IFERROR(VLOOKUP($A3569,$A$106:$Q$3105,10,FALSE),"DNP")</f>
        <v>2</v>
      </c>
      <c r="I3569" s="52">
        <f>IFERROR(VLOOKUP($A3569,$A$106:$Q$3105,11,FALSE),"DNP")</f>
        <v>6</v>
      </c>
      <c r="J3569" s="52">
        <f>IFERROR(VLOOKUP($A3569,$A$106:$Q$3105,12,FALSE),"DNP")</f>
        <v>5</v>
      </c>
      <c r="K3569" s="52">
        <f>IFERROR(VLOOKUP($A3569,$A$106:$Q$3105,13,FALSE),"DNP")</f>
        <v>6</v>
      </c>
      <c r="L3569" s="239">
        <f>IF(OR(K3569="DNP",K3569=""),"DNP",SUM(C3569:K3569))</f>
        <v>47</v>
      </c>
      <c r="M3569" s="240">
        <f>IFERROR(VLOOKUP($A3569,$A$106:$Q$3105,17,FALSE),"DNP")</f>
        <v>0</v>
      </c>
      <c r="N3569" s="241"/>
      <c r="O3569" s="241"/>
      <c r="P3569" s="241"/>
      <c r="Q3569" s="241"/>
      <c r="R3569" s="241"/>
      <c r="S3569" s="241"/>
      <c r="T3569" s="241"/>
      <c r="U3569" s="241"/>
      <c r="V3569" s="241"/>
      <c r="W3569" s="242"/>
      <c r="X3569" s="243"/>
      <c r="Y3569" s="49" t="str">
        <f t="shared" ref="Y3569" si="2914">IF(M3569="DNP","DNP",IF(M3569=1,"T",IF(M3569&gt;1,"W","L")))</f>
        <v>L</v>
      </c>
      <c r="Z3569" s="49">
        <f t="shared" si="2897"/>
        <v>1</v>
      </c>
      <c r="AA3569" s="244">
        <f t="shared" si="2898"/>
        <v>18</v>
      </c>
      <c r="AB3569" s="250">
        <f t="shared" ref="AB3569" si="2915">IF(AE3569&gt;=4,ROUNDDOWN((((VLOOKUP(MAX(AE3565:AE3569),AE3565:AK3582,7,FALSE)+VLOOKUP(MAX(AE3565:AE3569)-1,AE3565:AK3582,7,FALSE)+VLOOKUP(MAX(AE3565:AE3569)-2,AE3565:AK3582,7,FALSE)+VLOOKUP(MAX(AE3565:AE3569)-3,AE3565:AK3582,7,FALSE))/4)-36)*0.8,0),G3563)</f>
        <v>6</v>
      </c>
      <c r="AC3569" s="246">
        <f t="shared" si="2900"/>
        <v>5</v>
      </c>
      <c r="AD3569" t="str">
        <f>IF(L3569&lt;&gt;"DNP","P","DNP")</f>
        <v>P</v>
      </c>
      <c r="AE3569" s="52">
        <f>COUNTIF(AD3565:AD3569,"=P")</f>
        <v>5</v>
      </c>
      <c r="AF3569" t="str">
        <f t="shared" si="2901"/>
        <v>R</v>
      </c>
      <c r="AG3569" s="247">
        <f>IF(OR(W3569="DNP",W3569="")=TRUE,0,((W3584-W3569)*0.4)+(IF(Y3569="W",0.3,IF(Y3569="T",0,-0.3)))+(IF(X3569="",0,X3569*0.3)))+IF(OR(L3569="DNP",L3569="")=TRUE,0,((L3584-L3569)*0.4)+(IF(Y3569="W",0.3,IF(Y3569="T",0,-0.3)))+(IF(M3569="",0,M3569*0.3)))</f>
        <v>-0.47777777777777714</v>
      </c>
      <c r="AH3569" s="247">
        <f t="shared" si="2912"/>
        <v>1.1813333333333311</v>
      </c>
      <c r="AI3569">
        <f t="shared" si="2905"/>
        <v>11</v>
      </c>
      <c r="AJ3569">
        <f t="shared" ref="AJ3569" si="2916">AI3569+VLOOKUP(A3569,$A$828:$O$932,15,FALSE)</f>
        <v>9</v>
      </c>
      <c r="AK3569">
        <f t="shared" si="2903"/>
        <v>47</v>
      </c>
    </row>
    <row r="3570" spans="1:37" ht="16.5" thickBot="1" x14ac:dyDescent="0.3">
      <c r="A3570" s="238" t="str">
        <f>CONCATENATE($C$10,"Wk ",B3570,"P",A3563)</f>
        <v>2015Wk 6P21</v>
      </c>
      <c r="B3570" s="52">
        <v>6</v>
      </c>
      <c r="C3570" s="241"/>
      <c r="D3570" s="241"/>
      <c r="E3570" s="241"/>
      <c r="F3570" s="241"/>
      <c r="G3570" s="241"/>
      <c r="H3570" s="241"/>
      <c r="I3570" s="241"/>
      <c r="J3570" s="241"/>
      <c r="K3570" s="241"/>
      <c r="L3570" s="248"/>
      <c r="M3570" s="249"/>
      <c r="N3570" s="52">
        <f>IFERROR(VLOOKUP($A3570,$A$106:$Q$3105,5,FALSE),"DNP")</f>
        <v>5</v>
      </c>
      <c r="O3570" s="52">
        <f>IFERROR(VLOOKUP($A3570,$A$106:$Q$3105,6,FALSE),"DNP")</f>
        <v>6</v>
      </c>
      <c r="P3570" s="52">
        <f>IFERROR(VLOOKUP($A3570,$A$106:$Q$3105,7,FALSE),"DNP")</f>
        <v>5</v>
      </c>
      <c r="Q3570" s="52">
        <f>IFERROR(VLOOKUP($A3570,$A$106:$Q$3105,8,FALSE),"DNP")</f>
        <v>4</v>
      </c>
      <c r="R3570" s="52">
        <f>IFERROR(VLOOKUP($A3570,$A$106:$Q$3105,9,FALSE),"DNP")</f>
        <v>3</v>
      </c>
      <c r="S3570" s="52">
        <f>IFERROR(VLOOKUP($A3570,$A$106:$Q$3105,10,FALSE),"DNP")</f>
        <v>5</v>
      </c>
      <c r="T3570" s="52">
        <f>IFERROR(VLOOKUP($A3570,$A$106:$Q$3105,11,FALSE),"DNP")</f>
        <v>4</v>
      </c>
      <c r="U3570" s="52">
        <f>IFERROR(VLOOKUP($A3570,$A$106:$Q$3105,12,FALSE),"DNP")</f>
        <v>5</v>
      </c>
      <c r="V3570" s="52">
        <f>IFERROR(VLOOKUP($A3570,$A$106:$Q$3105,13,FALSE),"DNP")</f>
        <v>7</v>
      </c>
      <c r="W3570" s="239">
        <f>IF(OR(V3570="DNP",V3570=""),"DNP",SUM(N3570:V3570))</f>
        <v>44</v>
      </c>
      <c r="X3570" s="240">
        <f>IFERROR(VLOOKUP($A3570,$A$106:$Q$3105,17,FALSE),"DNP")</f>
        <v>2</v>
      </c>
      <c r="Y3570" s="49" t="str">
        <f t="shared" ref="Y3570" si="2917">IF(X3570="DNP","DNP",IF(X3570=1,"T",IF(X3570&gt;1,"W","L")))</f>
        <v>W</v>
      </c>
      <c r="Z3570" s="49">
        <f t="shared" si="2897"/>
        <v>0</v>
      </c>
      <c r="AA3570" s="244">
        <f t="shared" si="2898"/>
        <v>0</v>
      </c>
      <c r="AB3570" s="250">
        <f t="shared" ref="AB3570" si="2918">IF(AE3570&gt;=4,ROUNDDOWN((((VLOOKUP(MAX(AE3565:AE3570),AE3565:AK3582,7,FALSE)+VLOOKUP(MAX(AE3565:AE3570)-1,AE3565:AK3582,7,FALSE)+VLOOKUP(MAX(AE3565:AE3570)-2,AE3565:AK3582,7,FALSE)+VLOOKUP(MAX(AE3565:AE3570)-3,AE3565:AK3582,7,FALSE))/4)-36)*0.8,0),G3563)</f>
        <v>6</v>
      </c>
      <c r="AC3570" s="246">
        <f t="shared" si="2900"/>
        <v>6</v>
      </c>
      <c r="AD3570" t="str">
        <f>IF(W3570&lt;&gt;"DNP","P","DNP")</f>
        <v>P</v>
      </c>
      <c r="AE3570" s="52">
        <f>COUNTIF(AD3565:AD3570,"=P")</f>
        <v>6</v>
      </c>
      <c r="AF3570" t="str">
        <f t="shared" si="2901"/>
        <v>R</v>
      </c>
      <c r="AG3570" s="247">
        <f>IF(OR(W3570="DNP",W3570="")=TRUE,0,((W3584-W3570)*0.4)+(IF(Y3570="W",0.3,IF(Y3570="T",0,-0.3)))+(IF(X3570="",0,X3570*0.3)))+IF(OR(L3570="DNP",L3570="")=TRUE,0,((L3584-L3570)*0.4)+(IF(Y3570="W",0.3,IF(Y3570="T",0,-0.3)))+(IF(M3570="",0,M3570*0.3)))</f>
        <v>0.94444444444443998</v>
      </c>
      <c r="AH3570" s="247">
        <f t="shared" si="2912"/>
        <v>0.8039999999999945</v>
      </c>
      <c r="AI3570">
        <f t="shared" si="2905"/>
        <v>11</v>
      </c>
      <c r="AJ3570">
        <f t="shared" ref="AJ3570" si="2919">AI3570+VLOOKUP(A3570,$A$995:$O$1099,15,FALSE)</f>
        <v>11</v>
      </c>
      <c r="AK3570">
        <f t="shared" si="2903"/>
        <v>44</v>
      </c>
    </row>
    <row r="3571" spans="1:37" ht="16.5" thickBot="1" x14ac:dyDescent="0.3">
      <c r="A3571" s="238" t="str">
        <f>CONCATENATE($C$10,"Wk ",B3571,"P",A3563)</f>
        <v>2015Wk 7P21</v>
      </c>
      <c r="B3571" s="52">
        <v>7</v>
      </c>
      <c r="C3571" s="52">
        <f>IFERROR(VLOOKUP($A3571,$A$106:$Q$3105,5,FALSE),"DNP")</f>
        <v>5</v>
      </c>
      <c r="D3571" s="52">
        <f>IFERROR(VLOOKUP($A3571,$A$106:$Q$3105,6,FALSE),"DNP")</f>
        <v>4</v>
      </c>
      <c r="E3571" s="52">
        <f>IFERROR(VLOOKUP($A3571,$A$106:$Q$3105,7,FALSE),"DNP")</f>
        <v>6</v>
      </c>
      <c r="F3571" s="52">
        <f>IFERROR(VLOOKUP($A3571,$A$106:$Q$3105,8,FALSE),"DNP")</f>
        <v>6</v>
      </c>
      <c r="G3571" s="52">
        <f>IFERROR(VLOOKUP($A3571,$A$106:$Q$3105,9,FALSE),"DNP")</f>
        <v>6</v>
      </c>
      <c r="H3571" s="52">
        <f>IFERROR(VLOOKUP($A3571,$A$106:$Q$3105,10,FALSE),"DNP")</f>
        <v>3</v>
      </c>
      <c r="I3571" s="52">
        <f>IFERROR(VLOOKUP($A3571,$A$106:$Q$3105,11,FALSE),"DNP")</f>
        <v>5</v>
      </c>
      <c r="J3571" s="52">
        <f>IFERROR(VLOOKUP($A3571,$A$106:$Q$3105,12,FALSE),"DNP")</f>
        <v>4</v>
      </c>
      <c r="K3571" s="52">
        <f>IFERROR(VLOOKUP($A3571,$A$106:$Q$3105,13,FALSE),"DNP")</f>
        <v>6</v>
      </c>
      <c r="L3571" s="239">
        <f>IF(OR(K3571="DNP",K3571=""),"DNP",SUM(C3571:K3571))</f>
        <v>45</v>
      </c>
      <c r="M3571" s="240">
        <f>IFERROR(VLOOKUP($A3571,$A$106:$Q$3105,17,FALSE),"DNP")</f>
        <v>2</v>
      </c>
      <c r="N3571" s="241"/>
      <c r="O3571" s="241"/>
      <c r="P3571" s="241"/>
      <c r="Q3571" s="241"/>
      <c r="R3571" s="241"/>
      <c r="S3571" s="241"/>
      <c r="T3571" s="241"/>
      <c r="U3571" s="241"/>
      <c r="V3571" s="241"/>
      <c r="W3571" s="242"/>
      <c r="X3571" s="243"/>
      <c r="Y3571" s="49" t="str">
        <f t="shared" ref="Y3571" si="2920">IF(M3571="DNP","DNP",IF(M3571=1,"T",IF(M3571&gt;1,"W","L")))</f>
        <v>W</v>
      </c>
      <c r="Z3571" s="49">
        <f t="shared" si="2897"/>
        <v>1</v>
      </c>
      <c r="AA3571" s="244">
        <f t="shared" si="2898"/>
        <v>12</v>
      </c>
      <c r="AB3571" s="250">
        <f t="shared" ref="AB3571" si="2921">IF(AE3571&gt;=4,ROUNDDOWN((((VLOOKUP(MAX(AE3565:AE3571),AE3565:AK3582,7,FALSE)+VLOOKUP(MAX(AE3565:AE3571)-1,AE3565:AK3582,7,FALSE)+VLOOKUP(MAX(AE3565:AE3571)-2,AE3565:AK3582,7,FALSE)+VLOOKUP(MAX(AE3565:AE3571)-3,AE3565:AK3582,7,FALSE))/4)-36)*0.8,0),G3563)</f>
        <v>7</v>
      </c>
      <c r="AC3571" s="246">
        <f t="shared" si="2900"/>
        <v>7</v>
      </c>
      <c r="AD3571" t="str">
        <f>IF(L3571&lt;&gt;"DNP","P","DNP")</f>
        <v>P</v>
      </c>
      <c r="AE3571" s="52">
        <f>COUNTIF(AD3565:AD3571,"=P")</f>
        <v>7</v>
      </c>
      <c r="AF3571" t="str">
        <f t="shared" si="2901"/>
        <v>R</v>
      </c>
      <c r="AG3571" s="247">
        <f>IF(OR(W3571="DNP",W3571="")=TRUE,0,((W3584-W3571)*0.4)+(IF(Y3571="W",0.3,IF(Y3571="T",0,-0.3)))+(IF(X3571="",0,X3571*0.3)))+IF(OR(L3571="DNP",L3571="")=TRUE,0,((L3584-L3571)*0.4)+(IF(Y3571="W",0.3,IF(Y3571="T",0,-0.3)))+(IF(M3571="",0,M3571*0.3)))</f>
        <v>1.522222222222223</v>
      </c>
      <c r="AH3571" s="247">
        <f t="shared" si="2912"/>
        <v>1.9973333333333312</v>
      </c>
      <c r="AI3571">
        <f t="shared" si="2905"/>
        <v>10</v>
      </c>
      <c r="AJ3571">
        <f t="shared" ref="AJ3571" si="2922">AI3571+VLOOKUP(A3571,$A$1162:$O$1266,15,FALSE)</f>
        <v>9</v>
      </c>
      <c r="AK3571">
        <f t="shared" si="2903"/>
        <v>45</v>
      </c>
    </row>
    <row r="3572" spans="1:37" ht="16.5" thickBot="1" x14ac:dyDescent="0.3">
      <c r="A3572" s="238" t="str">
        <f>CONCATENATE($C$10,"Wk ",B3572,"P",A3563)</f>
        <v>2015Wk 8P21</v>
      </c>
      <c r="B3572" s="52">
        <v>8</v>
      </c>
      <c r="C3572" s="241"/>
      <c r="D3572" s="241"/>
      <c r="E3572" s="241"/>
      <c r="F3572" s="241"/>
      <c r="G3572" s="241"/>
      <c r="H3572" s="241"/>
      <c r="I3572" s="241"/>
      <c r="J3572" s="241"/>
      <c r="K3572" s="241"/>
      <c r="L3572" s="248"/>
      <c r="M3572" s="249"/>
      <c r="N3572" s="52">
        <f>IFERROR(VLOOKUP($A3572,$A$106:$Q$3105,5,FALSE),"DNP")</f>
        <v>4</v>
      </c>
      <c r="O3572" s="52">
        <f>IFERROR(VLOOKUP($A3572,$A$106:$Q$3105,6,FALSE),"DNP")</f>
        <v>5</v>
      </c>
      <c r="P3572" s="52">
        <f>IFERROR(VLOOKUP($A3572,$A$106:$Q$3105,7,FALSE),"DNP")</f>
        <v>6</v>
      </c>
      <c r="Q3572" s="52">
        <f>IFERROR(VLOOKUP($A3572,$A$106:$Q$3105,8,FALSE),"DNP")</f>
        <v>4</v>
      </c>
      <c r="R3572" s="52">
        <f>IFERROR(VLOOKUP($A3572,$A$106:$Q$3105,9,FALSE),"DNP")</f>
        <v>4</v>
      </c>
      <c r="S3572" s="52">
        <f>IFERROR(VLOOKUP($A3572,$A$106:$Q$3105,10,FALSE),"DNP")</f>
        <v>6</v>
      </c>
      <c r="T3572" s="52">
        <f>IFERROR(VLOOKUP($A3572,$A$106:$Q$3105,11,FALSE),"DNP")</f>
        <v>4</v>
      </c>
      <c r="U3572" s="52">
        <f>IFERROR(VLOOKUP($A3572,$A$106:$Q$3105,12,FALSE),"DNP")</f>
        <v>5</v>
      </c>
      <c r="V3572" s="52">
        <f>IFERROR(VLOOKUP($A3572,$A$106:$Q$3105,13,FALSE),"DNP")</f>
        <v>6</v>
      </c>
      <c r="W3572" s="239">
        <f>IF(OR(V3572="DNP",V3572=""),"DNP",SUM(N3572:V3572))</f>
        <v>44</v>
      </c>
      <c r="X3572" s="240">
        <f>IFERROR(VLOOKUP($A3572,$A$106:$Q$3105,17,FALSE),"DNP")</f>
        <v>0</v>
      </c>
      <c r="Y3572" s="49" t="str">
        <f t="shared" ref="Y3572" si="2923">IF(X3572="DNP","DNP",IF(X3572=1,"T",IF(X3572&gt;1,"W","L")))</f>
        <v>L</v>
      </c>
      <c r="Z3572" s="49">
        <f t="shared" si="2897"/>
        <v>1</v>
      </c>
      <c r="AA3572" s="244">
        <f t="shared" si="2898"/>
        <v>18</v>
      </c>
      <c r="AB3572" s="250">
        <f t="shared" ref="AB3572" si="2924">IF(AE3572&gt;=4,ROUNDDOWN((((VLOOKUP(MAX(AE3565:AE3572),AE3565:AK3582,7,FALSE)+VLOOKUP(MAX(AE3565:AE3572)-1,AE3565:AK3582,7,FALSE)+VLOOKUP(MAX(AE3565:AE3572)-2,AE3565:AK3582,7,FALSE)+VLOOKUP(MAX(AE3565:AE3572)-3,AE3565:AK3582,7,FALSE))/4)-36)*0.8,0),G3563)</f>
        <v>7</v>
      </c>
      <c r="AC3572" s="246">
        <f t="shared" si="2900"/>
        <v>8</v>
      </c>
      <c r="AD3572" t="str">
        <f>IF(W3572&lt;&gt;"DNP","P","DNP")</f>
        <v>P</v>
      </c>
      <c r="AE3572" s="52">
        <f>COUNTIF(AD3565:AD3572,"=P")</f>
        <v>8</v>
      </c>
      <c r="AF3572" t="str">
        <f t="shared" si="2901"/>
        <v>R</v>
      </c>
      <c r="AG3572" s="247">
        <f>IF(OR(W3572="DNP",W3572="")=TRUE,0,((W3584-W3572)*0.4)+(IF(Y3572="W",0.3,IF(Y3572="T",0,-0.3)))+(IF(X3572="",0,X3572*0.3)))+IF(OR(L3572="DNP",L3572="")=TRUE,0,((L3584-L3572)*0.4)+(IF(Y3572="W",0.3,IF(Y3572="T",0,-0.3)))+(IF(M3572="",0,M3572*0.3)))</f>
        <v>-0.25555555555555998</v>
      </c>
      <c r="AH3572" s="247">
        <f t="shared" si="2912"/>
        <v>1.0759999999999947</v>
      </c>
      <c r="AI3572">
        <f t="shared" si="2905"/>
        <v>10</v>
      </c>
      <c r="AJ3572">
        <f t="shared" ref="AJ3572" si="2925">AI3572+VLOOKUP(A3572,$A$1329:$O$1433,15,FALSE)</f>
        <v>10</v>
      </c>
      <c r="AK3572">
        <f t="shared" si="2903"/>
        <v>44</v>
      </c>
    </row>
    <row r="3573" spans="1:37" ht="16.5" thickBot="1" x14ac:dyDescent="0.3">
      <c r="A3573" s="238" t="str">
        <f>CONCATENATE($C$10,"Wk ",B3573,"P",A3563)</f>
        <v>2015Wk 9P21</v>
      </c>
      <c r="B3573" s="52">
        <v>9</v>
      </c>
      <c r="C3573" s="52">
        <f>IFERROR(VLOOKUP($A3573,$A$106:$Q$3105,5,FALSE),"DNP")</f>
        <v>7</v>
      </c>
      <c r="D3573" s="52">
        <f>IFERROR(VLOOKUP($A3573,$A$106:$Q$3105,6,FALSE),"DNP")</f>
        <v>4</v>
      </c>
      <c r="E3573" s="52">
        <f>IFERROR(VLOOKUP($A3573,$A$106:$Q$3105,7,FALSE),"DNP")</f>
        <v>6</v>
      </c>
      <c r="F3573" s="52">
        <f>IFERROR(VLOOKUP($A3573,$A$106:$Q$3105,8,FALSE),"DNP")</f>
        <v>8</v>
      </c>
      <c r="G3573" s="52">
        <f>IFERROR(VLOOKUP($A3573,$A$106:$Q$3105,9,FALSE),"DNP")</f>
        <v>7</v>
      </c>
      <c r="H3573" s="52">
        <f>IFERROR(VLOOKUP($A3573,$A$106:$Q$3105,10,FALSE),"DNP")</f>
        <v>5</v>
      </c>
      <c r="I3573" s="52">
        <f>IFERROR(VLOOKUP($A3573,$A$106:$Q$3105,11,FALSE),"DNP")</f>
        <v>5</v>
      </c>
      <c r="J3573" s="52">
        <f>IFERROR(VLOOKUP($A3573,$A$106:$Q$3105,12,FALSE),"DNP")</f>
        <v>4</v>
      </c>
      <c r="K3573" s="52">
        <f>IFERROR(VLOOKUP($A3573,$A$106:$Q$3105,13,FALSE),"DNP")</f>
        <v>6</v>
      </c>
      <c r="L3573" s="239">
        <f>IF(OR(K3573="DNP",K3573=""),"DNP",SUM(C3573:K3573))</f>
        <v>52</v>
      </c>
      <c r="M3573" s="240">
        <f>IFERROR(VLOOKUP($A3573,$A$106:$Q$3105,17,FALSE),"DNP")</f>
        <v>0</v>
      </c>
      <c r="N3573" s="241"/>
      <c r="O3573" s="241"/>
      <c r="P3573" s="241"/>
      <c r="Q3573" s="241"/>
      <c r="R3573" s="241"/>
      <c r="S3573" s="241"/>
      <c r="T3573" s="241"/>
      <c r="U3573" s="241"/>
      <c r="V3573" s="241"/>
      <c r="W3573" s="242"/>
      <c r="X3573" s="243"/>
      <c r="Y3573" s="49" t="str">
        <f t="shared" ref="Y3573" si="2926">IF(M3573="DNP","DNP",IF(M3573=1,"T",IF(M3573&gt;1,"W","L")))</f>
        <v>L</v>
      </c>
      <c r="Z3573" s="49">
        <f t="shared" si="2897"/>
        <v>0</v>
      </c>
      <c r="AA3573" s="244">
        <f t="shared" si="2898"/>
        <v>0</v>
      </c>
      <c r="AB3573" s="250">
        <f t="shared" ref="AB3573" si="2927">IF(AE3573&gt;=4,ROUNDDOWN((((VLOOKUP(MAX(AE3565:AE3573),AE3565:AK3582,7,FALSE)+VLOOKUP(MAX(AE3565:AE3573)-1,AE3565:AK3582,7,FALSE)+VLOOKUP(MAX(AE3565:AE3573)-2,AE3565:AK3582,7,FALSE)+VLOOKUP(MAX(AE3565:AE3573)-3,AE3565:AK3582,7,FALSE))/4)-36)*0.8,0),G3563)</f>
        <v>8</v>
      </c>
      <c r="AC3573" s="246">
        <f t="shared" si="2900"/>
        <v>9</v>
      </c>
      <c r="AD3573" t="str">
        <f>IF(L3573&lt;&gt;"DNP","P","DNP")</f>
        <v>P</v>
      </c>
      <c r="AE3573" s="52">
        <f>COUNTIF(AD3565:AD3573,"=P")</f>
        <v>9</v>
      </c>
      <c r="AF3573" t="str">
        <f t="shared" si="2901"/>
        <v>R</v>
      </c>
      <c r="AG3573" s="247">
        <f>IF(OR(W3573="DNP",W3573="")=TRUE,0,((W3584-W3573)*0.4)+(IF(Y3573="W",0.3,IF(Y3573="T",0,-0.3)))+(IF(X3573="",0,X3573*0.3)))+IF(OR(L3573="DNP",L3573="")=TRUE,0,((L3584-L3573)*0.4)+(IF(Y3573="W",0.3,IF(Y3573="T",0,-0.3)))+(IF(M3573="",0,M3573*0.3)))</f>
        <v>-2.477777777777777</v>
      </c>
      <c r="AH3573" s="247">
        <f t="shared" si="2912"/>
        <v>-2.1466666666666687</v>
      </c>
      <c r="AI3573">
        <f>(34-(AB3573*2))/2</f>
        <v>9</v>
      </c>
      <c r="AJ3573">
        <f t="shared" ref="AJ3573" si="2928">AI3573+VLOOKUP(A3573,$A$1496:$O$1600,15,FALSE)</f>
        <v>3</v>
      </c>
      <c r="AK3573">
        <f t="shared" si="2903"/>
        <v>52</v>
      </c>
    </row>
    <row r="3574" spans="1:37" ht="16.5" thickBot="1" x14ac:dyDescent="0.3">
      <c r="A3574" s="238" t="str">
        <f>CONCATENATE($C$10,"Wk ",B3574,"P",A3563)</f>
        <v>2015Wk 10P21</v>
      </c>
      <c r="B3574" s="52">
        <v>10</v>
      </c>
      <c r="C3574" s="241"/>
      <c r="D3574" s="241"/>
      <c r="E3574" s="241"/>
      <c r="F3574" s="241"/>
      <c r="G3574" s="241"/>
      <c r="H3574" s="241"/>
      <c r="I3574" s="241"/>
      <c r="J3574" s="241"/>
      <c r="K3574" s="241"/>
      <c r="L3574" s="248"/>
      <c r="M3574" s="249"/>
      <c r="N3574" s="52">
        <f>IFERROR(VLOOKUP($A3574,$A$106:$Q$3105,5,FALSE),"DNP")</f>
        <v>4</v>
      </c>
      <c r="O3574" s="52">
        <f>IFERROR(VLOOKUP($A3574,$A$106:$Q$3105,6,FALSE),"DNP")</f>
        <v>6</v>
      </c>
      <c r="P3574" s="52">
        <f>IFERROR(VLOOKUP($A3574,$A$106:$Q$3105,7,FALSE),"DNP")</f>
        <v>7</v>
      </c>
      <c r="Q3574" s="52">
        <f>IFERROR(VLOOKUP($A3574,$A$106:$Q$3105,8,FALSE),"DNP")</f>
        <v>5</v>
      </c>
      <c r="R3574" s="52">
        <f>IFERROR(VLOOKUP($A3574,$A$106:$Q$3105,9,FALSE),"DNP")</f>
        <v>4</v>
      </c>
      <c r="S3574" s="52">
        <f>IFERROR(VLOOKUP($A3574,$A$106:$Q$3105,10,FALSE),"DNP")</f>
        <v>4</v>
      </c>
      <c r="T3574" s="52">
        <f>IFERROR(VLOOKUP($A3574,$A$106:$Q$3105,11,FALSE),"DNP")</f>
        <v>4</v>
      </c>
      <c r="U3574" s="52">
        <f>IFERROR(VLOOKUP($A3574,$A$106:$Q$3105,12,FALSE),"DNP")</f>
        <v>5</v>
      </c>
      <c r="V3574" s="52">
        <f>IFERROR(VLOOKUP($A3574,$A$106:$Q$3105,13,FALSE),"DNP")</f>
        <v>4</v>
      </c>
      <c r="W3574" s="239">
        <f>IF(OR(V3574="DNP",V3574=""),"DNP",SUM(N3574:V3574))</f>
        <v>43</v>
      </c>
      <c r="X3574" s="240">
        <f>IFERROR(VLOOKUP($A3574,$A$106:$Q$3105,17,FALSE),"DNP")</f>
        <v>1</v>
      </c>
      <c r="Y3574" s="49" t="str">
        <f t="shared" ref="Y3574" si="2929">IF(X3574="DNP","DNP",IF(X3574=1,"T",IF(X3574&gt;1,"W","L")))</f>
        <v>T</v>
      </c>
      <c r="Z3574" s="49">
        <f t="shared" si="2897"/>
        <v>0</v>
      </c>
      <c r="AA3574" s="244">
        <f t="shared" si="2898"/>
        <v>0</v>
      </c>
      <c r="AB3574" s="250">
        <f t="shared" ref="AB3574" si="2930">IF(AE3574&gt;=4,ROUNDDOWN((((VLOOKUP(MAX(AE3565:AE3574),AE3565:AK3582,7,FALSE)+VLOOKUP(MAX(AE3565:AE3574)-1,AE3565:AK3582,7,FALSE)+VLOOKUP(MAX(AE3565:AE3574)-2,AE3565:AK3582,7,FALSE)+VLOOKUP(MAX(AE3565:AE3574)-3,AE3565:AK3582,7,FALSE))/4)-36)*0.8,0),G3563)</f>
        <v>8</v>
      </c>
      <c r="AC3574" s="246">
        <f t="shared" ref="AC3574:AC3582" si="2931">IF(VLOOKUP(LEFT($A3574,9),$A$106:$Q$3105,17,FALSE)="Played",B3574,"")</f>
        <v>10</v>
      </c>
      <c r="AD3574" t="str">
        <f>IF(W3574&lt;&gt;"DNP","P","DNP")</f>
        <v>P</v>
      </c>
      <c r="AE3574" s="52">
        <f>COUNTIF(AD3565:AD3574,"=P")</f>
        <v>10</v>
      </c>
      <c r="AF3574" t="str">
        <f t="shared" si="2901"/>
        <v>R</v>
      </c>
      <c r="AG3574" s="247">
        <f>IF(OR(W3574="DNP",W3574="")=TRUE,0,((W3584-W3574)*0.4)+(IF(Y3574="W",0.3,IF(Y3574="T",0,-0.3)))+(IF(X3574="",0,X3574*0.3)))+IF(OR(L3574="DNP",L3574="")=TRUE,0,((L3584-L3574)*0.4)+(IF(Y3574="W",0.3,IF(Y3574="T",0,-0.3)))+(IF(M3574="",0,M3574*0.3)))</f>
        <v>0.74444444444444002</v>
      </c>
      <c r="AH3574" s="247">
        <f t="shared" si="2912"/>
        <v>-1.0000000000000053</v>
      </c>
      <c r="AI3574">
        <f t="shared" si="2905"/>
        <v>9</v>
      </c>
      <c r="AJ3574">
        <f t="shared" ref="AJ3574" si="2932">AI3574+VLOOKUP(A3574,$A$1663:$O$1767,15,FALSE)</f>
        <v>11</v>
      </c>
      <c r="AK3574">
        <f t="shared" si="2903"/>
        <v>43</v>
      </c>
    </row>
    <row r="3575" spans="1:37" ht="16.5" thickBot="1" x14ac:dyDescent="0.3">
      <c r="A3575" s="238" t="str">
        <f>CONCATENATE($C$10,"Wk ",B3575,"P",A3563)</f>
        <v>2015Wk 11P21</v>
      </c>
      <c r="B3575" s="52">
        <v>11</v>
      </c>
      <c r="C3575" s="52">
        <f>IFERROR(VLOOKUP($A3575,$A$106:$Q$3105,5,FALSE),"DNP")</f>
        <v>6</v>
      </c>
      <c r="D3575" s="52">
        <f>IFERROR(VLOOKUP($A3575,$A$106:$Q$3105,6,FALSE),"DNP")</f>
        <v>6</v>
      </c>
      <c r="E3575" s="52">
        <f>IFERROR(VLOOKUP($A3575,$A$106:$Q$3105,7,FALSE),"DNP")</f>
        <v>6</v>
      </c>
      <c r="F3575" s="52">
        <f>IFERROR(VLOOKUP($A3575,$A$106:$Q$3105,8,FALSE),"DNP")</f>
        <v>5</v>
      </c>
      <c r="G3575" s="52">
        <f>IFERROR(VLOOKUP($A3575,$A$106:$Q$3105,9,FALSE),"DNP")</f>
        <v>5</v>
      </c>
      <c r="H3575" s="52">
        <f>IFERROR(VLOOKUP($A3575,$A$106:$Q$3105,10,FALSE),"DNP")</f>
        <v>5</v>
      </c>
      <c r="I3575" s="52">
        <f>IFERROR(VLOOKUP($A3575,$A$106:$Q$3105,11,FALSE),"DNP")</f>
        <v>5</v>
      </c>
      <c r="J3575" s="52">
        <f>IFERROR(VLOOKUP($A3575,$A$106:$Q$3105,12,FALSE),"DNP")</f>
        <v>3</v>
      </c>
      <c r="K3575" s="52">
        <f>IFERROR(VLOOKUP($A3575,$A$106:$Q$3105,13,FALSE),"DNP")</f>
        <v>7</v>
      </c>
      <c r="L3575" s="239">
        <f>IF(OR(K3575="DNP",K3575=""),"DNP",SUM(C3575:K3575))</f>
        <v>48</v>
      </c>
      <c r="M3575" s="240">
        <f>IFERROR(VLOOKUP($A3575,$A$106:$Q$3105,17,FALSE),"DNP")</f>
        <v>1</v>
      </c>
      <c r="N3575" s="241"/>
      <c r="O3575" s="241"/>
      <c r="P3575" s="241"/>
      <c r="Q3575" s="241"/>
      <c r="R3575" s="241"/>
      <c r="S3575" s="241"/>
      <c r="T3575" s="241"/>
      <c r="U3575" s="241"/>
      <c r="V3575" s="241"/>
      <c r="W3575" s="242"/>
      <c r="X3575" s="243"/>
      <c r="Y3575" s="49" t="str">
        <f t="shared" ref="Y3575" si="2933">IF(M3575="DNP","DNP",IF(M3575=1,"T",IF(M3575&gt;1,"W","L")))</f>
        <v>T</v>
      </c>
      <c r="Z3575" s="49">
        <f t="shared" si="2897"/>
        <v>0</v>
      </c>
      <c r="AA3575" s="244">
        <f t="shared" si="2898"/>
        <v>0</v>
      </c>
      <c r="AB3575" s="250">
        <f t="shared" ref="AB3575" si="2934">IF(AE3575&gt;=4,ROUNDDOWN((((VLOOKUP(MAX(AE3565:AE3575),AE3565:AK3582,7,FALSE)+VLOOKUP(MAX(AE3565:AE3575)-1,AE3565:AK3582,7,FALSE)+VLOOKUP(MAX(AE3565:AE3575)-2,AE3565:AK3582,7,FALSE)+VLOOKUP(MAX(AE3565:AE3575)-3,AE3565:AK3582,7,FALSE))/4)-36)*0.8,0),G3563)</f>
        <v>8</v>
      </c>
      <c r="AC3575" s="246">
        <f t="shared" si="2931"/>
        <v>11</v>
      </c>
      <c r="AD3575" t="str">
        <f>IF(L3575&lt;&gt;"DNP","P","DNP")</f>
        <v>P</v>
      </c>
      <c r="AE3575" s="52">
        <f>COUNTIF(AD3565:AD3575,"=P")</f>
        <v>11</v>
      </c>
      <c r="AF3575" t="str">
        <f t="shared" si="2901"/>
        <v>R</v>
      </c>
      <c r="AG3575" s="247">
        <f>IF(OR(W3575="DNP",W3575="")=TRUE,0,((W3584-W3575)*0.4)+(IF(Y3575="W",0.3,IF(Y3575="T",0,-0.3)))+(IF(X3575="",0,X3575*0.3)))+IF(OR(L3575="DNP",L3575="")=TRUE,0,((L3584-L3575)*0.4)+(IF(Y3575="W",0.3,IF(Y3575="T",0,-0.3)))+(IF(M3575="",0,M3575*0.3)))</f>
        <v>-0.27777777777777718</v>
      </c>
      <c r="AH3575" s="247">
        <f t="shared" si="2912"/>
        <v>-0.59666666666666879</v>
      </c>
      <c r="AI3575">
        <f t="shared" si="2905"/>
        <v>9</v>
      </c>
      <c r="AJ3575">
        <f t="shared" ref="AJ3575" si="2935">AI3575+VLOOKUP(A3575,$A$1830:$O$1934,15,FALSE)</f>
        <v>6</v>
      </c>
      <c r="AK3575">
        <f t="shared" si="2903"/>
        <v>48</v>
      </c>
    </row>
    <row r="3576" spans="1:37" ht="16.5" thickBot="1" x14ac:dyDescent="0.3">
      <c r="A3576" s="238" t="str">
        <f>CONCATENATE($C$10,"Wk ",B3576,"P",A3563)</f>
        <v>2015Wk 12P21</v>
      </c>
      <c r="B3576" s="52">
        <v>12</v>
      </c>
      <c r="C3576" s="241"/>
      <c r="D3576" s="241"/>
      <c r="E3576" s="241"/>
      <c r="F3576" s="241"/>
      <c r="G3576" s="241"/>
      <c r="H3576" s="241"/>
      <c r="I3576" s="241"/>
      <c r="J3576" s="241"/>
      <c r="K3576" s="241"/>
      <c r="L3576" s="248"/>
      <c r="M3576" s="249"/>
      <c r="N3576" s="52">
        <f>IFERROR(VLOOKUP($A3576,$A$106:$Q$3105,5,FALSE),"DNP")</f>
        <v>5</v>
      </c>
      <c r="O3576" s="52">
        <f>IFERROR(VLOOKUP($A3576,$A$106:$Q$3105,6,FALSE),"DNP")</f>
        <v>5</v>
      </c>
      <c r="P3576" s="52">
        <f>IFERROR(VLOOKUP($A3576,$A$106:$Q$3105,7,FALSE),"DNP")</f>
        <v>5</v>
      </c>
      <c r="Q3576" s="52">
        <f>IFERROR(VLOOKUP($A3576,$A$106:$Q$3105,8,FALSE),"DNP")</f>
        <v>5</v>
      </c>
      <c r="R3576" s="52">
        <f>IFERROR(VLOOKUP($A3576,$A$106:$Q$3105,9,FALSE),"DNP")</f>
        <v>3</v>
      </c>
      <c r="S3576" s="52">
        <f>IFERROR(VLOOKUP($A3576,$A$106:$Q$3105,10,FALSE),"DNP")</f>
        <v>5</v>
      </c>
      <c r="T3576" s="52">
        <f>IFERROR(VLOOKUP($A3576,$A$106:$Q$3105,11,FALSE),"DNP")</f>
        <v>3</v>
      </c>
      <c r="U3576" s="52">
        <f>IFERROR(VLOOKUP($A3576,$A$106:$Q$3105,12,FALSE),"DNP")</f>
        <v>5</v>
      </c>
      <c r="V3576" s="52">
        <f>IFERROR(VLOOKUP($A3576,$A$106:$Q$3105,13,FALSE),"DNP")</f>
        <v>6</v>
      </c>
      <c r="W3576" s="239">
        <f>IF(OR(V3576="DNP",V3576=""),"DNP",SUM(N3576:V3576))</f>
        <v>42</v>
      </c>
      <c r="X3576" s="240">
        <f>IFERROR(VLOOKUP($A3576,$A$106:$Q$3105,17,FALSE),"DNP")</f>
        <v>0</v>
      </c>
      <c r="Y3576" s="49" t="str">
        <f t="shared" ref="Y3576" si="2936">IF(X3576="DNP","DNP",IF(X3576=1,"T",IF(X3576&gt;1,"W","L")))</f>
        <v>L</v>
      </c>
      <c r="Z3576" s="49">
        <f t="shared" si="2897"/>
        <v>0</v>
      </c>
      <c r="AA3576" s="244">
        <f t="shared" si="2898"/>
        <v>0</v>
      </c>
      <c r="AB3576" s="250">
        <f t="shared" ref="AB3576" si="2937">IF(AE3576&gt;=4,ROUNDDOWN((((VLOOKUP(MAX(AE3565:AE3576),AE3565:AK3582,7,FALSE)+VLOOKUP(MAX(AE3565:AE3576)-1,AE3565:AK3582,7,FALSE)+VLOOKUP(MAX(AE3565:AE3576)-2,AE3565:AK3582,7,FALSE)+VLOOKUP(MAX(AE3565:AE3576)-3,AE3565:AK3582,7,FALSE))/4)-36)*0.8,0),G3563)</f>
        <v>8</v>
      </c>
      <c r="AC3576" s="246">
        <f t="shared" si="2931"/>
        <v>12</v>
      </c>
      <c r="AD3576" t="str">
        <f>IF(W3576&lt;&gt;"DNP","P","DNP")</f>
        <v>P</v>
      </c>
      <c r="AE3576" s="52">
        <f>COUNTIF(AD3565:AD3576,"=P")</f>
        <v>12</v>
      </c>
      <c r="AF3576" t="str">
        <f t="shared" si="2901"/>
        <v>R</v>
      </c>
      <c r="AG3576" s="247">
        <f>IF(OR(W3576="DNP",W3576="")=TRUE,0,((W3584-W3576)*0.4)+(IF(Y3576="W",0.3,IF(Y3576="T",0,-0.3)))+(IF(X3576="",0,X3576*0.3)))+IF(OR(L3576="DNP",L3576="")=TRUE,0,((L3584-L3576)*0.4)+(IF(Y3576="W",0.3,IF(Y3576="T",0,-0.3)))+(IF(M3576="",0,M3576*0.3)))</f>
        <v>0.54444444444444007</v>
      </c>
      <c r="AH3576" s="247">
        <f t="shared" si="2912"/>
        <v>0.60399999999999454</v>
      </c>
      <c r="AI3576">
        <f t="shared" si="2905"/>
        <v>9</v>
      </c>
      <c r="AJ3576">
        <f t="shared" ref="AJ3576" si="2938">AI3576+VLOOKUP(A3576,$A$1997:$O$2101,15,FALSE)</f>
        <v>11</v>
      </c>
      <c r="AK3576">
        <f t="shared" si="2903"/>
        <v>42</v>
      </c>
    </row>
    <row r="3577" spans="1:37" ht="16.5" thickBot="1" x14ac:dyDescent="0.3">
      <c r="A3577" s="238" t="str">
        <f>CONCATENATE($C$10,"Wk ",B3577,"P",A3563)</f>
        <v>2015Wk 13P21</v>
      </c>
      <c r="B3577" s="52">
        <v>13</v>
      </c>
      <c r="C3577" s="52">
        <f>IFERROR(VLOOKUP($A3577,$A$106:$Q$3105,5,FALSE),"DNP")</f>
        <v>6</v>
      </c>
      <c r="D3577" s="52">
        <f>IFERROR(VLOOKUP($A3577,$A$106:$Q$3105,6,FALSE),"DNP")</f>
        <v>6</v>
      </c>
      <c r="E3577" s="52">
        <f>IFERROR(VLOOKUP($A3577,$A$106:$Q$3105,7,FALSE),"DNP")</f>
        <v>9</v>
      </c>
      <c r="F3577" s="52">
        <f>IFERROR(VLOOKUP($A3577,$A$106:$Q$3105,8,FALSE),"DNP")</f>
        <v>6</v>
      </c>
      <c r="G3577" s="52">
        <f>IFERROR(VLOOKUP($A3577,$A$106:$Q$3105,9,FALSE),"DNP")</f>
        <v>5</v>
      </c>
      <c r="H3577" s="52">
        <f>IFERROR(VLOOKUP($A3577,$A$106:$Q$3105,10,FALSE),"DNP")</f>
        <v>4</v>
      </c>
      <c r="I3577" s="52">
        <f>IFERROR(VLOOKUP($A3577,$A$106:$Q$3105,11,FALSE),"DNP")</f>
        <v>4</v>
      </c>
      <c r="J3577" s="52">
        <f>IFERROR(VLOOKUP($A3577,$A$106:$Q$3105,12,FALSE),"DNP")</f>
        <v>4</v>
      </c>
      <c r="K3577" s="52">
        <f>IFERROR(VLOOKUP($A3577,$A$106:$Q$3105,13,FALSE),"DNP")</f>
        <v>6</v>
      </c>
      <c r="L3577" s="239">
        <f>IF(OR(K3577="DNP",K3577=""),"DNP",SUM(C3577:K3577))</f>
        <v>50</v>
      </c>
      <c r="M3577" s="240">
        <f>IFERROR(VLOOKUP($A3577,$A$106:$Q$3105,17,FALSE),"DNP")</f>
        <v>0</v>
      </c>
      <c r="N3577" s="241"/>
      <c r="O3577" s="241"/>
      <c r="P3577" s="241"/>
      <c r="Q3577" s="241"/>
      <c r="R3577" s="241"/>
      <c r="S3577" s="241"/>
      <c r="T3577" s="241"/>
      <c r="U3577" s="241"/>
      <c r="V3577" s="241"/>
      <c r="W3577" s="242"/>
      <c r="X3577" s="243"/>
      <c r="Y3577" s="49" t="str">
        <f t="shared" ref="Y3577" si="2939">IF(M3577="DNP","DNP",IF(M3577=1,"T",IF(M3577&gt;1,"W","L")))</f>
        <v>L</v>
      </c>
      <c r="Z3577" s="49">
        <f t="shared" si="2897"/>
        <v>0</v>
      </c>
      <c r="AA3577" s="244">
        <f t="shared" si="2898"/>
        <v>0</v>
      </c>
      <c r="AB3577" s="250">
        <f t="shared" ref="AB3577" si="2940">IF(AE3577&gt;=4,ROUNDDOWN((((VLOOKUP(MAX(AE3565:AE3577),AE3565:AK3582,7,FALSE)+VLOOKUP(MAX(AE3565:AE3577)-1,AE3565:AK3582,7,FALSE)+VLOOKUP(MAX(AE3565:AE3577)-2,AE3565:AK3582,7,FALSE)+VLOOKUP(MAX(AE3565:AE3577)-3,AE3565:AK3582,7,FALSE))/4)-36)*0.8,0),G3563)</f>
        <v>7</v>
      </c>
      <c r="AC3577" s="246">
        <f t="shared" si="2931"/>
        <v>13</v>
      </c>
      <c r="AD3577" t="str">
        <f>IF(L3577&lt;&gt;"DNP","P","DNP")</f>
        <v>P</v>
      </c>
      <c r="AE3577" s="52">
        <f>COUNTIF(AD3565:AD3577,"=P")</f>
        <v>13</v>
      </c>
      <c r="AF3577" t="str">
        <f t="shared" si="2901"/>
        <v>R</v>
      </c>
      <c r="AG3577" s="247">
        <f>IF(OR(W3577="DNP",W3577="")=TRUE,0,((W3584-W3577)*0.4)+(IF(Y3577="W",0.3,IF(Y3577="T",0,-0.3)))+(IF(X3577="",0,X3577*0.3)))+IF(OR(L3577="DNP",L3577="")=TRUE,0,((L3584-L3577)*0.4)+(IF(Y3577="W",0.3,IF(Y3577="T",0,-0.3)))+(IF(M3577="",0,M3577*0.3)))</f>
        <v>-1.6777777777777774</v>
      </c>
      <c r="AH3577" s="247">
        <f t="shared" si="2912"/>
        <v>-1.404666666666669</v>
      </c>
      <c r="AI3577">
        <f t="shared" si="2905"/>
        <v>10</v>
      </c>
      <c r="AJ3577">
        <f t="shared" ref="AJ3577" si="2941">AI3577+VLOOKUP(A3577,$A$2164:$O$2268,15,FALSE)</f>
        <v>6</v>
      </c>
      <c r="AK3577">
        <f t="shared" si="2903"/>
        <v>50</v>
      </c>
    </row>
    <row r="3578" spans="1:37" ht="16.5" thickBot="1" x14ac:dyDescent="0.3">
      <c r="A3578" s="238" t="str">
        <f>CONCATENATE($C$10,"Wk ",B3578,"P",A3563)</f>
        <v>2015Wk 14P21</v>
      </c>
      <c r="B3578" s="52">
        <v>14</v>
      </c>
      <c r="C3578" s="241"/>
      <c r="D3578" s="241"/>
      <c r="E3578" s="241"/>
      <c r="F3578" s="241"/>
      <c r="G3578" s="241"/>
      <c r="H3578" s="241"/>
      <c r="I3578" s="241"/>
      <c r="J3578" s="241"/>
      <c r="K3578" s="241"/>
      <c r="L3578" s="248"/>
      <c r="M3578" s="249"/>
      <c r="N3578" s="52">
        <f>IFERROR(VLOOKUP($A3578,$A$106:$Q$3105,5,FALSE),"DNP")</f>
        <v>4</v>
      </c>
      <c r="O3578" s="52">
        <f>IFERROR(VLOOKUP($A3578,$A$106:$Q$3105,6,FALSE),"DNP")</f>
        <v>6</v>
      </c>
      <c r="P3578" s="52">
        <f>IFERROR(VLOOKUP($A3578,$A$106:$Q$3105,7,FALSE),"DNP")</f>
        <v>7</v>
      </c>
      <c r="Q3578" s="52">
        <f>IFERROR(VLOOKUP($A3578,$A$106:$Q$3105,8,FALSE),"DNP")</f>
        <v>5</v>
      </c>
      <c r="R3578" s="52">
        <f>IFERROR(VLOOKUP($A3578,$A$106:$Q$3105,9,FALSE),"DNP")</f>
        <v>3</v>
      </c>
      <c r="S3578" s="52">
        <f>IFERROR(VLOOKUP($A3578,$A$106:$Q$3105,10,FALSE),"DNP")</f>
        <v>5</v>
      </c>
      <c r="T3578" s="52">
        <f>IFERROR(VLOOKUP($A3578,$A$106:$Q$3105,11,FALSE),"DNP")</f>
        <v>5</v>
      </c>
      <c r="U3578" s="52">
        <f>IFERROR(VLOOKUP($A3578,$A$106:$Q$3105,12,FALSE),"DNP")</f>
        <v>5</v>
      </c>
      <c r="V3578" s="52">
        <f>IFERROR(VLOOKUP($A3578,$A$106:$Q$3105,13,FALSE),"DNP")</f>
        <v>9</v>
      </c>
      <c r="W3578" s="239">
        <f>IF(OR(V3578="DNP",V3578=""),"DNP",SUM(N3578:V3578))</f>
        <v>49</v>
      </c>
      <c r="X3578" s="240">
        <f>IFERROR(VLOOKUP($A3578,$A$106:$Q$3105,17,FALSE),"DNP")</f>
        <v>2</v>
      </c>
      <c r="Y3578" s="49" t="str">
        <f t="shared" ref="Y3578" si="2942">IF(X3578="DNP","DNP",IF(X3578=1,"T",IF(X3578&gt;1,"W","L")))</f>
        <v>W</v>
      </c>
      <c r="Z3578" s="49">
        <f t="shared" si="2897"/>
        <v>0</v>
      </c>
      <c r="AA3578" s="244">
        <f t="shared" si="2898"/>
        <v>0</v>
      </c>
      <c r="AB3578" s="250">
        <f t="shared" ref="AB3578" si="2943">IF(AE3578&gt;=4,ROUNDDOWN((((VLOOKUP(MAX(AE3565:AE3578),AE3565:AK3582,7,FALSE)+VLOOKUP(MAX(AE3565:AE3578)-1,AE3565:AK3582,7,FALSE)+VLOOKUP(MAX(AE3565:AE3578)-2,AE3565:AK3582,7,FALSE)+VLOOKUP(MAX(AE3565:AE3578)-3,AE3565:AK3582,7,FALSE))/4)-36)*0.8,0),G3563)</f>
        <v>9</v>
      </c>
      <c r="AC3578" s="246">
        <f t="shared" si="2931"/>
        <v>14</v>
      </c>
      <c r="AD3578" t="str">
        <f>IF(W3578&lt;&gt;"DNP","P","DNP")</f>
        <v>P</v>
      </c>
      <c r="AE3578" s="52">
        <f>COUNTIF(AD3565:AD3578,"=P")</f>
        <v>14</v>
      </c>
      <c r="AF3578" t="str">
        <f t="shared" si="2901"/>
        <v>R</v>
      </c>
      <c r="AG3578" s="247">
        <f>IF(OR(W3578="DNP",W3578="")=TRUE,0,((W3584-W3578)*0.4)+(IF(Y3578="W",0.3,IF(Y3578="T",0,-0.3)))+(IF(X3578="",0,X3578*0.3)))+IF(OR(L3578="DNP",L3578="")=TRUE,0,((L3584-L3578)*0.4)+(IF(Y3578="W",0.3,IF(Y3578="T",0,-0.3)))+(IF(M3578="",0,M3578*0.3)))</f>
        <v>-1.0555555555555602</v>
      </c>
      <c r="AH3578" s="247">
        <f t="shared" si="2912"/>
        <v>-2.0000000000000062</v>
      </c>
      <c r="AI3578">
        <f t="shared" si="2905"/>
        <v>8</v>
      </c>
      <c r="AJ3578">
        <f t="shared" ref="AJ3578" si="2944">AI3578+VLOOKUP(A3578,$A$2331:$O$2435,15,FALSE)</f>
        <v>5</v>
      </c>
      <c r="AK3578">
        <f t="shared" si="2903"/>
        <v>49</v>
      </c>
    </row>
    <row r="3579" spans="1:37" ht="16.5" thickBot="1" x14ac:dyDescent="0.3">
      <c r="A3579" s="238" t="str">
        <f>CONCATENATE($C$10,"Wk ",B3579,"P",A3563)</f>
        <v>2015Wk 15P21</v>
      </c>
      <c r="B3579" s="52">
        <v>15</v>
      </c>
      <c r="C3579" s="52">
        <f>IFERROR(VLOOKUP($A3579,$A$106:$Q$3105,5,FALSE),"DNP")</f>
        <v>5</v>
      </c>
      <c r="D3579" s="52">
        <f>IFERROR(VLOOKUP($A3579,$A$106:$Q$3105,6,FALSE),"DNP")</f>
        <v>5</v>
      </c>
      <c r="E3579" s="52">
        <f>IFERROR(VLOOKUP($A3579,$A$106:$Q$3105,7,FALSE),"DNP")</f>
        <v>7</v>
      </c>
      <c r="F3579" s="52">
        <f>IFERROR(VLOOKUP($A3579,$A$106:$Q$3105,8,FALSE),"DNP")</f>
        <v>5</v>
      </c>
      <c r="G3579" s="52">
        <f>IFERROR(VLOOKUP($A3579,$A$106:$Q$3105,9,FALSE),"DNP")</f>
        <v>3</v>
      </c>
      <c r="H3579" s="52">
        <f>IFERROR(VLOOKUP($A3579,$A$106:$Q$3105,10,FALSE),"DNP")</f>
        <v>4</v>
      </c>
      <c r="I3579" s="52">
        <f>IFERROR(VLOOKUP($A3579,$A$106:$Q$3105,11,FALSE),"DNP")</f>
        <v>5</v>
      </c>
      <c r="J3579" s="52">
        <f>IFERROR(VLOOKUP($A3579,$A$106:$Q$3105,12,FALSE),"DNP")</f>
        <v>4</v>
      </c>
      <c r="K3579" s="52">
        <f>IFERROR(VLOOKUP($A3579,$A$106:$Q$3105,13,FALSE),"DNP")</f>
        <v>7</v>
      </c>
      <c r="L3579" s="239">
        <f>IF(OR(K3579="DNP",K3579=""),"DNP",SUM(C3579:K3579))</f>
        <v>45</v>
      </c>
      <c r="M3579" s="240">
        <f>IFERROR(VLOOKUP($A3579,$A$106:$Q$3105,17,FALSE),"DNP")</f>
        <v>1</v>
      </c>
      <c r="N3579" s="241"/>
      <c r="O3579" s="241"/>
      <c r="P3579" s="241"/>
      <c r="Q3579" s="241"/>
      <c r="R3579" s="241"/>
      <c r="S3579" s="241"/>
      <c r="T3579" s="241"/>
      <c r="U3579" s="241"/>
      <c r="V3579" s="241"/>
      <c r="W3579" s="242"/>
      <c r="X3579" s="243"/>
      <c r="Y3579" s="49" t="str">
        <f t="shared" ref="Y3579" si="2945">IF(M3579="DNP","DNP",IF(M3579=1,"T",IF(M3579&gt;1,"W","L")))</f>
        <v>T</v>
      </c>
      <c r="Z3579" s="49">
        <f t="shared" si="2897"/>
        <v>0</v>
      </c>
      <c r="AA3579" s="244">
        <f t="shared" si="2898"/>
        <v>0</v>
      </c>
      <c r="AB3579" s="250">
        <f t="shared" ref="AB3579" si="2946">IF(AE3579&gt;=4,ROUNDDOWN((((VLOOKUP(MAX(AE3565:AE3579),AE3565:AK3582,7,FALSE)+VLOOKUP(MAX(AE3565:AE3579)-1,AE3565:AK3582,7,FALSE)+VLOOKUP(MAX(AE3565:AE3579)-2,AE3565:AK3582,7,FALSE)+VLOOKUP(MAX(AE3565:AE3579)-3,AE3565:AK3582,7,FALSE))/4)-36)*0.8,0),G3563)</f>
        <v>8</v>
      </c>
      <c r="AC3579" s="246">
        <f t="shared" si="2931"/>
        <v>15</v>
      </c>
      <c r="AD3579" t="str">
        <f>IF(L3579&lt;&gt;"DNP","P","DNP")</f>
        <v>P</v>
      </c>
      <c r="AE3579" s="52">
        <f>COUNTIF(AD3565:AD3579,"=P")</f>
        <v>15</v>
      </c>
      <c r="AF3579" t="str">
        <f t="shared" si="2901"/>
        <v>R</v>
      </c>
      <c r="AG3579" s="247">
        <f>IF(OR(W3579="DNP",W3579="")=TRUE,0,((W3584-W3579)*0.4)+(IF(Y3579="W",0.3,IF(Y3579="T",0,-0.3)))+(IF(X3579="",0,X3579*0.3)))+IF(OR(L3579="DNP",L3579="")=TRUE,0,((L3584-L3579)*0.4)+(IF(Y3579="W",0.3,IF(Y3579="T",0,-0.3)))+(IF(M3579="",0,M3579*0.3)))</f>
        <v>0.92222222222222294</v>
      </c>
      <c r="AH3579" s="247">
        <f t="shared" si="2912"/>
        <v>-0.338666666666669</v>
      </c>
      <c r="AI3579">
        <f t="shared" si="2905"/>
        <v>9</v>
      </c>
      <c r="AJ3579">
        <f t="shared" ref="AJ3579" si="2947">AI3579+VLOOKUP(A3579,$A$2498:$O$2602,15,FALSE)</f>
        <v>10</v>
      </c>
      <c r="AK3579">
        <f t="shared" si="2903"/>
        <v>45</v>
      </c>
    </row>
    <row r="3580" spans="1:37" ht="16.5" thickBot="1" x14ac:dyDescent="0.3">
      <c r="A3580" s="238" t="str">
        <f>CONCATENATE($C$10,"Wk ",B3580,"P",A3563)</f>
        <v>2015Wk 16P21</v>
      </c>
      <c r="B3580" s="52">
        <v>16</v>
      </c>
      <c r="C3580" s="241"/>
      <c r="D3580" s="241"/>
      <c r="E3580" s="241"/>
      <c r="F3580" s="241"/>
      <c r="G3580" s="241"/>
      <c r="H3580" s="241"/>
      <c r="I3580" s="241"/>
      <c r="J3580" s="241"/>
      <c r="K3580" s="241"/>
      <c r="L3580" s="248"/>
      <c r="M3580" s="249"/>
      <c r="N3580" s="52">
        <f>IFERROR(VLOOKUP($A3580,$A$106:$Q$3105,5,FALSE),"DNP")</f>
        <v>5</v>
      </c>
      <c r="O3580" s="52">
        <f>IFERROR(VLOOKUP($A3580,$A$106:$Q$3105,6,FALSE),"DNP")</f>
        <v>6</v>
      </c>
      <c r="P3580" s="52">
        <f>IFERROR(VLOOKUP($A3580,$A$106:$Q$3105,7,FALSE),"DNP")</f>
        <v>6</v>
      </c>
      <c r="Q3580" s="52">
        <f>IFERROR(VLOOKUP($A3580,$A$106:$Q$3105,8,FALSE),"DNP")</f>
        <v>4</v>
      </c>
      <c r="R3580" s="52">
        <f>IFERROR(VLOOKUP($A3580,$A$106:$Q$3105,9,FALSE),"DNP")</f>
        <v>4</v>
      </c>
      <c r="S3580" s="52">
        <f>IFERROR(VLOOKUP($A3580,$A$106:$Q$3105,10,FALSE),"DNP")</f>
        <v>5</v>
      </c>
      <c r="T3580" s="52">
        <f>IFERROR(VLOOKUP($A3580,$A$106:$Q$3105,11,FALSE),"DNP")</f>
        <v>3</v>
      </c>
      <c r="U3580" s="52">
        <f>IFERROR(VLOOKUP($A3580,$A$106:$Q$3105,12,FALSE),"DNP")</f>
        <v>4</v>
      </c>
      <c r="V3580" s="52">
        <f>IFERROR(VLOOKUP($A3580,$A$106:$Q$3105,13,FALSE),"DNP")</f>
        <v>5</v>
      </c>
      <c r="W3580" s="239">
        <f>IF(OR(V3580="DNP",V3580=""),"DNP",SUM(N3580:V3580))</f>
        <v>42</v>
      </c>
      <c r="X3580" s="240">
        <f>IFERROR(VLOOKUP($A3580,$A$106:$Q$3105,17,FALSE),"DNP")</f>
        <v>0</v>
      </c>
      <c r="Y3580" s="49" t="str">
        <f t="shared" ref="Y3580" si="2948">IF(X3580="DNP","DNP",IF(X3580=1,"T",IF(X3580&gt;1,"W","L")))</f>
        <v>L</v>
      </c>
      <c r="Z3580" s="49">
        <f t="shared" si="2897"/>
        <v>0</v>
      </c>
      <c r="AA3580" s="244">
        <f t="shared" si="2898"/>
        <v>0</v>
      </c>
      <c r="AB3580" s="250">
        <f t="shared" ref="AB3580" si="2949">IF(AE3580&gt;=4,ROUNDDOWN((((VLOOKUP(MAX(AE3565:AE3580),AE3565:AK3582,7,FALSE)+VLOOKUP(MAX(AE3565:AE3580)-1,AE3565:AK3582,7,FALSE)+VLOOKUP(MAX(AE3565:AE3580)-2,AE3565:AK3582,7,FALSE)+VLOOKUP(MAX(AE3565:AE3580)-3,AE3565:AK3582,7,FALSE))/4)-36)*0.8,0),G3563)</f>
        <v>8</v>
      </c>
      <c r="AC3580" s="246">
        <f t="shared" si="2931"/>
        <v>16</v>
      </c>
      <c r="AD3580" t="str">
        <f>IF(W3580&lt;&gt;"DNP","P","DNP")</f>
        <v>P</v>
      </c>
      <c r="AE3580" s="52">
        <f>COUNTIF(AD3565:AD3580,"=P")</f>
        <v>16</v>
      </c>
      <c r="AF3580" t="str">
        <f t="shared" si="2901"/>
        <v>R</v>
      </c>
      <c r="AG3580" s="247">
        <f>IF(OR(W3580="DNP",W3580="")=TRUE,0,((W3584-W3580)*0.4)+(IF(Y3580="W",0.3,IF(Y3580="T",0,-0.3)))+(IF(X3580="",0,X3580*0.3)))+IF(OR(L3580="DNP",L3580="")=TRUE,0,((L3584-L3580)*0.4)+(IF(Y3580="W",0.3,IF(Y3580="T",0,-0.3)))+(IF(M3580="",0,M3580*0.3)))</f>
        <v>0.54444444444444007</v>
      </c>
      <c r="AH3580" s="247">
        <f t="shared" si="2912"/>
        <v>0.81399999999999451</v>
      </c>
      <c r="AI3580">
        <f t="shared" si="2905"/>
        <v>9</v>
      </c>
      <c r="AJ3580">
        <f t="shared" ref="AJ3580" si="2950">AI3580+VLOOKUP(A3580,$A$2665:$O$2769,15,FALSE)</f>
        <v>11</v>
      </c>
      <c r="AK3580">
        <f t="shared" si="2903"/>
        <v>42</v>
      </c>
    </row>
    <row r="3581" spans="1:37" ht="16.5" thickBot="1" x14ac:dyDescent="0.3">
      <c r="A3581" s="238" t="str">
        <f>CONCATENATE($C$10,"Wk ",B3581,"P",A3563)</f>
        <v>2015Wk 17P21</v>
      </c>
      <c r="B3581" s="52">
        <v>17</v>
      </c>
      <c r="C3581" s="52">
        <f>IFERROR(VLOOKUP($A3581,$A$106:$Q$3105,5,FALSE),"DNP")</f>
        <v>6</v>
      </c>
      <c r="D3581" s="52">
        <f>IFERROR(VLOOKUP($A3581,$A$106:$Q$3105,6,FALSE),"DNP")</f>
        <v>5</v>
      </c>
      <c r="E3581" s="52">
        <f>IFERROR(VLOOKUP($A3581,$A$106:$Q$3105,7,FALSE),"DNP")</f>
        <v>6</v>
      </c>
      <c r="F3581" s="52">
        <f>IFERROR(VLOOKUP($A3581,$A$106:$Q$3105,8,FALSE),"DNP")</f>
        <v>6</v>
      </c>
      <c r="G3581" s="52">
        <f>IFERROR(VLOOKUP($A3581,$A$106:$Q$3105,9,FALSE),"DNP")</f>
        <v>6</v>
      </c>
      <c r="H3581" s="52">
        <f>IFERROR(VLOOKUP($A3581,$A$106:$Q$3105,10,FALSE),"DNP")</f>
        <v>5</v>
      </c>
      <c r="I3581" s="52">
        <f>IFERROR(VLOOKUP($A3581,$A$106:$Q$3105,11,FALSE),"DNP")</f>
        <v>4</v>
      </c>
      <c r="J3581" s="52">
        <f>IFERROR(VLOOKUP($A3581,$A$106:$Q$3105,12,FALSE),"DNP")</f>
        <v>4</v>
      </c>
      <c r="K3581" s="52">
        <f>IFERROR(VLOOKUP($A3581,$A$106:$Q$3105,13,FALSE),"DNP")</f>
        <v>5</v>
      </c>
      <c r="L3581" s="239">
        <f>IF(OR(K3581="DNP",K3581=""),"DNP",SUM(C3581:K3581))</f>
        <v>47</v>
      </c>
      <c r="M3581" s="240">
        <f>IFERROR(VLOOKUP($A3581,$A$106:$Q$3105,17,FALSE),"DNP")</f>
        <v>0</v>
      </c>
      <c r="N3581" s="241"/>
      <c r="O3581" s="241"/>
      <c r="P3581" s="241"/>
      <c r="Q3581" s="241"/>
      <c r="R3581" s="241"/>
      <c r="S3581" s="241"/>
      <c r="T3581" s="241"/>
      <c r="U3581" s="241"/>
      <c r="V3581" s="241"/>
      <c r="W3581" s="242"/>
      <c r="X3581" s="243"/>
      <c r="Y3581" s="49" t="str">
        <f t="shared" ref="Y3581" si="2951">IF(M3581="DNP","DNP",IF(M3581=1,"T",IF(M3581&gt;1,"W","L")))</f>
        <v>L</v>
      </c>
      <c r="Z3581" s="49">
        <f t="shared" si="2897"/>
        <v>0</v>
      </c>
      <c r="AA3581" s="244">
        <f t="shared" si="2898"/>
        <v>0</v>
      </c>
      <c r="AB3581" s="250">
        <f t="shared" ref="AB3581" si="2952">IF(AE3581&gt;=4,ROUNDDOWN((((VLOOKUP(MAX(AE3565:AE3581),AE3565:AK3582,7,FALSE)+VLOOKUP(MAX(AE3565:AE3581)-1,AE3565:AK3582,7,FALSE)+VLOOKUP(MAX(AE3565:AE3581)-2,AE3565:AK3582,7,FALSE)+VLOOKUP(MAX(AE3565:AE3581)-3,AE3565:AK3582,7,FALSE))/4)-36)*0.8,0),G3563)</f>
        <v>7</v>
      </c>
      <c r="AC3581" s="246">
        <f t="shared" si="2931"/>
        <v>17</v>
      </c>
      <c r="AD3581" t="str">
        <f>IF(L3581&lt;&gt;"DNP","P","DNP")</f>
        <v>P</v>
      </c>
      <c r="AE3581" s="52">
        <f>COUNTIF(AD3565:AD3581,"=P")</f>
        <v>17</v>
      </c>
      <c r="AF3581" t="str">
        <f t="shared" si="2901"/>
        <v>R</v>
      </c>
      <c r="AG3581" s="247">
        <f>IF(OR(W3581="DNP",W3581="")=TRUE,0,((W3584-W3581)*0.4)+(IF(Y3581="W",0.3,IF(Y3581="T",0,-0.3)))+(IF(X3581="",0,X3581*0.3)))+IF(OR(L3581="DNP",L3581="")=TRUE,0,((L3584-L3581)*0.4)+(IF(Y3581="W",0.3,IF(Y3581="T",0,-0.3)))+(IF(M3581="",0,M3581*0.3)))</f>
        <v>-0.47777777777777714</v>
      </c>
      <c r="AH3581" s="247">
        <f t="shared" si="2912"/>
        <v>0.1913333333333313</v>
      </c>
      <c r="AI3581">
        <f t="shared" si="2905"/>
        <v>10</v>
      </c>
      <c r="AJ3581">
        <f t="shared" ref="AJ3581" si="2953">AI3581+VLOOKUP(A3581,$A$2832:$O$2936,15,FALSE)</f>
        <v>7</v>
      </c>
      <c r="AK3581">
        <f t="shared" si="2903"/>
        <v>47</v>
      </c>
    </row>
    <row r="3582" spans="1:37" ht="16.5" thickBot="1" x14ac:dyDescent="0.3">
      <c r="A3582" s="238" t="str">
        <f>CONCATENATE($C$10,"Wk ",B3582,"P",A3563)</f>
        <v>2015Wk 18P21</v>
      </c>
      <c r="B3582" s="52">
        <v>18</v>
      </c>
      <c r="C3582" s="241"/>
      <c r="D3582" s="241"/>
      <c r="E3582" s="241"/>
      <c r="F3582" s="241"/>
      <c r="G3582" s="241"/>
      <c r="H3582" s="241"/>
      <c r="I3582" s="241"/>
      <c r="J3582" s="241"/>
      <c r="K3582" s="241"/>
      <c r="L3582" s="248"/>
      <c r="M3582" s="249"/>
      <c r="N3582" s="52">
        <f>IFERROR(VLOOKUP($A3582,$A$106:$Q$3105,5,FALSE),"DNP")</f>
        <v>5</v>
      </c>
      <c r="O3582" s="52">
        <f>IFERROR(VLOOKUP($A3582,$A$106:$Q$3105,6,FALSE),"DNP")</f>
        <v>6</v>
      </c>
      <c r="P3582" s="52">
        <f>IFERROR(VLOOKUP($A3582,$A$106:$Q$3105,7,FALSE),"DNP")</f>
        <v>5</v>
      </c>
      <c r="Q3582" s="52">
        <f>IFERROR(VLOOKUP($A3582,$A$106:$Q$3105,8,FALSE),"DNP")</f>
        <v>4</v>
      </c>
      <c r="R3582" s="52">
        <f>IFERROR(VLOOKUP($A3582,$A$106:$Q$3105,9,FALSE),"DNP")</f>
        <v>3</v>
      </c>
      <c r="S3582" s="52">
        <f>IFERROR(VLOOKUP($A3582,$A$106:$Q$3105,10,FALSE),"DNP")</f>
        <v>5</v>
      </c>
      <c r="T3582" s="52">
        <f>IFERROR(VLOOKUP($A3582,$A$106:$Q$3105,11,FALSE),"DNP")</f>
        <v>4</v>
      </c>
      <c r="U3582" s="52">
        <f>IFERROR(VLOOKUP($A3582,$A$106:$Q$3105,12,FALSE),"DNP")</f>
        <v>5</v>
      </c>
      <c r="V3582" s="52">
        <f>IFERROR(VLOOKUP($A3582,$A$106:$Q$3105,13,FALSE),"DNP")</f>
        <v>6</v>
      </c>
      <c r="W3582" s="239">
        <f>IF(OR(V3582="DNP",V3582=""),"DNP",SUM(N3582:V3582))</f>
        <v>43</v>
      </c>
      <c r="X3582" s="240">
        <f>IFERROR(VLOOKUP($A3582,$A$106:$Q$3105,17,FALSE),"DNP")</f>
        <v>2</v>
      </c>
      <c r="Y3582" s="49" t="str">
        <f t="shared" ref="Y3582" si="2954">IF(X3582="DNP","DNP",IF(X3582=1,"T",IF(X3582&gt;1,"W","L")))</f>
        <v>W</v>
      </c>
      <c r="Z3582" s="49">
        <f t="shared" si="2897"/>
        <v>0</v>
      </c>
      <c r="AA3582" s="244">
        <f t="shared" si="2898"/>
        <v>0</v>
      </c>
      <c r="AB3582" s="250">
        <f t="shared" ref="AB3582" si="2955">IF(AE3582&gt;=4,ROUNDDOWN((((VLOOKUP(MAX(AE3565:AE3582),AE3565:AK3582,7,FALSE)+VLOOKUP(MAX(AE3565:AE3582)-1,AE3565:AK3582,7,FALSE)+VLOOKUP(MAX(AE3565:AE3582)-2,AE3565:AK3582,7,FALSE)+VLOOKUP(MAX(AE3565:AE3582)-3,AE3565:AK3582,7,FALSE))/4)-36)*0.8,0),G3563)</f>
        <v>6</v>
      </c>
      <c r="AC3582" s="246">
        <f t="shared" si="2931"/>
        <v>18</v>
      </c>
      <c r="AD3582" t="str">
        <f>IF(W3582&lt;&gt;"DNP","P","DNP")</f>
        <v>P</v>
      </c>
      <c r="AE3582" s="52">
        <f>COUNTIF(AD3565:AD3582,"=P")</f>
        <v>18</v>
      </c>
      <c r="AF3582" t="str">
        <f t="shared" si="2901"/>
        <v>R</v>
      </c>
      <c r="AG3582" s="247">
        <f>IF(OR(W3582="DNP",W3582="")=TRUE,0,((W3584-W3582)*0.4)+(IF(Y3582="W",0.3,IF(Y3582="T",0,-0.3)))+(IF(X3582="",0,X3582*0.3)))+IF(OR(L3582="DNP",L3582="")=TRUE,0,((L3584-L3582)*0.4)+(IF(Y3582="W",0.3,IF(Y3582="T",0,-0.3)))+(IF(M3582="",0,M3582*0.3)))</f>
        <v>1.3444444444444401</v>
      </c>
      <c r="AH3582" s="247">
        <f t="shared" si="2912"/>
        <v>1.2039999999999946</v>
      </c>
      <c r="AI3582">
        <f t="shared" si="2905"/>
        <v>11</v>
      </c>
      <c r="AJ3582">
        <f t="shared" ref="AJ3582" si="2956">AI3582+VLOOKUP(A3582,$A$2999:$O$3103,15,FALSE)</f>
        <v>12</v>
      </c>
      <c r="AK3582">
        <f t="shared" si="2903"/>
        <v>43</v>
      </c>
    </row>
    <row r="3583" spans="1:37" ht="18" x14ac:dyDescent="0.25">
      <c r="A3583" s="238" t="str">
        <f>CONCATENATE($C$10,"S&amp;AP",A3563)</f>
        <v>2015S&amp;AP21</v>
      </c>
      <c r="B3583" s="251" t="s">
        <v>321</v>
      </c>
      <c r="C3583" s="252" t="str">
        <f>CONCATENATE(SUM(C3565:C3582)+100,COUNT(C3565:C3582)+100)</f>
        <v>149109</v>
      </c>
      <c r="D3583" s="252" t="str">
        <f t="shared" ref="D3583:K3583" si="2957">CONCATENATE(SUM(D3565:D3582)+100,COUNT(D3565:D3582)+100)</f>
        <v>147109</v>
      </c>
      <c r="E3583" s="252" t="str">
        <f t="shared" si="2957"/>
        <v>158109</v>
      </c>
      <c r="F3583" s="252" t="str">
        <f t="shared" si="2957"/>
        <v>152109</v>
      </c>
      <c r="G3583" s="252" t="str">
        <f t="shared" si="2957"/>
        <v>146109</v>
      </c>
      <c r="H3583" s="252" t="str">
        <f t="shared" si="2957"/>
        <v>137109</v>
      </c>
      <c r="I3583" s="252" t="str">
        <f t="shared" si="2957"/>
        <v>141109</v>
      </c>
      <c r="J3583" s="252" t="str">
        <f t="shared" si="2957"/>
        <v>135109</v>
      </c>
      <c r="K3583" s="252" t="str">
        <f t="shared" si="2957"/>
        <v>154109</v>
      </c>
      <c r="L3583" s="253"/>
      <c r="M3583" s="254">
        <f>SUM(M3565:M3582)</f>
        <v>7</v>
      </c>
      <c r="N3583" s="252" t="str">
        <f>CONCATENATE(SUM(N3565:N3582)+100,COUNT(N3565:N3582)+100)</f>
        <v>143109</v>
      </c>
      <c r="O3583" s="252" t="str">
        <f t="shared" ref="O3583:V3583" si="2958">CONCATENATE(SUM(O3565:O3582)+100,COUNT(O3565:O3582)+100)</f>
        <v>150109</v>
      </c>
      <c r="P3583" s="252" t="str">
        <f t="shared" si="2958"/>
        <v>151109</v>
      </c>
      <c r="Q3583" s="252" t="str">
        <f t="shared" si="2958"/>
        <v>140109</v>
      </c>
      <c r="R3583" s="252" t="str">
        <f t="shared" si="2958"/>
        <v>131109</v>
      </c>
      <c r="S3583" s="252" t="str">
        <f t="shared" si="2958"/>
        <v>147109</v>
      </c>
      <c r="T3583" s="252" t="str">
        <f t="shared" si="2958"/>
        <v>135109</v>
      </c>
      <c r="U3583" s="252" t="str">
        <f t="shared" si="2958"/>
        <v>145109</v>
      </c>
      <c r="V3583" s="252" t="str">
        <f t="shared" si="2958"/>
        <v>155109</v>
      </c>
      <c r="W3583" s="253"/>
      <c r="X3583" s="254">
        <f>SUM(X3565:X3582)</f>
        <v>11</v>
      </c>
      <c r="Y3583" s="255"/>
      <c r="Z3583" s="256"/>
      <c r="AA3583" s="257"/>
      <c r="AB3583" s="52"/>
      <c r="AC3583" s="52"/>
    </row>
    <row r="3584" spans="1:37" ht="18" x14ac:dyDescent="0.25">
      <c r="B3584" s="251" t="s">
        <v>322</v>
      </c>
      <c r="C3584" s="258">
        <f>AVERAGE(C3565:C3582)</f>
        <v>5.4444444444444446</v>
      </c>
      <c r="D3584" s="258">
        <f t="shared" ref="D3584:K3584" si="2959">AVERAGE(D3565:D3582)</f>
        <v>5.2222222222222223</v>
      </c>
      <c r="E3584" s="258">
        <f t="shared" si="2959"/>
        <v>6.4444444444444446</v>
      </c>
      <c r="F3584" s="258">
        <f t="shared" si="2959"/>
        <v>5.7777777777777777</v>
      </c>
      <c r="G3584" s="258">
        <f t="shared" si="2959"/>
        <v>5.1111111111111107</v>
      </c>
      <c r="H3584" s="258">
        <f t="shared" si="2959"/>
        <v>4.1111111111111107</v>
      </c>
      <c r="I3584" s="258">
        <f t="shared" si="2959"/>
        <v>4.5555555555555554</v>
      </c>
      <c r="J3584" s="258">
        <f t="shared" si="2959"/>
        <v>3.8888888888888888</v>
      </c>
      <c r="K3584" s="258">
        <f t="shared" si="2959"/>
        <v>6</v>
      </c>
      <c r="L3584" s="259">
        <f>SUM(C3584:K3584)</f>
        <v>46.555555555555557</v>
      </c>
      <c r="M3584" s="260"/>
      <c r="N3584" s="258">
        <f>AVERAGE(N3565:N3582)</f>
        <v>4.7777777777777777</v>
      </c>
      <c r="O3584" s="258">
        <f t="shared" ref="O3584:V3584" si="2960">AVERAGE(O3565:O3582)</f>
        <v>5.5555555555555554</v>
      </c>
      <c r="P3584" s="261">
        <f t="shared" si="2960"/>
        <v>5.666666666666667</v>
      </c>
      <c r="Q3584" s="261">
        <f t="shared" si="2960"/>
        <v>4.4444444444444446</v>
      </c>
      <c r="R3584" s="261">
        <f t="shared" si="2960"/>
        <v>3.4444444444444446</v>
      </c>
      <c r="S3584" s="261">
        <f t="shared" si="2960"/>
        <v>5.2222222222222223</v>
      </c>
      <c r="T3584" s="261">
        <f t="shared" si="2960"/>
        <v>3.8888888888888888</v>
      </c>
      <c r="U3584" s="261">
        <f t="shared" si="2960"/>
        <v>5</v>
      </c>
      <c r="V3584" s="261">
        <f t="shared" si="2960"/>
        <v>6.1111111111111107</v>
      </c>
      <c r="W3584" s="262">
        <f>SUM(N3584:V3584)</f>
        <v>44.1111111111111</v>
      </c>
      <c r="X3584" s="260"/>
      <c r="Y3584" s="148"/>
      <c r="Z3584" s="263"/>
      <c r="AA3584" s="264"/>
      <c r="AB3584" s="52"/>
      <c r="AC3584" s="52"/>
    </row>
    <row r="3585" spans="1:37" x14ac:dyDescent="0.25">
      <c r="B3585" s="265"/>
      <c r="C3585" s="266"/>
      <c r="D3585" s="265"/>
      <c r="E3585" s="266"/>
      <c r="F3585" s="265"/>
      <c r="G3585" s="266"/>
      <c r="H3585" s="265"/>
      <c r="I3585" s="266"/>
      <c r="J3585" s="265"/>
      <c r="K3585" s="266"/>
      <c r="L3585" s="265"/>
      <c r="M3585" s="266"/>
      <c r="N3585" s="265"/>
      <c r="O3585" s="266"/>
      <c r="P3585" s="265"/>
      <c r="Q3585" s="266"/>
      <c r="R3585" s="265"/>
      <c r="S3585" s="266"/>
      <c r="T3585" s="265"/>
      <c r="U3585" s="266"/>
      <c r="V3585" s="265"/>
      <c r="W3585" s="266"/>
      <c r="X3585" s="265"/>
      <c r="Y3585" s="266"/>
      <c r="Z3585" s="265"/>
      <c r="AA3585" s="266"/>
      <c r="AB3585" s="265"/>
      <c r="AC3585" s="266"/>
    </row>
    <row r="3586" spans="1:37" ht="18.75" thickBot="1" x14ac:dyDescent="0.3">
      <c r="B3586" s="267"/>
      <c r="C3586" s="267"/>
      <c r="D3586" s="267"/>
      <c r="E3586" s="296" t="s">
        <v>323</v>
      </c>
      <c r="F3586" s="297"/>
      <c r="G3586" s="297"/>
      <c r="H3586" s="297"/>
      <c r="I3586" s="297"/>
      <c r="J3586" s="297"/>
      <c r="K3586" s="297"/>
      <c r="L3586" s="297"/>
      <c r="M3586" s="297"/>
    </row>
    <row r="3587" spans="1:37" ht="16.5" thickBot="1" x14ac:dyDescent="0.3">
      <c r="B3587" s="267"/>
      <c r="C3587" s="52"/>
      <c r="D3587" s="268" t="s">
        <v>324</v>
      </c>
      <c r="E3587" s="293" t="s">
        <v>325</v>
      </c>
      <c r="F3587" s="294"/>
      <c r="G3587" s="294"/>
      <c r="H3587" s="294"/>
      <c r="I3587" s="294"/>
      <c r="J3587" s="294"/>
      <c r="K3587" s="294"/>
      <c r="L3587" s="294"/>
      <c r="M3587" s="295"/>
      <c r="P3587" t="s">
        <v>326</v>
      </c>
      <c r="R3587" t="s">
        <v>327</v>
      </c>
    </row>
    <row r="3588" spans="1:37" x14ac:dyDescent="0.25">
      <c r="B3588" s="267"/>
      <c r="C3588" s="52"/>
      <c r="D3588" s="269">
        <f>MAX(AC3565:AC3582)</f>
        <v>18</v>
      </c>
      <c r="E3588" s="270" t="s">
        <v>328</v>
      </c>
      <c r="F3588" s="271" t="s">
        <v>329</v>
      </c>
      <c r="G3588" s="271" t="s">
        <v>330</v>
      </c>
      <c r="H3588" s="271" t="s">
        <v>331</v>
      </c>
      <c r="I3588" s="271" t="s">
        <v>332</v>
      </c>
      <c r="J3588" s="271" t="s">
        <v>19</v>
      </c>
      <c r="K3588" s="271" t="s">
        <v>333</v>
      </c>
      <c r="L3588" s="271" t="s">
        <v>334</v>
      </c>
      <c r="M3588" s="272" t="s">
        <v>312</v>
      </c>
      <c r="N3588" t="s">
        <v>318</v>
      </c>
      <c r="O3588" s="273" t="s">
        <v>18</v>
      </c>
      <c r="P3588" s="274" t="s">
        <v>335</v>
      </c>
      <c r="Q3588" s="274" t="s">
        <v>336</v>
      </c>
      <c r="R3588" t="s">
        <v>0</v>
      </c>
      <c r="S3588" t="s">
        <v>1</v>
      </c>
      <c r="T3588" t="s">
        <v>13</v>
      </c>
      <c r="U3588" t="s">
        <v>337</v>
      </c>
      <c r="V3588" s="237" t="s">
        <v>338</v>
      </c>
      <c r="W3588" s="237" t="s">
        <v>339</v>
      </c>
      <c r="X3588" s="237" t="s">
        <v>340</v>
      </c>
      <c r="Y3588" s="237" t="s">
        <v>341</v>
      </c>
      <c r="Z3588" s="237" t="s">
        <v>342</v>
      </c>
      <c r="AA3588" s="237" t="s">
        <v>343</v>
      </c>
      <c r="AB3588" s="237" t="s">
        <v>344</v>
      </c>
      <c r="AC3588" s="237" t="s">
        <v>345</v>
      </c>
    </row>
    <row r="3589" spans="1:37" ht="16.5" thickBot="1" x14ac:dyDescent="0.3">
      <c r="A3589" s="238" t="str">
        <f>CONCATENATE($C$10,"P",A3563)</f>
        <v>2015P21</v>
      </c>
      <c r="B3589" s="275"/>
      <c r="C3589" s="52" t="str">
        <f>C3563</f>
        <v>Sean Mott</v>
      </c>
      <c r="D3589" s="276">
        <f>IF(D3588=0,G3563,VLOOKUP(D3588,B3565:AB3582,27,FALSE))</f>
        <v>6</v>
      </c>
      <c r="E3589" s="277">
        <f>E3592+E3595</f>
        <v>18</v>
      </c>
      <c r="F3589" s="277">
        <f>F3592+F3595</f>
        <v>7</v>
      </c>
      <c r="G3589" s="277">
        <f>G3592+G3595</f>
        <v>7</v>
      </c>
      <c r="H3589" s="277">
        <f>H3592+H3595</f>
        <v>4</v>
      </c>
      <c r="I3589" s="277">
        <f>I3592+I3595</f>
        <v>36</v>
      </c>
      <c r="J3589" s="278">
        <f>E3589/I3589</f>
        <v>0.5</v>
      </c>
      <c r="K3589" s="279">
        <f>F3589/SUM(F3589:H3589)</f>
        <v>0.3888888888888889</v>
      </c>
      <c r="L3589" s="277">
        <f>L3592+L3595</f>
        <v>5</v>
      </c>
      <c r="M3589" s="277">
        <f>M3592+M3595</f>
        <v>96</v>
      </c>
      <c r="N3589" s="247">
        <f>VLOOKUP(D3588,AC3565:AH3582,6,FALSE)</f>
        <v>1.2039999999999946</v>
      </c>
      <c r="O3589">
        <f>IFERROR(VLOOKUP(D3588,AC3565:AI3582,7,FALSE),AI3565)</f>
        <v>11</v>
      </c>
      <c r="P3589" s="134">
        <f>IF(D3589&lt;=-1,ROUNDUP(((((ROUNDDOWN((AVERAGE(L3565:L3582,W3565:W3582)-36)*0.8,0)+0.001)/0.8)+36)*(COUNT(L3565:L3582,W3565:W3582)+1))-SUM(L3565:L3582,W3565:W3582),0),ROUNDUP(((((ROUNDDOWN((AVERAGE(L3565:L3582,W3565:W3582)-36)*0.8,0)+1)/0.8)+36)*(COUNT(L3565:L3582,W3565:W3582)+1))-SUM(L3565:L3582,W3565:W3582),0))</f>
        <v>58</v>
      </c>
      <c r="Q3589" s="134">
        <f>IF(ROUNDDOWN((AVERAGE(L3565:L3582,W3565:W3582)-36)*0.8,0)&lt;=0,ROUNDDOWN(((((ROUNDDOWN((AVERAGE(L3565:L3582,W3565:W3582)-36)*0.8,0)-1)/0.8)+36)*(COUNT(L3565:L3582,W3565:W3582)+1))-SUM(L3565:L3582,W3565:W3582),0),ROUNDDOWN(((((ROUNDDOWN((AVERAGE(L3565:L3582,W3565:W3582)-36)*0.8,0)-0.001)/0.8)+36)*(COUNT(L3565:L3582,W3565:W3582)+1))-SUM(L3565:L3582,W3565:W3582),0))</f>
        <v>34</v>
      </c>
      <c r="R3589" s="247">
        <f>L3584</f>
        <v>46.555555555555557</v>
      </c>
      <c r="S3589" s="247">
        <f>W3584</f>
        <v>44.1111111111111</v>
      </c>
      <c r="T3589">
        <f>SUMIF(AD3565:AD3582,"P",AI3565:AI3582)</f>
        <v>176</v>
      </c>
      <c r="U3589">
        <f>SUMIF(AD3565:AD3582,"P",AJ3565:AJ3582)</f>
        <v>166</v>
      </c>
      <c r="V3589" s="280">
        <f>SUM(COUNTIF(C3565:C3582,3),COUNTIF(D3565:D3582,2),COUNTIF(E3565:E3582,3),COUNTIF(F3565:F3582,2),COUNTIF(G3565:G3582,2),COUNTIF(H3565:H3582,1),COUNTIF(I3565:I3582,2),COUNTIF(J3565:J3582,1),COUNTIF(K3565:K3582,2),COUNTIF(N3565:N3582,2),COUNTIF(O3565:O3582,2),COUNTIF(P3565:P3582,3),COUNTIF(Q3565:Q3582,2),COUNTIF(R3565:R3582,1),COUNTIF(S3565:S3582,2),COUNTIF(T3565:T3582,1),COUNTIF(U3565:U3582,2),COUNTIF(V3565:V3582,3))/(9*MAX($AE3565:$AE3582))</f>
        <v>0</v>
      </c>
      <c r="W3589" s="280">
        <f>SUM(COUNTIF(C3565:C3582,4),COUNTIF(D3565:D3582,3),COUNTIF(E3565:E3582,4),COUNTIF(F3565:F3582,3),COUNTIF(G3565:G3582,3),COUNTIF(H3565:H3582,2),COUNTIF(I3565:I3582,3),COUNTIF(J3565:J3582,2),COUNTIF(K3565:K3582,3),COUNTIF(N3565:N3582,3),COUNTIF(O3565:O3582,3),COUNTIF(P3565:P3582,4),COUNTIF(Q3565:Q3582,3),COUNTIF(R3565:R3582,2),COUNTIF(S3565:S3582,3),COUNTIF(T3565:T3582,2),COUNTIF(U3565:U3582,3),COUNTIF(V3565:V3582,4))/(9*MAX($AE3565:$AE3582))</f>
        <v>3.0864197530864196E-2</v>
      </c>
      <c r="X3589" s="280">
        <f>SUM(COUNTIF(C3565:C3582,5),COUNTIF(D3565:D3582,4),COUNTIF(E3565:E3582,5),COUNTIF(F3565:F3582,4),COUNTIF(G3565:G3582,4),COUNTIF(H3565:H3582,3),COUNTIF(I3565:I3582,4),COUNTIF(J3565:J3582,3),COUNTIF(K3565:K3582,4),COUNTIF(N3565:N3582,4),COUNTIF(O3565:O3582,4),COUNTIF(P3565:P3582,5),COUNTIF(Q3565:Q3582,4),COUNTIF(R3565:R3582,3),COUNTIF(S3565:S3582,4),COUNTIF(T3565:T3582,3),COUNTIF(U3565:U3582,4),COUNTIF(V3565:V3582,5))/(9*MAX($AE3565:$AE3582))</f>
        <v>0.24074074074074073</v>
      </c>
      <c r="Y3589" s="280">
        <f>SUM(COUNTIF(C3565:C3582,6),COUNTIF(D3565:D3582,5),COUNTIF(E3565:E3582,6),COUNTIF(F3565:F3582,5),COUNTIF(G3565:G3582,5),COUNTIF(H3565:H3582,4),COUNTIF(I3565:I3582,5),COUNTIF(J3565:J3582,4),COUNTIF(K3565:K3582,5),COUNTIF(N3565:N3582,5),COUNTIF(O3565:O3582,5),COUNTIF(P3565:P3582,6),COUNTIF(Q3565:Q3582,5),COUNTIF(R3565:R3582,4),COUNTIF(S3565:S3582,5),COUNTIF(T3565:T3582,4),COUNTIF(U3565:U3582,5),COUNTIF(V3565:V3582,6))/(9*MAX($AE3565:$AE3582))</f>
        <v>0.45061728395061729</v>
      </c>
      <c r="Z3589" s="280">
        <f>SUM(COUNTIF(C3565:C3582,"&gt;=7"),COUNTIF(D3565:D3582,"&gt;=6"),COUNTIF(E3565:E3582,"&gt;=7"),COUNTIF(F3565:F3582,"&gt;=6"),COUNTIF(G3565:G3582,"&gt;=6"),COUNTIF(H3565:H3582,"&gt;=5"),COUNTIF(I3565:I3582,"&gt;=6"),COUNTIF(J3565:J3582,"&gt;=5"),COUNTIF(K3565:K3582,"&gt;=6"),COUNTIF(N3565:N3582,"&gt;=6"),COUNTIF(O3565:O3582,"&gt;=6"),COUNTIF(P3565:P3582,"&gt;=7"),COUNTIF(Q3565:Q3582,"&gt;=6"),COUNTIF(R3565:R3582,"&gt;=5"),COUNTIF(S3565:S3582,"&gt;=6"),COUNTIF(T3565:T3582,"&gt;=5"),COUNTIF(U3565:U3582,"&gt;=6"),COUNTIF(V3565:V3582,"&gt;=7"))/(9*MAX($AE3565:$AE3582))</f>
        <v>0.27777777777777779</v>
      </c>
      <c r="AA3589">
        <f>AVERAGE(AI3565:AI3574)</f>
        <v>10.1</v>
      </c>
      <c r="AB3589">
        <f t="shared" ref="AB3589" si="2961">MAX(AI3565:AI3582)</f>
        <v>11</v>
      </c>
      <c r="AC3589">
        <f>MIN(AI3565:AI3581)</f>
        <v>8</v>
      </c>
    </row>
    <row r="3590" spans="1:37" x14ac:dyDescent="0.25">
      <c r="E3590" s="293" t="s">
        <v>346</v>
      </c>
      <c r="F3590" s="294"/>
      <c r="G3590" s="294"/>
      <c r="H3590" s="294"/>
      <c r="I3590" s="294"/>
      <c r="J3590" s="294"/>
      <c r="K3590" s="294"/>
      <c r="L3590" s="294"/>
      <c r="M3590" s="295"/>
    </row>
    <row r="3591" spans="1:37" x14ac:dyDescent="0.25">
      <c r="E3591" s="270" t="s">
        <v>328</v>
      </c>
      <c r="F3591" s="271" t="s">
        <v>329</v>
      </c>
      <c r="G3591" s="271" t="s">
        <v>330</v>
      </c>
      <c r="H3591" s="271" t="s">
        <v>331</v>
      </c>
      <c r="I3591" s="271" t="s">
        <v>332</v>
      </c>
      <c r="J3591" s="271" t="s">
        <v>19</v>
      </c>
      <c r="K3591" s="271" t="s">
        <v>333</v>
      </c>
      <c r="L3591" s="271" t="s">
        <v>334</v>
      </c>
      <c r="M3591" s="272" t="s">
        <v>312</v>
      </c>
    </row>
    <row r="3592" spans="1:37" ht="16.5" thickBot="1" x14ac:dyDescent="0.3">
      <c r="E3592" s="281">
        <f>M3583</f>
        <v>7</v>
      </c>
      <c r="F3592" s="199">
        <f>COUNTIF(M3565:M3582,"&gt;1")</f>
        <v>2</v>
      </c>
      <c r="G3592" s="199">
        <f>COUNTIF(M3565:M3582,"&lt;1")</f>
        <v>4</v>
      </c>
      <c r="H3592" s="199">
        <f>COUNTIF(M3565:M3582,"=1")</f>
        <v>3</v>
      </c>
      <c r="I3592" s="199">
        <f>SUM(F3592:H3592)*2</f>
        <v>18</v>
      </c>
      <c r="J3592" s="278">
        <f>E3592/I3592</f>
        <v>0.3888888888888889</v>
      </c>
      <c r="K3592" s="279">
        <f>F3592/SUM(F3592:H3592)</f>
        <v>0.22222222222222221</v>
      </c>
      <c r="L3592" s="282">
        <f>SUM(Z3565,Z3567,Z3569,Z3571,Z3573,Z3575,Z3577,Z3579,Z3581)</f>
        <v>3</v>
      </c>
      <c r="M3592" s="283">
        <f>SUM(AA3565,AA3567,AA3569,AA3571,AA3573,AA3575,AA3577,AA3579,AA3581)</f>
        <v>42</v>
      </c>
    </row>
    <row r="3593" spans="1:37" x14ac:dyDescent="0.25">
      <c r="E3593" s="293" t="s">
        <v>347</v>
      </c>
      <c r="F3593" s="294"/>
      <c r="G3593" s="294"/>
      <c r="H3593" s="294"/>
      <c r="I3593" s="294"/>
      <c r="J3593" s="294"/>
      <c r="K3593" s="294"/>
      <c r="L3593" s="294"/>
      <c r="M3593" s="295"/>
    </row>
    <row r="3594" spans="1:37" x14ac:dyDescent="0.25">
      <c r="E3594" s="270" t="s">
        <v>328</v>
      </c>
      <c r="F3594" s="271" t="s">
        <v>329</v>
      </c>
      <c r="G3594" s="271" t="s">
        <v>330</v>
      </c>
      <c r="H3594" s="271" t="s">
        <v>331</v>
      </c>
      <c r="I3594" s="271" t="s">
        <v>332</v>
      </c>
      <c r="J3594" s="271" t="s">
        <v>19</v>
      </c>
      <c r="K3594" s="271" t="s">
        <v>333</v>
      </c>
      <c r="L3594" s="271" t="s">
        <v>334</v>
      </c>
      <c r="M3594" s="272" t="s">
        <v>312</v>
      </c>
    </row>
    <row r="3595" spans="1:37" ht="16.5" thickBot="1" x14ac:dyDescent="0.3">
      <c r="E3595" s="281">
        <f>X3583</f>
        <v>11</v>
      </c>
      <c r="F3595" s="199">
        <f>COUNTIF(X3565:X3582,"&gt;1")</f>
        <v>5</v>
      </c>
      <c r="G3595" s="199">
        <f>COUNTIF(X3565:X3582,"&lt;1")</f>
        <v>3</v>
      </c>
      <c r="H3595" s="199">
        <f>COUNTIF(X3565:X3582,"=1")</f>
        <v>1</v>
      </c>
      <c r="I3595" s="199">
        <f>SUM(F3595:H3595)*2</f>
        <v>18</v>
      </c>
      <c r="J3595" s="278">
        <f>E3595/I3595</f>
        <v>0.61111111111111116</v>
      </c>
      <c r="K3595" s="279">
        <f>F3595/SUM(F3595:H3595)</f>
        <v>0.55555555555555558</v>
      </c>
      <c r="L3595" s="284">
        <f>SUM(Z3566,Z3568,Z3570,Z3572,Z3574,Z3576,Z3578,Z3580,Z3582)</f>
        <v>2</v>
      </c>
      <c r="M3595" s="285">
        <f>SUM(AA3566,AA3568,AA3570,AA3572,AA3574,AA3576,AA3578,AA3580,AA3582)</f>
        <v>54</v>
      </c>
    </row>
    <row r="3597" spans="1:37" ht="16.5" thickBot="1" x14ac:dyDescent="0.3"/>
    <row r="3598" spans="1:37" ht="21" thickBot="1" x14ac:dyDescent="0.35">
      <c r="A3598" s="223">
        <v>22</v>
      </c>
      <c r="B3598" s="224"/>
      <c r="C3598" s="225" t="s">
        <v>222</v>
      </c>
      <c r="D3598" s="225"/>
      <c r="E3598" s="225"/>
      <c r="F3598" s="23" t="s">
        <v>308</v>
      </c>
      <c r="G3598" s="226">
        <v>6</v>
      </c>
      <c r="I3598" s="225"/>
      <c r="J3598" s="52"/>
      <c r="K3598" s="52"/>
      <c r="L3598" s="298" t="s">
        <v>0</v>
      </c>
      <c r="M3598" s="299"/>
      <c r="N3598" s="225"/>
      <c r="O3598" s="225"/>
      <c r="P3598" s="225"/>
      <c r="Q3598" s="225"/>
      <c r="R3598" s="225" t="s">
        <v>309</v>
      </c>
      <c r="S3598" s="226"/>
      <c r="T3598" s="52"/>
      <c r="U3598" s="52"/>
      <c r="V3598" s="52"/>
      <c r="W3598" s="298" t="s">
        <v>1</v>
      </c>
      <c r="X3598" s="299"/>
      <c r="Y3598" s="52"/>
      <c r="Z3598" s="52"/>
      <c r="AA3598" s="52"/>
      <c r="AB3598" s="52"/>
      <c r="AC3598" s="52"/>
    </row>
    <row r="3599" spans="1:37" ht="16.5" thickBot="1" x14ac:dyDescent="0.3">
      <c r="B3599" s="52" t="s">
        <v>4</v>
      </c>
      <c r="C3599" s="228">
        <v>1</v>
      </c>
      <c r="D3599" s="229">
        <v>2</v>
      </c>
      <c r="E3599" s="229">
        <v>3</v>
      </c>
      <c r="F3599" s="229">
        <v>4</v>
      </c>
      <c r="G3599" s="229">
        <v>5</v>
      </c>
      <c r="H3599" s="229">
        <v>6</v>
      </c>
      <c r="I3599" s="229">
        <v>7</v>
      </c>
      <c r="J3599" s="229">
        <v>8</v>
      </c>
      <c r="K3599" s="230">
        <v>9</v>
      </c>
      <c r="L3599" s="231" t="s">
        <v>69</v>
      </c>
      <c r="M3599" s="232" t="s">
        <v>8</v>
      </c>
      <c r="N3599" s="233">
        <v>10</v>
      </c>
      <c r="O3599" s="234">
        <v>11</v>
      </c>
      <c r="P3599" s="234">
        <v>12</v>
      </c>
      <c r="Q3599" s="234">
        <v>13</v>
      </c>
      <c r="R3599" s="234">
        <v>14</v>
      </c>
      <c r="S3599" s="234">
        <v>15</v>
      </c>
      <c r="T3599" s="234">
        <v>16</v>
      </c>
      <c r="U3599" s="234">
        <v>17</v>
      </c>
      <c r="V3599" s="234">
        <v>18</v>
      </c>
      <c r="W3599" s="231" t="s">
        <v>69</v>
      </c>
      <c r="X3599" s="232" t="s">
        <v>8</v>
      </c>
      <c r="Y3599" s="235" t="s">
        <v>310</v>
      </c>
      <c r="Z3599" s="236" t="s">
        <v>311</v>
      </c>
      <c r="AA3599" s="235" t="s">
        <v>312</v>
      </c>
      <c r="AB3599" s="235" t="s">
        <v>313</v>
      </c>
      <c r="AC3599" s="237" t="s">
        <v>314</v>
      </c>
      <c r="AD3599" s="237" t="s">
        <v>315</v>
      </c>
      <c r="AE3599" s="237" t="s">
        <v>316</v>
      </c>
      <c r="AF3599" s="237" t="s">
        <v>192</v>
      </c>
      <c r="AG3599" s="237" t="s">
        <v>317</v>
      </c>
      <c r="AH3599" s="237" t="s">
        <v>318</v>
      </c>
      <c r="AI3599" s="237" t="s">
        <v>18</v>
      </c>
      <c r="AJ3599" s="237" t="s">
        <v>319</v>
      </c>
      <c r="AK3599" t="s">
        <v>69</v>
      </c>
    </row>
    <row r="3600" spans="1:37" ht="16.5" thickBot="1" x14ac:dyDescent="0.3">
      <c r="A3600" s="238" t="str">
        <f>CONCATENATE($C$10,"Wk ",B3600,"P",A3598)</f>
        <v>2015Wk 1P22</v>
      </c>
      <c r="B3600" s="52">
        <v>1</v>
      </c>
      <c r="C3600" s="52">
        <f>IFERROR(VLOOKUP($A3600,$A$106:$Q$3105,5,FALSE),"DNP")</f>
        <v>7</v>
      </c>
      <c r="D3600" s="52">
        <f>IFERROR(VLOOKUP($A3600,$A$106:$Q$3105,6,FALSE),"DNP")</f>
        <v>4</v>
      </c>
      <c r="E3600" s="52">
        <f>IFERROR(VLOOKUP($A3600,$A$106:$Q$3105,7,FALSE),"DNP")</f>
        <v>6</v>
      </c>
      <c r="F3600" s="52">
        <f>IFERROR(VLOOKUP($A3600,$A$106:$Q$3105,8,FALSE),"DNP")</f>
        <v>6</v>
      </c>
      <c r="G3600" s="52">
        <f>IFERROR(VLOOKUP($A3600,$A$106:$Q$3105,9,FALSE),"DNP")</f>
        <v>6</v>
      </c>
      <c r="H3600" s="52">
        <f>IFERROR(VLOOKUP($A3600,$A$106:$Q$3105,10,FALSE),"DNP")</f>
        <v>4</v>
      </c>
      <c r="I3600" s="52">
        <f>IFERROR(VLOOKUP($A3600,$A$106:$Q$3105,11,FALSE),"DNP")</f>
        <v>4</v>
      </c>
      <c r="J3600" s="52">
        <f>IFERROR(VLOOKUP($A3600,$A$106:$Q$3105,12,FALSE),"DNP")</f>
        <v>4</v>
      </c>
      <c r="K3600" s="52">
        <f>IFERROR(VLOOKUP($A3600,$A$106:$Q$3105,13,FALSE),"DNP")</f>
        <v>6</v>
      </c>
      <c r="L3600" s="239">
        <f>IF(OR(K3600="DNP",K3600=""),"DNP",SUM(C3600:K3600))</f>
        <v>47</v>
      </c>
      <c r="M3600" s="240">
        <f>IFERROR(VLOOKUP($A3600,$A$106:$Q$3105,17,FALSE),"DNP")</f>
        <v>0</v>
      </c>
      <c r="N3600" s="241"/>
      <c r="O3600" s="241"/>
      <c r="P3600" s="241"/>
      <c r="Q3600" s="241"/>
      <c r="R3600" s="241"/>
      <c r="S3600" s="241"/>
      <c r="T3600" s="241"/>
      <c r="U3600" s="241"/>
      <c r="V3600" s="241"/>
      <c r="W3600" s="242"/>
      <c r="X3600" s="243"/>
      <c r="Y3600" s="49" t="str">
        <f>IF(M3600="DNP","DNP",IF(M3600=1,"T",IF(M3600&gt;1,"W","L")))</f>
        <v>L</v>
      </c>
      <c r="Z3600" s="49">
        <f t="shared" ref="Z3600:Z3617" si="2962">IFERROR(VLOOKUP($A3600,$A$106:$Q$3105,15,FALSE),"")</f>
        <v>0</v>
      </c>
      <c r="AA3600" s="244">
        <f t="shared" ref="AA3600:AA3617" si="2963">IFERROR(VLOOKUP($A3600,$A$106:$Q$3105,16,FALSE),"")</f>
        <v>0</v>
      </c>
      <c r="AB3600" s="245">
        <f t="shared" ref="AB3600" si="2964">G3598</f>
        <v>6</v>
      </c>
      <c r="AC3600" s="246">
        <f t="shared" ref="AC3600:AC3608" si="2965">IF(VLOOKUP(LEFT($A3600,8),$A$106:$Q$3105,17,FALSE)="Played",B3600,"")</f>
        <v>1</v>
      </c>
      <c r="AD3600" t="str">
        <f>IF(L3600&lt;&gt;"DNP","P","DNP")</f>
        <v>P</v>
      </c>
      <c r="AE3600" s="52">
        <f>COUNTIF(AD3600:AD3600,"=P")</f>
        <v>1</v>
      </c>
      <c r="AF3600" t="str">
        <f t="shared" ref="AF3600:AF3617" si="2966">IFERROR(VLOOKUP($A3600,$A$106:$R$3105,18,FALSE),"DNP")</f>
        <v>R</v>
      </c>
      <c r="AG3600" s="247">
        <f>IF(OR(W3600="DNP",W3600="")=TRUE,0,((W3619-W3600)*0.4)+(IF(Y3600="W",0.3,IF(Y3600="T",0,-0.3)))+(IF(X3600="",0,X3600*0.3)))+IF(OR(L3600="DNP",L3600="")=TRUE,0,((L3619-L3600)*0.4)+(IF(Y3600="W",0.3,IF(Y3600="T",0,-0.3)))+(IF(M3600="",0,M3600*0.3)))</f>
        <v>-1.7666666666666659</v>
      </c>
      <c r="AH3600" s="247">
        <f>AG3600</f>
        <v>-1.7666666666666659</v>
      </c>
      <c r="AI3600">
        <f>(34-(AB3600*2))/2</f>
        <v>11</v>
      </c>
      <c r="AJ3600">
        <f t="shared" ref="AJ3600" si="2967">AI3600+VLOOKUP(A3600,$A$160:$O$264,15,FALSE)</f>
        <v>7</v>
      </c>
      <c r="AK3600">
        <f t="shared" ref="AK3600" si="2968">IFERROR(L3600+W3600,"DNP")</f>
        <v>47</v>
      </c>
    </row>
    <row r="3601" spans="1:37" ht="16.5" thickBot="1" x14ac:dyDescent="0.3">
      <c r="A3601" s="238" t="str">
        <f>CONCATENATE($C$10,"Wk ",B3601,"P",A3598)</f>
        <v>2015Wk 2P22</v>
      </c>
      <c r="B3601" s="52">
        <v>2</v>
      </c>
      <c r="C3601" s="241"/>
      <c r="D3601" s="241"/>
      <c r="E3601" s="241"/>
      <c r="F3601" s="241"/>
      <c r="G3601" s="241"/>
      <c r="H3601" s="241"/>
      <c r="I3601" s="241"/>
      <c r="J3601" s="241"/>
      <c r="K3601" s="241"/>
      <c r="L3601" s="248"/>
      <c r="M3601" s="249"/>
      <c r="N3601" s="52">
        <f>IFERROR(VLOOKUP($A3601,$A$106:$Q$3105,5,FALSE),"DNP")</f>
        <v>5</v>
      </c>
      <c r="O3601" s="52">
        <f>IFERROR(VLOOKUP($A3601,$A$106:$Q$3105,6,FALSE),"DNP")</f>
        <v>5</v>
      </c>
      <c r="P3601" s="52">
        <f>IFERROR(VLOOKUP($A3601,$A$106:$Q$3105,7,FALSE),"DNP")</f>
        <v>6</v>
      </c>
      <c r="Q3601" s="52">
        <f>IFERROR(VLOOKUP($A3601,$A$106:$Q$3105,8,FALSE),"DNP")</f>
        <v>5</v>
      </c>
      <c r="R3601" s="52">
        <f>IFERROR(VLOOKUP($A3601,$A$106:$Q$3105,9,FALSE),"DNP")</f>
        <v>3</v>
      </c>
      <c r="S3601" s="52">
        <f>IFERROR(VLOOKUP($A3601,$A$106:$Q$3105,10,FALSE),"DNP")</f>
        <v>5</v>
      </c>
      <c r="T3601" s="52">
        <f>IFERROR(VLOOKUP($A3601,$A$106:$Q$3105,11,FALSE),"DNP")</f>
        <v>4</v>
      </c>
      <c r="U3601" s="52">
        <f>IFERROR(VLOOKUP($A3601,$A$106:$Q$3105,12,FALSE),"DNP")</f>
        <v>6</v>
      </c>
      <c r="V3601" s="52">
        <f>IFERROR(VLOOKUP($A3601,$A$106:$Q$3105,13,FALSE),"DNP")</f>
        <v>5</v>
      </c>
      <c r="W3601" s="239">
        <f>IF(OR(V3601="DNP",V3601=""),"DNP",SUM(N3601:V3601))</f>
        <v>44</v>
      </c>
      <c r="X3601" s="240">
        <f>IFERROR(VLOOKUP($A3601,$A$106:$Q$3105,17,FALSE),"DNP")</f>
        <v>2</v>
      </c>
      <c r="Y3601" s="49" t="str">
        <f>IF(X3601="DNP","DNP",IF(X3601=1,"T",IF(X3601&gt;1,"W","L")))</f>
        <v>W</v>
      </c>
      <c r="Z3601" s="49">
        <f t="shared" si="2962"/>
        <v>0</v>
      </c>
      <c r="AA3601" s="244">
        <f t="shared" si="2963"/>
        <v>0</v>
      </c>
      <c r="AB3601" s="245">
        <f t="shared" ref="AB3601" si="2969">G3598</f>
        <v>6</v>
      </c>
      <c r="AC3601" s="246">
        <f t="shared" si="2965"/>
        <v>2</v>
      </c>
      <c r="AD3601" t="str">
        <f>IF(W3601&lt;&gt;"DNP","P","DNP")</f>
        <v>P</v>
      </c>
      <c r="AE3601" s="52">
        <f>COUNTIF(AD3600:AD3601,"=P")</f>
        <v>2</v>
      </c>
      <c r="AF3601" t="str">
        <f t="shared" si="2966"/>
        <v>R</v>
      </c>
      <c r="AG3601" s="247">
        <f>IF(OR(W3601="DNP",W3601="")=TRUE,0,((W3619-W3601)*0.4)+(IF(Y3601="W",0.3,IF(Y3601="T",0,-0.3)))+(IF(X3601="",0,X3601*0.3)))+IF(OR(L3601="DNP",L3601="")=TRUE,0,((L3619-L3601)*0.4)+(IF(Y3601="W",0.3,IF(Y3601="T",0,-0.3)))+(IF(M3601="",0,M3601*0.3)))</f>
        <v>0.41111111111110854</v>
      </c>
      <c r="AH3601" s="247">
        <f>AG3601+(AG3600*0.67)</f>
        <v>-0.77255555555555766</v>
      </c>
      <c r="AI3601">
        <f t="shared" ref="AI3601:AI3617" si="2970">(34-(AB3601*2))/2</f>
        <v>11</v>
      </c>
      <c r="AJ3601">
        <f t="shared" ref="AJ3601" si="2971">AI3601+VLOOKUP(A3601,$A$327:$O$431,15,FALSE)</f>
        <v>10</v>
      </c>
      <c r="AK3601">
        <f t="shared" si="2903"/>
        <v>44</v>
      </c>
    </row>
    <row r="3602" spans="1:37" ht="16.5" thickBot="1" x14ac:dyDescent="0.3">
      <c r="A3602" s="238" t="str">
        <f>CONCATENATE($C$10,"Wk ",B3602,"P",A3598)</f>
        <v>2015Wk 3P22</v>
      </c>
      <c r="B3602" s="52">
        <v>3</v>
      </c>
      <c r="C3602" s="52">
        <f>IFERROR(VLOOKUP($A3602,$A$106:$Q$3105,5,FALSE),"DNP")</f>
        <v>7</v>
      </c>
      <c r="D3602" s="52">
        <f>IFERROR(VLOOKUP($A3602,$A$106:$Q$3105,6,FALSE),"DNP")</f>
        <v>5</v>
      </c>
      <c r="E3602" s="52">
        <f>IFERROR(VLOOKUP($A3602,$A$106:$Q$3105,7,FALSE),"DNP")</f>
        <v>6</v>
      </c>
      <c r="F3602" s="52">
        <f>IFERROR(VLOOKUP($A3602,$A$106:$Q$3105,8,FALSE),"DNP")</f>
        <v>5</v>
      </c>
      <c r="G3602" s="52">
        <f>IFERROR(VLOOKUP($A3602,$A$106:$Q$3105,9,FALSE),"DNP")</f>
        <v>5</v>
      </c>
      <c r="H3602" s="52">
        <f>IFERROR(VLOOKUP($A3602,$A$106:$Q$3105,10,FALSE),"DNP")</f>
        <v>3</v>
      </c>
      <c r="I3602" s="52">
        <f>IFERROR(VLOOKUP($A3602,$A$106:$Q$3105,11,FALSE),"DNP")</f>
        <v>5</v>
      </c>
      <c r="J3602" s="52">
        <f>IFERROR(VLOOKUP($A3602,$A$106:$Q$3105,12,FALSE),"DNP")</f>
        <v>3</v>
      </c>
      <c r="K3602" s="52">
        <f>IFERROR(VLOOKUP($A3602,$A$106:$Q$3105,13,FALSE),"DNP")</f>
        <v>5</v>
      </c>
      <c r="L3602" s="239">
        <f>IF(OR(K3602="DNP",K3602=""),"DNP",SUM(C3602:K3602))</f>
        <v>44</v>
      </c>
      <c r="M3602" s="240">
        <f>IFERROR(VLOOKUP($A3602,$A$106:$Q$3105,17,FALSE),"DNP")</f>
        <v>2</v>
      </c>
      <c r="N3602" s="241"/>
      <c r="O3602" s="241"/>
      <c r="P3602" s="241"/>
      <c r="Q3602" s="241"/>
      <c r="R3602" s="241"/>
      <c r="S3602" s="241"/>
      <c r="T3602" s="241"/>
      <c r="U3602" s="241"/>
      <c r="V3602" s="241"/>
      <c r="W3602" s="242"/>
      <c r="X3602" s="243"/>
      <c r="Y3602" s="49" t="str">
        <f t="shared" ref="Y3602" si="2972">IF(M3602="DNP","DNP",IF(M3602=1,"T",IF(M3602&gt;1,"W","L")))</f>
        <v>W</v>
      </c>
      <c r="Z3602" s="49">
        <f t="shared" si="2962"/>
        <v>0</v>
      </c>
      <c r="AA3602" s="244">
        <f t="shared" si="2963"/>
        <v>0</v>
      </c>
      <c r="AB3602" s="250">
        <f t="shared" ref="AB3602" si="2973">G3598</f>
        <v>6</v>
      </c>
      <c r="AC3602" s="246">
        <f t="shared" si="2965"/>
        <v>3</v>
      </c>
      <c r="AD3602" t="str">
        <f>IF(L3602&lt;&gt;"DNP","P","DNP")</f>
        <v>P</v>
      </c>
      <c r="AE3602" s="52">
        <f>COUNTIF(AD3600:AD3602,"=P")</f>
        <v>3</v>
      </c>
      <c r="AF3602" t="str">
        <f t="shared" si="2966"/>
        <v>R</v>
      </c>
      <c r="AG3602" s="247">
        <f>IF(OR(W3602="DNP",W3602="")=TRUE,0,((W3619-W3602)*0.4)+(IF(Y3602="W",0.3,IF(Y3602="T",0,-0.3)))+(IF(X3602="",0,X3602*0.3)))+IF(OR(L3602="DNP",L3602="")=TRUE,0,((L3619-L3602)*0.4)+(IF(Y3602="W",0.3,IF(Y3602="T",0,-0.3)))+(IF(M3602="",0,M3602*0.3)))</f>
        <v>0.63333333333333419</v>
      </c>
      <c r="AH3602" s="247">
        <f>AG3602+(AG3601*0.67)+AG3600*0.33</f>
        <v>0.32577777777777717</v>
      </c>
      <c r="AI3602">
        <f t="shared" si="2970"/>
        <v>11</v>
      </c>
      <c r="AJ3602">
        <f t="shared" ref="AJ3602" si="2974">AI3602+VLOOKUP(A3602,$A$494:$O$598,15,FALSE)</f>
        <v>10</v>
      </c>
      <c r="AK3602">
        <f t="shared" si="2903"/>
        <v>44</v>
      </c>
    </row>
    <row r="3603" spans="1:37" ht="16.5" thickBot="1" x14ac:dyDescent="0.3">
      <c r="A3603" s="238" t="str">
        <f>CONCATENATE($C$10,"Wk ",B3603,"P",A3598)</f>
        <v>2015Wk 4P22</v>
      </c>
      <c r="B3603" s="52">
        <v>4</v>
      </c>
      <c r="C3603" s="241"/>
      <c r="D3603" s="241"/>
      <c r="E3603" s="241"/>
      <c r="F3603" s="241"/>
      <c r="G3603" s="241"/>
      <c r="H3603" s="241"/>
      <c r="I3603" s="241"/>
      <c r="J3603" s="241"/>
      <c r="K3603" s="241"/>
      <c r="L3603" s="248"/>
      <c r="M3603" s="249"/>
      <c r="N3603" s="52">
        <f>IFERROR(VLOOKUP($A3603,$A$106:$Q$3105,5,FALSE),"DNP")</f>
        <v>5</v>
      </c>
      <c r="O3603" s="52">
        <f>IFERROR(VLOOKUP($A3603,$A$106:$Q$3105,6,FALSE),"DNP")</f>
        <v>5</v>
      </c>
      <c r="P3603" s="52">
        <f>IFERROR(VLOOKUP($A3603,$A$106:$Q$3105,7,FALSE),"DNP")</f>
        <v>5</v>
      </c>
      <c r="Q3603" s="52">
        <f>IFERROR(VLOOKUP($A3603,$A$106:$Q$3105,8,FALSE),"DNP")</f>
        <v>6</v>
      </c>
      <c r="R3603" s="52">
        <f>IFERROR(VLOOKUP($A3603,$A$106:$Q$3105,9,FALSE),"DNP")</f>
        <v>3</v>
      </c>
      <c r="S3603" s="52">
        <f>IFERROR(VLOOKUP($A3603,$A$106:$Q$3105,10,FALSE),"DNP")</f>
        <v>6</v>
      </c>
      <c r="T3603" s="52">
        <f>IFERROR(VLOOKUP($A3603,$A$106:$Q$3105,11,FALSE),"DNP")</f>
        <v>3</v>
      </c>
      <c r="U3603" s="52">
        <f>IFERROR(VLOOKUP($A3603,$A$106:$Q$3105,12,FALSE),"DNP")</f>
        <v>4</v>
      </c>
      <c r="V3603" s="52">
        <f>IFERROR(VLOOKUP($A3603,$A$106:$Q$3105,13,FALSE),"DNP")</f>
        <v>5</v>
      </c>
      <c r="W3603" s="239">
        <f>IF(OR(V3603="DNP",V3603=""),"DNP",SUM(N3603:V3603))</f>
        <v>42</v>
      </c>
      <c r="X3603" s="240">
        <f>IFERROR(VLOOKUP($A3603,$A$106:$Q$3105,17,FALSE),"DNP")</f>
        <v>1</v>
      </c>
      <c r="Y3603" s="49" t="str">
        <f t="shared" ref="Y3603" si="2975">IF(X3603="DNP","DNP",IF(X3603=1,"T",IF(X3603&gt;1,"W","L")))</f>
        <v>T</v>
      </c>
      <c r="Z3603" s="49">
        <f t="shared" si="2962"/>
        <v>0</v>
      </c>
      <c r="AA3603" s="244">
        <f t="shared" si="2963"/>
        <v>0</v>
      </c>
      <c r="AB3603" s="250">
        <f t="shared" ref="AB3603" si="2976">IF(AE3603&gt;=4,ROUNDDOWN((((VLOOKUP(MAX(AE3600:AE3603),AE3600:AK3617,7,FALSE)+VLOOKUP(MAX(AE3600:AE3603)-1,AE3600:AK3617,7,FALSE)+VLOOKUP(MAX(AE3600:AE3603)-2,AE3600:AK3617,7,FALSE)+VLOOKUP(MAX(AE3600:AE3603)-3,AE3600:AK3617,7,FALSE))/4)-36)*0.8,0),G3598)</f>
        <v>6</v>
      </c>
      <c r="AC3603" s="246">
        <f t="shared" si="2965"/>
        <v>4</v>
      </c>
      <c r="AD3603" t="str">
        <f>IF(W3603&lt;&gt;"DNP","P","DNP")</f>
        <v>P</v>
      </c>
      <c r="AE3603" s="52">
        <f>COUNTIF(AD3600:AD3603,"=P")</f>
        <v>4</v>
      </c>
      <c r="AF3603" t="str">
        <f t="shared" si="2966"/>
        <v>R</v>
      </c>
      <c r="AG3603" s="247">
        <f>IF(OR(W3603="DNP",W3603="")=TRUE,0,((W3619-W3603)*0.4)+(IF(Y3603="W",0.3,IF(Y3603="T",0,-0.3)))+(IF(X3603="",0,X3603*0.3)))+IF(OR(L3603="DNP",L3603="")=TRUE,0,((L3619-L3603)*0.4)+(IF(Y3603="W",0.3,IF(Y3603="T",0,-0.3)))+(IF(M3603="",0,M3603*0.3)))</f>
        <v>0.61111111111110861</v>
      </c>
      <c r="AH3603" s="247">
        <f t="shared" ref="AH3603:AH3617" si="2977">AG3603+(AG3602*0.67)+AG3601*0.33</f>
        <v>1.1711111111111085</v>
      </c>
      <c r="AI3603">
        <f t="shared" si="2970"/>
        <v>11</v>
      </c>
      <c r="AJ3603">
        <f t="shared" ref="AJ3603" si="2978">AI3603+VLOOKUP(A3603,$A$661:$O$765,15,FALSE)</f>
        <v>12</v>
      </c>
      <c r="AK3603">
        <f t="shared" si="2903"/>
        <v>42</v>
      </c>
    </row>
    <row r="3604" spans="1:37" ht="16.5" thickBot="1" x14ac:dyDescent="0.3">
      <c r="A3604" s="238" t="str">
        <f>CONCATENATE($C$10,"Wk ",B3604,"P",A3598)</f>
        <v>2015Wk 5P22</v>
      </c>
      <c r="B3604" s="52">
        <v>5</v>
      </c>
      <c r="C3604" s="52">
        <f>IFERROR(VLOOKUP($A3604,$A$106:$Q$3105,5,FALSE),"DNP")</f>
        <v>5</v>
      </c>
      <c r="D3604" s="52">
        <f>IFERROR(VLOOKUP($A3604,$A$106:$Q$3105,6,FALSE),"DNP")</f>
        <v>5</v>
      </c>
      <c r="E3604" s="52">
        <f>IFERROR(VLOOKUP($A3604,$A$106:$Q$3105,7,FALSE),"DNP")</f>
        <v>7</v>
      </c>
      <c r="F3604" s="52">
        <f>IFERROR(VLOOKUP($A3604,$A$106:$Q$3105,8,FALSE),"DNP")</f>
        <v>7</v>
      </c>
      <c r="G3604" s="52">
        <f>IFERROR(VLOOKUP($A3604,$A$106:$Q$3105,9,FALSE),"DNP")</f>
        <v>5</v>
      </c>
      <c r="H3604" s="52">
        <f>IFERROR(VLOOKUP($A3604,$A$106:$Q$3105,10,FALSE),"DNP")</f>
        <v>3</v>
      </c>
      <c r="I3604" s="52">
        <f>IFERROR(VLOOKUP($A3604,$A$106:$Q$3105,11,FALSE),"DNP")</f>
        <v>5</v>
      </c>
      <c r="J3604" s="52">
        <f>IFERROR(VLOOKUP($A3604,$A$106:$Q$3105,12,FALSE),"DNP")</f>
        <v>4</v>
      </c>
      <c r="K3604" s="52">
        <f>IFERROR(VLOOKUP($A3604,$A$106:$Q$3105,13,FALSE),"DNP")</f>
        <v>7</v>
      </c>
      <c r="L3604" s="239">
        <f>IF(OR(K3604="DNP",K3604=""),"DNP",SUM(C3604:K3604))</f>
        <v>48</v>
      </c>
      <c r="M3604" s="240">
        <f>IFERROR(VLOOKUP($A3604,$A$106:$Q$3105,17,FALSE),"DNP")</f>
        <v>0</v>
      </c>
      <c r="N3604" s="241"/>
      <c r="O3604" s="241"/>
      <c r="P3604" s="241"/>
      <c r="Q3604" s="241"/>
      <c r="R3604" s="241"/>
      <c r="S3604" s="241"/>
      <c r="T3604" s="241"/>
      <c r="U3604" s="241"/>
      <c r="V3604" s="241"/>
      <c r="W3604" s="242"/>
      <c r="X3604" s="243"/>
      <c r="Y3604" s="49" t="str">
        <f t="shared" ref="Y3604" si="2979">IF(M3604="DNP","DNP",IF(M3604=1,"T",IF(M3604&gt;1,"W","L")))</f>
        <v>L</v>
      </c>
      <c r="Z3604" s="49">
        <f t="shared" si="2962"/>
        <v>0</v>
      </c>
      <c r="AA3604" s="244">
        <f t="shared" si="2963"/>
        <v>0</v>
      </c>
      <c r="AB3604" s="250">
        <f t="shared" ref="AB3604" si="2980">IF(AE3604&gt;=4,ROUNDDOWN((((VLOOKUP(MAX(AE3600:AE3604),AE3600:AK3617,7,FALSE)+VLOOKUP(MAX(AE3600:AE3604)-1,AE3600:AK3617,7,FALSE)+VLOOKUP(MAX(AE3600:AE3604)-2,AE3600:AK3617,7,FALSE)+VLOOKUP(MAX(AE3600:AE3604)-3,AE3600:AK3617,7,FALSE))/4)-36)*0.8,0),G3598)</f>
        <v>6</v>
      </c>
      <c r="AC3604" s="246">
        <f t="shared" si="2965"/>
        <v>5</v>
      </c>
      <c r="AD3604" t="str">
        <f>IF(L3604&lt;&gt;"DNP","P","DNP")</f>
        <v>P</v>
      </c>
      <c r="AE3604" s="52">
        <f>COUNTIF(AD3600:AD3604,"=P")</f>
        <v>5</v>
      </c>
      <c r="AF3604" t="str">
        <f t="shared" si="2966"/>
        <v>R</v>
      </c>
      <c r="AG3604" s="247">
        <f>IF(OR(W3604="DNP",W3604="")=TRUE,0,((W3619-W3604)*0.4)+(IF(Y3604="W",0.3,IF(Y3604="T",0,-0.3)))+(IF(X3604="",0,X3604*0.3)))+IF(OR(L3604="DNP",L3604="")=TRUE,0,((L3619-L3604)*0.4)+(IF(Y3604="W",0.3,IF(Y3604="T",0,-0.3)))+(IF(M3604="",0,M3604*0.3)))</f>
        <v>-2.1666666666666656</v>
      </c>
      <c r="AH3604" s="247">
        <f t="shared" si="2977"/>
        <v>-1.5482222222222226</v>
      </c>
      <c r="AI3604">
        <f t="shared" si="2970"/>
        <v>11</v>
      </c>
      <c r="AJ3604">
        <f t="shared" ref="AJ3604" si="2981">AI3604+VLOOKUP(A3604,$A$828:$O$932,15,FALSE)</f>
        <v>8</v>
      </c>
      <c r="AK3604">
        <f t="shared" si="2903"/>
        <v>48</v>
      </c>
    </row>
    <row r="3605" spans="1:37" ht="16.5" thickBot="1" x14ac:dyDescent="0.3">
      <c r="A3605" s="238" t="str">
        <f>CONCATENATE($C$10,"Wk ",B3605,"P",A3598)</f>
        <v>2015Wk 6P22</v>
      </c>
      <c r="B3605" s="52">
        <v>6</v>
      </c>
      <c r="C3605" s="241"/>
      <c r="D3605" s="241"/>
      <c r="E3605" s="241"/>
      <c r="F3605" s="241"/>
      <c r="G3605" s="241"/>
      <c r="H3605" s="241"/>
      <c r="I3605" s="241"/>
      <c r="J3605" s="241"/>
      <c r="K3605" s="241"/>
      <c r="L3605" s="248"/>
      <c r="M3605" s="249"/>
      <c r="N3605" s="52">
        <f>IFERROR(VLOOKUP($A3605,$A$106:$Q$3105,5,FALSE),"DNP")</f>
        <v>5</v>
      </c>
      <c r="O3605" s="52">
        <f>IFERROR(VLOOKUP($A3605,$A$106:$Q$3105,6,FALSE),"DNP")</f>
        <v>5</v>
      </c>
      <c r="P3605" s="52">
        <f>IFERROR(VLOOKUP($A3605,$A$106:$Q$3105,7,FALSE),"DNP")</f>
        <v>5</v>
      </c>
      <c r="Q3605" s="52">
        <f>IFERROR(VLOOKUP($A3605,$A$106:$Q$3105,8,FALSE),"DNP")</f>
        <v>5</v>
      </c>
      <c r="R3605" s="52">
        <f>IFERROR(VLOOKUP($A3605,$A$106:$Q$3105,9,FALSE),"DNP")</f>
        <v>4</v>
      </c>
      <c r="S3605" s="52">
        <f>IFERROR(VLOOKUP($A3605,$A$106:$Q$3105,10,FALSE),"DNP")</f>
        <v>6</v>
      </c>
      <c r="T3605" s="52">
        <f>IFERROR(VLOOKUP($A3605,$A$106:$Q$3105,11,FALSE),"DNP")</f>
        <v>4</v>
      </c>
      <c r="U3605" s="52">
        <f>IFERROR(VLOOKUP($A3605,$A$106:$Q$3105,12,FALSE),"DNP")</f>
        <v>7</v>
      </c>
      <c r="V3605" s="52">
        <f>IFERROR(VLOOKUP($A3605,$A$106:$Q$3105,13,FALSE),"DNP")</f>
        <v>5</v>
      </c>
      <c r="W3605" s="239">
        <f>IF(OR(V3605="DNP",V3605=""),"DNP",SUM(N3605:V3605))</f>
        <v>46</v>
      </c>
      <c r="X3605" s="240">
        <f>IFERROR(VLOOKUP($A3605,$A$106:$Q$3105,17,FALSE),"DNP")</f>
        <v>0</v>
      </c>
      <c r="Y3605" s="49" t="str">
        <f t="shared" ref="Y3605" si="2982">IF(X3605="DNP","DNP",IF(X3605=1,"T",IF(X3605&gt;1,"W","L")))</f>
        <v>L</v>
      </c>
      <c r="Z3605" s="49">
        <f t="shared" si="2962"/>
        <v>0</v>
      </c>
      <c r="AA3605" s="244">
        <f t="shared" si="2963"/>
        <v>0</v>
      </c>
      <c r="AB3605" s="250">
        <f t="shared" ref="AB3605" si="2983">IF(AE3605&gt;=4,ROUNDDOWN((((VLOOKUP(MAX(AE3600:AE3605),AE3600:AK3617,7,FALSE)+VLOOKUP(MAX(AE3600:AE3605)-1,AE3600:AK3617,7,FALSE)+VLOOKUP(MAX(AE3600:AE3605)-2,AE3600:AK3617,7,FALSE)+VLOOKUP(MAX(AE3600:AE3605)-3,AE3600:AK3617,7,FALSE))/4)-36)*0.8,0),G3598)</f>
        <v>7</v>
      </c>
      <c r="AC3605" s="246">
        <f t="shared" si="2965"/>
        <v>6</v>
      </c>
      <c r="AD3605" t="str">
        <f>IF(W3605&lt;&gt;"DNP","P","DNP")</f>
        <v>P</v>
      </c>
      <c r="AE3605" s="52">
        <f>COUNTIF(AD3600:AD3605,"=P")</f>
        <v>6</v>
      </c>
      <c r="AF3605" t="str">
        <f t="shared" si="2966"/>
        <v>R</v>
      </c>
      <c r="AG3605" s="247">
        <f>IF(OR(W3605="DNP",W3605="")=TRUE,0,((W3619-W3605)*0.4)+(IF(Y3605="W",0.3,IF(Y3605="T",0,-0.3)))+(IF(X3605="",0,X3605*0.3)))+IF(OR(L3605="DNP",L3605="")=TRUE,0,((L3619-L3605)*0.4)+(IF(Y3605="W",0.3,IF(Y3605="T",0,-0.3)))+(IF(M3605="",0,M3605*0.3)))</f>
        <v>-1.5888888888888915</v>
      </c>
      <c r="AH3605" s="247">
        <f t="shared" si="2977"/>
        <v>-2.8388888888888917</v>
      </c>
      <c r="AI3605">
        <f t="shared" si="2970"/>
        <v>10</v>
      </c>
      <c r="AJ3605">
        <f t="shared" ref="AJ3605" si="2984">AI3605+VLOOKUP(A3605,$A$995:$O$1099,15,FALSE)</f>
        <v>8</v>
      </c>
      <c r="AK3605">
        <f t="shared" si="2903"/>
        <v>46</v>
      </c>
    </row>
    <row r="3606" spans="1:37" ht="16.5" thickBot="1" x14ac:dyDescent="0.3">
      <c r="A3606" s="238" t="str">
        <f>CONCATENATE($C$10,"Wk ",B3606,"P",A3598)</f>
        <v>2015Wk 7P22</v>
      </c>
      <c r="B3606" s="52">
        <v>7</v>
      </c>
      <c r="C3606" s="52">
        <f>IFERROR(VLOOKUP($A3606,$A$106:$Q$3105,5,FALSE),"DNP")</f>
        <v>4</v>
      </c>
      <c r="D3606" s="52">
        <f>IFERROR(VLOOKUP($A3606,$A$106:$Q$3105,6,FALSE),"DNP")</f>
        <v>5</v>
      </c>
      <c r="E3606" s="52">
        <f>IFERROR(VLOOKUP($A3606,$A$106:$Q$3105,7,FALSE),"DNP")</f>
        <v>7</v>
      </c>
      <c r="F3606" s="52">
        <f>IFERROR(VLOOKUP($A3606,$A$106:$Q$3105,8,FALSE),"DNP")</f>
        <v>5</v>
      </c>
      <c r="G3606" s="52">
        <f>IFERROR(VLOOKUP($A3606,$A$106:$Q$3105,9,FALSE),"DNP")</f>
        <v>3</v>
      </c>
      <c r="H3606" s="52">
        <f>IFERROR(VLOOKUP($A3606,$A$106:$Q$3105,10,FALSE),"DNP")</f>
        <v>4</v>
      </c>
      <c r="I3606" s="52">
        <f>IFERROR(VLOOKUP($A3606,$A$106:$Q$3105,11,FALSE),"DNP")</f>
        <v>4</v>
      </c>
      <c r="J3606" s="52">
        <f>IFERROR(VLOOKUP($A3606,$A$106:$Q$3105,12,FALSE),"DNP")</f>
        <v>3</v>
      </c>
      <c r="K3606" s="52">
        <f>IFERROR(VLOOKUP($A3606,$A$106:$Q$3105,13,FALSE),"DNP")</f>
        <v>5</v>
      </c>
      <c r="L3606" s="239">
        <f>IF(OR(K3606="DNP",K3606=""),"DNP",SUM(C3606:K3606))</f>
        <v>40</v>
      </c>
      <c r="M3606" s="240">
        <f>IFERROR(VLOOKUP($A3606,$A$106:$Q$3105,17,FALSE),"DNP")</f>
        <v>2</v>
      </c>
      <c r="N3606" s="241"/>
      <c r="O3606" s="241"/>
      <c r="P3606" s="241"/>
      <c r="Q3606" s="241"/>
      <c r="R3606" s="241"/>
      <c r="S3606" s="241"/>
      <c r="T3606" s="241"/>
      <c r="U3606" s="241"/>
      <c r="V3606" s="241"/>
      <c r="W3606" s="242"/>
      <c r="X3606" s="243"/>
      <c r="Y3606" s="49" t="str">
        <f t="shared" ref="Y3606" si="2985">IF(M3606="DNP","DNP",IF(M3606=1,"T",IF(M3606&gt;1,"W","L")))</f>
        <v>W</v>
      </c>
      <c r="Z3606" s="49">
        <f t="shared" si="2962"/>
        <v>1</v>
      </c>
      <c r="AA3606" s="244">
        <f t="shared" si="2963"/>
        <v>12</v>
      </c>
      <c r="AB3606" s="250">
        <f t="shared" ref="AB3606" si="2986">IF(AE3606&gt;=4,ROUNDDOWN((((VLOOKUP(MAX(AE3600:AE3606),AE3600:AK3617,7,FALSE)+VLOOKUP(MAX(AE3600:AE3606)-1,AE3600:AK3617,7,FALSE)+VLOOKUP(MAX(AE3600:AE3606)-2,AE3600:AK3617,7,FALSE)+VLOOKUP(MAX(AE3600:AE3606)-3,AE3600:AK3617,7,FALSE))/4)-36)*0.8,0),G3598)</f>
        <v>6</v>
      </c>
      <c r="AC3606" s="246">
        <f t="shared" si="2965"/>
        <v>7</v>
      </c>
      <c r="AD3606" t="str">
        <f>IF(L3606&lt;&gt;"DNP","P","DNP")</f>
        <v>P</v>
      </c>
      <c r="AE3606" s="52">
        <f>COUNTIF(AD3600:AD3606,"=P")</f>
        <v>7</v>
      </c>
      <c r="AF3606" t="str">
        <f t="shared" si="2966"/>
        <v>R</v>
      </c>
      <c r="AG3606" s="247">
        <f>IF(OR(W3606="DNP",W3606="")=TRUE,0,((W3619-W3606)*0.4)+(IF(Y3606="W",0.3,IF(Y3606="T",0,-0.3)))+(IF(X3606="",0,X3606*0.3)))+IF(OR(L3606="DNP",L3606="")=TRUE,0,((L3619-L3606)*0.4)+(IF(Y3606="W",0.3,IF(Y3606="T",0,-0.3)))+(IF(M3606="",0,M3606*0.3)))</f>
        <v>2.2333333333333343</v>
      </c>
      <c r="AH3606" s="247">
        <f t="shared" si="2977"/>
        <v>0.45377777777777728</v>
      </c>
      <c r="AI3606">
        <f t="shared" si="2970"/>
        <v>11</v>
      </c>
      <c r="AJ3606">
        <f t="shared" ref="AJ3606" si="2987">AI3606+VLOOKUP(A3606,$A$1162:$O$1266,15,FALSE)</f>
        <v>16</v>
      </c>
      <c r="AK3606">
        <f t="shared" si="2903"/>
        <v>40</v>
      </c>
    </row>
    <row r="3607" spans="1:37" ht="16.5" thickBot="1" x14ac:dyDescent="0.3">
      <c r="A3607" s="238" t="str">
        <f>CONCATENATE($C$10,"Wk ",B3607,"P",A3598)</f>
        <v>2015Wk 8P22</v>
      </c>
      <c r="B3607" s="52">
        <v>8</v>
      </c>
      <c r="C3607" s="241"/>
      <c r="D3607" s="241"/>
      <c r="E3607" s="241"/>
      <c r="F3607" s="241"/>
      <c r="G3607" s="241"/>
      <c r="H3607" s="241"/>
      <c r="I3607" s="241"/>
      <c r="J3607" s="241"/>
      <c r="K3607" s="241"/>
      <c r="L3607" s="248"/>
      <c r="M3607" s="249"/>
      <c r="N3607" s="52">
        <f>IFERROR(VLOOKUP($A3607,$A$106:$Q$3105,5,FALSE),"DNP")</f>
        <v>5</v>
      </c>
      <c r="O3607" s="52">
        <f>IFERROR(VLOOKUP($A3607,$A$106:$Q$3105,6,FALSE),"DNP")</f>
        <v>5</v>
      </c>
      <c r="P3607" s="52">
        <f>IFERROR(VLOOKUP($A3607,$A$106:$Q$3105,7,FALSE),"DNP")</f>
        <v>5</v>
      </c>
      <c r="Q3607" s="52">
        <f>IFERROR(VLOOKUP($A3607,$A$106:$Q$3105,8,FALSE),"DNP")</f>
        <v>5</v>
      </c>
      <c r="R3607" s="52">
        <f>IFERROR(VLOOKUP($A3607,$A$106:$Q$3105,9,FALSE),"DNP")</f>
        <v>3</v>
      </c>
      <c r="S3607" s="52">
        <f>IFERROR(VLOOKUP($A3607,$A$106:$Q$3105,10,FALSE),"DNP")</f>
        <v>5</v>
      </c>
      <c r="T3607" s="52">
        <f>IFERROR(VLOOKUP($A3607,$A$106:$Q$3105,11,FALSE),"DNP")</f>
        <v>4</v>
      </c>
      <c r="U3607" s="52">
        <f>IFERROR(VLOOKUP($A3607,$A$106:$Q$3105,12,FALSE),"DNP")</f>
        <v>5</v>
      </c>
      <c r="V3607" s="52">
        <f>IFERROR(VLOOKUP($A3607,$A$106:$Q$3105,13,FALSE),"DNP")</f>
        <v>5</v>
      </c>
      <c r="W3607" s="239">
        <f>IF(OR(V3607="DNP",V3607=""),"DNP",SUM(N3607:V3607))</f>
        <v>42</v>
      </c>
      <c r="X3607" s="240">
        <f>IFERROR(VLOOKUP($A3607,$A$106:$Q$3105,17,FALSE),"DNP")</f>
        <v>2</v>
      </c>
      <c r="Y3607" s="49" t="str">
        <f t="shared" ref="Y3607" si="2988">IF(X3607="DNP","DNP",IF(X3607=1,"T",IF(X3607&gt;1,"W","L")))</f>
        <v>W</v>
      </c>
      <c r="Z3607" s="49">
        <f t="shared" si="2962"/>
        <v>0</v>
      </c>
      <c r="AA3607" s="244">
        <f t="shared" si="2963"/>
        <v>0</v>
      </c>
      <c r="AB3607" s="250">
        <f t="shared" ref="AB3607" si="2989">IF(AE3607&gt;=4,ROUNDDOWN((((VLOOKUP(MAX(AE3600:AE3607),AE3600:AK3617,7,FALSE)+VLOOKUP(MAX(AE3600:AE3607)-1,AE3600:AK3617,7,FALSE)+VLOOKUP(MAX(AE3600:AE3607)-2,AE3600:AK3617,7,FALSE)+VLOOKUP(MAX(AE3600:AE3607)-3,AE3600:AK3617,7,FALSE))/4)-36)*0.8,0),G3598)</f>
        <v>6</v>
      </c>
      <c r="AC3607" s="246">
        <f t="shared" si="2965"/>
        <v>8</v>
      </c>
      <c r="AD3607" t="str">
        <f>IF(W3607&lt;&gt;"DNP","P","DNP")</f>
        <v>P</v>
      </c>
      <c r="AE3607" s="52">
        <f>COUNTIF(AD3600:AD3607,"=P")</f>
        <v>8</v>
      </c>
      <c r="AF3607" t="str">
        <f t="shared" si="2966"/>
        <v>R</v>
      </c>
      <c r="AG3607" s="247">
        <f>IF(OR(W3607="DNP",W3607="")=TRUE,0,((W3619-W3607)*0.4)+(IF(Y3607="W",0.3,IF(Y3607="T",0,-0.3)))+(IF(X3607="",0,X3607*0.3)))+IF(OR(L3607="DNP",L3607="")=TRUE,0,((L3619-L3607)*0.4)+(IF(Y3607="W",0.3,IF(Y3607="T",0,-0.3)))+(IF(M3607="",0,M3607*0.3)))</f>
        <v>1.2111111111111086</v>
      </c>
      <c r="AH3607" s="247">
        <f t="shared" si="2977"/>
        <v>2.1831111111111086</v>
      </c>
      <c r="AI3607">
        <f t="shared" si="2970"/>
        <v>11</v>
      </c>
      <c r="AJ3607">
        <f t="shared" ref="AJ3607" si="2990">AI3607+VLOOKUP(A3607,$A$1329:$O$1433,15,FALSE)</f>
        <v>12</v>
      </c>
      <c r="AK3607">
        <f t="shared" si="2903"/>
        <v>42</v>
      </c>
    </row>
    <row r="3608" spans="1:37" ht="16.5" thickBot="1" x14ac:dyDescent="0.3">
      <c r="A3608" s="238" t="str">
        <f>CONCATENATE($C$10,"Wk ",B3608,"P",A3598)</f>
        <v>2015Wk 9P22</v>
      </c>
      <c r="B3608" s="52">
        <v>9</v>
      </c>
      <c r="C3608" s="52">
        <f>IFERROR(VLOOKUP($A3608,$A$106:$Q$3105,5,FALSE),"DNP")</f>
        <v>4</v>
      </c>
      <c r="D3608" s="52">
        <f>IFERROR(VLOOKUP($A3608,$A$106:$Q$3105,6,FALSE),"DNP")</f>
        <v>4</v>
      </c>
      <c r="E3608" s="52">
        <f>IFERROR(VLOOKUP($A3608,$A$106:$Q$3105,7,FALSE),"DNP")</f>
        <v>6</v>
      </c>
      <c r="F3608" s="52">
        <f>IFERROR(VLOOKUP($A3608,$A$106:$Q$3105,8,FALSE),"DNP")</f>
        <v>6</v>
      </c>
      <c r="G3608" s="52">
        <f>IFERROR(VLOOKUP($A3608,$A$106:$Q$3105,9,FALSE),"DNP")</f>
        <v>4</v>
      </c>
      <c r="H3608" s="52">
        <f>IFERROR(VLOOKUP($A3608,$A$106:$Q$3105,10,FALSE),"DNP")</f>
        <v>4</v>
      </c>
      <c r="I3608" s="52">
        <f>IFERROR(VLOOKUP($A3608,$A$106:$Q$3105,11,FALSE),"DNP")</f>
        <v>4</v>
      </c>
      <c r="J3608" s="52">
        <f>IFERROR(VLOOKUP($A3608,$A$106:$Q$3105,12,FALSE),"DNP")</f>
        <v>3</v>
      </c>
      <c r="K3608" s="52">
        <f>IFERROR(VLOOKUP($A3608,$A$106:$Q$3105,13,FALSE),"DNP")</f>
        <v>6</v>
      </c>
      <c r="L3608" s="239">
        <f>IF(OR(K3608="DNP",K3608=""),"DNP",SUM(C3608:K3608))</f>
        <v>41</v>
      </c>
      <c r="M3608" s="240">
        <f>IFERROR(VLOOKUP($A3608,$A$106:$Q$3105,17,FALSE),"DNP")</f>
        <v>2</v>
      </c>
      <c r="N3608" s="241"/>
      <c r="O3608" s="241"/>
      <c r="P3608" s="241"/>
      <c r="Q3608" s="241"/>
      <c r="R3608" s="241"/>
      <c r="S3608" s="241"/>
      <c r="T3608" s="241"/>
      <c r="U3608" s="241"/>
      <c r="V3608" s="241"/>
      <c r="W3608" s="242"/>
      <c r="X3608" s="243"/>
      <c r="Y3608" s="49" t="str">
        <f t="shared" ref="Y3608" si="2991">IF(M3608="DNP","DNP",IF(M3608=1,"T",IF(M3608&gt;1,"W","L")))</f>
        <v>W</v>
      </c>
      <c r="Z3608" s="49">
        <f t="shared" si="2962"/>
        <v>1</v>
      </c>
      <c r="AA3608" s="244">
        <f t="shared" si="2963"/>
        <v>12</v>
      </c>
      <c r="AB3608" s="250">
        <f t="shared" ref="AB3608" si="2992">IF(AE3608&gt;=4,ROUNDDOWN((((VLOOKUP(MAX(AE3600:AE3608),AE3600:AK3617,7,FALSE)+VLOOKUP(MAX(AE3600:AE3608)-1,AE3600:AK3617,7,FALSE)+VLOOKUP(MAX(AE3600:AE3608)-2,AE3600:AK3617,7,FALSE)+VLOOKUP(MAX(AE3600:AE3608)-3,AE3600:AK3617,7,FALSE))/4)-36)*0.8,0),G3598)</f>
        <v>5</v>
      </c>
      <c r="AC3608" s="246">
        <f t="shared" si="2965"/>
        <v>9</v>
      </c>
      <c r="AD3608" t="str">
        <f>IF(L3608&lt;&gt;"DNP","P","DNP")</f>
        <v>P</v>
      </c>
      <c r="AE3608" s="52">
        <f>COUNTIF(AD3600:AD3608,"=P")</f>
        <v>9</v>
      </c>
      <c r="AF3608" t="str">
        <f t="shared" si="2966"/>
        <v>R</v>
      </c>
      <c r="AG3608" s="247">
        <f>IF(OR(W3608="DNP",W3608="")=TRUE,0,((W3619-W3608)*0.4)+(IF(Y3608="W",0.3,IF(Y3608="T",0,-0.3)))+(IF(X3608="",0,X3608*0.3)))+IF(OR(L3608="DNP",L3608="")=TRUE,0,((L3619-L3608)*0.4)+(IF(Y3608="W",0.3,IF(Y3608="T",0,-0.3)))+(IF(M3608="",0,M3608*0.3)))</f>
        <v>1.8333333333333344</v>
      </c>
      <c r="AH3608" s="247">
        <f t="shared" si="2977"/>
        <v>3.3817777777777778</v>
      </c>
      <c r="AI3608">
        <f t="shared" si="2970"/>
        <v>12</v>
      </c>
      <c r="AJ3608">
        <f t="shared" ref="AJ3608" si="2993">AI3608+VLOOKUP(A3608,$A$1496:$O$1600,15,FALSE)</f>
        <v>15</v>
      </c>
      <c r="AK3608">
        <f t="shared" si="2903"/>
        <v>41</v>
      </c>
    </row>
    <row r="3609" spans="1:37" ht="16.5" thickBot="1" x14ac:dyDescent="0.3">
      <c r="A3609" s="238" t="str">
        <f>CONCATENATE($C$10,"Wk ",B3609,"P",A3598)</f>
        <v>2015Wk 10P22</v>
      </c>
      <c r="B3609" s="52">
        <v>10</v>
      </c>
      <c r="C3609" s="241"/>
      <c r="D3609" s="241"/>
      <c r="E3609" s="241"/>
      <c r="F3609" s="241"/>
      <c r="G3609" s="241"/>
      <c r="H3609" s="241"/>
      <c r="I3609" s="241"/>
      <c r="J3609" s="241"/>
      <c r="K3609" s="241"/>
      <c r="L3609" s="248"/>
      <c r="M3609" s="249"/>
      <c r="N3609" s="52">
        <f>IFERROR(VLOOKUP($A3609,$A$106:$Q$3105,5,FALSE),"DNP")</f>
        <v>5</v>
      </c>
      <c r="O3609" s="52">
        <f>IFERROR(VLOOKUP($A3609,$A$106:$Q$3105,6,FALSE),"DNP")</f>
        <v>5</v>
      </c>
      <c r="P3609" s="52">
        <f>IFERROR(VLOOKUP($A3609,$A$106:$Q$3105,7,FALSE),"DNP")</f>
        <v>5</v>
      </c>
      <c r="Q3609" s="52">
        <f>IFERROR(VLOOKUP($A3609,$A$106:$Q$3105,8,FALSE),"DNP")</f>
        <v>4</v>
      </c>
      <c r="R3609" s="52">
        <f>IFERROR(VLOOKUP($A3609,$A$106:$Q$3105,9,FALSE),"DNP")</f>
        <v>3</v>
      </c>
      <c r="S3609" s="52">
        <f>IFERROR(VLOOKUP($A3609,$A$106:$Q$3105,10,FALSE),"DNP")</f>
        <v>4</v>
      </c>
      <c r="T3609" s="52">
        <f>IFERROR(VLOOKUP($A3609,$A$106:$Q$3105,11,FALSE),"DNP")</f>
        <v>4</v>
      </c>
      <c r="U3609" s="52">
        <f>IFERROR(VLOOKUP($A3609,$A$106:$Q$3105,12,FALSE),"DNP")</f>
        <v>6</v>
      </c>
      <c r="V3609" s="52">
        <f>IFERROR(VLOOKUP($A3609,$A$106:$Q$3105,13,FALSE),"DNP")</f>
        <v>4</v>
      </c>
      <c r="W3609" s="239">
        <f>IF(OR(V3609="DNP",V3609=""),"DNP",SUM(N3609:V3609))</f>
        <v>40</v>
      </c>
      <c r="X3609" s="240">
        <f>IFERROR(VLOOKUP($A3609,$A$106:$Q$3105,17,FALSE),"DNP")</f>
        <v>2</v>
      </c>
      <c r="Y3609" s="49" t="str">
        <f t="shared" ref="Y3609" si="2994">IF(X3609="DNP","DNP",IF(X3609=1,"T",IF(X3609&gt;1,"W","L")))</f>
        <v>W</v>
      </c>
      <c r="Z3609" s="49">
        <f t="shared" si="2962"/>
        <v>0</v>
      </c>
      <c r="AA3609" s="244">
        <f t="shared" si="2963"/>
        <v>0</v>
      </c>
      <c r="AB3609" s="250">
        <f t="shared" ref="AB3609" si="2995">IF(AE3609&gt;=4,ROUNDDOWN((((VLOOKUP(MAX(AE3600:AE3609),AE3600:AK3617,7,FALSE)+VLOOKUP(MAX(AE3600:AE3609)-1,AE3600:AK3617,7,FALSE)+VLOOKUP(MAX(AE3600:AE3609)-2,AE3600:AK3617,7,FALSE)+VLOOKUP(MAX(AE3600:AE3609)-3,AE3600:AK3617,7,FALSE))/4)-36)*0.8,0),G3598)</f>
        <v>3</v>
      </c>
      <c r="AC3609" s="246">
        <f t="shared" ref="AC3609:AC3617" si="2996">IF(VLOOKUP(LEFT($A3609,9),$A$106:$Q$3105,17,FALSE)="Played",B3609,"")</f>
        <v>10</v>
      </c>
      <c r="AD3609" t="str">
        <f>IF(W3609&lt;&gt;"DNP","P","DNP")</f>
        <v>P</v>
      </c>
      <c r="AE3609" s="52">
        <f>COUNTIF(AD3600:AD3609,"=P")</f>
        <v>10</v>
      </c>
      <c r="AF3609" t="str">
        <f t="shared" si="2966"/>
        <v>R</v>
      </c>
      <c r="AG3609" s="247">
        <f>IF(OR(W3609="DNP",W3609="")=TRUE,0,((W3619-W3609)*0.4)+(IF(Y3609="W",0.3,IF(Y3609="T",0,-0.3)))+(IF(X3609="",0,X3609*0.3)))+IF(OR(L3609="DNP",L3609="")=TRUE,0,((L3619-L3609)*0.4)+(IF(Y3609="W",0.3,IF(Y3609="T",0,-0.3)))+(IF(M3609="",0,M3609*0.3)))</f>
        <v>2.0111111111111089</v>
      </c>
      <c r="AH3609" s="247">
        <f t="shared" si="2977"/>
        <v>3.6391111111111085</v>
      </c>
      <c r="AI3609">
        <f t="shared" si="2970"/>
        <v>14</v>
      </c>
      <c r="AJ3609">
        <f t="shared" ref="AJ3609" si="2997">AI3609+VLOOKUP(A3609,$A$1663:$O$1767,15,FALSE)</f>
        <v>18</v>
      </c>
      <c r="AK3609">
        <f t="shared" si="2903"/>
        <v>40</v>
      </c>
    </row>
    <row r="3610" spans="1:37" ht="16.5" thickBot="1" x14ac:dyDescent="0.3">
      <c r="A3610" s="238" t="str">
        <f>CONCATENATE($C$10,"Wk ",B3610,"P",A3598)</f>
        <v>2015Wk 11P22</v>
      </c>
      <c r="B3610" s="52">
        <v>11</v>
      </c>
      <c r="C3610" s="52">
        <f>IFERROR(VLOOKUP($A3610,$A$106:$Q$3105,5,FALSE),"DNP")</f>
        <v>4</v>
      </c>
      <c r="D3610" s="52">
        <f>IFERROR(VLOOKUP($A3610,$A$106:$Q$3105,6,FALSE),"DNP")</f>
        <v>4</v>
      </c>
      <c r="E3610" s="52">
        <f>IFERROR(VLOOKUP($A3610,$A$106:$Q$3105,7,FALSE),"DNP")</f>
        <v>5</v>
      </c>
      <c r="F3610" s="52">
        <f>IFERROR(VLOOKUP($A3610,$A$106:$Q$3105,8,FALSE),"DNP")</f>
        <v>5</v>
      </c>
      <c r="G3610" s="52">
        <f>IFERROR(VLOOKUP($A3610,$A$106:$Q$3105,9,FALSE),"DNP")</f>
        <v>5</v>
      </c>
      <c r="H3610" s="52">
        <f>IFERROR(VLOOKUP($A3610,$A$106:$Q$3105,10,FALSE),"DNP")</f>
        <v>4</v>
      </c>
      <c r="I3610" s="52">
        <f>IFERROR(VLOOKUP($A3610,$A$106:$Q$3105,11,FALSE),"DNP")</f>
        <v>4</v>
      </c>
      <c r="J3610" s="52">
        <f>IFERROR(VLOOKUP($A3610,$A$106:$Q$3105,12,FALSE),"DNP")</f>
        <v>3</v>
      </c>
      <c r="K3610" s="52">
        <f>IFERROR(VLOOKUP($A3610,$A$106:$Q$3105,13,FALSE),"DNP")</f>
        <v>6</v>
      </c>
      <c r="L3610" s="239">
        <f>IF(OR(K3610="DNP",K3610=""),"DNP",SUM(C3610:K3610))</f>
        <v>40</v>
      </c>
      <c r="M3610" s="240">
        <f>IFERROR(VLOOKUP($A3610,$A$106:$Q$3105,17,FALSE),"DNP")</f>
        <v>2</v>
      </c>
      <c r="N3610" s="241"/>
      <c r="O3610" s="241"/>
      <c r="P3610" s="241"/>
      <c r="Q3610" s="241"/>
      <c r="R3610" s="241"/>
      <c r="S3610" s="241"/>
      <c r="T3610" s="241"/>
      <c r="U3610" s="241"/>
      <c r="V3610" s="241"/>
      <c r="W3610" s="242"/>
      <c r="X3610" s="243"/>
      <c r="Y3610" s="49" t="str">
        <f t="shared" ref="Y3610" si="2998">IF(M3610="DNP","DNP",IF(M3610=1,"T",IF(M3610&gt;1,"W","L")))</f>
        <v>W</v>
      </c>
      <c r="Z3610" s="49">
        <f t="shared" si="2962"/>
        <v>2</v>
      </c>
      <c r="AA3610" s="244">
        <f t="shared" si="2963"/>
        <v>14</v>
      </c>
      <c r="AB3610" s="250">
        <f t="shared" ref="AB3610" si="2999">IF(AE3610&gt;=4,ROUNDDOWN((((VLOOKUP(MAX(AE3600:AE3610),AE3600:AK3617,7,FALSE)+VLOOKUP(MAX(AE3600:AE3610)-1,AE3600:AK3617,7,FALSE)+VLOOKUP(MAX(AE3600:AE3610)-2,AE3600:AK3617,7,FALSE)+VLOOKUP(MAX(AE3600:AE3610)-3,AE3600:AK3617,7,FALSE))/4)-36)*0.8,0),G3598)</f>
        <v>3</v>
      </c>
      <c r="AC3610" s="246">
        <f t="shared" si="2996"/>
        <v>11</v>
      </c>
      <c r="AD3610" t="str">
        <f>IF(L3610&lt;&gt;"DNP","P","DNP")</f>
        <v>P</v>
      </c>
      <c r="AE3610" s="52">
        <f>COUNTIF(AD3600:AD3610,"=P")</f>
        <v>11</v>
      </c>
      <c r="AF3610" t="str">
        <f t="shared" si="2966"/>
        <v>R</v>
      </c>
      <c r="AG3610" s="247">
        <f>IF(OR(W3610="DNP",W3610="")=TRUE,0,((W3619-W3610)*0.4)+(IF(Y3610="W",0.3,IF(Y3610="T",0,-0.3)))+(IF(X3610="",0,X3610*0.3)))+IF(OR(L3610="DNP",L3610="")=TRUE,0,((L3619-L3610)*0.4)+(IF(Y3610="W",0.3,IF(Y3610="T",0,-0.3)))+(IF(M3610="",0,M3610*0.3)))</f>
        <v>2.2333333333333343</v>
      </c>
      <c r="AH3610" s="247">
        <f t="shared" si="2977"/>
        <v>4.185777777777778</v>
      </c>
      <c r="AI3610">
        <f t="shared" si="2970"/>
        <v>14</v>
      </c>
      <c r="AJ3610">
        <f t="shared" ref="AJ3610" si="3000">AI3610+VLOOKUP(A3610,$A$1830:$O$1934,15,FALSE)</f>
        <v>18</v>
      </c>
      <c r="AK3610">
        <f t="shared" si="2903"/>
        <v>40</v>
      </c>
    </row>
    <row r="3611" spans="1:37" ht="16.5" thickBot="1" x14ac:dyDescent="0.3">
      <c r="A3611" s="238" t="str">
        <f>CONCATENATE($C$10,"Wk ",B3611,"P",A3598)</f>
        <v>2015Wk 12P22</v>
      </c>
      <c r="B3611" s="52">
        <v>12</v>
      </c>
      <c r="C3611" s="241"/>
      <c r="D3611" s="241"/>
      <c r="E3611" s="241"/>
      <c r="F3611" s="241"/>
      <c r="G3611" s="241"/>
      <c r="H3611" s="241"/>
      <c r="I3611" s="241"/>
      <c r="J3611" s="241"/>
      <c r="K3611" s="241"/>
      <c r="L3611" s="248"/>
      <c r="M3611" s="249"/>
      <c r="N3611" s="52">
        <f>IFERROR(VLOOKUP($A3611,$A$106:$Q$3105,5,FALSE),"DNP")</f>
        <v>5</v>
      </c>
      <c r="O3611" s="52">
        <f>IFERROR(VLOOKUP($A3611,$A$106:$Q$3105,6,FALSE),"DNP")</f>
        <v>6</v>
      </c>
      <c r="P3611" s="52">
        <f>IFERROR(VLOOKUP($A3611,$A$106:$Q$3105,7,FALSE),"DNP")</f>
        <v>5</v>
      </c>
      <c r="Q3611" s="52">
        <f>IFERROR(VLOOKUP($A3611,$A$106:$Q$3105,8,FALSE),"DNP")</f>
        <v>5</v>
      </c>
      <c r="R3611" s="52">
        <f>IFERROR(VLOOKUP($A3611,$A$106:$Q$3105,9,FALSE),"DNP")</f>
        <v>4</v>
      </c>
      <c r="S3611" s="52">
        <f>IFERROR(VLOOKUP($A3611,$A$106:$Q$3105,10,FALSE),"DNP")</f>
        <v>5</v>
      </c>
      <c r="T3611" s="52">
        <f>IFERROR(VLOOKUP($A3611,$A$106:$Q$3105,11,FALSE),"DNP")</f>
        <v>4</v>
      </c>
      <c r="U3611" s="52">
        <f>IFERROR(VLOOKUP($A3611,$A$106:$Q$3105,12,FALSE),"DNP")</f>
        <v>6</v>
      </c>
      <c r="V3611" s="52">
        <f>IFERROR(VLOOKUP($A3611,$A$106:$Q$3105,13,FALSE),"DNP")</f>
        <v>7</v>
      </c>
      <c r="W3611" s="239">
        <f>IF(OR(V3611="DNP",V3611=""),"DNP",SUM(N3611:V3611))</f>
        <v>47</v>
      </c>
      <c r="X3611" s="240">
        <f>IFERROR(VLOOKUP($A3611,$A$106:$Q$3105,17,FALSE),"DNP")</f>
        <v>0</v>
      </c>
      <c r="Y3611" s="49" t="str">
        <f t="shared" ref="Y3611" si="3001">IF(X3611="DNP","DNP",IF(X3611=1,"T",IF(X3611&gt;1,"W","L")))</f>
        <v>L</v>
      </c>
      <c r="Z3611" s="49">
        <f t="shared" si="2962"/>
        <v>0</v>
      </c>
      <c r="AA3611" s="244">
        <f t="shared" si="2963"/>
        <v>0</v>
      </c>
      <c r="AB3611" s="250">
        <f t="shared" ref="AB3611" si="3002">IF(AE3611&gt;=4,ROUNDDOWN((((VLOOKUP(MAX(AE3600:AE3611),AE3600:AK3617,7,FALSE)+VLOOKUP(MAX(AE3600:AE3611)-1,AE3600:AK3617,7,FALSE)+VLOOKUP(MAX(AE3600:AE3611)-2,AE3600:AK3617,7,FALSE)+VLOOKUP(MAX(AE3600:AE3611)-3,AE3600:AK3617,7,FALSE))/4)-36)*0.8,0),G3598)</f>
        <v>4</v>
      </c>
      <c r="AC3611" s="246">
        <f t="shared" si="2996"/>
        <v>12</v>
      </c>
      <c r="AD3611" t="str">
        <f>IF(W3611&lt;&gt;"DNP","P","DNP")</f>
        <v>P</v>
      </c>
      <c r="AE3611" s="52">
        <f>COUNTIF(AD3600:AD3611,"=P")</f>
        <v>12</v>
      </c>
      <c r="AF3611" t="str">
        <f t="shared" si="2966"/>
        <v>R</v>
      </c>
      <c r="AG3611" s="247">
        <f>IF(OR(W3611="DNP",W3611="")=TRUE,0,((W3619-W3611)*0.4)+(IF(Y3611="W",0.3,IF(Y3611="T",0,-0.3)))+(IF(X3611="",0,X3611*0.3)))+IF(OR(L3611="DNP",L3611="")=TRUE,0,((L3619-L3611)*0.4)+(IF(Y3611="W",0.3,IF(Y3611="T",0,-0.3)))+(IF(M3611="",0,M3611*0.3)))</f>
        <v>-1.9888888888888916</v>
      </c>
      <c r="AH3611" s="247">
        <f t="shared" si="2977"/>
        <v>0.17111111111110833</v>
      </c>
      <c r="AI3611">
        <f t="shared" si="2970"/>
        <v>13</v>
      </c>
      <c r="AJ3611">
        <f t="shared" ref="AJ3611" si="3003">AI3611+VLOOKUP(A3611,$A$1997:$O$2101,15,FALSE)</f>
        <v>9</v>
      </c>
      <c r="AK3611">
        <f t="shared" si="2903"/>
        <v>47</v>
      </c>
    </row>
    <row r="3612" spans="1:37" ht="16.5" thickBot="1" x14ac:dyDescent="0.3">
      <c r="A3612" s="238" t="str">
        <f>CONCATENATE($C$10,"Wk ",B3612,"P",A3598)</f>
        <v>2015Wk 13P22</v>
      </c>
      <c r="B3612" s="52">
        <v>13</v>
      </c>
      <c r="C3612" s="52">
        <f>IFERROR(VLOOKUP($A3612,$A$106:$Q$3105,5,FALSE),"DNP")</f>
        <v>5</v>
      </c>
      <c r="D3612" s="52">
        <f>IFERROR(VLOOKUP($A3612,$A$106:$Q$3105,6,FALSE),"DNP")</f>
        <v>6</v>
      </c>
      <c r="E3612" s="52">
        <f>IFERROR(VLOOKUP($A3612,$A$106:$Q$3105,7,FALSE),"DNP")</f>
        <v>7</v>
      </c>
      <c r="F3612" s="52">
        <f>IFERROR(VLOOKUP($A3612,$A$106:$Q$3105,8,FALSE),"DNP")</f>
        <v>6</v>
      </c>
      <c r="G3612" s="52">
        <f>IFERROR(VLOOKUP($A3612,$A$106:$Q$3105,9,FALSE),"DNP")</f>
        <v>4</v>
      </c>
      <c r="H3612" s="52">
        <f>IFERROR(VLOOKUP($A3612,$A$106:$Q$3105,10,FALSE),"DNP")</f>
        <v>4</v>
      </c>
      <c r="I3612" s="52">
        <f>IFERROR(VLOOKUP($A3612,$A$106:$Q$3105,11,FALSE),"DNP")</f>
        <v>4</v>
      </c>
      <c r="J3612" s="52">
        <f>IFERROR(VLOOKUP($A3612,$A$106:$Q$3105,12,FALSE),"DNP")</f>
        <v>5</v>
      </c>
      <c r="K3612" s="52">
        <f>IFERROR(VLOOKUP($A3612,$A$106:$Q$3105,13,FALSE),"DNP")</f>
        <v>6</v>
      </c>
      <c r="L3612" s="239">
        <f>IF(OR(K3612="DNP",K3612=""),"DNP",SUM(C3612:K3612))</f>
        <v>47</v>
      </c>
      <c r="M3612" s="240">
        <f>IFERROR(VLOOKUP($A3612,$A$106:$Q$3105,17,FALSE),"DNP")</f>
        <v>0</v>
      </c>
      <c r="N3612" s="241"/>
      <c r="O3612" s="241"/>
      <c r="P3612" s="241"/>
      <c r="Q3612" s="241"/>
      <c r="R3612" s="241"/>
      <c r="S3612" s="241"/>
      <c r="T3612" s="241"/>
      <c r="U3612" s="241"/>
      <c r="V3612" s="241"/>
      <c r="W3612" s="242"/>
      <c r="X3612" s="243"/>
      <c r="Y3612" s="49" t="str">
        <f t="shared" ref="Y3612" si="3004">IF(M3612="DNP","DNP",IF(M3612=1,"T",IF(M3612&gt;1,"W","L")))</f>
        <v>L</v>
      </c>
      <c r="Z3612" s="49">
        <f t="shared" si="2962"/>
        <v>0</v>
      </c>
      <c r="AA3612" s="244">
        <f t="shared" si="2963"/>
        <v>0</v>
      </c>
      <c r="AB3612" s="250">
        <f t="shared" ref="AB3612" si="3005">IF(AE3612&gt;=4,ROUNDDOWN((((VLOOKUP(MAX(AE3600:AE3612),AE3600:AK3617,7,FALSE)+VLOOKUP(MAX(AE3600:AE3612)-1,AE3600:AK3617,7,FALSE)+VLOOKUP(MAX(AE3600:AE3612)-2,AE3600:AK3617,7,FALSE)+VLOOKUP(MAX(AE3600:AE3612)-3,AE3600:AK3617,7,FALSE))/4)-36)*0.8,0),G3598)</f>
        <v>6</v>
      </c>
      <c r="AC3612" s="246">
        <f t="shared" si="2996"/>
        <v>13</v>
      </c>
      <c r="AD3612" t="str">
        <f>IF(L3612&lt;&gt;"DNP","P","DNP")</f>
        <v>P</v>
      </c>
      <c r="AE3612" s="52">
        <f>COUNTIF(AD3600:AD3612,"=P")</f>
        <v>13</v>
      </c>
      <c r="AF3612" t="str">
        <f t="shared" si="2966"/>
        <v>R</v>
      </c>
      <c r="AG3612" s="247">
        <f>IF(OR(W3612="DNP",W3612="")=TRUE,0,((W3619-W3612)*0.4)+(IF(Y3612="W",0.3,IF(Y3612="T",0,-0.3)))+(IF(X3612="",0,X3612*0.3)))+IF(OR(L3612="DNP",L3612="")=TRUE,0,((L3619-L3612)*0.4)+(IF(Y3612="W",0.3,IF(Y3612="T",0,-0.3)))+(IF(M3612="",0,M3612*0.3)))</f>
        <v>-1.7666666666666659</v>
      </c>
      <c r="AH3612" s="247">
        <f t="shared" si="2977"/>
        <v>-2.3622222222222229</v>
      </c>
      <c r="AI3612">
        <f t="shared" si="2970"/>
        <v>11</v>
      </c>
      <c r="AJ3612">
        <f t="shared" ref="AJ3612" si="3006">AI3612+VLOOKUP(A3612,$A$2164:$O$2268,15,FALSE)</f>
        <v>7</v>
      </c>
      <c r="AK3612">
        <f t="shared" si="2903"/>
        <v>47</v>
      </c>
    </row>
    <row r="3613" spans="1:37" ht="16.5" thickBot="1" x14ac:dyDescent="0.3">
      <c r="A3613" s="238" t="str">
        <f>CONCATENATE($C$10,"Wk ",B3613,"P",A3598)</f>
        <v>2015Wk 14P22</v>
      </c>
      <c r="B3613" s="52">
        <v>14</v>
      </c>
      <c r="C3613" s="241"/>
      <c r="D3613" s="241"/>
      <c r="E3613" s="241"/>
      <c r="F3613" s="241"/>
      <c r="G3613" s="241"/>
      <c r="H3613" s="241"/>
      <c r="I3613" s="241"/>
      <c r="J3613" s="241"/>
      <c r="K3613" s="241"/>
      <c r="L3613" s="248"/>
      <c r="M3613" s="249"/>
      <c r="N3613" s="52">
        <f>IFERROR(VLOOKUP($A3613,$A$106:$Q$3105,5,FALSE),"DNP")</f>
        <v>5</v>
      </c>
      <c r="O3613" s="52">
        <f>IFERROR(VLOOKUP($A3613,$A$106:$Q$3105,6,FALSE),"DNP")</f>
        <v>5</v>
      </c>
      <c r="P3613" s="52">
        <f>IFERROR(VLOOKUP($A3613,$A$106:$Q$3105,7,FALSE),"DNP")</f>
        <v>5</v>
      </c>
      <c r="Q3613" s="52">
        <f>IFERROR(VLOOKUP($A3613,$A$106:$Q$3105,8,FALSE),"DNP")</f>
        <v>5</v>
      </c>
      <c r="R3613" s="52">
        <f>IFERROR(VLOOKUP($A3613,$A$106:$Q$3105,9,FALSE),"DNP")</f>
        <v>3</v>
      </c>
      <c r="S3613" s="52">
        <f>IFERROR(VLOOKUP($A3613,$A$106:$Q$3105,10,FALSE),"DNP")</f>
        <v>4</v>
      </c>
      <c r="T3613" s="52">
        <f>IFERROR(VLOOKUP($A3613,$A$106:$Q$3105,11,FALSE),"DNP")</f>
        <v>4</v>
      </c>
      <c r="U3613" s="52">
        <f>IFERROR(VLOOKUP($A3613,$A$106:$Q$3105,12,FALSE),"DNP")</f>
        <v>7</v>
      </c>
      <c r="V3613" s="52">
        <f>IFERROR(VLOOKUP($A3613,$A$106:$Q$3105,13,FALSE),"DNP")</f>
        <v>6</v>
      </c>
      <c r="W3613" s="239">
        <f>IF(OR(V3613="DNP",V3613=""),"DNP",SUM(N3613:V3613))</f>
        <v>44</v>
      </c>
      <c r="X3613" s="240">
        <f>IFERROR(VLOOKUP($A3613,$A$106:$Q$3105,17,FALSE),"DNP")</f>
        <v>1</v>
      </c>
      <c r="Y3613" s="49" t="str">
        <f t="shared" ref="Y3613" si="3007">IF(X3613="DNP","DNP",IF(X3613=1,"T",IF(X3613&gt;1,"W","L")))</f>
        <v>T</v>
      </c>
      <c r="Z3613" s="49">
        <f t="shared" si="2962"/>
        <v>0</v>
      </c>
      <c r="AA3613" s="244">
        <f t="shared" si="2963"/>
        <v>0</v>
      </c>
      <c r="AB3613" s="250">
        <f t="shared" ref="AB3613" si="3008">IF(AE3613&gt;=4,ROUNDDOWN((((VLOOKUP(MAX(AE3600:AE3613),AE3600:AK3617,7,FALSE)+VLOOKUP(MAX(AE3600:AE3613)-1,AE3600:AK3617,7,FALSE)+VLOOKUP(MAX(AE3600:AE3613)-2,AE3600:AK3617,7,FALSE)+VLOOKUP(MAX(AE3600:AE3613)-3,AE3600:AK3617,7,FALSE))/4)-36)*0.8,0),G3598)</f>
        <v>6</v>
      </c>
      <c r="AC3613" s="246">
        <f t="shared" si="2996"/>
        <v>14</v>
      </c>
      <c r="AD3613" t="str">
        <f>IF(W3613&lt;&gt;"DNP","P","DNP")</f>
        <v>P</v>
      </c>
      <c r="AE3613" s="52">
        <f>COUNTIF(AD3600:AD3613,"=P")</f>
        <v>14</v>
      </c>
      <c r="AF3613" t="str">
        <f t="shared" si="2966"/>
        <v>R</v>
      </c>
      <c r="AG3613" s="247">
        <f>IF(OR(W3613="DNP",W3613="")=TRUE,0,((W3619-W3613)*0.4)+(IF(Y3613="W",0.3,IF(Y3613="T",0,-0.3)))+(IF(X3613="",0,X3613*0.3)))+IF(OR(L3613="DNP",L3613="")=TRUE,0,((L3619-L3613)*0.4)+(IF(Y3613="W",0.3,IF(Y3613="T",0,-0.3)))+(IF(M3613="",0,M3613*0.3)))</f>
        <v>-0.18888888888889144</v>
      </c>
      <c r="AH3613" s="247">
        <f t="shared" si="2977"/>
        <v>-2.0288888888888921</v>
      </c>
      <c r="AI3613">
        <f t="shared" si="2970"/>
        <v>11</v>
      </c>
      <c r="AJ3613">
        <f t="shared" ref="AJ3613" si="3009">AI3613+VLOOKUP(A3613,$A$2331:$O$2435,15,FALSE)</f>
        <v>11</v>
      </c>
      <c r="AK3613">
        <f t="shared" si="2903"/>
        <v>44</v>
      </c>
    </row>
    <row r="3614" spans="1:37" ht="16.5" thickBot="1" x14ac:dyDescent="0.3">
      <c r="A3614" s="238" t="str">
        <f>CONCATENATE($C$10,"Wk ",B3614,"P",A3598)</f>
        <v>2015Wk 15P22</v>
      </c>
      <c r="B3614" s="52">
        <v>15</v>
      </c>
      <c r="C3614" s="52">
        <f>IFERROR(VLOOKUP($A3614,$A$106:$Q$3105,5,FALSE),"DNP")</f>
        <v>5</v>
      </c>
      <c r="D3614" s="52">
        <f>IFERROR(VLOOKUP($A3614,$A$106:$Q$3105,6,FALSE),"DNP")</f>
        <v>4</v>
      </c>
      <c r="E3614" s="52">
        <f>IFERROR(VLOOKUP($A3614,$A$106:$Q$3105,7,FALSE),"DNP")</f>
        <v>5</v>
      </c>
      <c r="F3614" s="52">
        <f>IFERROR(VLOOKUP($A3614,$A$106:$Q$3105,8,FALSE),"DNP")</f>
        <v>7</v>
      </c>
      <c r="G3614" s="52">
        <f>IFERROR(VLOOKUP($A3614,$A$106:$Q$3105,9,FALSE),"DNP")</f>
        <v>5</v>
      </c>
      <c r="H3614" s="52">
        <f>IFERROR(VLOOKUP($A3614,$A$106:$Q$3105,10,FALSE),"DNP")</f>
        <v>5</v>
      </c>
      <c r="I3614" s="52">
        <f>IFERROR(VLOOKUP($A3614,$A$106:$Q$3105,11,FALSE),"DNP")</f>
        <v>4</v>
      </c>
      <c r="J3614" s="52">
        <f>IFERROR(VLOOKUP($A3614,$A$106:$Q$3105,12,FALSE),"DNP")</f>
        <v>4</v>
      </c>
      <c r="K3614" s="52">
        <f>IFERROR(VLOOKUP($A3614,$A$106:$Q$3105,13,FALSE),"DNP")</f>
        <v>4</v>
      </c>
      <c r="L3614" s="239">
        <f>IF(OR(K3614="DNP",K3614=""),"DNP",SUM(C3614:K3614))</f>
        <v>43</v>
      </c>
      <c r="M3614" s="240">
        <f>IFERROR(VLOOKUP($A3614,$A$106:$Q$3105,17,FALSE),"DNP")</f>
        <v>1</v>
      </c>
      <c r="N3614" s="241"/>
      <c r="O3614" s="241"/>
      <c r="P3614" s="241"/>
      <c r="Q3614" s="241"/>
      <c r="R3614" s="241"/>
      <c r="S3614" s="241"/>
      <c r="T3614" s="241"/>
      <c r="U3614" s="241"/>
      <c r="V3614" s="241"/>
      <c r="W3614" s="242"/>
      <c r="X3614" s="243"/>
      <c r="Y3614" s="49" t="str">
        <f t="shared" ref="Y3614" si="3010">IF(M3614="DNP","DNP",IF(M3614=1,"T",IF(M3614&gt;1,"W","L")))</f>
        <v>T</v>
      </c>
      <c r="Z3614" s="49">
        <f t="shared" si="2962"/>
        <v>2</v>
      </c>
      <c r="AA3614" s="244">
        <f t="shared" si="2963"/>
        <v>18</v>
      </c>
      <c r="AB3614" s="250">
        <f t="shared" ref="AB3614" si="3011">IF(AE3614&gt;=4,ROUNDDOWN((((VLOOKUP(MAX(AE3600:AE3614),AE3600:AK3617,7,FALSE)+VLOOKUP(MAX(AE3600:AE3614)-1,AE3600:AK3617,7,FALSE)+VLOOKUP(MAX(AE3600:AE3614)-2,AE3600:AK3617,7,FALSE)+VLOOKUP(MAX(AE3600:AE3614)-3,AE3600:AK3617,7,FALSE))/4)-36)*0.8,0),G3598)</f>
        <v>7</v>
      </c>
      <c r="AC3614" s="246">
        <f t="shared" si="2996"/>
        <v>15</v>
      </c>
      <c r="AD3614" t="str">
        <f>IF(L3614&lt;&gt;"DNP","P","DNP")</f>
        <v>P</v>
      </c>
      <c r="AE3614" s="52">
        <f>COUNTIF(AD3600:AD3614,"=P")</f>
        <v>15</v>
      </c>
      <c r="AF3614" t="str">
        <f t="shared" si="2966"/>
        <v>R</v>
      </c>
      <c r="AG3614" s="247">
        <f>IF(OR(W3614="DNP",W3614="")=TRUE,0,((W3619-W3614)*0.4)+(IF(Y3614="W",0.3,IF(Y3614="T",0,-0.3)))+(IF(X3614="",0,X3614*0.3)))+IF(OR(L3614="DNP",L3614="")=TRUE,0,((L3619-L3614)*0.4)+(IF(Y3614="W",0.3,IF(Y3614="T",0,-0.3)))+(IF(M3614="",0,M3614*0.3)))</f>
        <v>0.43333333333333424</v>
      </c>
      <c r="AH3614" s="247">
        <f t="shared" si="2977"/>
        <v>-0.27622222222222281</v>
      </c>
      <c r="AI3614">
        <f t="shared" si="2970"/>
        <v>10</v>
      </c>
      <c r="AJ3614">
        <f t="shared" ref="AJ3614" si="3012">AI3614+VLOOKUP(A3614,$A$2498:$O$2602,15,FALSE)</f>
        <v>11</v>
      </c>
      <c r="AK3614">
        <f t="shared" si="2903"/>
        <v>43</v>
      </c>
    </row>
    <row r="3615" spans="1:37" ht="16.5" thickBot="1" x14ac:dyDescent="0.3">
      <c r="A3615" s="238" t="str">
        <f>CONCATENATE($C$10,"Wk ",B3615,"P",A3598)</f>
        <v>2015Wk 16P22</v>
      </c>
      <c r="B3615" s="52">
        <v>16</v>
      </c>
      <c r="C3615" s="241"/>
      <c r="D3615" s="241"/>
      <c r="E3615" s="241"/>
      <c r="F3615" s="241"/>
      <c r="G3615" s="241"/>
      <c r="H3615" s="241"/>
      <c r="I3615" s="241"/>
      <c r="J3615" s="241"/>
      <c r="K3615" s="241"/>
      <c r="L3615" s="248"/>
      <c r="M3615" s="249"/>
      <c r="N3615" s="52">
        <f>IFERROR(VLOOKUP($A3615,$A$106:$Q$3105,5,FALSE),"DNP")</f>
        <v>4</v>
      </c>
      <c r="O3615" s="52">
        <f>IFERROR(VLOOKUP($A3615,$A$106:$Q$3105,6,FALSE),"DNP")</f>
        <v>6</v>
      </c>
      <c r="P3615" s="52">
        <f>IFERROR(VLOOKUP($A3615,$A$106:$Q$3105,7,FALSE),"DNP")</f>
        <v>6</v>
      </c>
      <c r="Q3615" s="52">
        <f>IFERROR(VLOOKUP($A3615,$A$106:$Q$3105,8,FALSE),"DNP")</f>
        <v>3</v>
      </c>
      <c r="R3615" s="52">
        <f>IFERROR(VLOOKUP($A3615,$A$106:$Q$3105,9,FALSE),"DNP")</f>
        <v>4</v>
      </c>
      <c r="S3615" s="52">
        <f>IFERROR(VLOOKUP($A3615,$A$106:$Q$3105,10,FALSE),"DNP")</f>
        <v>6</v>
      </c>
      <c r="T3615" s="52">
        <f>IFERROR(VLOOKUP($A3615,$A$106:$Q$3105,11,FALSE),"DNP")</f>
        <v>3</v>
      </c>
      <c r="U3615" s="52">
        <f>IFERROR(VLOOKUP($A3615,$A$106:$Q$3105,12,FALSE),"DNP")</f>
        <v>4</v>
      </c>
      <c r="V3615" s="52">
        <f>IFERROR(VLOOKUP($A3615,$A$106:$Q$3105,13,FALSE),"DNP")</f>
        <v>5</v>
      </c>
      <c r="W3615" s="239">
        <f>IF(OR(V3615="DNP",V3615=""),"DNP",SUM(N3615:V3615))</f>
        <v>41</v>
      </c>
      <c r="X3615" s="240">
        <f>IFERROR(VLOOKUP($A3615,$A$106:$Q$3105,17,FALSE),"DNP")</f>
        <v>2</v>
      </c>
      <c r="Y3615" s="49" t="str">
        <f t="shared" ref="Y3615" si="3013">IF(X3615="DNP","DNP",IF(X3615=1,"T",IF(X3615&gt;1,"W","L")))</f>
        <v>W</v>
      </c>
      <c r="Z3615" s="49">
        <f t="shared" si="2962"/>
        <v>1</v>
      </c>
      <c r="AA3615" s="244">
        <f t="shared" si="2963"/>
        <v>9</v>
      </c>
      <c r="AB3615" s="250">
        <f t="shared" ref="AB3615" si="3014">IF(AE3615&gt;=4,ROUNDDOWN((((VLOOKUP(MAX(AE3600:AE3615),AE3600:AK3617,7,FALSE)+VLOOKUP(MAX(AE3600:AE3615)-1,AE3600:AK3617,7,FALSE)+VLOOKUP(MAX(AE3600:AE3615)-2,AE3600:AK3617,7,FALSE)+VLOOKUP(MAX(AE3600:AE3615)-3,AE3600:AK3617,7,FALSE))/4)-36)*0.8,0),G3598)</f>
        <v>6</v>
      </c>
      <c r="AC3615" s="246">
        <f t="shared" si="2996"/>
        <v>16</v>
      </c>
      <c r="AD3615" t="str">
        <f>IF(W3615&lt;&gt;"DNP","P","DNP")</f>
        <v>P</v>
      </c>
      <c r="AE3615" s="52">
        <f>COUNTIF(AD3600:AD3615,"=P")</f>
        <v>16</v>
      </c>
      <c r="AF3615" t="str">
        <f t="shared" si="2966"/>
        <v>R</v>
      </c>
      <c r="AG3615" s="247">
        <f>IF(OR(W3615="DNP",W3615="")=TRUE,0,((W3619-W3615)*0.4)+(IF(Y3615="W",0.3,IF(Y3615="T",0,-0.3)))+(IF(X3615="",0,X3615*0.3)))+IF(OR(L3615="DNP",L3615="")=TRUE,0,((L3619-L3615)*0.4)+(IF(Y3615="W",0.3,IF(Y3615="T",0,-0.3)))+(IF(M3615="",0,M3615*0.3)))</f>
        <v>1.6111111111111085</v>
      </c>
      <c r="AH3615" s="247">
        <f t="shared" si="2977"/>
        <v>1.8391111111111083</v>
      </c>
      <c r="AI3615">
        <f t="shared" si="2970"/>
        <v>11</v>
      </c>
      <c r="AJ3615">
        <f t="shared" ref="AJ3615" si="3015">AI3615+VLOOKUP(A3615,$A$2665:$O$2769,15,FALSE)</f>
        <v>14</v>
      </c>
      <c r="AK3615">
        <f t="shared" si="2903"/>
        <v>41</v>
      </c>
    </row>
    <row r="3616" spans="1:37" ht="16.5" thickBot="1" x14ac:dyDescent="0.3">
      <c r="A3616" s="238" t="str">
        <f>CONCATENATE($C$10,"Wk ",B3616,"P",A3598)</f>
        <v>2015Wk 17P22</v>
      </c>
      <c r="B3616" s="52">
        <v>17</v>
      </c>
      <c r="C3616" s="52">
        <f>IFERROR(VLOOKUP($A3616,$A$106:$Q$3105,5,FALSE),"DNP")</f>
        <v>5</v>
      </c>
      <c r="D3616" s="52">
        <f>IFERROR(VLOOKUP($A3616,$A$106:$Q$3105,6,FALSE),"DNP")</f>
        <v>6</v>
      </c>
      <c r="E3616" s="52">
        <f>IFERROR(VLOOKUP($A3616,$A$106:$Q$3105,7,FALSE),"DNP")</f>
        <v>6</v>
      </c>
      <c r="F3616" s="52">
        <f>IFERROR(VLOOKUP($A3616,$A$106:$Q$3105,8,FALSE),"DNP")</f>
        <v>4</v>
      </c>
      <c r="G3616" s="52">
        <f>IFERROR(VLOOKUP($A3616,$A$106:$Q$3105,9,FALSE),"DNP")</f>
        <v>4</v>
      </c>
      <c r="H3616" s="52">
        <f>IFERROR(VLOOKUP($A3616,$A$106:$Q$3105,10,FALSE),"DNP")</f>
        <v>3</v>
      </c>
      <c r="I3616" s="52">
        <f>IFERROR(VLOOKUP($A3616,$A$106:$Q$3105,11,FALSE),"DNP")</f>
        <v>4</v>
      </c>
      <c r="J3616" s="52">
        <f>IFERROR(VLOOKUP($A3616,$A$106:$Q$3105,12,FALSE),"DNP")</f>
        <v>3</v>
      </c>
      <c r="K3616" s="52">
        <f>IFERROR(VLOOKUP($A3616,$A$106:$Q$3105,13,FALSE),"DNP")</f>
        <v>5</v>
      </c>
      <c r="L3616" s="239">
        <f>IF(OR(K3616="DNP",K3616=""),"DNP",SUM(C3616:K3616))</f>
        <v>40</v>
      </c>
      <c r="M3616" s="240">
        <f>IFERROR(VLOOKUP($A3616,$A$106:$Q$3105,17,FALSE),"DNP")</f>
        <v>1</v>
      </c>
      <c r="N3616" s="241"/>
      <c r="O3616" s="241"/>
      <c r="P3616" s="241"/>
      <c r="Q3616" s="241"/>
      <c r="R3616" s="241"/>
      <c r="S3616" s="241"/>
      <c r="T3616" s="241"/>
      <c r="U3616" s="241"/>
      <c r="V3616" s="241"/>
      <c r="W3616" s="242"/>
      <c r="X3616" s="243"/>
      <c r="Y3616" s="49" t="str">
        <f t="shared" ref="Y3616" si="3016">IF(M3616="DNP","DNP",IF(M3616=1,"T",IF(M3616&gt;1,"W","L")))</f>
        <v>T</v>
      </c>
      <c r="Z3616" s="49">
        <f t="shared" si="2962"/>
        <v>1</v>
      </c>
      <c r="AA3616" s="244">
        <f t="shared" si="2963"/>
        <v>12</v>
      </c>
      <c r="AB3616" s="250">
        <f t="shared" ref="AB3616" si="3017">IF(AE3616&gt;=4,ROUNDDOWN((((VLOOKUP(MAX(AE3600:AE3616),AE3600:AK3617,7,FALSE)+VLOOKUP(MAX(AE3600:AE3616)-1,AE3600:AK3617,7,FALSE)+VLOOKUP(MAX(AE3600:AE3616)-2,AE3600:AK3617,7,FALSE)+VLOOKUP(MAX(AE3600:AE3616)-3,AE3600:AK3617,7,FALSE))/4)-36)*0.8,0),G3598)</f>
        <v>4</v>
      </c>
      <c r="AC3616" s="246">
        <f t="shared" si="2996"/>
        <v>17</v>
      </c>
      <c r="AD3616" t="str">
        <f>IF(L3616&lt;&gt;"DNP","P","DNP")</f>
        <v>P</v>
      </c>
      <c r="AE3616" s="52">
        <f>COUNTIF(AD3600:AD3616,"=P")</f>
        <v>17</v>
      </c>
      <c r="AF3616" t="str">
        <f t="shared" si="2966"/>
        <v>R</v>
      </c>
      <c r="AG3616" s="247">
        <f>IF(OR(W3616="DNP",W3616="")=TRUE,0,((W3619-W3616)*0.4)+(IF(Y3616="W",0.3,IF(Y3616="T",0,-0.3)))+(IF(X3616="",0,X3616*0.3)))+IF(OR(L3616="DNP",L3616="")=TRUE,0,((L3619-L3616)*0.4)+(IF(Y3616="W",0.3,IF(Y3616="T",0,-0.3)))+(IF(M3616="",0,M3616*0.3)))</f>
        <v>1.6333333333333344</v>
      </c>
      <c r="AH3616" s="247">
        <f t="shared" si="2977"/>
        <v>2.8557777777777775</v>
      </c>
      <c r="AI3616">
        <f t="shared" si="2970"/>
        <v>13</v>
      </c>
      <c r="AJ3616">
        <f t="shared" ref="AJ3616" si="3018">AI3616+VLOOKUP(A3616,$A$2832:$O$2936,15,FALSE)</f>
        <v>16</v>
      </c>
      <c r="AK3616">
        <f t="shared" si="2903"/>
        <v>40</v>
      </c>
    </row>
    <row r="3617" spans="1:37" ht="16.5" thickBot="1" x14ac:dyDescent="0.3">
      <c r="A3617" s="238" t="str">
        <f>CONCATENATE($C$10,"Wk ",B3617,"P",A3598)</f>
        <v>2015Wk 18P22</v>
      </c>
      <c r="B3617" s="52">
        <v>18</v>
      </c>
      <c r="C3617" s="241"/>
      <c r="D3617" s="241"/>
      <c r="E3617" s="241"/>
      <c r="F3617" s="241"/>
      <c r="G3617" s="241"/>
      <c r="H3617" s="241"/>
      <c r="I3617" s="241"/>
      <c r="J3617" s="241"/>
      <c r="K3617" s="241"/>
      <c r="L3617" s="248"/>
      <c r="M3617" s="249"/>
      <c r="N3617" s="52">
        <f>IFERROR(VLOOKUP($A3617,$A$106:$Q$3105,5,FALSE),"DNP")</f>
        <v>5</v>
      </c>
      <c r="O3617" s="52">
        <f>IFERROR(VLOOKUP($A3617,$A$106:$Q$3105,6,FALSE),"DNP")</f>
        <v>4</v>
      </c>
      <c r="P3617" s="52">
        <f>IFERROR(VLOOKUP($A3617,$A$106:$Q$3105,7,FALSE),"DNP")</f>
        <v>6</v>
      </c>
      <c r="Q3617" s="52">
        <f>IFERROR(VLOOKUP($A3617,$A$106:$Q$3105,8,FALSE),"DNP")</f>
        <v>3</v>
      </c>
      <c r="R3617" s="52">
        <f>IFERROR(VLOOKUP($A3617,$A$106:$Q$3105,9,FALSE),"DNP")</f>
        <v>3</v>
      </c>
      <c r="S3617" s="52">
        <f>IFERROR(VLOOKUP($A3617,$A$106:$Q$3105,10,FALSE),"DNP")</f>
        <v>5</v>
      </c>
      <c r="T3617" s="52">
        <f>IFERROR(VLOOKUP($A3617,$A$106:$Q$3105,11,FALSE),"DNP")</f>
        <v>3</v>
      </c>
      <c r="U3617" s="52">
        <f>IFERROR(VLOOKUP($A3617,$A$106:$Q$3105,12,FALSE),"DNP")</f>
        <v>5</v>
      </c>
      <c r="V3617" s="52">
        <f>IFERROR(VLOOKUP($A3617,$A$106:$Q$3105,13,FALSE),"DNP")</f>
        <v>5</v>
      </c>
      <c r="W3617" s="239">
        <f>IF(OR(V3617="DNP",V3617=""),"DNP",SUM(N3617:V3617))</f>
        <v>39</v>
      </c>
      <c r="X3617" s="240">
        <f>IFERROR(VLOOKUP($A3617,$A$106:$Q$3105,17,FALSE),"DNP")</f>
        <v>2</v>
      </c>
      <c r="Y3617" s="49" t="str">
        <f t="shared" ref="Y3617" si="3019">IF(X3617="DNP","DNP",IF(X3617=1,"T",IF(X3617&gt;1,"W","L")))</f>
        <v>W</v>
      </c>
      <c r="Z3617" s="49">
        <f t="shared" si="2962"/>
        <v>2</v>
      </c>
      <c r="AA3617" s="244">
        <f t="shared" si="2963"/>
        <v>18</v>
      </c>
      <c r="AB3617" s="250">
        <f t="shared" ref="AB3617" si="3020">IF(AE3617&gt;=4,ROUNDDOWN((((VLOOKUP(MAX(AE3600:AE3617),AE3600:AK3617,7,FALSE)+VLOOKUP(MAX(AE3600:AE3617)-1,AE3600:AK3617,7,FALSE)+VLOOKUP(MAX(AE3600:AE3617)-2,AE3600:AK3617,7,FALSE)+VLOOKUP(MAX(AE3600:AE3617)-3,AE3600:AK3617,7,FALSE))/4)-36)*0.8,0),G3598)</f>
        <v>3</v>
      </c>
      <c r="AC3617" s="246">
        <f t="shared" si="2996"/>
        <v>18</v>
      </c>
      <c r="AD3617" t="str">
        <f>IF(W3617&lt;&gt;"DNP","P","DNP")</f>
        <v>P</v>
      </c>
      <c r="AE3617" s="52">
        <f>COUNTIF(AD3600:AD3617,"=P")</f>
        <v>18</v>
      </c>
      <c r="AF3617" t="str">
        <f t="shared" si="2966"/>
        <v>R</v>
      </c>
      <c r="AG3617" s="247">
        <f>IF(OR(W3617="DNP",W3617="")=TRUE,0,((W3619-W3617)*0.4)+(IF(Y3617="W",0.3,IF(Y3617="T",0,-0.3)))+(IF(X3617="",0,X3617*0.3)))+IF(OR(L3617="DNP",L3617="")=TRUE,0,((L3619-L3617)*0.4)+(IF(Y3617="W",0.3,IF(Y3617="T",0,-0.3)))+(IF(M3617="",0,M3617*0.3)))</f>
        <v>2.4111111111111088</v>
      </c>
      <c r="AH3617" s="247">
        <f t="shared" si="2977"/>
        <v>4.0371111111111091</v>
      </c>
      <c r="AI3617">
        <f t="shared" si="2970"/>
        <v>14</v>
      </c>
      <c r="AJ3617">
        <f t="shared" ref="AJ3617" si="3021">AI3617+VLOOKUP(A3617,$A$2999:$O$3103,15,FALSE)</f>
        <v>19</v>
      </c>
      <c r="AK3617">
        <f t="shared" si="2903"/>
        <v>39</v>
      </c>
    </row>
    <row r="3618" spans="1:37" ht="18" x14ac:dyDescent="0.25">
      <c r="A3618" s="238" t="str">
        <f>CONCATENATE($C$10,"S&amp;AP",A3598)</f>
        <v>2015S&amp;AP22</v>
      </c>
      <c r="B3618" s="251" t="s">
        <v>321</v>
      </c>
      <c r="C3618" s="252" t="str">
        <f>CONCATENATE(SUM(C3600:C3617)+100,COUNT(C3600:C3617)+100)</f>
        <v>146109</v>
      </c>
      <c r="D3618" s="252" t="str">
        <f t="shared" ref="D3618:K3618" si="3022">CONCATENATE(SUM(D3600:D3617)+100,COUNT(D3600:D3617)+100)</f>
        <v>143109</v>
      </c>
      <c r="E3618" s="252" t="str">
        <f t="shared" si="3022"/>
        <v>155109</v>
      </c>
      <c r="F3618" s="252" t="str">
        <f t="shared" si="3022"/>
        <v>151109</v>
      </c>
      <c r="G3618" s="252" t="str">
        <f t="shared" si="3022"/>
        <v>141109</v>
      </c>
      <c r="H3618" s="252" t="str">
        <f t="shared" si="3022"/>
        <v>134109</v>
      </c>
      <c r="I3618" s="252" t="str">
        <f t="shared" si="3022"/>
        <v>138109</v>
      </c>
      <c r="J3618" s="252" t="str">
        <f t="shared" si="3022"/>
        <v>132109</v>
      </c>
      <c r="K3618" s="252" t="str">
        <f t="shared" si="3022"/>
        <v>150109</v>
      </c>
      <c r="L3618" s="253"/>
      <c r="M3618" s="254">
        <f>SUM(M3600:M3617)</f>
        <v>10</v>
      </c>
      <c r="N3618" s="252" t="str">
        <f>CONCATENATE(SUM(N3600:N3617)+100,COUNT(N3600:N3617)+100)</f>
        <v>144109</v>
      </c>
      <c r="O3618" s="252" t="str">
        <f t="shared" ref="O3618:V3618" si="3023">CONCATENATE(SUM(O3600:O3617)+100,COUNT(O3600:O3617)+100)</f>
        <v>146109</v>
      </c>
      <c r="P3618" s="252" t="str">
        <f t="shared" si="3023"/>
        <v>148109</v>
      </c>
      <c r="Q3618" s="252" t="str">
        <f t="shared" si="3023"/>
        <v>141109</v>
      </c>
      <c r="R3618" s="252" t="str">
        <f t="shared" si="3023"/>
        <v>130109</v>
      </c>
      <c r="S3618" s="252" t="str">
        <f t="shared" si="3023"/>
        <v>146109</v>
      </c>
      <c r="T3618" s="252" t="str">
        <f t="shared" si="3023"/>
        <v>133109</v>
      </c>
      <c r="U3618" s="252" t="str">
        <f t="shared" si="3023"/>
        <v>150109</v>
      </c>
      <c r="V3618" s="252" t="str">
        <f t="shared" si="3023"/>
        <v>147109</v>
      </c>
      <c r="W3618" s="253"/>
      <c r="X3618" s="254">
        <f>SUM(X3600:X3617)</f>
        <v>12</v>
      </c>
      <c r="Y3618" s="255"/>
      <c r="Z3618" s="256"/>
      <c r="AA3618" s="257"/>
      <c r="AB3618" s="52"/>
      <c r="AC3618" s="52"/>
    </row>
    <row r="3619" spans="1:37" ht="18" x14ac:dyDescent="0.25">
      <c r="B3619" s="251" t="s">
        <v>322</v>
      </c>
      <c r="C3619" s="258">
        <f>AVERAGE(C3600:C3617)</f>
        <v>5.1111111111111107</v>
      </c>
      <c r="D3619" s="258">
        <f t="shared" ref="D3619:K3619" si="3024">AVERAGE(D3600:D3617)</f>
        <v>4.7777777777777777</v>
      </c>
      <c r="E3619" s="258">
        <f t="shared" si="3024"/>
        <v>6.1111111111111107</v>
      </c>
      <c r="F3619" s="258">
        <f t="shared" si="3024"/>
        <v>5.666666666666667</v>
      </c>
      <c r="G3619" s="258">
        <f t="shared" si="3024"/>
        <v>4.5555555555555554</v>
      </c>
      <c r="H3619" s="258">
        <f t="shared" si="3024"/>
        <v>3.7777777777777777</v>
      </c>
      <c r="I3619" s="258">
        <f t="shared" si="3024"/>
        <v>4.2222222222222223</v>
      </c>
      <c r="J3619" s="258">
        <f t="shared" si="3024"/>
        <v>3.5555555555555554</v>
      </c>
      <c r="K3619" s="258">
        <f t="shared" si="3024"/>
        <v>5.5555555555555554</v>
      </c>
      <c r="L3619" s="259">
        <f>SUM(C3619:K3619)</f>
        <v>43.333333333333336</v>
      </c>
      <c r="M3619" s="260"/>
      <c r="N3619" s="258">
        <f>AVERAGE(N3600:N3617)</f>
        <v>4.8888888888888893</v>
      </c>
      <c r="O3619" s="258">
        <f t="shared" ref="O3619:V3619" si="3025">AVERAGE(O3600:O3617)</f>
        <v>5.1111111111111107</v>
      </c>
      <c r="P3619" s="261">
        <f t="shared" si="3025"/>
        <v>5.333333333333333</v>
      </c>
      <c r="Q3619" s="261">
        <f t="shared" si="3025"/>
        <v>4.5555555555555554</v>
      </c>
      <c r="R3619" s="261">
        <f t="shared" si="3025"/>
        <v>3.3333333333333335</v>
      </c>
      <c r="S3619" s="261">
        <f t="shared" si="3025"/>
        <v>5.1111111111111107</v>
      </c>
      <c r="T3619" s="261">
        <f t="shared" si="3025"/>
        <v>3.6666666666666665</v>
      </c>
      <c r="U3619" s="261">
        <f t="shared" si="3025"/>
        <v>5.5555555555555554</v>
      </c>
      <c r="V3619" s="261">
        <f t="shared" si="3025"/>
        <v>5.2222222222222223</v>
      </c>
      <c r="W3619" s="262">
        <f>SUM(N3619:V3619)</f>
        <v>42.777777777777771</v>
      </c>
      <c r="X3619" s="260"/>
      <c r="Y3619" s="148"/>
      <c r="Z3619" s="263"/>
      <c r="AA3619" s="264"/>
      <c r="AB3619" s="52"/>
      <c r="AC3619" s="52"/>
    </row>
    <row r="3620" spans="1:37" x14ac:dyDescent="0.25">
      <c r="B3620" s="265"/>
      <c r="C3620" s="266"/>
      <c r="D3620" s="265"/>
      <c r="E3620" s="266"/>
      <c r="F3620" s="265"/>
      <c r="G3620" s="266"/>
      <c r="H3620" s="265"/>
      <c r="I3620" s="266"/>
      <c r="J3620" s="265"/>
      <c r="K3620" s="266"/>
      <c r="L3620" s="265"/>
      <c r="M3620" s="266"/>
      <c r="N3620" s="265"/>
      <c r="O3620" s="266"/>
      <c r="P3620" s="265"/>
      <c r="Q3620" s="266"/>
      <c r="R3620" s="265"/>
      <c r="S3620" s="266"/>
      <c r="T3620" s="265"/>
      <c r="U3620" s="266"/>
      <c r="V3620" s="265"/>
      <c r="W3620" s="266"/>
      <c r="X3620" s="286"/>
      <c r="Y3620" s="266"/>
      <c r="Z3620" s="265"/>
      <c r="AA3620" s="266"/>
      <c r="AB3620" s="265"/>
      <c r="AC3620" s="266"/>
    </row>
    <row r="3621" spans="1:37" ht="18.75" thickBot="1" x14ac:dyDescent="0.3">
      <c r="B3621" s="267"/>
      <c r="C3621" s="267"/>
      <c r="D3621" s="267"/>
      <c r="E3621" s="296" t="s">
        <v>323</v>
      </c>
      <c r="F3621" s="297"/>
      <c r="G3621" s="297"/>
      <c r="H3621" s="297"/>
      <c r="I3621" s="297"/>
      <c r="J3621" s="297"/>
      <c r="K3621" s="297"/>
      <c r="L3621" s="297"/>
      <c r="M3621" s="297"/>
    </row>
    <row r="3622" spans="1:37" ht="16.5" thickBot="1" x14ac:dyDescent="0.3">
      <c r="B3622" s="267"/>
      <c r="C3622" s="52"/>
      <c r="D3622" s="268" t="s">
        <v>324</v>
      </c>
      <c r="E3622" s="293" t="s">
        <v>325</v>
      </c>
      <c r="F3622" s="294"/>
      <c r="G3622" s="294"/>
      <c r="H3622" s="294"/>
      <c r="I3622" s="294"/>
      <c r="J3622" s="294"/>
      <c r="K3622" s="294"/>
      <c r="L3622" s="294"/>
      <c r="M3622" s="295"/>
      <c r="P3622" t="s">
        <v>326</v>
      </c>
      <c r="R3622" t="s">
        <v>327</v>
      </c>
      <c r="W3622" s="247"/>
    </row>
    <row r="3623" spans="1:37" x14ac:dyDescent="0.25">
      <c r="B3623" s="267"/>
      <c r="C3623" s="52"/>
      <c r="D3623" s="269">
        <f>MAX(AC3600:AC3617)</f>
        <v>18</v>
      </c>
      <c r="E3623" s="270" t="s">
        <v>328</v>
      </c>
      <c r="F3623" s="271" t="s">
        <v>329</v>
      </c>
      <c r="G3623" s="271" t="s">
        <v>330</v>
      </c>
      <c r="H3623" s="271" t="s">
        <v>331</v>
      </c>
      <c r="I3623" s="271" t="s">
        <v>332</v>
      </c>
      <c r="J3623" s="271" t="s">
        <v>19</v>
      </c>
      <c r="K3623" s="271" t="s">
        <v>333</v>
      </c>
      <c r="L3623" s="271" t="s">
        <v>334</v>
      </c>
      <c r="M3623" s="272" t="s">
        <v>312</v>
      </c>
      <c r="N3623" t="s">
        <v>318</v>
      </c>
      <c r="O3623" s="273" t="s">
        <v>18</v>
      </c>
      <c r="P3623" s="274" t="s">
        <v>335</v>
      </c>
      <c r="Q3623" s="274" t="s">
        <v>336</v>
      </c>
      <c r="R3623" t="s">
        <v>0</v>
      </c>
      <c r="S3623" t="s">
        <v>1</v>
      </c>
      <c r="T3623" t="s">
        <v>13</v>
      </c>
      <c r="U3623" t="s">
        <v>337</v>
      </c>
      <c r="V3623" s="237" t="s">
        <v>338</v>
      </c>
      <c r="W3623" s="237" t="s">
        <v>339</v>
      </c>
      <c r="X3623" s="237" t="s">
        <v>340</v>
      </c>
      <c r="Y3623" s="237" t="s">
        <v>341</v>
      </c>
      <c r="Z3623" s="237" t="s">
        <v>342</v>
      </c>
      <c r="AA3623" s="237" t="s">
        <v>343</v>
      </c>
      <c r="AB3623" s="237" t="s">
        <v>344</v>
      </c>
      <c r="AC3623" s="237" t="s">
        <v>345</v>
      </c>
    </row>
    <row r="3624" spans="1:37" ht="16.5" thickBot="1" x14ac:dyDescent="0.3">
      <c r="A3624" s="238" t="str">
        <f>CONCATENATE($C$10,"P",A3598)</f>
        <v>2015P22</v>
      </c>
      <c r="B3624" s="275"/>
      <c r="C3624" s="52" t="str">
        <f>C3598</f>
        <v>Mike Carroll</v>
      </c>
      <c r="D3624" s="276">
        <f>IF(D3623=0,G3598,VLOOKUP(D3623,B3600:AB3617,27,FALSE))</f>
        <v>3</v>
      </c>
      <c r="E3624" s="277">
        <f>E3627+E3630</f>
        <v>22</v>
      </c>
      <c r="F3624" s="277">
        <f>F3627+F3630</f>
        <v>9</v>
      </c>
      <c r="G3624" s="277">
        <f>G3627+G3630</f>
        <v>5</v>
      </c>
      <c r="H3624" s="277">
        <f>H3627+H3630</f>
        <v>4</v>
      </c>
      <c r="I3624" s="277">
        <f>I3627+I3630</f>
        <v>36</v>
      </c>
      <c r="J3624" s="278">
        <f>E3624/I3624</f>
        <v>0.61111111111111116</v>
      </c>
      <c r="K3624" s="279">
        <f>F3624/SUM(F3624:H3624)</f>
        <v>0.5</v>
      </c>
      <c r="L3624" s="277">
        <f>L3627+L3630</f>
        <v>10</v>
      </c>
      <c r="M3624" s="277">
        <f>M3627+M3630</f>
        <v>95</v>
      </c>
      <c r="N3624" s="247">
        <f>VLOOKUP(D3623,AC3600:AH3617,6,FALSE)</f>
        <v>4.0371111111111091</v>
      </c>
      <c r="O3624">
        <f>IFERROR(VLOOKUP(D3623,AC3600:AI3617,7,FALSE),AI3600)</f>
        <v>14</v>
      </c>
      <c r="P3624" s="134">
        <f>IF(D3624&lt;=-1,ROUNDUP(((((ROUNDDOWN((AVERAGE(L3600:L3617,W3600:W3617)-36)*0.8,0)+0.001)/0.8)+36)*(COUNT(L3600:L3617,W3600:W3617)+1))-SUM(L3600:L3617,W3600:W3617),0),ROUNDUP(((((ROUNDDOWN((AVERAGE(L3600:L3617,W3600:W3617)-36)*0.8,0)+1)/0.8)+36)*(COUNT(L3600:L3617,W3600:W3617)+1))-SUM(L3600:L3617,W3600:W3617),0))</f>
        <v>52</v>
      </c>
      <c r="Q3624" s="134">
        <f>IF(ROUNDDOWN((AVERAGE(L3600:L3617,W3600:W3617)-36)*0.8,0)&lt;=0,ROUNDDOWN(((((ROUNDDOWN((AVERAGE(L3600:L3617,W3600:W3617)-36)*0.8,0)-1)/0.8)+36)*(COUNT(L3600:L3617,W3600:W3617)+1))-SUM(L3600:L3617,W3600:W3617),0),ROUNDDOWN(((((ROUNDDOWN((AVERAGE(L3600:L3617,W3600:W3617)-36)*0.8,0)-0.001)/0.8)+36)*(COUNT(L3600:L3617,W3600:W3617)+1))-SUM(L3600:L3617,W3600:W3617),0))</f>
        <v>27</v>
      </c>
      <c r="R3624" s="247">
        <f>L3619</f>
        <v>43.333333333333336</v>
      </c>
      <c r="S3624" s="247">
        <f>W3619</f>
        <v>42.777777777777771</v>
      </c>
      <c r="T3624">
        <f>SUMIF(AD3600:AD3617,"P",AI3600:AI3617)</f>
        <v>210</v>
      </c>
      <c r="U3624">
        <f>SUMIF(AD3600:AD3617,"P",AJ3600:AJ3617)</f>
        <v>221</v>
      </c>
      <c r="V3624" s="280">
        <f>SUM(COUNTIF(C3600:C3617,3),COUNTIF(D3600:D3617,2),COUNTIF(E3600:E3617,3),COUNTIF(F3600:F3617,2),COUNTIF(G3600:G3617,2),COUNTIF(H3600:H3617,1),COUNTIF(I3600:I3617,2),COUNTIF(J3600:J3617,1),COUNTIF(K3600:K3617,2),COUNTIF(N3600:N3617,2),COUNTIF(O3600:O3617,2),COUNTIF(P3600:P3617,3),COUNTIF(Q3600:Q3617,2),COUNTIF(R3600:R3617,1),COUNTIF(S3600:S3617,2),COUNTIF(T3600:T3617,1),COUNTIF(U3600:U3617,2),COUNTIF(V3600:V3617,3))/(9*MAX($AE3600:$AE3617))</f>
        <v>0</v>
      </c>
      <c r="W3624" s="280">
        <f>SUM(COUNTIF(C3600:C3617,4),COUNTIF(D3600:D3617,3),COUNTIF(E3600:E3617,4),COUNTIF(F3600:F3617,3),COUNTIF(G3600:G3617,3),COUNTIF(H3600:H3617,2),COUNTIF(I3600:I3617,3),COUNTIF(J3600:J3617,2),COUNTIF(K3600:K3617,3),COUNTIF(N3600:N3617,3),COUNTIF(O3600:O3617,3),COUNTIF(P3600:P3617,4),COUNTIF(Q3600:Q3617,3),COUNTIF(R3600:R3617,2),COUNTIF(S3600:S3617,3),COUNTIF(T3600:T3617,2),COUNTIF(U3600:U3617,3),COUNTIF(V3600:V3617,4))/(9*MAX($AE3600:$AE3617))</f>
        <v>4.3209876543209874E-2</v>
      </c>
      <c r="X3624" s="280">
        <f>SUM(COUNTIF(C3600:C3617,5),COUNTIF(D3600:D3617,4),COUNTIF(E3600:E3617,5),COUNTIF(F3600:F3617,4),COUNTIF(G3600:G3617,4),COUNTIF(H3600:H3617,3),COUNTIF(I3600:I3617,4),COUNTIF(J3600:J3617,3),COUNTIF(K3600:K3617,4),COUNTIF(N3600:N3617,4),COUNTIF(O3600:O3617,4),COUNTIF(P3600:P3617,5),COUNTIF(Q3600:Q3617,4),COUNTIF(R3600:R3617,3),COUNTIF(S3600:S3617,4),COUNTIF(T3600:T3617,3),COUNTIF(U3600:U3617,4),COUNTIF(V3600:V3617,5))/(9*MAX($AE3600:$AE3617))</f>
        <v>0.35802469135802467</v>
      </c>
      <c r="Y3624" s="280">
        <f>SUM(COUNTIF(C3600:C3617,6),COUNTIF(D3600:D3617,5),COUNTIF(E3600:E3617,6),COUNTIF(F3600:F3617,5),COUNTIF(G3600:G3617,5),COUNTIF(H3600:H3617,4),COUNTIF(I3600:I3617,5),COUNTIF(J3600:J3617,4),COUNTIF(K3600:K3617,5),COUNTIF(N3600:N3617,5),COUNTIF(O3600:O3617,5),COUNTIF(P3600:P3617,6),COUNTIF(Q3600:Q3617,5),COUNTIF(R3600:R3617,4),COUNTIF(S3600:S3617,5),COUNTIF(T3600:T3617,4),COUNTIF(U3600:U3617,5),COUNTIF(V3600:V3617,6))/(9*MAX($AE3600:$AE3617))</f>
        <v>0.40123456790123457</v>
      </c>
      <c r="Z3624" s="280">
        <f>SUM(COUNTIF(C3600:C3617,"&gt;=7"),COUNTIF(D3600:D3617,"&gt;=6"),COUNTIF(E3600:E3617,"&gt;=7"),COUNTIF(F3600:F3617,"&gt;=6"),COUNTIF(G3600:G3617,"&gt;=6"),COUNTIF(H3600:H3617,"&gt;=5"),COUNTIF(I3600:I3617,"&gt;=6"),COUNTIF(J3600:J3617,"&gt;=5"),COUNTIF(K3600:K3617,"&gt;=6"),COUNTIF(N3600:N3617,"&gt;=6"),COUNTIF(O3600:O3617,"&gt;=6"),COUNTIF(P3600:P3617,"&gt;=7"),COUNTIF(Q3600:Q3617,"&gt;=6"),COUNTIF(R3600:R3617,"&gt;=5"),COUNTIF(S3600:S3617,"&gt;=6"),COUNTIF(T3600:T3617,"&gt;=5"),COUNTIF(U3600:U3617,"&gt;=6"),COUNTIF(V3600:V3617,"&gt;=7"))/(9*MAX($AE3600:$AE3617))</f>
        <v>0.19753086419753085</v>
      </c>
      <c r="AA3624">
        <f>AVERAGE(AI3600:AI3609)</f>
        <v>11.3</v>
      </c>
      <c r="AB3624">
        <f t="shared" ref="AB3624" si="3026">MAX(AI3600:AI3617)</f>
        <v>14</v>
      </c>
      <c r="AC3624">
        <f>MIN(AI3600:AI3616)</f>
        <v>10</v>
      </c>
    </row>
    <row r="3625" spans="1:37" x14ac:dyDescent="0.25">
      <c r="E3625" s="293" t="s">
        <v>346</v>
      </c>
      <c r="F3625" s="294"/>
      <c r="G3625" s="294"/>
      <c r="H3625" s="294"/>
      <c r="I3625" s="294"/>
      <c r="J3625" s="294"/>
      <c r="K3625" s="294"/>
      <c r="L3625" s="294"/>
      <c r="M3625" s="295"/>
    </row>
    <row r="3626" spans="1:37" x14ac:dyDescent="0.25">
      <c r="E3626" s="270" t="s">
        <v>328</v>
      </c>
      <c r="F3626" s="271" t="s">
        <v>329</v>
      </c>
      <c r="G3626" s="271" t="s">
        <v>330</v>
      </c>
      <c r="H3626" s="271" t="s">
        <v>331</v>
      </c>
      <c r="I3626" s="271" t="s">
        <v>332</v>
      </c>
      <c r="J3626" s="271" t="s">
        <v>19</v>
      </c>
      <c r="K3626" s="271" t="s">
        <v>333</v>
      </c>
      <c r="L3626" s="271" t="s">
        <v>334</v>
      </c>
      <c r="M3626" s="272" t="s">
        <v>312</v>
      </c>
    </row>
    <row r="3627" spans="1:37" ht="16.5" thickBot="1" x14ac:dyDescent="0.3">
      <c r="E3627" s="281">
        <f>M3618</f>
        <v>10</v>
      </c>
      <c r="F3627" s="199">
        <f>COUNTIF(M3600:M3617,"&gt;1")</f>
        <v>4</v>
      </c>
      <c r="G3627" s="199">
        <f>COUNTIF(M3600:M3617,"&lt;1")</f>
        <v>3</v>
      </c>
      <c r="H3627" s="199">
        <f>COUNTIF(M3600:M3617,"=1")</f>
        <v>2</v>
      </c>
      <c r="I3627" s="199">
        <f>SUM(F3627:H3627)*2</f>
        <v>18</v>
      </c>
      <c r="J3627" s="278">
        <f>E3627/I3627</f>
        <v>0.55555555555555558</v>
      </c>
      <c r="K3627" s="279">
        <f>F3627/SUM(F3627:H3627)</f>
        <v>0.44444444444444442</v>
      </c>
      <c r="L3627" s="282">
        <f>SUM(Z3600,Z3602,Z3604,Z3606,Z3608,Z3610,Z3612,Z3614,Z3616)</f>
        <v>7</v>
      </c>
      <c r="M3627" s="283">
        <f>SUM(AA3600,AA3602,AA3604,AA3606,AA3608,AA3610,AA3612,AA3614,AA3616)</f>
        <v>68</v>
      </c>
    </row>
    <row r="3628" spans="1:37" x14ac:dyDescent="0.25">
      <c r="E3628" s="293" t="s">
        <v>347</v>
      </c>
      <c r="F3628" s="294"/>
      <c r="G3628" s="294"/>
      <c r="H3628" s="294"/>
      <c r="I3628" s="294"/>
      <c r="J3628" s="294"/>
      <c r="K3628" s="294"/>
      <c r="L3628" s="294"/>
      <c r="M3628" s="295"/>
    </row>
    <row r="3629" spans="1:37" x14ac:dyDescent="0.25">
      <c r="E3629" s="270" t="s">
        <v>328</v>
      </c>
      <c r="F3629" s="271" t="s">
        <v>329</v>
      </c>
      <c r="G3629" s="271" t="s">
        <v>330</v>
      </c>
      <c r="H3629" s="271" t="s">
        <v>331</v>
      </c>
      <c r="I3629" s="271" t="s">
        <v>332</v>
      </c>
      <c r="J3629" s="271" t="s">
        <v>19</v>
      </c>
      <c r="K3629" s="271" t="s">
        <v>333</v>
      </c>
      <c r="L3629" s="271" t="s">
        <v>334</v>
      </c>
      <c r="M3629" s="272" t="s">
        <v>312</v>
      </c>
    </row>
    <row r="3630" spans="1:37" ht="16.5" thickBot="1" x14ac:dyDescent="0.3">
      <c r="E3630" s="281">
        <f>X3618</f>
        <v>12</v>
      </c>
      <c r="F3630" s="199">
        <f>COUNTIF(X3600:X3617,"&gt;1")</f>
        <v>5</v>
      </c>
      <c r="G3630" s="199">
        <f>COUNTIF(X3600:X3617,"&lt;1")</f>
        <v>2</v>
      </c>
      <c r="H3630" s="199">
        <f>COUNTIF(X3600:X3617,"=1")</f>
        <v>2</v>
      </c>
      <c r="I3630" s="199">
        <f>SUM(F3630:H3630)*2</f>
        <v>18</v>
      </c>
      <c r="J3630" s="278">
        <f>E3630/I3630</f>
        <v>0.66666666666666663</v>
      </c>
      <c r="K3630" s="279">
        <f>F3630/SUM(F3630:H3630)</f>
        <v>0.55555555555555558</v>
      </c>
      <c r="L3630" s="284">
        <f>SUM(Z3601,Z3603,Z3605,Z3607,Z3609,Z3611,Z3613,Z3615,Z3617)</f>
        <v>3</v>
      </c>
      <c r="M3630" s="285">
        <f>SUM(AA3601,AA3603,AA3605,AA3607,AA3609,AA3611,AA3613,AA3615,AA3617)</f>
        <v>27</v>
      </c>
    </row>
    <row r="3632" spans="1:37" ht="16.5" thickBot="1" x14ac:dyDescent="0.3"/>
    <row r="3633" spans="1:37" ht="21" thickBot="1" x14ac:dyDescent="0.35">
      <c r="A3633" s="223">
        <v>23</v>
      </c>
      <c r="B3633" s="224"/>
      <c r="C3633" s="225" t="s">
        <v>246</v>
      </c>
      <c r="D3633" s="225"/>
      <c r="E3633" s="225"/>
      <c r="F3633" s="23" t="s">
        <v>308</v>
      </c>
      <c r="G3633" s="226">
        <v>5</v>
      </c>
      <c r="I3633" s="225"/>
      <c r="J3633" s="52"/>
      <c r="K3633" s="52"/>
      <c r="L3633" s="298" t="s">
        <v>0</v>
      </c>
      <c r="M3633" s="299"/>
      <c r="N3633" s="225"/>
      <c r="O3633" s="225"/>
      <c r="P3633" s="225"/>
      <c r="Q3633" s="225"/>
      <c r="R3633" s="225" t="s">
        <v>309</v>
      </c>
      <c r="S3633" s="226">
        <v>2</v>
      </c>
      <c r="T3633" s="52"/>
      <c r="U3633" s="52"/>
      <c r="V3633" s="52"/>
      <c r="W3633" s="298" t="s">
        <v>1</v>
      </c>
      <c r="X3633" s="299"/>
      <c r="Y3633" s="52"/>
      <c r="Z3633" s="52"/>
      <c r="AA3633" s="52"/>
      <c r="AB3633" s="52"/>
      <c r="AC3633" s="52"/>
    </row>
    <row r="3634" spans="1:37" ht="16.5" thickBot="1" x14ac:dyDescent="0.3">
      <c r="B3634" s="52" t="s">
        <v>4</v>
      </c>
      <c r="C3634" s="228">
        <v>1</v>
      </c>
      <c r="D3634" s="229">
        <v>2</v>
      </c>
      <c r="E3634" s="229">
        <v>3</v>
      </c>
      <c r="F3634" s="229">
        <v>4</v>
      </c>
      <c r="G3634" s="229">
        <v>5</v>
      </c>
      <c r="H3634" s="229">
        <v>6</v>
      </c>
      <c r="I3634" s="229">
        <v>7</v>
      </c>
      <c r="J3634" s="229">
        <v>8</v>
      </c>
      <c r="K3634" s="230">
        <v>9</v>
      </c>
      <c r="L3634" s="231" t="s">
        <v>69</v>
      </c>
      <c r="M3634" s="232" t="s">
        <v>8</v>
      </c>
      <c r="N3634" s="233">
        <v>10</v>
      </c>
      <c r="O3634" s="234">
        <v>11</v>
      </c>
      <c r="P3634" s="234">
        <v>12</v>
      </c>
      <c r="Q3634" s="234">
        <v>13</v>
      </c>
      <c r="R3634" s="234">
        <v>14</v>
      </c>
      <c r="S3634" s="234">
        <v>15</v>
      </c>
      <c r="T3634" s="234">
        <v>16</v>
      </c>
      <c r="U3634" s="234">
        <v>17</v>
      </c>
      <c r="V3634" s="234">
        <v>18</v>
      </c>
      <c r="W3634" s="231" t="s">
        <v>69</v>
      </c>
      <c r="X3634" s="232" t="s">
        <v>8</v>
      </c>
      <c r="Y3634" s="235" t="s">
        <v>310</v>
      </c>
      <c r="Z3634" s="236" t="s">
        <v>311</v>
      </c>
      <c r="AA3634" s="235" t="s">
        <v>312</v>
      </c>
      <c r="AB3634" s="235" t="s">
        <v>313</v>
      </c>
      <c r="AC3634" s="237" t="s">
        <v>314</v>
      </c>
      <c r="AD3634" s="237" t="s">
        <v>315</v>
      </c>
      <c r="AE3634" s="237" t="s">
        <v>316</v>
      </c>
      <c r="AF3634" s="237" t="s">
        <v>192</v>
      </c>
      <c r="AG3634" s="237" t="s">
        <v>317</v>
      </c>
      <c r="AH3634" s="237" t="s">
        <v>318</v>
      </c>
      <c r="AI3634" s="237" t="s">
        <v>18</v>
      </c>
      <c r="AJ3634" s="237" t="s">
        <v>319</v>
      </c>
      <c r="AK3634" t="s">
        <v>69</v>
      </c>
    </row>
    <row r="3635" spans="1:37" ht="16.5" thickBot="1" x14ac:dyDescent="0.3">
      <c r="A3635" s="238" t="str">
        <f>CONCATENATE($C$10,"Wk ",B3635,"P",A3633)</f>
        <v>2015Wk 1P23</v>
      </c>
      <c r="B3635" s="52">
        <v>1</v>
      </c>
      <c r="C3635" s="52">
        <f>IFERROR(VLOOKUP($A3635,$A$106:$Q$3105,5,FALSE),"DNP")</f>
        <v>6</v>
      </c>
      <c r="D3635" s="52">
        <f>IFERROR(VLOOKUP($A3635,$A$106:$Q$3105,6,FALSE),"DNP")</f>
        <v>6</v>
      </c>
      <c r="E3635" s="52">
        <f>IFERROR(VLOOKUP($A3635,$A$106:$Q$3105,7,FALSE),"DNP")</f>
        <v>6</v>
      </c>
      <c r="F3635" s="52">
        <f>IFERROR(VLOOKUP($A3635,$A$106:$Q$3105,8,FALSE),"DNP")</f>
        <v>5</v>
      </c>
      <c r="G3635" s="52">
        <f>IFERROR(VLOOKUP($A3635,$A$106:$Q$3105,9,FALSE),"DNP")</f>
        <v>5</v>
      </c>
      <c r="H3635" s="52">
        <f>IFERROR(VLOOKUP($A3635,$A$106:$Q$3105,10,FALSE),"DNP")</f>
        <v>4</v>
      </c>
      <c r="I3635" s="52">
        <f>IFERROR(VLOOKUP($A3635,$A$106:$Q$3105,11,FALSE),"DNP")</f>
        <v>4</v>
      </c>
      <c r="J3635" s="52">
        <f>IFERROR(VLOOKUP($A3635,$A$106:$Q$3105,12,FALSE),"DNP")</f>
        <v>3</v>
      </c>
      <c r="K3635" s="52">
        <f>IFERROR(VLOOKUP($A3635,$A$106:$Q$3105,13,FALSE),"DNP")</f>
        <v>5</v>
      </c>
      <c r="L3635" s="239">
        <f>IF(OR(K3635="DNP",K3635=""),"DNP",SUM(C3635:K3635))</f>
        <v>44</v>
      </c>
      <c r="M3635" s="240">
        <f>IFERROR(VLOOKUP($A3635,$A$106:$Q$3105,17,FALSE),"DNP")</f>
        <v>0</v>
      </c>
      <c r="N3635" s="241"/>
      <c r="O3635" s="241"/>
      <c r="P3635" s="241"/>
      <c r="Q3635" s="241"/>
      <c r="R3635" s="241"/>
      <c r="S3635" s="241"/>
      <c r="T3635" s="241"/>
      <c r="U3635" s="241"/>
      <c r="V3635" s="241"/>
      <c r="W3635" s="242"/>
      <c r="X3635" s="243"/>
      <c r="Y3635" s="49" t="str">
        <f>IF(M3635="DNP","DNP",IF(M3635=1,"T",IF(M3635&gt;1,"W","L")))</f>
        <v>L</v>
      </c>
      <c r="Z3635" s="49">
        <f t="shared" ref="Z3635:Z3652" si="3027">IFERROR(VLOOKUP($A3635,$A$106:$Q$3105,15,FALSE),"")</f>
        <v>0</v>
      </c>
      <c r="AA3635" s="244">
        <f t="shared" ref="AA3635:AA3652" si="3028">IFERROR(VLOOKUP($A3635,$A$106:$Q$3105,16,FALSE),"")</f>
        <v>0</v>
      </c>
      <c r="AB3635" s="245">
        <f t="shared" ref="AB3635" si="3029">G3633</f>
        <v>5</v>
      </c>
      <c r="AC3635" s="246">
        <f t="shared" ref="AC3635:AC3643" si="3030">IF(VLOOKUP(LEFT($A3635,8),$A$106:$Q$3105,17,FALSE)="Played",B3635,"")</f>
        <v>1</v>
      </c>
      <c r="AD3635" t="str">
        <f>IF(L3635&lt;&gt;"DNP","P","DNP")</f>
        <v>P</v>
      </c>
      <c r="AE3635" s="52">
        <f>COUNTIF(AD3635:AD3635,"=P")</f>
        <v>1</v>
      </c>
      <c r="AF3635" t="str">
        <f t="shared" ref="AF3635:AF3652" si="3031">IFERROR(VLOOKUP($A3635,$A$106:$R$3105,18,FALSE),"DNP")</f>
        <v>R</v>
      </c>
      <c r="AG3635" s="247">
        <f>IF(OR(W3635="DNP",W3635="")=TRUE,0,((W3654-W3635)*0.4)+(IF(Y3635="W",0.3,IF(Y3635="T",0,-0.3)))+(IF(X3635="",0,X3635*0.3)))+IF(OR(L3635="DNP",L3635="")=TRUE,0,((L3654-L3635)*0.4)+(IF(Y3635="W",0.3,IF(Y3635="T",0,-0.3)))+(IF(M3635="",0,M3635*0.3)))</f>
        <v>-0.65555555555555722</v>
      </c>
      <c r="AH3635" s="247">
        <f>AG3635</f>
        <v>-0.65555555555555722</v>
      </c>
      <c r="AI3635">
        <f>(34-(AB3635*2))/2</f>
        <v>12</v>
      </c>
      <c r="AJ3635">
        <f t="shared" ref="AJ3635" si="3032">AI3635+VLOOKUP(A3635,$A$160:$O$264,15,FALSE)</f>
        <v>10</v>
      </c>
      <c r="AK3635">
        <f t="shared" ref="AK3635:AK3687" si="3033">IFERROR(L3635+W3635,"DNP")</f>
        <v>44</v>
      </c>
    </row>
    <row r="3636" spans="1:37" ht="16.5" thickBot="1" x14ac:dyDescent="0.3">
      <c r="A3636" s="238" t="str">
        <f>CONCATENATE($C$10,"Wk ",B3636,"P",A3633)</f>
        <v>2015Wk 2P23</v>
      </c>
      <c r="B3636" s="52">
        <v>2</v>
      </c>
      <c r="C3636" s="241"/>
      <c r="D3636" s="241"/>
      <c r="E3636" s="241"/>
      <c r="F3636" s="241"/>
      <c r="G3636" s="241"/>
      <c r="H3636" s="241"/>
      <c r="I3636" s="241"/>
      <c r="J3636" s="241"/>
      <c r="K3636" s="241"/>
      <c r="L3636" s="248"/>
      <c r="M3636" s="249"/>
      <c r="N3636" s="52">
        <f>IFERROR(VLOOKUP($A3636,$A$106:$Q$3105,5,FALSE),"DNP")</f>
        <v>5</v>
      </c>
      <c r="O3636" s="52">
        <f>IFERROR(VLOOKUP($A3636,$A$106:$Q$3105,6,FALSE),"DNP")</f>
        <v>6</v>
      </c>
      <c r="P3636" s="52">
        <f>IFERROR(VLOOKUP($A3636,$A$106:$Q$3105,7,FALSE),"DNP")</f>
        <v>5</v>
      </c>
      <c r="Q3636" s="52">
        <f>IFERROR(VLOOKUP($A3636,$A$106:$Q$3105,8,FALSE),"DNP")</f>
        <v>5</v>
      </c>
      <c r="R3636" s="52">
        <f>IFERROR(VLOOKUP($A3636,$A$106:$Q$3105,9,FALSE),"DNP")</f>
        <v>3</v>
      </c>
      <c r="S3636" s="52">
        <f>IFERROR(VLOOKUP($A3636,$A$106:$Q$3105,10,FALSE),"DNP")</f>
        <v>4</v>
      </c>
      <c r="T3636" s="52">
        <f>IFERROR(VLOOKUP($A3636,$A$106:$Q$3105,11,FALSE),"DNP")</f>
        <v>4</v>
      </c>
      <c r="U3636" s="52">
        <f>IFERROR(VLOOKUP($A3636,$A$106:$Q$3105,12,FALSE),"DNP")</f>
        <v>4</v>
      </c>
      <c r="V3636" s="52">
        <f>IFERROR(VLOOKUP($A3636,$A$106:$Q$3105,13,FALSE),"DNP")</f>
        <v>5</v>
      </c>
      <c r="W3636" s="239">
        <f>IF(OR(V3636="DNP",V3636=""),"DNP",SUM(N3636:V3636))</f>
        <v>41</v>
      </c>
      <c r="X3636" s="240">
        <f>IFERROR(VLOOKUP($A3636,$A$106:$Q$3105,17,FALSE),"DNP")</f>
        <v>2</v>
      </c>
      <c r="Y3636" s="49" t="str">
        <f>IF(X3636="DNP","DNP",IF(X3636=1,"T",IF(X3636&gt;1,"W","L")))</f>
        <v>W</v>
      </c>
      <c r="Z3636" s="49">
        <f t="shared" si="3027"/>
        <v>0</v>
      </c>
      <c r="AA3636" s="244">
        <f t="shared" si="3028"/>
        <v>0</v>
      </c>
      <c r="AB3636" s="245">
        <f t="shared" ref="AB3636" si="3034">G3633</f>
        <v>5</v>
      </c>
      <c r="AC3636" s="246">
        <f t="shared" si="3030"/>
        <v>2</v>
      </c>
      <c r="AD3636" t="str">
        <f>IF(W3636&lt;&gt;"DNP","P","DNP")</f>
        <v>P</v>
      </c>
      <c r="AE3636" s="52">
        <f>COUNTIF(AD3635:AD3636,"=P")</f>
        <v>2</v>
      </c>
      <c r="AF3636" t="str">
        <f t="shared" si="3031"/>
        <v>R</v>
      </c>
      <c r="AG3636" s="247">
        <f>IF(OR(W3636="DNP",W3636="")=TRUE,0,((W3654-W3636)*0.4)+(IF(Y3636="W",0.3,IF(Y3636="T",0,-0.3)))+(IF(X3636="",0,X3636*0.3)))+IF(OR(L3636="DNP",L3636="")=TRUE,0,((L3654-L3636)*0.4)+(IF(Y3636="W",0.3,IF(Y3636="T",0,-0.3)))+(IF(M3636="",0,M3636*0.3)))</f>
        <v>1.2555555555555542</v>
      </c>
      <c r="AH3636" s="247">
        <f>AG3636+(AG3635*0.67)</f>
        <v>0.81633333333333091</v>
      </c>
      <c r="AI3636">
        <f t="shared" ref="AI3636:AI3652" si="3035">(34-(AB3636*2))/2</f>
        <v>12</v>
      </c>
      <c r="AJ3636">
        <f t="shared" ref="AJ3636" si="3036">AI3636+VLOOKUP(A3636,$A$327:$O$431,15,FALSE)</f>
        <v>13</v>
      </c>
      <c r="AK3636">
        <f t="shared" si="3033"/>
        <v>41</v>
      </c>
    </row>
    <row r="3637" spans="1:37" ht="16.5" thickBot="1" x14ac:dyDescent="0.3">
      <c r="A3637" s="238" t="str">
        <f>CONCATENATE($C$10,"Wk ",B3637,"P",A3633)</f>
        <v>2015Wk 3P23</v>
      </c>
      <c r="B3637" s="52">
        <v>3</v>
      </c>
      <c r="C3637" s="52">
        <f>IFERROR(VLOOKUP($A3637,$A$106:$Q$3105,5,FALSE),"DNP")</f>
        <v>7</v>
      </c>
      <c r="D3637" s="52">
        <f>IFERROR(VLOOKUP($A3637,$A$106:$Q$3105,6,FALSE),"DNP")</f>
        <v>5</v>
      </c>
      <c r="E3637" s="52">
        <f>IFERROR(VLOOKUP($A3637,$A$106:$Q$3105,7,FALSE),"DNP")</f>
        <v>5</v>
      </c>
      <c r="F3637" s="52">
        <f>IFERROR(VLOOKUP($A3637,$A$106:$Q$3105,8,FALSE),"DNP")</f>
        <v>6</v>
      </c>
      <c r="G3637" s="52">
        <f>IFERROR(VLOOKUP($A3637,$A$106:$Q$3105,9,FALSE),"DNP")</f>
        <v>4</v>
      </c>
      <c r="H3637" s="52">
        <f>IFERROR(VLOOKUP($A3637,$A$106:$Q$3105,10,FALSE),"DNP")</f>
        <v>5</v>
      </c>
      <c r="I3637" s="52">
        <f>IFERROR(VLOOKUP($A3637,$A$106:$Q$3105,11,FALSE),"DNP")</f>
        <v>4</v>
      </c>
      <c r="J3637" s="52">
        <f>IFERROR(VLOOKUP($A3637,$A$106:$Q$3105,12,FALSE),"DNP")</f>
        <v>4</v>
      </c>
      <c r="K3637" s="52">
        <f>IFERROR(VLOOKUP($A3637,$A$106:$Q$3105,13,FALSE),"DNP")</f>
        <v>4</v>
      </c>
      <c r="L3637" s="239">
        <f>IF(OR(K3637="DNP",K3637=""),"DNP",SUM(C3637:K3637))</f>
        <v>44</v>
      </c>
      <c r="M3637" s="240">
        <f>IFERROR(VLOOKUP($A3637,$A$106:$Q$3105,17,FALSE),"DNP")</f>
        <v>0</v>
      </c>
      <c r="N3637" s="241"/>
      <c r="O3637" s="241"/>
      <c r="P3637" s="241"/>
      <c r="Q3637" s="241"/>
      <c r="R3637" s="241"/>
      <c r="S3637" s="241"/>
      <c r="T3637" s="241"/>
      <c r="U3637" s="241"/>
      <c r="V3637" s="241"/>
      <c r="W3637" s="242"/>
      <c r="X3637" s="243"/>
      <c r="Y3637" s="49" t="str">
        <f t="shared" ref="Y3637" si="3037">IF(M3637="DNP","DNP",IF(M3637=1,"T",IF(M3637&gt;1,"W","L")))</f>
        <v>L</v>
      </c>
      <c r="Z3637" s="49">
        <f t="shared" si="3027"/>
        <v>0</v>
      </c>
      <c r="AA3637" s="244">
        <f t="shared" si="3028"/>
        <v>0</v>
      </c>
      <c r="AB3637" s="250">
        <f t="shared" ref="AB3637" si="3038">G3633</f>
        <v>5</v>
      </c>
      <c r="AC3637" s="246">
        <f t="shared" si="3030"/>
        <v>3</v>
      </c>
      <c r="AD3637" t="str">
        <f>IF(L3637&lt;&gt;"DNP","P","DNP")</f>
        <v>P</v>
      </c>
      <c r="AE3637" s="52">
        <f>COUNTIF(AD3635:AD3637,"=P")</f>
        <v>3</v>
      </c>
      <c r="AF3637" t="str">
        <f t="shared" si="3031"/>
        <v>R</v>
      </c>
      <c r="AG3637" s="247">
        <f>IF(OR(W3637="DNP",W3637="")=TRUE,0,((W3654-W3637)*0.4)+(IF(Y3637="W",0.3,IF(Y3637="T",0,-0.3)))+(IF(X3637="",0,X3637*0.3)))+IF(OR(L3637="DNP",L3637="")=TRUE,0,((L3654-L3637)*0.4)+(IF(Y3637="W",0.3,IF(Y3637="T",0,-0.3)))+(IF(M3637="",0,M3637*0.3)))</f>
        <v>-0.65555555555555722</v>
      </c>
      <c r="AH3637" s="247">
        <f>AG3637+(AG3636*0.67)+AG3635*0.33</f>
        <v>-3.0666666666669812E-2</v>
      </c>
      <c r="AI3637">
        <f t="shared" si="3035"/>
        <v>12</v>
      </c>
      <c r="AJ3637">
        <f t="shared" ref="AJ3637" si="3039">AI3637+VLOOKUP(A3637,$A$494:$O$598,15,FALSE)</f>
        <v>10</v>
      </c>
      <c r="AK3637">
        <f t="shared" si="3033"/>
        <v>44</v>
      </c>
    </row>
    <row r="3638" spans="1:37" ht="16.5" thickBot="1" x14ac:dyDescent="0.3">
      <c r="A3638" s="238" t="str">
        <f>CONCATENATE($C$10,"Wk ",B3638,"P",A3633)</f>
        <v>2015Wk 4P23</v>
      </c>
      <c r="B3638" s="52">
        <v>4</v>
      </c>
      <c r="C3638" s="241"/>
      <c r="D3638" s="241"/>
      <c r="E3638" s="241"/>
      <c r="F3638" s="241"/>
      <c r="G3638" s="241"/>
      <c r="H3638" s="241"/>
      <c r="I3638" s="241"/>
      <c r="J3638" s="241"/>
      <c r="K3638" s="241"/>
      <c r="L3638" s="248"/>
      <c r="M3638" s="249"/>
      <c r="N3638" s="52">
        <f>IFERROR(VLOOKUP($A3638,$A$106:$Q$3105,5,FALSE),"DNP")</f>
        <v>5</v>
      </c>
      <c r="O3638" s="52">
        <f>IFERROR(VLOOKUP($A3638,$A$106:$Q$3105,6,FALSE),"DNP")</f>
        <v>5</v>
      </c>
      <c r="P3638" s="52">
        <f>IFERROR(VLOOKUP($A3638,$A$106:$Q$3105,7,FALSE),"DNP")</f>
        <v>5</v>
      </c>
      <c r="Q3638" s="52">
        <f>IFERROR(VLOOKUP($A3638,$A$106:$Q$3105,8,FALSE),"DNP")</f>
        <v>5</v>
      </c>
      <c r="R3638" s="52">
        <f>IFERROR(VLOOKUP($A3638,$A$106:$Q$3105,9,FALSE),"DNP")</f>
        <v>4</v>
      </c>
      <c r="S3638" s="52">
        <f>IFERROR(VLOOKUP($A3638,$A$106:$Q$3105,10,FALSE),"DNP")</f>
        <v>5</v>
      </c>
      <c r="T3638" s="52">
        <f>IFERROR(VLOOKUP($A3638,$A$106:$Q$3105,11,FALSE),"DNP")</f>
        <v>3</v>
      </c>
      <c r="U3638" s="52">
        <f>IFERROR(VLOOKUP($A3638,$A$106:$Q$3105,12,FALSE),"DNP")</f>
        <v>6</v>
      </c>
      <c r="V3638" s="52">
        <f>IFERROR(VLOOKUP($A3638,$A$106:$Q$3105,13,FALSE),"DNP")</f>
        <v>6</v>
      </c>
      <c r="W3638" s="239">
        <f>IF(OR(V3638="DNP",V3638=""),"DNP",SUM(N3638:V3638))</f>
        <v>44</v>
      </c>
      <c r="X3638" s="240">
        <f>IFERROR(VLOOKUP($A3638,$A$106:$Q$3105,17,FALSE),"DNP")</f>
        <v>0</v>
      </c>
      <c r="Y3638" s="49" t="str">
        <f t="shared" ref="Y3638" si="3040">IF(X3638="DNP","DNP",IF(X3638=1,"T",IF(X3638&gt;1,"W","L")))</f>
        <v>L</v>
      </c>
      <c r="Z3638" s="49">
        <f t="shared" si="3027"/>
        <v>0</v>
      </c>
      <c r="AA3638" s="244">
        <f t="shared" si="3028"/>
        <v>0</v>
      </c>
      <c r="AB3638" s="250">
        <f t="shared" ref="AB3638" si="3041">IF(AE3638&gt;=4,ROUNDDOWN((((VLOOKUP(MAX(AE3635:AE3638),AE3635:AK3652,7,FALSE)+VLOOKUP(MAX(AE3635:AE3638)-1,AE3635:AK3652,7,FALSE)+VLOOKUP(MAX(AE3635:AE3638)-2,AE3635:AK3652,7,FALSE)+VLOOKUP(MAX(AE3635:AE3638)-3,AE3635:AK3652,7,FALSE))/4)-36)*0.8,0),G3633)</f>
        <v>5</v>
      </c>
      <c r="AC3638" s="246">
        <f t="shared" si="3030"/>
        <v>4</v>
      </c>
      <c r="AD3638" t="str">
        <f>IF(W3638&lt;&gt;"DNP","P","DNP")</f>
        <v>P</v>
      </c>
      <c r="AE3638" s="52">
        <f>COUNTIF(AD3635:AD3638,"=P")</f>
        <v>4</v>
      </c>
      <c r="AF3638" t="str">
        <f t="shared" si="3031"/>
        <v>R</v>
      </c>
      <c r="AG3638" s="247">
        <f>IF(OR(W3638="DNP",W3638="")=TRUE,0,((W3654-W3638)*0.4)+(IF(Y3638="W",0.3,IF(Y3638="T",0,-0.3)))+(IF(X3638="",0,X3638*0.3)))+IF(OR(L3638="DNP",L3638="")=TRUE,0,((L3654-L3638)*0.4)+(IF(Y3638="W",0.3,IF(Y3638="T",0,-0.3)))+(IF(M3638="",0,M3638*0.3)))</f>
        <v>-1.1444444444444457</v>
      </c>
      <c r="AH3638" s="247">
        <f t="shared" ref="AH3638:AH3652" si="3042">AG3638+(AG3637*0.67)+AG3636*0.33</f>
        <v>-1.169333333333336</v>
      </c>
      <c r="AI3638">
        <f t="shared" si="3035"/>
        <v>12</v>
      </c>
      <c r="AJ3638">
        <f t="shared" ref="AJ3638" si="3043">AI3638+VLOOKUP(A3638,$A$661:$O$765,15,FALSE)</f>
        <v>10</v>
      </c>
      <c r="AK3638">
        <f t="shared" si="3033"/>
        <v>44</v>
      </c>
    </row>
    <row r="3639" spans="1:37" ht="16.5" thickBot="1" x14ac:dyDescent="0.3">
      <c r="A3639" s="238" t="str">
        <f>CONCATENATE($C$10,"Wk ",B3639,"P",A3633)</f>
        <v>2015Wk 5P23</v>
      </c>
      <c r="B3639" s="52">
        <v>5</v>
      </c>
      <c r="C3639" s="52">
        <f>IFERROR(VLOOKUP($A3639,$A$106:$Q$3105,5,FALSE),"DNP")</f>
        <v>5</v>
      </c>
      <c r="D3639" s="52">
        <f>IFERROR(VLOOKUP($A3639,$A$106:$Q$3105,6,FALSE),"DNP")</f>
        <v>4</v>
      </c>
      <c r="E3639" s="52">
        <f>IFERROR(VLOOKUP($A3639,$A$106:$Q$3105,7,FALSE),"DNP")</f>
        <v>6</v>
      </c>
      <c r="F3639" s="52">
        <f>IFERROR(VLOOKUP($A3639,$A$106:$Q$3105,8,FALSE),"DNP")</f>
        <v>6</v>
      </c>
      <c r="G3639" s="52">
        <f>IFERROR(VLOOKUP($A3639,$A$106:$Q$3105,9,FALSE),"DNP")</f>
        <v>6</v>
      </c>
      <c r="H3639" s="52">
        <f>IFERROR(VLOOKUP($A3639,$A$106:$Q$3105,10,FALSE),"DNP")</f>
        <v>4</v>
      </c>
      <c r="I3639" s="52">
        <f>IFERROR(VLOOKUP($A3639,$A$106:$Q$3105,11,FALSE),"DNP")</f>
        <v>4</v>
      </c>
      <c r="J3639" s="52">
        <f>IFERROR(VLOOKUP($A3639,$A$106:$Q$3105,12,FALSE),"DNP")</f>
        <v>4</v>
      </c>
      <c r="K3639" s="52">
        <f>IFERROR(VLOOKUP($A3639,$A$106:$Q$3105,13,FALSE),"DNP")</f>
        <v>4</v>
      </c>
      <c r="L3639" s="239">
        <f>IF(OR(K3639="DNP",K3639=""),"DNP",SUM(C3639:K3639))</f>
        <v>43</v>
      </c>
      <c r="M3639" s="240">
        <f>IFERROR(VLOOKUP($A3639,$A$106:$Q$3105,17,FALSE),"DNP")</f>
        <v>0</v>
      </c>
      <c r="N3639" s="241"/>
      <c r="O3639" s="241"/>
      <c r="P3639" s="241"/>
      <c r="Q3639" s="241"/>
      <c r="R3639" s="241"/>
      <c r="S3639" s="241"/>
      <c r="T3639" s="241"/>
      <c r="U3639" s="241"/>
      <c r="V3639" s="241"/>
      <c r="W3639" s="242"/>
      <c r="X3639" s="243"/>
      <c r="Y3639" s="49" t="str">
        <f t="shared" ref="Y3639" si="3044">IF(M3639="DNP","DNP",IF(M3639=1,"T",IF(M3639&gt;1,"W","L")))</f>
        <v>L</v>
      </c>
      <c r="Z3639" s="49">
        <f t="shared" si="3027"/>
        <v>0</v>
      </c>
      <c r="AA3639" s="244">
        <f t="shared" si="3028"/>
        <v>0</v>
      </c>
      <c r="AB3639" s="250">
        <f t="shared" ref="AB3639" si="3045">IF(AE3639&gt;=4,ROUNDDOWN((((VLOOKUP(MAX(AE3635:AE3639),AE3635:AK3652,7,FALSE)+VLOOKUP(MAX(AE3635:AE3639)-1,AE3635:AK3652,7,FALSE)+VLOOKUP(MAX(AE3635:AE3639)-2,AE3635:AK3652,7,FALSE)+VLOOKUP(MAX(AE3635:AE3639)-3,AE3635:AK3652,7,FALSE))/4)-36)*0.8,0),G3633)</f>
        <v>5</v>
      </c>
      <c r="AC3639" s="246">
        <f t="shared" si="3030"/>
        <v>5</v>
      </c>
      <c r="AD3639" t="str">
        <f>IF(L3639&lt;&gt;"DNP","P","DNP")</f>
        <v>P</v>
      </c>
      <c r="AE3639" s="52">
        <f>COUNTIF(AD3635:AD3639,"=P")</f>
        <v>5</v>
      </c>
      <c r="AF3639" t="str">
        <f t="shared" si="3031"/>
        <v>R</v>
      </c>
      <c r="AG3639" s="247">
        <f>IF(OR(W3639="DNP",W3639="")=TRUE,0,((W3654-W3639)*0.4)+(IF(Y3639="W",0.3,IF(Y3639="T",0,-0.3)))+(IF(X3639="",0,X3639*0.3)))+IF(OR(L3639="DNP",L3639="")=TRUE,0,((L3654-L3639)*0.4)+(IF(Y3639="W",0.3,IF(Y3639="T",0,-0.3)))+(IF(M3639="",0,M3639*0.3)))</f>
        <v>-0.25555555555555709</v>
      </c>
      <c r="AH3639" s="247">
        <f t="shared" si="3042"/>
        <v>-1.2386666666666697</v>
      </c>
      <c r="AI3639">
        <f t="shared" si="3035"/>
        <v>12</v>
      </c>
      <c r="AJ3639">
        <f t="shared" ref="AJ3639" si="3046">AI3639+VLOOKUP(A3639,$A$828:$O$932,15,FALSE)</f>
        <v>11</v>
      </c>
      <c r="AK3639">
        <f t="shared" si="3033"/>
        <v>43</v>
      </c>
    </row>
    <row r="3640" spans="1:37" ht="16.5" thickBot="1" x14ac:dyDescent="0.3">
      <c r="A3640" s="238" t="str">
        <f>CONCATENATE($C$10,"Wk ",B3640,"P",A3633)</f>
        <v>2015Wk 6P23</v>
      </c>
      <c r="B3640" s="52">
        <v>6</v>
      </c>
      <c r="C3640" s="241"/>
      <c r="D3640" s="241"/>
      <c r="E3640" s="241"/>
      <c r="F3640" s="241"/>
      <c r="G3640" s="241"/>
      <c r="H3640" s="241"/>
      <c r="I3640" s="241"/>
      <c r="J3640" s="241"/>
      <c r="K3640" s="241"/>
      <c r="L3640" s="248"/>
      <c r="M3640" s="249"/>
      <c r="N3640" s="52">
        <f>IFERROR(VLOOKUP($A3640,$A$106:$Q$3105,5,FALSE),"DNP")</f>
        <v>5</v>
      </c>
      <c r="O3640" s="52">
        <f>IFERROR(VLOOKUP($A3640,$A$106:$Q$3105,6,FALSE),"DNP")</f>
        <v>5</v>
      </c>
      <c r="P3640" s="52">
        <f>IFERROR(VLOOKUP($A3640,$A$106:$Q$3105,7,FALSE),"DNP")</f>
        <v>6</v>
      </c>
      <c r="Q3640" s="52">
        <f>IFERROR(VLOOKUP($A3640,$A$106:$Q$3105,8,FALSE),"DNP")</f>
        <v>4</v>
      </c>
      <c r="R3640" s="52">
        <f>IFERROR(VLOOKUP($A3640,$A$106:$Q$3105,9,FALSE),"DNP")</f>
        <v>3</v>
      </c>
      <c r="S3640" s="52">
        <f>IFERROR(VLOOKUP($A3640,$A$106:$Q$3105,10,FALSE),"DNP")</f>
        <v>4</v>
      </c>
      <c r="T3640" s="52">
        <f>IFERROR(VLOOKUP($A3640,$A$106:$Q$3105,11,FALSE),"DNP")</f>
        <v>3</v>
      </c>
      <c r="U3640" s="52">
        <f>IFERROR(VLOOKUP($A3640,$A$106:$Q$3105,12,FALSE),"DNP")</f>
        <v>6</v>
      </c>
      <c r="V3640" s="52">
        <f>IFERROR(VLOOKUP($A3640,$A$106:$Q$3105,13,FALSE),"DNP")</f>
        <v>5</v>
      </c>
      <c r="W3640" s="239">
        <f>IF(OR(V3640="DNP",V3640=""),"DNP",SUM(N3640:V3640))</f>
        <v>41</v>
      </c>
      <c r="X3640" s="240">
        <f>IFERROR(VLOOKUP($A3640,$A$106:$Q$3105,17,FALSE),"DNP")</f>
        <v>1</v>
      </c>
      <c r="Y3640" s="49" t="str">
        <f t="shared" ref="Y3640" si="3047">IF(X3640="DNP","DNP",IF(X3640=1,"T",IF(X3640&gt;1,"W","L")))</f>
        <v>T</v>
      </c>
      <c r="Z3640" s="49">
        <f t="shared" si="3027"/>
        <v>0</v>
      </c>
      <c r="AA3640" s="244">
        <f t="shared" si="3028"/>
        <v>0</v>
      </c>
      <c r="AB3640" s="250">
        <f t="shared" ref="AB3640" si="3048">IF(AE3640&gt;=4,ROUNDDOWN((((VLOOKUP(MAX(AE3635:AE3640),AE3635:AK3652,7,FALSE)+VLOOKUP(MAX(AE3635:AE3640)-1,AE3635:AK3652,7,FALSE)+VLOOKUP(MAX(AE3635:AE3640)-2,AE3635:AK3652,7,FALSE)+VLOOKUP(MAX(AE3635:AE3640)-3,AE3635:AK3652,7,FALSE))/4)-36)*0.8,0),G3633)</f>
        <v>5</v>
      </c>
      <c r="AC3640" s="246">
        <f t="shared" si="3030"/>
        <v>6</v>
      </c>
      <c r="AD3640" t="str">
        <f>IF(W3640&lt;&gt;"DNP","P","DNP")</f>
        <v>P</v>
      </c>
      <c r="AE3640" s="52">
        <f>COUNTIF(AD3635:AD3640,"=P")</f>
        <v>6</v>
      </c>
      <c r="AF3640" t="str">
        <f t="shared" si="3031"/>
        <v>R</v>
      </c>
      <c r="AG3640" s="247">
        <f>IF(OR(W3640="DNP",W3640="")=TRUE,0,((W3654-W3640)*0.4)+(IF(Y3640="W",0.3,IF(Y3640="T",0,-0.3)))+(IF(X3640="",0,X3640*0.3)))+IF(OR(L3640="DNP",L3640="")=TRUE,0,((L3654-L3640)*0.4)+(IF(Y3640="W",0.3,IF(Y3640="T",0,-0.3)))+(IF(M3640="",0,M3640*0.3)))</f>
        <v>0.65555555555555434</v>
      </c>
      <c r="AH3640" s="247">
        <f t="shared" si="3042"/>
        <v>0.10666666666666397</v>
      </c>
      <c r="AI3640">
        <f t="shared" si="3035"/>
        <v>12</v>
      </c>
      <c r="AJ3640">
        <f t="shared" ref="AJ3640" si="3049">AI3640+VLOOKUP(A3640,$A$995:$O$1099,15,FALSE)</f>
        <v>13</v>
      </c>
      <c r="AK3640">
        <f t="shared" si="3033"/>
        <v>41</v>
      </c>
    </row>
    <row r="3641" spans="1:37" ht="16.5" thickBot="1" x14ac:dyDescent="0.3">
      <c r="A3641" s="238" t="str">
        <f>CONCATENATE($C$10,"Wk ",B3641,"P",A3633)</f>
        <v>2015Wk 7P23</v>
      </c>
      <c r="B3641" s="52">
        <v>7</v>
      </c>
      <c r="C3641" s="52">
        <f>IFERROR(VLOOKUP($A3641,$A$106:$Q$3105,5,FALSE),"DNP")</f>
        <v>5</v>
      </c>
      <c r="D3641" s="52">
        <f>IFERROR(VLOOKUP($A3641,$A$106:$Q$3105,6,FALSE),"DNP")</f>
        <v>5</v>
      </c>
      <c r="E3641" s="52">
        <f>IFERROR(VLOOKUP($A3641,$A$106:$Q$3105,7,FALSE),"DNP")</f>
        <v>4</v>
      </c>
      <c r="F3641" s="52">
        <f>IFERROR(VLOOKUP($A3641,$A$106:$Q$3105,8,FALSE),"DNP")</f>
        <v>4</v>
      </c>
      <c r="G3641" s="52">
        <f>IFERROR(VLOOKUP($A3641,$A$106:$Q$3105,9,FALSE),"DNP")</f>
        <v>4</v>
      </c>
      <c r="H3641" s="52">
        <f>IFERROR(VLOOKUP($A3641,$A$106:$Q$3105,10,FALSE),"DNP")</f>
        <v>4</v>
      </c>
      <c r="I3641" s="52">
        <f>IFERROR(VLOOKUP($A3641,$A$106:$Q$3105,11,FALSE),"DNP")</f>
        <v>4</v>
      </c>
      <c r="J3641" s="52">
        <f>IFERROR(VLOOKUP($A3641,$A$106:$Q$3105,12,FALSE),"DNP")</f>
        <v>4</v>
      </c>
      <c r="K3641" s="52">
        <f>IFERROR(VLOOKUP($A3641,$A$106:$Q$3105,13,FALSE),"DNP")</f>
        <v>5</v>
      </c>
      <c r="L3641" s="239">
        <f>IF(OR(K3641="DNP",K3641=""),"DNP",SUM(C3641:K3641))</f>
        <v>39</v>
      </c>
      <c r="M3641" s="240">
        <f>IFERROR(VLOOKUP($A3641,$A$106:$Q$3105,17,FALSE),"DNP")</f>
        <v>2</v>
      </c>
      <c r="N3641" s="241"/>
      <c r="O3641" s="241"/>
      <c r="P3641" s="241"/>
      <c r="Q3641" s="241"/>
      <c r="R3641" s="241"/>
      <c r="S3641" s="241"/>
      <c r="T3641" s="241"/>
      <c r="U3641" s="241"/>
      <c r="V3641" s="241"/>
      <c r="W3641" s="242"/>
      <c r="X3641" s="243"/>
      <c r="Y3641" s="49" t="str">
        <f t="shared" ref="Y3641" si="3050">IF(M3641="DNP","DNP",IF(M3641=1,"T",IF(M3641&gt;1,"W","L")))</f>
        <v>W</v>
      </c>
      <c r="Z3641" s="49">
        <f t="shared" si="3027"/>
        <v>1</v>
      </c>
      <c r="AA3641" s="244">
        <f t="shared" si="3028"/>
        <v>6</v>
      </c>
      <c r="AB3641" s="250">
        <f t="shared" ref="AB3641" si="3051">IF(AE3641&gt;=4,ROUNDDOWN((((VLOOKUP(MAX(AE3635:AE3641),AE3635:AK3652,7,FALSE)+VLOOKUP(MAX(AE3635:AE3641)-1,AE3635:AK3652,7,FALSE)+VLOOKUP(MAX(AE3635:AE3641)-2,AE3635:AK3652,7,FALSE)+VLOOKUP(MAX(AE3635:AE3641)-3,AE3635:AK3652,7,FALSE))/4)-36)*0.8,0),G3633)</f>
        <v>4</v>
      </c>
      <c r="AC3641" s="246">
        <f t="shared" si="3030"/>
        <v>7</v>
      </c>
      <c r="AD3641" t="str">
        <f>IF(L3641&lt;&gt;"DNP","P","DNP")</f>
        <v>P</v>
      </c>
      <c r="AE3641" s="52">
        <f>COUNTIF(AD3635:AD3641,"=P")</f>
        <v>7</v>
      </c>
      <c r="AF3641" t="str">
        <f t="shared" si="3031"/>
        <v>R</v>
      </c>
      <c r="AG3641" s="247">
        <f>IF(OR(W3641="DNP",W3641="")=TRUE,0,((W3654-W3641)*0.4)+(IF(Y3641="W",0.3,IF(Y3641="T",0,-0.3)))+(IF(X3641="",0,X3641*0.3)))+IF(OR(L3641="DNP",L3641="")=TRUE,0,((L3654-L3641)*0.4)+(IF(Y3641="W",0.3,IF(Y3641="T",0,-0.3)))+(IF(M3641="",0,M3641*0.3)))</f>
        <v>2.544444444444443</v>
      </c>
      <c r="AH3641" s="247">
        <f t="shared" si="3042"/>
        <v>2.8993333333333307</v>
      </c>
      <c r="AI3641">
        <f t="shared" si="3035"/>
        <v>13</v>
      </c>
      <c r="AJ3641">
        <f t="shared" ref="AJ3641" si="3052">AI3641+VLOOKUP(A3641,$A$1162:$O$1266,15,FALSE)</f>
        <v>17</v>
      </c>
      <c r="AK3641">
        <f t="shared" si="3033"/>
        <v>39</v>
      </c>
    </row>
    <row r="3642" spans="1:37" ht="16.5" thickBot="1" x14ac:dyDescent="0.3">
      <c r="A3642" s="238" t="str">
        <f>CONCATENATE($C$10,"Wk ",B3642,"P",A3633)</f>
        <v>2015Wk 8P23</v>
      </c>
      <c r="B3642" s="52">
        <v>8</v>
      </c>
      <c r="C3642" s="241"/>
      <c r="D3642" s="241"/>
      <c r="E3642" s="241"/>
      <c r="F3642" s="241"/>
      <c r="G3642" s="241"/>
      <c r="H3642" s="241"/>
      <c r="I3642" s="241"/>
      <c r="J3642" s="241"/>
      <c r="K3642" s="241"/>
      <c r="L3642" s="248"/>
      <c r="M3642" s="249"/>
      <c r="N3642" s="52">
        <f>IFERROR(VLOOKUP($A3642,$A$106:$Q$3105,5,FALSE),"DNP")</f>
        <v>4</v>
      </c>
      <c r="O3642" s="52">
        <f>IFERROR(VLOOKUP($A3642,$A$106:$Q$3105,6,FALSE),"DNP")</f>
        <v>6</v>
      </c>
      <c r="P3642" s="52">
        <f>IFERROR(VLOOKUP($A3642,$A$106:$Q$3105,7,FALSE),"DNP")</f>
        <v>6</v>
      </c>
      <c r="Q3642" s="52">
        <f>IFERROR(VLOOKUP($A3642,$A$106:$Q$3105,8,FALSE),"DNP")</f>
        <v>5</v>
      </c>
      <c r="R3642" s="52">
        <f>IFERROR(VLOOKUP($A3642,$A$106:$Q$3105,9,FALSE),"DNP")</f>
        <v>3</v>
      </c>
      <c r="S3642" s="52">
        <f>IFERROR(VLOOKUP($A3642,$A$106:$Q$3105,10,FALSE),"DNP")</f>
        <v>4</v>
      </c>
      <c r="T3642" s="52">
        <f>IFERROR(VLOOKUP($A3642,$A$106:$Q$3105,11,FALSE),"DNP")</f>
        <v>4</v>
      </c>
      <c r="U3642" s="52">
        <f>IFERROR(VLOOKUP($A3642,$A$106:$Q$3105,12,FALSE),"DNP")</f>
        <v>5</v>
      </c>
      <c r="V3642" s="52">
        <f>IFERROR(VLOOKUP($A3642,$A$106:$Q$3105,13,FALSE),"DNP")</f>
        <v>5</v>
      </c>
      <c r="W3642" s="239">
        <f>IF(OR(V3642="DNP",V3642=""),"DNP",SUM(N3642:V3642))</f>
        <v>42</v>
      </c>
      <c r="X3642" s="240">
        <f>IFERROR(VLOOKUP($A3642,$A$106:$Q$3105,17,FALSE),"DNP")</f>
        <v>0</v>
      </c>
      <c r="Y3642" s="49" t="str">
        <f t="shared" ref="Y3642" si="3053">IF(X3642="DNP","DNP",IF(X3642=1,"T",IF(X3642&gt;1,"W","L")))</f>
        <v>L</v>
      </c>
      <c r="Z3642" s="49">
        <f t="shared" si="3027"/>
        <v>0</v>
      </c>
      <c r="AA3642" s="244">
        <f t="shared" si="3028"/>
        <v>0</v>
      </c>
      <c r="AB3642" s="250">
        <f t="shared" ref="AB3642" si="3054">IF(AE3642&gt;=4,ROUNDDOWN((((VLOOKUP(MAX(AE3635:AE3642),AE3635:AK3652,7,FALSE)+VLOOKUP(MAX(AE3635:AE3642)-1,AE3635:AK3652,7,FALSE)+VLOOKUP(MAX(AE3635:AE3642)-2,AE3635:AK3652,7,FALSE)+VLOOKUP(MAX(AE3635:AE3642)-3,AE3635:AK3652,7,FALSE))/4)-36)*0.8,0),G3633)</f>
        <v>4</v>
      </c>
      <c r="AC3642" s="246">
        <f t="shared" si="3030"/>
        <v>8</v>
      </c>
      <c r="AD3642" t="str">
        <f>IF(W3642&lt;&gt;"DNP","P","DNP")</f>
        <v>P</v>
      </c>
      <c r="AE3642" s="52">
        <f>COUNTIF(AD3635:AD3642,"=P")</f>
        <v>8</v>
      </c>
      <c r="AF3642" t="str">
        <f t="shared" si="3031"/>
        <v>R</v>
      </c>
      <c r="AG3642" s="247">
        <f>IF(OR(W3642="DNP",W3642="")=TRUE,0,((W3654-W3642)*0.4)+(IF(Y3642="W",0.3,IF(Y3642="T",0,-0.3)))+(IF(X3642="",0,X3642*0.3)))+IF(OR(L3642="DNP",L3642="")=TRUE,0,((L3654-L3642)*0.4)+(IF(Y3642="W",0.3,IF(Y3642="T",0,-0.3)))+(IF(M3642="",0,M3642*0.3)))</f>
        <v>-0.34444444444444572</v>
      </c>
      <c r="AH3642" s="247">
        <f t="shared" si="3042"/>
        <v>1.576666666666664</v>
      </c>
      <c r="AI3642">
        <f t="shared" si="3035"/>
        <v>13</v>
      </c>
      <c r="AJ3642">
        <f t="shared" ref="AJ3642" si="3055">AI3642+VLOOKUP(A3642,$A$1329:$O$1433,15,FALSE)</f>
        <v>13</v>
      </c>
      <c r="AK3642">
        <f t="shared" si="3033"/>
        <v>42</v>
      </c>
    </row>
    <row r="3643" spans="1:37" ht="16.5" thickBot="1" x14ac:dyDescent="0.3">
      <c r="A3643" s="238" t="str">
        <f>CONCATENATE($C$10,"Wk ",B3643,"P",A3633)</f>
        <v>2015Wk 9P23</v>
      </c>
      <c r="B3643" s="52">
        <v>9</v>
      </c>
      <c r="C3643" s="52">
        <f>IFERROR(VLOOKUP($A3643,$A$106:$Q$3105,5,FALSE),"DNP")</f>
        <v>6</v>
      </c>
      <c r="D3643" s="52">
        <f>IFERROR(VLOOKUP($A3643,$A$106:$Q$3105,6,FALSE),"DNP")</f>
        <v>5</v>
      </c>
      <c r="E3643" s="52">
        <f>IFERROR(VLOOKUP($A3643,$A$106:$Q$3105,7,FALSE),"DNP")</f>
        <v>6</v>
      </c>
      <c r="F3643" s="52">
        <f>IFERROR(VLOOKUP($A3643,$A$106:$Q$3105,8,FALSE),"DNP")</f>
        <v>7</v>
      </c>
      <c r="G3643" s="52">
        <f>IFERROR(VLOOKUP($A3643,$A$106:$Q$3105,9,FALSE),"DNP")</f>
        <v>4</v>
      </c>
      <c r="H3643" s="52">
        <f>IFERROR(VLOOKUP($A3643,$A$106:$Q$3105,10,FALSE),"DNP")</f>
        <v>4</v>
      </c>
      <c r="I3643" s="52">
        <f>IFERROR(VLOOKUP($A3643,$A$106:$Q$3105,11,FALSE),"DNP")</f>
        <v>5</v>
      </c>
      <c r="J3643" s="52">
        <f>IFERROR(VLOOKUP($A3643,$A$106:$Q$3105,12,FALSE),"DNP")</f>
        <v>4</v>
      </c>
      <c r="K3643" s="52">
        <f>IFERROR(VLOOKUP($A3643,$A$106:$Q$3105,13,FALSE),"DNP")</f>
        <v>5</v>
      </c>
      <c r="L3643" s="239">
        <f>IF(OR(K3643="DNP",K3643=""),"DNP",SUM(C3643:K3643))</f>
        <v>46</v>
      </c>
      <c r="M3643" s="240">
        <f>IFERROR(VLOOKUP($A3643,$A$106:$Q$3105,17,FALSE),"DNP")</f>
        <v>0</v>
      </c>
      <c r="N3643" s="241"/>
      <c r="O3643" s="241"/>
      <c r="P3643" s="241"/>
      <c r="Q3643" s="241"/>
      <c r="R3643" s="241"/>
      <c r="S3643" s="241"/>
      <c r="T3643" s="241"/>
      <c r="U3643" s="241"/>
      <c r="V3643" s="241"/>
      <c r="W3643" s="242"/>
      <c r="X3643" s="243"/>
      <c r="Y3643" s="49" t="str">
        <f t="shared" ref="Y3643" si="3056">IF(M3643="DNP","DNP",IF(M3643=1,"T",IF(M3643&gt;1,"W","L")))</f>
        <v>L</v>
      </c>
      <c r="Z3643" s="49">
        <f t="shared" si="3027"/>
        <v>0</v>
      </c>
      <c r="AA3643" s="244">
        <f t="shared" si="3028"/>
        <v>0</v>
      </c>
      <c r="AB3643" s="250">
        <f t="shared" ref="AB3643" si="3057">IF(AE3643&gt;=4,ROUNDDOWN((((VLOOKUP(MAX(AE3635:AE3643),AE3635:AK3652,7,FALSE)+VLOOKUP(MAX(AE3635:AE3643)-1,AE3635:AK3652,7,FALSE)+VLOOKUP(MAX(AE3635:AE3643)-2,AE3635:AK3652,7,FALSE)+VLOOKUP(MAX(AE3635:AE3643)-3,AE3635:AK3652,7,FALSE))/4)-36)*0.8,0),G3633)</f>
        <v>4</v>
      </c>
      <c r="AC3643" s="246">
        <f t="shared" si="3030"/>
        <v>9</v>
      </c>
      <c r="AD3643" t="str">
        <f>IF(L3643&lt;&gt;"DNP","P","DNP")</f>
        <v>P</v>
      </c>
      <c r="AE3643" s="52">
        <f>COUNTIF(AD3635:AD3643,"=P")</f>
        <v>9</v>
      </c>
      <c r="AF3643" t="str">
        <f t="shared" si="3031"/>
        <v>R</v>
      </c>
      <c r="AG3643" s="247">
        <f>IF(OR(W3643="DNP",W3643="")=TRUE,0,((W3654-W3643)*0.4)+(IF(Y3643="W",0.3,IF(Y3643="T",0,-0.3)))+(IF(X3643="",0,X3643*0.3)))+IF(OR(L3643="DNP",L3643="")=TRUE,0,((L3654-L3643)*0.4)+(IF(Y3643="W",0.3,IF(Y3643="T",0,-0.3)))+(IF(M3643="",0,M3643*0.3)))</f>
        <v>-1.4555555555555573</v>
      </c>
      <c r="AH3643" s="247">
        <f t="shared" si="3042"/>
        <v>-0.84666666666666968</v>
      </c>
      <c r="AI3643">
        <f t="shared" si="3035"/>
        <v>13</v>
      </c>
      <c r="AJ3643">
        <f t="shared" ref="AJ3643" si="3058">AI3643+VLOOKUP(A3643,$A$1496:$O$1600,15,FALSE)</f>
        <v>10</v>
      </c>
      <c r="AK3643">
        <f t="shared" si="3033"/>
        <v>46</v>
      </c>
    </row>
    <row r="3644" spans="1:37" ht="16.5" thickBot="1" x14ac:dyDescent="0.3">
      <c r="A3644" s="238" t="str">
        <f>CONCATENATE($C$10,"Wk ",B3644,"P",A3633)</f>
        <v>2015Wk 10P23</v>
      </c>
      <c r="B3644" s="52">
        <v>10</v>
      </c>
      <c r="C3644" s="241"/>
      <c r="D3644" s="241"/>
      <c r="E3644" s="241"/>
      <c r="F3644" s="241"/>
      <c r="G3644" s="241"/>
      <c r="H3644" s="241"/>
      <c r="I3644" s="241"/>
      <c r="J3644" s="241"/>
      <c r="K3644" s="241"/>
      <c r="L3644" s="248"/>
      <c r="M3644" s="249"/>
      <c r="N3644" s="52">
        <f>IFERROR(VLOOKUP($A3644,$A$106:$Q$3105,5,FALSE),"DNP")</f>
        <v>5</v>
      </c>
      <c r="O3644" s="52">
        <f>IFERROR(VLOOKUP($A3644,$A$106:$Q$3105,6,FALSE),"DNP")</f>
        <v>5</v>
      </c>
      <c r="P3644" s="52">
        <f>IFERROR(VLOOKUP($A3644,$A$106:$Q$3105,7,FALSE),"DNP")</f>
        <v>5</v>
      </c>
      <c r="Q3644" s="52">
        <f>IFERROR(VLOOKUP($A3644,$A$106:$Q$3105,8,FALSE),"DNP")</f>
        <v>5</v>
      </c>
      <c r="R3644" s="52">
        <f>IFERROR(VLOOKUP($A3644,$A$106:$Q$3105,9,FALSE),"DNP")</f>
        <v>4</v>
      </c>
      <c r="S3644" s="52">
        <f>IFERROR(VLOOKUP($A3644,$A$106:$Q$3105,10,FALSE),"DNP")</f>
        <v>4</v>
      </c>
      <c r="T3644" s="52">
        <f>IFERROR(VLOOKUP($A3644,$A$106:$Q$3105,11,FALSE),"DNP")</f>
        <v>3</v>
      </c>
      <c r="U3644" s="52">
        <f>IFERROR(VLOOKUP($A3644,$A$106:$Q$3105,12,FALSE),"DNP")</f>
        <v>5</v>
      </c>
      <c r="V3644" s="52">
        <f>IFERROR(VLOOKUP($A3644,$A$106:$Q$3105,13,FALSE),"DNP")</f>
        <v>5</v>
      </c>
      <c r="W3644" s="239">
        <f>IF(OR(V3644="DNP",V3644=""),"DNP",SUM(N3644:V3644))</f>
        <v>41</v>
      </c>
      <c r="X3644" s="240">
        <f>IFERROR(VLOOKUP($A3644,$A$106:$Q$3105,17,FALSE),"DNP")</f>
        <v>2</v>
      </c>
      <c r="Y3644" s="49" t="str">
        <f t="shared" ref="Y3644" si="3059">IF(X3644="DNP","DNP",IF(X3644=1,"T",IF(X3644&gt;1,"W","L")))</f>
        <v>W</v>
      </c>
      <c r="Z3644" s="49">
        <f t="shared" si="3027"/>
        <v>0</v>
      </c>
      <c r="AA3644" s="244">
        <f t="shared" si="3028"/>
        <v>0</v>
      </c>
      <c r="AB3644" s="250">
        <f t="shared" ref="AB3644" si="3060">IF(AE3644&gt;=4,ROUNDDOWN((((VLOOKUP(MAX(AE3635:AE3644),AE3635:AK3652,7,FALSE)+VLOOKUP(MAX(AE3635:AE3644)-1,AE3635:AK3652,7,FALSE)+VLOOKUP(MAX(AE3635:AE3644)-2,AE3635:AK3652,7,FALSE)+VLOOKUP(MAX(AE3635:AE3644)-3,AE3635:AK3652,7,FALSE))/4)-36)*0.8,0),G3633)</f>
        <v>4</v>
      </c>
      <c r="AC3644" s="246">
        <f t="shared" ref="AC3644:AC3652" si="3061">IF(VLOOKUP(LEFT($A3644,9),$A$106:$Q$3105,17,FALSE)="Played",B3644,"")</f>
        <v>10</v>
      </c>
      <c r="AD3644" t="str">
        <f>IF(W3644&lt;&gt;"DNP","P","DNP")</f>
        <v>P</v>
      </c>
      <c r="AE3644" s="52">
        <f>COUNTIF(AD3635:AD3644,"=P")</f>
        <v>10</v>
      </c>
      <c r="AF3644" t="str">
        <f t="shared" si="3031"/>
        <v>R</v>
      </c>
      <c r="AG3644" s="247">
        <f>IF(OR(W3644="DNP",W3644="")=TRUE,0,((W3654-W3644)*0.4)+(IF(Y3644="W",0.3,IF(Y3644="T",0,-0.3)))+(IF(X3644="",0,X3644*0.3)))+IF(OR(L3644="DNP",L3644="")=TRUE,0,((L3654-L3644)*0.4)+(IF(Y3644="W",0.3,IF(Y3644="T",0,-0.3)))+(IF(M3644="",0,M3644*0.3)))</f>
        <v>1.2555555555555542</v>
      </c>
      <c r="AH3644" s="247">
        <f t="shared" si="3042"/>
        <v>0.16666666666666369</v>
      </c>
      <c r="AI3644">
        <f t="shared" si="3035"/>
        <v>13</v>
      </c>
      <c r="AJ3644">
        <f t="shared" ref="AJ3644" si="3062">AI3644+VLOOKUP(A3644,$A$1663:$O$1767,15,FALSE)</f>
        <v>14</v>
      </c>
      <c r="AK3644">
        <f t="shared" si="3033"/>
        <v>41</v>
      </c>
    </row>
    <row r="3645" spans="1:37" ht="16.5" thickBot="1" x14ac:dyDescent="0.3">
      <c r="A3645" s="238" t="str">
        <f>CONCATENATE($C$10,"Wk ",B3645,"P",A3633)</f>
        <v>2015Wk 11P23</v>
      </c>
      <c r="B3645" s="52">
        <v>11</v>
      </c>
      <c r="C3645" s="52">
        <f>IFERROR(VLOOKUP($A3645,$A$106:$Q$3105,5,FALSE),"DNP")</f>
        <v>5</v>
      </c>
      <c r="D3645" s="52">
        <f>IFERROR(VLOOKUP($A3645,$A$106:$Q$3105,6,FALSE),"DNP")</f>
        <v>4</v>
      </c>
      <c r="E3645" s="52">
        <f>IFERROR(VLOOKUP($A3645,$A$106:$Q$3105,7,FALSE),"DNP")</f>
        <v>9</v>
      </c>
      <c r="F3645" s="52">
        <f>IFERROR(VLOOKUP($A3645,$A$106:$Q$3105,8,FALSE),"DNP")</f>
        <v>5</v>
      </c>
      <c r="G3645" s="52">
        <f>IFERROR(VLOOKUP($A3645,$A$106:$Q$3105,9,FALSE),"DNP")</f>
        <v>4</v>
      </c>
      <c r="H3645" s="52">
        <f>IFERROR(VLOOKUP($A3645,$A$106:$Q$3105,10,FALSE),"DNP")</f>
        <v>3</v>
      </c>
      <c r="I3645" s="52">
        <f>IFERROR(VLOOKUP($A3645,$A$106:$Q$3105,11,FALSE),"DNP")</f>
        <v>5</v>
      </c>
      <c r="J3645" s="52">
        <f>IFERROR(VLOOKUP($A3645,$A$106:$Q$3105,12,FALSE),"DNP")</f>
        <v>4</v>
      </c>
      <c r="K3645" s="52">
        <f>IFERROR(VLOOKUP($A3645,$A$106:$Q$3105,13,FALSE),"DNP")</f>
        <v>4</v>
      </c>
      <c r="L3645" s="239">
        <f>IF(OR(K3645="DNP",K3645=""),"DNP",SUM(C3645:K3645))</f>
        <v>43</v>
      </c>
      <c r="M3645" s="240">
        <f>IFERROR(VLOOKUP($A3645,$A$106:$Q$3105,17,FALSE),"DNP")</f>
        <v>1</v>
      </c>
      <c r="N3645" s="241"/>
      <c r="O3645" s="241"/>
      <c r="P3645" s="241"/>
      <c r="Q3645" s="241"/>
      <c r="R3645" s="241"/>
      <c r="S3645" s="241"/>
      <c r="T3645" s="241"/>
      <c r="U3645" s="241"/>
      <c r="V3645" s="241"/>
      <c r="W3645" s="242"/>
      <c r="X3645" s="243"/>
      <c r="Y3645" s="49" t="str">
        <f t="shared" ref="Y3645" si="3063">IF(M3645="DNP","DNP",IF(M3645=1,"T",IF(M3645&gt;1,"W","L")))</f>
        <v>T</v>
      </c>
      <c r="Z3645" s="49">
        <f t="shared" si="3027"/>
        <v>0</v>
      </c>
      <c r="AA3645" s="244">
        <f t="shared" si="3028"/>
        <v>0</v>
      </c>
      <c r="AB3645" s="250">
        <f t="shared" ref="AB3645" si="3064">IF(AE3645&gt;=4,ROUNDDOWN((((VLOOKUP(MAX(AE3635:AE3645),AE3635:AK3652,7,FALSE)+VLOOKUP(MAX(AE3635:AE3645)-1,AE3635:AK3652,7,FALSE)+VLOOKUP(MAX(AE3635:AE3645)-2,AE3635:AK3652,7,FALSE)+VLOOKUP(MAX(AE3635:AE3645)-3,AE3635:AK3652,7,FALSE))/4)-36)*0.8,0),G3633)</f>
        <v>5</v>
      </c>
      <c r="AC3645" s="246">
        <f t="shared" si="3061"/>
        <v>11</v>
      </c>
      <c r="AD3645" t="str">
        <f>IF(L3645&lt;&gt;"DNP","P","DNP")</f>
        <v>P</v>
      </c>
      <c r="AE3645" s="52">
        <f>COUNTIF(AD3635:AD3645,"=P")</f>
        <v>11</v>
      </c>
      <c r="AF3645" t="str">
        <f t="shared" si="3031"/>
        <v>R</v>
      </c>
      <c r="AG3645" s="247">
        <f>IF(OR(W3645="DNP",W3645="")=TRUE,0,((W3654-W3645)*0.4)+(IF(Y3645="W",0.3,IF(Y3645="T",0,-0.3)))+(IF(X3645="",0,X3645*0.3)))+IF(OR(L3645="DNP",L3645="")=TRUE,0,((L3654-L3645)*0.4)+(IF(Y3645="W",0.3,IF(Y3645="T",0,-0.3)))+(IF(M3645="",0,M3645*0.3)))</f>
        <v>0.34444444444444289</v>
      </c>
      <c r="AH3645" s="247">
        <f t="shared" si="3042"/>
        <v>0.70533333333333026</v>
      </c>
      <c r="AI3645">
        <f t="shared" si="3035"/>
        <v>12</v>
      </c>
      <c r="AJ3645">
        <f t="shared" ref="AJ3645" si="3065">AI3645+VLOOKUP(A3645,$A$1830:$O$1934,15,FALSE)</f>
        <v>13</v>
      </c>
      <c r="AK3645">
        <f t="shared" si="3033"/>
        <v>43</v>
      </c>
    </row>
    <row r="3646" spans="1:37" ht="16.5" thickBot="1" x14ac:dyDescent="0.3">
      <c r="A3646" s="238" t="str">
        <f>CONCATENATE($C$10,"Wk ",B3646,"P",A3633)</f>
        <v>2015Wk 12P23</v>
      </c>
      <c r="B3646" s="52">
        <v>12</v>
      </c>
      <c r="C3646" s="241"/>
      <c r="D3646" s="241"/>
      <c r="E3646" s="241"/>
      <c r="F3646" s="241"/>
      <c r="G3646" s="241"/>
      <c r="H3646" s="241"/>
      <c r="I3646" s="241"/>
      <c r="J3646" s="241"/>
      <c r="K3646" s="241"/>
      <c r="L3646" s="248"/>
      <c r="M3646" s="249"/>
      <c r="N3646" s="52">
        <f>IFERROR(VLOOKUP($A3646,$A$106:$Q$3105,5,FALSE),"DNP")</f>
        <v>6</v>
      </c>
      <c r="O3646" s="52">
        <f>IFERROR(VLOOKUP($A3646,$A$106:$Q$3105,6,FALSE),"DNP")</f>
        <v>6</v>
      </c>
      <c r="P3646" s="52">
        <f>IFERROR(VLOOKUP($A3646,$A$106:$Q$3105,7,FALSE),"DNP")</f>
        <v>5</v>
      </c>
      <c r="Q3646" s="52">
        <f>IFERROR(VLOOKUP($A3646,$A$106:$Q$3105,8,FALSE),"DNP")</f>
        <v>4</v>
      </c>
      <c r="R3646" s="52">
        <f>IFERROR(VLOOKUP($A3646,$A$106:$Q$3105,9,FALSE),"DNP")</f>
        <v>3</v>
      </c>
      <c r="S3646" s="52">
        <f>IFERROR(VLOOKUP($A3646,$A$106:$Q$3105,10,FALSE),"DNP")</f>
        <v>5</v>
      </c>
      <c r="T3646" s="52">
        <f>IFERROR(VLOOKUP($A3646,$A$106:$Q$3105,11,FALSE),"DNP")</f>
        <v>3</v>
      </c>
      <c r="U3646" s="52">
        <f>IFERROR(VLOOKUP($A3646,$A$106:$Q$3105,12,FALSE),"DNP")</f>
        <v>5</v>
      </c>
      <c r="V3646" s="52">
        <f>IFERROR(VLOOKUP($A3646,$A$106:$Q$3105,13,FALSE),"DNP")</f>
        <v>5</v>
      </c>
      <c r="W3646" s="239">
        <f>IF(OR(V3646="DNP",V3646=""),"DNP",SUM(N3646:V3646))</f>
        <v>42</v>
      </c>
      <c r="X3646" s="240">
        <f>IFERROR(VLOOKUP($A3646,$A$106:$Q$3105,17,FALSE),"DNP")</f>
        <v>1</v>
      </c>
      <c r="Y3646" s="49" t="str">
        <f t="shared" ref="Y3646" si="3066">IF(X3646="DNP","DNP",IF(X3646=1,"T",IF(X3646&gt;1,"W","L")))</f>
        <v>T</v>
      </c>
      <c r="Z3646" s="49">
        <f t="shared" si="3027"/>
        <v>0</v>
      </c>
      <c r="AA3646" s="244">
        <f t="shared" si="3028"/>
        <v>0</v>
      </c>
      <c r="AB3646" s="250">
        <f t="shared" ref="AB3646" si="3067">IF(AE3646&gt;=4,ROUNDDOWN((((VLOOKUP(MAX(AE3635:AE3646),AE3635:AK3652,7,FALSE)+VLOOKUP(MAX(AE3635:AE3646)-1,AE3635:AK3652,7,FALSE)+VLOOKUP(MAX(AE3635:AE3646)-2,AE3635:AK3652,7,FALSE)+VLOOKUP(MAX(AE3635:AE3646)-3,AE3635:AK3652,7,FALSE))/4)-36)*0.8,0),G3633)</f>
        <v>5</v>
      </c>
      <c r="AC3646" s="246">
        <f t="shared" si="3061"/>
        <v>12</v>
      </c>
      <c r="AD3646" t="str">
        <f>IF(W3646&lt;&gt;"DNP","P","DNP")</f>
        <v>P</v>
      </c>
      <c r="AE3646" s="52">
        <f>COUNTIF(AD3635:AD3646,"=P")</f>
        <v>12</v>
      </c>
      <c r="AF3646" t="str">
        <f t="shared" si="3031"/>
        <v>R</v>
      </c>
      <c r="AG3646" s="247">
        <f>IF(OR(W3646="DNP",W3646="")=TRUE,0,((W3654-W3646)*0.4)+(IF(Y3646="W",0.3,IF(Y3646="T",0,-0.3)))+(IF(X3646="",0,X3646*0.3)))+IF(OR(L3646="DNP",L3646="")=TRUE,0,((L3654-L3646)*0.4)+(IF(Y3646="W",0.3,IF(Y3646="T",0,-0.3)))+(IF(M3646="",0,M3646*0.3)))</f>
        <v>0.25555555555555426</v>
      </c>
      <c r="AH3646" s="247">
        <f t="shared" si="3042"/>
        <v>0.90066666666666384</v>
      </c>
      <c r="AI3646">
        <f t="shared" si="3035"/>
        <v>12</v>
      </c>
      <c r="AJ3646">
        <f t="shared" ref="AJ3646" si="3068">AI3646+VLOOKUP(A3646,$A$1997:$O$2101,15,FALSE)</f>
        <v>12</v>
      </c>
      <c r="AK3646">
        <f t="shared" si="3033"/>
        <v>42</v>
      </c>
    </row>
    <row r="3647" spans="1:37" ht="16.5" thickBot="1" x14ac:dyDescent="0.3">
      <c r="A3647" s="238" t="str">
        <f>CONCATENATE($C$10,"Wk ",B3647,"P",A3633)</f>
        <v>2015Wk 13P23</v>
      </c>
      <c r="B3647" s="52">
        <v>13</v>
      </c>
      <c r="C3647" s="52">
        <f>IFERROR(VLOOKUP($A3647,$A$106:$Q$3105,5,FALSE),"DNP")</f>
        <v>6</v>
      </c>
      <c r="D3647" s="52">
        <f>IFERROR(VLOOKUP($A3647,$A$106:$Q$3105,6,FALSE),"DNP")</f>
        <v>5</v>
      </c>
      <c r="E3647" s="52">
        <f>IFERROR(VLOOKUP($A3647,$A$106:$Q$3105,7,FALSE),"DNP")</f>
        <v>6</v>
      </c>
      <c r="F3647" s="52">
        <f>IFERROR(VLOOKUP($A3647,$A$106:$Q$3105,8,FALSE),"DNP")</f>
        <v>7</v>
      </c>
      <c r="G3647" s="52">
        <f>IFERROR(VLOOKUP($A3647,$A$106:$Q$3105,9,FALSE),"DNP")</f>
        <v>4</v>
      </c>
      <c r="H3647" s="52">
        <f>IFERROR(VLOOKUP($A3647,$A$106:$Q$3105,10,FALSE),"DNP")</f>
        <v>4</v>
      </c>
      <c r="I3647" s="52">
        <f>IFERROR(VLOOKUP($A3647,$A$106:$Q$3105,11,FALSE),"DNP")</f>
        <v>4</v>
      </c>
      <c r="J3647" s="52">
        <f>IFERROR(VLOOKUP($A3647,$A$106:$Q$3105,12,FALSE),"DNP")</f>
        <v>4</v>
      </c>
      <c r="K3647" s="52">
        <f>IFERROR(VLOOKUP($A3647,$A$106:$Q$3105,13,FALSE),"DNP")</f>
        <v>4</v>
      </c>
      <c r="L3647" s="239">
        <f>IF(OR(K3647="DNP",K3647=""),"DNP",SUM(C3647:K3647))</f>
        <v>44</v>
      </c>
      <c r="M3647" s="240">
        <f>IFERROR(VLOOKUP($A3647,$A$106:$Q$3105,17,FALSE),"DNP")</f>
        <v>0</v>
      </c>
      <c r="N3647" s="241"/>
      <c r="O3647" s="241"/>
      <c r="P3647" s="241"/>
      <c r="Q3647" s="241"/>
      <c r="R3647" s="241"/>
      <c r="S3647" s="241"/>
      <c r="T3647" s="241"/>
      <c r="U3647" s="241"/>
      <c r="V3647" s="241"/>
      <c r="W3647" s="242"/>
      <c r="X3647" s="243"/>
      <c r="Y3647" s="49" t="str">
        <f t="shared" ref="Y3647" si="3069">IF(M3647="DNP","DNP",IF(M3647=1,"T",IF(M3647&gt;1,"W","L")))</f>
        <v>L</v>
      </c>
      <c r="Z3647" s="49">
        <f t="shared" si="3027"/>
        <v>0</v>
      </c>
      <c r="AA3647" s="244">
        <f t="shared" si="3028"/>
        <v>0</v>
      </c>
      <c r="AB3647" s="250">
        <f t="shared" ref="AB3647" si="3070">IF(AE3647&gt;=4,ROUNDDOWN((((VLOOKUP(MAX(AE3635:AE3647),AE3635:AK3652,7,FALSE)+VLOOKUP(MAX(AE3635:AE3647)-1,AE3635:AK3652,7,FALSE)+VLOOKUP(MAX(AE3635:AE3647)-2,AE3635:AK3652,7,FALSE)+VLOOKUP(MAX(AE3635:AE3647)-3,AE3635:AK3652,7,FALSE))/4)-36)*0.8,0),G3633)</f>
        <v>5</v>
      </c>
      <c r="AC3647" s="246">
        <f t="shared" si="3061"/>
        <v>13</v>
      </c>
      <c r="AD3647" t="str">
        <f>IF(L3647&lt;&gt;"DNP","P","DNP")</f>
        <v>P</v>
      </c>
      <c r="AE3647" s="52">
        <f>COUNTIF(AD3635:AD3647,"=P")</f>
        <v>13</v>
      </c>
      <c r="AF3647" t="str">
        <f t="shared" si="3031"/>
        <v>R</v>
      </c>
      <c r="AG3647" s="247">
        <f>IF(OR(W3647="DNP",W3647="")=TRUE,0,((W3654-W3647)*0.4)+(IF(Y3647="W",0.3,IF(Y3647="T",0,-0.3)))+(IF(X3647="",0,X3647*0.3)))+IF(OR(L3647="DNP",L3647="")=TRUE,0,((L3654-L3647)*0.4)+(IF(Y3647="W",0.3,IF(Y3647="T",0,-0.3)))+(IF(M3647="",0,M3647*0.3)))</f>
        <v>-0.65555555555555722</v>
      </c>
      <c r="AH3647" s="247">
        <f t="shared" si="3042"/>
        <v>-0.3706666666666697</v>
      </c>
      <c r="AI3647">
        <f t="shared" si="3035"/>
        <v>12</v>
      </c>
      <c r="AJ3647">
        <f t="shared" ref="AJ3647" si="3071">AI3647+VLOOKUP(A3647,$A$2164:$O$2268,15,FALSE)</f>
        <v>11</v>
      </c>
      <c r="AK3647">
        <f t="shared" si="3033"/>
        <v>44</v>
      </c>
    </row>
    <row r="3648" spans="1:37" ht="16.5" thickBot="1" x14ac:dyDescent="0.3">
      <c r="A3648" s="238" t="str">
        <f>CONCATENATE($C$10,"Wk ",B3648,"P",A3633)</f>
        <v>2015Wk 14P23</v>
      </c>
      <c r="B3648" s="52">
        <v>14</v>
      </c>
      <c r="C3648" s="241"/>
      <c r="D3648" s="241"/>
      <c r="E3648" s="241"/>
      <c r="F3648" s="241"/>
      <c r="G3648" s="241"/>
      <c r="H3648" s="241"/>
      <c r="I3648" s="241"/>
      <c r="J3648" s="241"/>
      <c r="K3648" s="241"/>
      <c r="L3648" s="248"/>
      <c r="M3648" s="249"/>
      <c r="N3648" s="52">
        <f>IFERROR(VLOOKUP($A3648,$A$106:$Q$3105,5,FALSE),"DNP")</f>
        <v>5</v>
      </c>
      <c r="O3648" s="52">
        <f>IFERROR(VLOOKUP($A3648,$A$106:$Q$3105,6,FALSE),"DNP")</f>
        <v>5</v>
      </c>
      <c r="P3648" s="52">
        <f>IFERROR(VLOOKUP($A3648,$A$106:$Q$3105,7,FALSE),"DNP")</f>
        <v>6</v>
      </c>
      <c r="Q3648" s="52">
        <f>IFERROR(VLOOKUP($A3648,$A$106:$Q$3105,8,FALSE),"DNP")</f>
        <v>5</v>
      </c>
      <c r="R3648" s="52">
        <f>IFERROR(VLOOKUP($A3648,$A$106:$Q$3105,9,FALSE),"DNP")</f>
        <v>3</v>
      </c>
      <c r="S3648" s="52">
        <f>IFERROR(VLOOKUP($A3648,$A$106:$Q$3105,10,FALSE),"DNP")</f>
        <v>5</v>
      </c>
      <c r="T3648" s="52">
        <f>IFERROR(VLOOKUP($A3648,$A$106:$Q$3105,11,FALSE),"DNP")</f>
        <v>4</v>
      </c>
      <c r="U3648" s="52">
        <f>IFERROR(VLOOKUP($A3648,$A$106:$Q$3105,12,FALSE),"DNP")</f>
        <v>5</v>
      </c>
      <c r="V3648" s="52">
        <f>IFERROR(VLOOKUP($A3648,$A$106:$Q$3105,13,FALSE),"DNP")</f>
        <v>6</v>
      </c>
      <c r="W3648" s="239">
        <f>IF(OR(V3648="DNP",V3648=""),"DNP",SUM(N3648:V3648))</f>
        <v>44</v>
      </c>
      <c r="X3648" s="240">
        <f>IFERROR(VLOOKUP($A3648,$A$106:$Q$3105,17,FALSE),"DNP")</f>
        <v>0</v>
      </c>
      <c r="Y3648" s="49" t="str">
        <f t="shared" ref="Y3648" si="3072">IF(X3648="DNP","DNP",IF(X3648=1,"T",IF(X3648&gt;1,"W","L")))</f>
        <v>L</v>
      </c>
      <c r="Z3648" s="49">
        <f t="shared" si="3027"/>
        <v>0</v>
      </c>
      <c r="AA3648" s="244">
        <f t="shared" si="3028"/>
        <v>0</v>
      </c>
      <c r="AB3648" s="250">
        <f t="shared" ref="AB3648" si="3073">IF(AE3648&gt;=4,ROUNDDOWN((((VLOOKUP(MAX(AE3635:AE3648),AE3635:AK3652,7,FALSE)+VLOOKUP(MAX(AE3635:AE3648)-1,AE3635:AK3652,7,FALSE)+VLOOKUP(MAX(AE3635:AE3648)-2,AE3635:AK3652,7,FALSE)+VLOOKUP(MAX(AE3635:AE3648)-3,AE3635:AK3652,7,FALSE))/4)-36)*0.8,0),G3633)</f>
        <v>5</v>
      </c>
      <c r="AC3648" s="246">
        <f t="shared" si="3061"/>
        <v>14</v>
      </c>
      <c r="AD3648" t="str">
        <f>IF(W3648&lt;&gt;"DNP","P","DNP")</f>
        <v>P</v>
      </c>
      <c r="AE3648" s="52">
        <f>COUNTIF(AD3635:AD3648,"=P")</f>
        <v>14</v>
      </c>
      <c r="AF3648" t="str">
        <f t="shared" si="3031"/>
        <v>R</v>
      </c>
      <c r="AG3648" s="247">
        <f>IF(OR(W3648="DNP",W3648="")=TRUE,0,((W3654-W3648)*0.4)+(IF(Y3648="W",0.3,IF(Y3648="T",0,-0.3)))+(IF(X3648="",0,X3648*0.3)))+IF(OR(L3648="DNP",L3648="")=TRUE,0,((L3654-L3648)*0.4)+(IF(Y3648="W",0.3,IF(Y3648="T",0,-0.3)))+(IF(M3648="",0,M3648*0.3)))</f>
        <v>-1.1444444444444457</v>
      </c>
      <c r="AH3648" s="247">
        <f t="shared" si="3042"/>
        <v>-1.4993333333333361</v>
      </c>
      <c r="AI3648">
        <f t="shared" si="3035"/>
        <v>12</v>
      </c>
      <c r="AJ3648">
        <f t="shared" ref="AJ3648" si="3074">AI3648+VLOOKUP(A3648,$A$2331:$O$2435,15,FALSE)</f>
        <v>10</v>
      </c>
      <c r="AK3648">
        <f t="shared" si="3033"/>
        <v>44</v>
      </c>
    </row>
    <row r="3649" spans="1:37" ht="16.5" thickBot="1" x14ac:dyDescent="0.3">
      <c r="A3649" s="238" t="str">
        <f>CONCATENATE($C$10,"Wk ",B3649,"P",A3633)</f>
        <v>2015Wk 15P23</v>
      </c>
      <c r="B3649" s="52">
        <v>15</v>
      </c>
      <c r="C3649" s="52">
        <f>IFERROR(VLOOKUP($A3649,$A$106:$Q$3105,5,FALSE),"DNP")</f>
        <v>5</v>
      </c>
      <c r="D3649" s="52">
        <f>IFERROR(VLOOKUP($A3649,$A$106:$Q$3105,6,FALSE),"DNP")</f>
        <v>4</v>
      </c>
      <c r="E3649" s="52">
        <f>IFERROR(VLOOKUP($A3649,$A$106:$Q$3105,7,FALSE),"DNP")</f>
        <v>6</v>
      </c>
      <c r="F3649" s="52">
        <f>IFERROR(VLOOKUP($A3649,$A$106:$Q$3105,8,FALSE),"DNP")</f>
        <v>5</v>
      </c>
      <c r="G3649" s="52">
        <f>IFERROR(VLOOKUP($A3649,$A$106:$Q$3105,9,FALSE),"DNP")</f>
        <v>4</v>
      </c>
      <c r="H3649" s="52">
        <f>IFERROR(VLOOKUP($A3649,$A$106:$Q$3105,10,FALSE),"DNP")</f>
        <v>4</v>
      </c>
      <c r="I3649" s="52">
        <f>IFERROR(VLOOKUP($A3649,$A$106:$Q$3105,11,FALSE),"DNP")</f>
        <v>4</v>
      </c>
      <c r="J3649" s="52">
        <f>IFERROR(VLOOKUP($A3649,$A$106:$Q$3105,12,FALSE),"DNP")</f>
        <v>3</v>
      </c>
      <c r="K3649" s="52">
        <f>IFERROR(VLOOKUP($A3649,$A$106:$Q$3105,13,FALSE),"DNP")</f>
        <v>5</v>
      </c>
      <c r="L3649" s="239">
        <f>IF(OR(K3649="DNP",K3649=""),"DNP",SUM(C3649:K3649))</f>
        <v>40</v>
      </c>
      <c r="M3649" s="240">
        <f>IFERROR(VLOOKUP($A3649,$A$106:$Q$3105,17,FALSE),"DNP")</f>
        <v>2</v>
      </c>
      <c r="N3649" s="241"/>
      <c r="O3649" s="241"/>
      <c r="P3649" s="241"/>
      <c r="Q3649" s="241"/>
      <c r="R3649" s="241"/>
      <c r="S3649" s="241"/>
      <c r="T3649" s="241"/>
      <c r="U3649" s="241"/>
      <c r="V3649" s="241"/>
      <c r="W3649" s="242"/>
      <c r="X3649" s="243"/>
      <c r="Y3649" s="49" t="str">
        <f t="shared" ref="Y3649" si="3075">IF(M3649="DNP","DNP",IF(M3649=1,"T",IF(M3649&gt;1,"W","L")))</f>
        <v>W</v>
      </c>
      <c r="Z3649" s="49">
        <f t="shared" si="3027"/>
        <v>0</v>
      </c>
      <c r="AA3649" s="244">
        <f t="shared" si="3028"/>
        <v>0</v>
      </c>
      <c r="AB3649" s="250">
        <f t="shared" ref="AB3649" si="3076">IF(AE3649&gt;=4,ROUNDDOWN((((VLOOKUP(MAX(AE3635:AE3649),AE3635:AK3652,7,FALSE)+VLOOKUP(MAX(AE3635:AE3649)-1,AE3635:AK3652,7,FALSE)+VLOOKUP(MAX(AE3635:AE3649)-2,AE3635:AK3652,7,FALSE)+VLOOKUP(MAX(AE3635:AE3649)-3,AE3635:AK3652,7,FALSE))/4)-36)*0.8,0),G3633)</f>
        <v>5</v>
      </c>
      <c r="AC3649" s="246">
        <f t="shared" si="3061"/>
        <v>15</v>
      </c>
      <c r="AD3649" t="str">
        <f>IF(L3649&lt;&gt;"DNP","P","DNP")</f>
        <v>P</v>
      </c>
      <c r="AE3649" s="52">
        <f>COUNTIF(AD3635:AD3649,"=P")</f>
        <v>15</v>
      </c>
      <c r="AF3649" t="str">
        <f t="shared" si="3031"/>
        <v>R</v>
      </c>
      <c r="AG3649" s="247">
        <f>IF(OR(W3649="DNP",W3649="")=TRUE,0,((W3654-W3649)*0.4)+(IF(Y3649="W",0.3,IF(Y3649="T",0,-0.3)))+(IF(X3649="",0,X3649*0.3)))+IF(OR(L3649="DNP",L3649="")=TRUE,0,((L3654-L3649)*0.4)+(IF(Y3649="W",0.3,IF(Y3649="T",0,-0.3)))+(IF(M3649="",0,M3649*0.3)))</f>
        <v>2.144444444444443</v>
      </c>
      <c r="AH3649" s="247">
        <f t="shared" si="3042"/>
        <v>1.1613333333333304</v>
      </c>
      <c r="AI3649">
        <f t="shared" si="3035"/>
        <v>12</v>
      </c>
      <c r="AJ3649">
        <f t="shared" ref="AJ3649" si="3077">AI3649+VLOOKUP(A3649,$A$2498:$O$2602,15,FALSE)</f>
        <v>14</v>
      </c>
      <c r="AK3649">
        <f t="shared" si="3033"/>
        <v>40</v>
      </c>
    </row>
    <row r="3650" spans="1:37" ht="16.5" thickBot="1" x14ac:dyDescent="0.3">
      <c r="A3650" s="238" t="str">
        <f>CONCATENATE($C$10,"Wk ",B3650,"P",A3633)</f>
        <v>2015Wk 16P23</v>
      </c>
      <c r="B3650" s="52">
        <v>16</v>
      </c>
      <c r="C3650" s="241"/>
      <c r="D3650" s="241"/>
      <c r="E3650" s="241"/>
      <c r="F3650" s="241"/>
      <c r="G3650" s="241"/>
      <c r="H3650" s="241"/>
      <c r="I3650" s="241"/>
      <c r="J3650" s="241"/>
      <c r="K3650" s="241"/>
      <c r="L3650" s="248"/>
      <c r="M3650" s="249"/>
      <c r="N3650" s="52">
        <f>IFERROR(VLOOKUP($A3650,$A$106:$Q$3105,5,FALSE),"DNP")</f>
        <v>5</v>
      </c>
      <c r="O3650" s="52">
        <f>IFERROR(VLOOKUP($A3650,$A$106:$Q$3105,6,FALSE),"DNP")</f>
        <v>5</v>
      </c>
      <c r="P3650" s="52">
        <f>IFERROR(VLOOKUP($A3650,$A$106:$Q$3105,7,FALSE),"DNP")</f>
        <v>4</v>
      </c>
      <c r="Q3650" s="52">
        <f>IFERROR(VLOOKUP($A3650,$A$106:$Q$3105,8,FALSE),"DNP")</f>
        <v>4</v>
      </c>
      <c r="R3650" s="52">
        <f>IFERROR(VLOOKUP($A3650,$A$106:$Q$3105,9,FALSE),"DNP")</f>
        <v>3</v>
      </c>
      <c r="S3650" s="52">
        <f>IFERROR(VLOOKUP($A3650,$A$106:$Q$3105,10,FALSE),"DNP")</f>
        <v>5</v>
      </c>
      <c r="T3650" s="52">
        <f>IFERROR(VLOOKUP($A3650,$A$106:$Q$3105,11,FALSE),"DNP")</f>
        <v>3</v>
      </c>
      <c r="U3650" s="52">
        <f>IFERROR(VLOOKUP($A3650,$A$106:$Q$3105,12,FALSE),"DNP")</f>
        <v>4</v>
      </c>
      <c r="V3650" s="52">
        <f>IFERROR(VLOOKUP($A3650,$A$106:$Q$3105,13,FALSE),"DNP")</f>
        <v>6</v>
      </c>
      <c r="W3650" s="239">
        <f>IF(OR(V3650="DNP",V3650=""),"DNP",SUM(N3650:V3650))</f>
        <v>39</v>
      </c>
      <c r="X3650" s="240">
        <f>IFERROR(VLOOKUP($A3650,$A$106:$Q$3105,17,FALSE),"DNP")</f>
        <v>2</v>
      </c>
      <c r="Y3650" s="49" t="str">
        <f t="shared" ref="Y3650" si="3078">IF(X3650="DNP","DNP",IF(X3650=1,"T",IF(X3650&gt;1,"W","L")))</f>
        <v>W</v>
      </c>
      <c r="Z3650" s="49">
        <f t="shared" si="3027"/>
        <v>0</v>
      </c>
      <c r="AA3650" s="244">
        <f t="shared" si="3028"/>
        <v>0</v>
      </c>
      <c r="AB3650" s="250">
        <f t="shared" ref="AB3650" si="3079">IF(AE3650&gt;=4,ROUNDDOWN((((VLOOKUP(MAX(AE3635:AE3650),AE3635:AK3652,7,FALSE)+VLOOKUP(MAX(AE3635:AE3650)-1,AE3635:AK3652,7,FALSE)+VLOOKUP(MAX(AE3635:AE3650)-2,AE3635:AK3652,7,FALSE)+VLOOKUP(MAX(AE3635:AE3650)-3,AE3635:AK3652,7,FALSE))/4)-36)*0.8,0),G3633)</f>
        <v>4</v>
      </c>
      <c r="AC3650" s="246">
        <f t="shared" si="3061"/>
        <v>16</v>
      </c>
      <c r="AD3650" t="str">
        <f>IF(W3650&lt;&gt;"DNP","P","DNP")</f>
        <v>P</v>
      </c>
      <c r="AE3650" s="52">
        <f>COUNTIF(AD3635:AD3650,"=P")</f>
        <v>16</v>
      </c>
      <c r="AF3650" t="str">
        <f t="shared" si="3031"/>
        <v>R</v>
      </c>
      <c r="AG3650" s="247">
        <f>IF(OR(W3650="DNP",W3650="")=TRUE,0,((W3654-W3650)*0.4)+(IF(Y3650="W",0.3,IF(Y3650="T",0,-0.3)))+(IF(X3650="",0,X3650*0.3)))+IF(OR(L3650="DNP",L3650="")=TRUE,0,((L3654-L3650)*0.4)+(IF(Y3650="W",0.3,IF(Y3650="T",0,-0.3)))+(IF(M3650="",0,M3650*0.3)))</f>
        <v>2.0555555555555545</v>
      </c>
      <c r="AH3650" s="247">
        <f t="shared" si="3042"/>
        <v>3.1146666666666638</v>
      </c>
      <c r="AI3650">
        <f t="shared" si="3035"/>
        <v>13</v>
      </c>
      <c r="AJ3650">
        <f t="shared" ref="AJ3650" si="3080">AI3650+VLOOKUP(A3650,$A$2665:$O$2769,15,FALSE)</f>
        <v>17</v>
      </c>
      <c r="AK3650">
        <f t="shared" si="3033"/>
        <v>39</v>
      </c>
    </row>
    <row r="3651" spans="1:37" ht="16.5" thickBot="1" x14ac:dyDescent="0.3">
      <c r="A3651" s="238" t="str">
        <f>CONCATENATE($C$10,"Wk ",B3651,"P",A3633)</f>
        <v>2015Wk 17P23</v>
      </c>
      <c r="B3651" s="52">
        <v>17</v>
      </c>
      <c r="C3651" s="52">
        <f>IFERROR(VLOOKUP($A3651,$A$106:$Q$3105,5,FALSE),"DNP")</f>
        <v>5</v>
      </c>
      <c r="D3651" s="52">
        <f>IFERROR(VLOOKUP($A3651,$A$106:$Q$3105,6,FALSE),"DNP")</f>
        <v>4</v>
      </c>
      <c r="E3651" s="52">
        <f>IFERROR(VLOOKUP($A3651,$A$106:$Q$3105,7,FALSE),"DNP")</f>
        <v>8</v>
      </c>
      <c r="F3651" s="52">
        <f>IFERROR(VLOOKUP($A3651,$A$106:$Q$3105,8,FALSE),"DNP")</f>
        <v>6</v>
      </c>
      <c r="G3651" s="52">
        <f>IFERROR(VLOOKUP($A3651,$A$106:$Q$3105,9,FALSE),"DNP")</f>
        <v>6</v>
      </c>
      <c r="H3651" s="52">
        <f>IFERROR(VLOOKUP($A3651,$A$106:$Q$3105,10,FALSE),"DNP")</f>
        <v>4</v>
      </c>
      <c r="I3651" s="52">
        <f>IFERROR(VLOOKUP($A3651,$A$106:$Q$3105,11,FALSE),"DNP")</f>
        <v>4</v>
      </c>
      <c r="J3651" s="52">
        <f>IFERROR(VLOOKUP($A3651,$A$106:$Q$3105,12,FALSE),"DNP")</f>
        <v>3</v>
      </c>
      <c r="K3651" s="52">
        <f>IFERROR(VLOOKUP($A3651,$A$106:$Q$3105,13,FALSE),"DNP")</f>
        <v>5</v>
      </c>
      <c r="L3651" s="239">
        <f>IF(OR(K3651="DNP",K3651=""),"DNP",SUM(C3651:K3651))</f>
        <v>45</v>
      </c>
      <c r="M3651" s="240">
        <f>IFERROR(VLOOKUP($A3651,$A$106:$Q$3105,17,FALSE),"DNP")</f>
        <v>0</v>
      </c>
      <c r="N3651" s="241"/>
      <c r="O3651" s="241"/>
      <c r="P3651" s="241"/>
      <c r="Q3651" s="241"/>
      <c r="R3651" s="241"/>
      <c r="S3651" s="241"/>
      <c r="T3651" s="241"/>
      <c r="U3651" s="241"/>
      <c r="V3651" s="241"/>
      <c r="W3651" s="242"/>
      <c r="X3651" s="243"/>
      <c r="Y3651" s="49" t="str">
        <f t="shared" ref="Y3651" si="3081">IF(M3651="DNP","DNP",IF(M3651=1,"T",IF(M3651&gt;1,"W","L")))</f>
        <v>L</v>
      </c>
      <c r="Z3651" s="49">
        <f t="shared" si="3027"/>
        <v>0</v>
      </c>
      <c r="AA3651" s="244">
        <f t="shared" si="3028"/>
        <v>0</v>
      </c>
      <c r="AB3651" s="250">
        <f t="shared" ref="AB3651" si="3082">IF(AE3651&gt;=4,ROUNDDOWN((((VLOOKUP(MAX(AE3635:AE3651),AE3635:AK3652,7,FALSE)+VLOOKUP(MAX(AE3635:AE3651)-1,AE3635:AK3652,7,FALSE)+VLOOKUP(MAX(AE3635:AE3651)-2,AE3635:AK3652,7,FALSE)+VLOOKUP(MAX(AE3635:AE3651)-3,AE3635:AK3652,7,FALSE))/4)-36)*0.8,0),G3633)</f>
        <v>4</v>
      </c>
      <c r="AC3651" s="246">
        <f t="shared" si="3061"/>
        <v>17</v>
      </c>
      <c r="AD3651" t="str">
        <f>IF(L3651&lt;&gt;"DNP","P","DNP")</f>
        <v>P</v>
      </c>
      <c r="AE3651" s="52">
        <f>COUNTIF(AD3635:AD3651,"=P")</f>
        <v>17</v>
      </c>
      <c r="AF3651" t="str">
        <f t="shared" si="3031"/>
        <v>R</v>
      </c>
      <c r="AG3651" s="247">
        <f>IF(OR(W3651="DNP",W3651="")=TRUE,0,((W3654-W3651)*0.4)+(IF(Y3651="W",0.3,IF(Y3651="T",0,-0.3)))+(IF(X3651="",0,X3651*0.3)))+IF(OR(L3651="DNP",L3651="")=TRUE,0,((L3654-L3651)*0.4)+(IF(Y3651="W",0.3,IF(Y3651="T",0,-0.3)))+(IF(M3651="",0,M3651*0.3)))</f>
        <v>-1.0555555555555571</v>
      </c>
      <c r="AH3651" s="247">
        <f t="shared" si="3042"/>
        <v>1.0293333333333308</v>
      </c>
      <c r="AI3651">
        <f t="shared" si="3035"/>
        <v>13</v>
      </c>
      <c r="AJ3651">
        <f t="shared" ref="AJ3651" si="3083">AI3651+VLOOKUP(A3651,$A$2832:$O$2936,15,FALSE)</f>
        <v>11</v>
      </c>
      <c r="AK3651">
        <f t="shared" si="3033"/>
        <v>45</v>
      </c>
    </row>
    <row r="3652" spans="1:37" ht="16.5" thickBot="1" x14ac:dyDescent="0.3">
      <c r="A3652" s="238" t="str">
        <f>CONCATENATE($C$10,"Wk ",B3652,"P",A3633)</f>
        <v>2015Wk 18P23</v>
      </c>
      <c r="B3652" s="52">
        <v>18</v>
      </c>
      <c r="C3652" s="241"/>
      <c r="D3652" s="241"/>
      <c r="E3652" s="241"/>
      <c r="F3652" s="241"/>
      <c r="G3652" s="241"/>
      <c r="H3652" s="241"/>
      <c r="I3652" s="241"/>
      <c r="J3652" s="241"/>
      <c r="K3652" s="241"/>
      <c r="L3652" s="248"/>
      <c r="M3652" s="249"/>
      <c r="N3652" s="52">
        <f>IFERROR(VLOOKUP($A3652,$A$106:$Q$3105,5,FALSE),"DNP")</f>
        <v>4</v>
      </c>
      <c r="O3652" s="52">
        <f>IFERROR(VLOOKUP($A3652,$A$106:$Q$3105,6,FALSE),"DNP")</f>
        <v>6</v>
      </c>
      <c r="P3652" s="52">
        <f>IFERROR(VLOOKUP($A3652,$A$106:$Q$3105,7,FALSE),"DNP")</f>
        <v>6</v>
      </c>
      <c r="Q3652" s="52">
        <f>IFERROR(VLOOKUP($A3652,$A$106:$Q$3105,8,FALSE),"DNP")</f>
        <v>5</v>
      </c>
      <c r="R3652" s="52">
        <f>IFERROR(VLOOKUP($A3652,$A$106:$Q$3105,9,FALSE),"DNP")</f>
        <v>4</v>
      </c>
      <c r="S3652" s="52">
        <f>IFERROR(VLOOKUP($A3652,$A$106:$Q$3105,10,FALSE),"DNP")</f>
        <v>5</v>
      </c>
      <c r="T3652" s="52">
        <f>IFERROR(VLOOKUP($A3652,$A$106:$Q$3105,11,FALSE),"DNP")</f>
        <v>2</v>
      </c>
      <c r="U3652" s="52">
        <f>IFERROR(VLOOKUP($A3652,$A$106:$Q$3105,12,FALSE),"DNP")</f>
        <v>5</v>
      </c>
      <c r="V3652" s="52">
        <f>IFERROR(VLOOKUP($A3652,$A$106:$Q$3105,13,FALSE),"DNP")</f>
        <v>6</v>
      </c>
      <c r="W3652" s="239">
        <f>IF(OR(V3652="DNP",V3652=""),"DNP",SUM(N3652:V3652))</f>
        <v>43</v>
      </c>
      <c r="X3652" s="240">
        <f>IFERROR(VLOOKUP($A3652,$A$106:$Q$3105,17,FALSE),"DNP")</f>
        <v>0</v>
      </c>
      <c r="Y3652" s="49" t="str">
        <f t="shared" ref="Y3652" si="3084">IF(X3652="DNP","DNP",IF(X3652=1,"T",IF(X3652&gt;1,"W","L")))</f>
        <v>L</v>
      </c>
      <c r="Z3652" s="49">
        <f t="shared" si="3027"/>
        <v>1</v>
      </c>
      <c r="AA3652" s="244">
        <f t="shared" si="3028"/>
        <v>9</v>
      </c>
      <c r="AB3652" s="250">
        <f t="shared" ref="AB3652" si="3085">IF(AE3652&gt;=4,ROUNDDOWN((((VLOOKUP(MAX(AE3635:AE3652),AE3635:AK3652,7,FALSE)+VLOOKUP(MAX(AE3635:AE3652)-1,AE3635:AK3652,7,FALSE)+VLOOKUP(MAX(AE3635:AE3652)-2,AE3635:AK3652,7,FALSE)+VLOOKUP(MAX(AE3635:AE3652)-3,AE3635:AK3652,7,FALSE))/4)-36)*0.8,0),G3633)</f>
        <v>4</v>
      </c>
      <c r="AC3652" s="246">
        <f t="shared" si="3061"/>
        <v>18</v>
      </c>
      <c r="AD3652" t="str">
        <f>IF(W3652&lt;&gt;"DNP","P","DNP")</f>
        <v>P</v>
      </c>
      <c r="AE3652" s="52">
        <f>COUNTIF(AD3635:AD3652,"=P")</f>
        <v>18</v>
      </c>
      <c r="AF3652" t="str">
        <f t="shared" si="3031"/>
        <v>R</v>
      </c>
      <c r="AG3652" s="247">
        <f>IF(OR(W3652="DNP",W3652="")=TRUE,0,((W3654-W3652)*0.4)+(IF(Y3652="W",0.3,IF(Y3652="T",0,-0.3)))+(IF(X3652="",0,X3652*0.3)))+IF(OR(L3652="DNP",L3652="")=TRUE,0,((L3654-L3652)*0.4)+(IF(Y3652="W",0.3,IF(Y3652="T",0,-0.3)))+(IF(M3652="",0,M3652*0.3)))</f>
        <v>-0.7444444444444458</v>
      </c>
      <c r="AH3652" s="247">
        <f t="shared" si="3042"/>
        <v>-0.77333333333333609</v>
      </c>
      <c r="AI3652">
        <f t="shared" si="3035"/>
        <v>13</v>
      </c>
      <c r="AJ3652">
        <f t="shared" ref="AJ3652" si="3086">AI3652+VLOOKUP(A3652,$A$2999:$O$3103,15,FALSE)</f>
        <v>13</v>
      </c>
      <c r="AK3652">
        <f t="shared" si="3033"/>
        <v>43</v>
      </c>
    </row>
    <row r="3653" spans="1:37" ht="18" x14ac:dyDescent="0.25">
      <c r="A3653" s="238" t="str">
        <f>CONCATENATE($C$10,"S&amp;AP",A3633)</f>
        <v>2015S&amp;AP23</v>
      </c>
      <c r="B3653" s="251" t="s">
        <v>321</v>
      </c>
      <c r="C3653" s="252" t="str">
        <f>CONCATENATE(SUM(C3635:C3652)+100,COUNT(C3635:C3652)+100)</f>
        <v>150109</v>
      </c>
      <c r="D3653" s="252" t="str">
        <f t="shared" ref="D3653:K3653" si="3087">CONCATENATE(SUM(D3635:D3652)+100,COUNT(D3635:D3652)+100)</f>
        <v>142109</v>
      </c>
      <c r="E3653" s="252" t="str">
        <f t="shared" si="3087"/>
        <v>156109</v>
      </c>
      <c r="F3653" s="252" t="str">
        <f t="shared" si="3087"/>
        <v>151109</v>
      </c>
      <c r="G3653" s="252" t="str">
        <f t="shared" si="3087"/>
        <v>141109</v>
      </c>
      <c r="H3653" s="252" t="str">
        <f t="shared" si="3087"/>
        <v>136109</v>
      </c>
      <c r="I3653" s="252" t="str">
        <f t="shared" si="3087"/>
        <v>138109</v>
      </c>
      <c r="J3653" s="252" t="str">
        <f t="shared" si="3087"/>
        <v>133109</v>
      </c>
      <c r="K3653" s="252" t="str">
        <f t="shared" si="3087"/>
        <v>141109</v>
      </c>
      <c r="L3653" s="253"/>
      <c r="M3653" s="254">
        <f>SUM(M3635:M3652)</f>
        <v>5</v>
      </c>
      <c r="N3653" s="252" t="str">
        <f>CONCATENATE(SUM(N3635:N3652)+100,COUNT(N3635:N3652)+100)</f>
        <v>144109</v>
      </c>
      <c r="O3653" s="252" t="str">
        <f t="shared" ref="O3653:V3653" si="3088">CONCATENATE(SUM(O3635:O3652)+100,COUNT(O3635:O3652)+100)</f>
        <v>149109</v>
      </c>
      <c r="P3653" s="252" t="str">
        <f t="shared" si="3088"/>
        <v>148109</v>
      </c>
      <c r="Q3653" s="252" t="str">
        <f t="shared" si="3088"/>
        <v>142109</v>
      </c>
      <c r="R3653" s="252" t="str">
        <f t="shared" si="3088"/>
        <v>130109</v>
      </c>
      <c r="S3653" s="252" t="str">
        <f t="shared" si="3088"/>
        <v>141109</v>
      </c>
      <c r="T3653" s="252" t="str">
        <f t="shared" si="3088"/>
        <v>129109</v>
      </c>
      <c r="U3653" s="252" t="str">
        <f t="shared" si="3088"/>
        <v>145109</v>
      </c>
      <c r="V3653" s="252" t="str">
        <f t="shared" si="3088"/>
        <v>149109</v>
      </c>
      <c r="W3653" s="253"/>
      <c r="X3653" s="254">
        <f>SUM(X3635:X3652)</f>
        <v>8</v>
      </c>
      <c r="Y3653" s="255"/>
      <c r="Z3653" s="256"/>
      <c r="AA3653" s="257"/>
      <c r="AB3653" s="52"/>
      <c r="AC3653" s="52"/>
    </row>
    <row r="3654" spans="1:37" ht="18" x14ac:dyDescent="0.25">
      <c r="B3654" s="251" t="s">
        <v>322</v>
      </c>
      <c r="C3654" s="258">
        <f>AVERAGE(C3635:C3652)</f>
        <v>5.5555555555555554</v>
      </c>
      <c r="D3654" s="258">
        <f t="shared" ref="D3654:K3654" si="3089">AVERAGE(D3635:D3652)</f>
        <v>4.666666666666667</v>
      </c>
      <c r="E3654" s="258">
        <f t="shared" si="3089"/>
        <v>6.2222222222222223</v>
      </c>
      <c r="F3654" s="258">
        <f t="shared" si="3089"/>
        <v>5.666666666666667</v>
      </c>
      <c r="G3654" s="258">
        <f t="shared" si="3089"/>
        <v>4.5555555555555554</v>
      </c>
      <c r="H3654" s="258">
        <f t="shared" si="3089"/>
        <v>4</v>
      </c>
      <c r="I3654" s="258">
        <f t="shared" si="3089"/>
        <v>4.2222222222222223</v>
      </c>
      <c r="J3654" s="258">
        <f t="shared" si="3089"/>
        <v>3.6666666666666665</v>
      </c>
      <c r="K3654" s="258">
        <f t="shared" si="3089"/>
        <v>4.5555555555555554</v>
      </c>
      <c r="L3654" s="259">
        <f>SUM(C3654:K3654)</f>
        <v>43.111111111111107</v>
      </c>
      <c r="M3654" s="260"/>
      <c r="N3654" s="258">
        <f>AVERAGE(N3635:N3652)</f>
        <v>4.8888888888888893</v>
      </c>
      <c r="O3654" s="258">
        <f t="shared" ref="O3654:V3654" si="3090">AVERAGE(O3635:O3652)</f>
        <v>5.4444444444444446</v>
      </c>
      <c r="P3654" s="261">
        <f t="shared" si="3090"/>
        <v>5.333333333333333</v>
      </c>
      <c r="Q3654" s="261">
        <f t="shared" si="3090"/>
        <v>4.666666666666667</v>
      </c>
      <c r="R3654" s="261">
        <f t="shared" si="3090"/>
        <v>3.3333333333333335</v>
      </c>
      <c r="S3654" s="261">
        <f t="shared" si="3090"/>
        <v>4.5555555555555554</v>
      </c>
      <c r="T3654" s="261">
        <f t="shared" si="3090"/>
        <v>3.2222222222222223</v>
      </c>
      <c r="U3654" s="261">
        <f t="shared" si="3090"/>
        <v>5</v>
      </c>
      <c r="V3654" s="261">
        <f t="shared" si="3090"/>
        <v>5.4444444444444446</v>
      </c>
      <c r="W3654" s="262">
        <f>SUM(N3654:V3654)</f>
        <v>41.888888888888886</v>
      </c>
      <c r="X3654" s="260"/>
      <c r="Y3654" s="148"/>
      <c r="Z3654" s="263"/>
      <c r="AA3654" s="264"/>
      <c r="AB3654" s="52"/>
      <c r="AC3654" s="52"/>
    </row>
    <row r="3655" spans="1:37" x14ac:dyDescent="0.25">
      <c r="B3655" s="265"/>
      <c r="C3655" s="266"/>
      <c r="D3655" s="265"/>
      <c r="E3655" s="266"/>
      <c r="F3655" s="265"/>
      <c r="G3655" s="266"/>
      <c r="H3655" s="265"/>
      <c r="I3655" s="266"/>
      <c r="J3655" s="265"/>
      <c r="K3655" s="266"/>
      <c r="L3655" s="265"/>
      <c r="M3655" s="266"/>
      <c r="N3655" s="265"/>
      <c r="O3655" s="266"/>
      <c r="P3655" s="265"/>
      <c r="Q3655" s="266"/>
      <c r="R3655" s="265"/>
      <c r="S3655" s="266"/>
      <c r="T3655" s="265"/>
      <c r="U3655" s="266"/>
      <c r="V3655" s="265"/>
      <c r="W3655" s="266"/>
      <c r="X3655" s="265"/>
      <c r="Y3655" s="266"/>
      <c r="Z3655" s="265"/>
      <c r="AA3655" s="266"/>
      <c r="AB3655" s="265"/>
      <c r="AC3655" s="266"/>
    </row>
    <row r="3656" spans="1:37" ht="18.75" thickBot="1" x14ac:dyDescent="0.3">
      <c r="B3656" s="267"/>
      <c r="C3656" s="267"/>
      <c r="D3656" s="267"/>
      <c r="E3656" s="296" t="s">
        <v>323</v>
      </c>
      <c r="F3656" s="297"/>
      <c r="G3656" s="297"/>
      <c r="H3656" s="297"/>
      <c r="I3656" s="297"/>
      <c r="J3656" s="297"/>
      <c r="K3656" s="297"/>
      <c r="L3656" s="297"/>
      <c r="M3656" s="297"/>
    </row>
    <row r="3657" spans="1:37" ht="16.5" thickBot="1" x14ac:dyDescent="0.3">
      <c r="B3657" s="267"/>
      <c r="C3657" s="52"/>
      <c r="D3657" s="268" t="s">
        <v>324</v>
      </c>
      <c r="E3657" s="293" t="s">
        <v>325</v>
      </c>
      <c r="F3657" s="294"/>
      <c r="G3657" s="294"/>
      <c r="H3657" s="294"/>
      <c r="I3657" s="294"/>
      <c r="J3657" s="294"/>
      <c r="K3657" s="294"/>
      <c r="L3657" s="294"/>
      <c r="M3657" s="295"/>
      <c r="P3657" t="s">
        <v>326</v>
      </c>
      <c r="R3657" t="s">
        <v>327</v>
      </c>
    </row>
    <row r="3658" spans="1:37" x14ac:dyDescent="0.25">
      <c r="B3658" s="267"/>
      <c r="C3658" s="52"/>
      <c r="D3658" s="269">
        <f>MAX(AC3635:AC3652)</f>
        <v>18</v>
      </c>
      <c r="E3658" s="270" t="s">
        <v>328</v>
      </c>
      <c r="F3658" s="271" t="s">
        <v>329</v>
      </c>
      <c r="G3658" s="271" t="s">
        <v>330</v>
      </c>
      <c r="H3658" s="271" t="s">
        <v>331</v>
      </c>
      <c r="I3658" s="271" t="s">
        <v>332</v>
      </c>
      <c r="J3658" s="271" t="s">
        <v>19</v>
      </c>
      <c r="K3658" s="271" t="s">
        <v>333</v>
      </c>
      <c r="L3658" s="271" t="s">
        <v>334</v>
      </c>
      <c r="M3658" s="272" t="s">
        <v>312</v>
      </c>
      <c r="N3658" t="s">
        <v>318</v>
      </c>
      <c r="O3658" s="273" t="s">
        <v>18</v>
      </c>
      <c r="P3658" s="274" t="s">
        <v>335</v>
      </c>
      <c r="Q3658" s="274" t="s">
        <v>336</v>
      </c>
      <c r="R3658" t="s">
        <v>0</v>
      </c>
      <c r="S3658" t="s">
        <v>1</v>
      </c>
      <c r="T3658" t="s">
        <v>13</v>
      </c>
      <c r="U3658" t="s">
        <v>337</v>
      </c>
      <c r="V3658" s="237" t="s">
        <v>338</v>
      </c>
      <c r="W3658" s="237" t="s">
        <v>339</v>
      </c>
      <c r="X3658" s="237" t="s">
        <v>340</v>
      </c>
      <c r="Y3658" s="237" t="s">
        <v>341</v>
      </c>
      <c r="Z3658" s="237" t="s">
        <v>342</v>
      </c>
      <c r="AA3658" s="237" t="s">
        <v>343</v>
      </c>
      <c r="AB3658" s="237" t="s">
        <v>344</v>
      </c>
      <c r="AC3658" s="237" t="s">
        <v>345</v>
      </c>
    </row>
    <row r="3659" spans="1:37" ht="16.5" thickBot="1" x14ac:dyDescent="0.3">
      <c r="A3659" s="238" t="str">
        <f>CONCATENATE($C$10,"P",A3633)</f>
        <v>2015P23</v>
      </c>
      <c r="B3659" s="275"/>
      <c r="C3659" s="52" t="str">
        <f>C3633</f>
        <v>Steve Donegan</v>
      </c>
      <c r="D3659" s="276">
        <f>IF(D3658=0,G3633,VLOOKUP(D3658,B3635:AB3652,27,FALSE))</f>
        <v>4</v>
      </c>
      <c r="E3659" s="277">
        <f>E3662+E3665</f>
        <v>13</v>
      </c>
      <c r="F3659" s="277">
        <f>F3662+F3665</f>
        <v>5</v>
      </c>
      <c r="G3659" s="277">
        <f>G3662+G3665</f>
        <v>10</v>
      </c>
      <c r="H3659" s="277">
        <f>H3662+H3665</f>
        <v>3</v>
      </c>
      <c r="I3659" s="277">
        <f>I3662+I3665</f>
        <v>36</v>
      </c>
      <c r="J3659" s="278">
        <f>E3659/I3659</f>
        <v>0.3611111111111111</v>
      </c>
      <c r="K3659" s="279">
        <f>F3659/SUM(F3659:H3659)</f>
        <v>0.27777777777777779</v>
      </c>
      <c r="L3659" s="277">
        <f>L3662+L3665</f>
        <v>2</v>
      </c>
      <c r="M3659" s="277">
        <f>M3662+M3665</f>
        <v>15</v>
      </c>
      <c r="N3659" s="247">
        <f>VLOOKUP(D3658,AC3635:AH3652,6,FALSE)</f>
        <v>-0.77333333333333609</v>
      </c>
      <c r="O3659">
        <f>IFERROR(VLOOKUP(D3658,AC3635:AI3652,7,FALSE),AI3635)</f>
        <v>13</v>
      </c>
      <c r="P3659" s="134">
        <f>IF(D3659&lt;=-1,ROUNDUP(((((ROUNDDOWN((AVERAGE(L3635:L3652,W3635:W3652)-36)*0.8,0)+0.001)/0.8)+36)*(COUNT(L3635:L3652,W3635:W3652)+1))-SUM(L3635:L3652,W3635:W3652),0),ROUNDUP(((((ROUNDDOWN((AVERAGE(L3635:L3652,W3635:W3652)-36)*0.8,0)+1)/0.8)+36)*(COUNT(L3635:L3652,W3635:W3652)+1))-SUM(L3635:L3652,W3635:W3652),0))</f>
        <v>62</v>
      </c>
      <c r="Q3659" s="134">
        <f>IF(ROUNDDOWN((AVERAGE(L3635:L3652,W3635:W3652)-36)*0.8,0)&lt;=0,ROUNDDOWN(((((ROUNDDOWN((AVERAGE(L3635:L3652,W3635:W3652)-36)*0.8,0)-1)/0.8)+36)*(COUNT(L3635:L3652,W3635:W3652)+1))-SUM(L3635:L3652,W3635:W3652),0),ROUNDDOWN(((((ROUNDDOWN((AVERAGE(L3635:L3652,W3635:W3652)-36)*0.8,0)-0.001)/0.8)+36)*(COUNT(L3635:L3652,W3635:W3652)+1))-SUM(L3635:L3652,W3635:W3652),0))</f>
        <v>37</v>
      </c>
      <c r="R3659" s="247">
        <f>L3654</f>
        <v>43.111111111111107</v>
      </c>
      <c r="S3659" s="247">
        <f>W3654</f>
        <v>41.888888888888886</v>
      </c>
      <c r="T3659">
        <f>SUMIF(AD3635:AD3652,"P",AI3635:AI3652)</f>
        <v>223</v>
      </c>
      <c r="U3659">
        <f>SUMIF(AD3635:AD3652,"P",AJ3635:AJ3652)</f>
        <v>222</v>
      </c>
      <c r="V3659" s="280">
        <f>SUM(COUNTIF(C3635:C3652,3),COUNTIF(D3635:D3652,2),COUNTIF(E3635:E3652,3),COUNTIF(F3635:F3652,2),COUNTIF(G3635:G3652,2),COUNTIF(H3635:H3652,1),COUNTIF(I3635:I3652,2),COUNTIF(J3635:J3652,1),COUNTIF(K3635:K3652,2),COUNTIF(N3635:N3652,2),COUNTIF(O3635:O3652,2),COUNTIF(P3635:P3652,3),COUNTIF(Q3635:Q3652,2),COUNTIF(R3635:R3652,1),COUNTIF(S3635:S3652,2),COUNTIF(T3635:T3652,1),COUNTIF(U3635:U3652,2),COUNTIF(V3635:V3652,3))/(9*MAX($AE3635:$AE3652))</f>
        <v>0</v>
      </c>
      <c r="W3659" s="280">
        <f>SUM(COUNTIF(C3635:C3652,4),COUNTIF(D3635:D3652,3),COUNTIF(E3635:E3652,4),COUNTIF(F3635:F3652,3),COUNTIF(G3635:G3652,3),COUNTIF(H3635:H3652,2),COUNTIF(I3635:I3652,3),COUNTIF(J3635:J3652,2),COUNTIF(K3635:K3652,3),COUNTIF(N3635:N3652,3),COUNTIF(O3635:O3652,3),COUNTIF(P3635:P3652,4),COUNTIF(Q3635:Q3652,3),COUNTIF(R3635:R3652,2),COUNTIF(S3635:S3652,3),COUNTIF(T3635:T3652,2),COUNTIF(U3635:U3652,3),COUNTIF(V3635:V3652,4))/(9*MAX($AE3635:$AE3652))</f>
        <v>1.8518518518518517E-2</v>
      </c>
      <c r="X3659" s="280">
        <f>SUM(COUNTIF(C3635:C3652,5),COUNTIF(D3635:D3652,4),COUNTIF(E3635:E3652,5),COUNTIF(F3635:F3652,4),COUNTIF(G3635:G3652,4),COUNTIF(H3635:H3652,3),COUNTIF(I3635:I3652,4),COUNTIF(J3635:J3652,3),COUNTIF(K3635:K3652,4),COUNTIF(N3635:N3652,4),COUNTIF(O3635:O3652,4),COUNTIF(P3635:P3652,5),COUNTIF(Q3635:Q3652,4),COUNTIF(R3635:R3652,3),COUNTIF(S3635:S3652,4),COUNTIF(T3635:T3652,3),COUNTIF(U3635:U3652,4),COUNTIF(V3635:V3652,5))/(9*MAX($AE3635:$AE3652))</f>
        <v>0.3888888888888889</v>
      </c>
      <c r="Y3659" s="280">
        <f>SUM(COUNTIF(C3635:C3652,6),COUNTIF(D3635:D3652,5),COUNTIF(E3635:E3652,6),COUNTIF(F3635:F3652,5),COUNTIF(G3635:G3652,5),COUNTIF(H3635:H3652,4),COUNTIF(I3635:I3652,5),COUNTIF(J3635:J3652,4),COUNTIF(K3635:K3652,5),COUNTIF(N3635:N3652,5),COUNTIF(O3635:O3652,5),COUNTIF(P3635:P3652,6),COUNTIF(Q3635:Q3652,5),COUNTIF(R3635:R3652,4),COUNTIF(S3635:S3652,5),COUNTIF(T3635:T3652,4),COUNTIF(U3635:U3652,5),COUNTIF(V3635:V3652,6))/(9*MAX($AE3635:$AE3652))</f>
        <v>0.47530864197530864</v>
      </c>
      <c r="Z3659" s="280">
        <f>SUM(COUNTIF(C3635:C3652,"&gt;=7"),COUNTIF(D3635:D3652,"&gt;=6"),COUNTIF(E3635:E3652,"&gt;=7"),COUNTIF(F3635:F3652,"&gt;=6"),COUNTIF(G3635:G3652,"&gt;=6"),COUNTIF(H3635:H3652,"&gt;=5"),COUNTIF(I3635:I3652,"&gt;=6"),COUNTIF(J3635:J3652,"&gt;=5"),COUNTIF(K3635:K3652,"&gt;=6"),COUNTIF(N3635:N3652,"&gt;=6"),COUNTIF(O3635:O3652,"&gt;=6"),COUNTIF(P3635:P3652,"&gt;=7"),COUNTIF(Q3635:Q3652,"&gt;=6"),COUNTIF(R3635:R3652,"&gt;=5"),COUNTIF(S3635:S3652,"&gt;=6"),COUNTIF(T3635:T3652,"&gt;=5"),COUNTIF(U3635:U3652,"&gt;=6"),COUNTIF(V3635:V3652,"&gt;=7"))/(9*MAX($AE3635:$AE3652))</f>
        <v>0.11728395061728394</v>
      </c>
      <c r="AA3659">
        <f>AVERAGE(AI3635:AI3644)</f>
        <v>12.4</v>
      </c>
      <c r="AB3659">
        <f t="shared" ref="AB3659" si="3091">MAX(AI3635:AI3652)</f>
        <v>13</v>
      </c>
      <c r="AC3659">
        <f>MIN(AI3635:AI3651)</f>
        <v>12</v>
      </c>
    </row>
    <row r="3660" spans="1:37" x14ac:dyDescent="0.25">
      <c r="E3660" s="293" t="s">
        <v>346</v>
      </c>
      <c r="F3660" s="294"/>
      <c r="G3660" s="294"/>
      <c r="H3660" s="294"/>
      <c r="I3660" s="294"/>
      <c r="J3660" s="294"/>
      <c r="K3660" s="294"/>
      <c r="L3660" s="294"/>
      <c r="M3660" s="295"/>
    </row>
    <row r="3661" spans="1:37" x14ac:dyDescent="0.25">
      <c r="E3661" s="270" t="s">
        <v>328</v>
      </c>
      <c r="F3661" s="271" t="s">
        <v>329</v>
      </c>
      <c r="G3661" s="271" t="s">
        <v>330</v>
      </c>
      <c r="H3661" s="271" t="s">
        <v>331</v>
      </c>
      <c r="I3661" s="271" t="s">
        <v>332</v>
      </c>
      <c r="J3661" s="271" t="s">
        <v>19</v>
      </c>
      <c r="K3661" s="271" t="s">
        <v>333</v>
      </c>
      <c r="L3661" s="271" t="s">
        <v>334</v>
      </c>
      <c r="M3661" s="272" t="s">
        <v>312</v>
      </c>
    </row>
    <row r="3662" spans="1:37" ht="16.5" thickBot="1" x14ac:dyDescent="0.3">
      <c r="E3662" s="281">
        <f>M3653</f>
        <v>5</v>
      </c>
      <c r="F3662" s="199">
        <f>COUNTIF(M3635:M3652,"&gt;1")</f>
        <v>2</v>
      </c>
      <c r="G3662" s="199">
        <f>COUNTIF(M3635:M3652,"&lt;1")</f>
        <v>6</v>
      </c>
      <c r="H3662" s="199">
        <f>COUNTIF(M3635:M3652,"=1")</f>
        <v>1</v>
      </c>
      <c r="I3662" s="199">
        <f>SUM(F3662:H3662)*2</f>
        <v>18</v>
      </c>
      <c r="J3662" s="278">
        <f>E3662/I3662</f>
        <v>0.27777777777777779</v>
      </c>
      <c r="K3662" s="279">
        <f>F3662/SUM(F3662:H3662)</f>
        <v>0.22222222222222221</v>
      </c>
      <c r="L3662" s="282">
        <f>SUM(Z3635,Z3637,Z3639,Z3641,Z3643,Z3645,Z3647,Z3649,Z3651)</f>
        <v>1</v>
      </c>
      <c r="M3662" s="283">
        <f>SUM(AA3635,AA3637,AA3639,AA3641,AA3643,AA3645,AA3647,AA3649,AA3651)</f>
        <v>6</v>
      </c>
    </row>
    <row r="3663" spans="1:37" x14ac:dyDescent="0.25">
      <c r="E3663" s="293" t="s">
        <v>347</v>
      </c>
      <c r="F3663" s="294"/>
      <c r="G3663" s="294"/>
      <c r="H3663" s="294"/>
      <c r="I3663" s="294"/>
      <c r="J3663" s="294"/>
      <c r="K3663" s="294"/>
      <c r="L3663" s="294"/>
      <c r="M3663" s="295"/>
    </row>
    <row r="3664" spans="1:37" x14ac:dyDescent="0.25">
      <c r="E3664" s="270" t="s">
        <v>328</v>
      </c>
      <c r="F3664" s="271" t="s">
        <v>329</v>
      </c>
      <c r="G3664" s="271" t="s">
        <v>330</v>
      </c>
      <c r="H3664" s="271" t="s">
        <v>331</v>
      </c>
      <c r="I3664" s="271" t="s">
        <v>332</v>
      </c>
      <c r="J3664" s="271" t="s">
        <v>19</v>
      </c>
      <c r="K3664" s="271" t="s">
        <v>333</v>
      </c>
      <c r="L3664" s="271" t="s">
        <v>334</v>
      </c>
      <c r="M3664" s="272" t="s">
        <v>312</v>
      </c>
    </row>
    <row r="3665" spans="1:37" ht="16.5" thickBot="1" x14ac:dyDescent="0.3">
      <c r="E3665" s="281">
        <f>X3653</f>
        <v>8</v>
      </c>
      <c r="F3665" s="199">
        <f>COUNTIF(X3635:X3652,"&gt;1")</f>
        <v>3</v>
      </c>
      <c r="G3665" s="199">
        <f>COUNTIF(X3635:X3652,"&lt;1")</f>
        <v>4</v>
      </c>
      <c r="H3665" s="199">
        <f>COUNTIF(X3635:X3652,"=1")</f>
        <v>2</v>
      </c>
      <c r="I3665" s="199">
        <f>SUM(F3665:H3665)*2</f>
        <v>18</v>
      </c>
      <c r="J3665" s="278">
        <f>E3665/I3665</f>
        <v>0.44444444444444442</v>
      </c>
      <c r="K3665" s="279">
        <f>F3665/SUM(F3665:H3665)</f>
        <v>0.33333333333333331</v>
      </c>
      <c r="L3665" s="284">
        <f>SUM(Z3636,Z3638,Z3640,Z3642,Z3644,Z3646,Z3648,Z3650,Z3652)</f>
        <v>1</v>
      </c>
      <c r="M3665" s="285">
        <f>SUM(AA3636,AA3638,AA3640,AA3642,AA3644,AA3646,AA3648,AA3650,AA3652)</f>
        <v>9</v>
      </c>
    </row>
    <row r="3667" spans="1:37" ht="16.5" thickBot="1" x14ac:dyDescent="0.3"/>
    <row r="3668" spans="1:37" ht="21" thickBot="1" x14ac:dyDescent="0.35">
      <c r="A3668" s="223">
        <v>24</v>
      </c>
      <c r="B3668" s="224"/>
      <c r="C3668" s="225" t="s">
        <v>249</v>
      </c>
      <c r="D3668" s="225"/>
      <c r="E3668" s="225"/>
      <c r="F3668" s="23" t="s">
        <v>308</v>
      </c>
      <c r="G3668" s="226">
        <v>8</v>
      </c>
      <c r="I3668" s="225"/>
      <c r="J3668" s="52"/>
      <c r="K3668" s="52"/>
      <c r="L3668" s="298" t="s">
        <v>0</v>
      </c>
      <c r="M3668" s="299"/>
      <c r="N3668" s="225"/>
      <c r="O3668" s="225" t="s">
        <v>348</v>
      </c>
      <c r="P3668" s="225"/>
      <c r="Q3668" s="225"/>
      <c r="R3668" s="225" t="s">
        <v>309</v>
      </c>
      <c r="S3668" s="226">
        <v>3</v>
      </c>
      <c r="T3668" s="52"/>
      <c r="U3668" s="52"/>
      <c r="V3668" s="52"/>
      <c r="W3668" s="298" t="s">
        <v>1</v>
      </c>
      <c r="X3668" s="299"/>
      <c r="Y3668" s="52"/>
      <c r="Z3668" s="52"/>
      <c r="AA3668" s="52"/>
      <c r="AB3668" s="52"/>
      <c r="AC3668" s="52"/>
    </row>
    <row r="3669" spans="1:37" ht="16.5" thickBot="1" x14ac:dyDescent="0.3">
      <c r="B3669" s="52" t="s">
        <v>4</v>
      </c>
      <c r="C3669" s="228">
        <v>1</v>
      </c>
      <c r="D3669" s="229">
        <v>2</v>
      </c>
      <c r="E3669" s="229">
        <v>3</v>
      </c>
      <c r="F3669" s="229">
        <v>4</v>
      </c>
      <c r="G3669" s="229">
        <v>5</v>
      </c>
      <c r="H3669" s="229">
        <v>6</v>
      </c>
      <c r="I3669" s="229">
        <v>7</v>
      </c>
      <c r="J3669" s="229">
        <v>8</v>
      </c>
      <c r="K3669" s="230">
        <v>9</v>
      </c>
      <c r="L3669" s="231" t="s">
        <v>69</v>
      </c>
      <c r="M3669" s="232" t="s">
        <v>8</v>
      </c>
      <c r="N3669" s="233">
        <v>10</v>
      </c>
      <c r="O3669" s="234">
        <v>11</v>
      </c>
      <c r="P3669" s="234">
        <v>12</v>
      </c>
      <c r="Q3669" s="234">
        <v>13</v>
      </c>
      <c r="R3669" s="234">
        <v>14</v>
      </c>
      <c r="S3669" s="234">
        <v>15</v>
      </c>
      <c r="T3669" s="234">
        <v>16</v>
      </c>
      <c r="U3669" s="234">
        <v>17</v>
      </c>
      <c r="V3669" s="234">
        <v>18</v>
      </c>
      <c r="W3669" s="231" t="s">
        <v>69</v>
      </c>
      <c r="X3669" s="232" t="s">
        <v>8</v>
      </c>
      <c r="Y3669" s="235" t="s">
        <v>310</v>
      </c>
      <c r="Z3669" s="236" t="s">
        <v>311</v>
      </c>
      <c r="AA3669" s="235" t="s">
        <v>312</v>
      </c>
      <c r="AB3669" s="235" t="s">
        <v>313</v>
      </c>
      <c r="AC3669" s="237" t="s">
        <v>314</v>
      </c>
      <c r="AD3669" s="237" t="s">
        <v>315</v>
      </c>
      <c r="AE3669" s="237" t="s">
        <v>316</v>
      </c>
      <c r="AF3669" s="237" t="s">
        <v>192</v>
      </c>
      <c r="AG3669" s="237" t="s">
        <v>317</v>
      </c>
      <c r="AH3669" s="237" t="s">
        <v>318</v>
      </c>
      <c r="AI3669" s="237" t="s">
        <v>18</v>
      </c>
      <c r="AJ3669" s="237" t="s">
        <v>319</v>
      </c>
      <c r="AK3669" t="s">
        <v>69</v>
      </c>
    </row>
    <row r="3670" spans="1:37" ht="16.5" thickBot="1" x14ac:dyDescent="0.3">
      <c r="A3670" s="238" t="str">
        <f>CONCATENATE($C$10,"Wk ",B3670,"P",A3668)</f>
        <v>2015Wk 1P24</v>
      </c>
      <c r="B3670" s="52">
        <v>1</v>
      </c>
      <c r="C3670" s="52">
        <f>IFERROR(VLOOKUP($A3670,$A$106:$Q$3105,5,FALSE),"DNP")</f>
        <v>5</v>
      </c>
      <c r="D3670" s="52">
        <f>IFERROR(VLOOKUP($A3670,$A$106:$Q$3105,6,FALSE),"DNP")</f>
        <v>8</v>
      </c>
      <c r="E3670" s="52">
        <f>IFERROR(VLOOKUP($A3670,$A$106:$Q$3105,7,FALSE),"DNP")</f>
        <v>7</v>
      </c>
      <c r="F3670" s="52">
        <f>IFERROR(VLOOKUP($A3670,$A$106:$Q$3105,8,FALSE),"DNP")</f>
        <v>6</v>
      </c>
      <c r="G3670" s="52">
        <f>IFERROR(VLOOKUP($A3670,$A$106:$Q$3105,9,FALSE),"DNP")</f>
        <v>5</v>
      </c>
      <c r="H3670" s="52">
        <f>IFERROR(VLOOKUP($A3670,$A$106:$Q$3105,10,FALSE),"DNP")</f>
        <v>3</v>
      </c>
      <c r="I3670" s="52">
        <f>IFERROR(VLOOKUP($A3670,$A$106:$Q$3105,11,FALSE),"DNP")</f>
        <v>4</v>
      </c>
      <c r="J3670" s="52">
        <f>IFERROR(VLOOKUP($A3670,$A$106:$Q$3105,12,FALSE),"DNP")</f>
        <v>3</v>
      </c>
      <c r="K3670" s="52">
        <f>IFERROR(VLOOKUP($A3670,$A$106:$Q$3105,13,FALSE),"DNP")</f>
        <v>7</v>
      </c>
      <c r="L3670" s="239">
        <f>IF(OR(K3670="DNP",K3670=""),"DNP",SUM(C3670:K3670))</f>
        <v>48</v>
      </c>
      <c r="M3670" s="240">
        <f>IFERROR(VLOOKUP($A3670,$A$106:$Q$3105,17,FALSE),"DNP")</f>
        <v>2</v>
      </c>
      <c r="N3670" s="241"/>
      <c r="O3670" s="241"/>
      <c r="P3670" s="241"/>
      <c r="Q3670" s="241"/>
      <c r="R3670" s="241"/>
      <c r="S3670" s="241"/>
      <c r="T3670" s="241"/>
      <c r="U3670" s="241"/>
      <c r="V3670" s="241"/>
      <c r="W3670" s="242"/>
      <c r="X3670" s="243"/>
      <c r="Y3670" s="49" t="str">
        <f>IF(M3670="DNP","DNP",IF(M3670=1,"T",IF(M3670&gt;1,"W","L")))</f>
        <v>W</v>
      </c>
      <c r="Z3670" s="49">
        <f t="shared" ref="Z3670:Z3687" si="3092">IFERROR(VLOOKUP($A3670,$A$106:$Q$3105,15,FALSE),"")</f>
        <v>0</v>
      </c>
      <c r="AA3670" s="244">
        <f t="shared" ref="AA3670:AA3687" si="3093">IFERROR(VLOOKUP($A3670,$A$106:$Q$3105,16,FALSE),"")</f>
        <v>0</v>
      </c>
      <c r="AB3670" s="245">
        <f t="shared" ref="AB3670" si="3094">G3668</f>
        <v>8</v>
      </c>
      <c r="AC3670" s="246">
        <f t="shared" ref="AC3670:AC3678" si="3095">IF(VLOOKUP(LEFT($A3670,8),$A$106:$Q$3105,17,FALSE)="Played",B3670,"")</f>
        <v>1</v>
      </c>
      <c r="AD3670" t="str">
        <f>IF(L3670&lt;&gt;"DNP","P","DNP")</f>
        <v>P</v>
      </c>
      <c r="AE3670" s="52">
        <f>COUNTIF(AD3670:AD3670,"=P")</f>
        <v>1</v>
      </c>
      <c r="AF3670" t="str">
        <f t="shared" ref="AF3670:AF3687" si="3096">IFERROR(VLOOKUP($A3670,$A$106:$R$3105,18,FALSE),"DNP")</f>
        <v>R</v>
      </c>
      <c r="AG3670" s="247">
        <f>IF(OR(W3670="DNP",W3670="")=TRUE,0,((W3689-W3670)*0.4)+(IF(Y3670="W",0.3,IF(Y3670="T",0,-0.3)))+(IF(X3670="",0,X3670*0.3)))+IF(OR(L3670="DNP",L3670="")=TRUE,0,((L3689-L3670)*0.4)+(IF(Y3670="W",0.3,IF(Y3670="T",0,-0.3)))+(IF(M3670="",0,M3670*0.3)))</f>
        <v>0.45555555555555421</v>
      </c>
      <c r="AH3670" s="247">
        <f>AG3670</f>
        <v>0.45555555555555421</v>
      </c>
      <c r="AI3670">
        <f>(34-(AB3670*2))/2</f>
        <v>9</v>
      </c>
      <c r="AJ3670">
        <f t="shared" ref="AJ3670" si="3097">AI3670+VLOOKUP(A3670,$A$160:$O$264,15,FALSE)</f>
        <v>8</v>
      </c>
      <c r="AK3670">
        <f t="shared" ref="AK3670" si="3098">IFERROR(L3670+W3670,"DNP")</f>
        <v>48</v>
      </c>
    </row>
    <row r="3671" spans="1:37" ht="16.5" thickBot="1" x14ac:dyDescent="0.3">
      <c r="A3671" s="238" t="str">
        <f>CONCATENATE($C$10,"Wk ",B3671,"P",A3668)</f>
        <v>2015Wk 2P24</v>
      </c>
      <c r="B3671" s="52">
        <v>2</v>
      </c>
      <c r="C3671" s="241"/>
      <c r="D3671" s="241"/>
      <c r="E3671" s="241"/>
      <c r="F3671" s="241"/>
      <c r="G3671" s="241"/>
      <c r="H3671" s="241"/>
      <c r="I3671" s="241"/>
      <c r="J3671" s="241"/>
      <c r="K3671" s="241"/>
      <c r="L3671" s="248"/>
      <c r="M3671" s="249"/>
      <c r="N3671" s="52">
        <f>IFERROR(VLOOKUP($A3671,$A$106:$Q$3105,5,FALSE),"DNP")</f>
        <v>6</v>
      </c>
      <c r="O3671" s="52">
        <f>IFERROR(VLOOKUP($A3671,$A$106:$Q$3105,6,FALSE),"DNP")</f>
        <v>7</v>
      </c>
      <c r="P3671" s="52">
        <f>IFERROR(VLOOKUP($A3671,$A$106:$Q$3105,7,FALSE),"DNP")</f>
        <v>6</v>
      </c>
      <c r="Q3671" s="52">
        <f>IFERROR(VLOOKUP($A3671,$A$106:$Q$3105,8,FALSE),"DNP")</f>
        <v>5</v>
      </c>
      <c r="R3671" s="52">
        <f>IFERROR(VLOOKUP($A3671,$A$106:$Q$3105,9,FALSE),"DNP")</f>
        <v>3</v>
      </c>
      <c r="S3671" s="52">
        <f>IFERROR(VLOOKUP($A3671,$A$106:$Q$3105,10,FALSE),"DNP")</f>
        <v>6</v>
      </c>
      <c r="T3671" s="52">
        <f>IFERROR(VLOOKUP($A3671,$A$106:$Q$3105,11,FALSE),"DNP")</f>
        <v>3</v>
      </c>
      <c r="U3671" s="52">
        <f>IFERROR(VLOOKUP($A3671,$A$106:$Q$3105,12,FALSE),"DNP")</f>
        <v>5</v>
      </c>
      <c r="V3671" s="52">
        <f>IFERROR(VLOOKUP($A3671,$A$106:$Q$3105,13,FALSE),"DNP")</f>
        <v>6</v>
      </c>
      <c r="W3671" s="239">
        <f>IF(OR(V3671="DNP",V3671=""),"DNP",SUM(N3671:V3671))</f>
        <v>47</v>
      </c>
      <c r="X3671" s="240">
        <f>IFERROR(VLOOKUP($A3671,$A$106:$Q$3105,17,FALSE),"DNP")</f>
        <v>2</v>
      </c>
      <c r="Y3671" s="49" t="str">
        <f>IF(X3671="DNP","DNP",IF(X3671=1,"T",IF(X3671&gt;1,"W","L")))</f>
        <v>W</v>
      </c>
      <c r="Z3671" s="49">
        <f t="shared" si="3092"/>
        <v>0</v>
      </c>
      <c r="AA3671" s="244">
        <f t="shared" si="3093"/>
        <v>0</v>
      </c>
      <c r="AB3671" s="245">
        <f t="shared" ref="AB3671" si="3099">G3668</f>
        <v>8</v>
      </c>
      <c r="AC3671" s="246">
        <f t="shared" si="3095"/>
        <v>2</v>
      </c>
      <c r="AD3671" t="str">
        <f>IF(W3671&lt;&gt;"DNP","P","DNP")</f>
        <v>P</v>
      </c>
      <c r="AE3671" s="52">
        <f>COUNTIF(AD3670:AD3671,"=P")</f>
        <v>2</v>
      </c>
      <c r="AF3671" t="str">
        <f t="shared" si="3096"/>
        <v>R</v>
      </c>
      <c r="AG3671" s="247">
        <f>IF(OR(W3671="DNP",W3671="")=TRUE,0,((W3689-W3671)*0.4)+(IF(Y3671="W",0.3,IF(Y3671="T",0,-0.3)))+(IF(X3671="",0,X3671*0.3)))+IF(OR(L3671="DNP",L3671="")=TRUE,0,((L3689-L3671)*0.4)+(IF(Y3671="W",0.3,IF(Y3671="T",0,-0.3)))+(IF(M3671="",0,M3671*0.3)))</f>
        <v>0.233333333333337</v>
      </c>
      <c r="AH3671" s="247">
        <f>AG3671+(AG3670*0.67)</f>
        <v>0.53855555555555834</v>
      </c>
      <c r="AI3671">
        <f t="shared" ref="AI3671:AI3687" si="3100">(34-(AB3671*2))/2</f>
        <v>9</v>
      </c>
      <c r="AJ3671">
        <f t="shared" ref="AJ3671" si="3101">AI3671+VLOOKUP(A3671,$A$327:$O$431,15,FALSE)</f>
        <v>8</v>
      </c>
      <c r="AK3671">
        <f t="shared" si="3033"/>
        <v>47</v>
      </c>
    </row>
    <row r="3672" spans="1:37" ht="16.5" thickBot="1" x14ac:dyDescent="0.3">
      <c r="A3672" s="238" t="str">
        <f>CONCATENATE($C$10,"Wk ",B3672,"P",A3668)</f>
        <v>2015Wk 3P24</v>
      </c>
      <c r="B3672" s="52">
        <v>3</v>
      </c>
      <c r="C3672" s="52">
        <f>IFERROR(VLOOKUP($A3672,$A$106:$Q$3105,5,FALSE),"DNP")</f>
        <v>6</v>
      </c>
      <c r="D3672" s="52">
        <f>IFERROR(VLOOKUP($A3672,$A$106:$Q$3105,6,FALSE),"DNP")</f>
        <v>5</v>
      </c>
      <c r="E3672" s="52">
        <f>IFERROR(VLOOKUP($A3672,$A$106:$Q$3105,7,FALSE),"DNP")</f>
        <v>5</v>
      </c>
      <c r="F3672" s="52">
        <f>IFERROR(VLOOKUP($A3672,$A$106:$Q$3105,8,FALSE),"DNP")</f>
        <v>6</v>
      </c>
      <c r="G3672" s="52">
        <f>IFERROR(VLOOKUP($A3672,$A$106:$Q$3105,9,FALSE),"DNP")</f>
        <v>5</v>
      </c>
      <c r="H3672" s="52">
        <f>IFERROR(VLOOKUP($A3672,$A$106:$Q$3105,10,FALSE),"DNP")</f>
        <v>5</v>
      </c>
      <c r="I3672" s="52">
        <f>IFERROR(VLOOKUP($A3672,$A$106:$Q$3105,11,FALSE),"DNP")</f>
        <v>5</v>
      </c>
      <c r="J3672" s="52">
        <f>IFERROR(VLOOKUP($A3672,$A$106:$Q$3105,12,FALSE),"DNP")</f>
        <v>4</v>
      </c>
      <c r="K3672" s="52">
        <f>IFERROR(VLOOKUP($A3672,$A$106:$Q$3105,13,FALSE),"DNP")</f>
        <v>5</v>
      </c>
      <c r="L3672" s="239">
        <f>IF(OR(K3672="DNP",K3672=""),"DNP",SUM(C3672:K3672))</f>
        <v>46</v>
      </c>
      <c r="M3672" s="240">
        <f>IFERROR(VLOOKUP($A3672,$A$106:$Q$3105,17,FALSE),"DNP")</f>
        <v>1</v>
      </c>
      <c r="N3672" s="241"/>
      <c r="O3672" s="241"/>
      <c r="P3672" s="241"/>
      <c r="Q3672" s="241"/>
      <c r="R3672" s="241"/>
      <c r="S3672" s="241"/>
      <c r="T3672" s="241"/>
      <c r="U3672" s="241"/>
      <c r="V3672" s="241"/>
      <c r="W3672" s="242"/>
      <c r="X3672" s="243"/>
      <c r="Y3672" s="49" t="str">
        <f t="shared" ref="Y3672" si="3102">IF(M3672="DNP","DNP",IF(M3672=1,"T",IF(M3672&gt;1,"W","L")))</f>
        <v>T</v>
      </c>
      <c r="Z3672" s="49">
        <f t="shared" si="3092"/>
        <v>1</v>
      </c>
      <c r="AA3672" s="244">
        <f t="shared" si="3093"/>
        <v>12</v>
      </c>
      <c r="AB3672" s="250">
        <f t="shared" ref="AB3672" si="3103">G3668</f>
        <v>8</v>
      </c>
      <c r="AC3672" s="246">
        <f t="shared" si="3095"/>
        <v>3</v>
      </c>
      <c r="AD3672" t="str">
        <f>IF(L3672&lt;&gt;"DNP","P","DNP")</f>
        <v>P</v>
      </c>
      <c r="AE3672" s="52">
        <f>COUNTIF(AD3670:AD3672,"=P")</f>
        <v>3</v>
      </c>
      <c r="AF3672" t="str">
        <f t="shared" si="3096"/>
        <v>R</v>
      </c>
      <c r="AG3672" s="247">
        <f>IF(OR(W3672="DNP",W3672="")=TRUE,0,((W3689-W3672)*0.4)+(IF(Y3672="W",0.3,IF(Y3672="T",0,-0.3)))+(IF(X3672="",0,X3672*0.3)))+IF(OR(L3672="DNP",L3672="")=TRUE,0,((L3689-L3672)*0.4)+(IF(Y3672="W",0.3,IF(Y3672="T",0,-0.3)))+(IF(M3672="",0,M3672*0.3)))</f>
        <v>0.65555555555555434</v>
      </c>
      <c r="AH3672" s="247">
        <f>AG3672+(AG3671*0.67)+AG3670*0.33</f>
        <v>0.96222222222222298</v>
      </c>
      <c r="AI3672">
        <f t="shared" si="3100"/>
        <v>9</v>
      </c>
      <c r="AJ3672">
        <f t="shared" ref="AJ3672" si="3104">AI3672+VLOOKUP(A3672,$A$494:$O$598,15,FALSE)</f>
        <v>8</v>
      </c>
      <c r="AK3672">
        <f t="shared" si="3033"/>
        <v>46</v>
      </c>
    </row>
    <row r="3673" spans="1:37" ht="16.5" thickBot="1" x14ac:dyDescent="0.3">
      <c r="A3673" s="238" t="str">
        <f>CONCATENATE($C$10,"Wk ",B3673,"P",A3668)</f>
        <v>2015Wk 4P24</v>
      </c>
      <c r="B3673" s="52">
        <v>4</v>
      </c>
      <c r="C3673" s="241"/>
      <c r="D3673" s="241"/>
      <c r="E3673" s="241"/>
      <c r="F3673" s="241"/>
      <c r="G3673" s="241"/>
      <c r="H3673" s="241"/>
      <c r="I3673" s="241"/>
      <c r="J3673" s="241"/>
      <c r="K3673" s="241"/>
      <c r="L3673" s="248"/>
      <c r="M3673" s="249"/>
      <c r="N3673" s="52">
        <f>IFERROR(VLOOKUP($A3673,$A$106:$Q$3105,5,FALSE),"DNP")</f>
        <v>5</v>
      </c>
      <c r="O3673" s="52">
        <f>IFERROR(VLOOKUP($A3673,$A$106:$Q$3105,6,FALSE),"DNP")</f>
        <v>6</v>
      </c>
      <c r="P3673" s="52">
        <f>IFERROR(VLOOKUP($A3673,$A$106:$Q$3105,7,FALSE),"DNP")</f>
        <v>7</v>
      </c>
      <c r="Q3673" s="52">
        <f>IFERROR(VLOOKUP($A3673,$A$106:$Q$3105,8,FALSE),"DNP")</f>
        <v>5</v>
      </c>
      <c r="R3673" s="52">
        <f>IFERROR(VLOOKUP($A3673,$A$106:$Q$3105,9,FALSE),"DNP")</f>
        <v>3</v>
      </c>
      <c r="S3673" s="52">
        <f>IFERROR(VLOOKUP($A3673,$A$106:$Q$3105,10,FALSE),"DNP")</f>
        <v>5</v>
      </c>
      <c r="T3673" s="52">
        <f>IFERROR(VLOOKUP($A3673,$A$106:$Q$3105,11,FALSE),"DNP")</f>
        <v>4</v>
      </c>
      <c r="U3673" s="52">
        <f>IFERROR(VLOOKUP($A3673,$A$106:$Q$3105,12,FALSE),"DNP")</f>
        <v>5</v>
      </c>
      <c r="V3673" s="52">
        <f>IFERROR(VLOOKUP($A3673,$A$106:$Q$3105,13,FALSE),"DNP")</f>
        <v>6</v>
      </c>
      <c r="W3673" s="239">
        <f>IF(OR(V3673="DNP",V3673=""),"DNP",SUM(N3673:V3673))</f>
        <v>46</v>
      </c>
      <c r="X3673" s="240">
        <f>IFERROR(VLOOKUP($A3673,$A$106:$Q$3105,17,FALSE),"DNP")</f>
        <v>0</v>
      </c>
      <c r="Y3673" s="49" t="str">
        <f t="shared" ref="Y3673" si="3105">IF(X3673="DNP","DNP",IF(X3673=1,"T",IF(X3673&gt;1,"W","L")))</f>
        <v>L</v>
      </c>
      <c r="Z3673" s="49">
        <f t="shared" si="3092"/>
        <v>0</v>
      </c>
      <c r="AA3673" s="244">
        <f t="shared" si="3093"/>
        <v>0</v>
      </c>
      <c r="AB3673" s="250">
        <f t="shared" ref="AB3673" si="3106">IF(AE3673&gt;=4,ROUNDDOWN((((VLOOKUP(MAX(AE3670:AE3673),AE3670:AK3687,7,FALSE)+VLOOKUP(MAX(AE3670:AE3673)-1,AE3670:AK3687,7,FALSE)+VLOOKUP(MAX(AE3670:AE3673)-2,AE3670:AK3687,7,FALSE)+VLOOKUP(MAX(AE3670:AE3673)-3,AE3670:AK3687,7,FALSE))/4)-36)*0.8,0),G3668)</f>
        <v>8</v>
      </c>
      <c r="AC3673" s="246">
        <f t="shared" si="3095"/>
        <v>4</v>
      </c>
      <c r="AD3673" t="str">
        <f>IF(W3673&lt;&gt;"DNP","P","DNP")</f>
        <v>P</v>
      </c>
      <c r="AE3673" s="52">
        <f>COUNTIF(AD3670:AD3673,"=P")</f>
        <v>4</v>
      </c>
      <c r="AF3673" t="str">
        <f t="shared" si="3096"/>
        <v>R</v>
      </c>
      <c r="AG3673" s="247">
        <f>IF(OR(W3673="DNP",W3673="")=TRUE,0,((W3689-W3673)*0.4)+(IF(Y3673="W",0.3,IF(Y3673="T",0,-0.3)))+(IF(X3673="",0,X3673*0.3)))+IF(OR(L3673="DNP",L3673="")=TRUE,0,((L3689-L3673)*0.4)+(IF(Y3673="W",0.3,IF(Y3673="T",0,-0.3)))+(IF(M3673="",0,M3673*0.3)))</f>
        <v>-0.56666666666666288</v>
      </c>
      <c r="AH3673" s="247">
        <f t="shared" ref="AH3673:AH3687" si="3107">AG3673+(AG3672*0.67)+AG3671*0.33</f>
        <v>-5.0444444444440198E-2</v>
      </c>
      <c r="AI3673">
        <f t="shared" si="3100"/>
        <v>9</v>
      </c>
      <c r="AJ3673">
        <f t="shared" ref="AJ3673" si="3108">AI3673+VLOOKUP(A3673,$A$661:$O$765,15,FALSE)</f>
        <v>8</v>
      </c>
      <c r="AK3673">
        <f t="shared" si="3033"/>
        <v>46</v>
      </c>
    </row>
    <row r="3674" spans="1:37" ht="16.5" thickBot="1" x14ac:dyDescent="0.3">
      <c r="A3674" s="238" t="str">
        <f>CONCATENATE($C$10,"Wk ",B3674,"P",A3668)</f>
        <v>2015Wk 5P24</v>
      </c>
      <c r="B3674" s="52">
        <v>5</v>
      </c>
      <c r="C3674" s="52">
        <f>IFERROR(VLOOKUP($A3674,$A$106:$Q$3105,5,FALSE),"DNP")</f>
        <v>7</v>
      </c>
      <c r="D3674" s="52">
        <f>IFERROR(VLOOKUP($A3674,$A$106:$Q$3105,6,FALSE),"DNP")</f>
        <v>5</v>
      </c>
      <c r="E3674" s="52">
        <f>IFERROR(VLOOKUP($A3674,$A$106:$Q$3105,7,FALSE),"DNP")</f>
        <v>9</v>
      </c>
      <c r="F3674" s="52">
        <f>IFERROR(VLOOKUP($A3674,$A$106:$Q$3105,8,FALSE),"DNP")</f>
        <v>8</v>
      </c>
      <c r="G3674" s="52">
        <f>IFERROR(VLOOKUP($A3674,$A$106:$Q$3105,9,FALSE),"DNP")</f>
        <v>5</v>
      </c>
      <c r="H3674" s="52">
        <f>IFERROR(VLOOKUP($A3674,$A$106:$Q$3105,10,FALSE),"DNP")</f>
        <v>4</v>
      </c>
      <c r="I3674" s="52">
        <f>IFERROR(VLOOKUP($A3674,$A$106:$Q$3105,11,FALSE),"DNP")</f>
        <v>6</v>
      </c>
      <c r="J3674" s="52">
        <f>IFERROR(VLOOKUP($A3674,$A$106:$Q$3105,12,FALSE),"DNP")</f>
        <v>4</v>
      </c>
      <c r="K3674" s="52">
        <f>IFERROR(VLOOKUP($A3674,$A$106:$Q$3105,13,FALSE),"DNP")</f>
        <v>5</v>
      </c>
      <c r="L3674" s="239">
        <f>IF(OR(K3674="DNP",K3674=""),"DNP",SUM(C3674:K3674))</f>
        <v>53</v>
      </c>
      <c r="M3674" s="240">
        <f>IFERROR(VLOOKUP($A3674,$A$106:$Q$3105,17,FALSE),"DNP")</f>
        <v>0</v>
      </c>
      <c r="N3674" s="241"/>
      <c r="O3674" s="241"/>
      <c r="P3674" s="241"/>
      <c r="Q3674" s="241"/>
      <c r="R3674" s="241"/>
      <c r="S3674" s="241"/>
      <c r="T3674" s="241"/>
      <c r="U3674" s="241"/>
      <c r="V3674" s="241"/>
      <c r="W3674" s="242"/>
      <c r="X3674" s="243"/>
      <c r="Y3674" s="49" t="str">
        <f t="shared" ref="Y3674" si="3109">IF(M3674="DNP","DNP",IF(M3674=1,"T",IF(M3674&gt;1,"W","L")))</f>
        <v>L</v>
      </c>
      <c r="Z3674" s="49">
        <f t="shared" si="3092"/>
        <v>0</v>
      </c>
      <c r="AA3674" s="244">
        <f t="shared" si="3093"/>
        <v>0</v>
      </c>
      <c r="AB3674" s="250">
        <f t="shared" ref="AB3674" si="3110">IF(AE3674&gt;=4,ROUNDDOWN((((VLOOKUP(MAX(AE3670:AE3674),AE3670:AK3687,7,FALSE)+VLOOKUP(MAX(AE3670:AE3674)-1,AE3670:AK3687,7,FALSE)+VLOOKUP(MAX(AE3670:AE3674)-2,AE3670:AK3687,7,FALSE)+VLOOKUP(MAX(AE3670:AE3674)-3,AE3670:AK3687,7,FALSE))/4)-36)*0.8,0),G3668)</f>
        <v>9</v>
      </c>
      <c r="AC3674" s="246">
        <f t="shared" si="3095"/>
        <v>5</v>
      </c>
      <c r="AD3674" t="str">
        <f>IF(L3674&lt;&gt;"DNP","P","DNP")</f>
        <v>P</v>
      </c>
      <c r="AE3674" s="52">
        <f>COUNTIF(AD3670:AD3674,"=P")</f>
        <v>5</v>
      </c>
      <c r="AF3674" t="str">
        <f t="shared" si="3096"/>
        <v>R</v>
      </c>
      <c r="AG3674" s="247">
        <f>IF(OR(W3674="DNP",W3674="")=TRUE,0,((W3689-W3674)*0.4)+(IF(Y3674="W",0.3,IF(Y3674="T",0,-0.3)))+(IF(X3674="",0,X3674*0.3)))+IF(OR(L3674="DNP",L3674="")=TRUE,0,((L3689-L3674)*0.4)+(IF(Y3674="W",0.3,IF(Y3674="T",0,-0.3)))+(IF(M3674="",0,M3674*0.3)))</f>
        <v>-2.7444444444444458</v>
      </c>
      <c r="AH3674" s="247">
        <f t="shared" si="3107"/>
        <v>-2.9077777777777767</v>
      </c>
      <c r="AI3674">
        <f t="shared" si="3100"/>
        <v>8</v>
      </c>
      <c r="AJ3674">
        <f t="shared" ref="AJ3674" si="3111">AI3674+VLOOKUP(A3674,$A$828:$O$932,15,FALSE)</f>
        <v>3</v>
      </c>
      <c r="AK3674">
        <f t="shared" si="3033"/>
        <v>53</v>
      </c>
    </row>
    <row r="3675" spans="1:37" ht="16.5" thickBot="1" x14ac:dyDescent="0.3">
      <c r="A3675" s="238" t="str">
        <f>CONCATENATE($C$10,"Wk ",B3675,"P",A3668)</f>
        <v>2015Wk 6P24</v>
      </c>
      <c r="B3675" s="52">
        <v>6</v>
      </c>
      <c r="C3675" s="241"/>
      <c r="D3675" s="241"/>
      <c r="E3675" s="241"/>
      <c r="F3675" s="241"/>
      <c r="G3675" s="241"/>
      <c r="H3675" s="241"/>
      <c r="I3675" s="241"/>
      <c r="J3675" s="241"/>
      <c r="K3675" s="241"/>
      <c r="L3675" s="248"/>
      <c r="M3675" s="249"/>
      <c r="N3675" s="52">
        <f>IFERROR(VLOOKUP($A3675,$A$106:$Q$3105,5,FALSE),"DNP")</f>
        <v>6</v>
      </c>
      <c r="O3675" s="52">
        <f>IFERROR(VLOOKUP($A3675,$A$106:$Q$3105,6,FALSE),"DNP")</f>
        <v>5</v>
      </c>
      <c r="P3675" s="52">
        <f>IFERROR(VLOOKUP($A3675,$A$106:$Q$3105,7,FALSE),"DNP")</f>
        <v>7</v>
      </c>
      <c r="Q3675" s="52">
        <f>IFERROR(VLOOKUP($A3675,$A$106:$Q$3105,8,FALSE),"DNP")</f>
        <v>5</v>
      </c>
      <c r="R3675" s="52">
        <f>IFERROR(VLOOKUP($A3675,$A$106:$Q$3105,9,FALSE),"DNP")</f>
        <v>3</v>
      </c>
      <c r="S3675" s="52">
        <f>IFERROR(VLOOKUP($A3675,$A$106:$Q$3105,10,FALSE),"DNP")</f>
        <v>5</v>
      </c>
      <c r="T3675" s="52">
        <f>IFERROR(VLOOKUP($A3675,$A$106:$Q$3105,11,FALSE),"DNP")</f>
        <v>4</v>
      </c>
      <c r="U3675" s="52">
        <f>IFERROR(VLOOKUP($A3675,$A$106:$Q$3105,12,FALSE),"DNP")</f>
        <v>4</v>
      </c>
      <c r="V3675" s="52">
        <f>IFERROR(VLOOKUP($A3675,$A$106:$Q$3105,13,FALSE),"DNP")</f>
        <v>6</v>
      </c>
      <c r="W3675" s="239">
        <f>IF(OR(V3675="DNP",V3675=""),"DNP",SUM(N3675:V3675))</f>
        <v>45</v>
      </c>
      <c r="X3675" s="240">
        <f>IFERROR(VLOOKUP($A3675,$A$106:$Q$3105,17,FALSE),"DNP")</f>
        <v>1</v>
      </c>
      <c r="Y3675" s="49" t="str">
        <f t="shared" ref="Y3675" si="3112">IF(X3675="DNP","DNP",IF(X3675=1,"T",IF(X3675&gt;1,"W","L")))</f>
        <v>T</v>
      </c>
      <c r="Z3675" s="49">
        <f t="shared" si="3092"/>
        <v>0</v>
      </c>
      <c r="AA3675" s="244">
        <f t="shared" si="3093"/>
        <v>0</v>
      </c>
      <c r="AB3675" s="250">
        <f t="shared" ref="AB3675" si="3113">IF(AE3675&gt;=4,ROUNDDOWN((((VLOOKUP(MAX(AE3670:AE3675),AE3670:AK3687,7,FALSE)+VLOOKUP(MAX(AE3670:AE3675)-1,AE3670:AK3687,7,FALSE)+VLOOKUP(MAX(AE3670:AE3675)-2,AE3670:AK3687,7,FALSE)+VLOOKUP(MAX(AE3670:AE3675)-3,AE3670:AK3687,7,FALSE))/4)-36)*0.8,0),G3668)</f>
        <v>9</v>
      </c>
      <c r="AC3675" s="246">
        <f t="shared" si="3095"/>
        <v>6</v>
      </c>
      <c r="AD3675" t="str">
        <f>IF(W3675&lt;&gt;"DNP","P","DNP")</f>
        <v>P</v>
      </c>
      <c r="AE3675" s="52">
        <f>COUNTIF(AD3670:AD3675,"=P")</f>
        <v>6</v>
      </c>
      <c r="AF3675" t="str">
        <f t="shared" si="3096"/>
        <v>R</v>
      </c>
      <c r="AG3675" s="247">
        <f>IF(OR(W3675="DNP",W3675="")=TRUE,0,((W3689-W3675)*0.4)+(IF(Y3675="W",0.3,IF(Y3675="T",0,-0.3)))+(IF(X3675="",0,X3675*0.3)))+IF(OR(L3675="DNP",L3675="")=TRUE,0,((L3689-L3675)*0.4)+(IF(Y3675="W",0.3,IF(Y3675="T",0,-0.3)))+(IF(M3675="",0,M3675*0.3)))</f>
        <v>0.43333333333333712</v>
      </c>
      <c r="AH3675" s="247">
        <f t="shared" si="3107"/>
        <v>-1.5924444444444403</v>
      </c>
      <c r="AI3675">
        <f t="shared" si="3100"/>
        <v>8</v>
      </c>
      <c r="AJ3675">
        <f t="shared" ref="AJ3675" si="3114">AI3675+VLOOKUP(A3675,$A$995:$O$1099,15,FALSE)</f>
        <v>8</v>
      </c>
      <c r="AK3675">
        <f t="shared" si="3033"/>
        <v>45</v>
      </c>
    </row>
    <row r="3676" spans="1:37" ht="16.5" thickBot="1" x14ac:dyDescent="0.3">
      <c r="A3676" s="238" t="str">
        <f>CONCATENATE($C$10,"Wk ",B3676,"P",A3668)</f>
        <v>2015Wk 7P24</v>
      </c>
      <c r="B3676" s="52">
        <v>7</v>
      </c>
      <c r="C3676" s="52">
        <f>IFERROR(VLOOKUP($A3676,$A$106:$Q$3105,5,FALSE),"DNP")</f>
        <v>6</v>
      </c>
      <c r="D3676" s="52">
        <f>IFERROR(VLOOKUP($A3676,$A$106:$Q$3105,6,FALSE),"DNP")</f>
        <v>5</v>
      </c>
      <c r="E3676" s="52">
        <f>IFERROR(VLOOKUP($A3676,$A$106:$Q$3105,7,FALSE),"DNP")</f>
        <v>7</v>
      </c>
      <c r="F3676" s="52">
        <f>IFERROR(VLOOKUP($A3676,$A$106:$Q$3105,8,FALSE),"DNP")</f>
        <v>6</v>
      </c>
      <c r="G3676" s="52">
        <f>IFERROR(VLOOKUP($A3676,$A$106:$Q$3105,9,FALSE),"DNP")</f>
        <v>5</v>
      </c>
      <c r="H3676" s="52">
        <f>IFERROR(VLOOKUP($A3676,$A$106:$Q$3105,10,FALSE),"DNP")</f>
        <v>4</v>
      </c>
      <c r="I3676" s="52">
        <f>IFERROR(VLOOKUP($A3676,$A$106:$Q$3105,11,FALSE),"DNP")</f>
        <v>5</v>
      </c>
      <c r="J3676" s="52">
        <f>IFERROR(VLOOKUP($A3676,$A$106:$Q$3105,12,FALSE),"DNP")</f>
        <v>4</v>
      </c>
      <c r="K3676" s="52">
        <f>IFERROR(VLOOKUP($A3676,$A$106:$Q$3105,13,FALSE),"DNP")</f>
        <v>6</v>
      </c>
      <c r="L3676" s="239">
        <f>IF(OR(K3676="DNP",K3676=""),"DNP",SUM(C3676:K3676))</f>
        <v>48</v>
      </c>
      <c r="M3676" s="240">
        <f>IFERROR(VLOOKUP($A3676,$A$106:$Q$3105,17,FALSE),"DNP")</f>
        <v>0</v>
      </c>
      <c r="N3676" s="241"/>
      <c r="O3676" s="241"/>
      <c r="P3676" s="241"/>
      <c r="Q3676" s="241"/>
      <c r="R3676" s="241"/>
      <c r="S3676" s="241"/>
      <c r="T3676" s="241"/>
      <c r="U3676" s="241"/>
      <c r="V3676" s="241"/>
      <c r="W3676" s="242"/>
      <c r="X3676" s="243"/>
      <c r="Y3676" s="49" t="str">
        <f t="shared" ref="Y3676" si="3115">IF(M3676="DNP","DNP",IF(M3676=1,"T",IF(M3676&gt;1,"W","L")))</f>
        <v>L</v>
      </c>
      <c r="Z3676" s="49">
        <f t="shared" si="3092"/>
        <v>0</v>
      </c>
      <c r="AA3676" s="244">
        <f t="shared" si="3093"/>
        <v>0</v>
      </c>
      <c r="AB3676" s="250">
        <f t="shared" ref="AB3676" si="3116">IF(AE3676&gt;=4,ROUNDDOWN((((VLOOKUP(MAX(AE3670:AE3676),AE3670:AK3687,7,FALSE)+VLOOKUP(MAX(AE3670:AE3676)-1,AE3670:AK3687,7,FALSE)+VLOOKUP(MAX(AE3670:AE3676)-2,AE3670:AK3687,7,FALSE)+VLOOKUP(MAX(AE3670:AE3676)-3,AE3670:AK3687,7,FALSE))/4)-36)*0.8,0),G3668)</f>
        <v>9</v>
      </c>
      <c r="AC3676" s="246">
        <f t="shared" si="3095"/>
        <v>7</v>
      </c>
      <c r="AD3676" t="str">
        <f>IF(L3676&lt;&gt;"DNP","P","DNP")</f>
        <v>P</v>
      </c>
      <c r="AE3676" s="52">
        <f>COUNTIF(AD3670:AD3676,"=P")</f>
        <v>7</v>
      </c>
      <c r="AF3676" t="str">
        <f t="shared" si="3096"/>
        <v>R</v>
      </c>
      <c r="AG3676" s="247">
        <f>IF(OR(W3676="DNP",W3676="")=TRUE,0,((W3689-W3676)*0.4)+(IF(Y3676="W",0.3,IF(Y3676="T",0,-0.3)))+(IF(X3676="",0,X3676*0.3)))+IF(OR(L3676="DNP",L3676="")=TRUE,0,((L3689-L3676)*0.4)+(IF(Y3676="W",0.3,IF(Y3676="T",0,-0.3)))+(IF(M3676="",0,M3676*0.3)))</f>
        <v>-0.7444444444444458</v>
      </c>
      <c r="AH3676" s="247">
        <f t="shared" si="3107"/>
        <v>-1.3597777777777771</v>
      </c>
      <c r="AI3676">
        <f t="shared" si="3100"/>
        <v>8</v>
      </c>
      <c r="AJ3676">
        <f t="shared" ref="AJ3676" si="3117">AI3676+VLOOKUP(A3676,$A$1162:$O$1266,15,FALSE)</f>
        <v>5</v>
      </c>
      <c r="AK3676">
        <f t="shared" si="3033"/>
        <v>48</v>
      </c>
    </row>
    <row r="3677" spans="1:37" ht="16.5" thickBot="1" x14ac:dyDescent="0.3">
      <c r="A3677" s="238" t="str">
        <f>CONCATENATE($C$10,"Wk ",B3677,"P",A3668)</f>
        <v>2015Wk 8P24</v>
      </c>
      <c r="B3677" s="52">
        <v>8</v>
      </c>
      <c r="C3677" s="241"/>
      <c r="D3677" s="241"/>
      <c r="E3677" s="241"/>
      <c r="F3677" s="241"/>
      <c r="G3677" s="241"/>
      <c r="H3677" s="241"/>
      <c r="I3677" s="241"/>
      <c r="J3677" s="241"/>
      <c r="K3677" s="241"/>
      <c r="L3677" s="248"/>
      <c r="M3677" s="249"/>
      <c r="N3677" s="52">
        <f>IFERROR(VLOOKUP($A3677,$A$106:$Q$3105,5,FALSE),"DNP")</f>
        <v>5</v>
      </c>
      <c r="O3677" s="52">
        <f>IFERROR(VLOOKUP($A3677,$A$106:$Q$3105,6,FALSE),"DNP")</f>
        <v>6</v>
      </c>
      <c r="P3677" s="52">
        <f>IFERROR(VLOOKUP($A3677,$A$106:$Q$3105,7,FALSE),"DNP")</f>
        <v>6</v>
      </c>
      <c r="Q3677" s="52">
        <f>IFERROR(VLOOKUP($A3677,$A$106:$Q$3105,8,FALSE),"DNP")</f>
        <v>5</v>
      </c>
      <c r="R3677" s="52">
        <f>IFERROR(VLOOKUP($A3677,$A$106:$Q$3105,9,FALSE),"DNP")</f>
        <v>3</v>
      </c>
      <c r="S3677" s="52">
        <f>IFERROR(VLOOKUP($A3677,$A$106:$Q$3105,10,FALSE),"DNP")</f>
        <v>6</v>
      </c>
      <c r="T3677" s="52">
        <f>IFERROR(VLOOKUP($A3677,$A$106:$Q$3105,11,FALSE),"DNP")</f>
        <v>4</v>
      </c>
      <c r="U3677" s="52">
        <f>IFERROR(VLOOKUP($A3677,$A$106:$Q$3105,12,FALSE),"DNP")</f>
        <v>5</v>
      </c>
      <c r="V3677" s="52">
        <f>IFERROR(VLOOKUP($A3677,$A$106:$Q$3105,13,FALSE),"DNP")</f>
        <v>5</v>
      </c>
      <c r="W3677" s="239">
        <f>IF(OR(V3677="DNP",V3677=""),"DNP",SUM(N3677:V3677))</f>
        <v>45</v>
      </c>
      <c r="X3677" s="240">
        <f>IFERROR(VLOOKUP($A3677,$A$106:$Q$3105,17,FALSE),"DNP")</f>
        <v>0</v>
      </c>
      <c r="Y3677" s="49" t="str">
        <f t="shared" ref="Y3677" si="3118">IF(X3677="DNP","DNP",IF(X3677=1,"T",IF(X3677&gt;1,"W","L")))</f>
        <v>L</v>
      </c>
      <c r="Z3677" s="49">
        <f t="shared" si="3092"/>
        <v>0</v>
      </c>
      <c r="AA3677" s="244">
        <f t="shared" si="3093"/>
        <v>0</v>
      </c>
      <c r="AB3677" s="250">
        <f t="shared" ref="AB3677" si="3119">IF(AE3677&gt;=4,ROUNDDOWN((((VLOOKUP(MAX(AE3670:AE3677),AE3670:AK3687,7,FALSE)+VLOOKUP(MAX(AE3670:AE3677)-1,AE3670:AK3687,7,FALSE)+VLOOKUP(MAX(AE3670:AE3677)-2,AE3670:AK3687,7,FALSE)+VLOOKUP(MAX(AE3670:AE3677)-3,AE3670:AK3687,7,FALSE))/4)-36)*0.8,0),G3668)</f>
        <v>9</v>
      </c>
      <c r="AC3677" s="246">
        <f t="shared" si="3095"/>
        <v>8</v>
      </c>
      <c r="AD3677" t="str">
        <f>IF(W3677&lt;&gt;"DNP","P","DNP")</f>
        <v>P</v>
      </c>
      <c r="AE3677" s="52">
        <f>COUNTIF(AD3670:AD3677,"=P")</f>
        <v>8</v>
      </c>
      <c r="AF3677" t="str">
        <f t="shared" si="3096"/>
        <v>R</v>
      </c>
      <c r="AG3677" s="247">
        <f>IF(OR(W3677="DNP",W3677="")=TRUE,0,((W3689-W3677)*0.4)+(IF(Y3677="W",0.3,IF(Y3677="T",0,-0.3)))+(IF(X3677="",0,X3677*0.3)))+IF(OR(L3677="DNP",L3677="")=TRUE,0,((L3689-L3677)*0.4)+(IF(Y3677="W",0.3,IF(Y3677="T",0,-0.3)))+(IF(M3677="",0,M3677*0.3)))</f>
        <v>-0.16666666666666285</v>
      </c>
      <c r="AH3677" s="247">
        <f t="shared" si="3107"/>
        <v>-0.52244444444444038</v>
      </c>
      <c r="AI3677">
        <f t="shared" si="3100"/>
        <v>8</v>
      </c>
      <c r="AJ3677">
        <f t="shared" ref="AJ3677" si="3120">AI3677+VLOOKUP(A3677,$A$1329:$O$1433,15,FALSE)</f>
        <v>8</v>
      </c>
      <c r="AK3677">
        <f t="shared" si="3033"/>
        <v>45</v>
      </c>
    </row>
    <row r="3678" spans="1:37" ht="16.5" thickBot="1" x14ac:dyDescent="0.3">
      <c r="A3678" s="238" t="str">
        <f>CONCATENATE($C$10,"Wk ",B3678,"P",A3668)</f>
        <v>2015Wk 9P24</v>
      </c>
      <c r="B3678" s="52">
        <v>9</v>
      </c>
      <c r="C3678" s="52">
        <f>IFERROR(VLOOKUP($A3678,$A$106:$Q$3105,5,FALSE),"DNP")</f>
        <v>6</v>
      </c>
      <c r="D3678" s="52">
        <f>IFERROR(VLOOKUP($A3678,$A$106:$Q$3105,6,FALSE),"DNP")</f>
        <v>5</v>
      </c>
      <c r="E3678" s="52">
        <f>IFERROR(VLOOKUP($A3678,$A$106:$Q$3105,7,FALSE),"DNP")</f>
        <v>7</v>
      </c>
      <c r="F3678" s="52">
        <f>IFERROR(VLOOKUP($A3678,$A$106:$Q$3105,8,FALSE),"DNP")</f>
        <v>6</v>
      </c>
      <c r="G3678" s="52">
        <f>IFERROR(VLOOKUP($A3678,$A$106:$Q$3105,9,FALSE),"DNP")</f>
        <v>5</v>
      </c>
      <c r="H3678" s="52">
        <f>IFERROR(VLOOKUP($A3678,$A$106:$Q$3105,10,FALSE),"DNP")</f>
        <v>4</v>
      </c>
      <c r="I3678" s="52">
        <f>IFERROR(VLOOKUP($A3678,$A$106:$Q$3105,11,FALSE),"DNP")</f>
        <v>4</v>
      </c>
      <c r="J3678" s="52">
        <f>IFERROR(VLOOKUP($A3678,$A$106:$Q$3105,12,FALSE),"DNP")</f>
        <v>4</v>
      </c>
      <c r="K3678" s="52">
        <f>IFERROR(VLOOKUP($A3678,$A$106:$Q$3105,13,FALSE),"DNP")</f>
        <v>6</v>
      </c>
      <c r="L3678" s="239">
        <f>IF(OR(K3678="DNP",K3678=""),"DNP",SUM(C3678:K3678))</f>
        <v>47</v>
      </c>
      <c r="M3678" s="240">
        <f>IFERROR(VLOOKUP($A3678,$A$106:$Q$3105,17,FALSE),"DNP")</f>
        <v>0</v>
      </c>
      <c r="N3678" s="241"/>
      <c r="O3678" s="241"/>
      <c r="P3678" s="241"/>
      <c r="Q3678" s="241"/>
      <c r="R3678" s="241"/>
      <c r="S3678" s="241"/>
      <c r="T3678" s="241"/>
      <c r="U3678" s="241"/>
      <c r="V3678" s="241"/>
      <c r="W3678" s="242"/>
      <c r="X3678" s="243"/>
      <c r="Y3678" s="49" t="str">
        <f t="shared" ref="Y3678" si="3121">IF(M3678="DNP","DNP",IF(M3678=1,"T",IF(M3678&gt;1,"W","L")))</f>
        <v>L</v>
      </c>
      <c r="Z3678" s="49">
        <f t="shared" si="3092"/>
        <v>0</v>
      </c>
      <c r="AA3678" s="244">
        <f t="shared" si="3093"/>
        <v>0</v>
      </c>
      <c r="AB3678" s="250">
        <f t="shared" ref="AB3678" si="3122">IF(AE3678&gt;=4,ROUNDDOWN((((VLOOKUP(MAX(AE3670:AE3678),AE3670:AK3687,7,FALSE)+VLOOKUP(MAX(AE3670:AE3678)-1,AE3670:AK3687,7,FALSE)+VLOOKUP(MAX(AE3670:AE3678)-2,AE3670:AK3687,7,FALSE)+VLOOKUP(MAX(AE3670:AE3678)-3,AE3670:AK3687,7,FALSE))/4)-36)*0.8,0),G3668)</f>
        <v>8</v>
      </c>
      <c r="AC3678" s="246">
        <f t="shared" si="3095"/>
        <v>9</v>
      </c>
      <c r="AD3678" t="str">
        <f>IF(L3678&lt;&gt;"DNP","P","DNP")</f>
        <v>P</v>
      </c>
      <c r="AE3678" s="52">
        <f>COUNTIF(AD3670:AD3678,"=P")</f>
        <v>9</v>
      </c>
      <c r="AF3678" t="str">
        <f t="shared" si="3096"/>
        <v>R</v>
      </c>
      <c r="AG3678" s="247">
        <f>IF(OR(W3678="DNP",W3678="")=TRUE,0,((W3689-W3678)*0.4)+(IF(Y3678="W",0.3,IF(Y3678="T",0,-0.3)))+(IF(X3678="",0,X3678*0.3)))+IF(OR(L3678="DNP",L3678="")=TRUE,0,((L3689-L3678)*0.4)+(IF(Y3678="W",0.3,IF(Y3678="T",0,-0.3)))+(IF(M3678="",0,M3678*0.3)))</f>
        <v>-0.34444444444444572</v>
      </c>
      <c r="AH3678" s="247">
        <f t="shared" si="3107"/>
        <v>-0.70177777777777695</v>
      </c>
      <c r="AI3678">
        <f t="shared" si="3100"/>
        <v>9</v>
      </c>
      <c r="AJ3678">
        <f t="shared" ref="AJ3678" si="3123">AI3678+VLOOKUP(A3678,$A$1496:$O$1600,15,FALSE)</f>
        <v>7</v>
      </c>
      <c r="AK3678">
        <f t="shared" si="3033"/>
        <v>47</v>
      </c>
    </row>
    <row r="3679" spans="1:37" ht="16.5" thickBot="1" x14ac:dyDescent="0.3">
      <c r="A3679" s="238" t="str">
        <f>CONCATENATE($C$10,"Wk ",B3679,"P",A3668)</f>
        <v>2015Wk 10P24</v>
      </c>
      <c r="B3679" s="52">
        <v>10</v>
      </c>
      <c r="C3679" s="241"/>
      <c r="D3679" s="241"/>
      <c r="E3679" s="241"/>
      <c r="F3679" s="241"/>
      <c r="G3679" s="241"/>
      <c r="H3679" s="241"/>
      <c r="I3679" s="241"/>
      <c r="J3679" s="241"/>
      <c r="K3679" s="241"/>
      <c r="L3679" s="248"/>
      <c r="M3679" s="249"/>
      <c r="N3679" s="52">
        <f>IFERROR(VLOOKUP($A3679,$A$106:$Q$3105,5,FALSE),"DNP")</f>
        <v>5</v>
      </c>
      <c r="O3679" s="52">
        <f>IFERROR(VLOOKUP($A3679,$A$106:$Q$3105,6,FALSE),"DNP")</f>
        <v>5</v>
      </c>
      <c r="P3679" s="52">
        <f>IFERROR(VLOOKUP($A3679,$A$106:$Q$3105,7,FALSE),"DNP")</f>
        <v>8</v>
      </c>
      <c r="Q3679" s="52">
        <f>IFERROR(VLOOKUP($A3679,$A$106:$Q$3105,8,FALSE),"DNP")</f>
        <v>5</v>
      </c>
      <c r="R3679" s="52">
        <f>IFERROR(VLOOKUP($A3679,$A$106:$Q$3105,9,FALSE),"DNP")</f>
        <v>3</v>
      </c>
      <c r="S3679" s="52">
        <f>IFERROR(VLOOKUP($A3679,$A$106:$Q$3105,10,FALSE),"DNP")</f>
        <v>6</v>
      </c>
      <c r="T3679" s="52">
        <f>IFERROR(VLOOKUP($A3679,$A$106:$Q$3105,11,FALSE),"DNP")</f>
        <v>4</v>
      </c>
      <c r="U3679" s="52">
        <f>IFERROR(VLOOKUP($A3679,$A$106:$Q$3105,12,FALSE),"DNP")</f>
        <v>5</v>
      </c>
      <c r="V3679" s="52">
        <f>IFERROR(VLOOKUP($A3679,$A$106:$Q$3105,13,FALSE),"DNP")</f>
        <v>6</v>
      </c>
      <c r="W3679" s="239">
        <f>IF(OR(V3679="DNP",V3679=""),"DNP",SUM(N3679:V3679))</f>
        <v>47</v>
      </c>
      <c r="X3679" s="240">
        <f>IFERROR(VLOOKUP($A3679,$A$106:$Q$3105,17,FALSE),"DNP")</f>
        <v>0</v>
      </c>
      <c r="Y3679" s="49" t="str">
        <f t="shared" ref="Y3679" si="3124">IF(X3679="DNP","DNP",IF(X3679=1,"T",IF(X3679&gt;1,"W","L")))</f>
        <v>L</v>
      </c>
      <c r="Z3679" s="49">
        <f t="shared" si="3092"/>
        <v>0</v>
      </c>
      <c r="AA3679" s="244">
        <f t="shared" si="3093"/>
        <v>0</v>
      </c>
      <c r="AB3679" s="250">
        <f t="shared" ref="AB3679" si="3125">IF(AE3679&gt;=4,ROUNDDOWN((((VLOOKUP(MAX(AE3670:AE3679),AE3670:AK3687,7,FALSE)+VLOOKUP(MAX(AE3670:AE3679)-1,AE3670:AK3687,7,FALSE)+VLOOKUP(MAX(AE3670:AE3679)-2,AE3670:AK3687,7,FALSE)+VLOOKUP(MAX(AE3670:AE3679)-3,AE3670:AK3687,7,FALSE))/4)-36)*0.8,0),G3668)</f>
        <v>8</v>
      </c>
      <c r="AC3679" s="246">
        <f t="shared" ref="AC3679:AC3687" si="3126">IF(VLOOKUP(LEFT($A3679,9),$A$106:$Q$3105,17,FALSE)="Played",B3679,"")</f>
        <v>10</v>
      </c>
      <c r="AD3679" t="str">
        <f>IF(W3679&lt;&gt;"DNP","P","DNP")</f>
        <v>P</v>
      </c>
      <c r="AE3679" s="52">
        <f>COUNTIF(AD3670:AD3679,"=P")</f>
        <v>10</v>
      </c>
      <c r="AF3679" t="str">
        <f t="shared" si="3096"/>
        <v>R</v>
      </c>
      <c r="AG3679" s="247">
        <f>IF(OR(W3679="DNP",W3679="")=TRUE,0,((W3689-W3679)*0.4)+(IF(Y3679="W",0.3,IF(Y3679="T",0,-0.3)))+(IF(X3679="",0,X3679*0.3)))+IF(OR(L3679="DNP",L3679="")=TRUE,0,((L3689-L3679)*0.4)+(IF(Y3679="W",0.3,IF(Y3679="T",0,-0.3)))+(IF(M3679="",0,M3679*0.3)))</f>
        <v>-0.96666666666666301</v>
      </c>
      <c r="AH3679" s="247">
        <f t="shared" si="3107"/>
        <v>-1.2524444444444405</v>
      </c>
      <c r="AI3679">
        <f t="shared" si="3100"/>
        <v>9</v>
      </c>
      <c r="AJ3679">
        <f t="shared" ref="AJ3679" si="3127">AI3679+VLOOKUP(A3679,$A$1663:$O$1767,15,FALSE)</f>
        <v>8</v>
      </c>
      <c r="AK3679">
        <f t="shared" si="3033"/>
        <v>47</v>
      </c>
    </row>
    <row r="3680" spans="1:37" ht="16.5" thickBot="1" x14ac:dyDescent="0.3">
      <c r="A3680" s="238" t="str">
        <f>CONCATENATE($C$10,"Wk ",B3680,"P",A3668)</f>
        <v>2015Wk 11P24</v>
      </c>
      <c r="B3680" s="52">
        <v>11</v>
      </c>
      <c r="C3680" s="52">
        <f>IFERROR(VLOOKUP($A3680,$A$106:$Q$3105,5,FALSE),"DNP")</f>
        <v>6</v>
      </c>
      <c r="D3680" s="52">
        <f>IFERROR(VLOOKUP($A3680,$A$106:$Q$3105,6,FALSE),"DNP")</f>
        <v>5</v>
      </c>
      <c r="E3680" s="52">
        <f>IFERROR(VLOOKUP($A3680,$A$106:$Q$3105,7,FALSE),"DNP")</f>
        <v>6</v>
      </c>
      <c r="F3680" s="52">
        <f>IFERROR(VLOOKUP($A3680,$A$106:$Q$3105,8,FALSE),"DNP")</f>
        <v>6</v>
      </c>
      <c r="G3680" s="52">
        <f>IFERROR(VLOOKUP($A3680,$A$106:$Q$3105,9,FALSE),"DNP")</f>
        <v>4</v>
      </c>
      <c r="H3680" s="52">
        <f>IFERROR(VLOOKUP($A3680,$A$106:$Q$3105,10,FALSE),"DNP")</f>
        <v>4</v>
      </c>
      <c r="I3680" s="52">
        <f>IFERROR(VLOOKUP($A3680,$A$106:$Q$3105,11,FALSE),"DNP")</f>
        <v>6</v>
      </c>
      <c r="J3680" s="52">
        <f>IFERROR(VLOOKUP($A3680,$A$106:$Q$3105,12,FALSE),"DNP")</f>
        <v>3</v>
      </c>
      <c r="K3680" s="52">
        <f>IFERROR(VLOOKUP($A3680,$A$106:$Q$3105,13,FALSE),"DNP")</f>
        <v>6</v>
      </c>
      <c r="L3680" s="239">
        <f>IF(OR(K3680="DNP",K3680=""),"DNP",SUM(C3680:K3680))</f>
        <v>46</v>
      </c>
      <c r="M3680" s="240">
        <f>IFERROR(VLOOKUP($A3680,$A$106:$Q$3105,17,FALSE),"DNP")</f>
        <v>1</v>
      </c>
      <c r="N3680" s="241"/>
      <c r="O3680" s="241"/>
      <c r="P3680" s="241"/>
      <c r="Q3680" s="241"/>
      <c r="R3680" s="241"/>
      <c r="S3680" s="241"/>
      <c r="T3680" s="241"/>
      <c r="U3680" s="241"/>
      <c r="V3680" s="241"/>
      <c r="W3680" s="242"/>
      <c r="X3680" s="243"/>
      <c r="Y3680" s="49" t="str">
        <f t="shared" ref="Y3680" si="3128">IF(M3680="DNP","DNP",IF(M3680=1,"T",IF(M3680&gt;1,"W","L")))</f>
        <v>T</v>
      </c>
      <c r="Z3680" s="49">
        <f t="shared" si="3092"/>
        <v>0</v>
      </c>
      <c r="AA3680" s="244">
        <f t="shared" si="3093"/>
        <v>0</v>
      </c>
      <c r="AB3680" s="250">
        <f t="shared" ref="AB3680" si="3129">IF(AE3680&gt;=4,ROUNDDOWN((((VLOOKUP(MAX(AE3670:AE3680),AE3670:AK3687,7,FALSE)+VLOOKUP(MAX(AE3670:AE3680)-1,AE3670:AK3687,7,FALSE)+VLOOKUP(MAX(AE3670:AE3680)-2,AE3670:AK3687,7,FALSE)+VLOOKUP(MAX(AE3670:AE3680)-3,AE3670:AK3687,7,FALSE))/4)-36)*0.8,0),G3668)</f>
        <v>8</v>
      </c>
      <c r="AC3680" s="246">
        <f t="shared" si="3126"/>
        <v>11</v>
      </c>
      <c r="AD3680" t="str">
        <f>IF(L3680&lt;&gt;"DNP","P","DNP")</f>
        <v>P</v>
      </c>
      <c r="AE3680" s="52">
        <f>COUNTIF(AD3670:AD3680,"=P")</f>
        <v>11</v>
      </c>
      <c r="AF3680" t="str">
        <f t="shared" si="3096"/>
        <v>R</v>
      </c>
      <c r="AG3680" s="247">
        <f>IF(OR(W3680="DNP",W3680="")=TRUE,0,((W3689-W3680)*0.4)+(IF(Y3680="W",0.3,IF(Y3680="T",0,-0.3)))+(IF(X3680="",0,X3680*0.3)))+IF(OR(L3680="DNP",L3680="")=TRUE,0,((L3689-L3680)*0.4)+(IF(Y3680="W",0.3,IF(Y3680="T",0,-0.3)))+(IF(M3680="",0,M3680*0.3)))</f>
        <v>0.65555555555555434</v>
      </c>
      <c r="AH3680" s="247">
        <f t="shared" si="3107"/>
        <v>-0.10577777777777704</v>
      </c>
      <c r="AI3680">
        <f t="shared" si="3100"/>
        <v>9</v>
      </c>
      <c r="AJ3680">
        <f t="shared" ref="AJ3680" si="3130">AI3680+VLOOKUP(A3680,$A$1830:$O$1934,15,FALSE)</f>
        <v>8</v>
      </c>
      <c r="AK3680">
        <f t="shared" si="3033"/>
        <v>46</v>
      </c>
    </row>
    <row r="3681" spans="1:37" ht="16.5" thickBot="1" x14ac:dyDescent="0.3">
      <c r="A3681" s="238" t="str">
        <f>CONCATENATE($C$10,"Wk ",B3681,"P",A3668)</f>
        <v>2015Wk 12P24</v>
      </c>
      <c r="B3681" s="52">
        <v>12</v>
      </c>
      <c r="C3681" s="241"/>
      <c r="D3681" s="241"/>
      <c r="E3681" s="241"/>
      <c r="F3681" s="241"/>
      <c r="G3681" s="241"/>
      <c r="H3681" s="241"/>
      <c r="I3681" s="241"/>
      <c r="J3681" s="241"/>
      <c r="K3681" s="241"/>
      <c r="L3681" s="248"/>
      <c r="M3681" s="249"/>
      <c r="N3681" s="52">
        <f>IFERROR(VLOOKUP($A3681,$A$106:$Q$3105,5,FALSE),"DNP")</f>
        <v>4</v>
      </c>
      <c r="O3681" s="52">
        <f>IFERROR(VLOOKUP($A3681,$A$106:$Q$3105,6,FALSE),"DNP")</f>
        <v>6</v>
      </c>
      <c r="P3681" s="52">
        <f>IFERROR(VLOOKUP($A3681,$A$106:$Q$3105,7,FALSE),"DNP")</f>
        <v>5</v>
      </c>
      <c r="Q3681" s="52">
        <f>IFERROR(VLOOKUP($A3681,$A$106:$Q$3105,8,FALSE),"DNP")</f>
        <v>5</v>
      </c>
      <c r="R3681" s="52">
        <f>IFERROR(VLOOKUP($A3681,$A$106:$Q$3105,9,FALSE),"DNP")</f>
        <v>3</v>
      </c>
      <c r="S3681" s="52">
        <f>IFERROR(VLOOKUP($A3681,$A$106:$Q$3105,10,FALSE),"DNP")</f>
        <v>5</v>
      </c>
      <c r="T3681" s="52">
        <f>IFERROR(VLOOKUP($A3681,$A$106:$Q$3105,11,FALSE),"DNP")</f>
        <v>3</v>
      </c>
      <c r="U3681" s="52">
        <f>IFERROR(VLOOKUP($A3681,$A$106:$Q$3105,12,FALSE),"DNP")</f>
        <v>5</v>
      </c>
      <c r="V3681" s="52">
        <f>IFERROR(VLOOKUP($A3681,$A$106:$Q$3105,13,FALSE),"DNP")</f>
        <v>7</v>
      </c>
      <c r="W3681" s="239">
        <f>IF(OR(V3681="DNP",V3681=""),"DNP",SUM(N3681:V3681))</f>
        <v>43</v>
      </c>
      <c r="X3681" s="240">
        <f>IFERROR(VLOOKUP($A3681,$A$106:$Q$3105,17,FALSE),"DNP")</f>
        <v>2</v>
      </c>
      <c r="Y3681" s="49" t="str">
        <f t="shared" ref="Y3681" si="3131">IF(X3681="DNP","DNP",IF(X3681=1,"T",IF(X3681&gt;1,"W","L")))</f>
        <v>W</v>
      </c>
      <c r="Z3681" s="49">
        <f t="shared" si="3092"/>
        <v>0</v>
      </c>
      <c r="AA3681" s="244">
        <f t="shared" si="3093"/>
        <v>0</v>
      </c>
      <c r="AB3681" s="250">
        <f t="shared" ref="AB3681" si="3132">IF(AE3681&gt;=4,ROUNDDOWN((((VLOOKUP(MAX(AE3670:AE3681),AE3670:AK3687,7,FALSE)+VLOOKUP(MAX(AE3670:AE3681)-1,AE3670:AK3687,7,FALSE)+VLOOKUP(MAX(AE3670:AE3681)-2,AE3670:AK3687,7,FALSE)+VLOOKUP(MAX(AE3670:AE3681)-3,AE3670:AK3687,7,FALSE))/4)-36)*0.8,0),G3668)</f>
        <v>7</v>
      </c>
      <c r="AC3681" s="246">
        <f t="shared" si="3126"/>
        <v>12</v>
      </c>
      <c r="AD3681" t="str">
        <f>IF(W3681&lt;&gt;"DNP","P","DNP")</f>
        <v>P</v>
      </c>
      <c r="AE3681" s="52">
        <f>COUNTIF(AD3670:AD3681,"=P")</f>
        <v>12</v>
      </c>
      <c r="AF3681" t="str">
        <f t="shared" si="3096"/>
        <v>R</v>
      </c>
      <c r="AG3681" s="247">
        <f>IF(OR(W3681="DNP",W3681="")=TRUE,0,((W3689-W3681)*0.4)+(IF(Y3681="W",0.3,IF(Y3681="T",0,-0.3)))+(IF(X3681="",0,X3681*0.3)))+IF(OR(L3681="DNP",L3681="")=TRUE,0,((L3689-L3681)*0.4)+(IF(Y3681="W",0.3,IF(Y3681="T",0,-0.3)))+(IF(M3681="",0,M3681*0.3)))</f>
        <v>1.833333333333337</v>
      </c>
      <c r="AH3681" s="247">
        <f t="shared" si="3107"/>
        <v>1.9535555555555597</v>
      </c>
      <c r="AI3681">
        <f t="shared" si="3100"/>
        <v>10</v>
      </c>
      <c r="AJ3681">
        <f t="shared" ref="AJ3681" si="3133">AI3681+VLOOKUP(A3681,$A$1997:$O$2101,15,FALSE)</f>
        <v>12</v>
      </c>
      <c r="AK3681">
        <f t="shared" si="3033"/>
        <v>43</v>
      </c>
    </row>
    <row r="3682" spans="1:37" ht="16.5" thickBot="1" x14ac:dyDescent="0.3">
      <c r="A3682" s="238" t="str">
        <f>CONCATENATE($C$10,"Wk ",B3682,"P",A3668)</f>
        <v>2015Wk 13P24</v>
      </c>
      <c r="B3682" s="52">
        <v>13</v>
      </c>
      <c r="C3682" s="52">
        <f>IFERROR(VLOOKUP($A3682,$A$106:$Q$3105,5,FALSE),"DNP")</f>
        <v>6</v>
      </c>
      <c r="D3682" s="52">
        <f>IFERROR(VLOOKUP($A3682,$A$106:$Q$3105,6,FALSE),"DNP")</f>
        <v>4</v>
      </c>
      <c r="E3682" s="52">
        <f>IFERROR(VLOOKUP($A3682,$A$106:$Q$3105,7,FALSE),"DNP")</f>
        <v>7</v>
      </c>
      <c r="F3682" s="52">
        <f>IFERROR(VLOOKUP($A3682,$A$106:$Q$3105,8,FALSE),"DNP")</f>
        <v>5</v>
      </c>
      <c r="G3682" s="52">
        <f>IFERROR(VLOOKUP($A3682,$A$106:$Q$3105,9,FALSE),"DNP")</f>
        <v>5</v>
      </c>
      <c r="H3682" s="52">
        <f>IFERROR(VLOOKUP($A3682,$A$106:$Q$3105,10,FALSE),"DNP")</f>
        <v>4</v>
      </c>
      <c r="I3682" s="52">
        <f>IFERROR(VLOOKUP($A3682,$A$106:$Q$3105,11,FALSE),"DNP")</f>
        <v>5</v>
      </c>
      <c r="J3682" s="52">
        <f>IFERROR(VLOOKUP($A3682,$A$106:$Q$3105,12,FALSE),"DNP")</f>
        <v>4</v>
      </c>
      <c r="K3682" s="52">
        <f>IFERROR(VLOOKUP($A3682,$A$106:$Q$3105,13,FALSE),"DNP")</f>
        <v>6</v>
      </c>
      <c r="L3682" s="239">
        <f>IF(OR(K3682="DNP",K3682=""),"DNP",SUM(C3682:K3682))</f>
        <v>46</v>
      </c>
      <c r="M3682" s="240">
        <f>IFERROR(VLOOKUP($A3682,$A$106:$Q$3105,17,FALSE),"DNP")</f>
        <v>2</v>
      </c>
      <c r="N3682" s="241"/>
      <c r="O3682" s="241"/>
      <c r="P3682" s="241"/>
      <c r="Q3682" s="241"/>
      <c r="R3682" s="241"/>
      <c r="S3682" s="241"/>
      <c r="T3682" s="241"/>
      <c r="U3682" s="241"/>
      <c r="V3682" s="241"/>
      <c r="W3682" s="242"/>
      <c r="X3682" s="243"/>
      <c r="Y3682" s="49" t="str">
        <f t="shared" ref="Y3682" si="3134">IF(M3682="DNP","DNP",IF(M3682=1,"T",IF(M3682&gt;1,"W","L")))</f>
        <v>W</v>
      </c>
      <c r="Z3682" s="49">
        <f t="shared" si="3092"/>
        <v>0</v>
      </c>
      <c r="AA3682" s="244">
        <f t="shared" si="3093"/>
        <v>0</v>
      </c>
      <c r="AB3682" s="250">
        <f t="shared" ref="AB3682" si="3135">IF(AE3682&gt;=4,ROUNDDOWN((((VLOOKUP(MAX(AE3670:AE3682),AE3670:AK3687,7,FALSE)+VLOOKUP(MAX(AE3670:AE3682)-1,AE3670:AK3687,7,FALSE)+VLOOKUP(MAX(AE3670:AE3682)-2,AE3670:AK3687,7,FALSE)+VLOOKUP(MAX(AE3670:AE3682)-3,AE3670:AK3687,7,FALSE))/4)-36)*0.8,0),G3668)</f>
        <v>7</v>
      </c>
      <c r="AC3682" s="246">
        <f t="shared" si="3126"/>
        <v>13</v>
      </c>
      <c r="AD3682" t="str">
        <f>IF(L3682&lt;&gt;"DNP","P","DNP")</f>
        <v>P</v>
      </c>
      <c r="AE3682" s="52">
        <f>COUNTIF(AD3670:AD3682,"=P")</f>
        <v>13</v>
      </c>
      <c r="AF3682" t="str">
        <f t="shared" si="3096"/>
        <v>R</v>
      </c>
      <c r="AG3682" s="247">
        <f>IF(OR(W3682="DNP",W3682="")=TRUE,0,((W3689-W3682)*0.4)+(IF(Y3682="W",0.3,IF(Y3682="T",0,-0.3)))+(IF(X3682="",0,X3682*0.3)))+IF(OR(L3682="DNP",L3682="")=TRUE,0,((L3689-L3682)*0.4)+(IF(Y3682="W",0.3,IF(Y3682="T",0,-0.3)))+(IF(M3682="",0,M3682*0.3)))</f>
        <v>1.2555555555555542</v>
      </c>
      <c r="AH3682" s="247">
        <f t="shared" si="3107"/>
        <v>2.700222222222223</v>
      </c>
      <c r="AI3682">
        <f t="shared" si="3100"/>
        <v>10</v>
      </c>
      <c r="AJ3682">
        <f t="shared" ref="AJ3682" si="3136">AI3682+VLOOKUP(A3682,$A$2164:$O$2268,15,FALSE)</f>
        <v>9</v>
      </c>
      <c r="AK3682">
        <f t="shared" si="3033"/>
        <v>46</v>
      </c>
    </row>
    <row r="3683" spans="1:37" ht="16.5" thickBot="1" x14ac:dyDescent="0.3">
      <c r="A3683" s="238" t="str">
        <f>CONCATENATE($C$10,"Wk ",B3683,"P",A3668)</f>
        <v>2015Wk 14P24</v>
      </c>
      <c r="B3683" s="52">
        <v>14</v>
      </c>
      <c r="C3683" s="241"/>
      <c r="D3683" s="241"/>
      <c r="E3683" s="241"/>
      <c r="F3683" s="241"/>
      <c r="G3683" s="241"/>
      <c r="H3683" s="241"/>
      <c r="I3683" s="241"/>
      <c r="J3683" s="241"/>
      <c r="K3683" s="241"/>
      <c r="L3683" s="248"/>
      <c r="M3683" s="249"/>
      <c r="N3683" s="52">
        <f>IFERROR(VLOOKUP($A3683,$A$106:$Q$3105,5,FALSE),"DNP")</f>
        <v>5</v>
      </c>
      <c r="O3683" s="52">
        <f>IFERROR(VLOOKUP($A3683,$A$106:$Q$3105,6,FALSE),"DNP")</f>
        <v>6</v>
      </c>
      <c r="P3683" s="52">
        <f>IFERROR(VLOOKUP($A3683,$A$106:$Q$3105,7,FALSE),"DNP")</f>
        <v>7</v>
      </c>
      <c r="Q3683" s="52">
        <f>IFERROR(VLOOKUP($A3683,$A$106:$Q$3105,8,FALSE),"DNP")</f>
        <v>5</v>
      </c>
      <c r="R3683" s="52">
        <f>IFERROR(VLOOKUP($A3683,$A$106:$Q$3105,9,FALSE),"DNP")</f>
        <v>3</v>
      </c>
      <c r="S3683" s="52">
        <f>IFERROR(VLOOKUP($A3683,$A$106:$Q$3105,10,FALSE),"DNP")</f>
        <v>5</v>
      </c>
      <c r="T3683" s="52">
        <f>IFERROR(VLOOKUP($A3683,$A$106:$Q$3105,11,FALSE),"DNP")</f>
        <v>4</v>
      </c>
      <c r="U3683" s="52">
        <f>IFERROR(VLOOKUP($A3683,$A$106:$Q$3105,12,FALSE),"DNP")</f>
        <v>5</v>
      </c>
      <c r="V3683" s="52">
        <f>IFERROR(VLOOKUP($A3683,$A$106:$Q$3105,13,FALSE),"DNP")</f>
        <v>6</v>
      </c>
      <c r="W3683" s="239">
        <f>IF(OR(V3683="DNP",V3683=""),"DNP",SUM(N3683:V3683))</f>
        <v>46</v>
      </c>
      <c r="X3683" s="240">
        <f>IFERROR(VLOOKUP($A3683,$A$106:$Q$3105,17,FALSE),"DNP")</f>
        <v>0</v>
      </c>
      <c r="Y3683" s="49" t="str">
        <f t="shared" ref="Y3683" si="3137">IF(X3683="DNP","DNP",IF(X3683=1,"T",IF(X3683&gt;1,"W","L")))</f>
        <v>L</v>
      </c>
      <c r="Z3683" s="49">
        <f t="shared" si="3092"/>
        <v>0</v>
      </c>
      <c r="AA3683" s="244">
        <f t="shared" si="3093"/>
        <v>0</v>
      </c>
      <c r="AB3683" s="250">
        <f t="shared" ref="AB3683" si="3138">IF(AE3683&gt;=4,ROUNDDOWN((((VLOOKUP(MAX(AE3670:AE3683),AE3670:AK3687,7,FALSE)+VLOOKUP(MAX(AE3670:AE3683)-1,AE3670:AK3687,7,FALSE)+VLOOKUP(MAX(AE3670:AE3683)-2,AE3670:AK3687,7,FALSE)+VLOOKUP(MAX(AE3670:AE3683)-3,AE3670:AK3687,7,FALSE))/4)-36)*0.8,0),G3668)</f>
        <v>7</v>
      </c>
      <c r="AC3683" s="246">
        <f t="shared" si="3126"/>
        <v>14</v>
      </c>
      <c r="AD3683" t="str">
        <f>IF(W3683&lt;&gt;"DNP","P","DNP")</f>
        <v>P</v>
      </c>
      <c r="AE3683" s="52">
        <f>COUNTIF(AD3670:AD3683,"=P")</f>
        <v>14</v>
      </c>
      <c r="AF3683" t="str">
        <f t="shared" si="3096"/>
        <v>R</v>
      </c>
      <c r="AG3683" s="247">
        <f>IF(OR(W3683="DNP",W3683="")=TRUE,0,((W3689-W3683)*0.4)+(IF(Y3683="W",0.3,IF(Y3683="T",0,-0.3)))+(IF(X3683="",0,X3683*0.3)))+IF(OR(L3683="DNP",L3683="")=TRUE,0,((L3689-L3683)*0.4)+(IF(Y3683="W",0.3,IF(Y3683="T",0,-0.3)))+(IF(M3683="",0,M3683*0.3)))</f>
        <v>-0.56666666666666288</v>
      </c>
      <c r="AH3683" s="247">
        <f t="shared" si="3107"/>
        <v>0.87955555555555964</v>
      </c>
      <c r="AI3683">
        <f t="shared" si="3100"/>
        <v>10</v>
      </c>
      <c r="AJ3683">
        <f t="shared" ref="AJ3683" si="3139">AI3683+VLOOKUP(A3683,$A$2331:$O$2435,15,FALSE)</f>
        <v>9</v>
      </c>
      <c r="AK3683">
        <f t="shared" si="3033"/>
        <v>46</v>
      </c>
    </row>
    <row r="3684" spans="1:37" ht="16.5" thickBot="1" x14ac:dyDescent="0.3">
      <c r="A3684" s="238" t="str">
        <f>CONCATENATE($C$10,"Wk ",B3684,"P",A3668)</f>
        <v>2015Wk 15P24</v>
      </c>
      <c r="B3684" s="52">
        <v>15</v>
      </c>
      <c r="C3684" s="52">
        <f>IFERROR(VLOOKUP($A3684,$A$106:$Q$3105,5,FALSE),"DNP")</f>
        <v>7</v>
      </c>
      <c r="D3684" s="52">
        <f>IFERROR(VLOOKUP($A3684,$A$106:$Q$3105,6,FALSE),"DNP")</f>
        <v>5</v>
      </c>
      <c r="E3684" s="52">
        <f>IFERROR(VLOOKUP($A3684,$A$106:$Q$3105,7,FALSE),"DNP")</f>
        <v>6</v>
      </c>
      <c r="F3684" s="52">
        <f>IFERROR(VLOOKUP($A3684,$A$106:$Q$3105,8,FALSE),"DNP")</f>
        <v>5</v>
      </c>
      <c r="G3684" s="52">
        <f>IFERROR(VLOOKUP($A3684,$A$106:$Q$3105,9,FALSE),"DNP")</f>
        <v>5</v>
      </c>
      <c r="H3684" s="52">
        <f>IFERROR(VLOOKUP($A3684,$A$106:$Q$3105,10,FALSE),"DNP")</f>
        <v>3</v>
      </c>
      <c r="I3684" s="52">
        <f>IFERROR(VLOOKUP($A3684,$A$106:$Q$3105,11,FALSE),"DNP")</f>
        <v>5</v>
      </c>
      <c r="J3684" s="52">
        <f>IFERROR(VLOOKUP($A3684,$A$106:$Q$3105,12,FALSE),"DNP")</f>
        <v>3</v>
      </c>
      <c r="K3684" s="52">
        <f>IFERROR(VLOOKUP($A3684,$A$106:$Q$3105,13,FALSE),"DNP")</f>
        <v>5</v>
      </c>
      <c r="L3684" s="239">
        <f>IF(OR(K3684="DNP",K3684=""),"DNP",SUM(C3684:K3684))</f>
        <v>44</v>
      </c>
      <c r="M3684" s="240">
        <f>IFERROR(VLOOKUP($A3684,$A$106:$Q$3105,17,FALSE),"DNP")</f>
        <v>2</v>
      </c>
      <c r="N3684" s="241"/>
      <c r="O3684" s="241"/>
      <c r="P3684" s="241"/>
      <c r="Q3684" s="241"/>
      <c r="R3684" s="241"/>
      <c r="S3684" s="241"/>
      <c r="T3684" s="241"/>
      <c r="U3684" s="241"/>
      <c r="V3684" s="241"/>
      <c r="W3684" s="242"/>
      <c r="X3684" s="243"/>
      <c r="Y3684" s="49" t="str">
        <f t="shared" ref="Y3684" si="3140">IF(M3684="DNP","DNP",IF(M3684=1,"T",IF(M3684&gt;1,"W","L")))</f>
        <v>W</v>
      </c>
      <c r="Z3684" s="49">
        <f t="shared" si="3092"/>
        <v>1</v>
      </c>
      <c r="AA3684" s="244">
        <f t="shared" si="3093"/>
        <v>9</v>
      </c>
      <c r="AB3684" s="250">
        <f t="shared" ref="AB3684" si="3141">IF(AE3684&gt;=4,ROUNDDOWN((((VLOOKUP(MAX(AE3670:AE3684),AE3670:AK3687,7,FALSE)+VLOOKUP(MAX(AE3670:AE3684)-1,AE3670:AK3687,7,FALSE)+VLOOKUP(MAX(AE3670:AE3684)-2,AE3670:AK3687,7,FALSE)+VLOOKUP(MAX(AE3670:AE3684)-3,AE3670:AK3687,7,FALSE))/4)-36)*0.8,0),G3668)</f>
        <v>7</v>
      </c>
      <c r="AC3684" s="246">
        <f t="shared" si="3126"/>
        <v>15</v>
      </c>
      <c r="AD3684" t="str">
        <f>IF(L3684&lt;&gt;"DNP","P","DNP")</f>
        <v>P</v>
      </c>
      <c r="AE3684" s="52">
        <f>COUNTIF(AD3670:AD3684,"=P")</f>
        <v>15</v>
      </c>
      <c r="AF3684" t="str">
        <f t="shared" si="3096"/>
        <v>R</v>
      </c>
      <c r="AG3684" s="247">
        <f>IF(OR(W3684="DNP",W3684="")=TRUE,0,((W3689-W3684)*0.4)+(IF(Y3684="W",0.3,IF(Y3684="T",0,-0.3)))+(IF(X3684="",0,X3684*0.3)))+IF(OR(L3684="DNP",L3684="")=TRUE,0,((L3689-L3684)*0.4)+(IF(Y3684="W",0.3,IF(Y3684="T",0,-0.3)))+(IF(M3684="",0,M3684*0.3)))</f>
        <v>2.0555555555555545</v>
      </c>
      <c r="AH3684" s="247">
        <f t="shared" si="3107"/>
        <v>2.0902222222222231</v>
      </c>
      <c r="AI3684">
        <f t="shared" si="3100"/>
        <v>10</v>
      </c>
      <c r="AJ3684">
        <f t="shared" ref="AJ3684" si="3142">AI3684+VLOOKUP(A3684,$A$2498:$O$2602,15,FALSE)</f>
        <v>11</v>
      </c>
      <c r="AK3684">
        <f t="shared" si="3033"/>
        <v>44</v>
      </c>
    </row>
    <row r="3685" spans="1:37" ht="16.5" thickBot="1" x14ac:dyDescent="0.3">
      <c r="A3685" s="238" t="str">
        <f>CONCATENATE($C$10,"Wk ",B3685,"P",A3668)</f>
        <v>2015Wk 16P24</v>
      </c>
      <c r="B3685" s="52">
        <v>16</v>
      </c>
      <c r="C3685" s="241"/>
      <c r="D3685" s="241"/>
      <c r="E3685" s="241"/>
      <c r="F3685" s="241"/>
      <c r="G3685" s="241"/>
      <c r="H3685" s="241"/>
      <c r="I3685" s="241"/>
      <c r="J3685" s="241"/>
      <c r="K3685" s="241"/>
      <c r="L3685" s="248"/>
      <c r="M3685" s="249"/>
      <c r="N3685" s="52">
        <f>IFERROR(VLOOKUP($A3685,$A$106:$Q$3105,5,FALSE),"DNP")</f>
        <v>4</v>
      </c>
      <c r="O3685" s="52">
        <f>IFERROR(VLOOKUP($A3685,$A$106:$Q$3105,6,FALSE),"DNP")</f>
        <v>6</v>
      </c>
      <c r="P3685" s="52">
        <f>IFERROR(VLOOKUP($A3685,$A$106:$Q$3105,7,FALSE),"DNP")</f>
        <v>5</v>
      </c>
      <c r="Q3685" s="52">
        <f>IFERROR(VLOOKUP($A3685,$A$106:$Q$3105,8,FALSE),"DNP")</f>
        <v>5</v>
      </c>
      <c r="R3685" s="52">
        <f>IFERROR(VLOOKUP($A3685,$A$106:$Q$3105,9,FALSE),"DNP")</f>
        <v>4</v>
      </c>
      <c r="S3685" s="52">
        <f>IFERROR(VLOOKUP($A3685,$A$106:$Q$3105,10,FALSE),"DNP")</f>
        <v>5</v>
      </c>
      <c r="T3685" s="52">
        <f>IFERROR(VLOOKUP($A3685,$A$106:$Q$3105,11,FALSE),"DNP")</f>
        <v>4</v>
      </c>
      <c r="U3685" s="52">
        <f>IFERROR(VLOOKUP($A3685,$A$106:$Q$3105,12,FALSE),"DNP")</f>
        <v>5</v>
      </c>
      <c r="V3685" s="52">
        <f>IFERROR(VLOOKUP($A3685,$A$106:$Q$3105,13,FALSE),"DNP")</f>
        <v>5</v>
      </c>
      <c r="W3685" s="239">
        <f>IF(OR(V3685="DNP",V3685=""),"DNP",SUM(N3685:V3685))</f>
        <v>43</v>
      </c>
      <c r="X3685" s="240">
        <f>IFERROR(VLOOKUP($A3685,$A$106:$Q$3105,17,FALSE),"DNP")</f>
        <v>2</v>
      </c>
      <c r="Y3685" s="49" t="str">
        <f t="shared" ref="Y3685" si="3143">IF(X3685="DNP","DNP",IF(X3685=1,"T",IF(X3685&gt;1,"W","L")))</f>
        <v>W</v>
      </c>
      <c r="Z3685" s="49">
        <f t="shared" si="3092"/>
        <v>0</v>
      </c>
      <c r="AA3685" s="244">
        <f t="shared" si="3093"/>
        <v>0</v>
      </c>
      <c r="AB3685" s="250">
        <f t="shared" ref="AB3685" si="3144">IF(AE3685&gt;=4,ROUNDDOWN((((VLOOKUP(MAX(AE3670:AE3685),AE3670:AK3687,7,FALSE)+VLOOKUP(MAX(AE3670:AE3685)-1,AE3670:AK3687,7,FALSE)+VLOOKUP(MAX(AE3670:AE3685)-2,AE3670:AK3687,7,FALSE)+VLOOKUP(MAX(AE3670:AE3685)-3,AE3670:AK3687,7,FALSE))/4)-36)*0.8,0),G3668)</f>
        <v>7</v>
      </c>
      <c r="AC3685" s="246">
        <f t="shared" si="3126"/>
        <v>16</v>
      </c>
      <c r="AD3685" t="str">
        <f>IF(W3685&lt;&gt;"DNP","P","DNP")</f>
        <v>P</v>
      </c>
      <c r="AE3685" s="52">
        <f>COUNTIF(AD3670:AD3685,"=P")</f>
        <v>16</v>
      </c>
      <c r="AF3685" t="str">
        <f t="shared" si="3096"/>
        <v>R</v>
      </c>
      <c r="AG3685" s="247">
        <f>IF(OR(W3685="DNP",W3685="")=TRUE,0,((W3689-W3685)*0.4)+(IF(Y3685="W",0.3,IF(Y3685="T",0,-0.3)))+(IF(X3685="",0,X3685*0.3)))+IF(OR(L3685="DNP",L3685="")=TRUE,0,((L3689-L3685)*0.4)+(IF(Y3685="W",0.3,IF(Y3685="T",0,-0.3)))+(IF(M3685="",0,M3685*0.3)))</f>
        <v>1.833333333333337</v>
      </c>
      <c r="AH3685" s="247">
        <f t="shared" si="3107"/>
        <v>3.0235555555555598</v>
      </c>
      <c r="AI3685">
        <f t="shared" si="3100"/>
        <v>10</v>
      </c>
      <c r="AJ3685">
        <f t="shared" ref="AJ3685" si="3145">AI3685+VLOOKUP(A3685,$A$2665:$O$2769,15,FALSE)</f>
        <v>12</v>
      </c>
      <c r="AK3685">
        <f t="shared" si="3033"/>
        <v>43</v>
      </c>
    </row>
    <row r="3686" spans="1:37" ht="16.5" thickBot="1" x14ac:dyDescent="0.3">
      <c r="A3686" s="238" t="str">
        <f>CONCATENATE($C$10,"Wk ",B3686,"P",A3668)</f>
        <v>2015Wk 17P24</v>
      </c>
      <c r="B3686" s="52">
        <v>17</v>
      </c>
      <c r="C3686" s="52">
        <f>IFERROR(VLOOKUP($A3686,$A$106:$Q$3105,5,FALSE),"DNP")</f>
        <v>6</v>
      </c>
      <c r="D3686" s="52">
        <f>IFERROR(VLOOKUP($A3686,$A$106:$Q$3105,6,FALSE),"DNP")</f>
        <v>5</v>
      </c>
      <c r="E3686" s="52">
        <f>IFERROR(VLOOKUP($A3686,$A$106:$Q$3105,7,FALSE),"DNP")</f>
        <v>6</v>
      </c>
      <c r="F3686" s="52">
        <f>IFERROR(VLOOKUP($A3686,$A$106:$Q$3105,8,FALSE),"DNP")</f>
        <v>6</v>
      </c>
      <c r="G3686" s="52">
        <f>IFERROR(VLOOKUP($A3686,$A$106:$Q$3105,9,FALSE),"DNP")</f>
        <v>4</v>
      </c>
      <c r="H3686" s="52">
        <f>IFERROR(VLOOKUP($A3686,$A$106:$Q$3105,10,FALSE),"DNP")</f>
        <v>4</v>
      </c>
      <c r="I3686" s="52">
        <f>IFERROR(VLOOKUP($A3686,$A$106:$Q$3105,11,FALSE),"DNP")</f>
        <v>6</v>
      </c>
      <c r="J3686" s="52">
        <f>IFERROR(VLOOKUP($A3686,$A$106:$Q$3105,12,FALSE),"DNP")</f>
        <v>3</v>
      </c>
      <c r="K3686" s="52">
        <f>IFERROR(VLOOKUP($A3686,$A$106:$Q$3105,13,FALSE),"DNP")</f>
        <v>4</v>
      </c>
      <c r="L3686" s="239">
        <f>IF(OR(K3686="DNP",K3686=""),"DNP",SUM(C3686:K3686))</f>
        <v>44</v>
      </c>
      <c r="M3686" s="240">
        <f>IFERROR(VLOOKUP($A3686,$A$106:$Q$3105,17,FALSE),"DNP")</f>
        <v>0</v>
      </c>
      <c r="N3686" s="241"/>
      <c r="O3686" s="241"/>
      <c r="P3686" s="241"/>
      <c r="Q3686" s="241"/>
      <c r="R3686" s="241"/>
      <c r="S3686" s="241"/>
      <c r="T3686" s="241"/>
      <c r="U3686" s="241"/>
      <c r="V3686" s="241"/>
      <c r="W3686" s="242"/>
      <c r="X3686" s="243"/>
      <c r="Y3686" s="49" t="str">
        <f t="shared" ref="Y3686" si="3146">IF(M3686="DNP","DNP",IF(M3686=1,"T",IF(M3686&gt;1,"W","L")))</f>
        <v>L</v>
      </c>
      <c r="Z3686" s="49">
        <f t="shared" si="3092"/>
        <v>0</v>
      </c>
      <c r="AA3686" s="244">
        <f t="shared" si="3093"/>
        <v>0</v>
      </c>
      <c r="AB3686" s="250">
        <f t="shared" ref="AB3686" si="3147">IF(AE3686&gt;=4,ROUNDDOWN((((VLOOKUP(MAX(AE3670:AE3686),AE3670:AK3687,7,FALSE)+VLOOKUP(MAX(AE3670:AE3686)-1,AE3670:AK3687,7,FALSE)+VLOOKUP(MAX(AE3670:AE3686)-2,AE3670:AK3687,7,FALSE)+VLOOKUP(MAX(AE3670:AE3686)-3,AE3670:AK3687,7,FALSE))/4)-36)*0.8,0),G3668)</f>
        <v>6</v>
      </c>
      <c r="AC3686" s="246">
        <f t="shared" si="3126"/>
        <v>17</v>
      </c>
      <c r="AD3686" t="str">
        <f>IF(L3686&lt;&gt;"DNP","P","DNP")</f>
        <v>P</v>
      </c>
      <c r="AE3686" s="52">
        <f>COUNTIF(AD3670:AD3686,"=P")</f>
        <v>17</v>
      </c>
      <c r="AF3686" t="str">
        <f t="shared" si="3096"/>
        <v>R</v>
      </c>
      <c r="AG3686" s="247">
        <f>IF(OR(W3686="DNP",W3686="")=TRUE,0,((W3689-W3686)*0.4)+(IF(Y3686="W",0.3,IF(Y3686="T",0,-0.3)))+(IF(X3686="",0,X3686*0.3)))+IF(OR(L3686="DNP",L3686="")=TRUE,0,((L3689-L3686)*0.4)+(IF(Y3686="W",0.3,IF(Y3686="T",0,-0.3)))+(IF(M3686="",0,M3686*0.3)))</f>
        <v>0.85555555555555429</v>
      </c>
      <c r="AH3686" s="247">
        <f t="shared" si="3107"/>
        <v>2.7622222222222232</v>
      </c>
      <c r="AI3686">
        <f t="shared" si="3100"/>
        <v>11</v>
      </c>
      <c r="AJ3686">
        <f t="shared" ref="AJ3686" si="3148">AI3686+VLOOKUP(A3686,$A$2832:$O$2936,15,FALSE)</f>
        <v>12</v>
      </c>
      <c r="AK3686">
        <f t="shared" si="3033"/>
        <v>44</v>
      </c>
    </row>
    <row r="3687" spans="1:37" ht="16.5" thickBot="1" x14ac:dyDescent="0.3">
      <c r="A3687" s="238" t="str">
        <f>CONCATENATE($C$10,"Wk ",B3687,"P",A3668)</f>
        <v>2015Wk 18P24</v>
      </c>
      <c r="B3687" s="52">
        <v>18</v>
      </c>
      <c r="C3687" s="241"/>
      <c r="D3687" s="241"/>
      <c r="E3687" s="241"/>
      <c r="F3687" s="241"/>
      <c r="G3687" s="241"/>
      <c r="H3687" s="241"/>
      <c r="I3687" s="241"/>
      <c r="J3687" s="241"/>
      <c r="K3687" s="241"/>
      <c r="L3687" s="248"/>
      <c r="M3687" s="249"/>
      <c r="N3687" s="52">
        <f>IFERROR(VLOOKUP($A3687,$A$106:$Q$3105,5,FALSE),"DNP")</f>
        <v>5</v>
      </c>
      <c r="O3687" s="52">
        <f>IFERROR(VLOOKUP($A3687,$A$106:$Q$3105,6,FALSE),"DNP")</f>
        <v>6</v>
      </c>
      <c r="P3687" s="52">
        <f>IFERROR(VLOOKUP($A3687,$A$106:$Q$3105,7,FALSE),"DNP")</f>
        <v>7</v>
      </c>
      <c r="Q3687" s="52">
        <f>IFERROR(VLOOKUP($A3687,$A$106:$Q$3105,8,FALSE),"DNP")</f>
        <v>5</v>
      </c>
      <c r="R3687" s="52">
        <f>IFERROR(VLOOKUP($A3687,$A$106:$Q$3105,9,FALSE),"DNP")</f>
        <v>3</v>
      </c>
      <c r="S3687" s="52">
        <f>IFERROR(VLOOKUP($A3687,$A$106:$Q$3105,10,FALSE),"DNP")</f>
        <v>6</v>
      </c>
      <c r="T3687" s="52">
        <f>IFERROR(VLOOKUP($A3687,$A$106:$Q$3105,11,FALSE),"DNP")</f>
        <v>4</v>
      </c>
      <c r="U3687" s="52">
        <f>IFERROR(VLOOKUP($A3687,$A$106:$Q$3105,12,FALSE),"DNP")</f>
        <v>4</v>
      </c>
      <c r="V3687" s="52">
        <f>IFERROR(VLOOKUP($A3687,$A$106:$Q$3105,13,FALSE),"DNP")</f>
        <v>6</v>
      </c>
      <c r="W3687" s="239">
        <f>IF(OR(V3687="DNP",V3687=""),"DNP",SUM(N3687:V3687))</f>
        <v>46</v>
      </c>
      <c r="X3687" s="240">
        <f>IFERROR(VLOOKUP($A3687,$A$106:$Q$3105,17,FALSE),"DNP")</f>
        <v>2</v>
      </c>
      <c r="Y3687" s="49" t="str">
        <f t="shared" ref="Y3687" si="3149">IF(X3687="DNP","DNP",IF(X3687=1,"T",IF(X3687&gt;1,"W","L")))</f>
        <v>W</v>
      </c>
      <c r="Z3687" s="49">
        <f t="shared" si="3092"/>
        <v>0</v>
      </c>
      <c r="AA3687" s="244">
        <f t="shared" si="3093"/>
        <v>0</v>
      </c>
      <c r="AB3687" s="250">
        <f t="shared" ref="AB3687" si="3150">IF(AE3687&gt;=4,ROUNDDOWN((((VLOOKUP(MAX(AE3670:AE3687),AE3670:AK3687,7,FALSE)+VLOOKUP(MAX(AE3670:AE3687)-1,AE3670:AK3687,7,FALSE)+VLOOKUP(MAX(AE3670:AE3687)-2,AE3670:AK3687,7,FALSE)+VLOOKUP(MAX(AE3670:AE3687)-3,AE3670:AK3687,7,FALSE))/4)-36)*0.8,0),G3668)</f>
        <v>6</v>
      </c>
      <c r="AC3687" s="246">
        <f t="shared" si="3126"/>
        <v>18</v>
      </c>
      <c r="AD3687" t="str">
        <f>IF(W3687&lt;&gt;"DNP","P","DNP")</f>
        <v>P</v>
      </c>
      <c r="AE3687" s="52">
        <f>COUNTIF(AD3670:AD3687,"=P")</f>
        <v>18</v>
      </c>
      <c r="AF3687" t="str">
        <f t="shared" si="3096"/>
        <v>R</v>
      </c>
      <c r="AG3687" s="247">
        <f>IF(OR(W3687="DNP",W3687="")=TRUE,0,((W3689-W3687)*0.4)+(IF(Y3687="W",0.3,IF(Y3687="T",0,-0.3)))+(IF(X3687="",0,X3687*0.3)))+IF(OR(L3687="DNP",L3687="")=TRUE,0,((L3689-L3687)*0.4)+(IF(Y3687="W",0.3,IF(Y3687="T",0,-0.3)))+(IF(M3687="",0,M3687*0.3)))</f>
        <v>0.63333333333333708</v>
      </c>
      <c r="AH3687" s="247">
        <f t="shared" si="3107"/>
        <v>1.8115555555555596</v>
      </c>
      <c r="AI3687">
        <f t="shared" si="3100"/>
        <v>11</v>
      </c>
      <c r="AJ3687">
        <f t="shared" ref="AJ3687" si="3151">AI3687+VLOOKUP(A3687,$A$2999:$O$3103,15,FALSE)</f>
        <v>10</v>
      </c>
      <c r="AK3687">
        <f t="shared" si="3033"/>
        <v>46</v>
      </c>
    </row>
    <row r="3688" spans="1:37" ht="18" x14ac:dyDescent="0.25">
      <c r="A3688" s="238" t="str">
        <f>CONCATENATE($C$10,"S&amp;AP",A3668)</f>
        <v>2015S&amp;AP24</v>
      </c>
      <c r="B3688" s="251" t="s">
        <v>321</v>
      </c>
      <c r="C3688" s="252" t="str">
        <f>CONCATENATE(SUM(C3670:C3687)+100,COUNT(C3670:C3687)+100)</f>
        <v>155109</v>
      </c>
      <c r="D3688" s="252" t="str">
        <f t="shared" ref="D3688:K3688" si="3152">CONCATENATE(SUM(D3670:D3687)+100,COUNT(D3670:D3687)+100)</f>
        <v>147109</v>
      </c>
      <c r="E3688" s="252" t="str">
        <f t="shared" si="3152"/>
        <v>160109</v>
      </c>
      <c r="F3688" s="252" t="str">
        <f t="shared" si="3152"/>
        <v>154109</v>
      </c>
      <c r="G3688" s="252" t="str">
        <f t="shared" si="3152"/>
        <v>143109</v>
      </c>
      <c r="H3688" s="252" t="str">
        <f t="shared" si="3152"/>
        <v>135109</v>
      </c>
      <c r="I3688" s="252" t="str">
        <f t="shared" si="3152"/>
        <v>146109</v>
      </c>
      <c r="J3688" s="252" t="str">
        <f t="shared" si="3152"/>
        <v>132109</v>
      </c>
      <c r="K3688" s="252" t="str">
        <f t="shared" si="3152"/>
        <v>150109</v>
      </c>
      <c r="L3688" s="253"/>
      <c r="M3688" s="254">
        <f>SUM(M3670:M3687)</f>
        <v>8</v>
      </c>
      <c r="N3688" s="252" t="str">
        <f>CONCATENATE(SUM(N3670:N3687)+100,COUNT(N3670:N3687)+100)</f>
        <v>145109</v>
      </c>
      <c r="O3688" s="252" t="str">
        <f t="shared" ref="O3688:V3688" si="3153">CONCATENATE(SUM(O3670:O3687)+100,COUNT(O3670:O3687)+100)</f>
        <v>153109</v>
      </c>
      <c r="P3688" s="252" t="str">
        <f t="shared" si="3153"/>
        <v>158109</v>
      </c>
      <c r="Q3688" s="252" t="str">
        <f t="shared" si="3153"/>
        <v>145109</v>
      </c>
      <c r="R3688" s="252" t="str">
        <f t="shared" si="3153"/>
        <v>128109</v>
      </c>
      <c r="S3688" s="252" t="str">
        <f t="shared" si="3153"/>
        <v>149109</v>
      </c>
      <c r="T3688" s="252" t="str">
        <f t="shared" si="3153"/>
        <v>134109</v>
      </c>
      <c r="U3688" s="252" t="str">
        <f t="shared" si="3153"/>
        <v>143109</v>
      </c>
      <c r="V3688" s="252" t="str">
        <f t="shared" si="3153"/>
        <v>153109</v>
      </c>
      <c r="W3688" s="253"/>
      <c r="X3688" s="254">
        <f>SUM(X3670:X3687)</f>
        <v>9</v>
      </c>
      <c r="Y3688" s="255"/>
      <c r="Z3688" s="256"/>
      <c r="AA3688" s="257"/>
      <c r="AB3688" s="52"/>
      <c r="AC3688" s="52"/>
    </row>
    <row r="3689" spans="1:37" ht="18" x14ac:dyDescent="0.25">
      <c r="B3689" s="251" t="s">
        <v>322</v>
      </c>
      <c r="C3689" s="258">
        <f>AVERAGE(C3670:C3687)</f>
        <v>6.1111111111111107</v>
      </c>
      <c r="D3689" s="258">
        <f t="shared" ref="D3689:K3689" si="3154">AVERAGE(D3670:D3687)</f>
        <v>5.2222222222222223</v>
      </c>
      <c r="E3689" s="258">
        <f t="shared" si="3154"/>
        <v>6.666666666666667</v>
      </c>
      <c r="F3689" s="258">
        <f t="shared" si="3154"/>
        <v>6</v>
      </c>
      <c r="G3689" s="258">
        <f t="shared" si="3154"/>
        <v>4.7777777777777777</v>
      </c>
      <c r="H3689" s="258">
        <f t="shared" si="3154"/>
        <v>3.8888888888888888</v>
      </c>
      <c r="I3689" s="258">
        <f t="shared" si="3154"/>
        <v>5.1111111111111107</v>
      </c>
      <c r="J3689" s="258">
        <f t="shared" si="3154"/>
        <v>3.5555555555555554</v>
      </c>
      <c r="K3689" s="258">
        <f t="shared" si="3154"/>
        <v>5.5555555555555554</v>
      </c>
      <c r="L3689" s="259">
        <f>SUM(C3689:K3689)</f>
        <v>46.888888888888886</v>
      </c>
      <c r="M3689" s="260"/>
      <c r="N3689" s="258">
        <f>AVERAGE(N3670:N3687)</f>
        <v>5</v>
      </c>
      <c r="O3689" s="258">
        <f t="shared" ref="O3689:V3689" si="3155">AVERAGE(O3670:O3687)</f>
        <v>5.8888888888888893</v>
      </c>
      <c r="P3689" s="261">
        <f t="shared" si="3155"/>
        <v>6.4444444444444446</v>
      </c>
      <c r="Q3689" s="261">
        <f t="shared" si="3155"/>
        <v>5</v>
      </c>
      <c r="R3689" s="261">
        <f t="shared" si="3155"/>
        <v>3.1111111111111112</v>
      </c>
      <c r="S3689" s="261">
        <f t="shared" si="3155"/>
        <v>5.4444444444444446</v>
      </c>
      <c r="T3689" s="261">
        <f t="shared" si="3155"/>
        <v>3.7777777777777777</v>
      </c>
      <c r="U3689" s="261">
        <f t="shared" si="3155"/>
        <v>4.7777777777777777</v>
      </c>
      <c r="V3689" s="261">
        <f t="shared" si="3155"/>
        <v>5.8888888888888893</v>
      </c>
      <c r="W3689" s="262">
        <f>SUM(N3689:V3689)</f>
        <v>45.333333333333343</v>
      </c>
      <c r="X3689" s="260"/>
      <c r="Y3689" s="148"/>
      <c r="Z3689" s="263"/>
      <c r="AA3689" s="264"/>
      <c r="AB3689" s="52"/>
      <c r="AC3689" s="52"/>
    </row>
    <row r="3690" spans="1:37" x14ac:dyDescent="0.25">
      <c r="B3690" s="265"/>
      <c r="C3690" s="266"/>
      <c r="D3690" s="265"/>
      <c r="E3690" s="266"/>
      <c r="F3690" s="265"/>
      <c r="G3690" s="266"/>
      <c r="H3690" s="265"/>
      <c r="I3690" s="266"/>
      <c r="J3690" s="265"/>
      <c r="K3690" s="266"/>
      <c r="L3690" s="265"/>
      <c r="M3690" s="266"/>
      <c r="N3690" s="265"/>
      <c r="O3690" s="266"/>
      <c r="P3690" s="265"/>
      <c r="Q3690" s="266"/>
      <c r="R3690" s="265"/>
      <c r="S3690" s="266"/>
      <c r="T3690" s="265"/>
      <c r="U3690" s="266"/>
      <c r="V3690" s="265"/>
      <c r="W3690" s="266"/>
      <c r="X3690" s="265"/>
      <c r="Y3690" s="266"/>
      <c r="Z3690" s="265"/>
      <c r="AA3690" s="266"/>
      <c r="AB3690" s="265"/>
      <c r="AC3690" s="266"/>
    </row>
    <row r="3691" spans="1:37" ht="18.75" thickBot="1" x14ac:dyDescent="0.3">
      <c r="B3691" s="267"/>
      <c r="C3691" s="267"/>
      <c r="D3691" s="267"/>
      <c r="E3691" s="296" t="s">
        <v>323</v>
      </c>
      <c r="F3691" s="297"/>
      <c r="G3691" s="297"/>
      <c r="H3691" s="297"/>
      <c r="I3691" s="297"/>
      <c r="J3691" s="297"/>
      <c r="K3691" s="297"/>
      <c r="L3691" s="297"/>
      <c r="M3691" s="297"/>
    </row>
    <row r="3692" spans="1:37" ht="16.5" thickBot="1" x14ac:dyDescent="0.3">
      <c r="B3692" s="267"/>
      <c r="C3692" s="52"/>
      <c r="D3692" s="268" t="s">
        <v>324</v>
      </c>
      <c r="E3692" s="293" t="s">
        <v>325</v>
      </c>
      <c r="F3692" s="294"/>
      <c r="G3692" s="294"/>
      <c r="H3692" s="294"/>
      <c r="I3692" s="294"/>
      <c r="J3692" s="294"/>
      <c r="K3692" s="294"/>
      <c r="L3692" s="294"/>
      <c r="M3692" s="295"/>
      <c r="P3692" t="s">
        <v>326</v>
      </c>
      <c r="R3692" t="s">
        <v>327</v>
      </c>
    </row>
    <row r="3693" spans="1:37" x14ac:dyDescent="0.25">
      <c r="B3693" s="267"/>
      <c r="C3693" s="52"/>
      <c r="D3693" s="269">
        <f>MAX(AC3670:AC3687)</f>
        <v>18</v>
      </c>
      <c r="E3693" s="270" t="s">
        <v>328</v>
      </c>
      <c r="F3693" s="271" t="s">
        <v>329</v>
      </c>
      <c r="G3693" s="271" t="s">
        <v>330</v>
      </c>
      <c r="H3693" s="271" t="s">
        <v>331</v>
      </c>
      <c r="I3693" s="271" t="s">
        <v>332</v>
      </c>
      <c r="J3693" s="271" t="s">
        <v>19</v>
      </c>
      <c r="K3693" s="271" t="s">
        <v>333</v>
      </c>
      <c r="L3693" s="271" t="s">
        <v>334</v>
      </c>
      <c r="M3693" s="272" t="s">
        <v>312</v>
      </c>
      <c r="N3693" t="s">
        <v>318</v>
      </c>
      <c r="O3693" s="273" t="s">
        <v>18</v>
      </c>
      <c r="P3693" s="274" t="s">
        <v>335</v>
      </c>
      <c r="Q3693" s="274" t="s">
        <v>336</v>
      </c>
      <c r="R3693" t="s">
        <v>0</v>
      </c>
      <c r="S3693" t="s">
        <v>1</v>
      </c>
      <c r="T3693" t="s">
        <v>13</v>
      </c>
      <c r="U3693" t="s">
        <v>337</v>
      </c>
      <c r="V3693" s="237" t="s">
        <v>338</v>
      </c>
      <c r="W3693" s="237" t="s">
        <v>339</v>
      </c>
      <c r="X3693" s="237" t="s">
        <v>340</v>
      </c>
      <c r="Y3693" s="237" t="s">
        <v>341</v>
      </c>
      <c r="Z3693" s="237" t="s">
        <v>342</v>
      </c>
      <c r="AA3693" s="237" t="s">
        <v>343</v>
      </c>
      <c r="AB3693" s="237" t="s">
        <v>344</v>
      </c>
      <c r="AC3693" s="237" t="s">
        <v>345</v>
      </c>
    </row>
    <row r="3694" spans="1:37" ht="16.5" thickBot="1" x14ac:dyDescent="0.3">
      <c r="A3694" s="238" t="str">
        <f>CONCATENATE($C$10,"P",A3668)</f>
        <v>2015P24</v>
      </c>
      <c r="B3694" s="275"/>
      <c r="C3694" s="52" t="str">
        <f>C3668</f>
        <v>Rick Fanto</v>
      </c>
      <c r="D3694" s="276">
        <f>IF(D3693=0,G3668,VLOOKUP(D3693,B3670:AB3687,27,FALSE))</f>
        <v>6</v>
      </c>
      <c r="E3694" s="277">
        <f>E3697+E3700</f>
        <v>17</v>
      </c>
      <c r="F3694" s="277">
        <f>F3697+F3700</f>
        <v>7</v>
      </c>
      <c r="G3694" s="277">
        <f>G3697+G3700</f>
        <v>8</v>
      </c>
      <c r="H3694" s="277">
        <f>H3697+H3700</f>
        <v>3</v>
      </c>
      <c r="I3694" s="277">
        <f>I3697+I3700</f>
        <v>36</v>
      </c>
      <c r="J3694" s="278">
        <f>E3694/I3694</f>
        <v>0.47222222222222221</v>
      </c>
      <c r="K3694" s="279">
        <f>F3694/SUM(F3694:H3694)</f>
        <v>0.3888888888888889</v>
      </c>
      <c r="L3694" s="277">
        <f>L3697+L3700</f>
        <v>2</v>
      </c>
      <c r="M3694" s="277">
        <f>M3697+M3700</f>
        <v>21</v>
      </c>
      <c r="N3694" s="247">
        <f>VLOOKUP(D3693,AC3670:AH3687,6,FALSE)</f>
        <v>1.8115555555555596</v>
      </c>
      <c r="O3694">
        <f>IFERROR(VLOOKUP(D3693,AC3670:AI3687,7,FALSE),AI3670)</f>
        <v>11</v>
      </c>
      <c r="P3694" s="134">
        <f>IF(D3694&lt;=-1,ROUNDUP(((((ROUNDDOWN((AVERAGE(L3670:L3687,W3670:W3687)-36)*0.8,0)+0.001)/0.8)+36)*(COUNT(L3670:L3687,W3670:W3687)+1))-SUM(L3670:L3687,W3670:W3687),0),ROUNDUP(((((ROUNDDOWN((AVERAGE(L3670:L3687,W3670:W3687)-36)*0.8,0)+1)/0.8)+36)*(COUNT(L3670:L3687,W3670:W3687)+1))-SUM(L3670:L3687,W3670:W3687),0))</f>
        <v>68</v>
      </c>
      <c r="Q3694" s="134">
        <f>IF(ROUNDDOWN((AVERAGE(L3670:L3687,W3670:W3687)-36)*0.8,0)&lt;=0,ROUNDDOWN(((((ROUNDDOWN((AVERAGE(L3670:L3687,W3670:W3687)-36)*0.8,0)-1)/0.8)+36)*(COUNT(L3670:L3687,W3670:W3687)+1))-SUM(L3670:L3687,W3670:W3687),0),ROUNDDOWN(((((ROUNDDOWN((AVERAGE(L3670:L3687,W3670:W3687)-36)*0.8,0)-0.001)/0.8)+36)*(COUNT(L3670:L3687,W3670:W3687)+1))-SUM(L3670:L3687,W3670:W3687),0))</f>
        <v>43</v>
      </c>
      <c r="R3694" s="247">
        <f>L3689</f>
        <v>46.888888888888886</v>
      </c>
      <c r="S3694" s="247">
        <f>W3689</f>
        <v>45.333333333333343</v>
      </c>
      <c r="T3694">
        <f>SUMIF(AD3670:AD3687,"P",AI3670:AI3687)</f>
        <v>167</v>
      </c>
      <c r="U3694">
        <f>SUMIF(AD3670:AD3687,"P",AJ3670:AJ3687)</f>
        <v>154</v>
      </c>
      <c r="V3694" s="280">
        <f>SUM(COUNTIF(C3670:C3687,3),COUNTIF(D3670:D3687,2),COUNTIF(E3670:E3687,3),COUNTIF(F3670:F3687,2),COUNTIF(G3670:G3687,2),COUNTIF(H3670:H3687,1),COUNTIF(I3670:I3687,2),COUNTIF(J3670:J3687,1),COUNTIF(K3670:K3687,2),COUNTIF(N3670:N3687,2),COUNTIF(O3670:O3687,2),COUNTIF(P3670:P3687,3),COUNTIF(Q3670:Q3687,2),COUNTIF(R3670:R3687,1),COUNTIF(S3670:S3687,2),COUNTIF(T3670:T3687,1),COUNTIF(U3670:U3687,2),COUNTIF(V3670:V3687,3))/(9*MAX($AE3670:$AE3687))</f>
        <v>0</v>
      </c>
      <c r="W3694" s="280">
        <f>SUM(COUNTIF(C3670:C3687,4),COUNTIF(D3670:D3687,3),COUNTIF(E3670:E3687,4),COUNTIF(F3670:F3687,3),COUNTIF(G3670:G3687,3),COUNTIF(H3670:H3687,2),COUNTIF(I3670:I3687,3),COUNTIF(J3670:J3687,2),COUNTIF(K3670:K3687,3),COUNTIF(N3670:N3687,3),COUNTIF(O3670:O3687,3),COUNTIF(P3670:P3687,4),COUNTIF(Q3670:Q3687,3),COUNTIF(R3670:R3687,2),COUNTIF(S3670:S3687,3),COUNTIF(T3670:T3687,2),COUNTIF(U3670:U3687,3),COUNTIF(V3670:V3687,4))/(9*MAX($AE3670:$AE3687))</f>
        <v>0</v>
      </c>
      <c r="X3694" s="280">
        <f>SUM(COUNTIF(C3670:C3687,5),COUNTIF(D3670:D3687,4),COUNTIF(E3670:E3687,5),COUNTIF(F3670:F3687,4),COUNTIF(G3670:G3687,4),COUNTIF(H3670:H3687,3),COUNTIF(I3670:I3687,4),COUNTIF(J3670:J3687,3),COUNTIF(K3670:K3687,4),COUNTIF(N3670:N3687,4),COUNTIF(O3670:O3687,4),COUNTIF(P3670:P3687,5),COUNTIF(Q3670:Q3687,4),COUNTIF(R3670:R3687,3),COUNTIF(S3670:S3687,4),COUNTIF(T3670:T3687,3),COUNTIF(U3670:U3687,4),COUNTIF(V3670:V3687,5))/(9*MAX($AE3670:$AE3687))</f>
        <v>0.19753086419753085</v>
      </c>
      <c r="Y3694" s="280">
        <f>SUM(COUNTIF(C3670:C3687,6),COUNTIF(D3670:D3687,5),COUNTIF(E3670:E3687,6),COUNTIF(F3670:F3687,5),COUNTIF(G3670:G3687,5),COUNTIF(H3670:H3687,4),COUNTIF(I3670:I3687,5),COUNTIF(J3670:J3687,4),COUNTIF(K3670:K3687,5),COUNTIF(N3670:N3687,5),COUNTIF(O3670:O3687,5),COUNTIF(P3670:P3687,6),COUNTIF(Q3670:Q3687,5),COUNTIF(R3670:R3687,4),COUNTIF(S3670:S3687,5),COUNTIF(T3670:T3687,4),COUNTIF(U3670:U3687,5),COUNTIF(V3670:V3687,6))/(9*MAX($AE3670:$AE3687))</f>
        <v>0.53703703703703709</v>
      </c>
      <c r="Z3694" s="280">
        <f>SUM(COUNTIF(C3670:C3687,"&gt;=7"),COUNTIF(D3670:D3687,"&gt;=6"),COUNTIF(E3670:E3687,"&gt;=7"),COUNTIF(F3670:F3687,"&gt;=6"),COUNTIF(G3670:G3687,"&gt;=6"),COUNTIF(H3670:H3687,"&gt;=5"),COUNTIF(I3670:I3687,"&gt;=6"),COUNTIF(J3670:J3687,"&gt;=5"),COUNTIF(K3670:K3687,"&gt;=6"),COUNTIF(N3670:N3687,"&gt;=6"),COUNTIF(O3670:O3687,"&gt;=6"),COUNTIF(P3670:P3687,"&gt;=7"),COUNTIF(Q3670:Q3687,"&gt;=6"),COUNTIF(R3670:R3687,"&gt;=5"),COUNTIF(S3670:S3687,"&gt;=6"),COUNTIF(T3670:T3687,"&gt;=5"),COUNTIF(U3670:U3687,"&gt;=6"),COUNTIF(V3670:V3687,"&gt;=7"))/(9*MAX($AE3670:$AE3687))</f>
        <v>0.26543209876543211</v>
      </c>
      <c r="AA3694">
        <f>AVERAGE(AI3670:AI3679)</f>
        <v>8.6</v>
      </c>
      <c r="AB3694">
        <f t="shared" ref="AB3694" si="3156">MAX(AI3670:AI3687)</f>
        <v>11</v>
      </c>
      <c r="AC3694">
        <f>MIN(AI3670:AI3686)</f>
        <v>8</v>
      </c>
    </row>
    <row r="3695" spans="1:37" x14ac:dyDescent="0.25">
      <c r="E3695" s="293" t="s">
        <v>346</v>
      </c>
      <c r="F3695" s="294"/>
      <c r="G3695" s="294"/>
      <c r="H3695" s="294"/>
      <c r="I3695" s="294"/>
      <c r="J3695" s="294"/>
      <c r="K3695" s="294"/>
      <c r="L3695" s="294"/>
      <c r="M3695" s="295"/>
    </row>
    <row r="3696" spans="1:37" x14ac:dyDescent="0.25">
      <c r="E3696" s="270" t="s">
        <v>328</v>
      </c>
      <c r="F3696" s="271" t="s">
        <v>329</v>
      </c>
      <c r="G3696" s="271" t="s">
        <v>330</v>
      </c>
      <c r="H3696" s="271" t="s">
        <v>331</v>
      </c>
      <c r="I3696" s="271" t="s">
        <v>332</v>
      </c>
      <c r="J3696" s="271" t="s">
        <v>19</v>
      </c>
      <c r="K3696" s="271" t="s">
        <v>333</v>
      </c>
      <c r="L3696" s="271" t="s">
        <v>334</v>
      </c>
      <c r="M3696" s="272" t="s">
        <v>312</v>
      </c>
    </row>
    <row r="3697" spans="1:37" ht="16.5" thickBot="1" x14ac:dyDescent="0.3">
      <c r="E3697" s="281">
        <f>M3688</f>
        <v>8</v>
      </c>
      <c r="F3697" s="199">
        <f>COUNTIF(M3670:M3687,"&gt;1")</f>
        <v>3</v>
      </c>
      <c r="G3697" s="199">
        <f>COUNTIF(M3670:M3687,"&lt;1")</f>
        <v>4</v>
      </c>
      <c r="H3697" s="199">
        <f>COUNTIF(M3670:M3687,"=1")</f>
        <v>2</v>
      </c>
      <c r="I3697" s="199">
        <f>SUM(F3697:H3697)*2</f>
        <v>18</v>
      </c>
      <c r="J3697" s="278">
        <f>E3697/I3697</f>
        <v>0.44444444444444442</v>
      </c>
      <c r="K3697" s="279">
        <f>F3697/SUM(F3697:H3697)</f>
        <v>0.33333333333333331</v>
      </c>
      <c r="L3697" s="282">
        <f>SUM(Z3670,Z3672,Z3674,Z3676,Z3678,Z3680,Z3682,Z3684,Z3686)</f>
        <v>2</v>
      </c>
      <c r="M3697" s="283">
        <f>SUM(AA3670,AA3672,AA3674,AA3676,AA3678,AA3680,AA3682,AA3684,AA3686)</f>
        <v>21</v>
      </c>
    </row>
    <row r="3698" spans="1:37" x14ac:dyDescent="0.25">
      <c r="E3698" s="293" t="s">
        <v>347</v>
      </c>
      <c r="F3698" s="294"/>
      <c r="G3698" s="294"/>
      <c r="H3698" s="294"/>
      <c r="I3698" s="294"/>
      <c r="J3698" s="294"/>
      <c r="K3698" s="294"/>
      <c r="L3698" s="294"/>
      <c r="M3698" s="295"/>
    </row>
    <row r="3699" spans="1:37" x14ac:dyDescent="0.25">
      <c r="E3699" s="270" t="s">
        <v>328</v>
      </c>
      <c r="F3699" s="271" t="s">
        <v>329</v>
      </c>
      <c r="G3699" s="271" t="s">
        <v>330</v>
      </c>
      <c r="H3699" s="271" t="s">
        <v>331</v>
      </c>
      <c r="I3699" s="271" t="s">
        <v>332</v>
      </c>
      <c r="J3699" s="271" t="s">
        <v>19</v>
      </c>
      <c r="K3699" s="271" t="s">
        <v>333</v>
      </c>
      <c r="L3699" s="271" t="s">
        <v>334</v>
      </c>
      <c r="M3699" s="272" t="s">
        <v>312</v>
      </c>
    </row>
    <row r="3700" spans="1:37" ht="16.5" thickBot="1" x14ac:dyDescent="0.3">
      <c r="E3700" s="281">
        <f>X3688</f>
        <v>9</v>
      </c>
      <c r="F3700" s="199">
        <f>COUNTIF(X3670:X3687,"&gt;1")</f>
        <v>4</v>
      </c>
      <c r="G3700" s="199">
        <f>COUNTIF(X3670:X3687,"&lt;1")</f>
        <v>4</v>
      </c>
      <c r="H3700" s="199">
        <f>COUNTIF(X3670:X3687,"=1")</f>
        <v>1</v>
      </c>
      <c r="I3700" s="199">
        <f>SUM(F3700:H3700)*2</f>
        <v>18</v>
      </c>
      <c r="J3700" s="278">
        <f>E3700/I3700</f>
        <v>0.5</v>
      </c>
      <c r="K3700" s="279">
        <f>F3700/SUM(F3700:H3700)</f>
        <v>0.44444444444444442</v>
      </c>
      <c r="L3700" s="284">
        <f>SUM(Z3671,Z3673,Z3675,Z3677,Z3679,Z3681,Z3683,Z3685,Z3687)</f>
        <v>0</v>
      </c>
      <c r="M3700" s="285">
        <f>SUM(AA3671,AA3673,AA3675,AA3677,AA3679,AA3681,AA3683,AA3685,AA3687)</f>
        <v>0</v>
      </c>
    </row>
    <row r="3702" spans="1:37" ht="16.5" thickBot="1" x14ac:dyDescent="0.3"/>
    <row r="3703" spans="1:37" ht="21" thickBot="1" x14ac:dyDescent="0.35">
      <c r="A3703" s="223">
        <v>25</v>
      </c>
      <c r="B3703" s="224"/>
      <c r="C3703" s="225" t="s">
        <v>258</v>
      </c>
      <c r="D3703" s="225"/>
      <c r="E3703" s="225"/>
      <c r="F3703" s="23" t="s">
        <v>308</v>
      </c>
      <c r="G3703" s="226">
        <v>5</v>
      </c>
      <c r="I3703" s="225"/>
      <c r="J3703" s="52"/>
      <c r="K3703" s="52"/>
      <c r="L3703" s="298" t="s">
        <v>0</v>
      </c>
      <c r="M3703" s="299"/>
      <c r="N3703" s="225"/>
      <c r="O3703" s="225"/>
      <c r="P3703" s="225"/>
      <c r="Q3703" s="225"/>
      <c r="R3703" s="225" t="s">
        <v>309</v>
      </c>
      <c r="S3703" s="226">
        <v>2</v>
      </c>
      <c r="T3703" s="52"/>
      <c r="U3703" s="52"/>
      <c r="V3703" s="52"/>
      <c r="W3703" s="298" t="s">
        <v>1</v>
      </c>
      <c r="X3703" s="299"/>
      <c r="Y3703" s="52"/>
      <c r="Z3703" s="52"/>
      <c r="AA3703" s="52"/>
      <c r="AB3703" s="52"/>
      <c r="AC3703" s="52"/>
    </row>
    <row r="3704" spans="1:37" ht="16.5" thickBot="1" x14ac:dyDescent="0.3">
      <c r="B3704" s="52" t="s">
        <v>4</v>
      </c>
      <c r="C3704" s="228">
        <v>1</v>
      </c>
      <c r="D3704" s="229">
        <v>2</v>
      </c>
      <c r="E3704" s="229">
        <v>3</v>
      </c>
      <c r="F3704" s="229">
        <v>4</v>
      </c>
      <c r="G3704" s="229">
        <v>5</v>
      </c>
      <c r="H3704" s="229">
        <v>6</v>
      </c>
      <c r="I3704" s="229">
        <v>7</v>
      </c>
      <c r="J3704" s="229">
        <v>8</v>
      </c>
      <c r="K3704" s="230">
        <v>9</v>
      </c>
      <c r="L3704" s="231" t="s">
        <v>69</v>
      </c>
      <c r="M3704" s="232" t="s">
        <v>8</v>
      </c>
      <c r="N3704" s="233">
        <v>10</v>
      </c>
      <c r="O3704" s="234">
        <v>11</v>
      </c>
      <c r="P3704" s="234">
        <v>12</v>
      </c>
      <c r="Q3704" s="234">
        <v>13</v>
      </c>
      <c r="R3704" s="234">
        <v>14</v>
      </c>
      <c r="S3704" s="234">
        <v>15</v>
      </c>
      <c r="T3704" s="234">
        <v>16</v>
      </c>
      <c r="U3704" s="234">
        <v>17</v>
      </c>
      <c r="V3704" s="234">
        <v>18</v>
      </c>
      <c r="W3704" s="231" t="s">
        <v>69</v>
      </c>
      <c r="X3704" s="232" t="s">
        <v>8</v>
      </c>
      <c r="Y3704" s="235" t="s">
        <v>310</v>
      </c>
      <c r="Z3704" s="236" t="s">
        <v>311</v>
      </c>
      <c r="AA3704" s="235" t="s">
        <v>312</v>
      </c>
      <c r="AB3704" s="235" t="s">
        <v>313</v>
      </c>
      <c r="AC3704" s="237" t="s">
        <v>314</v>
      </c>
      <c r="AD3704" s="237" t="s">
        <v>315</v>
      </c>
      <c r="AE3704" s="237" t="s">
        <v>316</v>
      </c>
      <c r="AF3704" s="237" t="s">
        <v>192</v>
      </c>
      <c r="AG3704" s="237" t="s">
        <v>317</v>
      </c>
      <c r="AH3704" s="237" t="s">
        <v>318</v>
      </c>
      <c r="AI3704" s="237" t="s">
        <v>18</v>
      </c>
      <c r="AJ3704" s="237" t="s">
        <v>319</v>
      </c>
      <c r="AK3704" t="s">
        <v>69</v>
      </c>
    </row>
    <row r="3705" spans="1:37" ht="16.5" thickBot="1" x14ac:dyDescent="0.3">
      <c r="A3705" s="238" t="str">
        <f>CONCATENATE($C$10,"Wk ",B3705,"P",A3703)</f>
        <v>2015Wk 1P25</v>
      </c>
      <c r="B3705" s="52">
        <v>1</v>
      </c>
      <c r="C3705" s="52">
        <f>IFERROR(VLOOKUP($A3705,$A$106:$Q$3105,5,FALSE),"DNP")</f>
        <v>6</v>
      </c>
      <c r="D3705" s="52">
        <f>IFERROR(VLOOKUP($A3705,$A$106:$Q$3105,6,FALSE),"DNP")</f>
        <v>5</v>
      </c>
      <c r="E3705" s="52">
        <f>IFERROR(VLOOKUP($A3705,$A$106:$Q$3105,7,FALSE),"DNP")</f>
        <v>7</v>
      </c>
      <c r="F3705" s="52">
        <f>IFERROR(VLOOKUP($A3705,$A$106:$Q$3105,8,FALSE),"DNP")</f>
        <v>6</v>
      </c>
      <c r="G3705" s="52">
        <f>IFERROR(VLOOKUP($A3705,$A$106:$Q$3105,9,FALSE),"DNP")</f>
        <v>4</v>
      </c>
      <c r="H3705" s="52">
        <f>IFERROR(VLOOKUP($A3705,$A$106:$Q$3105,10,FALSE),"DNP")</f>
        <v>3</v>
      </c>
      <c r="I3705" s="52">
        <f>IFERROR(VLOOKUP($A3705,$A$106:$Q$3105,11,FALSE),"DNP")</f>
        <v>5</v>
      </c>
      <c r="J3705" s="52">
        <f>IFERROR(VLOOKUP($A3705,$A$106:$Q$3105,12,FALSE),"DNP")</f>
        <v>4</v>
      </c>
      <c r="K3705" s="52">
        <f>IFERROR(VLOOKUP($A3705,$A$106:$Q$3105,13,FALSE),"DNP")</f>
        <v>5</v>
      </c>
      <c r="L3705" s="239">
        <f>IF(OR(K3705="DNP",K3705=""),"DNP",SUM(C3705:K3705))</f>
        <v>45</v>
      </c>
      <c r="M3705" s="240">
        <f>IFERROR(VLOOKUP($A3705,$A$106:$Q$3105,17,FALSE),"DNP")</f>
        <v>2</v>
      </c>
      <c r="N3705" s="241"/>
      <c r="O3705" s="241"/>
      <c r="P3705" s="241"/>
      <c r="Q3705" s="241"/>
      <c r="R3705" s="241"/>
      <c r="S3705" s="241"/>
      <c r="T3705" s="241"/>
      <c r="U3705" s="241"/>
      <c r="V3705" s="241"/>
      <c r="W3705" s="242"/>
      <c r="X3705" s="243"/>
      <c r="Y3705" s="49" t="str">
        <f>IF(M3705="DNP","DNP",IF(M3705=1,"T",IF(M3705&gt;1,"W","L")))</f>
        <v>W</v>
      </c>
      <c r="Z3705" s="49">
        <f t="shared" ref="Z3705:Z3722" si="3157">IFERROR(VLOOKUP($A3705,$A$106:$Q$3105,15,FALSE),"")</f>
        <v>0</v>
      </c>
      <c r="AA3705" s="244">
        <f t="shared" ref="AA3705:AA3722" si="3158">IFERROR(VLOOKUP($A3705,$A$106:$Q$3105,16,FALSE),"")</f>
        <v>0</v>
      </c>
      <c r="AB3705" s="245">
        <f t="shared" ref="AB3705" si="3159">G3703</f>
        <v>5</v>
      </c>
      <c r="AC3705" s="246">
        <f t="shared" ref="AC3705:AC3713" si="3160">IF(VLOOKUP(LEFT($A3705,8),$A$106:$Q$3105,17,FALSE)="Played",B3705,"")</f>
        <v>1</v>
      </c>
      <c r="AD3705" t="str">
        <f>IF(L3705&lt;&gt;"DNP","P","DNP")</f>
        <v>P</v>
      </c>
      <c r="AE3705" s="52">
        <f>COUNTIF(AD3705:AD3705,"=P")</f>
        <v>1</v>
      </c>
      <c r="AF3705" t="str">
        <f t="shared" ref="AF3705:AF3722" si="3161">IFERROR(VLOOKUP($A3705,$A$106:$R$3105,18,FALSE),"DNP")</f>
        <v>R</v>
      </c>
      <c r="AG3705" s="247">
        <f>IF(OR(W3705="DNP",W3705="")=TRUE,0,((W3724-W3705)*0.4)+(IF(Y3705="W",0.3,IF(Y3705="T",0,-0.3)))+(IF(X3705="",0,X3705*0.3)))+IF(OR(L3705="DNP",L3705="")=TRUE,0,((L3724-L3705)*0.4)+(IF(Y3705="W",0.3,IF(Y3705="T",0,-0.3)))+(IF(M3705="",0,M3705*0.3)))</f>
        <v>0.72222222222222276</v>
      </c>
      <c r="AH3705" s="247">
        <f>AG3705</f>
        <v>0.72222222222222276</v>
      </c>
      <c r="AI3705">
        <f>(34-(AB3705*2))/2</f>
        <v>12</v>
      </c>
      <c r="AJ3705">
        <f t="shared" ref="AJ3705" si="3162">AI3705+VLOOKUP(A3705,$A$160:$O$264,15,FALSE)</f>
        <v>9</v>
      </c>
      <c r="AK3705">
        <f t="shared" ref="AK3705:AK3757" si="3163">IFERROR(L3705+W3705,"DNP")</f>
        <v>45</v>
      </c>
    </row>
    <row r="3706" spans="1:37" ht="16.5" thickBot="1" x14ac:dyDescent="0.3">
      <c r="A3706" s="238" t="str">
        <f>CONCATENATE($C$10,"Wk ",B3706,"P",A3703)</f>
        <v>2015Wk 2P25</v>
      </c>
      <c r="B3706" s="52">
        <v>2</v>
      </c>
      <c r="C3706" s="241"/>
      <c r="D3706" s="241"/>
      <c r="E3706" s="241"/>
      <c r="F3706" s="241"/>
      <c r="G3706" s="241"/>
      <c r="H3706" s="241"/>
      <c r="I3706" s="241"/>
      <c r="J3706" s="241"/>
      <c r="K3706" s="241"/>
      <c r="L3706" s="248"/>
      <c r="M3706" s="249"/>
      <c r="N3706" s="52">
        <f>IFERROR(VLOOKUP($A3706,$A$106:$Q$3105,5,FALSE),"DNP")</f>
        <v>4</v>
      </c>
      <c r="O3706" s="52">
        <f>IFERROR(VLOOKUP($A3706,$A$106:$Q$3105,6,FALSE),"DNP")</f>
        <v>6</v>
      </c>
      <c r="P3706" s="52">
        <f>IFERROR(VLOOKUP($A3706,$A$106:$Q$3105,7,FALSE),"DNP")</f>
        <v>7</v>
      </c>
      <c r="Q3706" s="52">
        <f>IFERROR(VLOOKUP($A3706,$A$106:$Q$3105,8,FALSE),"DNP")</f>
        <v>4</v>
      </c>
      <c r="R3706" s="52">
        <f>IFERROR(VLOOKUP($A3706,$A$106:$Q$3105,9,FALSE),"DNP")</f>
        <v>4</v>
      </c>
      <c r="S3706" s="52">
        <f>IFERROR(VLOOKUP($A3706,$A$106:$Q$3105,10,FALSE),"DNP")</f>
        <v>5</v>
      </c>
      <c r="T3706" s="52">
        <f>IFERROR(VLOOKUP($A3706,$A$106:$Q$3105,11,FALSE),"DNP")</f>
        <v>3</v>
      </c>
      <c r="U3706" s="52">
        <f>IFERROR(VLOOKUP($A3706,$A$106:$Q$3105,12,FALSE),"DNP")</f>
        <v>4</v>
      </c>
      <c r="V3706" s="52">
        <f>IFERROR(VLOOKUP($A3706,$A$106:$Q$3105,13,FALSE),"DNP")</f>
        <v>6</v>
      </c>
      <c r="W3706" s="239">
        <f>IF(OR(V3706="DNP",V3706=""),"DNP",SUM(N3706:V3706))</f>
        <v>43</v>
      </c>
      <c r="X3706" s="240">
        <f>IFERROR(VLOOKUP($A3706,$A$106:$Q$3105,17,FALSE),"DNP")</f>
        <v>1</v>
      </c>
      <c r="Y3706" s="49" t="str">
        <f>IF(X3706="DNP","DNP",IF(X3706=1,"T",IF(X3706&gt;1,"W","L")))</f>
        <v>T</v>
      </c>
      <c r="Z3706" s="49">
        <f t="shared" si="3157"/>
        <v>0</v>
      </c>
      <c r="AA3706" s="244">
        <f t="shared" si="3158"/>
        <v>0</v>
      </c>
      <c r="AB3706" s="245">
        <f t="shared" ref="AB3706" si="3164">G3703</f>
        <v>5</v>
      </c>
      <c r="AC3706" s="246">
        <f t="shared" si="3160"/>
        <v>2</v>
      </c>
      <c r="AD3706" t="str">
        <f>IF(W3706&lt;&gt;"DNP","P","DNP")</f>
        <v>P</v>
      </c>
      <c r="AE3706" s="52">
        <f>COUNTIF(AD3705:AD3706,"=P")</f>
        <v>2</v>
      </c>
      <c r="AF3706" t="str">
        <f t="shared" si="3161"/>
        <v>R</v>
      </c>
      <c r="AG3706" s="247">
        <f>IF(OR(W3706="DNP",W3706="")=TRUE,0,((W3724-W3706)*0.4)+(IF(Y3706="W",0.3,IF(Y3706="T",0,-0.3)))+(IF(X3706="",0,X3706*0.3)))+IF(OR(L3706="DNP",L3706="")=TRUE,0,((L3724-L3706)*0.4)+(IF(Y3706="W",0.3,IF(Y3706="T",0,-0.3)))+(IF(M3706="",0,M3706*0.3)))</f>
        <v>0.21111111111111425</v>
      </c>
      <c r="AH3706" s="247">
        <f>AG3706+(AG3705*0.67)</f>
        <v>0.6950000000000035</v>
      </c>
      <c r="AI3706">
        <f t="shared" ref="AI3706:AI3722" si="3165">(34-(AB3706*2))/2</f>
        <v>12</v>
      </c>
      <c r="AJ3706">
        <f t="shared" ref="AJ3706" si="3166">AI3706+VLOOKUP(A3706,$A$327:$O$431,15,FALSE)</f>
        <v>11</v>
      </c>
      <c r="AK3706">
        <f t="shared" si="3163"/>
        <v>43</v>
      </c>
    </row>
    <row r="3707" spans="1:37" ht="16.5" thickBot="1" x14ac:dyDescent="0.3">
      <c r="A3707" s="238" t="str">
        <f>CONCATENATE($C$10,"Wk ",B3707,"P",A3703)</f>
        <v>2015Wk 3P25</v>
      </c>
      <c r="B3707" s="52">
        <v>3</v>
      </c>
      <c r="C3707" s="52">
        <f>IFERROR(VLOOKUP($A3707,$A$106:$Q$3105,5,FALSE),"DNP")</f>
        <v>6</v>
      </c>
      <c r="D3707" s="52">
        <f>IFERROR(VLOOKUP($A3707,$A$106:$Q$3105,6,FALSE),"DNP")</f>
        <v>5</v>
      </c>
      <c r="E3707" s="52">
        <f>IFERROR(VLOOKUP($A3707,$A$106:$Q$3105,7,FALSE),"DNP")</f>
        <v>6</v>
      </c>
      <c r="F3707" s="52">
        <f>IFERROR(VLOOKUP($A3707,$A$106:$Q$3105,8,FALSE),"DNP")</f>
        <v>7</v>
      </c>
      <c r="G3707" s="52">
        <f>IFERROR(VLOOKUP($A3707,$A$106:$Q$3105,9,FALSE),"DNP")</f>
        <v>5</v>
      </c>
      <c r="H3707" s="52">
        <f>IFERROR(VLOOKUP($A3707,$A$106:$Q$3105,10,FALSE),"DNP")</f>
        <v>4</v>
      </c>
      <c r="I3707" s="52">
        <f>IFERROR(VLOOKUP($A3707,$A$106:$Q$3105,11,FALSE),"DNP")</f>
        <v>4</v>
      </c>
      <c r="J3707" s="52">
        <f>IFERROR(VLOOKUP($A3707,$A$106:$Q$3105,12,FALSE),"DNP")</f>
        <v>4</v>
      </c>
      <c r="K3707" s="52">
        <f>IFERROR(VLOOKUP($A3707,$A$106:$Q$3105,13,FALSE),"DNP")</f>
        <v>6</v>
      </c>
      <c r="L3707" s="239">
        <f>IF(OR(K3707="DNP",K3707=""),"DNP",SUM(C3707:K3707))</f>
        <v>47</v>
      </c>
      <c r="M3707" s="240">
        <f>IFERROR(VLOOKUP($A3707,$A$106:$Q$3105,17,FALSE),"DNP")</f>
        <v>0</v>
      </c>
      <c r="N3707" s="241"/>
      <c r="O3707" s="241"/>
      <c r="P3707" s="241"/>
      <c r="Q3707" s="241"/>
      <c r="R3707" s="241"/>
      <c r="S3707" s="241"/>
      <c r="T3707" s="241"/>
      <c r="U3707" s="241"/>
      <c r="V3707" s="241"/>
      <c r="W3707" s="242"/>
      <c r="X3707" s="243"/>
      <c r="Y3707" s="49" t="str">
        <f t="shared" ref="Y3707" si="3167">IF(M3707="DNP","DNP",IF(M3707=1,"T",IF(M3707&gt;1,"W","L")))</f>
        <v>L</v>
      </c>
      <c r="Z3707" s="49">
        <f t="shared" si="3157"/>
        <v>0</v>
      </c>
      <c r="AA3707" s="244">
        <f t="shared" si="3158"/>
        <v>0</v>
      </c>
      <c r="AB3707" s="250">
        <f t="shared" ref="AB3707" si="3168">G3703</f>
        <v>5</v>
      </c>
      <c r="AC3707" s="246">
        <f t="shared" si="3160"/>
        <v>3</v>
      </c>
      <c r="AD3707" t="str">
        <f>IF(L3707&lt;&gt;"DNP","P","DNP")</f>
        <v>P</v>
      </c>
      <c r="AE3707" s="52">
        <f>COUNTIF(AD3705:AD3707,"=P")</f>
        <v>3</v>
      </c>
      <c r="AF3707" t="str">
        <f t="shared" si="3161"/>
        <v>R</v>
      </c>
      <c r="AG3707" s="247">
        <f>IF(OR(W3707="DNP",W3707="")=TRUE,0,((W3724-W3707)*0.4)+(IF(Y3707="W",0.3,IF(Y3707="T",0,-0.3)))+(IF(X3707="",0,X3707*0.3)))+IF(OR(L3707="DNP",L3707="")=TRUE,0,((L3724-L3707)*0.4)+(IF(Y3707="W",0.3,IF(Y3707="T",0,-0.3)))+(IF(M3707="",0,M3707*0.3)))</f>
        <v>-1.2777777777777772</v>
      </c>
      <c r="AH3707" s="247">
        <f>AG3707+(AG3706*0.67)+AG3705*0.33</f>
        <v>-0.89799999999999724</v>
      </c>
      <c r="AI3707">
        <f t="shared" si="3165"/>
        <v>12</v>
      </c>
      <c r="AJ3707">
        <f t="shared" ref="AJ3707" si="3169">AI3707+VLOOKUP(A3707,$A$494:$O$598,15,FALSE)</f>
        <v>8</v>
      </c>
      <c r="AK3707">
        <f t="shared" si="3163"/>
        <v>47</v>
      </c>
    </row>
    <row r="3708" spans="1:37" ht="16.5" thickBot="1" x14ac:dyDescent="0.3">
      <c r="A3708" s="238" t="str">
        <f>CONCATENATE($C$10,"Wk ",B3708,"P",A3703)</f>
        <v>2015Wk 4P25</v>
      </c>
      <c r="B3708" s="52">
        <v>4</v>
      </c>
      <c r="C3708" s="241"/>
      <c r="D3708" s="241"/>
      <c r="E3708" s="241"/>
      <c r="F3708" s="241"/>
      <c r="G3708" s="241"/>
      <c r="H3708" s="241"/>
      <c r="I3708" s="241"/>
      <c r="J3708" s="241"/>
      <c r="K3708" s="241"/>
      <c r="L3708" s="248"/>
      <c r="M3708" s="249"/>
      <c r="N3708" s="52">
        <f>IFERROR(VLOOKUP($A3708,$A$106:$Q$3105,5,FALSE),"DNP")</f>
        <v>5</v>
      </c>
      <c r="O3708" s="52">
        <f>IFERROR(VLOOKUP($A3708,$A$106:$Q$3105,6,FALSE),"DNP")</f>
        <v>4</v>
      </c>
      <c r="P3708" s="52">
        <f>IFERROR(VLOOKUP($A3708,$A$106:$Q$3105,7,FALSE),"DNP")</f>
        <v>6</v>
      </c>
      <c r="Q3708" s="52">
        <f>IFERROR(VLOOKUP($A3708,$A$106:$Q$3105,8,FALSE),"DNP")</f>
        <v>4</v>
      </c>
      <c r="R3708" s="52">
        <f>IFERROR(VLOOKUP($A3708,$A$106:$Q$3105,9,FALSE),"DNP")</f>
        <v>4</v>
      </c>
      <c r="S3708" s="52">
        <f>IFERROR(VLOOKUP($A3708,$A$106:$Q$3105,10,FALSE),"DNP")</f>
        <v>6</v>
      </c>
      <c r="T3708" s="52">
        <f>IFERROR(VLOOKUP($A3708,$A$106:$Q$3105,11,FALSE),"DNP")</f>
        <v>4</v>
      </c>
      <c r="U3708" s="52">
        <f>IFERROR(VLOOKUP($A3708,$A$106:$Q$3105,12,FALSE),"DNP")</f>
        <v>5</v>
      </c>
      <c r="V3708" s="52">
        <f>IFERROR(VLOOKUP($A3708,$A$106:$Q$3105,13,FALSE),"DNP")</f>
        <v>5</v>
      </c>
      <c r="W3708" s="239">
        <f>IF(OR(V3708="DNP",V3708=""),"DNP",SUM(N3708:V3708))</f>
        <v>43</v>
      </c>
      <c r="X3708" s="240">
        <f>IFERROR(VLOOKUP($A3708,$A$106:$Q$3105,17,FALSE),"DNP")</f>
        <v>0</v>
      </c>
      <c r="Y3708" s="49" t="str">
        <f t="shared" ref="Y3708" si="3170">IF(X3708="DNP","DNP",IF(X3708=1,"T",IF(X3708&gt;1,"W","L")))</f>
        <v>L</v>
      </c>
      <c r="Z3708" s="49">
        <f t="shared" si="3157"/>
        <v>0</v>
      </c>
      <c r="AA3708" s="244">
        <f t="shared" si="3158"/>
        <v>0</v>
      </c>
      <c r="AB3708" s="250">
        <f t="shared" ref="AB3708" si="3171">IF(AE3708&gt;=4,ROUNDDOWN((((VLOOKUP(MAX(AE3705:AE3708),AE3705:AK3722,7,FALSE)+VLOOKUP(MAX(AE3705:AE3708)-1,AE3705:AK3722,7,FALSE)+VLOOKUP(MAX(AE3705:AE3708)-2,AE3705:AK3722,7,FALSE)+VLOOKUP(MAX(AE3705:AE3708)-3,AE3705:AK3722,7,FALSE))/4)-36)*0.8,0),G3703)</f>
        <v>6</v>
      </c>
      <c r="AC3708" s="246">
        <f t="shared" si="3160"/>
        <v>4</v>
      </c>
      <c r="AD3708" t="str">
        <f>IF(W3708&lt;&gt;"DNP","P","DNP")</f>
        <v>P</v>
      </c>
      <c r="AE3708" s="52">
        <f>COUNTIF(AD3705:AD3708,"=P")</f>
        <v>4</v>
      </c>
      <c r="AF3708" t="str">
        <f t="shared" si="3161"/>
        <v>R</v>
      </c>
      <c r="AG3708" s="247">
        <f>IF(OR(W3708="DNP",W3708="")=TRUE,0,((W3724-W3708)*0.4)+(IF(Y3708="W",0.3,IF(Y3708="T",0,-0.3)))+(IF(X3708="",0,X3708*0.3)))+IF(OR(L3708="DNP",L3708="")=TRUE,0,((L3724-L3708)*0.4)+(IF(Y3708="W",0.3,IF(Y3708="T",0,-0.3)))+(IF(M3708="",0,M3708*0.3)))</f>
        <v>-0.38888888888888573</v>
      </c>
      <c r="AH3708" s="247">
        <f t="shared" ref="AH3708:AH3722" si="3172">AG3708+(AG3707*0.67)+AG3706*0.33</f>
        <v>-1.1753333333333289</v>
      </c>
      <c r="AI3708">
        <f t="shared" si="3165"/>
        <v>11</v>
      </c>
      <c r="AJ3708">
        <f t="shared" ref="AJ3708" si="3173">AI3708+VLOOKUP(A3708,$A$661:$O$765,15,FALSE)</f>
        <v>10</v>
      </c>
      <c r="AK3708">
        <f t="shared" si="3163"/>
        <v>43</v>
      </c>
    </row>
    <row r="3709" spans="1:37" ht="16.5" thickBot="1" x14ac:dyDescent="0.3">
      <c r="A3709" s="238" t="str">
        <f>CONCATENATE($C$10,"Wk ",B3709,"P",A3703)</f>
        <v>2015Wk 5P25</v>
      </c>
      <c r="B3709" s="52">
        <v>5</v>
      </c>
      <c r="C3709" s="52">
        <f>IFERROR(VLOOKUP($A3709,$A$106:$Q$3105,5,FALSE),"DNP")</f>
        <v>6</v>
      </c>
      <c r="D3709" s="52">
        <f>IFERROR(VLOOKUP($A3709,$A$106:$Q$3105,6,FALSE),"DNP")</f>
        <v>4</v>
      </c>
      <c r="E3709" s="52">
        <f>IFERROR(VLOOKUP($A3709,$A$106:$Q$3105,7,FALSE),"DNP")</f>
        <v>6</v>
      </c>
      <c r="F3709" s="52">
        <f>IFERROR(VLOOKUP($A3709,$A$106:$Q$3105,8,FALSE),"DNP")</f>
        <v>6</v>
      </c>
      <c r="G3709" s="52">
        <f>IFERROR(VLOOKUP($A3709,$A$106:$Q$3105,9,FALSE),"DNP")</f>
        <v>6</v>
      </c>
      <c r="H3709" s="52">
        <f>IFERROR(VLOOKUP($A3709,$A$106:$Q$3105,10,FALSE),"DNP")</f>
        <v>4</v>
      </c>
      <c r="I3709" s="52">
        <f>IFERROR(VLOOKUP($A3709,$A$106:$Q$3105,11,FALSE),"DNP")</f>
        <v>4</v>
      </c>
      <c r="J3709" s="52">
        <f>IFERROR(VLOOKUP($A3709,$A$106:$Q$3105,12,FALSE),"DNP")</f>
        <v>3</v>
      </c>
      <c r="K3709" s="52">
        <f>IFERROR(VLOOKUP($A3709,$A$106:$Q$3105,13,FALSE),"DNP")</f>
        <v>7</v>
      </c>
      <c r="L3709" s="239">
        <f>IF(OR(K3709="DNP",K3709=""),"DNP",SUM(C3709:K3709))</f>
        <v>46</v>
      </c>
      <c r="M3709" s="240">
        <f>IFERROR(VLOOKUP($A3709,$A$106:$Q$3105,17,FALSE),"DNP")</f>
        <v>2</v>
      </c>
      <c r="N3709" s="241"/>
      <c r="O3709" s="241"/>
      <c r="P3709" s="241"/>
      <c r="Q3709" s="241"/>
      <c r="R3709" s="241"/>
      <c r="S3709" s="241"/>
      <c r="T3709" s="241"/>
      <c r="U3709" s="241"/>
      <c r="V3709" s="241"/>
      <c r="W3709" s="242"/>
      <c r="X3709" s="243"/>
      <c r="Y3709" s="49" t="str">
        <f t="shared" ref="Y3709" si="3174">IF(M3709="DNP","DNP",IF(M3709=1,"T",IF(M3709&gt;1,"W","L")))</f>
        <v>W</v>
      </c>
      <c r="Z3709" s="49">
        <f t="shared" si="3157"/>
        <v>0</v>
      </c>
      <c r="AA3709" s="244">
        <f t="shared" si="3158"/>
        <v>0</v>
      </c>
      <c r="AB3709" s="250">
        <f t="shared" ref="AB3709" si="3175">IF(AE3709&gt;=4,ROUNDDOWN((((VLOOKUP(MAX(AE3705:AE3709),AE3705:AK3722,7,FALSE)+VLOOKUP(MAX(AE3705:AE3709)-1,AE3705:AK3722,7,FALSE)+VLOOKUP(MAX(AE3705:AE3709)-2,AE3705:AK3722,7,FALSE)+VLOOKUP(MAX(AE3705:AE3709)-3,AE3705:AK3722,7,FALSE))/4)-36)*0.8,0),G3703)</f>
        <v>7</v>
      </c>
      <c r="AC3709" s="246">
        <f t="shared" si="3160"/>
        <v>5</v>
      </c>
      <c r="AD3709" t="str">
        <f>IF(L3709&lt;&gt;"DNP","P","DNP")</f>
        <v>P</v>
      </c>
      <c r="AE3709" s="52">
        <f>COUNTIF(AD3705:AD3709,"=P")</f>
        <v>5</v>
      </c>
      <c r="AF3709" t="str">
        <f t="shared" si="3161"/>
        <v>R</v>
      </c>
      <c r="AG3709" s="247">
        <f>IF(OR(W3709="DNP",W3709="")=TRUE,0,((W3724-W3709)*0.4)+(IF(Y3709="W",0.3,IF(Y3709="T",0,-0.3)))+(IF(X3709="",0,X3709*0.3)))+IF(OR(L3709="DNP",L3709="")=TRUE,0,((L3724-L3709)*0.4)+(IF(Y3709="W",0.3,IF(Y3709="T",0,-0.3)))+(IF(M3709="",0,M3709*0.3)))</f>
        <v>0.3222222222222228</v>
      </c>
      <c r="AH3709" s="247">
        <f t="shared" si="3172"/>
        <v>-0.35999999999999716</v>
      </c>
      <c r="AI3709">
        <f t="shared" si="3165"/>
        <v>10</v>
      </c>
      <c r="AJ3709">
        <f t="shared" ref="AJ3709" si="3176">AI3709+VLOOKUP(A3709,$A$828:$O$932,15,FALSE)</f>
        <v>7</v>
      </c>
      <c r="AK3709">
        <f t="shared" si="3163"/>
        <v>46</v>
      </c>
    </row>
    <row r="3710" spans="1:37" ht="16.5" thickBot="1" x14ac:dyDescent="0.3">
      <c r="A3710" s="238" t="str">
        <f>CONCATENATE($C$10,"Wk ",B3710,"P",A3703)</f>
        <v>2015Wk 6P25</v>
      </c>
      <c r="B3710" s="52">
        <v>6</v>
      </c>
      <c r="C3710" s="241"/>
      <c r="D3710" s="241"/>
      <c r="E3710" s="241"/>
      <c r="F3710" s="241"/>
      <c r="G3710" s="241"/>
      <c r="H3710" s="241"/>
      <c r="I3710" s="241"/>
      <c r="J3710" s="241"/>
      <c r="K3710" s="241"/>
      <c r="L3710" s="248"/>
      <c r="M3710" s="249"/>
      <c r="N3710" s="52">
        <f>IFERROR(VLOOKUP($A3710,$A$106:$Q$3105,5,FALSE),"DNP")</f>
        <v>6</v>
      </c>
      <c r="O3710" s="52">
        <f>IFERROR(VLOOKUP($A3710,$A$106:$Q$3105,6,FALSE),"DNP")</f>
        <v>7</v>
      </c>
      <c r="P3710" s="52">
        <f>IFERROR(VLOOKUP($A3710,$A$106:$Q$3105,7,FALSE),"DNP")</f>
        <v>5</v>
      </c>
      <c r="Q3710" s="52">
        <f>IFERROR(VLOOKUP($A3710,$A$106:$Q$3105,8,FALSE),"DNP")</f>
        <v>4</v>
      </c>
      <c r="R3710" s="52">
        <f>IFERROR(VLOOKUP($A3710,$A$106:$Q$3105,9,FALSE),"DNP")</f>
        <v>4</v>
      </c>
      <c r="S3710" s="52">
        <f>IFERROR(VLOOKUP($A3710,$A$106:$Q$3105,10,FALSE),"DNP")</f>
        <v>6</v>
      </c>
      <c r="T3710" s="52">
        <f>IFERROR(VLOOKUP($A3710,$A$106:$Q$3105,11,FALSE),"DNP")</f>
        <v>3</v>
      </c>
      <c r="U3710" s="52">
        <f>IFERROR(VLOOKUP($A3710,$A$106:$Q$3105,12,FALSE),"DNP")</f>
        <v>4</v>
      </c>
      <c r="V3710" s="52">
        <f>IFERROR(VLOOKUP($A3710,$A$106:$Q$3105,13,FALSE),"DNP")</f>
        <v>6</v>
      </c>
      <c r="W3710" s="239">
        <f>IF(OR(V3710="DNP",V3710=""),"DNP",SUM(N3710:V3710))</f>
        <v>45</v>
      </c>
      <c r="X3710" s="240">
        <f>IFERROR(VLOOKUP($A3710,$A$106:$Q$3105,17,FALSE),"DNP")</f>
        <v>0</v>
      </c>
      <c r="Y3710" s="49" t="str">
        <f t="shared" ref="Y3710" si="3177">IF(X3710="DNP","DNP",IF(X3710=1,"T",IF(X3710&gt;1,"W","L")))</f>
        <v>L</v>
      </c>
      <c r="Z3710" s="49">
        <f t="shared" si="3157"/>
        <v>0</v>
      </c>
      <c r="AA3710" s="244">
        <f t="shared" si="3158"/>
        <v>0</v>
      </c>
      <c r="AB3710" s="250">
        <f t="shared" ref="AB3710" si="3178">IF(AE3710&gt;=4,ROUNDDOWN((((VLOOKUP(MAX(AE3705:AE3710),AE3705:AK3722,7,FALSE)+VLOOKUP(MAX(AE3705:AE3710)-1,AE3705:AK3722,7,FALSE)+VLOOKUP(MAX(AE3705:AE3710)-2,AE3705:AK3722,7,FALSE)+VLOOKUP(MAX(AE3705:AE3710)-3,AE3705:AK3722,7,FALSE))/4)-36)*0.8,0),G3703)</f>
        <v>7</v>
      </c>
      <c r="AC3710" s="246">
        <f t="shared" si="3160"/>
        <v>6</v>
      </c>
      <c r="AD3710" t="str">
        <f>IF(W3710&lt;&gt;"DNP","P","DNP")</f>
        <v>P</v>
      </c>
      <c r="AE3710" s="52">
        <f>COUNTIF(AD3705:AD3710,"=P")</f>
        <v>6</v>
      </c>
      <c r="AF3710" t="str">
        <f t="shared" si="3161"/>
        <v>R</v>
      </c>
      <c r="AG3710" s="247">
        <f>IF(OR(W3710="DNP",W3710="")=TRUE,0,((W3724-W3710)*0.4)+(IF(Y3710="W",0.3,IF(Y3710="T",0,-0.3)))+(IF(X3710="",0,X3710*0.3)))+IF(OR(L3710="DNP",L3710="")=TRUE,0,((L3724-L3710)*0.4)+(IF(Y3710="W",0.3,IF(Y3710="T",0,-0.3)))+(IF(M3710="",0,M3710*0.3)))</f>
        <v>-1.1888888888888858</v>
      </c>
      <c r="AH3710" s="247">
        <f t="shared" si="3172"/>
        <v>-1.1013333333333288</v>
      </c>
      <c r="AI3710">
        <f t="shared" si="3165"/>
        <v>10</v>
      </c>
      <c r="AJ3710">
        <f t="shared" ref="AJ3710" si="3179">AI3710+VLOOKUP(A3710,$A$995:$O$1099,15,FALSE)</f>
        <v>8</v>
      </c>
      <c r="AK3710">
        <f t="shared" si="3163"/>
        <v>45</v>
      </c>
    </row>
    <row r="3711" spans="1:37" ht="16.5" thickBot="1" x14ac:dyDescent="0.3">
      <c r="A3711" s="238" t="str">
        <f>CONCATENATE($C$10,"Wk ",B3711,"P",A3703)</f>
        <v>2015Wk 7P25</v>
      </c>
      <c r="B3711" s="52">
        <v>7</v>
      </c>
      <c r="C3711" s="52">
        <f>IFERROR(VLOOKUP($A3711,$A$106:$Q$3105,5,FALSE),"DNP")</f>
        <v>7</v>
      </c>
      <c r="D3711" s="52">
        <f>IFERROR(VLOOKUP($A3711,$A$106:$Q$3105,6,FALSE),"DNP")</f>
        <v>4</v>
      </c>
      <c r="E3711" s="52">
        <f>IFERROR(VLOOKUP($A3711,$A$106:$Q$3105,7,FALSE),"DNP")</f>
        <v>6</v>
      </c>
      <c r="F3711" s="52">
        <f>IFERROR(VLOOKUP($A3711,$A$106:$Q$3105,8,FALSE),"DNP")</f>
        <v>6</v>
      </c>
      <c r="G3711" s="52">
        <f>IFERROR(VLOOKUP($A3711,$A$106:$Q$3105,9,FALSE),"DNP")</f>
        <v>5</v>
      </c>
      <c r="H3711" s="52">
        <f>IFERROR(VLOOKUP($A3711,$A$106:$Q$3105,10,FALSE),"DNP")</f>
        <v>4</v>
      </c>
      <c r="I3711" s="52">
        <f>IFERROR(VLOOKUP($A3711,$A$106:$Q$3105,11,FALSE),"DNP")</f>
        <v>3</v>
      </c>
      <c r="J3711" s="52">
        <f>IFERROR(VLOOKUP($A3711,$A$106:$Q$3105,12,FALSE),"DNP")</f>
        <v>4</v>
      </c>
      <c r="K3711" s="52">
        <f>IFERROR(VLOOKUP($A3711,$A$106:$Q$3105,13,FALSE),"DNP")</f>
        <v>5</v>
      </c>
      <c r="L3711" s="239">
        <f>IF(OR(K3711="DNP",K3711=""),"DNP",SUM(C3711:K3711))</f>
        <v>44</v>
      </c>
      <c r="M3711" s="240">
        <f>IFERROR(VLOOKUP($A3711,$A$106:$Q$3105,17,FALSE),"DNP")</f>
        <v>2</v>
      </c>
      <c r="N3711" s="241"/>
      <c r="O3711" s="241"/>
      <c r="P3711" s="241"/>
      <c r="Q3711" s="241"/>
      <c r="R3711" s="241"/>
      <c r="S3711" s="241"/>
      <c r="T3711" s="241"/>
      <c r="U3711" s="241"/>
      <c r="V3711" s="241"/>
      <c r="W3711" s="242"/>
      <c r="X3711" s="243"/>
      <c r="Y3711" s="49" t="str">
        <f t="shared" ref="Y3711" si="3180">IF(M3711="DNP","DNP",IF(M3711=1,"T",IF(M3711&gt;1,"W","L")))</f>
        <v>W</v>
      </c>
      <c r="Z3711" s="49">
        <f t="shared" si="3157"/>
        <v>0</v>
      </c>
      <c r="AA3711" s="244">
        <f t="shared" si="3158"/>
        <v>0</v>
      </c>
      <c r="AB3711" s="250">
        <f t="shared" ref="AB3711" si="3181">IF(AE3711&gt;=4,ROUNDDOWN((((VLOOKUP(MAX(AE3705:AE3711),AE3705:AK3722,7,FALSE)+VLOOKUP(MAX(AE3705:AE3711)-1,AE3705:AK3722,7,FALSE)+VLOOKUP(MAX(AE3705:AE3711)-2,AE3705:AK3722,7,FALSE)+VLOOKUP(MAX(AE3705:AE3711)-3,AE3705:AK3722,7,FALSE))/4)-36)*0.8,0),G3703)</f>
        <v>6</v>
      </c>
      <c r="AC3711" s="246">
        <f t="shared" si="3160"/>
        <v>7</v>
      </c>
      <c r="AD3711" t="str">
        <f>IF(L3711&lt;&gt;"DNP","P","DNP")</f>
        <v>P</v>
      </c>
      <c r="AE3711" s="52">
        <f>COUNTIF(AD3705:AD3711,"=P")</f>
        <v>7</v>
      </c>
      <c r="AF3711" t="str">
        <f t="shared" si="3161"/>
        <v>R</v>
      </c>
      <c r="AG3711" s="247">
        <f>IF(OR(W3711="DNP",W3711="")=TRUE,0,((W3724-W3711)*0.4)+(IF(Y3711="W",0.3,IF(Y3711="T",0,-0.3)))+(IF(X3711="",0,X3711*0.3)))+IF(OR(L3711="DNP",L3711="")=TRUE,0,((L3724-L3711)*0.4)+(IF(Y3711="W",0.3,IF(Y3711="T",0,-0.3)))+(IF(M3711="",0,M3711*0.3)))</f>
        <v>1.1222222222222227</v>
      </c>
      <c r="AH3711" s="247">
        <f t="shared" si="3172"/>
        <v>0.43200000000000272</v>
      </c>
      <c r="AI3711">
        <f t="shared" si="3165"/>
        <v>11</v>
      </c>
      <c r="AJ3711">
        <f t="shared" ref="AJ3711" si="3182">AI3711+VLOOKUP(A3711,$A$1162:$O$1266,15,FALSE)</f>
        <v>10</v>
      </c>
      <c r="AK3711">
        <f t="shared" si="3163"/>
        <v>44</v>
      </c>
    </row>
    <row r="3712" spans="1:37" ht="16.5" thickBot="1" x14ac:dyDescent="0.3">
      <c r="A3712" s="238" t="str">
        <f>CONCATENATE($C$10,"Wk ",B3712,"P",A3703)</f>
        <v>2015Wk 8P25</v>
      </c>
      <c r="B3712" s="52">
        <v>8</v>
      </c>
      <c r="C3712" s="241"/>
      <c r="D3712" s="241"/>
      <c r="E3712" s="241"/>
      <c r="F3712" s="241"/>
      <c r="G3712" s="241"/>
      <c r="H3712" s="241"/>
      <c r="I3712" s="241"/>
      <c r="J3712" s="241"/>
      <c r="K3712" s="241"/>
      <c r="L3712" s="248"/>
      <c r="M3712" s="249"/>
      <c r="N3712" s="52">
        <f>IFERROR(VLOOKUP($A3712,$A$106:$Q$3105,5,FALSE),"DNP")</f>
        <v>5</v>
      </c>
      <c r="O3712" s="52">
        <f>IFERROR(VLOOKUP($A3712,$A$106:$Q$3105,6,FALSE),"DNP")</f>
        <v>6</v>
      </c>
      <c r="P3712" s="52">
        <f>IFERROR(VLOOKUP($A3712,$A$106:$Q$3105,7,FALSE),"DNP")</f>
        <v>5</v>
      </c>
      <c r="Q3712" s="52">
        <f>IFERROR(VLOOKUP($A3712,$A$106:$Q$3105,8,FALSE),"DNP")</f>
        <v>5</v>
      </c>
      <c r="R3712" s="52">
        <f>IFERROR(VLOOKUP($A3712,$A$106:$Q$3105,9,FALSE),"DNP")</f>
        <v>4</v>
      </c>
      <c r="S3712" s="52">
        <f>IFERROR(VLOOKUP($A3712,$A$106:$Q$3105,10,FALSE),"DNP")</f>
        <v>6</v>
      </c>
      <c r="T3712" s="52">
        <f>IFERROR(VLOOKUP($A3712,$A$106:$Q$3105,11,FALSE),"DNP")</f>
        <v>3</v>
      </c>
      <c r="U3712" s="52">
        <f>IFERROR(VLOOKUP($A3712,$A$106:$Q$3105,12,FALSE),"DNP")</f>
        <v>5</v>
      </c>
      <c r="V3712" s="52">
        <f>IFERROR(VLOOKUP($A3712,$A$106:$Q$3105,13,FALSE),"DNP")</f>
        <v>5</v>
      </c>
      <c r="W3712" s="239">
        <f>IF(OR(V3712="DNP",V3712=""),"DNP",SUM(N3712:V3712))</f>
        <v>44</v>
      </c>
      <c r="X3712" s="240">
        <f>IFERROR(VLOOKUP($A3712,$A$106:$Q$3105,17,FALSE),"DNP")</f>
        <v>1</v>
      </c>
      <c r="Y3712" s="49" t="str">
        <f t="shared" ref="Y3712" si="3183">IF(X3712="DNP","DNP",IF(X3712=1,"T",IF(X3712&gt;1,"W","L")))</f>
        <v>T</v>
      </c>
      <c r="Z3712" s="49">
        <f t="shared" si="3157"/>
        <v>0</v>
      </c>
      <c r="AA3712" s="244">
        <f t="shared" si="3158"/>
        <v>0</v>
      </c>
      <c r="AB3712" s="250">
        <f t="shared" ref="AB3712" si="3184">IF(AE3712&gt;=4,ROUNDDOWN((((VLOOKUP(MAX(AE3705:AE3712),AE3705:AK3722,7,FALSE)+VLOOKUP(MAX(AE3705:AE3712)-1,AE3705:AK3722,7,FALSE)+VLOOKUP(MAX(AE3705:AE3712)-2,AE3705:AK3722,7,FALSE)+VLOOKUP(MAX(AE3705:AE3712)-3,AE3705:AK3722,7,FALSE))/4)-36)*0.8,0),G3703)</f>
        <v>7</v>
      </c>
      <c r="AC3712" s="246">
        <f t="shared" si="3160"/>
        <v>8</v>
      </c>
      <c r="AD3712" t="str">
        <f>IF(W3712&lt;&gt;"DNP","P","DNP")</f>
        <v>P</v>
      </c>
      <c r="AE3712" s="52">
        <f>COUNTIF(AD3705:AD3712,"=P")</f>
        <v>8</v>
      </c>
      <c r="AF3712" t="str">
        <f t="shared" si="3161"/>
        <v>R</v>
      </c>
      <c r="AG3712" s="247">
        <f>IF(OR(W3712="DNP",W3712="")=TRUE,0,((W3724-W3712)*0.4)+(IF(Y3712="W",0.3,IF(Y3712="T",0,-0.3)))+(IF(X3712="",0,X3712*0.3)))+IF(OR(L3712="DNP",L3712="")=TRUE,0,((L3724-L3712)*0.4)+(IF(Y3712="W",0.3,IF(Y3712="T",0,-0.3)))+(IF(M3712="",0,M3712*0.3)))</f>
        <v>-0.18888888888888578</v>
      </c>
      <c r="AH3712" s="247">
        <f t="shared" si="3172"/>
        <v>0.17066666666667119</v>
      </c>
      <c r="AI3712">
        <f t="shared" si="3165"/>
        <v>10</v>
      </c>
      <c r="AJ3712">
        <f t="shared" ref="AJ3712" si="3185">AI3712+VLOOKUP(A3712,$A$1329:$O$1433,15,FALSE)</f>
        <v>8</v>
      </c>
      <c r="AK3712">
        <f t="shared" si="3163"/>
        <v>44</v>
      </c>
    </row>
    <row r="3713" spans="1:37" ht="16.5" thickBot="1" x14ac:dyDescent="0.3">
      <c r="A3713" s="238" t="str">
        <f>CONCATENATE($C$10,"Wk ",B3713,"P",A3703)</f>
        <v>2015Wk 9P25</v>
      </c>
      <c r="B3713" s="52">
        <v>9</v>
      </c>
      <c r="C3713" s="52">
        <f>IFERROR(VLOOKUP($A3713,$A$106:$Q$3105,5,FALSE),"DNP")</f>
        <v>5</v>
      </c>
      <c r="D3713" s="52">
        <f>IFERROR(VLOOKUP($A3713,$A$106:$Q$3105,6,FALSE),"DNP")</f>
        <v>6</v>
      </c>
      <c r="E3713" s="52">
        <f>IFERROR(VLOOKUP($A3713,$A$106:$Q$3105,7,FALSE),"DNP")</f>
        <v>7</v>
      </c>
      <c r="F3713" s="52">
        <f>IFERROR(VLOOKUP($A3713,$A$106:$Q$3105,8,FALSE),"DNP")</f>
        <v>4</v>
      </c>
      <c r="G3713" s="52">
        <f>IFERROR(VLOOKUP($A3713,$A$106:$Q$3105,9,FALSE),"DNP")</f>
        <v>6</v>
      </c>
      <c r="H3713" s="52">
        <f>IFERROR(VLOOKUP($A3713,$A$106:$Q$3105,10,FALSE),"DNP")</f>
        <v>4</v>
      </c>
      <c r="I3713" s="52">
        <f>IFERROR(VLOOKUP($A3713,$A$106:$Q$3105,11,FALSE),"DNP")</f>
        <v>4</v>
      </c>
      <c r="J3713" s="52">
        <f>IFERROR(VLOOKUP($A3713,$A$106:$Q$3105,12,FALSE),"DNP")</f>
        <v>4</v>
      </c>
      <c r="K3713" s="52">
        <f>IFERROR(VLOOKUP($A3713,$A$106:$Q$3105,13,FALSE),"DNP")</f>
        <v>7</v>
      </c>
      <c r="L3713" s="239">
        <f>IF(OR(K3713="DNP",K3713=""),"DNP",SUM(C3713:K3713))</f>
        <v>47</v>
      </c>
      <c r="M3713" s="240">
        <f>IFERROR(VLOOKUP($A3713,$A$106:$Q$3105,17,FALSE),"DNP")</f>
        <v>0</v>
      </c>
      <c r="N3713" s="241"/>
      <c r="O3713" s="241"/>
      <c r="P3713" s="241"/>
      <c r="Q3713" s="241"/>
      <c r="R3713" s="241"/>
      <c r="S3713" s="241"/>
      <c r="T3713" s="241"/>
      <c r="U3713" s="241"/>
      <c r="V3713" s="241"/>
      <c r="W3713" s="242"/>
      <c r="X3713" s="243"/>
      <c r="Y3713" s="49" t="str">
        <f t="shared" ref="Y3713" si="3186">IF(M3713="DNP","DNP",IF(M3713=1,"T",IF(M3713&gt;1,"W","L")))</f>
        <v>L</v>
      </c>
      <c r="Z3713" s="49">
        <f t="shared" si="3157"/>
        <v>1</v>
      </c>
      <c r="AA3713" s="244">
        <f t="shared" si="3158"/>
        <v>12</v>
      </c>
      <c r="AB3713" s="250">
        <f t="shared" ref="AB3713" si="3187">IF(AE3713&gt;=4,ROUNDDOWN((((VLOOKUP(MAX(AE3705:AE3713),AE3705:AK3722,7,FALSE)+VLOOKUP(MAX(AE3705:AE3713)-1,AE3705:AK3722,7,FALSE)+VLOOKUP(MAX(AE3705:AE3713)-2,AE3705:AK3722,7,FALSE)+VLOOKUP(MAX(AE3705:AE3713)-3,AE3705:AK3722,7,FALSE))/4)-36)*0.8,0),G3703)</f>
        <v>7</v>
      </c>
      <c r="AC3713" s="246">
        <f t="shared" si="3160"/>
        <v>9</v>
      </c>
      <c r="AD3713" t="str">
        <f>IF(L3713&lt;&gt;"DNP","P","DNP")</f>
        <v>P</v>
      </c>
      <c r="AE3713" s="52">
        <f>COUNTIF(AD3705:AD3713,"=P")</f>
        <v>9</v>
      </c>
      <c r="AF3713" t="str">
        <f t="shared" si="3161"/>
        <v>R</v>
      </c>
      <c r="AG3713" s="247">
        <f>IF(OR(W3713="DNP",W3713="")=TRUE,0,((W3724-W3713)*0.4)+(IF(Y3713="W",0.3,IF(Y3713="T",0,-0.3)))+(IF(X3713="",0,X3713*0.3)))+IF(OR(L3713="DNP",L3713="")=TRUE,0,((L3724-L3713)*0.4)+(IF(Y3713="W",0.3,IF(Y3713="T",0,-0.3)))+(IF(M3713="",0,M3713*0.3)))</f>
        <v>-1.2777777777777772</v>
      </c>
      <c r="AH3713" s="247">
        <f t="shared" si="3172"/>
        <v>-1.0339999999999971</v>
      </c>
      <c r="AI3713">
        <f t="shared" si="3165"/>
        <v>10</v>
      </c>
      <c r="AJ3713">
        <f t="shared" ref="AJ3713" si="3188">AI3713+VLOOKUP(A3713,$A$1496:$O$1600,15,FALSE)</f>
        <v>6</v>
      </c>
      <c r="AK3713">
        <f t="shared" si="3163"/>
        <v>47</v>
      </c>
    </row>
    <row r="3714" spans="1:37" ht="16.5" thickBot="1" x14ac:dyDescent="0.3">
      <c r="A3714" s="238" t="str">
        <f>CONCATENATE($C$10,"Wk ",B3714,"P",A3703)</f>
        <v>2015Wk 10P25</v>
      </c>
      <c r="B3714" s="52">
        <v>10</v>
      </c>
      <c r="C3714" s="241"/>
      <c r="D3714" s="241"/>
      <c r="E3714" s="241"/>
      <c r="F3714" s="241"/>
      <c r="G3714" s="241"/>
      <c r="H3714" s="241"/>
      <c r="I3714" s="241"/>
      <c r="J3714" s="241"/>
      <c r="K3714" s="241"/>
      <c r="L3714" s="248"/>
      <c r="M3714" s="249"/>
      <c r="N3714" s="52">
        <f>IFERROR(VLOOKUP($A3714,$A$106:$Q$3105,5,FALSE),"DNP")</f>
        <v>5</v>
      </c>
      <c r="O3714" s="52">
        <f>IFERROR(VLOOKUP($A3714,$A$106:$Q$3105,6,FALSE),"DNP")</f>
        <v>6</v>
      </c>
      <c r="P3714" s="52">
        <f>IFERROR(VLOOKUP($A3714,$A$106:$Q$3105,7,FALSE),"DNP")</f>
        <v>5</v>
      </c>
      <c r="Q3714" s="52">
        <f>IFERROR(VLOOKUP($A3714,$A$106:$Q$3105,8,FALSE),"DNP")</f>
        <v>5</v>
      </c>
      <c r="R3714" s="52">
        <f>IFERROR(VLOOKUP($A3714,$A$106:$Q$3105,9,FALSE),"DNP")</f>
        <v>4</v>
      </c>
      <c r="S3714" s="52">
        <f>IFERROR(VLOOKUP($A3714,$A$106:$Q$3105,10,FALSE),"DNP")</f>
        <v>5</v>
      </c>
      <c r="T3714" s="52">
        <f>IFERROR(VLOOKUP($A3714,$A$106:$Q$3105,11,FALSE),"DNP")</f>
        <v>3</v>
      </c>
      <c r="U3714" s="52">
        <f>IFERROR(VLOOKUP($A3714,$A$106:$Q$3105,12,FALSE),"DNP")</f>
        <v>5</v>
      </c>
      <c r="V3714" s="52">
        <f>IFERROR(VLOOKUP($A3714,$A$106:$Q$3105,13,FALSE),"DNP")</f>
        <v>5</v>
      </c>
      <c r="W3714" s="239">
        <f>IF(OR(V3714="DNP",V3714=""),"DNP",SUM(N3714:V3714))</f>
        <v>43</v>
      </c>
      <c r="X3714" s="240">
        <f>IFERROR(VLOOKUP($A3714,$A$106:$Q$3105,17,FALSE),"DNP")</f>
        <v>0</v>
      </c>
      <c r="Y3714" s="49" t="str">
        <f t="shared" ref="Y3714" si="3189">IF(X3714="DNP","DNP",IF(X3714=1,"T",IF(X3714&gt;1,"W","L")))</f>
        <v>L</v>
      </c>
      <c r="Z3714" s="49">
        <f t="shared" si="3157"/>
        <v>0</v>
      </c>
      <c r="AA3714" s="244">
        <f t="shared" si="3158"/>
        <v>0</v>
      </c>
      <c r="AB3714" s="250">
        <f t="shared" ref="AB3714" si="3190">IF(AE3714&gt;=4,ROUNDDOWN((((VLOOKUP(MAX(AE3705:AE3714),AE3705:AK3722,7,FALSE)+VLOOKUP(MAX(AE3705:AE3714)-1,AE3705:AK3722,7,FALSE)+VLOOKUP(MAX(AE3705:AE3714)-2,AE3705:AK3722,7,FALSE)+VLOOKUP(MAX(AE3705:AE3714)-3,AE3705:AK3722,7,FALSE))/4)-36)*0.8,0),G3703)</f>
        <v>6</v>
      </c>
      <c r="AC3714" s="246">
        <f t="shared" ref="AC3714:AC3722" si="3191">IF(VLOOKUP(LEFT($A3714,9),$A$106:$Q$3105,17,FALSE)="Played",B3714,"")</f>
        <v>10</v>
      </c>
      <c r="AD3714" t="str">
        <f>IF(W3714&lt;&gt;"DNP","P","DNP")</f>
        <v>P</v>
      </c>
      <c r="AE3714" s="52">
        <f>COUNTIF(AD3705:AD3714,"=P")</f>
        <v>10</v>
      </c>
      <c r="AF3714" t="str">
        <f t="shared" si="3161"/>
        <v>R</v>
      </c>
      <c r="AG3714" s="247">
        <f>IF(OR(W3714="DNP",W3714="")=TRUE,0,((W3724-W3714)*0.4)+(IF(Y3714="W",0.3,IF(Y3714="T",0,-0.3)))+(IF(X3714="",0,X3714*0.3)))+IF(OR(L3714="DNP",L3714="")=TRUE,0,((L3724-L3714)*0.4)+(IF(Y3714="W",0.3,IF(Y3714="T",0,-0.3)))+(IF(M3714="",0,M3714*0.3)))</f>
        <v>-0.38888888888888573</v>
      </c>
      <c r="AH3714" s="247">
        <f t="shared" si="3172"/>
        <v>-1.3073333333333288</v>
      </c>
      <c r="AI3714">
        <f t="shared" si="3165"/>
        <v>11</v>
      </c>
      <c r="AJ3714">
        <f t="shared" ref="AJ3714" si="3192">AI3714+VLOOKUP(A3714,$A$1663:$O$1767,15,FALSE)</f>
        <v>10</v>
      </c>
      <c r="AK3714">
        <f t="shared" si="3163"/>
        <v>43</v>
      </c>
    </row>
    <row r="3715" spans="1:37" ht="16.5" thickBot="1" x14ac:dyDescent="0.3">
      <c r="A3715" s="238" t="str">
        <f>CONCATENATE($C$10,"Wk ",B3715,"P",A3703)</f>
        <v>2015Wk 11P25</v>
      </c>
      <c r="B3715" s="52">
        <v>11</v>
      </c>
      <c r="C3715" s="52">
        <f>IFERROR(VLOOKUP($A3715,$A$106:$Q$3105,5,FALSE),"DNP")</f>
        <v>5</v>
      </c>
      <c r="D3715" s="52">
        <f>IFERROR(VLOOKUP($A3715,$A$106:$Q$3105,6,FALSE),"DNP")</f>
        <v>5</v>
      </c>
      <c r="E3715" s="52">
        <f>IFERROR(VLOOKUP($A3715,$A$106:$Q$3105,7,FALSE),"DNP")</f>
        <v>6</v>
      </c>
      <c r="F3715" s="52">
        <f>IFERROR(VLOOKUP($A3715,$A$106:$Q$3105,8,FALSE),"DNP")</f>
        <v>6</v>
      </c>
      <c r="G3715" s="52">
        <f>IFERROR(VLOOKUP($A3715,$A$106:$Q$3105,9,FALSE),"DNP")</f>
        <v>5</v>
      </c>
      <c r="H3715" s="52">
        <f>IFERROR(VLOOKUP($A3715,$A$106:$Q$3105,10,FALSE),"DNP")</f>
        <v>5</v>
      </c>
      <c r="I3715" s="52">
        <f>IFERROR(VLOOKUP($A3715,$A$106:$Q$3105,11,FALSE),"DNP")</f>
        <v>5</v>
      </c>
      <c r="J3715" s="52">
        <f>IFERROR(VLOOKUP($A3715,$A$106:$Q$3105,12,FALSE),"DNP")</f>
        <v>4</v>
      </c>
      <c r="K3715" s="52">
        <f>IFERROR(VLOOKUP($A3715,$A$106:$Q$3105,13,FALSE),"DNP")</f>
        <v>4</v>
      </c>
      <c r="L3715" s="239">
        <f>IF(OR(K3715="DNP",K3715=""),"DNP",SUM(C3715:K3715))</f>
        <v>45</v>
      </c>
      <c r="M3715" s="240">
        <f>IFERROR(VLOOKUP($A3715,$A$106:$Q$3105,17,FALSE),"DNP")</f>
        <v>1</v>
      </c>
      <c r="N3715" s="241"/>
      <c r="O3715" s="241"/>
      <c r="P3715" s="241"/>
      <c r="Q3715" s="241"/>
      <c r="R3715" s="241"/>
      <c r="S3715" s="241"/>
      <c r="T3715" s="241"/>
      <c r="U3715" s="241"/>
      <c r="V3715" s="241"/>
      <c r="W3715" s="242"/>
      <c r="X3715" s="243"/>
      <c r="Y3715" s="49" t="str">
        <f t="shared" ref="Y3715" si="3193">IF(M3715="DNP","DNP",IF(M3715=1,"T",IF(M3715&gt;1,"W","L")))</f>
        <v>T</v>
      </c>
      <c r="Z3715" s="49">
        <f t="shared" si="3157"/>
        <v>0</v>
      </c>
      <c r="AA3715" s="244">
        <f t="shared" si="3158"/>
        <v>0</v>
      </c>
      <c r="AB3715" s="250">
        <f t="shared" ref="AB3715" si="3194">IF(AE3715&gt;=4,ROUNDDOWN((((VLOOKUP(MAX(AE3705:AE3715),AE3705:AK3722,7,FALSE)+VLOOKUP(MAX(AE3705:AE3715)-1,AE3705:AK3722,7,FALSE)+VLOOKUP(MAX(AE3705:AE3715)-2,AE3705:AK3722,7,FALSE)+VLOOKUP(MAX(AE3705:AE3715)-3,AE3705:AK3722,7,FALSE))/4)-36)*0.8,0),G3703)</f>
        <v>7</v>
      </c>
      <c r="AC3715" s="246">
        <f t="shared" si="3191"/>
        <v>11</v>
      </c>
      <c r="AD3715" t="str">
        <f>IF(L3715&lt;&gt;"DNP","P","DNP")</f>
        <v>P</v>
      </c>
      <c r="AE3715" s="52">
        <f>COUNTIF(AD3705:AD3715,"=P")</f>
        <v>11</v>
      </c>
      <c r="AF3715" t="str">
        <f t="shared" si="3161"/>
        <v>R</v>
      </c>
      <c r="AG3715" s="247">
        <f>IF(OR(W3715="DNP",W3715="")=TRUE,0,((W3724-W3715)*0.4)+(IF(Y3715="W",0.3,IF(Y3715="T",0,-0.3)))+(IF(X3715="",0,X3715*0.3)))+IF(OR(L3715="DNP",L3715="")=TRUE,0,((L3724-L3715)*0.4)+(IF(Y3715="W",0.3,IF(Y3715="T",0,-0.3)))+(IF(M3715="",0,M3715*0.3)))</f>
        <v>0.12222222222222284</v>
      </c>
      <c r="AH3715" s="247">
        <f t="shared" si="3172"/>
        <v>-0.55999999999999717</v>
      </c>
      <c r="AI3715">
        <f t="shared" si="3165"/>
        <v>10</v>
      </c>
      <c r="AJ3715">
        <f t="shared" ref="AJ3715" si="3195">AI3715+VLOOKUP(A3715,$A$1830:$O$1934,15,FALSE)</f>
        <v>7</v>
      </c>
      <c r="AK3715">
        <f t="shared" si="3163"/>
        <v>45</v>
      </c>
    </row>
    <row r="3716" spans="1:37" ht="16.5" thickBot="1" x14ac:dyDescent="0.3">
      <c r="A3716" s="238" t="str">
        <f>CONCATENATE($C$10,"Wk ",B3716,"P",A3703)</f>
        <v>2015Wk 12P25</v>
      </c>
      <c r="B3716" s="52">
        <v>12</v>
      </c>
      <c r="C3716" s="241"/>
      <c r="D3716" s="241"/>
      <c r="E3716" s="241"/>
      <c r="F3716" s="241"/>
      <c r="G3716" s="241"/>
      <c r="H3716" s="241"/>
      <c r="I3716" s="241"/>
      <c r="J3716" s="241"/>
      <c r="K3716" s="241"/>
      <c r="L3716" s="248"/>
      <c r="M3716" s="249"/>
      <c r="N3716" s="52">
        <f>IFERROR(VLOOKUP($A3716,$A$106:$Q$3105,5,FALSE),"DNP")</f>
        <v>4</v>
      </c>
      <c r="O3716" s="52">
        <f>IFERROR(VLOOKUP($A3716,$A$106:$Q$3105,6,FALSE),"DNP")</f>
        <v>7</v>
      </c>
      <c r="P3716" s="52">
        <f>IFERROR(VLOOKUP($A3716,$A$106:$Q$3105,7,FALSE),"DNP")</f>
        <v>5</v>
      </c>
      <c r="Q3716" s="52">
        <f>IFERROR(VLOOKUP($A3716,$A$106:$Q$3105,8,FALSE),"DNP")</f>
        <v>4</v>
      </c>
      <c r="R3716" s="52">
        <f>IFERROR(VLOOKUP($A3716,$A$106:$Q$3105,9,FALSE),"DNP")</f>
        <v>4</v>
      </c>
      <c r="S3716" s="52">
        <f>IFERROR(VLOOKUP($A3716,$A$106:$Q$3105,10,FALSE),"DNP")</f>
        <v>5</v>
      </c>
      <c r="T3716" s="52">
        <f>IFERROR(VLOOKUP($A3716,$A$106:$Q$3105,11,FALSE),"DNP")</f>
        <v>4</v>
      </c>
      <c r="U3716" s="52">
        <f>IFERROR(VLOOKUP($A3716,$A$106:$Q$3105,12,FALSE),"DNP")</f>
        <v>5</v>
      </c>
      <c r="V3716" s="52">
        <f>IFERROR(VLOOKUP($A3716,$A$106:$Q$3105,13,FALSE),"DNP")</f>
        <v>5</v>
      </c>
      <c r="W3716" s="239">
        <f>IF(OR(V3716="DNP",V3716=""),"DNP",SUM(N3716:V3716))</f>
        <v>43</v>
      </c>
      <c r="X3716" s="240">
        <f>IFERROR(VLOOKUP($A3716,$A$106:$Q$3105,17,FALSE),"DNP")</f>
        <v>0</v>
      </c>
      <c r="Y3716" s="49" t="str">
        <f t="shared" ref="Y3716" si="3196">IF(X3716="DNP","DNP",IF(X3716=1,"T",IF(X3716&gt;1,"W","L")))</f>
        <v>L</v>
      </c>
      <c r="Z3716" s="49">
        <f t="shared" si="3157"/>
        <v>1</v>
      </c>
      <c r="AA3716" s="244">
        <f t="shared" si="3158"/>
        <v>36</v>
      </c>
      <c r="AB3716" s="250">
        <f t="shared" ref="AB3716" si="3197">IF(AE3716&gt;=4,ROUNDDOWN((((VLOOKUP(MAX(AE3705:AE3716),AE3705:AK3722,7,FALSE)+VLOOKUP(MAX(AE3705:AE3716)-1,AE3705:AK3722,7,FALSE)+VLOOKUP(MAX(AE3705:AE3716)-2,AE3705:AK3722,7,FALSE)+VLOOKUP(MAX(AE3705:AE3716)-3,AE3705:AK3722,7,FALSE))/4)-36)*0.8,0),G3703)</f>
        <v>6</v>
      </c>
      <c r="AC3716" s="246">
        <f t="shared" si="3191"/>
        <v>12</v>
      </c>
      <c r="AD3716" t="str">
        <f>IF(W3716&lt;&gt;"DNP","P","DNP")</f>
        <v>P</v>
      </c>
      <c r="AE3716" s="52">
        <f>COUNTIF(AD3705:AD3716,"=P")</f>
        <v>12</v>
      </c>
      <c r="AF3716" t="str">
        <f t="shared" si="3161"/>
        <v>R</v>
      </c>
      <c r="AG3716" s="247">
        <f>IF(OR(W3716="DNP",W3716="")=TRUE,0,((W3724-W3716)*0.4)+(IF(Y3716="W",0.3,IF(Y3716="T",0,-0.3)))+(IF(X3716="",0,X3716*0.3)))+IF(OR(L3716="DNP",L3716="")=TRUE,0,((L3724-L3716)*0.4)+(IF(Y3716="W",0.3,IF(Y3716="T",0,-0.3)))+(IF(M3716="",0,M3716*0.3)))</f>
        <v>-0.38888888888888573</v>
      </c>
      <c r="AH3716" s="247">
        <f t="shared" si="3172"/>
        <v>-0.43533333333332869</v>
      </c>
      <c r="AI3716">
        <f t="shared" si="3165"/>
        <v>11</v>
      </c>
      <c r="AJ3716">
        <f t="shared" ref="AJ3716" si="3198">AI3716+VLOOKUP(A3716,$A$1997:$O$2101,15,FALSE)</f>
        <v>11</v>
      </c>
      <c r="AK3716">
        <f t="shared" si="3163"/>
        <v>43</v>
      </c>
    </row>
    <row r="3717" spans="1:37" ht="16.5" thickBot="1" x14ac:dyDescent="0.3">
      <c r="A3717" s="238" t="str">
        <f>CONCATENATE($C$10,"Wk ",B3717,"P",A3703)</f>
        <v>2015Wk 13P25</v>
      </c>
      <c r="B3717" s="52">
        <v>13</v>
      </c>
      <c r="C3717" s="52">
        <f>IFERROR(VLOOKUP($A3717,$A$106:$Q$3105,5,FALSE),"DNP")</f>
        <v>4</v>
      </c>
      <c r="D3717" s="52">
        <f>IFERROR(VLOOKUP($A3717,$A$106:$Q$3105,6,FALSE),"DNP")</f>
        <v>5</v>
      </c>
      <c r="E3717" s="52">
        <f>IFERROR(VLOOKUP($A3717,$A$106:$Q$3105,7,FALSE),"DNP")</f>
        <v>6</v>
      </c>
      <c r="F3717" s="52">
        <f>IFERROR(VLOOKUP($A3717,$A$106:$Q$3105,8,FALSE),"DNP")</f>
        <v>5</v>
      </c>
      <c r="G3717" s="52">
        <f>IFERROR(VLOOKUP($A3717,$A$106:$Q$3105,9,FALSE),"DNP")</f>
        <v>4</v>
      </c>
      <c r="H3717" s="52">
        <f>IFERROR(VLOOKUP($A3717,$A$106:$Q$3105,10,FALSE),"DNP")</f>
        <v>4</v>
      </c>
      <c r="I3717" s="52">
        <f>IFERROR(VLOOKUP($A3717,$A$106:$Q$3105,11,FALSE),"DNP")</f>
        <v>5</v>
      </c>
      <c r="J3717" s="52">
        <f>IFERROR(VLOOKUP($A3717,$A$106:$Q$3105,12,FALSE),"DNP")</f>
        <v>4</v>
      </c>
      <c r="K3717" s="52">
        <f>IFERROR(VLOOKUP($A3717,$A$106:$Q$3105,13,FALSE),"DNP")</f>
        <v>6</v>
      </c>
      <c r="L3717" s="239">
        <f>IF(OR(K3717="DNP",K3717=""),"DNP",SUM(C3717:K3717))</f>
        <v>43</v>
      </c>
      <c r="M3717" s="240">
        <f>IFERROR(VLOOKUP($A3717,$A$106:$Q$3105,17,FALSE),"DNP")</f>
        <v>2</v>
      </c>
      <c r="N3717" s="241"/>
      <c r="O3717" s="241"/>
      <c r="P3717" s="241"/>
      <c r="Q3717" s="241"/>
      <c r="R3717" s="241"/>
      <c r="S3717" s="241"/>
      <c r="T3717" s="241"/>
      <c r="U3717" s="241"/>
      <c r="V3717" s="241"/>
      <c r="W3717" s="242"/>
      <c r="X3717" s="243"/>
      <c r="Y3717" s="49" t="str">
        <f t="shared" ref="Y3717" si="3199">IF(M3717="DNP","DNP",IF(M3717=1,"T",IF(M3717&gt;1,"W","L")))</f>
        <v>W</v>
      </c>
      <c r="Z3717" s="49">
        <f t="shared" si="3157"/>
        <v>1</v>
      </c>
      <c r="AA3717" s="244">
        <f t="shared" si="3158"/>
        <v>12</v>
      </c>
      <c r="AB3717" s="250">
        <f t="shared" ref="AB3717" si="3200">IF(AE3717&gt;=4,ROUNDDOWN((((VLOOKUP(MAX(AE3705:AE3717),AE3705:AK3722,7,FALSE)+VLOOKUP(MAX(AE3705:AE3717)-1,AE3705:AK3722,7,FALSE)+VLOOKUP(MAX(AE3705:AE3717)-2,AE3705:AK3722,7,FALSE)+VLOOKUP(MAX(AE3705:AE3717)-3,AE3705:AK3722,7,FALSE))/4)-36)*0.8,0),G3703)</f>
        <v>6</v>
      </c>
      <c r="AC3717" s="246">
        <f t="shared" si="3191"/>
        <v>13</v>
      </c>
      <c r="AD3717" t="str">
        <f>IF(L3717&lt;&gt;"DNP","P","DNP")</f>
        <v>P</v>
      </c>
      <c r="AE3717" s="52">
        <f>COUNTIF(AD3705:AD3717,"=P")</f>
        <v>13</v>
      </c>
      <c r="AF3717" t="str">
        <f t="shared" si="3161"/>
        <v>R</v>
      </c>
      <c r="AG3717" s="247">
        <f>IF(OR(W3717="DNP",W3717="")=TRUE,0,((W3724-W3717)*0.4)+(IF(Y3717="W",0.3,IF(Y3717="T",0,-0.3)))+(IF(X3717="",0,X3717*0.3)))+IF(OR(L3717="DNP",L3717="")=TRUE,0,((L3724-L3717)*0.4)+(IF(Y3717="W",0.3,IF(Y3717="T",0,-0.3)))+(IF(M3717="",0,M3717*0.3)))</f>
        <v>1.522222222222223</v>
      </c>
      <c r="AH3717" s="247">
        <f t="shared" si="3172"/>
        <v>1.3020000000000032</v>
      </c>
      <c r="AI3717">
        <f t="shared" si="3165"/>
        <v>11</v>
      </c>
      <c r="AJ3717">
        <f t="shared" ref="AJ3717" si="3201">AI3717+VLOOKUP(A3717,$A$2164:$O$2268,15,FALSE)</f>
        <v>11</v>
      </c>
      <c r="AK3717">
        <f t="shared" si="3163"/>
        <v>43</v>
      </c>
    </row>
    <row r="3718" spans="1:37" ht="16.5" thickBot="1" x14ac:dyDescent="0.3">
      <c r="A3718" s="238" t="str">
        <f>CONCATENATE($C$10,"Wk ",B3718,"P",A3703)</f>
        <v>2015Wk 14P25</v>
      </c>
      <c r="B3718" s="52">
        <v>14</v>
      </c>
      <c r="C3718" s="241"/>
      <c r="D3718" s="241"/>
      <c r="E3718" s="241"/>
      <c r="F3718" s="241"/>
      <c r="G3718" s="241"/>
      <c r="H3718" s="241"/>
      <c r="I3718" s="241"/>
      <c r="J3718" s="241"/>
      <c r="K3718" s="241"/>
      <c r="L3718" s="248"/>
      <c r="M3718" s="249"/>
      <c r="N3718" s="52">
        <f>IFERROR(VLOOKUP($A3718,$A$106:$Q$3105,5,FALSE),"DNP")</f>
        <v>5</v>
      </c>
      <c r="O3718" s="52">
        <f>IFERROR(VLOOKUP($A3718,$A$106:$Q$3105,6,FALSE),"DNP")</f>
        <v>6</v>
      </c>
      <c r="P3718" s="52">
        <f>IFERROR(VLOOKUP($A3718,$A$106:$Q$3105,7,FALSE),"DNP")</f>
        <v>5</v>
      </c>
      <c r="Q3718" s="52">
        <f>IFERROR(VLOOKUP($A3718,$A$106:$Q$3105,8,FALSE),"DNP")</f>
        <v>5</v>
      </c>
      <c r="R3718" s="52">
        <f>IFERROR(VLOOKUP($A3718,$A$106:$Q$3105,9,FALSE),"DNP")</f>
        <v>3</v>
      </c>
      <c r="S3718" s="52">
        <f>IFERROR(VLOOKUP($A3718,$A$106:$Q$3105,10,FALSE),"DNP")</f>
        <v>5</v>
      </c>
      <c r="T3718" s="52">
        <f>IFERROR(VLOOKUP($A3718,$A$106:$Q$3105,11,FALSE),"DNP")</f>
        <v>4</v>
      </c>
      <c r="U3718" s="52">
        <f>IFERROR(VLOOKUP($A3718,$A$106:$Q$3105,12,FALSE),"DNP")</f>
        <v>4</v>
      </c>
      <c r="V3718" s="52">
        <f>IFERROR(VLOOKUP($A3718,$A$106:$Q$3105,13,FALSE),"DNP")</f>
        <v>5</v>
      </c>
      <c r="W3718" s="239">
        <f>IF(OR(V3718="DNP",V3718=""),"DNP",SUM(N3718:V3718))</f>
        <v>42</v>
      </c>
      <c r="X3718" s="240">
        <f>IFERROR(VLOOKUP($A3718,$A$106:$Q$3105,17,FALSE),"DNP")</f>
        <v>0</v>
      </c>
      <c r="Y3718" s="49" t="str">
        <f t="shared" ref="Y3718" si="3202">IF(X3718="DNP","DNP",IF(X3718=1,"T",IF(X3718&gt;1,"W","L")))</f>
        <v>L</v>
      </c>
      <c r="Z3718" s="49">
        <f t="shared" si="3157"/>
        <v>1</v>
      </c>
      <c r="AA3718" s="244">
        <f t="shared" si="3158"/>
        <v>18</v>
      </c>
      <c r="AB3718" s="250">
        <f t="shared" ref="AB3718" si="3203">IF(AE3718&gt;=4,ROUNDDOWN((((VLOOKUP(MAX(AE3705:AE3718),AE3705:AK3722,7,FALSE)+VLOOKUP(MAX(AE3705:AE3718)-1,AE3705:AK3722,7,FALSE)+VLOOKUP(MAX(AE3705:AE3718)-2,AE3705:AK3722,7,FALSE)+VLOOKUP(MAX(AE3705:AE3718)-3,AE3705:AK3722,7,FALSE))/4)-36)*0.8,0),G3703)</f>
        <v>5</v>
      </c>
      <c r="AC3718" s="246">
        <f t="shared" si="3191"/>
        <v>14</v>
      </c>
      <c r="AD3718" t="str">
        <f>IF(W3718&lt;&gt;"DNP","P","DNP")</f>
        <v>P</v>
      </c>
      <c r="AE3718" s="52">
        <f>COUNTIF(AD3705:AD3718,"=P")</f>
        <v>14</v>
      </c>
      <c r="AF3718" t="str">
        <f t="shared" si="3161"/>
        <v>R</v>
      </c>
      <c r="AG3718" s="247">
        <f>IF(OR(W3718="DNP",W3718="")=TRUE,0,((W3724-W3718)*0.4)+(IF(Y3718="W",0.3,IF(Y3718="T",0,-0.3)))+(IF(X3718="",0,X3718*0.3)))+IF(OR(L3718="DNP",L3718="")=TRUE,0,((L3724-L3718)*0.4)+(IF(Y3718="W",0.3,IF(Y3718="T",0,-0.3)))+(IF(M3718="",0,M3718*0.3)))</f>
        <v>1.1111111111114291E-2</v>
      </c>
      <c r="AH3718" s="247">
        <f t="shared" si="3172"/>
        <v>0.90266666666667139</v>
      </c>
      <c r="AI3718">
        <f t="shared" si="3165"/>
        <v>12</v>
      </c>
      <c r="AJ3718">
        <f t="shared" ref="AJ3718" si="3204">AI3718+VLOOKUP(A3718,$A$2331:$O$2435,15,FALSE)</f>
        <v>12</v>
      </c>
      <c r="AK3718">
        <f t="shared" si="3163"/>
        <v>42</v>
      </c>
    </row>
    <row r="3719" spans="1:37" ht="16.5" thickBot="1" x14ac:dyDescent="0.3">
      <c r="A3719" s="238" t="str">
        <f>CONCATENATE($C$10,"Wk ",B3719,"P",A3703)</f>
        <v>2015Wk 15P25</v>
      </c>
      <c r="B3719" s="52">
        <v>15</v>
      </c>
      <c r="C3719" s="52">
        <f>IFERROR(VLOOKUP($A3719,$A$106:$Q$3105,5,FALSE),"DNP")</f>
        <v>4</v>
      </c>
      <c r="D3719" s="52">
        <f>IFERROR(VLOOKUP($A3719,$A$106:$Q$3105,6,FALSE),"DNP")</f>
        <v>4</v>
      </c>
      <c r="E3719" s="52">
        <f>IFERROR(VLOOKUP($A3719,$A$106:$Q$3105,7,FALSE),"DNP")</f>
        <v>6</v>
      </c>
      <c r="F3719" s="52">
        <f>IFERROR(VLOOKUP($A3719,$A$106:$Q$3105,8,FALSE),"DNP")</f>
        <v>5</v>
      </c>
      <c r="G3719" s="52">
        <f>IFERROR(VLOOKUP($A3719,$A$106:$Q$3105,9,FALSE),"DNP")</f>
        <v>6</v>
      </c>
      <c r="H3719" s="52">
        <f>IFERROR(VLOOKUP($A3719,$A$106:$Q$3105,10,FALSE),"DNP")</f>
        <v>5</v>
      </c>
      <c r="I3719" s="52">
        <f>IFERROR(VLOOKUP($A3719,$A$106:$Q$3105,11,FALSE),"DNP")</f>
        <v>4</v>
      </c>
      <c r="J3719" s="52">
        <f>IFERROR(VLOOKUP($A3719,$A$106:$Q$3105,12,FALSE),"DNP")</f>
        <v>3</v>
      </c>
      <c r="K3719" s="52">
        <f>IFERROR(VLOOKUP($A3719,$A$106:$Q$3105,13,FALSE),"DNP")</f>
        <v>6</v>
      </c>
      <c r="L3719" s="239">
        <f>IF(OR(K3719="DNP",K3719=""),"DNP",SUM(C3719:K3719))</f>
        <v>43</v>
      </c>
      <c r="M3719" s="240">
        <f>IFERROR(VLOOKUP($A3719,$A$106:$Q$3105,17,FALSE),"DNP")</f>
        <v>2</v>
      </c>
      <c r="N3719" s="241"/>
      <c r="O3719" s="241"/>
      <c r="P3719" s="241"/>
      <c r="Q3719" s="241"/>
      <c r="R3719" s="241"/>
      <c r="S3719" s="241"/>
      <c r="T3719" s="241"/>
      <c r="U3719" s="241"/>
      <c r="V3719" s="241"/>
      <c r="W3719" s="242"/>
      <c r="X3719" s="243"/>
      <c r="Y3719" s="49" t="str">
        <f t="shared" ref="Y3719" si="3205">IF(M3719="DNP","DNP",IF(M3719=1,"T",IF(M3719&gt;1,"W","L")))</f>
        <v>W</v>
      </c>
      <c r="Z3719" s="49">
        <f t="shared" si="3157"/>
        <v>1</v>
      </c>
      <c r="AA3719" s="244">
        <f t="shared" si="3158"/>
        <v>9</v>
      </c>
      <c r="AB3719" s="250">
        <f t="shared" ref="AB3719" si="3206">IF(AE3719&gt;=4,ROUNDDOWN((((VLOOKUP(MAX(AE3705:AE3719),AE3705:AK3722,7,FALSE)+VLOOKUP(MAX(AE3705:AE3719)-1,AE3705:AK3722,7,FALSE)+VLOOKUP(MAX(AE3705:AE3719)-2,AE3705:AK3722,7,FALSE)+VLOOKUP(MAX(AE3705:AE3719)-3,AE3705:AK3722,7,FALSE))/4)-36)*0.8,0),G3703)</f>
        <v>5</v>
      </c>
      <c r="AC3719" s="246">
        <f t="shared" si="3191"/>
        <v>15</v>
      </c>
      <c r="AD3719" t="str">
        <f>IF(L3719&lt;&gt;"DNP","P","DNP")</f>
        <v>P</v>
      </c>
      <c r="AE3719" s="52">
        <f>COUNTIF(AD3705:AD3719,"=P")</f>
        <v>15</v>
      </c>
      <c r="AF3719" t="str">
        <f t="shared" si="3161"/>
        <v>R</v>
      </c>
      <c r="AG3719" s="247">
        <f>IF(OR(W3719="DNP",W3719="")=TRUE,0,((W3724-W3719)*0.4)+(IF(Y3719="W",0.3,IF(Y3719="T",0,-0.3)))+(IF(X3719="",0,X3719*0.3)))+IF(OR(L3719="DNP",L3719="")=TRUE,0,((L3724-L3719)*0.4)+(IF(Y3719="W",0.3,IF(Y3719="T",0,-0.3)))+(IF(M3719="",0,M3719*0.3)))</f>
        <v>1.522222222222223</v>
      </c>
      <c r="AH3719" s="247">
        <f t="shared" si="3172"/>
        <v>2.0320000000000031</v>
      </c>
      <c r="AI3719">
        <f t="shared" si="3165"/>
        <v>12</v>
      </c>
      <c r="AJ3719">
        <f t="shared" ref="AJ3719" si="3207">AI3719+VLOOKUP(A3719,$A$2498:$O$2602,15,FALSE)</f>
        <v>12</v>
      </c>
      <c r="AK3719">
        <f t="shared" si="3163"/>
        <v>43</v>
      </c>
    </row>
    <row r="3720" spans="1:37" ht="16.5" thickBot="1" x14ac:dyDescent="0.3">
      <c r="A3720" s="238" t="str">
        <f>CONCATENATE($C$10,"Wk ",B3720,"P",A3703)</f>
        <v>2015Wk 16P25</v>
      </c>
      <c r="B3720" s="52">
        <v>16</v>
      </c>
      <c r="C3720" s="241"/>
      <c r="D3720" s="241"/>
      <c r="E3720" s="241"/>
      <c r="F3720" s="241"/>
      <c r="G3720" s="241"/>
      <c r="H3720" s="241"/>
      <c r="I3720" s="241"/>
      <c r="J3720" s="241"/>
      <c r="K3720" s="241"/>
      <c r="L3720" s="248"/>
      <c r="M3720" s="249"/>
      <c r="N3720" s="52">
        <f>IFERROR(VLOOKUP($A3720,$A$106:$Q$3105,5,FALSE),"DNP")</f>
        <v>5</v>
      </c>
      <c r="O3720" s="52">
        <f>IFERROR(VLOOKUP($A3720,$A$106:$Q$3105,6,FALSE),"DNP")</f>
        <v>6</v>
      </c>
      <c r="P3720" s="52">
        <f>IFERROR(VLOOKUP($A3720,$A$106:$Q$3105,7,FALSE),"DNP")</f>
        <v>5</v>
      </c>
      <c r="Q3720" s="52">
        <f>IFERROR(VLOOKUP($A3720,$A$106:$Q$3105,8,FALSE),"DNP")</f>
        <v>5</v>
      </c>
      <c r="R3720" s="52">
        <f>IFERROR(VLOOKUP($A3720,$A$106:$Q$3105,9,FALSE),"DNP")</f>
        <v>3</v>
      </c>
      <c r="S3720" s="52">
        <f>IFERROR(VLOOKUP($A3720,$A$106:$Q$3105,10,FALSE),"DNP")</f>
        <v>5</v>
      </c>
      <c r="T3720" s="52">
        <f>IFERROR(VLOOKUP($A3720,$A$106:$Q$3105,11,FALSE),"DNP")</f>
        <v>4</v>
      </c>
      <c r="U3720" s="52">
        <f>IFERROR(VLOOKUP($A3720,$A$106:$Q$3105,12,FALSE),"DNP")</f>
        <v>4</v>
      </c>
      <c r="V3720" s="52">
        <f>IFERROR(VLOOKUP($A3720,$A$106:$Q$3105,13,FALSE),"DNP")</f>
        <v>5</v>
      </c>
      <c r="W3720" s="239">
        <f>IF(OR(V3720="DNP",V3720=""),"DNP",SUM(N3720:V3720))</f>
        <v>42</v>
      </c>
      <c r="X3720" s="240">
        <f>IFERROR(VLOOKUP($A3720,$A$106:$Q$3105,17,FALSE),"DNP")</f>
        <v>0</v>
      </c>
      <c r="Y3720" s="49" t="str">
        <f t="shared" ref="Y3720" si="3208">IF(X3720="DNP","DNP",IF(X3720=1,"T",IF(X3720&gt;1,"W","L")))</f>
        <v>L</v>
      </c>
      <c r="Z3720" s="49">
        <f t="shared" si="3157"/>
        <v>0</v>
      </c>
      <c r="AA3720" s="244">
        <f t="shared" si="3158"/>
        <v>0</v>
      </c>
      <c r="AB3720" s="250">
        <f t="shared" ref="AB3720" si="3209">IF(AE3720&gt;=4,ROUNDDOWN((((VLOOKUP(MAX(AE3705:AE3720),AE3705:AK3722,7,FALSE)+VLOOKUP(MAX(AE3705:AE3720)-1,AE3705:AK3722,7,FALSE)+VLOOKUP(MAX(AE3705:AE3720)-2,AE3705:AK3722,7,FALSE)+VLOOKUP(MAX(AE3705:AE3720)-3,AE3705:AK3722,7,FALSE))/4)-36)*0.8,0),G3703)</f>
        <v>5</v>
      </c>
      <c r="AC3720" s="246">
        <f t="shared" si="3191"/>
        <v>16</v>
      </c>
      <c r="AD3720" t="str">
        <f>IF(W3720&lt;&gt;"DNP","P","DNP")</f>
        <v>P</v>
      </c>
      <c r="AE3720" s="52">
        <f>COUNTIF(AD3705:AD3720,"=P")</f>
        <v>16</v>
      </c>
      <c r="AF3720" t="str">
        <f t="shared" si="3161"/>
        <v>R</v>
      </c>
      <c r="AG3720" s="247">
        <f>IF(OR(W3720="DNP",W3720="")=TRUE,0,((W3724-W3720)*0.4)+(IF(Y3720="W",0.3,IF(Y3720="T",0,-0.3)))+(IF(X3720="",0,X3720*0.3)))+IF(OR(L3720="DNP",L3720="")=TRUE,0,((L3724-L3720)*0.4)+(IF(Y3720="W",0.3,IF(Y3720="T",0,-0.3)))+(IF(M3720="",0,M3720*0.3)))</f>
        <v>1.1111111111114291E-2</v>
      </c>
      <c r="AH3720" s="247">
        <f t="shared" si="3172"/>
        <v>1.0346666666666715</v>
      </c>
      <c r="AI3720">
        <f t="shared" si="3165"/>
        <v>12</v>
      </c>
      <c r="AJ3720">
        <f t="shared" ref="AJ3720" si="3210">AI3720+VLOOKUP(A3720,$A$2665:$O$2769,15,FALSE)</f>
        <v>12</v>
      </c>
      <c r="AK3720">
        <f t="shared" si="3163"/>
        <v>42</v>
      </c>
    </row>
    <row r="3721" spans="1:37" ht="16.5" thickBot="1" x14ac:dyDescent="0.3">
      <c r="A3721" s="238" t="str">
        <f>CONCATENATE($C$10,"Wk ",B3721,"P",A3703)</f>
        <v>2015Wk 17P25</v>
      </c>
      <c r="B3721" s="52">
        <v>17</v>
      </c>
      <c r="C3721" s="52">
        <f>IFERROR(VLOOKUP($A3721,$A$106:$Q$3105,5,FALSE),"DNP")</f>
        <v>5</v>
      </c>
      <c r="D3721" s="52">
        <f>IFERROR(VLOOKUP($A3721,$A$106:$Q$3105,6,FALSE),"DNP")</f>
        <v>6</v>
      </c>
      <c r="E3721" s="52">
        <f>IFERROR(VLOOKUP($A3721,$A$106:$Q$3105,7,FALSE),"DNP")</f>
        <v>6</v>
      </c>
      <c r="F3721" s="52">
        <f>IFERROR(VLOOKUP($A3721,$A$106:$Q$3105,8,FALSE),"DNP")</f>
        <v>6</v>
      </c>
      <c r="G3721" s="52">
        <f>IFERROR(VLOOKUP($A3721,$A$106:$Q$3105,9,FALSE),"DNP")</f>
        <v>4</v>
      </c>
      <c r="H3721" s="52">
        <f>IFERROR(VLOOKUP($A3721,$A$106:$Q$3105,10,FALSE),"DNP")</f>
        <v>3</v>
      </c>
      <c r="I3721" s="52">
        <f>IFERROR(VLOOKUP($A3721,$A$106:$Q$3105,11,FALSE),"DNP")</f>
        <v>3</v>
      </c>
      <c r="J3721" s="52">
        <f>IFERROR(VLOOKUP($A3721,$A$106:$Q$3105,12,FALSE),"DNP")</f>
        <v>4</v>
      </c>
      <c r="K3721" s="52">
        <f>IFERROR(VLOOKUP($A3721,$A$106:$Q$3105,13,FALSE),"DNP")</f>
        <v>4</v>
      </c>
      <c r="L3721" s="239">
        <f>IF(OR(K3721="DNP",K3721=""),"DNP",SUM(C3721:K3721))</f>
        <v>41</v>
      </c>
      <c r="M3721" s="240">
        <f>IFERROR(VLOOKUP($A3721,$A$106:$Q$3105,17,FALSE),"DNP")</f>
        <v>2</v>
      </c>
      <c r="N3721" s="241"/>
      <c r="O3721" s="241"/>
      <c r="P3721" s="241"/>
      <c r="Q3721" s="241"/>
      <c r="R3721" s="241"/>
      <c r="S3721" s="241"/>
      <c r="T3721" s="241"/>
      <c r="U3721" s="241"/>
      <c r="V3721" s="241"/>
      <c r="W3721" s="242"/>
      <c r="X3721" s="243"/>
      <c r="Y3721" s="49" t="str">
        <f t="shared" ref="Y3721" si="3211">IF(M3721="DNP","DNP",IF(M3721=1,"T",IF(M3721&gt;1,"W","L")))</f>
        <v>W</v>
      </c>
      <c r="Z3721" s="49">
        <f t="shared" si="3157"/>
        <v>1</v>
      </c>
      <c r="AA3721" s="244">
        <f t="shared" si="3158"/>
        <v>12</v>
      </c>
      <c r="AB3721" s="250">
        <f t="shared" ref="AB3721" si="3212">IF(AE3721&gt;=4,ROUNDDOWN((((VLOOKUP(MAX(AE3705:AE3721),AE3705:AK3722,7,FALSE)+VLOOKUP(MAX(AE3705:AE3721)-1,AE3705:AK3722,7,FALSE)+VLOOKUP(MAX(AE3705:AE3721)-2,AE3705:AK3722,7,FALSE)+VLOOKUP(MAX(AE3705:AE3721)-3,AE3705:AK3722,7,FALSE))/4)-36)*0.8,0),G3703)</f>
        <v>4</v>
      </c>
      <c r="AC3721" s="246">
        <f t="shared" si="3191"/>
        <v>17</v>
      </c>
      <c r="AD3721" t="str">
        <f>IF(L3721&lt;&gt;"DNP","P","DNP")</f>
        <v>P</v>
      </c>
      <c r="AE3721" s="52">
        <f>COUNTIF(AD3705:AD3721,"=P")</f>
        <v>17</v>
      </c>
      <c r="AF3721" t="str">
        <f t="shared" si="3161"/>
        <v>R</v>
      </c>
      <c r="AG3721" s="247">
        <f>IF(OR(W3721="DNP",W3721="")=TRUE,0,((W3724-W3721)*0.4)+(IF(Y3721="W",0.3,IF(Y3721="T",0,-0.3)))+(IF(X3721="",0,X3721*0.3)))+IF(OR(L3721="DNP",L3721="")=TRUE,0,((L3724-L3721)*0.4)+(IF(Y3721="W",0.3,IF(Y3721="T",0,-0.3)))+(IF(M3721="",0,M3721*0.3)))</f>
        <v>2.3222222222222229</v>
      </c>
      <c r="AH3721" s="247">
        <f t="shared" si="3172"/>
        <v>2.832000000000003</v>
      </c>
      <c r="AI3721">
        <f t="shared" si="3165"/>
        <v>13</v>
      </c>
      <c r="AJ3721">
        <f t="shared" ref="AJ3721" si="3213">AI3721+VLOOKUP(A3721,$A$2832:$O$2936,15,FALSE)</f>
        <v>15</v>
      </c>
      <c r="AK3721">
        <f t="shared" si="3163"/>
        <v>41</v>
      </c>
    </row>
    <row r="3722" spans="1:37" ht="16.5" thickBot="1" x14ac:dyDescent="0.3">
      <c r="A3722" s="238" t="str">
        <f>CONCATENATE($C$10,"Wk ",B3722,"P",A3703)</f>
        <v>2015Wk 18P25</v>
      </c>
      <c r="B3722" s="52">
        <v>18</v>
      </c>
      <c r="C3722" s="241"/>
      <c r="D3722" s="241"/>
      <c r="E3722" s="241"/>
      <c r="F3722" s="241"/>
      <c r="G3722" s="241"/>
      <c r="H3722" s="241"/>
      <c r="I3722" s="241"/>
      <c r="J3722" s="241"/>
      <c r="K3722" s="241"/>
      <c r="L3722" s="248"/>
      <c r="M3722" s="249"/>
      <c r="N3722" s="52">
        <f>IFERROR(VLOOKUP($A3722,$A$106:$Q$3105,5,FALSE),"DNP")</f>
        <v>4</v>
      </c>
      <c r="O3722" s="52">
        <f>IFERROR(VLOOKUP($A3722,$A$106:$Q$3105,6,FALSE),"DNP")</f>
        <v>5</v>
      </c>
      <c r="P3722" s="52">
        <f>IFERROR(VLOOKUP($A3722,$A$106:$Q$3105,7,FALSE),"DNP")</f>
        <v>5</v>
      </c>
      <c r="Q3722" s="52">
        <f>IFERROR(VLOOKUP($A3722,$A$106:$Q$3105,8,FALSE),"DNP")</f>
        <v>5</v>
      </c>
      <c r="R3722" s="52">
        <f>IFERROR(VLOOKUP($A3722,$A$106:$Q$3105,9,FALSE),"DNP")</f>
        <v>3</v>
      </c>
      <c r="S3722" s="52">
        <f>IFERROR(VLOOKUP($A3722,$A$106:$Q$3105,10,FALSE),"DNP")</f>
        <v>5</v>
      </c>
      <c r="T3722" s="52">
        <f>IFERROR(VLOOKUP($A3722,$A$106:$Q$3105,11,FALSE),"DNP")</f>
        <v>4</v>
      </c>
      <c r="U3722" s="52">
        <f>IFERROR(VLOOKUP($A3722,$A$106:$Q$3105,12,FALSE),"DNP")</f>
        <v>5</v>
      </c>
      <c r="V3722" s="52">
        <f>IFERROR(VLOOKUP($A3722,$A$106:$Q$3105,13,FALSE),"DNP")</f>
        <v>4</v>
      </c>
      <c r="W3722" s="239">
        <f>IF(OR(V3722="DNP",V3722=""),"DNP",SUM(N3722:V3722))</f>
        <v>40</v>
      </c>
      <c r="X3722" s="240">
        <f>IFERROR(VLOOKUP($A3722,$A$106:$Q$3105,17,FALSE),"DNP")</f>
        <v>2</v>
      </c>
      <c r="Y3722" s="49" t="str">
        <f t="shared" ref="Y3722" si="3214">IF(X3722="DNP","DNP",IF(X3722=1,"T",IF(X3722&gt;1,"W","L")))</f>
        <v>W</v>
      </c>
      <c r="Z3722" s="49">
        <f t="shared" si="3157"/>
        <v>1</v>
      </c>
      <c r="AA3722" s="244">
        <f t="shared" si="3158"/>
        <v>9</v>
      </c>
      <c r="AB3722" s="250">
        <f t="shared" ref="AB3722" si="3215">IF(AE3722&gt;=4,ROUNDDOWN((((VLOOKUP(MAX(AE3705:AE3722),AE3705:AK3722,7,FALSE)+VLOOKUP(MAX(AE3705:AE3722)-1,AE3705:AK3722,7,FALSE)+VLOOKUP(MAX(AE3705:AE3722)-2,AE3705:AK3722,7,FALSE)+VLOOKUP(MAX(AE3705:AE3722)-3,AE3705:AK3722,7,FALSE))/4)-36)*0.8,0),G3703)</f>
        <v>4</v>
      </c>
      <c r="AC3722" s="246">
        <f t="shared" si="3191"/>
        <v>18</v>
      </c>
      <c r="AD3722" t="str">
        <f>IF(W3722&lt;&gt;"DNP","P","DNP")</f>
        <v>P</v>
      </c>
      <c r="AE3722" s="52">
        <f>COUNTIF(AD3705:AD3722,"=P")</f>
        <v>18</v>
      </c>
      <c r="AF3722" t="str">
        <f t="shared" si="3161"/>
        <v>R</v>
      </c>
      <c r="AG3722" s="247">
        <f>IF(OR(W3722="DNP",W3722="")=TRUE,0,((W3724-W3722)*0.4)+(IF(Y3722="W",0.3,IF(Y3722="T",0,-0.3)))+(IF(X3722="",0,X3722*0.3)))+IF(OR(L3722="DNP",L3722="")=TRUE,0,((L3724-L3722)*0.4)+(IF(Y3722="W",0.3,IF(Y3722="T",0,-0.3)))+(IF(M3722="",0,M3722*0.3)))</f>
        <v>2.0111111111111142</v>
      </c>
      <c r="AH3722" s="247">
        <f t="shared" si="3172"/>
        <v>3.5706666666666713</v>
      </c>
      <c r="AI3722">
        <f t="shared" si="3165"/>
        <v>13</v>
      </c>
      <c r="AJ3722">
        <f t="shared" ref="AJ3722" si="3216">AI3722+VLOOKUP(A3722,$A$2999:$O$3103,15,FALSE)</f>
        <v>16</v>
      </c>
      <c r="AK3722">
        <f t="shared" si="3163"/>
        <v>40</v>
      </c>
    </row>
    <row r="3723" spans="1:37" ht="18" x14ac:dyDescent="0.25">
      <c r="A3723" s="238" t="str">
        <f>CONCATENATE($C$10,"S&amp;AP",A3703)</f>
        <v>2015S&amp;AP25</v>
      </c>
      <c r="B3723" s="251" t="s">
        <v>321</v>
      </c>
      <c r="C3723" s="252" t="str">
        <f>CONCATENATE(SUM(C3705:C3722)+100,COUNT(C3705:C3722)+100)</f>
        <v>148109</v>
      </c>
      <c r="D3723" s="252" t="str">
        <f t="shared" ref="D3723:K3723" si="3217">CONCATENATE(SUM(D3705:D3722)+100,COUNT(D3705:D3722)+100)</f>
        <v>144109</v>
      </c>
      <c r="E3723" s="252" t="str">
        <f t="shared" si="3217"/>
        <v>156109</v>
      </c>
      <c r="F3723" s="252" t="str">
        <f t="shared" si="3217"/>
        <v>151109</v>
      </c>
      <c r="G3723" s="252" t="str">
        <f t="shared" si="3217"/>
        <v>145109</v>
      </c>
      <c r="H3723" s="252" t="str">
        <f t="shared" si="3217"/>
        <v>136109</v>
      </c>
      <c r="I3723" s="252" t="str">
        <f t="shared" si="3217"/>
        <v>137109</v>
      </c>
      <c r="J3723" s="252" t="str">
        <f t="shared" si="3217"/>
        <v>134109</v>
      </c>
      <c r="K3723" s="252" t="str">
        <f t="shared" si="3217"/>
        <v>150109</v>
      </c>
      <c r="L3723" s="253"/>
      <c r="M3723" s="254">
        <f>SUM(M3705:M3722)</f>
        <v>13</v>
      </c>
      <c r="N3723" s="252" t="str">
        <f>CONCATENATE(SUM(N3705:N3722)+100,COUNT(N3705:N3722)+100)</f>
        <v>143109</v>
      </c>
      <c r="O3723" s="252" t="str">
        <f t="shared" ref="O3723:V3723" si="3218">CONCATENATE(SUM(O3705:O3722)+100,COUNT(O3705:O3722)+100)</f>
        <v>153109</v>
      </c>
      <c r="P3723" s="252" t="str">
        <f t="shared" si="3218"/>
        <v>148109</v>
      </c>
      <c r="Q3723" s="252" t="str">
        <f t="shared" si="3218"/>
        <v>141109</v>
      </c>
      <c r="R3723" s="252" t="str">
        <f t="shared" si="3218"/>
        <v>133109</v>
      </c>
      <c r="S3723" s="252" t="str">
        <f t="shared" si="3218"/>
        <v>148109</v>
      </c>
      <c r="T3723" s="252" t="str">
        <f t="shared" si="3218"/>
        <v>132109</v>
      </c>
      <c r="U3723" s="252" t="str">
        <f t="shared" si="3218"/>
        <v>141109</v>
      </c>
      <c r="V3723" s="252" t="str">
        <f t="shared" si="3218"/>
        <v>146109</v>
      </c>
      <c r="W3723" s="253"/>
      <c r="X3723" s="254">
        <f>SUM(X3705:X3722)</f>
        <v>4</v>
      </c>
      <c r="Y3723" s="255"/>
      <c r="Z3723" s="256"/>
      <c r="AA3723" s="257"/>
      <c r="AB3723" s="52"/>
      <c r="AC3723" s="52"/>
    </row>
    <row r="3724" spans="1:37" ht="18" x14ac:dyDescent="0.25">
      <c r="B3724" s="251" t="s">
        <v>322</v>
      </c>
      <c r="C3724" s="258">
        <f>AVERAGE(C3705:C3722)</f>
        <v>5.333333333333333</v>
      </c>
      <c r="D3724" s="258">
        <f t="shared" ref="D3724:K3724" si="3219">AVERAGE(D3705:D3722)</f>
        <v>4.8888888888888893</v>
      </c>
      <c r="E3724" s="258">
        <f t="shared" si="3219"/>
        <v>6.2222222222222223</v>
      </c>
      <c r="F3724" s="258">
        <f t="shared" si="3219"/>
        <v>5.666666666666667</v>
      </c>
      <c r="G3724" s="258">
        <f t="shared" si="3219"/>
        <v>5</v>
      </c>
      <c r="H3724" s="258">
        <f t="shared" si="3219"/>
        <v>4</v>
      </c>
      <c r="I3724" s="258">
        <f t="shared" si="3219"/>
        <v>4.1111111111111107</v>
      </c>
      <c r="J3724" s="258">
        <f t="shared" si="3219"/>
        <v>3.7777777777777777</v>
      </c>
      <c r="K3724" s="258">
        <f t="shared" si="3219"/>
        <v>5.5555555555555554</v>
      </c>
      <c r="L3724" s="259">
        <f>SUM(C3724:K3724)</f>
        <v>44.555555555555557</v>
      </c>
      <c r="M3724" s="260"/>
      <c r="N3724" s="258">
        <f>AVERAGE(N3705:N3722)</f>
        <v>4.7777777777777777</v>
      </c>
      <c r="O3724" s="258">
        <f t="shared" ref="O3724:V3724" si="3220">AVERAGE(O3705:O3722)</f>
        <v>5.8888888888888893</v>
      </c>
      <c r="P3724" s="261">
        <f t="shared" si="3220"/>
        <v>5.333333333333333</v>
      </c>
      <c r="Q3724" s="261">
        <f t="shared" si="3220"/>
        <v>4.5555555555555554</v>
      </c>
      <c r="R3724" s="261">
        <f t="shared" si="3220"/>
        <v>3.6666666666666665</v>
      </c>
      <c r="S3724" s="261">
        <f t="shared" si="3220"/>
        <v>5.333333333333333</v>
      </c>
      <c r="T3724" s="261">
        <f t="shared" si="3220"/>
        <v>3.5555555555555554</v>
      </c>
      <c r="U3724" s="261">
        <f t="shared" si="3220"/>
        <v>4.5555555555555554</v>
      </c>
      <c r="V3724" s="261">
        <f t="shared" si="3220"/>
        <v>5.1111111111111107</v>
      </c>
      <c r="W3724" s="262">
        <f>SUM(N3724:V3724)</f>
        <v>42.777777777777786</v>
      </c>
      <c r="X3724" s="260"/>
      <c r="Y3724" s="148"/>
      <c r="Z3724" s="263"/>
      <c r="AA3724" s="264"/>
      <c r="AB3724" s="52"/>
      <c r="AC3724" s="52"/>
    </row>
    <row r="3725" spans="1:37" x14ac:dyDescent="0.25">
      <c r="B3725" s="265"/>
      <c r="C3725" s="266"/>
      <c r="D3725" s="265"/>
      <c r="E3725" s="266"/>
      <c r="F3725" s="265"/>
      <c r="G3725" s="266"/>
      <c r="H3725" s="265"/>
      <c r="I3725" s="266"/>
      <c r="J3725" s="265"/>
      <c r="K3725" s="266"/>
      <c r="L3725" s="265"/>
      <c r="M3725" s="266"/>
      <c r="N3725" s="265"/>
      <c r="O3725" s="266"/>
      <c r="P3725" s="265"/>
      <c r="Q3725" s="266"/>
      <c r="R3725" s="265"/>
      <c r="S3725" s="266"/>
      <c r="T3725" s="265"/>
      <c r="U3725" s="266"/>
      <c r="V3725" s="265"/>
      <c r="W3725" s="266"/>
      <c r="X3725" s="286"/>
      <c r="Y3725" s="266"/>
      <c r="Z3725" s="265"/>
      <c r="AA3725" s="266"/>
      <c r="AB3725" s="265"/>
      <c r="AC3725" s="266"/>
    </row>
    <row r="3726" spans="1:37" ht="18.75" thickBot="1" x14ac:dyDescent="0.3">
      <c r="B3726" s="267"/>
      <c r="C3726" s="267"/>
      <c r="D3726" s="267"/>
      <c r="E3726" s="296" t="s">
        <v>323</v>
      </c>
      <c r="F3726" s="297"/>
      <c r="G3726" s="297"/>
      <c r="H3726" s="297"/>
      <c r="I3726" s="297"/>
      <c r="J3726" s="297"/>
      <c r="K3726" s="297"/>
      <c r="L3726" s="297"/>
      <c r="M3726" s="297"/>
    </row>
    <row r="3727" spans="1:37" ht="16.5" thickBot="1" x14ac:dyDescent="0.3">
      <c r="B3727" s="267"/>
      <c r="C3727" s="52"/>
      <c r="D3727" s="268" t="s">
        <v>324</v>
      </c>
      <c r="E3727" s="293" t="s">
        <v>325</v>
      </c>
      <c r="F3727" s="294"/>
      <c r="G3727" s="294"/>
      <c r="H3727" s="294"/>
      <c r="I3727" s="294"/>
      <c r="J3727" s="294"/>
      <c r="K3727" s="294"/>
      <c r="L3727" s="294"/>
      <c r="M3727" s="295"/>
      <c r="P3727" t="s">
        <v>326</v>
      </c>
      <c r="R3727" t="s">
        <v>327</v>
      </c>
      <c r="W3727" s="247"/>
    </row>
    <row r="3728" spans="1:37" x14ac:dyDescent="0.25">
      <c r="B3728" s="267"/>
      <c r="C3728" s="52"/>
      <c r="D3728" s="269">
        <f>MAX(AC3705:AC3722)</f>
        <v>18</v>
      </c>
      <c r="E3728" s="270" t="s">
        <v>328</v>
      </c>
      <c r="F3728" s="271" t="s">
        <v>329</v>
      </c>
      <c r="G3728" s="271" t="s">
        <v>330</v>
      </c>
      <c r="H3728" s="271" t="s">
        <v>331</v>
      </c>
      <c r="I3728" s="271" t="s">
        <v>332</v>
      </c>
      <c r="J3728" s="271" t="s">
        <v>19</v>
      </c>
      <c r="K3728" s="271" t="s">
        <v>333</v>
      </c>
      <c r="L3728" s="271" t="s">
        <v>334</v>
      </c>
      <c r="M3728" s="272" t="s">
        <v>312</v>
      </c>
      <c r="N3728" t="s">
        <v>318</v>
      </c>
      <c r="O3728" s="273" t="s">
        <v>18</v>
      </c>
      <c r="P3728" s="274" t="s">
        <v>335</v>
      </c>
      <c r="Q3728" s="274" t="s">
        <v>336</v>
      </c>
      <c r="R3728" t="s">
        <v>0</v>
      </c>
      <c r="S3728" t="s">
        <v>1</v>
      </c>
      <c r="T3728" t="s">
        <v>13</v>
      </c>
      <c r="U3728" t="s">
        <v>337</v>
      </c>
      <c r="V3728" s="237" t="s">
        <v>338</v>
      </c>
      <c r="W3728" s="237" t="s">
        <v>339</v>
      </c>
      <c r="X3728" s="237" t="s">
        <v>340</v>
      </c>
      <c r="Y3728" s="237" t="s">
        <v>341</v>
      </c>
      <c r="Z3728" s="237" t="s">
        <v>342</v>
      </c>
      <c r="AA3728" s="237" t="s">
        <v>343</v>
      </c>
      <c r="AB3728" s="237" t="s">
        <v>344</v>
      </c>
      <c r="AC3728" s="237" t="s">
        <v>345</v>
      </c>
    </row>
    <row r="3729" spans="1:37" ht="16.5" thickBot="1" x14ac:dyDescent="0.3">
      <c r="A3729" s="238" t="str">
        <f>CONCATENATE($C$10,"P",A3703)</f>
        <v>2015P25</v>
      </c>
      <c r="B3729" s="275"/>
      <c r="C3729" s="52" t="str">
        <f>C3703</f>
        <v>Jon Carroll</v>
      </c>
      <c r="D3729" s="276">
        <f>IF(D3728=0,G3703,VLOOKUP(D3728,B3705:AB3722,27,FALSE))</f>
        <v>4</v>
      </c>
      <c r="E3729" s="277">
        <f>E3732+E3735</f>
        <v>17</v>
      </c>
      <c r="F3729" s="277">
        <f>F3732+F3735</f>
        <v>7</v>
      </c>
      <c r="G3729" s="277">
        <f>G3732+G3735</f>
        <v>8</v>
      </c>
      <c r="H3729" s="277">
        <f>H3732+H3735</f>
        <v>3</v>
      </c>
      <c r="I3729" s="277">
        <f>I3732+I3735</f>
        <v>36</v>
      </c>
      <c r="J3729" s="278">
        <f>E3729/I3729</f>
        <v>0.47222222222222221</v>
      </c>
      <c r="K3729" s="279">
        <f>F3729/SUM(F3729:H3729)</f>
        <v>0.3888888888888889</v>
      </c>
      <c r="L3729" s="277">
        <f>L3732+L3735</f>
        <v>7</v>
      </c>
      <c r="M3729" s="277">
        <f>M3732+M3735</f>
        <v>108</v>
      </c>
      <c r="N3729" s="247">
        <f>VLOOKUP(D3728,AC3705:AH3722,6,FALSE)</f>
        <v>3.5706666666666713</v>
      </c>
      <c r="O3729">
        <f>IFERROR(VLOOKUP(D3728,AC3705:AI3722,7,FALSE),AI3705)</f>
        <v>13</v>
      </c>
      <c r="P3729" s="134">
        <f>IF(D3729&lt;=-1,ROUNDUP(((((ROUNDDOWN((AVERAGE(L3705:L3722,W3705:W3722)-36)*0.8,0)+0.001)/0.8)+36)*(COUNT(L3705:L3722,W3705:W3722)+1))-SUM(L3705:L3722,W3705:W3722),0),ROUNDUP(((((ROUNDDOWN((AVERAGE(L3705:L3722,W3705:W3722)-36)*0.8,0)+1)/0.8)+36)*(COUNT(L3705:L3722,W3705:W3722)+1))-SUM(L3705:L3722,W3705:W3722),0))</f>
        <v>65</v>
      </c>
      <c r="Q3729" s="134">
        <f>IF(ROUNDDOWN((AVERAGE(L3705:L3722,W3705:W3722)-36)*0.8,0)&lt;=0,ROUNDDOWN(((((ROUNDDOWN((AVERAGE(L3705:L3722,W3705:W3722)-36)*0.8,0)-1)/0.8)+36)*(COUNT(L3705:L3722,W3705:W3722)+1))-SUM(L3705:L3722,W3705:W3722),0),ROUNDDOWN(((((ROUNDDOWN((AVERAGE(L3705:L3722,W3705:W3722)-36)*0.8,0)-0.001)/0.8)+36)*(COUNT(L3705:L3722,W3705:W3722)+1))-SUM(L3705:L3722,W3705:W3722),0))</f>
        <v>40</v>
      </c>
      <c r="R3729" s="247">
        <f>L3724</f>
        <v>44.555555555555557</v>
      </c>
      <c r="S3729" s="247">
        <f>W3724</f>
        <v>42.777777777777786</v>
      </c>
      <c r="T3729">
        <f>SUMIF(AD3705:AD3722,"P",AI3705:AI3722)</f>
        <v>203</v>
      </c>
      <c r="U3729">
        <f>SUMIF(AD3705:AD3722,"P",AJ3705:AJ3722)</f>
        <v>183</v>
      </c>
      <c r="V3729" s="280">
        <f>SUM(COUNTIF(C3705:C3722,3),COUNTIF(D3705:D3722,2),COUNTIF(E3705:E3722,3),COUNTIF(F3705:F3722,2),COUNTIF(G3705:G3722,2),COUNTIF(H3705:H3722,1),COUNTIF(I3705:I3722,2),COUNTIF(J3705:J3722,1),COUNTIF(K3705:K3722,2),COUNTIF(N3705:N3722,2),COUNTIF(O3705:O3722,2),COUNTIF(P3705:P3722,3),COUNTIF(Q3705:Q3722,2),COUNTIF(R3705:R3722,1),COUNTIF(S3705:S3722,2),COUNTIF(T3705:T3722,1),COUNTIF(U3705:U3722,2),COUNTIF(V3705:V3722,3))/(9*MAX($AE3705:$AE3722))</f>
        <v>0</v>
      </c>
      <c r="W3729" s="280">
        <f>SUM(COUNTIF(C3705:C3722,4),COUNTIF(D3705:D3722,3),COUNTIF(E3705:E3722,4),COUNTIF(F3705:F3722,3),COUNTIF(G3705:G3722,3),COUNTIF(H3705:H3722,2),COUNTIF(I3705:I3722,3),COUNTIF(J3705:J3722,2),COUNTIF(K3705:K3722,3),COUNTIF(N3705:N3722,3),COUNTIF(O3705:O3722,3),COUNTIF(P3705:P3722,4),COUNTIF(Q3705:Q3722,3),COUNTIF(R3705:R3722,2),COUNTIF(S3705:S3722,3),COUNTIF(T3705:T3722,2),COUNTIF(U3705:U3722,3),COUNTIF(V3705:V3722,4))/(9*MAX($AE3705:$AE3722))</f>
        <v>3.0864197530864196E-2</v>
      </c>
      <c r="X3729" s="280">
        <f>SUM(COUNTIF(C3705:C3722,5),COUNTIF(D3705:D3722,4),COUNTIF(E3705:E3722,5),COUNTIF(F3705:F3722,4),COUNTIF(G3705:G3722,4),COUNTIF(H3705:H3722,3),COUNTIF(I3705:I3722,4),COUNTIF(J3705:J3722,3),COUNTIF(K3705:K3722,4),COUNTIF(N3705:N3722,4),COUNTIF(O3705:O3722,4),COUNTIF(P3705:P3722,5),COUNTIF(Q3705:Q3722,4),COUNTIF(R3705:R3722,3),COUNTIF(S3705:S3722,4),COUNTIF(T3705:T3722,3),COUNTIF(U3705:U3722,4),COUNTIF(V3705:V3722,5))/(9*MAX($AE3705:$AE3722))</f>
        <v>0.32098765432098764</v>
      </c>
      <c r="Y3729" s="280">
        <f>SUM(COUNTIF(C3705:C3722,6),COUNTIF(D3705:D3722,5),COUNTIF(E3705:E3722,6),COUNTIF(F3705:F3722,5),COUNTIF(G3705:G3722,5),COUNTIF(H3705:H3722,4),COUNTIF(I3705:I3722,5),COUNTIF(J3705:J3722,4),COUNTIF(K3705:K3722,5),COUNTIF(N3705:N3722,5),COUNTIF(O3705:O3722,5),COUNTIF(P3705:P3722,6),COUNTIF(Q3705:Q3722,5),COUNTIF(R3705:R3722,4),COUNTIF(S3705:S3722,5),COUNTIF(T3705:T3722,4),COUNTIF(U3705:U3722,5),COUNTIF(V3705:V3722,6))/(9*MAX($AE3705:$AE3722))</f>
        <v>0.44444444444444442</v>
      </c>
      <c r="Z3729" s="280">
        <f>SUM(COUNTIF(C3705:C3722,"&gt;=7"),COUNTIF(D3705:D3722,"&gt;=6"),COUNTIF(E3705:E3722,"&gt;=7"),COUNTIF(F3705:F3722,"&gt;=6"),COUNTIF(G3705:G3722,"&gt;=6"),COUNTIF(H3705:H3722,"&gt;=5"),COUNTIF(I3705:I3722,"&gt;=6"),COUNTIF(J3705:J3722,"&gt;=5"),COUNTIF(K3705:K3722,"&gt;=6"),COUNTIF(N3705:N3722,"&gt;=6"),COUNTIF(O3705:O3722,"&gt;=6"),COUNTIF(P3705:P3722,"&gt;=7"),COUNTIF(Q3705:Q3722,"&gt;=6"),COUNTIF(R3705:R3722,"&gt;=5"),COUNTIF(S3705:S3722,"&gt;=6"),COUNTIF(T3705:T3722,"&gt;=5"),COUNTIF(U3705:U3722,"&gt;=6"),COUNTIF(V3705:V3722,"&gt;=7"))/(9*MAX($AE3705:$AE3722))</f>
        <v>0.20370370370370369</v>
      </c>
      <c r="AA3729">
        <f>AVERAGE(AI3705:AI3714)</f>
        <v>10.9</v>
      </c>
      <c r="AB3729">
        <f t="shared" ref="AB3729" si="3221">MAX(AI3705:AI3722)</f>
        <v>13</v>
      </c>
      <c r="AC3729">
        <f>MIN(AI3705:AI3721)</f>
        <v>10</v>
      </c>
    </row>
    <row r="3730" spans="1:37" x14ac:dyDescent="0.25">
      <c r="E3730" s="293" t="s">
        <v>346</v>
      </c>
      <c r="F3730" s="294"/>
      <c r="G3730" s="294"/>
      <c r="H3730" s="294"/>
      <c r="I3730" s="294"/>
      <c r="J3730" s="294"/>
      <c r="K3730" s="294"/>
      <c r="L3730" s="294"/>
      <c r="M3730" s="295"/>
    </row>
    <row r="3731" spans="1:37" x14ac:dyDescent="0.25">
      <c r="E3731" s="270" t="s">
        <v>328</v>
      </c>
      <c r="F3731" s="271" t="s">
        <v>329</v>
      </c>
      <c r="G3731" s="271" t="s">
        <v>330</v>
      </c>
      <c r="H3731" s="271" t="s">
        <v>331</v>
      </c>
      <c r="I3731" s="271" t="s">
        <v>332</v>
      </c>
      <c r="J3731" s="271" t="s">
        <v>19</v>
      </c>
      <c r="K3731" s="271" t="s">
        <v>333</v>
      </c>
      <c r="L3731" s="271" t="s">
        <v>334</v>
      </c>
      <c r="M3731" s="272" t="s">
        <v>312</v>
      </c>
    </row>
    <row r="3732" spans="1:37" ht="16.5" thickBot="1" x14ac:dyDescent="0.3">
      <c r="E3732" s="281">
        <f>M3723</f>
        <v>13</v>
      </c>
      <c r="F3732" s="199">
        <f>COUNTIF(M3705:M3722,"&gt;1")</f>
        <v>6</v>
      </c>
      <c r="G3732" s="199">
        <f>COUNTIF(M3705:M3722,"&lt;1")</f>
        <v>2</v>
      </c>
      <c r="H3732" s="199">
        <f>COUNTIF(M3705:M3722,"=1")</f>
        <v>1</v>
      </c>
      <c r="I3732" s="199">
        <f>SUM(F3732:H3732)*2</f>
        <v>18</v>
      </c>
      <c r="J3732" s="278">
        <f>E3732/I3732</f>
        <v>0.72222222222222221</v>
      </c>
      <c r="K3732" s="279">
        <f>F3732/SUM(F3732:H3732)</f>
        <v>0.66666666666666663</v>
      </c>
      <c r="L3732" s="282">
        <f>SUM(Z3705,Z3707,Z3709,Z3711,Z3713,Z3715,Z3717,Z3719,Z3721)</f>
        <v>4</v>
      </c>
      <c r="M3732" s="283">
        <f>SUM(AA3705,AA3707,AA3709,AA3711,AA3713,AA3715,AA3717,AA3719,AA3721)</f>
        <v>45</v>
      </c>
    </row>
    <row r="3733" spans="1:37" x14ac:dyDescent="0.25">
      <c r="E3733" s="293" t="s">
        <v>347</v>
      </c>
      <c r="F3733" s="294"/>
      <c r="G3733" s="294"/>
      <c r="H3733" s="294"/>
      <c r="I3733" s="294"/>
      <c r="J3733" s="294"/>
      <c r="K3733" s="294"/>
      <c r="L3733" s="294"/>
      <c r="M3733" s="295"/>
    </row>
    <row r="3734" spans="1:37" x14ac:dyDescent="0.25">
      <c r="E3734" s="270" t="s">
        <v>328</v>
      </c>
      <c r="F3734" s="271" t="s">
        <v>329</v>
      </c>
      <c r="G3734" s="271" t="s">
        <v>330</v>
      </c>
      <c r="H3734" s="271" t="s">
        <v>331</v>
      </c>
      <c r="I3734" s="271" t="s">
        <v>332</v>
      </c>
      <c r="J3734" s="271" t="s">
        <v>19</v>
      </c>
      <c r="K3734" s="271" t="s">
        <v>333</v>
      </c>
      <c r="L3734" s="271" t="s">
        <v>334</v>
      </c>
      <c r="M3734" s="272" t="s">
        <v>312</v>
      </c>
    </row>
    <row r="3735" spans="1:37" ht="16.5" thickBot="1" x14ac:dyDescent="0.3">
      <c r="E3735" s="281">
        <f>X3723</f>
        <v>4</v>
      </c>
      <c r="F3735" s="199">
        <f>COUNTIF(X3705:X3722,"&gt;1")</f>
        <v>1</v>
      </c>
      <c r="G3735" s="199">
        <f>COUNTIF(X3705:X3722,"&lt;1")</f>
        <v>6</v>
      </c>
      <c r="H3735" s="199">
        <f>COUNTIF(X3705:X3722,"=1")</f>
        <v>2</v>
      </c>
      <c r="I3735" s="199">
        <f>SUM(F3735:H3735)*2</f>
        <v>18</v>
      </c>
      <c r="J3735" s="278">
        <f>E3735/I3735</f>
        <v>0.22222222222222221</v>
      </c>
      <c r="K3735" s="279">
        <f>F3735/SUM(F3735:H3735)</f>
        <v>0.1111111111111111</v>
      </c>
      <c r="L3735" s="284">
        <f>SUM(Z3706,Z3708,Z3710,Z3712,Z3714,Z3716,Z3718,Z3720,Z3722)</f>
        <v>3</v>
      </c>
      <c r="M3735" s="285">
        <f>SUM(AA3706,AA3708,AA3710,AA3712,AA3714,AA3716,AA3718,AA3720,AA3722)</f>
        <v>63</v>
      </c>
    </row>
    <row r="3737" spans="1:37" ht="16.5" thickBot="1" x14ac:dyDescent="0.3"/>
    <row r="3738" spans="1:37" ht="21" thickBot="1" x14ac:dyDescent="0.35">
      <c r="A3738" s="223">
        <v>28</v>
      </c>
      <c r="B3738" s="224"/>
      <c r="C3738" s="225" t="s">
        <v>244</v>
      </c>
      <c r="D3738" s="225"/>
      <c r="E3738" s="225"/>
      <c r="F3738" s="23" t="s">
        <v>308</v>
      </c>
      <c r="G3738" s="226">
        <v>9</v>
      </c>
      <c r="I3738" s="225"/>
      <c r="J3738" s="52"/>
      <c r="K3738" s="52"/>
      <c r="L3738" s="298" t="s">
        <v>0</v>
      </c>
      <c r="M3738" s="299"/>
      <c r="N3738" s="225"/>
      <c r="O3738" s="225"/>
      <c r="P3738" s="225"/>
      <c r="Q3738" s="225"/>
      <c r="R3738" s="225" t="s">
        <v>309</v>
      </c>
      <c r="S3738" s="226">
        <v>3</v>
      </c>
      <c r="T3738" s="52"/>
      <c r="U3738" s="52"/>
      <c r="V3738" s="52"/>
      <c r="W3738" s="298" t="s">
        <v>1</v>
      </c>
      <c r="X3738" s="299"/>
      <c r="Y3738" s="52"/>
      <c r="Z3738" s="52"/>
      <c r="AA3738" s="52"/>
      <c r="AB3738" s="52"/>
      <c r="AC3738" s="52"/>
    </row>
    <row r="3739" spans="1:37" ht="16.5" thickBot="1" x14ac:dyDescent="0.3">
      <c r="B3739" s="52" t="s">
        <v>4</v>
      </c>
      <c r="C3739" s="228">
        <v>1</v>
      </c>
      <c r="D3739" s="229">
        <v>2</v>
      </c>
      <c r="E3739" s="229">
        <v>3</v>
      </c>
      <c r="F3739" s="229">
        <v>4</v>
      </c>
      <c r="G3739" s="229">
        <v>5</v>
      </c>
      <c r="H3739" s="229">
        <v>6</v>
      </c>
      <c r="I3739" s="229">
        <v>7</v>
      </c>
      <c r="J3739" s="229">
        <v>8</v>
      </c>
      <c r="K3739" s="230">
        <v>9</v>
      </c>
      <c r="L3739" s="231" t="s">
        <v>69</v>
      </c>
      <c r="M3739" s="232" t="s">
        <v>8</v>
      </c>
      <c r="N3739" s="233">
        <v>10</v>
      </c>
      <c r="O3739" s="234">
        <v>11</v>
      </c>
      <c r="P3739" s="234">
        <v>12</v>
      </c>
      <c r="Q3739" s="234">
        <v>13</v>
      </c>
      <c r="R3739" s="234">
        <v>14</v>
      </c>
      <c r="S3739" s="234">
        <v>15</v>
      </c>
      <c r="T3739" s="234">
        <v>16</v>
      </c>
      <c r="U3739" s="234">
        <v>17</v>
      </c>
      <c r="V3739" s="234">
        <v>18</v>
      </c>
      <c r="W3739" s="231" t="s">
        <v>69</v>
      </c>
      <c r="X3739" s="232" t="s">
        <v>8</v>
      </c>
      <c r="Y3739" s="235" t="s">
        <v>310</v>
      </c>
      <c r="Z3739" s="236" t="s">
        <v>311</v>
      </c>
      <c r="AA3739" s="235" t="s">
        <v>312</v>
      </c>
      <c r="AB3739" s="235" t="s">
        <v>313</v>
      </c>
      <c r="AC3739" s="237" t="s">
        <v>314</v>
      </c>
      <c r="AD3739" s="237" t="s">
        <v>315</v>
      </c>
      <c r="AE3739" s="237" t="s">
        <v>316</v>
      </c>
      <c r="AF3739" s="237" t="s">
        <v>192</v>
      </c>
      <c r="AG3739" s="237" t="s">
        <v>317</v>
      </c>
      <c r="AH3739" s="237" t="s">
        <v>318</v>
      </c>
      <c r="AI3739" s="237" t="s">
        <v>18</v>
      </c>
      <c r="AJ3739" s="237" t="s">
        <v>319</v>
      </c>
      <c r="AK3739" t="s">
        <v>69</v>
      </c>
    </row>
    <row r="3740" spans="1:37" ht="16.5" thickBot="1" x14ac:dyDescent="0.3">
      <c r="A3740" s="238" t="str">
        <f>CONCATENATE($C$10,"Wk ",B3740,"P",A3738)</f>
        <v>2015Wk 1P28</v>
      </c>
      <c r="B3740" s="52">
        <v>1</v>
      </c>
      <c r="C3740" s="52">
        <f>IFERROR(VLOOKUP($A3740,$A$106:$Q$3105,5,FALSE),"DNP")</f>
        <v>6</v>
      </c>
      <c r="D3740" s="52">
        <f>IFERROR(VLOOKUP($A3740,$A$106:$Q$3105,6,FALSE),"DNP")</f>
        <v>6</v>
      </c>
      <c r="E3740" s="52">
        <f>IFERROR(VLOOKUP($A3740,$A$106:$Q$3105,7,FALSE),"DNP")</f>
        <v>8</v>
      </c>
      <c r="F3740" s="52">
        <f>IFERROR(VLOOKUP($A3740,$A$106:$Q$3105,8,FALSE),"DNP")</f>
        <v>6</v>
      </c>
      <c r="G3740" s="52">
        <f>IFERROR(VLOOKUP($A3740,$A$106:$Q$3105,9,FALSE),"DNP")</f>
        <v>5</v>
      </c>
      <c r="H3740" s="52">
        <f>IFERROR(VLOOKUP($A3740,$A$106:$Q$3105,10,FALSE),"DNP")</f>
        <v>4</v>
      </c>
      <c r="I3740" s="52">
        <f>IFERROR(VLOOKUP($A3740,$A$106:$Q$3105,11,FALSE),"DNP")</f>
        <v>5</v>
      </c>
      <c r="J3740" s="52">
        <f>IFERROR(VLOOKUP($A3740,$A$106:$Q$3105,12,FALSE),"DNP")</f>
        <v>3</v>
      </c>
      <c r="K3740" s="52">
        <f>IFERROR(VLOOKUP($A3740,$A$106:$Q$3105,13,FALSE),"DNP")</f>
        <v>6</v>
      </c>
      <c r="L3740" s="239">
        <f>IF(OR(K3740="DNP",K3740=""),"DNP",SUM(C3740:K3740))</f>
        <v>49</v>
      </c>
      <c r="M3740" s="240">
        <f>IFERROR(VLOOKUP($A3740,$A$106:$Q$3105,17,FALSE),"DNP")</f>
        <v>0</v>
      </c>
      <c r="N3740" s="241"/>
      <c r="O3740" s="241"/>
      <c r="P3740" s="241"/>
      <c r="Q3740" s="241"/>
      <c r="R3740" s="241"/>
      <c r="S3740" s="241"/>
      <c r="T3740" s="241"/>
      <c r="U3740" s="241"/>
      <c r="V3740" s="241"/>
      <c r="W3740" s="242"/>
      <c r="X3740" s="243"/>
      <c r="Y3740" s="49" t="str">
        <f>IF(M3740="DNP","DNP",IF(M3740=1,"T",IF(M3740&gt;1,"W","L")))</f>
        <v>L</v>
      </c>
      <c r="Z3740" s="49">
        <f t="shared" ref="Z3740:Z3757" si="3222">IFERROR(VLOOKUP($A3740,$A$106:$Q$3105,15,FALSE),"")</f>
        <v>0</v>
      </c>
      <c r="AA3740" s="244">
        <f t="shared" ref="AA3740:AA3757" si="3223">IFERROR(VLOOKUP($A3740,$A$106:$Q$3105,16,FALSE),"")</f>
        <v>0</v>
      </c>
      <c r="AB3740" s="245">
        <f t="shared" ref="AB3740" si="3224">G3738</f>
        <v>9</v>
      </c>
      <c r="AC3740" s="246">
        <f t="shared" ref="AC3740:AC3748" si="3225">IF(VLOOKUP(LEFT($A3740,8),$A$106:$Q$3105,17,FALSE)="Played",B3740,"")</f>
        <v>1</v>
      </c>
      <c r="AD3740" t="str">
        <f>IF(L3740&lt;&gt;"DNP","P","DNP")</f>
        <v>P</v>
      </c>
      <c r="AE3740" s="52">
        <f>COUNTIF(AD3740:AD3740,"=P")</f>
        <v>1</v>
      </c>
      <c r="AF3740" t="str">
        <f t="shared" ref="AF3740:AF3757" si="3226">IFERROR(VLOOKUP($A3740,$A$106:$R$3105,18,FALSE),"DNP")</f>
        <v>R</v>
      </c>
      <c r="AG3740" s="247">
        <f>IF(OR(W3740="DNP",W3740="")=TRUE,0,((W3759-W3740)*0.4)+(IF(Y3740="W",0.3,IF(Y3740="T",0,-0.3)))+(IF(X3740="",0,X3740*0.3)))+IF(OR(L3740="DNP",L3740="")=TRUE,0,((L3759-L3740)*0.4)+(IF(Y3740="W",0.3,IF(Y3740="T",0,-0.3)))+(IF(M3740="",0,M3740*0.3)))</f>
        <v>-0.7444444444444458</v>
      </c>
      <c r="AH3740" s="247">
        <f>AG3740</f>
        <v>-0.7444444444444458</v>
      </c>
      <c r="AI3740">
        <f>(34-(AB3740*2))/2</f>
        <v>8</v>
      </c>
      <c r="AJ3740">
        <f t="shared" ref="AJ3740" si="3227">AI3740+VLOOKUP(A3740,$A$160:$O$264,15,FALSE)</f>
        <v>6</v>
      </c>
      <c r="AK3740">
        <f t="shared" ref="AK3740" si="3228">IFERROR(L3740+W3740,"DNP")</f>
        <v>49</v>
      </c>
    </row>
    <row r="3741" spans="1:37" ht="16.5" thickBot="1" x14ac:dyDescent="0.3">
      <c r="A3741" s="238" t="str">
        <f>CONCATENATE($C$10,"Wk ",B3741,"P",A3738)</f>
        <v>2015Wk 2P28</v>
      </c>
      <c r="B3741" s="52">
        <v>2</v>
      </c>
      <c r="C3741" s="241"/>
      <c r="D3741" s="241"/>
      <c r="E3741" s="241"/>
      <c r="F3741" s="241"/>
      <c r="G3741" s="241"/>
      <c r="H3741" s="241"/>
      <c r="I3741" s="241"/>
      <c r="J3741" s="241"/>
      <c r="K3741" s="241"/>
      <c r="L3741" s="248"/>
      <c r="M3741" s="249"/>
      <c r="N3741" s="52">
        <f>IFERROR(VLOOKUP($A3741,$A$106:$Q$3105,5,FALSE),"DNP")</f>
        <v>6</v>
      </c>
      <c r="O3741" s="52">
        <f>IFERROR(VLOOKUP($A3741,$A$106:$Q$3105,6,FALSE),"DNP")</f>
        <v>5</v>
      </c>
      <c r="P3741" s="52">
        <f>IFERROR(VLOOKUP($A3741,$A$106:$Q$3105,7,FALSE),"DNP")</f>
        <v>7</v>
      </c>
      <c r="Q3741" s="52">
        <f>IFERROR(VLOOKUP($A3741,$A$106:$Q$3105,8,FALSE),"DNP")</f>
        <v>4</v>
      </c>
      <c r="R3741" s="52">
        <f>IFERROR(VLOOKUP($A3741,$A$106:$Q$3105,9,FALSE),"DNP")</f>
        <v>4</v>
      </c>
      <c r="S3741" s="52">
        <f>IFERROR(VLOOKUP($A3741,$A$106:$Q$3105,10,FALSE),"DNP")</f>
        <v>6</v>
      </c>
      <c r="T3741" s="52">
        <f>IFERROR(VLOOKUP($A3741,$A$106:$Q$3105,11,FALSE),"DNP")</f>
        <v>3</v>
      </c>
      <c r="U3741" s="52">
        <f>IFERROR(VLOOKUP($A3741,$A$106:$Q$3105,12,FALSE),"DNP")</f>
        <v>6</v>
      </c>
      <c r="V3741" s="52">
        <f>IFERROR(VLOOKUP($A3741,$A$106:$Q$3105,13,FALSE),"DNP")</f>
        <v>8</v>
      </c>
      <c r="W3741" s="239">
        <f>IF(OR(V3741="DNP",V3741=""),"DNP",SUM(N3741:V3741))</f>
        <v>49</v>
      </c>
      <c r="X3741" s="240">
        <f>IFERROR(VLOOKUP($A3741,$A$106:$Q$3105,17,FALSE),"DNP")</f>
        <v>1</v>
      </c>
      <c r="Y3741" s="49" t="str">
        <f>IF(X3741="DNP","DNP",IF(X3741=1,"T",IF(X3741&gt;1,"W","L")))</f>
        <v>T</v>
      </c>
      <c r="Z3741" s="49">
        <f t="shared" si="3222"/>
        <v>1</v>
      </c>
      <c r="AA3741" s="244">
        <f t="shared" si="3223"/>
        <v>18</v>
      </c>
      <c r="AB3741" s="245">
        <f t="shared" ref="AB3741" si="3229">G3738</f>
        <v>9</v>
      </c>
      <c r="AC3741" s="246">
        <f t="shared" si="3225"/>
        <v>2</v>
      </c>
      <c r="AD3741" t="str">
        <f>IF(W3741&lt;&gt;"DNP","P","DNP")</f>
        <v>P</v>
      </c>
      <c r="AE3741" s="52">
        <f>COUNTIF(AD3740:AD3741,"=P")</f>
        <v>2</v>
      </c>
      <c r="AF3741" t="str">
        <f t="shared" si="3226"/>
        <v>R</v>
      </c>
      <c r="AG3741" s="247">
        <f>IF(OR(W3741="DNP",W3741="")=TRUE,0,((W3759-W3741)*0.4)+(IF(Y3741="W",0.3,IF(Y3741="T",0,-0.3)))+(IF(X3741="",0,X3741*0.3)))+IF(OR(L3741="DNP",L3741="")=TRUE,0,((L3759-L3741)*0.4)+(IF(Y3741="W",0.3,IF(Y3741="T",0,-0.3)))+(IF(M3741="",0,M3741*0.3)))</f>
        <v>-0.32222222222222291</v>
      </c>
      <c r="AH3741" s="247">
        <f>AG3741+(AG3740*0.67)</f>
        <v>-0.82100000000000162</v>
      </c>
      <c r="AI3741">
        <f t="shared" ref="AI3741:AI3757" si="3230">(34-(AB3741*2))/2</f>
        <v>8</v>
      </c>
      <c r="AJ3741">
        <f t="shared" ref="AJ3741" si="3231">AI3741+VLOOKUP(A3741,$A$327:$O$431,15,FALSE)</f>
        <v>6</v>
      </c>
      <c r="AK3741">
        <f t="shared" si="3163"/>
        <v>49</v>
      </c>
    </row>
    <row r="3742" spans="1:37" ht="16.5" thickBot="1" x14ac:dyDescent="0.3">
      <c r="A3742" s="238" t="str">
        <f>CONCATENATE($C$10,"Wk ",B3742,"P",A3738)</f>
        <v>2015Wk 3P28</v>
      </c>
      <c r="B3742" s="52">
        <v>3</v>
      </c>
      <c r="C3742" s="52">
        <f>IFERROR(VLOOKUP($A3742,$A$106:$Q$3105,5,FALSE),"DNP")</f>
        <v>7</v>
      </c>
      <c r="D3742" s="52">
        <f>IFERROR(VLOOKUP($A3742,$A$106:$Q$3105,6,FALSE),"DNP")</f>
        <v>5</v>
      </c>
      <c r="E3742" s="52">
        <f>IFERROR(VLOOKUP($A3742,$A$106:$Q$3105,7,FALSE),"DNP")</f>
        <v>7</v>
      </c>
      <c r="F3742" s="52">
        <f>IFERROR(VLOOKUP($A3742,$A$106:$Q$3105,8,FALSE),"DNP")</f>
        <v>6</v>
      </c>
      <c r="G3742" s="52">
        <f>IFERROR(VLOOKUP($A3742,$A$106:$Q$3105,9,FALSE),"DNP")</f>
        <v>5</v>
      </c>
      <c r="H3742" s="52">
        <f>IFERROR(VLOOKUP($A3742,$A$106:$Q$3105,10,FALSE),"DNP")</f>
        <v>4</v>
      </c>
      <c r="I3742" s="52">
        <f>IFERROR(VLOOKUP($A3742,$A$106:$Q$3105,11,FALSE),"DNP")</f>
        <v>4</v>
      </c>
      <c r="J3742" s="52">
        <f>IFERROR(VLOOKUP($A3742,$A$106:$Q$3105,12,FALSE),"DNP")</f>
        <v>4</v>
      </c>
      <c r="K3742" s="52">
        <f>IFERROR(VLOOKUP($A3742,$A$106:$Q$3105,13,FALSE),"DNP")</f>
        <v>5</v>
      </c>
      <c r="L3742" s="239">
        <f>IF(OR(K3742="DNP",K3742=""),"DNP",SUM(C3742:K3742))</f>
        <v>47</v>
      </c>
      <c r="M3742" s="240">
        <f>IFERROR(VLOOKUP($A3742,$A$106:$Q$3105,17,FALSE),"DNP")</f>
        <v>1</v>
      </c>
      <c r="N3742" s="241"/>
      <c r="O3742" s="241"/>
      <c r="P3742" s="241"/>
      <c r="Q3742" s="241"/>
      <c r="R3742" s="241"/>
      <c r="S3742" s="241"/>
      <c r="T3742" s="241"/>
      <c r="U3742" s="241"/>
      <c r="V3742" s="241"/>
      <c r="W3742" s="242"/>
      <c r="X3742" s="243"/>
      <c r="Y3742" s="49" t="str">
        <f t="shared" ref="Y3742" si="3232">IF(M3742="DNP","DNP",IF(M3742=1,"T",IF(M3742&gt;1,"W","L")))</f>
        <v>T</v>
      </c>
      <c r="Z3742" s="49">
        <f t="shared" si="3222"/>
        <v>0</v>
      </c>
      <c r="AA3742" s="244">
        <f t="shared" si="3223"/>
        <v>0</v>
      </c>
      <c r="AB3742" s="250">
        <f t="shared" ref="AB3742" si="3233">G3738</f>
        <v>9</v>
      </c>
      <c r="AC3742" s="246">
        <f t="shared" si="3225"/>
        <v>3</v>
      </c>
      <c r="AD3742" t="str">
        <f>IF(L3742&lt;&gt;"DNP","P","DNP")</f>
        <v>P</v>
      </c>
      <c r="AE3742" s="52">
        <f>COUNTIF(AD3740:AD3742,"=P")</f>
        <v>3</v>
      </c>
      <c r="AF3742" t="str">
        <f t="shared" si="3226"/>
        <v>R</v>
      </c>
      <c r="AG3742" s="247">
        <f>IF(OR(W3742="DNP",W3742="")=TRUE,0,((W3759-W3742)*0.4)+(IF(Y3742="W",0.3,IF(Y3742="T",0,-0.3)))+(IF(X3742="",0,X3742*0.3)))+IF(OR(L3742="DNP",L3742="")=TRUE,0,((L3759-L3742)*0.4)+(IF(Y3742="W",0.3,IF(Y3742="T",0,-0.3)))+(IF(M3742="",0,M3742*0.3)))</f>
        <v>0.65555555555555434</v>
      </c>
      <c r="AH3742" s="247">
        <f>AG3742+(AG3741*0.67)+AG3740*0.33</f>
        <v>0.19399999999999787</v>
      </c>
      <c r="AI3742">
        <f t="shared" si="3230"/>
        <v>8</v>
      </c>
      <c r="AJ3742">
        <f t="shared" ref="AJ3742" si="3234">AI3742+VLOOKUP(A3742,$A$494:$O$598,15,FALSE)</f>
        <v>7</v>
      </c>
      <c r="AK3742">
        <f t="shared" si="3163"/>
        <v>47</v>
      </c>
    </row>
    <row r="3743" spans="1:37" ht="16.5" thickBot="1" x14ac:dyDescent="0.3">
      <c r="A3743" s="238" t="str">
        <f>CONCATENATE($C$10,"Wk ",B3743,"P",A3738)</f>
        <v>2015Wk 4P28</v>
      </c>
      <c r="B3743" s="52">
        <v>4</v>
      </c>
      <c r="C3743" s="241"/>
      <c r="D3743" s="241"/>
      <c r="E3743" s="241"/>
      <c r="F3743" s="241"/>
      <c r="G3743" s="241"/>
      <c r="H3743" s="241"/>
      <c r="I3743" s="241"/>
      <c r="J3743" s="241"/>
      <c r="K3743" s="241"/>
      <c r="L3743" s="248"/>
      <c r="M3743" s="249"/>
      <c r="N3743" s="52">
        <f>IFERROR(VLOOKUP($A3743,$A$106:$Q$3105,5,FALSE),"DNP")</f>
        <v>7</v>
      </c>
      <c r="O3743" s="52">
        <f>IFERROR(VLOOKUP($A3743,$A$106:$Q$3105,6,FALSE),"DNP")</f>
        <v>8</v>
      </c>
      <c r="P3743" s="52">
        <f>IFERROR(VLOOKUP($A3743,$A$106:$Q$3105,7,FALSE),"DNP")</f>
        <v>7</v>
      </c>
      <c r="Q3743" s="52">
        <f>IFERROR(VLOOKUP($A3743,$A$106:$Q$3105,8,FALSE),"DNP")</f>
        <v>5</v>
      </c>
      <c r="R3743" s="52">
        <f>IFERROR(VLOOKUP($A3743,$A$106:$Q$3105,9,FALSE),"DNP")</f>
        <v>4</v>
      </c>
      <c r="S3743" s="52">
        <f>IFERROR(VLOOKUP($A3743,$A$106:$Q$3105,10,FALSE),"DNP")</f>
        <v>6</v>
      </c>
      <c r="T3743" s="52">
        <f>IFERROR(VLOOKUP($A3743,$A$106:$Q$3105,11,FALSE),"DNP")</f>
        <v>3</v>
      </c>
      <c r="U3743" s="52">
        <f>IFERROR(VLOOKUP($A3743,$A$106:$Q$3105,12,FALSE),"DNP")</f>
        <v>6</v>
      </c>
      <c r="V3743" s="52">
        <f>IFERROR(VLOOKUP($A3743,$A$106:$Q$3105,13,FALSE),"DNP")</f>
        <v>6</v>
      </c>
      <c r="W3743" s="239">
        <f>IF(OR(V3743="DNP",V3743=""),"DNP",SUM(N3743:V3743))</f>
        <v>52</v>
      </c>
      <c r="X3743" s="240">
        <f>IFERROR(VLOOKUP($A3743,$A$106:$Q$3105,17,FALSE),"DNP")</f>
        <v>0</v>
      </c>
      <c r="Y3743" s="49" t="str">
        <f t="shared" ref="Y3743" si="3235">IF(X3743="DNP","DNP",IF(X3743=1,"T",IF(X3743&gt;1,"W","L")))</f>
        <v>L</v>
      </c>
      <c r="Z3743" s="49">
        <f t="shared" si="3222"/>
        <v>0</v>
      </c>
      <c r="AA3743" s="244">
        <f t="shared" si="3223"/>
        <v>0</v>
      </c>
      <c r="AB3743" s="250">
        <f t="shared" ref="AB3743" si="3236">IF(AE3743&gt;=4,ROUNDDOWN((((VLOOKUP(MAX(AE3740:AE3743),AE3740:AK3757,7,FALSE)+VLOOKUP(MAX(AE3740:AE3743)-1,AE3740:AK3757,7,FALSE)+VLOOKUP(MAX(AE3740:AE3743)-2,AE3740:AK3757,7,FALSE)+VLOOKUP(MAX(AE3740:AE3743)-3,AE3740:AK3757,7,FALSE))/4)-36)*0.8,0),G3738)</f>
        <v>10</v>
      </c>
      <c r="AC3743" s="246">
        <f t="shared" si="3225"/>
        <v>4</v>
      </c>
      <c r="AD3743" t="str">
        <f>IF(W3743&lt;&gt;"DNP","P","DNP")</f>
        <v>P</v>
      </c>
      <c r="AE3743" s="52">
        <f>COUNTIF(AD3740:AD3743,"=P")</f>
        <v>4</v>
      </c>
      <c r="AF3743" t="str">
        <f t="shared" si="3226"/>
        <v>R</v>
      </c>
      <c r="AG3743" s="247">
        <f>IF(OR(W3743="DNP",W3743="")=TRUE,0,((W3759-W3743)*0.4)+(IF(Y3743="W",0.3,IF(Y3743="T",0,-0.3)))+(IF(X3743="",0,X3743*0.3)))+IF(OR(L3743="DNP",L3743="")=TRUE,0,((L3759-L3743)*0.4)+(IF(Y3743="W",0.3,IF(Y3743="T",0,-0.3)))+(IF(M3743="",0,M3743*0.3)))</f>
        <v>-2.1222222222222227</v>
      </c>
      <c r="AH3743" s="247">
        <f t="shared" ref="AH3743:AH3757" si="3237">AG3743+(AG3742*0.67)+AG3741*0.33</f>
        <v>-1.7893333333333348</v>
      </c>
      <c r="AI3743">
        <f t="shared" si="3230"/>
        <v>7</v>
      </c>
      <c r="AJ3743">
        <f t="shared" ref="AJ3743" si="3238">AI3743+VLOOKUP(A3743,$A$661:$O$765,15,FALSE)</f>
        <v>3</v>
      </c>
      <c r="AK3743">
        <f t="shared" si="3163"/>
        <v>52</v>
      </c>
    </row>
    <row r="3744" spans="1:37" ht="16.5" thickBot="1" x14ac:dyDescent="0.3">
      <c r="A3744" s="238" t="str">
        <f>CONCATENATE($C$10,"Wk ",B3744,"P",A3738)</f>
        <v>2015Wk 5P28</v>
      </c>
      <c r="B3744" s="52">
        <v>5</v>
      </c>
      <c r="C3744" s="52">
        <f>IFERROR(VLOOKUP($A3744,$A$106:$Q$3105,5,FALSE),"DNP")</f>
        <v>6</v>
      </c>
      <c r="D3744" s="52">
        <f>IFERROR(VLOOKUP($A3744,$A$106:$Q$3105,6,FALSE),"DNP")</f>
        <v>5</v>
      </c>
      <c r="E3744" s="52">
        <f>IFERROR(VLOOKUP($A3744,$A$106:$Q$3105,7,FALSE),"DNP")</f>
        <v>9</v>
      </c>
      <c r="F3744" s="52">
        <f>IFERROR(VLOOKUP($A3744,$A$106:$Q$3105,8,FALSE),"DNP")</f>
        <v>5</v>
      </c>
      <c r="G3744" s="52">
        <f>IFERROR(VLOOKUP($A3744,$A$106:$Q$3105,9,FALSE),"DNP")</f>
        <v>6</v>
      </c>
      <c r="H3744" s="52">
        <f>IFERROR(VLOOKUP($A3744,$A$106:$Q$3105,10,FALSE),"DNP")</f>
        <v>3</v>
      </c>
      <c r="I3744" s="52">
        <f>IFERROR(VLOOKUP($A3744,$A$106:$Q$3105,11,FALSE),"DNP")</f>
        <v>6</v>
      </c>
      <c r="J3744" s="52">
        <f>IFERROR(VLOOKUP($A3744,$A$106:$Q$3105,12,FALSE),"DNP")</f>
        <v>4</v>
      </c>
      <c r="K3744" s="52">
        <f>IFERROR(VLOOKUP($A3744,$A$106:$Q$3105,13,FALSE),"DNP")</f>
        <v>6</v>
      </c>
      <c r="L3744" s="239">
        <f>IF(OR(K3744="DNP",K3744=""),"DNP",SUM(C3744:K3744))</f>
        <v>50</v>
      </c>
      <c r="M3744" s="240">
        <f>IFERROR(VLOOKUP($A3744,$A$106:$Q$3105,17,FALSE),"DNP")</f>
        <v>2</v>
      </c>
      <c r="N3744" s="241"/>
      <c r="O3744" s="241"/>
      <c r="P3744" s="241"/>
      <c r="Q3744" s="241"/>
      <c r="R3744" s="241"/>
      <c r="S3744" s="241"/>
      <c r="T3744" s="241"/>
      <c r="U3744" s="241"/>
      <c r="V3744" s="241"/>
      <c r="W3744" s="242"/>
      <c r="X3744" s="243"/>
      <c r="Y3744" s="49" t="str">
        <f t="shared" ref="Y3744" si="3239">IF(M3744="DNP","DNP",IF(M3744=1,"T",IF(M3744&gt;1,"W","L")))</f>
        <v>W</v>
      </c>
      <c r="Z3744" s="49">
        <f t="shared" si="3222"/>
        <v>0</v>
      </c>
      <c r="AA3744" s="244">
        <f t="shared" si="3223"/>
        <v>0</v>
      </c>
      <c r="AB3744" s="250">
        <f t="shared" ref="AB3744" si="3240">IF(AE3744&gt;=4,ROUNDDOWN((((VLOOKUP(MAX(AE3740:AE3744),AE3740:AK3757,7,FALSE)+VLOOKUP(MAX(AE3740:AE3744)-1,AE3740:AK3757,7,FALSE)+VLOOKUP(MAX(AE3740:AE3744)-2,AE3740:AK3757,7,FALSE)+VLOOKUP(MAX(AE3740:AE3744)-3,AE3740:AK3757,7,FALSE))/4)-36)*0.8,0),G3738)</f>
        <v>10</v>
      </c>
      <c r="AC3744" s="246">
        <f t="shared" si="3225"/>
        <v>5</v>
      </c>
      <c r="AD3744" t="str">
        <f>IF(L3744&lt;&gt;"DNP","P","DNP")</f>
        <v>P</v>
      </c>
      <c r="AE3744" s="52">
        <f>COUNTIF(AD3740:AD3744,"=P")</f>
        <v>5</v>
      </c>
      <c r="AF3744" t="str">
        <f t="shared" si="3226"/>
        <v>R</v>
      </c>
      <c r="AG3744" s="247">
        <f>IF(OR(W3744="DNP",W3744="")=TRUE,0,((W3759-W3744)*0.4)+(IF(Y3744="W",0.3,IF(Y3744="T",0,-0.3)))+(IF(X3744="",0,X3744*0.3)))+IF(OR(L3744="DNP",L3744="")=TRUE,0,((L3759-L3744)*0.4)+(IF(Y3744="W",0.3,IF(Y3744="T",0,-0.3)))+(IF(M3744="",0,M3744*0.3)))</f>
        <v>5.5555555555554137E-2</v>
      </c>
      <c r="AH3744" s="247">
        <f t="shared" si="3237"/>
        <v>-1.1500000000000021</v>
      </c>
      <c r="AI3744">
        <f t="shared" si="3230"/>
        <v>7</v>
      </c>
      <c r="AJ3744">
        <f t="shared" ref="AJ3744" si="3241">AI3744+VLOOKUP(A3744,$A$828:$O$932,15,FALSE)</f>
        <v>5</v>
      </c>
      <c r="AK3744">
        <f t="shared" si="3163"/>
        <v>50</v>
      </c>
    </row>
    <row r="3745" spans="1:37" ht="16.5" thickBot="1" x14ac:dyDescent="0.3">
      <c r="A3745" s="238" t="str">
        <f>CONCATENATE($C$10,"Wk ",B3745,"P",A3738)</f>
        <v>2015Wk 6P28</v>
      </c>
      <c r="B3745" s="52">
        <v>6</v>
      </c>
      <c r="C3745" s="241"/>
      <c r="D3745" s="241"/>
      <c r="E3745" s="241"/>
      <c r="F3745" s="241"/>
      <c r="G3745" s="241"/>
      <c r="H3745" s="241"/>
      <c r="I3745" s="241"/>
      <c r="J3745" s="241"/>
      <c r="K3745" s="241"/>
      <c r="L3745" s="248"/>
      <c r="M3745" s="249"/>
      <c r="N3745" s="52">
        <f>IFERROR(VLOOKUP($A3745,$A$106:$Q$3105,5,FALSE),"DNP")</f>
        <v>5</v>
      </c>
      <c r="O3745" s="52">
        <f>IFERROR(VLOOKUP($A3745,$A$106:$Q$3105,6,FALSE),"DNP")</f>
        <v>6</v>
      </c>
      <c r="P3745" s="52">
        <f>IFERROR(VLOOKUP($A3745,$A$106:$Q$3105,7,FALSE),"DNP")</f>
        <v>5</v>
      </c>
      <c r="Q3745" s="52">
        <f>IFERROR(VLOOKUP($A3745,$A$106:$Q$3105,8,FALSE),"DNP")</f>
        <v>4</v>
      </c>
      <c r="R3745" s="52">
        <f>IFERROR(VLOOKUP($A3745,$A$106:$Q$3105,9,FALSE),"DNP")</f>
        <v>3</v>
      </c>
      <c r="S3745" s="52">
        <f>IFERROR(VLOOKUP($A3745,$A$106:$Q$3105,10,FALSE),"DNP")</f>
        <v>5</v>
      </c>
      <c r="T3745" s="52">
        <f>IFERROR(VLOOKUP($A3745,$A$106:$Q$3105,11,FALSE),"DNP")</f>
        <v>4</v>
      </c>
      <c r="U3745" s="52">
        <f>IFERROR(VLOOKUP($A3745,$A$106:$Q$3105,12,FALSE),"DNP")</f>
        <v>6</v>
      </c>
      <c r="V3745" s="52">
        <f>IFERROR(VLOOKUP($A3745,$A$106:$Q$3105,13,FALSE),"DNP")</f>
        <v>6</v>
      </c>
      <c r="W3745" s="239">
        <f>IF(OR(V3745="DNP",V3745=""),"DNP",SUM(N3745:V3745))</f>
        <v>44</v>
      </c>
      <c r="X3745" s="240">
        <f>IFERROR(VLOOKUP($A3745,$A$106:$Q$3105,17,FALSE),"DNP")</f>
        <v>2</v>
      </c>
      <c r="Y3745" s="49" t="str">
        <f t="shared" ref="Y3745" si="3242">IF(X3745="DNP","DNP",IF(X3745=1,"T",IF(X3745&gt;1,"W","L")))</f>
        <v>W</v>
      </c>
      <c r="Z3745" s="49">
        <f t="shared" si="3222"/>
        <v>0</v>
      </c>
      <c r="AA3745" s="244">
        <f t="shared" si="3223"/>
        <v>0</v>
      </c>
      <c r="AB3745" s="250">
        <f t="shared" ref="AB3745" si="3243">IF(AE3745&gt;=4,ROUNDDOWN((((VLOOKUP(MAX(AE3740:AE3745),AE3740:AK3757,7,FALSE)+VLOOKUP(MAX(AE3740:AE3745)-1,AE3740:AK3757,7,FALSE)+VLOOKUP(MAX(AE3740:AE3745)-2,AE3740:AK3757,7,FALSE)+VLOOKUP(MAX(AE3740:AE3745)-3,AE3740:AK3757,7,FALSE))/4)-36)*0.8,0),G3738)</f>
        <v>9</v>
      </c>
      <c r="AC3745" s="246">
        <f t="shared" si="3225"/>
        <v>6</v>
      </c>
      <c r="AD3745" t="str">
        <f>IF(W3745&lt;&gt;"DNP","P","DNP")</f>
        <v>P</v>
      </c>
      <c r="AE3745" s="52">
        <f>COUNTIF(AD3740:AD3745,"=P")</f>
        <v>6</v>
      </c>
      <c r="AF3745" t="str">
        <f t="shared" si="3226"/>
        <v>R</v>
      </c>
      <c r="AG3745" s="247">
        <f>IF(OR(W3745="DNP",W3745="")=TRUE,0,((W3759-W3745)*0.4)+(IF(Y3745="W",0.3,IF(Y3745="T",0,-0.3)))+(IF(X3745="",0,X3745*0.3)))+IF(OR(L3745="DNP",L3745="")=TRUE,0,((L3759-L3745)*0.4)+(IF(Y3745="W",0.3,IF(Y3745="T",0,-0.3)))+(IF(M3745="",0,M3745*0.3)))</f>
        <v>2.2777777777777772</v>
      </c>
      <c r="AH3745" s="247">
        <f t="shared" si="3237"/>
        <v>1.6146666666666651</v>
      </c>
      <c r="AI3745">
        <f t="shared" si="3230"/>
        <v>8</v>
      </c>
      <c r="AJ3745">
        <f t="shared" ref="AJ3745" si="3244">AI3745+VLOOKUP(A3745,$A$995:$O$1099,15,FALSE)</f>
        <v>10</v>
      </c>
      <c r="AK3745">
        <f t="shared" si="3163"/>
        <v>44</v>
      </c>
    </row>
    <row r="3746" spans="1:37" ht="16.5" thickBot="1" x14ac:dyDescent="0.3">
      <c r="A3746" s="238" t="str">
        <f>CONCATENATE($C$10,"Wk ",B3746,"P",A3738)</f>
        <v>2015Wk 7P28</v>
      </c>
      <c r="B3746" s="52">
        <v>7</v>
      </c>
      <c r="C3746" s="52">
        <f>IFERROR(VLOOKUP($A3746,$A$106:$Q$3105,5,FALSE),"DNP")</f>
        <v>6</v>
      </c>
      <c r="D3746" s="52">
        <f>IFERROR(VLOOKUP($A3746,$A$106:$Q$3105,6,FALSE),"DNP")</f>
        <v>5</v>
      </c>
      <c r="E3746" s="52">
        <f>IFERROR(VLOOKUP($A3746,$A$106:$Q$3105,7,FALSE),"DNP")</f>
        <v>6</v>
      </c>
      <c r="F3746" s="52">
        <f>IFERROR(VLOOKUP($A3746,$A$106:$Q$3105,8,FALSE),"DNP")</f>
        <v>6</v>
      </c>
      <c r="G3746" s="52">
        <f>IFERROR(VLOOKUP($A3746,$A$106:$Q$3105,9,FALSE),"DNP")</f>
        <v>5</v>
      </c>
      <c r="H3746" s="52">
        <f>IFERROR(VLOOKUP($A3746,$A$106:$Q$3105,10,FALSE),"DNP")</f>
        <v>4</v>
      </c>
      <c r="I3746" s="52">
        <f>IFERROR(VLOOKUP($A3746,$A$106:$Q$3105,11,FALSE),"DNP")</f>
        <v>6</v>
      </c>
      <c r="J3746" s="52">
        <f>IFERROR(VLOOKUP($A3746,$A$106:$Q$3105,12,FALSE),"DNP")</f>
        <v>4</v>
      </c>
      <c r="K3746" s="52">
        <f>IFERROR(VLOOKUP($A3746,$A$106:$Q$3105,13,FALSE),"DNP")</f>
        <v>5</v>
      </c>
      <c r="L3746" s="239">
        <f>IF(OR(K3746="DNP",K3746=""),"DNP",SUM(C3746:K3746))</f>
        <v>47</v>
      </c>
      <c r="M3746" s="240">
        <f>IFERROR(VLOOKUP($A3746,$A$106:$Q$3105,17,FALSE),"DNP")</f>
        <v>2</v>
      </c>
      <c r="N3746" s="241"/>
      <c r="O3746" s="241"/>
      <c r="P3746" s="241"/>
      <c r="Q3746" s="241"/>
      <c r="R3746" s="241"/>
      <c r="S3746" s="241"/>
      <c r="T3746" s="241"/>
      <c r="U3746" s="241"/>
      <c r="V3746" s="241"/>
      <c r="W3746" s="242"/>
      <c r="X3746" s="243"/>
      <c r="Y3746" s="49" t="str">
        <f t="shared" ref="Y3746" si="3245">IF(M3746="DNP","DNP",IF(M3746=1,"T",IF(M3746&gt;1,"W","L")))</f>
        <v>W</v>
      </c>
      <c r="Z3746" s="49">
        <f t="shared" si="3222"/>
        <v>0</v>
      </c>
      <c r="AA3746" s="244">
        <f t="shared" si="3223"/>
        <v>0</v>
      </c>
      <c r="AB3746" s="250">
        <f t="shared" ref="AB3746" si="3246">IF(AE3746&gt;=4,ROUNDDOWN((((VLOOKUP(MAX(AE3740:AE3746),AE3740:AK3757,7,FALSE)+VLOOKUP(MAX(AE3740:AE3746)-1,AE3740:AK3757,7,FALSE)+VLOOKUP(MAX(AE3740:AE3746)-2,AE3740:AK3757,7,FALSE)+VLOOKUP(MAX(AE3740:AE3746)-3,AE3740:AK3757,7,FALSE))/4)-36)*0.8,0),G3738)</f>
        <v>9</v>
      </c>
      <c r="AC3746" s="246">
        <f t="shared" si="3225"/>
        <v>7</v>
      </c>
      <c r="AD3746" t="str">
        <f>IF(L3746&lt;&gt;"DNP","P","DNP")</f>
        <v>P</v>
      </c>
      <c r="AE3746" s="52">
        <f>COUNTIF(AD3740:AD3746,"=P")</f>
        <v>7</v>
      </c>
      <c r="AF3746" t="str">
        <f t="shared" si="3226"/>
        <v>R</v>
      </c>
      <c r="AG3746" s="247">
        <f>IF(OR(W3746="DNP",W3746="")=TRUE,0,((W3759-W3746)*0.4)+(IF(Y3746="W",0.3,IF(Y3746="T",0,-0.3)))+(IF(X3746="",0,X3746*0.3)))+IF(OR(L3746="DNP",L3746="")=TRUE,0,((L3759-L3746)*0.4)+(IF(Y3746="W",0.3,IF(Y3746="T",0,-0.3)))+(IF(M3746="",0,M3746*0.3)))</f>
        <v>1.2555555555555542</v>
      </c>
      <c r="AH3746" s="247">
        <f t="shared" si="3237"/>
        <v>2.7999999999999976</v>
      </c>
      <c r="AI3746">
        <f t="shared" si="3230"/>
        <v>8</v>
      </c>
      <c r="AJ3746">
        <f t="shared" ref="AJ3746" si="3247">AI3746+VLOOKUP(A3746,$A$1162:$O$1266,15,FALSE)</f>
        <v>7</v>
      </c>
      <c r="AK3746">
        <f t="shared" si="3163"/>
        <v>47</v>
      </c>
    </row>
    <row r="3747" spans="1:37" ht="16.5" thickBot="1" x14ac:dyDescent="0.3">
      <c r="A3747" s="238" t="str">
        <f>CONCATENATE($C$10,"Wk ",B3747,"P",A3738)</f>
        <v>2015Wk 8P28</v>
      </c>
      <c r="B3747" s="52">
        <v>8</v>
      </c>
      <c r="C3747" s="241"/>
      <c r="D3747" s="241"/>
      <c r="E3747" s="241"/>
      <c r="F3747" s="241"/>
      <c r="G3747" s="241"/>
      <c r="H3747" s="241"/>
      <c r="I3747" s="241"/>
      <c r="J3747" s="241"/>
      <c r="K3747" s="241"/>
      <c r="L3747" s="248"/>
      <c r="M3747" s="249"/>
      <c r="N3747" s="52">
        <f>IFERROR(VLOOKUP($A3747,$A$106:$Q$3105,5,FALSE),"DNP")</f>
        <v>6</v>
      </c>
      <c r="O3747" s="52">
        <f>IFERROR(VLOOKUP($A3747,$A$106:$Q$3105,6,FALSE),"DNP")</f>
        <v>6</v>
      </c>
      <c r="P3747" s="52">
        <f>IFERROR(VLOOKUP($A3747,$A$106:$Q$3105,7,FALSE),"DNP")</f>
        <v>7</v>
      </c>
      <c r="Q3747" s="52">
        <f>IFERROR(VLOOKUP($A3747,$A$106:$Q$3105,8,FALSE),"DNP")</f>
        <v>5</v>
      </c>
      <c r="R3747" s="52">
        <f>IFERROR(VLOOKUP($A3747,$A$106:$Q$3105,9,FALSE),"DNP")</f>
        <v>5</v>
      </c>
      <c r="S3747" s="52">
        <f>IFERROR(VLOOKUP($A3747,$A$106:$Q$3105,10,FALSE),"DNP")</f>
        <v>5</v>
      </c>
      <c r="T3747" s="52">
        <f>IFERROR(VLOOKUP($A3747,$A$106:$Q$3105,11,FALSE),"DNP")</f>
        <v>3</v>
      </c>
      <c r="U3747" s="52">
        <f>IFERROR(VLOOKUP($A3747,$A$106:$Q$3105,12,FALSE),"DNP")</f>
        <v>6</v>
      </c>
      <c r="V3747" s="52">
        <f>IFERROR(VLOOKUP($A3747,$A$106:$Q$3105,13,FALSE),"DNP")</f>
        <v>6</v>
      </c>
      <c r="W3747" s="239">
        <f>IF(OR(V3747="DNP",V3747=""),"DNP",SUM(N3747:V3747))</f>
        <v>49</v>
      </c>
      <c r="X3747" s="240">
        <f>IFERROR(VLOOKUP($A3747,$A$106:$Q$3105,17,FALSE),"DNP")</f>
        <v>0</v>
      </c>
      <c r="Y3747" s="49" t="str">
        <f t="shared" ref="Y3747" si="3248">IF(X3747="DNP","DNP",IF(X3747=1,"T",IF(X3747&gt;1,"W","L")))</f>
        <v>L</v>
      </c>
      <c r="Z3747" s="49">
        <f t="shared" si="3222"/>
        <v>0</v>
      </c>
      <c r="AA3747" s="244">
        <f t="shared" si="3223"/>
        <v>0</v>
      </c>
      <c r="AB3747" s="250">
        <f t="shared" ref="AB3747" si="3249">IF(AE3747&gt;=4,ROUNDDOWN((((VLOOKUP(MAX(AE3740:AE3747),AE3740:AK3757,7,FALSE)+VLOOKUP(MAX(AE3740:AE3747)-1,AE3740:AK3757,7,FALSE)+VLOOKUP(MAX(AE3740:AE3747)-2,AE3740:AK3757,7,FALSE)+VLOOKUP(MAX(AE3740:AE3747)-3,AE3740:AK3757,7,FALSE))/4)-36)*0.8,0),G3738)</f>
        <v>9</v>
      </c>
      <c r="AC3747" s="246">
        <f t="shared" si="3225"/>
        <v>8</v>
      </c>
      <c r="AD3747" t="str">
        <f>IF(W3747&lt;&gt;"DNP","P","DNP")</f>
        <v>P</v>
      </c>
      <c r="AE3747" s="52">
        <f>COUNTIF(AD3740:AD3747,"=P")</f>
        <v>8</v>
      </c>
      <c r="AF3747" t="str">
        <f t="shared" si="3226"/>
        <v>R</v>
      </c>
      <c r="AG3747" s="247">
        <f>IF(OR(W3747="DNP",W3747="")=TRUE,0,((W3759-W3747)*0.4)+(IF(Y3747="W",0.3,IF(Y3747="T",0,-0.3)))+(IF(X3747="",0,X3747*0.3)))+IF(OR(L3747="DNP",L3747="")=TRUE,0,((L3759-L3747)*0.4)+(IF(Y3747="W",0.3,IF(Y3747="T",0,-0.3)))+(IF(M3747="",0,M3747*0.3)))</f>
        <v>-0.92222222222222294</v>
      </c>
      <c r="AH3747" s="247">
        <f t="shared" si="3237"/>
        <v>0.67066666666666486</v>
      </c>
      <c r="AI3747">
        <f t="shared" si="3230"/>
        <v>8</v>
      </c>
      <c r="AJ3747">
        <f t="shared" ref="AJ3747" si="3250">AI3747+VLOOKUP(A3747,$A$1329:$O$1433,15,FALSE)</f>
        <v>5</v>
      </c>
      <c r="AK3747">
        <f t="shared" si="3163"/>
        <v>49</v>
      </c>
    </row>
    <row r="3748" spans="1:37" ht="16.5" thickBot="1" x14ac:dyDescent="0.3">
      <c r="A3748" s="238" t="str">
        <f>CONCATENATE($C$10,"Wk ",B3748,"P",A3738)</f>
        <v>2015Wk 9P28</v>
      </c>
      <c r="B3748" s="52">
        <v>9</v>
      </c>
      <c r="C3748" s="52">
        <f>IFERROR(VLOOKUP($A3748,$A$106:$Q$3105,5,FALSE),"DNP")</f>
        <v>7</v>
      </c>
      <c r="D3748" s="52">
        <f>IFERROR(VLOOKUP($A3748,$A$106:$Q$3105,6,FALSE),"DNP")</f>
        <v>5</v>
      </c>
      <c r="E3748" s="52">
        <f>IFERROR(VLOOKUP($A3748,$A$106:$Q$3105,7,FALSE),"DNP")</f>
        <v>7</v>
      </c>
      <c r="F3748" s="52">
        <f>IFERROR(VLOOKUP($A3748,$A$106:$Q$3105,8,FALSE),"DNP")</f>
        <v>7</v>
      </c>
      <c r="G3748" s="52">
        <f>IFERROR(VLOOKUP($A3748,$A$106:$Q$3105,9,FALSE),"DNP")</f>
        <v>5</v>
      </c>
      <c r="H3748" s="52">
        <f>IFERROR(VLOOKUP($A3748,$A$106:$Q$3105,10,FALSE),"DNP")</f>
        <v>4</v>
      </c>
      <c r="I3748" s="52">
        <f>IFERROR(VLOOKUP($A3748,$A$106:$Q$3105,11,FALSE),"DNP")</f>
        <v>4</v>
      </c>
      <c r="J3748" s="52">
        <f>IFERROR(VLOOKUP($A3748,$A$106:$Q$3105,12,FALSE),"DNP")</f>
        <v>3</v>
      </c>
      <c r="K3748" s="52">
        <f>IFERROR(VLOOKUP($A3748,$A$106:$Q$3105,13,FALSE),"DNP")</f>
        <v>5</v>
      </c>
      <c r="L3748" s="239">
        <f>IF(OR(K3748="DNP",K3748=""),"DNP",SUM(C3748:K3748))</f>
        <v>47</v>
      </c>
      <c r="M3748" s="240">
        <f>IFERROR(VLOOKUP($A3748,$A$106:$Q$3105,17,FALSE),"DNP")</f>
        <v>2</v>
      </c>
      <c r="N3748" s="241"/>
      <c r="O3748" s="241"/>
      <c r="P3748" s="241"/>
      <c r="Q3748" s="241"/>
      <c r="R3748" s="241"/>
      <c r="S3748" s="241"/>
      <c r="T3748" s="241"/>
      <c r="U3748" s="241"/>
      <c r="V3748" s="241"/>
      <c r="W3748" s="242"/>
      <c r="X3748" s="243"/>
      <c r="Y3748" s="49" t="str">
        <f t="shared" ref="Y3748" si="3251">IF(M3748="DNP","DNP",IF(M3748=1,"T",IF(M3748&gt;1,"W","L")))</f>
        <v>W</v>
      </c>
      <c r="Z3748" s="49">
        <f t="shared" si="3222"/>
        <v>0</v>
      </c>
      <c r="AA3748" s="244">
        <f t="shared" si="3223"/>
        <v>0</v>
      </c>
      <c r="AB3748" s="250">
        <f t="shared" ref="AB3748" si="3252">IF(AE3748&gt;=4,ROUNDDOWN((((VLOOKUP(MAX(AE3740:AE3748),AE3740:AK3757,7,FALSE)+VLOOKUP(MAX(AE3740:AE3748)-1,AE3740:AK3757,7,FALSE)+VLOOKUP(MAX(AE3740:AE3748)-2,AE3740:AK3757,7,FALSE)+VLOOKUP(MAX(AE3740:AE3748)-3,AE3740:AK3757,7,FALSE))/4)-36)*0.8,0),G3738)</f>
        <v>8</v>
      </c>
      <c r="AC3748" s="246">
        <f t="shared" si="3225"/>
        <v>9</v>
      </c>
      <c r="AD3748" t="str">
        <f>IF(L3748&lt;&gt;"DNP","P","DNP")</f>
        <v>P</v>
      </c>
      <c r="AE3748" s="52">
        <f>COUNTIF(AD3740:AD3748,"=P")</f>
        <v>9</v>
      </c>
      <c r="AF3748" t="str">
        <f t="shared" si="3226"/>
        <v>R</v>
      </c>
      <c r="AG3748" s="247">
        <f>IF(OR(W3748="DNP",W3748="")=TRUE,0,((W3759-W3748)*0.4)+(IF(Y3748="W",0.3,IF(Y3748="T",0,-0.3)))+(IF(X3748="",0,X3748*0.3)))+IF(OR(L3748="DNP",L3748="")=TRUE,0,((L3759-L3748)*0.4)+(IF(Y3748="W",0.3,IF(Y3748="T",0,-0.3)))+(IF(M3748="",0,M3748*0.3)))</f>
        <v>1.2555555555555542</v>
      </c>
      <c r="AH3748" s="247">
        <f t="shared" si="3237"/>
        <v>1.0519999999999978</v>
      </c>
      <c r="AI3748">
        <f t="shared" si="3230"/>
        <v>9</v>
      </c>
      <c r="AJ3748">
        <f t="shared" ref="AJ3748" si="3253">AI3748+VLOOKUP(A3748,$A$1496:$O$1600,15,FALSE)</f>
        <v>9</v>
      </c>
      <c r="AK3748">
        <f t="shared" si="3163"/>
        <v>47</v>
      </c>
    </row>
    <row r="3749" spans="1:37" ht="16.5" thickBot="1" x14ac:dyDescent="0.3">
      <c r="A3749" s="238" t="str">
        <f>CONCATENATE($C$10,"Wk ",B3749,"P",A3738)</f>
        <v>2015Wk 10P28</v>
      </c>
      <c r="B3749" s="52">
        <v>10</v>
      </c>
      <c r="C3749" s="241"/>
      <c r="D3749" s="241"/>
      <c r="E3749" s="241"/>
      <c r="F3749" s="241"/>
      <c r="G3749" s="241"/>
      <c r="H3749" s="241"/>
      <c r="I3749" s="241"/>
      <c r="J3749" s="241"/>
      <c r="K3749" s="241"/>
      <c r="L3749" s="248"/>
      <c r="M3749" s="249"/>
      <c r="N3749" s="52">
        <f>IFERROR(VLOOKUP($A3749,$A$106:$Q$3105,5,FALSE),"DNP")</f>
        <v>5</v>
      </c>
      <c r="O3749" s="52">
        <f>IFERROR(VLOOKUP($A3749,$A$106:$Q$3105,6,FALSE),"DNP")</f>
        <v>5</v>
      </c>
      <c r="P3749" s="52">
        <f>IFERROR(VLOOKUP($A3749,$A$106:$Q$3105,7,FALSE),"DNP")</f>
        <v>6</v>
      </c>
      <c r="Q3749" s="52">
        <f>IFERROR(VLOOKUP($A3749,$A$106:$Q$3105,8,FALSE),"DNP")</f>
        <v>5</v>
      </c>
      <c r="R3749" s="52">
        <f>IFERROR(VLOOKUP($A3749,$A$106:$Q$3105,9,FALSE),"DNP")</f>
        <v>3</v>
      </c>
      <c r="S3749" s="52">
        <f>IFERROR(VLOOKUP($A3749,$A$106:$Q$3105,10,FALSE),"DNP")</f>
        <v>6</v>
      </c>
      <c r="T3749" s="52">
        <f>IFERROR(VLOOKUP($A3749,$A$106:$Q$3105,11,FALSE),"DNP")</f>
        <v>4</v>
      </c>
      <c r="U3749" s="52">
        <f>IFERROR(VLOOKUP($A3749,$A$106:$Q$3105,12,FALSE),"DNP")</f>
        <v>6</v>
      </c>
      <c r="V3749" s="52">
        <f>IFERROR(VLOOKUP($A3749,$A$106:$Q$3105,13,FALSE),"DNP")</f>
        <v>7</v>
      </c>
      <c r="W3749" s="239">
        <f>IF(OR(V3749="DNP",V3749=""),"DNP",SUM(N3749:V3749))</f>
        <v>47</v>
      </c>
      <c r="X3749" s="240">
        <f>IFERROR(VLOOKUP($A3749,$A$106:$Q$3105,17,FALSE),"DNP")</f>
        <v>0</v>
      </c>
      <c r="Y3749" s="49" t="str">
        <f t="shared" ref="Y3749" si="3254">IF(X3749="DNP","DNP",IF(X3749=1,"T",IF(X3749&gt;1,"W","L")))</f>
        <v>L</v>
      </c>
      <c r="Z3749" s="49">
        <f t="shared" si="3222"/>
        <v>0</v>
      </c>
      <c r="AA3749" s="244">
        <f t="shared" si="3223"/>
        <v>0</v>
      </c>
      <c r="AB3749" s="250">
        <f t="shared" ref="AB3749" si="3255">IF(AE3749&gt;=4,ROUNDDOWN((((VLOOKUP(MAX(AE3740:AE3749),AE3740:AK3757,7,FALSE)+VLOOKUP(MAX(AE3740:AE3749)-1,AE3740:AK3757,7,FALSE)+VLOOKUP(MAX(AE3740:AE3749)-2,AE3740:AK3757,7,FALSE)+VLOOKUP(MAX(AE3740:AE3749)-3,AE3740:AK3757,7,FALSE))/4)-36)*0.8,0),G3738)</f>
        <v>9</v>
      </c>
      <c r="AC3749" s="246">
        <f t="shared" ref="AC3749:AC3757" si="3256">IF(VLOOKUP(LEFT($A3749,9),$A$106:$Q$3105,17,FALSE)="Played",B3749,"")</f>
        <v>10</v>
      </c>
      <c r="AD3749" t="str">
        <f>IF(W3749&lt;&gt;"DNP","P","DNP")</f>
        <v>P</v>
      </c>
      <c r="AE3749" s="52">
        <f>COUNTIF(AD3740:AD3749,"=P")</f>
        <v>10</v>
      </c>
      <c r="AF3749" t="str">
        <f t="shared" si="3226"/>
        <v>R</v>
      </c>
      <c r="AG3749" s="247">
        <f>IF(OR(W3749="DNP",W3749="")=TRUE,0,((W3759-W3749)*0.4)+(IF(Y3749="W",0.3,IF(Y3749="T",0,-0.3)))+(IF(X3749="",0,X3749*0.3)))+IF(OR(L3749="DNP",L3749="")=TRUE,0,((L3759-L3749)*0.4)+(IF(Y3749="W",0.3,IF(Y3749="T",0,-0.3)))+(IF(M3749="",0,M3749*0.3)))</f>
        <v>-0.12222222222222284</v>
      </c>
      <c r="AH3749" s="247">
        <f t="shared" si="3237"/>
        <v>0.41466666666666496</v>
      </c>
      <c r="AI3749">
        <f t="shared" si="3230"/>
        <v>8</v>
      </c>
      <c r="AJ3749">
        <f t="shared" ref="AJ3749" si="3257">AI3749+VLOOKUP(A3749,$A$1663:$O$1767,15,FALSE)</f>
        <v>7</v>
      </c>
      <c r="AK3749">
        <f t="shared" si="3163"/>
        <v>47</v>
      </c>
    </row>
    <row r="3750" spans="1:37" ht="16.5" thickBot="1" x14ac:dyDescent="0.3">
      <c r="A3750" s="238" t="str">
        <f>CONCATENATE($C$10,"Wk ",B3750,"P",A3738)</f>
        <v>2015Wk 11P28</v>
      </c>
      <c r="B3750" s="52">
        <v>11</v>
      </c>
      <c r="C3750" s="52">
        <f>IFERROR(VLOOKUP($A3750,$A$106:$Q$3105,5,FALSE),"DNP")</f>
        <v>7</v>
      </c>
      <c r="D3750" s="52">
        <f>IFERROR(VLOOKUP($A3750,$A$106:$Q$3105,6,FALSE),"DNP")</f>
        <v>5</v>
      </c>
      <c r="E3750" s="52">
        <f>IFERROR(VLOOKUP($A3750,$A$106:$Q$3105,7,FALSE),"DNP")</f>
        <v>6</v>
      </c>
      <c r="F3750" s="52">
        <f>IFERROR(VLOOKUP($A3750,$A$106:$Q$3105,8,FALSE),"DNP")</f>
        <v>6</v>
      </c>
      <c r="G3750" s="52">
        <f>IFERROR(VLOOKUP($A3750,$A$106:$Q$3105,9,FALSE),"DNP")</f>
        <v>5</v>
      </c>
      <c r="H3750" s="52">
        <f>IFERROR(VLOOKUP($A3750,$A$106:$Q$3105,10,FALSE),"DNP")</f>
        <v>5</v>
      </c>
      <c r="I3750" s="52">
        <f>IFERROR(VLOOKUP($A3750,$A$106:$Q$3105,11,FALSE),"DNP")</f>
        <v>5</v>
      </c>
      <c r="J3750" s="52">
        <f>IFERROR(VLOOKUP($A3750,$A$106:$Q$3105,12,FALSE),"DNP")</f>
        <v>5</v>
      </c>
      <c r="K3750" s="52">
        <f>IFERROR(VLOOKUP($A3750,$A$106:$Q$3105,13,FALSE),"DNP")</f>
        <v>5</v>
      </c>
      <c r="L3750" s="239">
        <f>IF(OR(K3750="DNP",K3750=""),"DNP",SUM(C3750:K3750))</f>
        <v>49</v>
      </c>
      <c r="M3750" s="240">
        <f>IFERROR(VLOOKUP($A3750,$A$106:$Q$3105,17,FALSE),"DNP")</f>
        <v>0</v>
      </c>
      <c r="N3750" s="241"/>
      <c r="O3750" s="241"/>
      <c r="P3750" s="241"/>
      <c r="Q3750" s="241"/>
      <c r="R3750" s="241"/>
      <c r="S3750" s="241"/>
      <c r="T3750" s="241"/>
      <c r="U3750" s="241"/>
      <c r="V3750" s="241"/>
      <c r="W3750" s="242"/>
      <c r="X3750" s="243"/>
      <c r="Y3750" s="49" t="str">
        <f t="shared" ref="Y3750" si="3258">IF(M3750="DNP","DNP",IF(M3750=1,"T",IF(M3750&gt;1,"W","L")))</f>
        <v>L</v>
      </c>
      <c r="Z3750" s="49">
        <f t="shared" si="3222"/>
        <v>0</v>
      </c>
      <c r="AA3750" s="244">
        <f t="shared" si="3223"/>
        <v>0</v>
      </c>
      <c r="AB3750" s="250">
        <f t="shared" ref="AB3750" si="3259">IF(AE3750&gt;=4,ROUNDDOWN((((VLOOKUP(MAX(AE3740:AE3750),AE3740:AK3757,7,FALSE)+VLOOKUP(MAX(AE3740:AE3750)-1,AE3740:AK3757,7,FALSE)+VLOOKUP(MAX(AE3740:AE3750)-2,AE3740:AK3757,7,FALSE)+VLOOKUP(MAX(AE3740:AE3750)-3,AE3740:AK3757,7,FALSE))/4)-36)*0.8,0),G3738)</f>
        <v>9</v>
      </c>
      <c r="AC3750" s="246">
        <f t="shared" si="3256"/>
        <v>11</v>
      </c>
      <c r="AD3750" t="str">
        <f>IF(L3750&lt;&gt;"DNP","P","DNP")</f>
        <v>P</v>
      </c>
      <c r="AE3750" s="52">
        <f>COUNTIF(AD3740:AD3750,"=P")</f>
        <v>11</v>
      </c>
      <c r="AF3750" t="str">
        <f t="shared" si="3226"/>
        <v>R</v>
      </c>
      <c r="AG3750" s="247">
        <f>IF(OR(W3750="DNP",W3750="")=TRUE,0,((W3759-W3750)*0.4)+(IF(Y3750="W",0.3,IF(Y3750="T",0,-0.3)))+(IF(X3750="",0,X3750*0.3)))+IF(OR(L3750="DNP",L3750="")=TRUE,0,((L3759-L3750)*0.4)+(IF(Y3750="W",0.3,IF(Y3750="T",0,-0.3)))+(IF(M3750="",0,M3750*0.3)))</f>
        <v>-0.7444444444444458</v>
      </c>
      <c r="AH3750" s="247">
        <f t="shared" si="3237"/>
        <v>-0.41200000000000225</v>
      </c>
      <c r="AI3750">
        <f t="shared" si="3230"/>
        <v>8</v>
      </c>
      <c r="AJ3750">
        <f t="shared" ref="AJ3750" si="3260">AI3750+VLOOKUP(A3750,$A$1830:$O$1934,15,FALSE)</f>
        <v>5</v>
      </c>
      <c r="AK3750">
        <f t="shared" si="3163"/>
        <v>49</v>
      </c>
    </row>
    <row r="3751" spans="1:37" ht="16.5" thickBot="1" x14ac:dyDescent="0.3">
      <c r="A3751" s="238" t="str">
        <f>CONCATENATE($C$10,"Wk ",B3751,"P",A3738)</f>
        <v>2015Wk 12P28</v>
      </c>
      <c r="B3751" s="52">
        <v>12</v>
      </c>
      <c r="C3751" s="241"/>
      <c r="D3751" s="241"/>
      <c r="E3751" s="241"/>
      <c r="F3751" s="241"/>
      <c r="G3751" s="241"/>
      <c r="H3751" s="241"/>
      <c r="I3751" s="241"/>
      <c r="J3751" s="241"/>
      <c r="K3751" s="241"/>
      <c r="L3751" s="248"/>
      <c r="M3751" s="249"/>
      <c r="N3751" s="52">
        <f>IFERROR(VLOOKUP($A3751,$A$106:$Q$3105,5,FALSE),"DNP")</f>
        <v>6</v>
      </c>
      <c r="O3751" s="52">
        <f>IFERROR(VLOOKUP($A3751,$A$106:$Q$3105,6,FALSE),"DNP")</f>
        <v>7</v>
      </c>
      <c r="P3751" s="52">
        <f>IFERROR(VLOOKUP($A3751,$A$106:$Q$3105,7,FALSE),"DNP")</f>
        <v>7</v>
      </c>
      <c r="Q3751" s="52">
        <f>IFERROR(VLOOKUP($A3751,$A$106:$Q$3105,8,FALSE),"DNP")</f>
        <v>4</v>
      </c>
      <c r="R3751" s="52">
        <f>IFERROR(VLOOKUP($A3751,$A$106:$Q$3105,9,FALSE),"DNP")</f>
        <v>4</v>
      </c>
      <c r="S3751" s="52">
        <f>IFERROR(VLOOKUP($A3751,$A$106:$Q$3105,10,FALSE),"DNP")</f>
        <v>5</v>
      </c>
      <c r="T3751" s="52">
        <f>IFERROR(VLOOKUP($A3751,$A$106:$Q$3105,11,FALSE),"DNP")</f>
        <v>4</v>
      </c>
      <c r="U3751" s="52">
        <f>IFERROR(VLOOKUP($A3751,$A$106:$Q$3105,12,FALSE),"DNP")</f>
        <v>5</v>
      </c>
      <c r="V3751" s="52">
        <f>IFERROR(VLOOKUP($A3751,$A$106:$Q$3105,13,FALSE),"DNP")</f>
        <v>6</v>
      </c>
      <c r="W3751" s="239">
        <f>IF(OR(V3751="DNP",V3751=""),"DNP",SUM(N3751:V3751))</f>
        <v>48</v>
      </c>
      <c r="X3751" s="240">
        <f>IFERROR(VLOOKUP($A3751,$A$106:$Q$3105,17,FALSE),"DNP")</f>
        <v>0</v>
      </c>
      <c r="Y3751" s="49" t="str">
        <f t="shared" ref="Y3751" si="3261">IF(X3751="DNP","DNP",IF(X3751=1,"T",IF(X3751&gt;1,"W","L")))</f>
        <v>L</v>
      </c>
      <c r="Z3751" s="49">
        <f t="shared" si="3222"/>
        <v>0</v>
      </c>
      <c r="AA3751" s="244">
        <f t="shared" si="3223"/>
        <v>0</v>
      </c>
      <c r="AB3751" s="250">
        <f t="shared" ref="AB3751" si="3262">IF(AE3751&gt;=4,ROUNDDOWN((((VLOOKUP(MAX(AE3740:AE3751),AE3740:AK3757,7,FALSE)+VLOOKUP(MAX(AE3740:AE3751)-1,AE3740:AK3757,7,FALSE)+VLOOKUP(MAX(AE3740:AE3751)-2,AE3740:AK3757,7,FALSE)+VLOOKUP(MAX(AE3740:AE3751)-3,AE3740:AK3757,7,FALSE))/4)-36)*0.8,0),G3738)</f>
        <v>9</v>
      </c>
      <c r="AC3751" s="246">
        <f t="shared" si="3256"/>
        <v>12</v>
      </c>
      <c r="AD3751" t="str">
        <f>IF(W3751&lt;&gt;"DNP","P","DNP")</f>
        <v>P</v>
      </c>
      <c r="AE3751" s="52">
        <f>COUNTIF(AD3740:AD3751,"=P")</f>
        <v>12</v>
      </c>
      <c r="AF3751" t="str">
        <f t="shared" si="3226"/>
        <v>R</v>
      </c>
      <c r="AG3751" s="247">
        <f>IF(OR(W3751="DNP",W3751="")=TRUE,0,((W3759-W3751)*0.4)+(IF(Y3751="W",0.3,IF(Y3751="T",0,-0.3)))+(IF(X3751="",0,X3751*0.3)))+IF(OR(L3751="DNP",L3751="")=TRUE,0,((L3759-L3751)*0.4)+(IF(Y3751="W",0.3,IF(Y3751="T",0,-0.3)))+(IF(M3751="",0,M3751*0.3)))</f>
        <v>-0.52222222222222281</v>
      </c>
      <c r="AH3751" s="247">
        <f t="shared" si="3237"/>
        <v>-1.061333333333335</v>
      </c>
      <c r="AI3751">
        <f t="shared" si="3230"/>
        <v>8</v>
      </c>
      <c r="AJ3751">
        <f t="shared" ref="AJ3751" si="3263">AI3751+VLOOKUP(A3751,$A$1997:$O$2101,15,FALSE)</f>
        <v>7</v>
      </c>
      <c r="AK3751">
        <f t="shared" si="3163"/>
        <v>48</v>
      </c>
    </row>
    <row r="3752" spans="1:37" ht="16.5" thickBot="1" x14ac:dyDescent="0.3">
      <c r="A3752" s="238" t="str">
        <f>CONCATENATE($C$10,"Wk ",B3752,"P",A3738)</f>
        <v>2015Wk 13P28</v>
      </c>
      <c r="B3752" s="52">
        <v>13</v>
      </c>
      <c r="C3752" s="52">
        <f>IFERROR(VLOOKUP($A3752,$A$106:$Q$3105,5,FALSE),"DNP")</f>
        <v>6</v>
      </c>
      <c r="D3752" s="52">
        <f>IFERROR(VLOOKUP($A3752,$A$106:$Q$3105,6,FALSE),"DNP")</f>
        <v>6</v>
      </c>
      <c r="E3752" s="52">
        <f>IFERROR(VLOOKUP($A3752,$A$106:$Q$3105,7,FALSE),"DNP")</f>
        <v>7</v>
      </c>
      <c r="F3752" s="52">
        <f>IFERROR(VLOOKUP($A3752,$A$106:$Q$3105,8,FALSE),"DNP")</f>
        <v>6</v>
      </c>
      <c r="G3752" s="52">
        <f>IFERROR(VLOOKUP($A3752,$A$106:$Q$3105,9,FALSE),"DNP")</f>
        <v>5</v>
      </c>
      <c r="H3752" s="52">
        <f>IFERROR(VLOOKUP($A3752,$A$106:$Q$3105,10,FALSE),"DNP")</f>
        <v>4</v>
      </c>
      <c r="I3752" s="52">
        <f>IFERROR(VLOOKUP($A3752,$A$106:$Q$3105,11,FALSE),"DNP")</f>
        <v>4</v>
      </c>
      <c r="J3752" s="52">
        <f>IFERROR(VLOOKUP($A3752,$A$106:$Q$3105,12,FALSE),"DNP")</f>
        <v>4</v>
      </c>
      <c r="K3752" s="52">
        <f>IFERROR(VLOOKUP($A3752,$A$106:$Q$3105,13,FALSE),"DNP")</f>
        <v>6</v>
      </c>
      <c r="L3752" s="239">
        <f>IF(OR(K3752="DNP",K3752=""),"DNP",SUM(C3752:K3752))</f>
        <v>48</v>
      </c>
      <c r="M3752" s="240">
        <f>IFERROR(VLOOKUP($A3752,$A$106:$Q$3105,17,FALSE),"DNP")</f>
        <v>0</v>
      </c>
      <c r="N3752" s="241"/>
      <c r="O3752" s="241"/>
      <c r="P3752" s="241"/>
      <c r="Q3752" s="241"/>
      <c r="R3752" s="241"/>
      <c r="S3752" s="241"/>
      <c r="T3752" s="241"/>
      <c r="U3752" s="241"/>
      <c r="V3752" s="241"/>
      <c r="W3752" s="242"/>
      <c r="X3752" s="243"/>
      <c r="Y3752" s="49" t="str">
        <f t="shared" ref="Y3752" si="3264">IF(M3752="DNP","DNP",IF(M3752=1,"T",IF(M3752&gt;1,"W","L")))</f>
        <v>L</v>
      </c>
      <c r="Z3752" s="49">
        <f t="shared" si="3222"/>
        <v>0</v>
      </c>
      <c r="AA3752" s="244">
        <f t="shared" si="3223"/>
        <v>0</v>
      </c>
      <c r="AB3752" s="250">
        <f t="shared" ref="AB3752" si="3265">IF(AE3752&gt;=4,ROUNDDOWN((((VLOOKUP(MAX(AE3740:AE3752),AE3740:AK3757,7,FALSE)+VLOOKUP(MAX(AE3740:AE3752)-1,AE3740:AK3757,7,FALSE)+VLOOKUP(MAX(AE3740:AE3752)-2,AE3740:AK3757,7,FALSE)+VLOOKUP(MAX(AE3740:AE3752)-3,AE3740:AK3757,7,FALSE))/4)-36)*0.8,0),G3738)</f>
        <v>9</v>
      </c>
      <c r="AC3752" s="246">
        <f t="shared" si="3256"/>
        <v>13</v>
      </c>
      <c r="AD3752" t="str">
        <f>IF(L3752&lt;&gt;"DNP","P","DNP")</f>
        <v>P</v>
      </c>
      <c r="AE3752" s="52">
        <f>COUNTIF(AD3740:AD3752,"=P")</f>
        <v>13</v>
      </c>
      <c r="AF3752" t="str">
        <f t="shared" si="3226"/>
        <v>R</v>
      </c>
      <c r="AG3752" s="247">
        <f>IF(OR(W3752="DNP",W3752="")=TRUE,0,((W3759-W3752)*0.4)+(IF(Y3752="W",0.3,IF(Y3752="T",0,-0.3)))+(IF(X3752="",0,X3752*0.3)))+IF(OR(L3752="DNP",L3752="")=TRUE,0,((L3759-L3752)*0.4)+(IF(Y3752="W",0.3,IF(Y3752="T",0,-0.3)))+(IF(M3752="",0,M3752*0.3)))</f>
        <v>-0.34444444444444572</v>
      </c>
      <c r="AH3752" s="247">
        <f t="shared" si="3237"/>
        <v>-0.94000000000000217</v>
      </c>
      <c r="AI3752">
        <f t="shared" si="3230"/>
        <v>8</v>
      </c>
      <c r="AJ3752">
        <f t="shared" ref="AJ3752" si="3266">AI3752+VLOOKUP(A3752,$A$2164:$O$2268,15,FALSE)</f>
        <v>6</v>
      </c>
      <c r="AK3752">
        <f t="shared" si="3163"/>
        <v>48</v>
      </c>
    </row>
    <row r="3753" spans="1:37" ht="16.5" thickBot="1" x14ac:dyDescent="0.3">
      <c r="A3753" s="238" t="str">
        <f>CONCATENATE($C$10,"Wk ",B3753,"P",A3738)</f>
        <v>2015Wk 14P28</v>
      </c>
      <c r="B3753" s="52">
        <v>14</v>
      </c>
      <c r="C3753" s="241"/>
      <c r="D3753" s="241"/>
      <c r="E3753" s="241"/>
      <c r="F3753" s="241"/>
      <c r="G3753" s="241"/>
      <c r="H3753" s="241"/>
      <c r="I3753" s="241"/>
      <c r="J3753" s="241"/>
      <c r="K3753" s="241"/>
      <c r="L3753" s="248"/>
      <c r="M3753" s="249"/>
      <c r="N3753" s="52">
        <f>IFERROR(VLOOKUP($A3753,$A$106:$Q$3105,5,FALSE),"DNP")</f>
        <v>5</v>
      </c>
      <c r="O3753" s="52">
        <f>IFERROR(VLOOKUP($A3753,$A$106:$Q$3105,6,FALSE),"DNP")</f>
        <v>7</v>
      </c>
      <c r="P3753" s="52">
        <f>IFERROR(VLOOKUP($A3753,$A$106:$Q$3105,7,FALSE),"DNP")</f>
        <v>6</v>
      </c>
      <c r="Q3753" s="52">
        <f>IFERROR(VLOOKUP($A3753,$A$106:$Q$3105,8,FALSE),"DNP")</f>
        <v>5</v>
      </c>
      <c r="R3753" s="52">
        <f>IFERROR(VLOOKUP($A3753,$A$106:$Q$3105,9,FALSE),"DNP")</f>
        <v>3</v>
      </c>
      <c r="S3753" s="52">
        <f>IFERROR(VLOOKUP($A3753,$A$106:$Q$3105,10,FALSE),"DNP")</f>
        <v>6</v>
      </c>
      <c r="T3753" s="52">
        <f>IFERROR(VLOOKUP($A3753,$A$106:$Q$3105,11,FALSE),"DNP")</f>
        <v>4</v>
      </c>
      <c r="U3753" s="52">
        <f>IFERROR(VLOOKUP($A3753,$A$106:$Q$3105,12,FALSE),"DNP")</f>
        <v>5</v>
      </c>
      <c r="V3753" s="52">
        <f>IFERROR(VLOOKUP($A3753,$A$106:$Q$3105,13,FALSE),"DNP")</f>
        <v>6</v>
      </c>
      <c r="W3753" s="239">
        <f>IF(OR(V3753="DNP",V3753=""),"DNP",SUM(N3753:V3753))</f>
        <v>47</v>
      </c>
      <c r="X3753" s="240">
        <f>IFERROR(VLOOKUP($A3753,$A$106:$Q$3105,17,FALSE),"DNP")</f>
        <v>2</v>
      </c>
      <c r="Y3753" s="49" t="str">
        <f t="shared" ref="Y3753" si="3267">IF(X3753="DNP","DNP",IF(X3753=1,"T",IF(X3753&gt;1,"W","L")))</f>
        <v>W</v>
      </c>
      <c r="Z3753" s="49">
        <f t="shared" si="3222"/>
        <v>0</v>
      </c>
      <c r="AA3753" s="244">
        <f t="shared" si="3223"/>
        <v>0</v>
      </c>
      <c r="AB3753" s="250">
        <f t="shared" ref="AB3753" si="3268">IF(AE3753&gt;=4,ROUNDDOWN((((VLOOKUP(MAX(AE3740:AE3753),AE3740:AK3757,7,FALSE)+VLOOKUP(MAX(AE3740:AE3753)-1,AE3740:AK3757,7,FALSE)+VLOOKUP(MAX(AE3740:AE3753)-2,AE3740:AK3757,7,FALSE)+VLOOKUP(MAX(AE3740:AE3753)-3,AE3740:AK3757,7,FALSE))/4)-36)*0.8,0),G3738)</f>
        <v>9</v>
      </c>
      <c r="AC3753" s="246">
        <f t="shared" si="3256"/>
        <v>14</v>
      </c>
      <c r="AD3753" t="str">
        <f>IF(W3753&lt;&gt;"DNP","P","DNP")</f>
        <v>P</v>
      </c>
      <c r="AE3753" s="52">
        <f>COUNTIF(AD3740:AD3753,"=P")</f>
        <v>14</v>
      </c>
      <c r="AF3753" t="str">
        <f t="shared" si="3226"/>
        <v>R</v>
      </c>
      <c r="AG3753" s="247">
        <f>IF(OR(W3753="DNP",W3753="")=TRUE,0,((W3759-W3753)*0.4)+(IF(Y3753="W",0.3,IF(Y3753="T",0,-0.3)))+(IF(X3753="",0,X3753*0.3)))+IF(OR(L3753="DNP",L3753="")=TRUE,0,((L3759-L3753)*0.4)+(IF(Y3753="W",0.3,IF(Y3753="T",0,-0.3)))+(IF(M3753="",0,M3753*0.3)))</f>
        <v>1.0777777777777771</v>
      </c>
      <c r="AH3753" s="247">
        <f t="shared" si="3237"/>
        <v>0.67466666666666486</v>
      </c>
      <c r="AI3753">
        <f t="shared" si="3230"/>
        <v>8</v>
      </c>
      <c r="AJ3753">
        <f t="shared" ref="AJ3753" si="3269">AI3753+VLOOKUP(A3753,$A$2331:$O$2435,15,FALSE)</f>
        <v>8</v>
      </c>
      <c r="AK3753">
        <f t="shared" si="3163"/>
        <v>47</v>
      </c>
    </row>
    <row r="3754" spans="1:37" ht="16.5" thickBot="1" x14ac:dyDescent="0.3">
      <c r="A3754" s="238" t="str">
        <f>CONCATENATE($C$10,"Wk ",B3754,"P",A3738)</f>
        <v>2015Wk 15P28</v>
      </c>
      <c r="B3754" s="52">
        <v>15</v>
      </c>
      <c r="C3754" s="52">
        <f>IFERROR(VLOOKUP($A3754,$A$106:$Q$3105,5,FALSE),"DNP")</f>
        <v>6</v>
      </c>
      <c r="D3754" s="52">
        <f>IFERROR(VLOOKUP($A3754,$A$106:$Q$3105,6,FALSE),"DNP")</f>
        <v>5</v>
      </c>
      <c r="E3754" s="52">
        <f>IFERROR(VLOOKUP($A3754,$A$106:$Q$3105,7,FALSE),"DNP")</f>
        <v>8</v>
      </c>
      <c r="F3754" s="52">
        <f>IFERROR(VLOOKUP($A3754,$A$106:$Q$3105,8,FALSE),"DNP")</f>
        <v>6</v>
      </c>
      <c r="G3754" s="52">
        <f>IFERROR(VLOOKUP($A3754,$A$106:$Q$3105,9,FALSE),"DNP")</f>
        <v>5</v>
      </c>
      <c r="H3754" s="52">
        <f>IFERROR(VLOOKUP($A3754,$A$106:$Q$3105,10,FALSE),"DNP")</f>
        <v>4</v>
      </c>
      <c r="I3754" s="52">
        <f>IFERROR(VLOOKUP($A3754,$A$106:$Q$3105,11,FALSE),"DNP")</f>
        <v>5</v>
      </c>
      <c r="J3754" s="52">
        <f>IFERROR(VLOOKUP($A3754,$A$106:$Q$3105,12,FALSE),"DNP")</f>
        <v>4</v>
      </c>
      <c r="K3754" s="52">
        <f>IFERROR(VLOOKUP($A3754,$A$106:$Q$3105,13,FALSE),"DNP")</f>
        <v>6</v>
      </c>
      <c r="L3754" s="239">
        <f>IF(OR(K3754="DNP",K3754=""),"DNP",SUM(C3754:K3754))</f>
        <v>49</v>
      </c>
      <c r="M3754" s="240">
        <f>IFERROR(VLOOKUP($A3754,$A$106:$Q$3105,17,FALSE),"DNP")</f>
        <v>0</v>
      </c>
      <c r="N3754" s="241"/>
      <c r="O3754" s="241"/>
      <c r="P3754" s="241"/>
      <c r="Q3754" s="241"/>
      <c r="R3754" s="241"/>
      <c r="S3754" s="241"/>
      <c r="T3754" s="241"/>
      <c r="U3754" s="241"/>
      <c r="V3754" s="241"/>
      <c r="W3754" s="242"/>
      <c r="X3754" s="243"/>
      <c r="Y3754" s="49" t="str">
        <f t="shared" ref="Y3754" si="3270">IF(M3754="DNP","DNP",IF(M3754=1,"T",IF(M3754&gt;1,"W","L")))</f>
        <v>L</v>
      </c>
      <c r="Z3754" s="49">
        <f t="shared" si="3222"/>
        <v>0</v>
      </c>
      <c r="AA3754" s="244">
        <f t="shared" si="3223"/>
        <v>0</v>
      </c>
      <c r="AB3754" s="250">
        <f t="shared" ref="AB3754" si="3271">IF(AE3754&gt;=4,ROUNDDOWN((((VLOOKUP(MAX(AE3740:AE3754),AE3740:AK3757,7,FALSE)+VLOOKUP(MAX(AE3740:AE3754)-1,AE3740:AK3757,7,FALSE)+VLOOKUP(MAX(AE3740:AE3754)-2,AE3740:AK3757,7,FALSE)+VLOOKUP(MAX(AE3740:AE3754)-3,AE3740:AK3757,7,FALSE))/4)-36)*0.8,0),G3738)</f>
        <v>9</v>
      </c>
      <c r="AC3754" s="246">
        <f t="shared" si="3256"/>
        <v>15</v>
      </c>
      <c r="AD3754" t="str">
        <f>IF(L3754&lt;&gt;"DNP","P","DNP")</f>
        <v>P</v>
      </c>
      <c r="AE3754" s="52">
        <f>COUNTIF(AD3740:AD3754,"=P")</f>
        <v>15</v>
      </c>
      <c r="AF3754" t="str">
        <f t="shared" si="3226"/>
        <v>R</v>
      </c>
      <c r="AG3754" s="247">
        <f>IF(OR(W3754="DNP",W3754="")=TRUE,0,((W3759-W3754)*0.4)+(IF(Y3754="W",0.3,IF(Y3754="T",0,-0.3)))+(IF(X3754="",0,X3754*0.3)))+IF(OR(L3754="DNP",L3754="")=TRUE,0,((L3759-L3754)*0.4)+(IF(Y3754="W",0.3,IF(Y3754="T",0,-0.3)))+(IF(M3754="",0,M3754*0.3)))</f>
        <v>-0.7444444444444458</v>
      </c>
      <c r="AH3754" s="247">
        <f t="shared" si="3237"/>
        <v>-0.13600000000000217</v>
      </c>
      <c r="AI3754">
        <f t="shared" si="3230"/>
        <v>8</v>
      </c>
      <c r="AJ3754">
        <f t="shared" ref="AJ3754" si="3272">AI3754+VLOOKUP(A3754,$A$2498:$O$2602,15,FALSE)</f>
        <v>6</v>
      </c>
      <c r="AK3754">
        <f t="shared" si="3163"/>
        <v>49</v>
      </c>
    </row>
    <row r="3755" spans="1:37" ht="16.5" thickBot="1" x14ac:dyDescent="0.3">
      <c r="A3755" s="238" t="str">
        <f>CONCATENATE($C$10,"Wk ",B3755,"P",A3738)</f>
        <v>2015Wk 16P28</v>
      </c>
      <c r="B3755" s="52">
        <v>16</v>
      </c>
      <c r="C3755" s="241"/>
      <c r="D3755" s="241"/>
      <c r="E3755" s="241"/>
      <c r="F3755" s="241"/>
      <c r="G3755" s="241"/>
      <c r="H3755" s="241"/>
      <c r="I3755" s="241"/>
      <c r="J3755" s="241"/>
      <c r="K3755" s="241"/>
      <c r="L3755" s="248"/>
      <c r="M3755" s="249"/>
      <c r="N3755" s="52">
        <f>IFERROR(VLOOKUP($A3755,$A$106:$Q$3105,5,FALSE),"DNP")</f>
        <v>5</v>
      </c>
      <c r="O3755" s="52">
        <f>IFERROR(VLOOKUP($A3755,$A$106:$Q$3105,6,FALSE),"DNP")</f>
        <v>5</v>
      </c>
      <c r="P3755" s="52">
        <f>IFERROR(VLOOKUP($A3755,$A$106:$Q$3105,7,FALSE),"DNP")</f>
        <v>6</v>
      </c>
      <c r="Q3755" s="52">
        <f>IFERROR(VLOOKUP($A3755,$A$106:$Q$3105,8,FALSE),"DNP")</f>
        <v>5</v>
      </c>
      <c r="R3755" s="52">
        <f>IFERROR(VLOOKUP($A3755,$A$106:$Q$3105,9,FALSE),"DNP")</f>
        <v>4</v>
      </c>
      <c r="S3755" s="52">
        <f>IFERROR(VLOOKUP($A3755,$A$106:$Q$3105,10,FALSE),"DNP")</f>
        <v>5</v>
      </c>
      <c r="T3755" s="52">
        <f>IFERROR(VLOOKUP($A3755,$A$106:$Q$3105,11,FALSE),"DNP")</f>
        <v>4</v>
      </c>
      <c r="U3755" s="52">
        <f>IFERROR(VLOOKUP($A3755,$A$106:$Q$3105,12,FALSE),"DNP")</f>
        <v>5</v>
      </c>
      <c r="V3755" s="52">
        <f>IFERROR(VLOOKUP($A3755,$A$106:$Q$3105,13,FALSE),"DNP")</f>
        <v>6</v>
      </c>
      <c r="W3755" s="239">
        <f>IF(OR(V3755="DNP",V3755=""),"DNP",SUM(N3755:V3755))</f>
        <v>45</v>
      </c>
      <c r="X3755" s="240">
        <f>IFERROR(VLOOKUP($A3755,$A$106:$Q$3105,17,FALSE),"DNP")</f>
        <v>2</v>
      </c>
      <c r="Y3755" s="49" t="str">
        <f t="shared" ref="Y3755" si="3273">IF(X3755="DNP","DNP",IF(X3755=1,"T",IF(X3755&gt;1,"W","L")))</f>
        <v>W</v>
      </c>
      <c r="Z3755" s="49">
        <f t="shared" si="3222"/>
        <v>0</v>
      </c>
      <c r="AA3755" s="244">
        <f t="shared" si="3223"/>
        <v>0</v>
      </c>
      <c r="AB3755" s="250">
        <f t="shared" ref="AB3755" si="3274">IF(AE3755&gt;=4,ROUNDDOWN((((VLOOKUP(MAX(AE3740:AE3755),AE3740:AK3757,7,FALSE)+VLOOKUP(MAX(AE3740:AE3755)-1,AE3740:AK3757,7,FALSE)+VLOOKUP(MAX(AE3740:AE3755)-2,AE3740:AK3757,7,FALSE)+VLOOKUP(MAX(AE3740:AE3755)-3,AE3740:AK3757,7,FALSE))/4)-36)*0.8,0),G3738)</f>
        <v>9</v>
      </c>
      <c r="AC3755" s="246">
        <f t="shared" si="3256"/>
        <v>16</v>
      </c>
      <c r="AD3755" t="str">
        <f>IF(W3755&lt;&gt;"DNP","P","DNP")</f>
        <v>P</v>
      </c>
      <c r="AE3755" s="52">
        <f>COUNTIF(AD3740:AD3755,"=P")</f>
        <v>16</v>
      </c>
      <c r="AF3755" t="str">
        <f t="shared" si="3226"/>
        <v>R</v>
      </c>
      <c r="AG3755" s="247">
        <f>IF(OR(W3755="DNP",W3755="")=TRUE,0,((W3759-W3755)*0.4)+(IF(Y3755="W",0.3,IF(Y3755="T",0,-0.3)))+(IF(X3755="",0,X3755*0.3)))+IF(OR(L3755="DNP",L3755="")=TRUE,0,((L3759-L3755)*0.4)+(IF(Y3755="W",0.3,IF(Y3755="T",0,-0.3)))+(IF(M3755="",0,M3755*0.3)))</f>
        <v>1.8777777777777773</v>
      </c>
      <c r="AH3755" s="247">
        <f t="shared" si="3237"/>
        <v>1.7346666666666652</v>
      </c>
      <c r="AI3755">
        <f t="shared" si="3230"/>
        <v>8</v>
      </c>
      <c r="AJ3755">
        <f t="shared" ref="AJ3755" si="3275">AI3755+VLOOKUP(A3755,$A$2665:$O$2769,15,FALSE)</f>
        <v>9</v>
      </c>
      <c r="AK3755">
        <f t="shared" si="3163"/>
        <v>45</v>
      </c>
    </row>
    <row r="3756" spans="1:37" ht="16.5" thickBot="1" x14ac:dyDescent="0.3">
      <c r="A3756" s="238" t="str">
        <f>CONCATENATE($C$10,"Wk ",B3756,"P",A3738)</f>
        <v>2015Wk 17P28</v>
      </c>
      <c r="B3756" s="52">
        <v>17</v>
      </c>
      <c r="C3756" s="52">
        <f>IFERROR(VLOOKUP($A3756,$A$106:$Q$3105,5,FALSE),"DNP")</f>
        <v>6</v>
      </c>
      <c r="D3756" s="52">
        <f>IFERROR(VLOOKUP($A3756,$A$106:$Q$3105,6,FALSE),"DNP")</f>
        <v>5</v>
      </c>
      <c r="E3756" s="52">
        <f>IFERROR(VLOOKUP($A3756,$A$106:$Q$3105,7,FALSE),"DNP")</f>
        <v>6</v>
      </c>
      <c r="F3756" s="52">
        <f>IFERROR(VLOOKUP($A3756,$A$106:$Q$3105,8,FALSE),"DNP")</f>
        <v>6</v>
      </c>
      <c r="G3756" s="52">
        <f>IFERROR(VLOOKUP($A3756,$A$106:$Q$3105,9,FALSE),"DNP")</f>
        <v>5</v>
      </c>
      <c r="H3756" s="52">
        <f>IFERROR(VLOOKUP($A3756,$A$106:$Q$3105,10,FALSE),"DNP")</f>
        <v>4</v>
      </c>
      <c r="I3756" s="52">
        <f>IFERROR(VLOOKUP($A3756,$A$106:$Q$3105,11,FALSE),"DNP")</f>
        <v>4</v>
      </c>
      <c r="J3756" s="52">
        <f>IFERROR(VLOOKUP($A3756,$A$106:$Q$3105,12,FALSE),"DNP")</f>
        <v>3</v>
      </c>
      <c r="K3756" s="52">
        <f>IFERROR(VLOOKUP($A3756,$A$106:$Q$3105,13,FALSE),"DNP")</f>
        <v>6</v>
      </c>
      <c r="L3756" s="239">
        <f>IF(OR(K3756="DNP",K3756=""),"DNP",SUM(C3756:K3756))</f>
        <v>45</v>
      </c>
      <c r="M3756" s="240">
        <f>IFERROR(VLOOKUP($A3756,$A$106:$Q$3105,17,FALSE),"DNP")</f>
        <v>2</v>
      </c>
      <c r="N3756" s="241"/>
      <c r="O3756" s="241"/>
      <c r="P3756" s="241"/>
      <c r="Q3756" s="241"/>
      <c r="R3756" s="241"/>
      <c r="S3756" s="241"/>
      <c r="T3756" s="241"/>
      <c r="U3756" s="241"/>
      <c r="V3756" s="241"/>
      <c r="W3756" s="242"/>
      <c r="X3756" s="243"/>
      <c r="Y3756" s="49" t="str">
        <f t="shared" ref="Y3756" si="3276">IF(M3756="DNP","DNP",IF(M3756=1,"T",IF(M3756&gt;1,"W","L")))</f>
        <v>W</v>
      </c>
      <c r="Z3756" s="49">
        <f t="shared" si="3222"/>
        <v>0</v>
      </c>
      <c r="AA3756" s="244">
        <f t="shared" si="3223"/>
        <v>0</v>
      </c>
      <c r="AB3756" s="250">
        <f t="shared" ref="AB3756" si="3277">IF(AE3756&gt;=4,ROUNDDOWN((((VLOOKUP(MAX(AE3740:AE3756),AE3740:AK3757,7,FALSE)+VLOOKUP(MAX(AE3740:AE3756)-1,AE3740:AK3757,7,FALSE)+VLOOKUP(MAX(AE3740:AE3756)-2,AE3740:AK3757,7,FALSE)+VLOOKUP(MAX(AE3740:AE3756)-3,AE3740:AK3757,7,FALSE))/4)-36)*0.8,0),G3738)</f>
        <v>8</v>
      </c>
      <c r="AC3756" s="246">
        <f t="shared" si="3256"/>
        <v>17</v>
      </c>
      <c r="AD3756" t="str">
        <f>IF(L3756&lt;&gt;"DNP","P","DNP")</f>
        <v>P</v>
      </c>
      <c r="AE3756" s="52">
        <f>COUNTIF(AD3740:AD3756,"=P")</f>
        <v>17</v>
      </c>
      <c r="AF3756" t="str">
        <f t="shared" si="3226"/>
        <v>R</v>
      </c>
      <c r="AG3756" s="247">
        <f>IF(OR(W3756="DNP",W3756="")=TRUE,0,((W3759-W3756)*0.4)+(IF(Y3756="W",0.3,IF(Y3756="T",0,-0.3)))+(IF(X3756="",0,X3756*0.3)))+IF(OR(L3756="DNP",L3756="")=TRUE,0,((L3759-L3756)*0.4)+(IF(Y3756="W",0.3,IF(Y3756="T",0,-0.3)))+(IF(M3756="",0,M3756*0.3)))</f>
        <v>2.0555555555555545</v>
      </c>
      <c r="AH3756" s="247">
        <f t="shared" si="3237"/>
        <v>3.0679999999999983</v>
      </c>
      <c r="AI3756">
        <f t="shared" si="3230"/>
        <v>9</v>
      </c>
      <c r="AJ3756">
        <f t="shared" ref="AJ3756" si="3278">AI3756+VLOOKUP(A3756,$A$2832:$O$2936,15,FALSE)</f>
        <v>10</v>
      </c>
      <c r="AK3756">
        <f t="shared" si="3163"/>
        <v>45</v>
      </c>
    </row>
    <row r="3757" spans="1:37" ht="16.5" thickBot="1" x14ac:dyDescent="0.3">
      <c r="A3757" s="238" t="str">
        <f>CONCATENATE($C$10,"Wk ",B3757,"P",A3738)</f>
        <v>2015Wk 18P28</v>
      </c>
      <c r="B3757" s="52">
        <v>18</v>
      </c>
      <c r="C3757" s="241"/>
      <c r="D3757" s="241"/>
      <c r="E3757" s="241"/>
      <c r="F3757" s="241"/>
      <c r="G3757" s="241"/>
      <c r="H3757" s="241"/>
      <c r="I3757" s="241"/>
      <c r="J3757" s="241"/>
      <c r="K3757" s="241"/>
      <c r="L3757" s="248"/>
      <c r="M3757" s="249"/>
      <c r="N3757" s="52">
        <f>IFERROR(VLOOKUP($A3757,$A$106:$Q$3105,5,FALSE),"DNP")</f>
        <v>5</v>
      </c>
      <c r="O3757" s="52">
        <f>IFERROR(VLOOKUP($A3757,$A$106:$Q$3105,6,FALSE),"DNP")</f>
        <v>5</v>
      </c>
      <c r="P3757" s="52">
        <f>IFERROR(VLOOKUP($A3757,$A$106:$Q$3105,7,FALSE),"DNP")</f>
        <v>7</v>
      </c>
      <c r="Q3757" s="52">
        <f>IFERROR(VLOOKUP($A3757,$A$106:$Q$3105,8,FALSE),"DNP")</f>
        <v>5</v>
      </c>
      <c r="R3757" s="52">
        <f>IFERROR(VLOOKUP($A3757,$A$106:$Q$3105,9,FALSE),"DNP")</f>
        <v>3</v>
      </c>
      <c r="S3757" s="52">
        <f>IFERROR(VLOOKUP($A3757,$A$106:$Q$3105,10,FALSE),"DNP")</f>
        <v>5</v>
      </c>
      <c r="T3757" s="52">
        <f>IFERROR(VLOOKUP($A3757,$A$106:$Q$3105,11,FALSE),"DNP")</f>
        <v>4</v>
      </c>
      <c r="U3757" s="52">
        <f>IFERROR(VLOOKUP($A3757,$A$106:$Q$3105,12,FALSE),"DNP")</f>
        <v>5</v>
      </c>
      <c r="V3757" s="52">
        <f>IFERROR(VLOOKUP($A3757,$A$106:$Q$3105,13,FALSE),"DNP")</f>
        <v>7</v>
      </c>
      <c r="W3757" s="239">
        <f>IF(OR(V3757="DNP",V3757=""),"DNP",SUM(N3757:V3757))</f>
        <v>46</v>
      </c>
      <c r="X3757" s="240">
        <f>IFERROR(VLOOKUP($A3757,$A$106:$Q$3105,17,FALSE),"DNP")</f>
        <v>2</v>
      </c>
      <c r="Y3757" s="49" t="str">
        <f t="shared" ref="Y3757" si="3279">IF(X3757="DNP","DNP",IF(X3757=1,"T",IF(X3757&gt;1,"W","L")))</f>
        <v>W</v>
      </c>
      <c r="Z3757" s="49">
        <f t="shared" si="3222"/>
        <v>0</v>
      </c>
      <c r="AA3757" s="244">
        <f t="shared" si="3223"/>
        <v>0</v>
      </c>
      <c r="AB3757" s="250">
        <f t="shared" ref="AB3757" si="3280">IF(AE3757&gt;=4,ROUNDDOWN((((VLOOKUP(MAX(AE3740:AE3757),AE3740:AK3757,7,FALSE)+VLOOKUP(MAX(AE3740:AE3757)-1,AE3740:AK3757,7,FALSE)+VLOOKUP(MAX(AE3740:AE3757)-2,AE3740:AK3757,7,FALSE)+VLOOKUP(MAX(AE3740:AE3757)-3,AE3740:AK3757,7,FALSE))/4)-36)*0.8,0),G3738)</f>
        <v>8</v>
      </c>
      <c r="AC3757" s="246">
        <f t="shared" si="3256"/>
        <v>18</v>
      </c>
      <c r="AD3757" t="str">
        <f>IF(W3757&lt;&gt;"DNP","P","DNP")</f>
        <v>P</v>
      </c>
      <c r="AE3757" s="52">
        <f>COUNTIF(AD3740:AD3757,"=P")</f>
        <v>18</v>
      </c>
      <c r="AF3757" t="str">
        <f t="shared" si="3226"/>
        <v>R</v>
      </c>
      <c r="AG3757" s="247">
        <f>IF(OR(W3757="DNP",W3757="")=TRUE,0,((W3759-W3757)*0.4)+(IF(Y3757="W",0.3,IF(Y3757="T",0,-0.3)))+(IF(X3757="",0,X3757*0.3)))+IF(OR(L3757="DNP",L3757="")=TRUE,0,((L3759-L3757)*0.4)+(IF(Y3757="W",0.3,IF(Y3757="T",0,-0.3)))+(IF(M3757="",0,M3757*0.3)))</f>
        <v>1.477777777777777</v>
      </c>
      <c r="AH3757" s="247">
        <f t="shared" si="3237"/>
        <v>3.474666666666665</v>
      </c>
      <c r="AI3757">
        <f t="shared" si="3230"/>
        <v>9</v>
      </c>
      <c r="AJ3757">
        <f t="shared" ref="AJ3757" si="3281">AI3757+VLOOKUP(A3757,$A$2999:$O$3103,15,FALSE)</f>
        <v>9</v>
      </c>
      <c r="AK3757">
        <f t="shared" si="3163"/>
        <v>46</v>
      </c>
    </row>
    <row r="3758" spans="1:37" ht="18" x14ac:dyDescent="0.25">
      <c r="A3758" s="238" t="str">
        <f>CONCATENATE($C$10,"S&amp;AP",A3738)</f>
        <v>2015S&amp;AP28</v>
      </c>
      <c r="B3758" s="251" t="s">
        <v>321</v>
      </c>
      <c r="C3758" s="252" t="str">
        <f>CONCATENATE(SUM(C3740:C3757)+100,COUNT(C3740:C3757)+100)</f>
        <v>157109</v>
      </c>
      <c r="D3758" s="252" t="str">
        <f t="shared" ref="D3758:K3758" si="3282">CONCATENATE(SUM(D3740:D3757)+100,COUNT(D3740:D3757)+100)</f>
        <v>147109</v>
      </c>
      <c r="E3758" s="252" t="str">
        <f t="shared" si="3282"/>
        <v>164109</v>
      </c>
      <c r="F3758" s="252" t="str">
        <f t="shared" si="3282"/>
        <v>154109</v>
      </c>
      <c r="G3758" s="252" t="str">
        <f t="shared" si="3282"/>
        <v>146109</v>
      </c>
      <c r="H3758" s="252" t="str">
        <f t="shared" si="3282"/>
        <v>136109</v>
      </c>
      <c r="I3758" s="252" t="str">
        <f t="shared" si="3282"/>
        <v>143109</v>
      </c>
      <c r="J3758" s="252" t="str">
        <f t="shared" si="3282"/>
        <v>134109</v>
      </c>
      <c r="K3758" s="252" t="str">
        <f t="shared" si="3282"/>
        <v>150109</v>
      </c>
      <c r="L3758" s="253"/>
      <c r="M3758" s="254">
        <f>SUM(M3740:M3757)</f>
        <v>9</v>
      </c>
      <c r="N3758" s="252" t="str">
        <f>CONCATENATE(SUM(N3740:N3757)+100,COUNT(N3740:N3757)+100)</f>
        <v>150109</v>
      </c>
      <c r="O3758" s="252" t="str">
        <f t="shared" ref="O3758:V3758" si="3283">CONCATENATE(SUM(O3740:O3757)+100,COUNT(O3740:O3757)+100)</f>
        <v>154109</v>
      </c>
      <c r="P3758" s="252" t="str">
        <f t="shared" si="3283"/>
        <v>158109</v>
      </c>
      <c r="Q3758" s="252" t="str">
        <f t="shared" si="3283"/>
        <v>142109</v>
      </c>
      <c r="R3758" s="252" t="str">
        <f t="shared" si="3283"/>
        <v>133109</v>
      </c>
      <c r="S3758" s="252" t="str">
        <f t="shared" si="3283"/>
        <v>149109</v>
      </c>
      <c r="T3758" s="252" t="str">
        <f t="shared" si="3283"/>
        <v>133109</v>
      </c>
      <c r="U3758" s="252" t="str">
        <f t="shared" si="3283"/>
        <v>150109</v>
      </c>
      <c r="V3758" s="252" t="str">
        <f t="shared" si="3283"/>
        <v>158109</v>
      </c>
      <c r="W3758" s="253"/>
      <c r="X3758" s="254">
        <f>SUM(X3740:X3757)</f>
        <v>9</v>
      </c>
      <c r="Y3758" s="255"/>
      <c r="Z3758" s="256"/>
      <c r="AA3758" s="257"/>
      <c r="AB3758" s="52"/>
      <c r="AC3758" s="52"/>
    </row>
    <row r="3759" spans="1:37" ht="18" x14ac:dyDescent="0.25">
      <c r="B3759" s="251" t="s">
        <v>322</v>
      </c>
      <c r="C3759" s="258">
        <f>AVERAGE(C3740:C3757)</f>
        <v>6.333333333333333</v>
      </c>
      <c r="D3759" s="258">
        <f t="shared" ref="D3759:K3759" si="3284">AVERAGE(D3740:D3757)</f>
        <v>5.2222222222222223</v>
      </c>
      <c r="E3759" s="258">
        <f t="shared" si="3284"/>
        <v>7.1111111111111107</v>
      </c>
      <c r="F3759" s="258">
        <f t="shared" si="3284"/>
        <v>6</v>
      </c>
      <c r="G3759" s="258">
        <f t="shared" si="3284"/>
        <v>5.1111111111111107</v>
      </c>
      <c r="H3759" s="258">
        <f t="shared" si="3284"/>
        <v>4</v>
      </c>
      <c r="I3759" s="258">
        <f t="shared" si="3284"/>
        <v>4.7777777777777777</v>
      </c>
      <c r="J3759" s="258">
        <f t="shared" si="3284"/>
        <v>3.7777777777777777</v>
      </c>
      <c r="K3759" s="258">
        <f t="shared" si="3284"/>
        <v>5.5555555555555554</v>
      </c>
      <c r="L3759" s="259">
        <f>SUM(C3759:K3759)</f>
        <v>47.888888888888886</v>
      </c>
      <c r="M3759" s="260"/>
      <c r="N3759" s="258">
        <f>AVERAGE(N3740:N3757)</f>
        <v>5.5555555555555554</v>
      </c>
      <c r="O3759" s="258">
        <f t="shared" ref="O3759:V3759" si="3285">AVERAGE(O3740:O3757)</f>
        <v>6</v>
      </c>
      <c r="P3759" s="261">
        <f t="shared" si="3285"/>
        <v>6.4444444444444446</v>
      </c>
      <c r="Q3759" s="261">
        <f t="shared" si="3285"/>
        <v>4.666666666666667</v>
      </c>
      <c r="R3759" s="261">
        <f t="shared" si="3285"/>
        <v>3.6666666666666665</v>
      </c>
      <c r="S3759" s="261">
        <f t="shared" si="3285"/>
        <v>5.4444444444444446</v>
      </c>
      <c r="T3759" s="261">
        <f t="shared" si="3285"/>
        <v>3.6666666666666665</v>
      </c>
      <c r="U3759" s="261">
        <f t="shared" si="3285"/>
        <v>5.5555555555555554</v>
      </c>
      <c r="V3759" s="261">
        <f t="shared" si="3285"/>
        <v>6.4444444444444446</v>
      </c>
      <c r="W3759" s="262">
        <f>SUM(N3759:V3759)</f>
        <v>47.444444444444443</v>
      </c>
      <c r="X3759" s="260"/>
      <c r="Y3759" s="148"/>
      <c r="Z3759" s="263"/>
      <c r="AA3759" s="264"/>
      <c r="AB3759" s="52"/>
      <c r="AC3759" s="52"/>
    </row>
    <row r="3760" spans="1:37" x14ac:dyDescent="0.25">
      <c r="B3760" s="265"/>
      <c r="C3760" s="266"/>
      <c r="D3760" s="265"/>
      <c r="E3760" s="266"/>
      <c r="F3760" s="265"/>
      <c r="G3760" s="266"/>
      <c r="H3760" s="265"/>
      <c r="I3760" s="266"/>
      <c r="J3760" s="265"/>
      <c r="K3760" s="266"/>
      <c r="L3760" s="265"/>
      <c r="M3760" s="266"/>
      <c r="N3760" s="265"/>
      <c r="O3760" s="266"/>
      <c r="P3760" s="265"/>
      <c r="Q3760" s="266"/>
      <c r="R3760" s="265"/>
      <c r="S3760" s="266"/>
      <c r="T3760" s="265"/>
      <c r="U3760" s="266"/>
      <c r="V3760" s="265"/>
      <c r="W3760" s="266"/>
      <c r="X3760" s="265"/>
      <c r="Y3760" s="266"/>
      <c r="Z3760" s="265"/>
      <c r="AA3760" s="266"/>
      <c r="AB3760" s="265"/>
      <c r="AC3760" s="266"/>
    </row>
    <row r="3761" spans="1:37" ht="18.75" thickBot="1" x14ac:dyDescent="0.3">
      <c r="B3761" s="267"/>
      <c r="C3761" s="267"/>
      <c r="D3761" s="267"/>
      <c r="E3761" s="296" t="s">
        <v>323</v>
      </c>
      <c r="F3761" s="297"/>
      <c r="G3761" s="297"/>
      <c r="H3761" s="297"/>
      <c r="I3761" s="297"/>
      <c r="J3761" s="297"/>
      <c r="K3761" s="297"/>
      <c r="L3761" s="297"/>
      <c r="M3761" s="297"/>
    </row>
    <row r="3762" spans="1:37" ht="16.5" thickBot="1" x14ac:dyDescent="0.3">
      <c r="B3762" s="267"/>
      <c r="C3762" s="52"/>
      <c r="D3762" s="268" t="s">
        <v>324</v>
      </c>
      <c r="E3762" s="293" t="s">
        <v>325</v>
      </c>
      <c r="F3762" s="294"/>
      <c r="G3762" s="294"/>
      <c r="H3762" s="294"/>
      <c r="I3762" s="294"/>
      <c r="J3762" s="294"/>
      <c r="K3762" s="294"/>
      <c r="L3762" s="294"/>
      <c r="M3762" s="295"/>
      <c r="P3762" t="s">
        <v>326</v>
      </c>
      <c r="R3762" t="s">
        <v>327</v>
      </c>
    </row>
    <row r="3763" spans="1:37" x14ac:dyDescent="0.25">
      <c r="B3763" s="267"/>
      <c r="C3763" s="52"/>
      <c r="D3763" s="269">
        <f>MAX(AC3740:AC3757)</f>
        <v>18</v>
      </c>
      <c r="E3763" s="270" t="s">
        <v>328</v>
      </c>
      <c r="F3763" s="271" t="s">
        <v>329</v>
      </c>
      <c r="G3763" s="271" t="s">
        <v>330</v>
      </c>
      <c r="H3763" s="271" t="s">
        <v>331</v>
      </c>
      <c r="I3763" s="271" t="s">
        <v>332</v>
      </c>
      <c r="J3763" s="271" t="s">
        <v>19</v>
      </c>
      <c r="K3763" s="271" t="s">
        <v>333</v>
      </c>
      <c r="L3763" s="271" t="s">
        <v>334</v>
      </c>
      <c r="M3763" s="272" t="s">
        <v>312</v>
      </c>
      <c r="N3763" t="s">
        <v>318</v>
      </c>
      <c r="O3763" s="273" t="s">
        <v>18</v>
      </c>
      <c r="P3763" s="274" t="s">
        <v>335</v>
      </c>
      <c r="Q3763" s="274" t="s">
        <v>336</v>
      </c>
      <c r="R3763" t="s">
        <v>0</v>
      </c>
      <c r="S3763" t="s">
        <v>1</v>
      </c>
      <c r="T3763" t="s">
        <v>13</v>
      </c>
      <c r="U3763" t="s">
        <v>337</v>
      </c>
      <c r="V3763" s="237" t="s">
        <v>338</v>
      </c>
      <c r="W3763" s="237" t="s">
        <v>339</v>
      </c>
      <c r="X3763" s="237" t="s">
        <v>340</v>
      </c>
      <c r="Y3763" s="237" t="s">
        <v>341</v>
      </c>
      <c r="Z3763" s="237" t="s">
        <v>342</v>
      </c>
      <c r="AA3763" s="237" t="s">
        <v>343</v>
      </c>
      <c r="AB3763" s="237" t="s">
        <v>344</v>
      </c>
      <c r="AC3763" s="237" t="s">
        <v>345</v>
      </c>
    </row>
    <row r="3764" spans="1:37" ht="16.5" thickBot="1" x14ac:dyDescent="0.3">
      <c r="A3764" s="238" t="str">
        <f>CONCATENATE($C$10,"P",A3738)</f>
        <v>2015P28</v>
      </c>
      <c r="B3764" s="275"/>
      <c r="C3764" s="52" t="str">
        <f>C3738</f>
        <v>Dan Mahar</v>
      </c>
      <c r="D3764" s="276">
        <f>IF(D3763=0,G3738,VLOOKUP(D3763,B3740:AB3757,27,FALSE))</f>
        <v>8</v>
      </c>
      <c r="E3764" s="277">
        <f>E3767+E3770</f>
        <v>18</v>
      </c>
      <c r="F3764" s="277">
        <f>F3767+F3770</f>
        <v>8</v>
      </c>
      <c r="G3764" s="277">
        <f>G3767+G3770</f>
        <v>8</v>
      </c>
      <c r="H3764" s="277">
        <f>H3767+H3770</f>
        <v>2</v>
      </c>
      <c r="I3764" s="277">
        <f>I3767+I3770</f>
        <v>36</v>
      </c>
      <c r="J3764" s="278">
        <f>E3764/I3764</f>
        <v>0.5</v>
      </c>
      <c r="K3764" s="279">
        <f>F3764/SUM(F3764:H3764)</f>
        <v>0.44444444444444442</v>
      </c>
      <c r="L3764" s="277">
        <f>L3767+L3770</f>
        <v>1</v>
      </c>
      <c r="M3764" s="277">
        <f>M3767+M3770</f>
        <v>18</v>
      </c>
      <c r="N3764" s="247">
        <f>VLOOKUP(D3763,AC3740:AH3757,6,FALSE)</f>
        <v>3.474666666666665</v>
      </c>
      <c r="O3764">
        <f>IFERROR(VLOOKUP(D3763,AC3740:AI3757,7,FALSE),AI3740)</f>
        <v>9</v>
      </c>
      <c r="P3764" s="134">
        <f>IF(D3764&lt;=-1,ROUNDUP(((((ROUNDDOWN((AVERAGE(L3740:L3757,W3740:W3757)-36)*0.8,0)+0.001)/0.8)+36)*(COUNT(L3740:L3757,W3740:W3757)+1))-SUM(L3740:L3757,W3740:W3757),0),ROUNDUP(((((ROUNDDOWN((AVERAGE(L3740:L3757,W3740:W3757)-36)*0.8,0)+1)/0.8)+36)*(COUNT(L3740:L3757,W3740:W3757)+1))-SUM(L3740:L3757,W3740:W3757),0))</f>
        <v>64</v>
      </c>
      <c r="Q3764" s="134">
        <f>IF(ROUNDDOWN((AVERAGE(L3740:L3757,W3740:W3757)-36)*0.8,0)&lt;=0,ROUNDDOWN(((((ROUNDDOWN((AVERAGE(L3740:L3757,W3740:W3757)-36)*0.8,0)-1)/0.8)+36)*(COUNT(L3740:L3757,W3740:W3757)+1))-SUM(L3740:L3757,W3740:W3757),0),ROUNDDOWN(((((ROUNDDOWN((AVERAGE(L3740:L3757,W3740:W3757)-36)*0.8,0)-0.001)/0.8)+36)*(COUNT(L3740:L3757,W3740:W3757)+1))-SUM(L3740:L3757,W3740:W3757),0))</f>
        <v>39</v>
      </c>
      <c r="R3764" s="247">
        <f>L3759</f>
        <v>47.888888888888886</v>
      </c>
      <c r="S3764" s="247">
        <f>W3759</f>
        <v>47.444444444444443</v>
      </c>
      <c r="T3764">
        <f>SUMIF(AD3740:AD3757,"P",AI3740:AI3757)</f>
        <v>145</v>
      </c>
      <c r="U3764">
        <f>SUMIF(AD3740:AD3757,"P",AJ3740:AJ3757)</f>
        <v>125</v>
      </c>
      <c r="V3764" s="280">
        <f>SUM(COUNTIF(C3740:C3757,3),COUNTIF(D3740:D3757,2),COUNTIF(E3740:E3757,3),COUNTIF(F3740:F3757,2),COUNTIF(G3740:G3757,2),COUNTIF(H3740:H3757,1),COUNTIF(I3740:I3757,2),COUNTIF(J3740:J3757,1),COUNTIF(K3740:K3757,2),COUNTIF(N3740:N3757,2),COUNTIF(O3740:O3757,2),COUNTIF(P3740:P3757,3),COUNTIF(Q3740:Q3757,2),COUNTIF(R3740:R3757,1),COUNTIF(S3740:S3757,2),COUNTIF(T3740:T3757,1),COUNTIF(U3740:U3757,2),COUNTIF(V3740:V3757,3))/(9*MAX($AE3740:$AE3757))</f>
        <v>0</v>
      </c>
      <c r="W3764" s="280">
        <f>SUM(COUNTIF(C3740:C3757,4),COUNTIF(D3740:D3757,3),COUNTIF(E3740:E3757,4),COUNTIF(F3740:F3757,3),COUNTIF(G3740:G3757,3),COUNTIF(H3740:H3757,2),COUNTIF(I3740:I3757,3),COUNTIF(J3740:J3757,2),COUNTIF(K3740:K3757,3),COUNTIF(N3740:N3757,3),COUNTIF(O3740:O3757,3),COUNTIF(P3740:P3757,4),COUNTIF(Q3740:Q3757,3),COUNTIF(R3740:R3757,2),COUNTIF(S3740:S3757,3),COUNTIF(T3740:T3757,2),COUNTIF(U3740:U3757,3),COUNTIF(V3740:V3757,4))/(9*MAX($AE3740:$AE3757))</f>
        <v>0</v>
      </c>
      <c r="X3764" s="280">
        <f>SUM(COUNTIF(C3740:C3757,5),COUNTIF(D3740:D3757,4),COUNTIF(E3740:E3757,5),COUNTIF(F3740:F3757,4),COUNTIF(G3740:G3757,4),COUNTIF(H3740:H3757,3),COUNTIF(I3740:I3757,4),COUNTIF(J3740:J3757,3),COUNTIF(K3740:K3757,4),COUNTIF(N3740:N3757,4),COUNTIF(O3740:O3757,4),COUNTIF(P3740:P3757,5),COUNTIF(Q3740:Q3757,4),COUNTIF(R3740:R3757,3),COUNTIF(S3740:S3757,4),COUNTIF(T3740:T3757,3),COUNTIF(U3740:U3757,4),COUNTIF(V3740:V3757,5))/(9*MAX($AE3740:$AE3757))</f>
        <v>0.11728395061728394</v>
      </c>
      <c r="Y3764" s="280">
        <f>SUM(COUNTIF(C3740:C3757,6),COUNTIF(D3740:D3757,5),COUNTIF(E3740:E3757,6),COUNTIF(F3740:F3757,5),COUNTIF(G3740:G3757,5),COUNTIF(H3740:H3757,4),COUNTIF(I3740:I3757,5),COUNTIF(J3740:J3757,4),COUNTIF(K3740:K3757,5),COUNTIF(N3740:N3757,5),COUNTIF(O3740:O3757,5),COUNTIF(P3740:P3757,6),COUNTIF(Q3740:Q3757,5),COUNTIF(R3740:R3757,4),COUNTIF(S3740:S3757,5),COUNTIF(T3740:T3757,4),COUNTIF(U3740:U3757,5),COUNTIF(V3740:V3757,6))/(9*MAX($AE3740:$AE3757))</f>
        <v>0.53703703703703709</v>
      </c>
      <c r="Z3764" s="280">
        <f>SUM(COUNTIF(C3740:C3757,"&gt;=7"),COUNTIF(D3740:D3757,"&gt;=6"),COUNTIF(E3740:E3757,"&gt;=7"),COUNTIF(F3740:F3757,"&gt;=6"),COUNTIF(G3740:G3757,"&gt;=6"),COUNTIF(H3740:H3757,"&gt;=5"),COUNTIF(I3740:I3757,"&gt;=6"),COUNTIF(J3740:J3757,"&gt;=5"),COUNTIF(K3740:K3757,"&gt;=6"),COUNTIF(N3740:N3757,"&gt;=6"),COUNTIF(O3740:O3757,"&gt;=6"),COUNTIF(P3740:P3757,"&gt;=7"),COUNTIF(Q3740:Q3757,"&gt;=6"),COUNTIF(R3740:R3757,"&gt;=5"),COUNTIF(S3740:S3757,"&gt;=6"),COUNTIF(T3740:T3757,"&gt;=5"),COUNTIF(U3740:U3757,"&gt;=6"),COUNTIF(V3740:V3757,"&gt;=7"))/(9*MAX($AE3740:$AE3757))</f>
        <v>0.34567901234567899</v>
      </c>
      <c r="AA3764">
        <f>AVERAGE(AI3740:AI3749)</f>
        <v>7.9</v>
      </c>
      <c r="AB3764">
        <f t="shared" ref="AB3764" si="3286">MAX(AI3740:AI3757)</f>
        <v>9</v>
      </c>
      <c r="AC3764">
        <f>MIN(AI3740:AI3756)</f>
        <v>7</v>
      </c>
    </row>
    <row r="3765" spans="1:37" x14ac:dyDescent="0.25">
      <c r="E3765" s="293" t="s">
        <v>346</v>
      </c>
      <c r="F3765" s="294"/>
      <c r="G3765" s="294"/>
      <c r="H3765" s="294"/>
      <c r="I3765" s="294"/>
      <c r="J3765" s="294"/>
      <c r="K3765" s="294"/>
      <c r="L3765" s="294"/>
      <c r="M3765" s="295"/>
    </row>
    <row r="3766" spans="1:37" x14ac:dyDescent="0.25">
      <c r="E3766" s="270" t="s">
        <v>328</v>
      </c>
      <c r="F3766" s="271" t="s">
        <v>329</v>
      </c>
      <c r="G3766" s="271" t="s">
        <v>330</v>
      </c>
      <c r="H3766" s="271" t="s">
        <v>331</v>
      </c>
      <c r="I3766" s="271" t="s">
        <v>332</v>
      </c>
      <c r="J3766" s="271" t="s">
        <v>19</v>
      </c>
      <c r="K3766" s="271" t="s">
        <v>333</v>
      </c>
      <c r="L3766" s="271" t="s">
        <v>334</v>
      </c>
      <c r="M3766" s="272" t="s">
        <v>312</v>
      </c>
    </row>
    <row r="3767" spans="1:37" ht="16.5" thickBot="1" x14ac:dyDescent="0.3">
      <c r="E3767" s="281">
        <f>M3758</f>
        <v>9</v>
      </c>
      <c r="F3767" s="199">
        <f>COUNTIF(M3740:M3757,"&gt;1")</f>
        <v>4</v>
      </c>
      <c r="G3767" s="199">
        <f>COUNTIF(M3740:M3757,"&lt;1")</f>
        <v>4</v>
      </c>
      <c r="H3767" s="199">
        <f>COUNTIF(M3740:M3757,"=1")</f>
        <v>1</v>
      </c>
      <c r="I3767" s="199">
        <f>SUM(F3767:H3767)*2</f>
        <v>18</v>
      </c>
      <c r="J3767" s="278">
        <f>E3767/I3767</f>
        <v>0.5</v>
      </c>
      <c r="K3767" s="279">
        <f>F3767/SUM(F3767:H3767)</f>
        <v>0.44444444444444442</v>
      </c>
      <c r="L3767" s="282">
        <f>SUM(Z3740,Z3742,Z3744,Z3746,Z3748,Z3750,Z3752,Z3754,Z3756)</f>
        <v>0</v>
      </c>
      <c r="M3767" s="283">
        <f>SUM(AA3740,AA3742,AA3744,AA3746,AA3748,AA3750,AA3752,AA3754,AA3756)</f>
        <v>0</v>
      </c>
    </row>
    <row r="3768" spans="1:37" x14ac:dyDescent="0.25">
      <c r="E3768" s="293" t="s">
        <v>347</v>
      </c>
      <c r="F3768" s="294"/>
      <c r="G3768" s="294"/>
      <c r="H3768" s="294"/>
      <c r="I3768" s="294"/>
      <c r="J3768" s="294"/>
      <c r="K3768" s="294"/>
      <c r="L3768" s="294"/>
      <c r="M3768" s="295"/>
    </row>
    <row r="3769" spans="1:37" x14ac:dyDescent="0.25">
      <c r="E3769" s="270" t="s">
        <v>328</v>
      </c>
      <c r="F3769" s="271" t="s">
        <v>329</v>
      </c>
      <c r="G3769" s="271" t="s">
        <v>330</v>
      </c>
      <c r="H3769" s="271" t="s">
        <v>331</v>
      </c>
      <c r="I3769" s="271" t="s">
        <v>332</v>
      </c>
      <c r="J3769" s="271" t="s">
        <v>19</v>
      </c>
      <c r="K3769" s="271" t="s">
        <v>333</v>
      </c>
      <c r="L3769" s="271" t="s">
        <v>334</v>
      </c>
      <c r="M3769" s="272" t="s">
        <v>312</v>
      </c>
    </row>
    <row r="3770" spans="1:37" ht="16.5" thickBot="1" x14ac:dyDescent="0.3">
      <c r="E3770" s="281">
        <f>X3758</f>
        <v>9</v>
      </c>
      <c r="F3770" s="199">
        <f>COUNTIF(X3740:X3757,"&gt;1")</f>
        <v>4</v>
      </c>
      <c r="G3770" s="199">
        <f>COUNTIF(X3740:X3757,"&lt;1")</f>
        <v>4</v>
      </c>
      <c r="H3770" s="199">
        <f>COUNTIF(X3740:X3757,"=1")</f>
        <v>1</v>
      </c>
      <c r="I3770" s="199">
        <f>SUM(F3770:H3770)*2</f>
        <v>18</v>
      </c>
      <c r="J3770" s="278">
        <f>E3770/I3770</f>
        <v>0.5</v>
      </c>
      <c r="K3770" s="279">
        <f>F3770/SUM(F3770:H3770)</f>
        <v>0.44444444444444442</v>
      </c>
      <c r="L3770" s="284">
        <f>SUM(Z3741,Z3743,Z3745,Z3747,Z3749,Z3751,Z3753,Z3755,Z3757)</f>
        <v>1</v>
      </c>
      <c r="M3770" s="285">
        <f>SUM(AA3741,AA3743,AA3745,AA3747,AA3749,AA3751,AA3753,AA3755,AA3757)</f>
        <v>18</v>
      </c>
    </row>
    <row r="3772" spans="1:37" ht="16.5" thickBot="1" x14ac:dyDescent="0.3"/>
    <row r="3773" spans="1:37" ht="21" thickBot="1" x14ac:dyDescent="0.35">
      <c r="A3773" s="223">
        <v>29</v>
      </c>
      <c r="B3773" s="224"/>
      <c r="C3773" s="225" t="s">
        <v>243</v>
      </c>
      <c r="D3773" s="225"/>
      <c r="E3773" s="225"/>
      <c r="F3773" s="23" t="s">
        <v>308</v>
      </c>
      <c r="G3773" s="226">
        <v>10</v>
      </c>
      <c r="I3773" s="225"/>
      <c r="J3773" s="52"/>
      <c r="K3773" s="52"/>
      <c r="L3773" s="298" t="s">
        <v>0</v>
      </c>
      <c r="M3773" s="299"/>
      <c r="N3773" s="225"/>
      <c r="O3773" s="225" t="s">
        <v>348</v>
      </c>
      <c r="P3773" s="225"/>
      <c r="Q3773" s="225"/>
      <c r="R3773" s="225" t="s">
        <v>309</v>
      </c>
      <c r="S3773" s="226">
        <v>3</v>
      </c>
      <c r="T3773" s="52"/>
      <c r="U3773" s="52"/>
      <c r="V3773" s="52"/>
      <c r="W3773" s="298" t="s">
        <v>1</v>
      </c>
      <c r="X3773" s="299"/>
      <c r="Y3773" s="52"/>
      <c r="Z3773" s="52"/>
      <c r="AA3773" s="52"/>
      <c r="AB3773" s="52"/>
      <c r="AC3773" s="52"/>
    </row>
    <row r="3774" spans="1:37" ht="16.5" thickBot="1" x14ac:dyDescent="0.3">
      <c r="B3774" s="52" t="s">
        <v>4</v>
      </c>
      <c r="C3774" s="228">
        <v>1</v>
      </c>
      <c r="D3774" s="229">
        <v>2</v>
      </c>
      <c r="E3774" s="229">
        <v>3</v>
      </c>
      <c r="F3774" s="229">
        <v>4</v>
      </c>
      <c r="G3774" s="229">
        <v>5</v>
      </c>
      <c r="H3774" s="229">
        <v>6</v>
      </c>
      <c r="I3774" s="229">
        <v>7</v>
      </c>
      <c r="J3774" s="229">
        <v>8</v>
      </c>
      <c r="K3774" s="230">
        <v>9</v>
      </c>
      <c r="L3774" s="231" t="s">
        <v>69</v>
      </c>
      <c r="M3774" s="232" t="s">
        <v>8</v>
      </c>
      <c r="N3774" s="233">
        <v>10</v>
      </c>
      <c r="O3774" s="234">
        <v>11</v>
      </c>
      <c r="P3774" s="234">
        <v>12</v>
      </c>
      <c r="Q3774" s="234">
        <v>13</v>
      </c>
      <c r="R3774" s="234">
        <v>14</v>
      </c>
      <c r="S3774" s="234">
        <v>15</v>
      </c>
      <c r="T3774" s="234">
        <v>16</v>
      </c>
      <c r="U3774" s="234">
        <v>17</v>
      </c>
      <c r="V3774" s="234">
        <v>18</v>
      </c>
      <c r="W3774" s="231" t="s">
        <v>69</v>
      </c>
      <c r="X3774" s="232" t="s">
        <v>8</v>
      </c>
      <c r="Y3774" s="235" t="s">
        <v>310</v>
      </c>
      <c r="Z3774" s="236" t="s">
        <v>311</v>
      </c>
      <c r="AA3774" s="235" t="s">
        <v>312</v>
      </c>
      <c r="AB3774" s="235" t="s">
        <v>313</v>
      </c>
      <c r="AC3774" s="237" t="s">
        <v>314</v>
      </c>
      <c r="AD3774" s="237" t="s">
        <v>315</v>
      </c>
      <c r="AE3774" s="237" t="s">
        <v>316</v>
      </c>
      <c r="AF3774" s="237" t="s">
        <v>192</v>
      </c>
      <c r="AG3774" s="237" t="s">
        <v>317</v>
      </c>
      <c r="AH3774" s="237" t="s">
        <v>318</v>
      </c>
      <c r="AI3774" s="237" t="s">
        <v>18</v>
      </c>
      <c r="AJ3774" s="237" t="s">
        <v>319</v>
      </c>
      <c r="AK3774" t="s">
        <v>69</v>
      </c>
    </row>
    <row r="3775" spans="1:37" ht="16.5" thickBot="1" x14ac:dyDescent="0.3">
      <c r="A3775" s="238" t="str">
        <f>CONCATENATE($C$10,"Wk ",B3775,"P",A3773)</f>
        <v>2015Wk 1P29</v>
      </c>
      <c r="B3775" s="52">
        <v>1</v>
      </c>
      <c r="C3775" s="52">
        <f>IFERROR(VLOOKUP($A3775,$A$106:$Q$3105,5,FALSE),"DNP")</f>
        <v>6</v>
      </c>
      <c r="D3775" s="52">
        <f>IFERROR(VLOOKUP($A3775,$A$106:$Q$3105,6,FALSE),"DNP")</f>
        <v>6</v>
      </c>
      <c r="E3775" s="52">
        <f>IFERROR(VLOOKUP($A3775,$A$106:$Q$3105,7,FALSE),"DNP")</f>
        <v>8</v>
      </c>
      <c r="F3775" s="52">
        <f>IFERROR(VLOOKUP($A3775,$A$106:$Q$3105,8,FALSE),"DNP")</f>
        <v>6</v>
      </c>
      <c r="G3775" s="52">
        <f>IFERROR(VLOOKUP($A3775,$A$106:$Q$3105,9,FALSE),"DNP")</f>
        <v>4</v>
      </c>
      <c r="H3775" s="52">
        <f>IFERROR(VLOOKUP($A3775,$A$106:$Q$3105,10,FALSE),"DNP")</f>
        <v>3</v>
      </c>
      <c r="I3775" s="52">
        <f>IFERROR(VLOOKUP($A3775,$A$106:$Q$3105,11,FALSE),"DNP")</f>
        <v>6</v>
      </c>
      <c r="J3775" s="52">
        <f>IFERROR(VLOOKUP($A3775,$A$106:$Q$3105,12,FALSE),"DNP")</f>
        <v>3</v>
      </c>
      <c r="K3775" s="52">
        <f>IFERROR(VLOOKUP($A3775,$A$106:$Q$3105,13,FALSE),"DNP")</f>
        <v>5</v>
      </c>
      <c r="L3775" s="239">
        <f>IF(OR(K3775="DNP",K3775=""),"DNP",SUM(C3775:K3775))</f>
        <v>47</v>
      </c>
      <c r="M3775" s="240">
        <f>IFERROR(VLOOKUP($A3775,$A$106:$Q$3105,17,FALSE),"DNP")</f>
        <v>2</v>
      </c>
      <c r="N3775" s="241"/>
      <c r="O3775" s="241"/>
      <c r="P3775" s="241"/>
      <c r="Q3775" s="241"/>
      <c r="R3775" s="241"/>
      <c r="S3775" s="241"/>
      <c r="T3775" s="241"/>
      <c r="U3775" s="241"/>
      <c r="V3775" s="241"/>
      <c r="W3775" s="242"/>
      <c r="X3775" s="243"/>
      <c r="Y3775" s="49" t="str">
        <f>IF(M3775="DNP","DNP",IF(M3775=1,"T",IF(M3775&gt;1,"W","L")))</f>
        <v>W</v>
      </c>
      <c r="Z3775" s="49">
        <f t="shared" ref="Z3775:Z3792" si="3287">IFERROR(VLOOKUP($A3775,$A$106:$Q$3105,15,FALSE),"")</f>
        <v>2</v>
      </c>
      <c r="AA3775" s="244">
        <f t="shared" ref="AA3775:AA3792" si="3288">IFERROR(VLOOKUP($A3775,$A$106:$Q$3105,16,FALSE),"")</f>
        <v>14</v>
      </c>
      <c r="AB3775" s="245">
        <f t="shared" ref="AB3775" si="3289">G3773</f>
        <v>10</v>
      </c>
      <c r="AC3775" s="246">
        <f t="shared" ref="AC3775:AC3783" si="3290">IF(VLOOKUP(LEFT($A3775,8),$A$106:$Q$3105,17,FALSE)="Played",B3775,"")</f>
        <v>1</v>
      </c>
      <c r="AD3775" t="str">
        <f>IF(L3775&lt;&gt;"DNP","P","DNP")</f>
        <v>P</v>
      </c>
      <c r="AE3775" s="52">
        <f>COUNTIF(AD3775:AD3775,"=P")</f>
        <v>1</v>
      </c>
      <c r="AF3775" t="str">
        <f t="shared" ref="AF3775:AF3792" si="3291">IFERROR(VLOOKUP($A3775,$A$106:$R$3105,18,FALSE),"DNP")</f>
        <v>R</v>
      </c>
      <c r="AG3775" s="247">
        <f>IF(OR(W3775="DNP",W3775="")=TRUE,0,((W3794-W3775)*0.4)+(IF(Y3775="W",0.3,IF(Y3775="T",0,-0.3)))+(IF(X3775="",0,X3775*0.3)))+IF(OR(L3775="DNP",L3775="")=TRUE,0,((L3794-L3775)*0.4)+(IF(Y3775="W",0.3,IF(Y3775="T",0,-0.3)))+(IF(M3775="",0,M3775*0.3)))</f>
        <v>0.98888888888888571</v>
      </c>
      <c r="AH3775" s="247">
        <f>AG3775</f>
        <v>0.98888888888888571</v>
      </c>
      <c r="AI3775">
        <f>(34-(AB3775*2))/2</f>
        <v>7</v>
      </c>
      <c r="AJ3775">
        <f t="shared" ref="AJ3775" si="3292">AI3775+VLOOKUP(A3775,$A$160:$O$264,15,FALSE)</f>
        <v>8</v>
      </c>
      <c r="AK3775">
        <f t="shared" ref="AK3775:AK3827" si="3293">IFERROR(L3775+W3775,"DNP")</f>
        <v>47</v>
      </c>
    </row>
    <row r="3776" spans="1:37" ht="16.5" thickBot="1" x14ac:dyDescent="0.3">
      <c r="A3776" s="238" t="str">
        <f>CONCATENATE($C$10,"Wk ",B3776,"P",A3773)</f>
        <v>2015Wk 2P29</v>
      </c>
      <c r="B3776" s="52">
        <v>2</v>
      </c>
      <c r="C3776" s="241"/>
      <c r="D3776" s="241"/>
      <c r="E3776" s="241"/>
      <c r="F3776" s="241"/>
      <c r="G3776" s="241"/>
      <c r="H3776" s="241"/>
      <c r="I3776" s="241"/>
      <c r="J3776" s="241"/>
      <c r="K3776" s="241"/>
      <c r="L3776" s="248"/>
      <c r="M3776" s="249"/>
      <c r="N3776" s="52">
        <f>IFERROR(VLOOKUP($A3776,$A$106:$Q$3105,5,FALSE),"DNP")</f>
        <v>6</v>
      </c>
      <c r="O3776" s="52">
        <f>IFERROR(VLOOKUP($A3776,$A$106:$Q$3105,6,FALSE),"DNP")</f>
        <v>7</v>
      </c>
      <c r="P3776" s="52">
        <f>IFERROR(VLOOKUP($A3776,$A$106:$Q$3105,7,FALSE),"DNP")</f>
        <v>7</v>
      </c>
      <c r="Q3776" s="52">
        <f>IFERROR(VLOOKUP($A3776,$A$106:$Q$3105,8,FALSE),"DNP")</f>
        <v>5</v>
      </c>
      <c r="R3776" s="52">
        <f>IFERROR(VLOOKUP($A3776,$A$106:$Q$3105,9,FALSE),"DNP")</f>
        <v>3</v>
      </c>
      <c r="S3776" s="52">
        <f>IFERROR(VLOOKUP($A3776,$A$106:$Q$3105,10,FALSE),"DNP")</f>
        <v>7</v>
      </c>
      <c r="T3776" s="52">
        <f>IFERROR(VLOOKUP($A3776,$A$106:$Q$3105,11,FALSE),"DNP")</f>
        <v>4</v>
      </c>
      <c r="U3776" s="52">
        <f>IFERROR(VLOOKUP($A3776,$A$106:$Q$3105,12,FALSE),"DNP")</f>
        <v>5</v>
      </c>
      <c r="V3776" s="52">
        <f>IFERROR(VLOOKUP($A3776,$A$106:$Q$3105,13,FALSE),"DNP")</f>
        <v>6</v>
      </c>
      <c r="W3776" s="239">
        <f>IF(OR(V3776="DNP",V3776=""),"DNP",SUM(N3776:V3776))</f>
        <v>50</v>
      </c>
      <c r="X3776" s="240">
        <f>IFERROR(VLOOKUP($A3776,$A$106:$Q$3105,17,FALSE),"DNP")</f>
        <v>0</v>
      </c>
      <c r="Y3776" s="49" t="str">
        <f>IF(X3776="DNP","DNP",IF(X3776=1,"T",IF(X3776&gt;1,"W","L")))</f>
        <v>L</v>
      </c>
      <c r="Z3776" s="49">
        <f t="shared" si="3287"/>
        <v>0</v>
      </c>
      <c r="AA3776" s="244">
        <f t="shared" si="3288"/>
        <v>0</v>
      </c>
      <c r="AB3776" s="245">
        <f t="shared" ref="AB3776" si="3294">G3773</f>
        <v>10</v>
      </c>
      <c r="AC3776" s="246">
        <f t="shared" si="3290"/>
        <v>2</v>
      </c>
      <c r="AD3776" t="str">
        <f>IF(W3776&lt;&gt;"DNP","P","DNP")</f>
        <v>P</v>
      </c>
      <c r="AE3776" s="52">
        <f>COUNTIF(AD3775:AD3776,"=P")</f>
        <v>2</v>
      </c>
      <c r="AF3776" t="str">
        <f t="shared" si="3291"/>
        <v>R</v>
      </c>
      <c r="AG3776" s="247">
        <f>IF(OR(W3776="DNP",W3776="")=TRUE,0,((W3794-W3776)*0.4)+(IF(Y3776="W",0.3,IF(Y3776="T",0,-0.3)))+(IF(X3776="",0,X3776*0.3)))+IF(OR(L3776="DNP",L3776="")=TRUE,0,((L3794-L3776)*0.4)+(IF(Y3776="W",0.3,IF(Y3776="T",0,-0.3)))+(IF(M3776="",0,M3776*0.3)))</f>
        <v>-0.61111111111111427</v>
      </c>
      <c r="AH3776" s="247">
        <f>AG3776+(AG3775*0.67)</f>
        <v>5.1444444444439186E-2</v>
      </c>
      <c r="AI3776">
        <f t="shared" ref="AI3776:AI3792" si="3295">(34-(AB3776*2))/2</f>
        <v>7</v>
      </c>
      <c r="AJ3776">
        <f t="shared" ref="AJ3776" si="3296">AI3776+VLOOKUP(A3776,$A$327:$O$431,15,FALSE)</f>
        <v>6</v>
      </c>
      <c r="AK3776">
        <f t="shared" si="3293"/>
        <v>50</v>
      </c>
    </row>
    <row r="3777" spans="1:37" ht="16.5" thickBot="1" x14ac:dyDescent="0.3">
      <c r="A3777" s="238" t="str">
        <f>CONCATENATE($C$10,"Wk ",B3777,"P",A3773)</f>
        <v>2015Wk 3P29</v>
      </c>
      <c r="B3777" s="52">
        <v>3</v>
      </c>
      <c r="C3777" s="52">
        <f>IFERROR(VLOOKUP($A3777,$A$106:$Q$3105,5,FALSE),"DNP")</f>
        <v>7</v>
      </c>
      <c r="D3777" s="52">
        <f>IFERROR(VLOOKUP($A3777,$A$106:$Q$3105,6,FALSE),"DNP")</f>
        <v>4</v>
      </c>
      <c r="E3777" s="52">
        <f>IFERROR(VLOOKUP($A3777,$A$106:$Q$3105,7,FALSE),"DNP")</f>
        <v>8</v>
      </c>
      <c r="F3777" s="52">
        <f>IFERROR(VLOOKUP($A3777,$A$106:$Q$3105,8,FALSE),"DNP")</f>
        <v>6</v>
      </c>
      <c r="G3777" s="52">
        <f>IFERROR(VLOOKUP($A3777,$A$106:$Q$3105,9,FALSE),"DNP")</f>
        <v>5</v>
      </c>
      <c r="H3777" s="52">
        <f>IFERROR(VLOOKUP($A3777,$A$106:$Q$3105,10,FALSE),"DNP")</f>
        <v>4</v>
      </c>
      <c r="I3777" s="52">
        <f>IFERROR(VLOOKUP($A3777,$A$106:$Q$3105,11,FALSE),"DNP")</f>
        <v>5</v>
      </c>
      <c r="J3777" s="52">
        <f>IFERROR(VLOOKUP($A3777,$A$106:$Q$3105,12,FALSE),"DNP")</f>
        <v>3</v>
      </c>
      <c r="K3777" s="52">
        <f>IFERROR(VLOOKUP($A3777,$A$106:$Q$3105,13,FALSE),"DNP")</f>
        <v>8</v>
      </c>
      <c r="L3777" s="239">
        <f>IF(OR(K3777="DNP",K3777=""),"DNP",SUM(C3777:K3777))</f>
        <v>50</v>
      </c>
      <c r="M3777" s="240">
        <f>IFERROR(VLOOKUP($A3777,$A$106:$Q$3105,17,FALSE),"DNP")</f>
        <v>1</v>
      </c>
      <c r="N3777" s="241"/>
      <c r="O3777" s="241"/>
      <c r="P3777" s="241"/>
      <c r="Q3777" s="241"/>
      <c r="R3777" s="241"/>
      <c r="S3777" s="241"/>
      <c r="T3777" s="241"/>
      <c r="U3777" s="241"/>
      <c r="V3777" s="241"/>
      <c r="W3777" s="242"/>
      <c r="X3777" s="243"/>
      <c r="Y3777" s="49" t="str">
        <f t="shared" ref="Y3777" si="3297">IF(M3777="DNP","DNP",IF(M3777=1,"T",IF(M3777&gt;1,"W","L")))</f>
        <v>T</v>
      </c>
      <c r="Z3777" s="49">
        <f t="shared" si="3287"/>
        <v>0</v>
      </c>
      <c r="AA3777" s="244">
        <f t="shared" si="3288"/>
        <v>0</v>
      </c>
      <c r="AB3777" s="250">
        <f t="shared" ref="AB3777" si="3298">G3773</f>
        <v>10</v>
      </c>
      <c r="AC3777" s="246">
        <f t="shared" si="3290"/>
        <v>3</v>
      </c>
      <c r="AD3777" t="str">
        <f>IF(L3777&lt;&gt;"DNP","P","DNP")</f>
        <v>P</v>
      </c>
      <c r="AE3777" s="52">
        <f>COUNTIF(AD3775:AD3777,"=P")</f>
        <v>3</v>
      </c>
      <c r="AF3777" t="str">
        <f t="shared" si="3291"/>
        <v>R</v>
      </c>
      <c r="AG3777" s="247">
        <f>IF(OR(W3777="DNP",W3777="")=TRUE,0,((W3794-W3777)*0.4)+(IF(Y3777="W",0.3,IF(Y3777="T",0,-0.3)))+(IF(X3777="",0,X3777*0.3)))+IF(OR(L3777="DNP",L3777="")=TRUE,0,((L3794-L3777)*0.4)+(IF(Y3777="W",0.3,IF(Y3777="T",0,-0.3)))+(IF(M3777="",0,M3777*0.3)))</f>
        <v>-0.81111111111111422</v>
      </c>
      <c r="AH3777" s="247">
        <f>AG3777+(AG3776*0.67)+AG3775*0.33</f>
        <v>-0.89422222222222847</v>
      </c>
      <c r="AI3777">
        <f t="shared" si="3295"/>
        <v>7</v>
      </c>
      <c r="AJ3777">
        <f t="shared" ref="AJ3777" si="3299">AI3777+VLOOKUP(A3777,$A$494:$O$598,15,FALSE)</f>
        <v>6</v>
      </c>
      <c r="AK3777">
        <f t="shared" si="3293"/>
        <v>50</v>
      </c>
    </row>
    <row r="3778" spans="1:37" ht="16.5" thickBot="1" x14ac:dyDescent="0.3">
      <c r="A3778" s="238" t="str">
        <f>CONCATENATE($C$10,"Wk ",B3778,"P",A3773)</f>
        <v>2015Wk 4P29</v>
      </c>
      <c r="B3778" s="52">
        <v>4</v>
      </c>
      <c r="C3778" s="241"/>
      <c r="D3778" s="241"/>
      <c r="E3778" s="241"/>
      <c r="F3778" s="241"/>
      <c r="G3778" s="241"/>
      <c r="H3778" s="241"/>
      <c r="I3778" s="241"/>
      <c r="J3778" s="241"/>
      <c r="K3778" s="241"/>
      <c r="L3778" s="248"/>
      <c r="M3778" s="249"/>
      <c r="N3778" s="52">
        <f>IFERROR(VLOOKUP($A3778,$A$106:$Q$3105,5,FALSE),"DNP")</f>
        <v>6</v>
      </c>
      <c r="O3778" s="52">
        <f>IFERROR(VLOOKUP($A3778,$A$106:$Q$3105,6,FALSE),"DNP")</f>
        <v>6</v>
      </c>
      <c r="P3778" s="52">
        <f>IFERROR(VLOOKUP($A3778,$A$106:$Q$3105,7,FALSE),"DNP")</f>
        <v>8</v>
      </c>
      <c r="Q3778" s="52">
        <f>IFERROR(VLOOKUP($A3778,$A$106:$Q$3105,8,FALSE),"DNP")</f>
        <v>5</v>
      </c>
      <c r="R3778" s="52">
        <f>IFERROR(VLOOKUP($A3778,$A$106:$Q$3105,9,FALSE),"DNP")</f>
        <v>3</v>
      </c>
      <c r="S3778" s="52">
        <f>IFERROR(VLOOKUP($A3778,$A$106:$Q$3105,10,FALSE),"DNP")</f>
        <v>5</v>
      </c>
      <c r="T3778" s="52">
        <f>IFERROR(VLOOKUP($A3778,$A$106:$Q$3105,11,FALSE),"DNP")</f>
        <v>5</v>
      </c>
      <c r="U3778" s="52">
        <f>IFERROR(VLOOKUP($A3778,$A$106:$Q$3105,12,FALSE),"DNP")</f>
        <v>5</v>
      </c>
      <c r="V3778" s="52">
        <f>IFERROR(VLOOKUP($A3778,$A$106:$Q$3105,13,FALSE),"DNP")</f>
        <v>7</v>
      </c>
      <c r="W3778" s="239">
        <f>IF(OR(V3778="DNP",V3778=""),"DNP",SUM(N3778:V3778))</f>
        <v>50</v>
      </c>
      <c r="X3778" s="240">
        <f>IFERROR(VLOOKUP($A3778,$A$106:$Q$3105,17,FALSE),"DNP")</f>
        <v>0</v>
      </c>
      <c r="Y3778" s="49" t="str">
        <f t="shared" ref="Y3778" si="3300">IF(X3778="DNP","DNP",IF(X3778=1,"T",IF(X3778&gt;1,"W","L")))</f>
        <v>L</v>
      </c>
      <c r="Z3778" s="49">
        <f t="shared" si="3287"/>
        <v>0</v>
      </c>
      <c r="AA3778" s="244">
        <f t="shared" si="3288"/>
        <v>0</v>
      </c>
      <c r="AB3778" s="250">
        <f t="shared" ref="AB3778" si="3301">IF(AE3778&gt;=4,ROUNDDOWN((((VLOOKUP(MAX(AE3775:AE3778),AE3775:AK3792,7,FALSE)+VLOOKUP(MAX(AE3775:AE3778)-1,AE3775:AK3792,7,FALSE)+VLOOKUP(MAX(AE3775:AE3778)-2,AE3775:AK3792,7,FALSE)+VLOOKUP(MAX(AE3775:AE3778)-3,AE3775:AK3792,7,FALSE))/4)-36)*0.8,0),G3773)</f>
        <v>10</v>
      </c>
      <c r="AC3778" s="246">
        <f t="shared" si="3290"/>
        <v>4</v>
      </c>
      <c r="AD3778" t="str">
        <f>IF(W3778&lt;&gt;"DNP","P","DNP")</f>
        <v>P</v>
      </c>
      <c r="AE3778" s="52">
        <f>COUNTIF(AD3775:AD3778,"=P")</f>
        <v>4</v>
      </c>
      <c r="AF3778" t="str">
        <f t="shared" si="3291"/>
        <v>R</v>
      </c>
      <c r="AG3778" s="247">
        <f>IF(OR(W3778="DNP",W3778="")=TRUE,0,((W3794-W3778)*0.4)+(IF(Y3778="W",0.3,IF(Y3778="T",0,-0.3)))+(IF(X3778="",0,X3778*0.3)))+IF(OR(L3778="DNP",L3778="")=TRUE,0,((L3794-L3778)*0.4)+(IF(Y3778="W",0.3,IF(Y3778="T",0,-0.3)))+(IF(M3778="",0,M3778*0.3)))</f>
        <v>-0.61111111111111427</v>
      </c>
      <c r="AH3778" s="247">
        <f t="shared" ref="AH3778:AH3792" si="3302">AG3778+(AG3777*0.67)+AG3776*0.33</f>
        <v>-1.3562222222222287</v>
      </c>
      <c r="AI3778">
        <f t="shared" si="3295"/>
        <v>7</v>
      </c>
      <c r="AJ3778">
        <f t="shared" ref="AJ3778" si="3303">AI3778+VLOOKUP(A3778,$A$661:$O$765,15,FALSE)</f>
        <v>5</v>
      </c>
      <c r="AK3778">
        <f t="shared" si="3293"/>
        <v>50</v>
      </c>
    </row>
    <row r="3779" spans="1:37" ht="16.5" thickBot="1" x14ac:dyDescent="0.3">
      <c r="A3779" s="238" t="str">
        <f>CONCATENATE($C$10,"Wk ",B3779,"P",A3773)</f>
        <v>2015Wk 5P29</v>
      </c>
      <c r="B3779" s="52">
        <v>5</v>
      </c>
      <c r="C3779" s="52">
        <f>IFERROR(VLOOKUP($A3779,$A$106:$Q$3105,5,FALSE),"DNP")</f>
        <v>7</v>
      </c>
      <c r="D3779" s="52">
        <f>IFERROR(VLOOKUP($A3779,$A$106:$Q$3105,6,FALSE),"DNP")</f>
        <v>6</v>
      </c>
      <c r="E3779" s="52">
        <f>IFERROR(VLOOKUP($A3779,$A$106:$Q$3105,7,FALSE),"DNP")</f>
        <v>9</v>
      </c>
      <c r="F3779" s="52">
        <f>IFERROR(VLOOKUP($A3779,$A$106:$Q$3105,8,FALSE),"DNP")</f>
        <v>7</v>
      </c>
      <c r="G3779" s="52">
        <f>IFERROR(VLOOKUP($A3779,$A$106:$Q$3105,9,FALSE),"DNP")</f>
        <v>5</v>
      </c>
      <c r="H3779" s="52">
        <f>IFERROR(VLOOKUP($A3779,$A$106:$Q$3105,10,FALSE),"DNP")</f>
        <v>4</v>
      </c>
      <c r="I3779" s="52">
        <f>IFERROR(VLOOKUP($A3779,$A$106:$Q$3105,11,FALSE),"DNP")</f>
        <v>6</v>
      </c>
      <c r="J3779" s="52">
        <f>IFERROR(VLOOKUP($A3779,$A$106:$Q$3105,12,FALSE),"DNP")</f>
        <v>2</v>
      </c>
      <c r="K3779" s="52">
        <f>IFERROR(VLOOKUP($A3779,$A$106:$Q$3105,13,FALSE),"DNP")</f>
        <v>6</v>
      </c>
      <c r="L3779" s="239">
        <f>IF(OR(K3779="DNP",K3779=""),"DNP",SUM(C3779:K3779))</f>
        <v>52</v>
      </c>
      <c r="M3779" s="240">
        <f>IFERROR(VLOOKUP($A3779,$A$106:$Q$3105,17,FALSE),"DNP")</f>
        <v>2</v>
      </c>
      <c r="N3779" s="241"/>
      <c r="O3779" s="241"/>
      <c r="P3779" s="241"/>
      <c r="Q3779" s="241"/>
      <c r="R3779" s="241"/>
      <c r="S3779" s="241"/>
      <c r="T3779" s="241"/>
      <c r="U3779" s="241"/>
      <c r="V3779" s="241"/>
      <c r="W3779" s="242"/>
      <c r="X3779" s="243"/>
      <c r="Y3779" s="49" t="str">
        <f t="shared" ref="Y3779" si="3304">IF(M3779="DNP","DNP",IF(M3779=1,"T",IF(M3779&gt;1,"W","L")))</f>
        <v>W</v>
      </c>
      <c r="Z3779" s="49">
        <f t="shared" si="3287"/>
        <v>1</v>
      </c>
      <c r="AA3779" s="244">
        <f t="shared" si="3288"/>
        <v>12</v>
      </c>
      <c r="AB3779" s="250">
        <f t="shared" ref="AB3779" si="3305">IF(AE3779&gt;=4,ROUNDDOWN((((VLOOKUP(MAX(AE3775:AE3779),AE3775:AK3792,7,FALSE)+VLOOKUP(MAX(AE3775:AE3779)-1,AE3775:AK3792,7,FALSE)+VLOOKUP(MAX(AE3775:AE3779)-2,AE3775:AK3792,7,FALSE)+VLOOKUP(MAX(AE3775:AE3779)-3,AE3775:AK3792,7,FALSE))/4)-36)*0.8,0),G3773)</f>
        <v>11</v>
      </c>
      <c r="AC3779" s="246">
        <f t="shared" si="3290"/>
        <v>5</v>
      </c>
      <c r="AD3779" t="str">
        <f>IF(L3779&lt;&gt;"DNP","P","DNP")</f>
        <v>P</v>
      </c>
      <c r="AE3779" s="52">
        <f>COUNTIF(AD3775:AD3779,"=P")</f>
        <v>5</v>
      </c>
      <c r="AF3779" t="str">
        <f t="shared" si="3291"/>
        <v>R</v>
      </c>
      <c r="AG3779" s="247">
        <f>IF(OR(W3779="DNP",W3779="")=TRUE,0,((W3794-W3779)*0.4)+(IF(Y3779="W",0.3,IF(Y3779="T",0,-0.3)))+(IF(X3779="",0,X3779*0.3)))+IF(OR(L3779="DNP",L3779="")=TRUE,0,((L3794-L3779)*0.4)+(IF(Y3779="W",0.3,IF(Y3779="T",0,-0.3)))+(IF(M3779="",0,M3779*0.3)))</f>
        <v>-1.0111111111111142</v>
      </c>
      <c r="AH3779" s="247">
        <f t="shared" si="3302"/>
        <v>-1.6882222222222287</v>
      </c>
      <c r="AI3779">
        <f t="shared" si="3295"/>
        <v>6</v>
      </c>
      <c r="AJ3779">
        <f t="shared" ref="AJ3779" si="3306">AI3779+VLOOKUP(A3779,$A$828:$O$932,15,FALSE)</f>
        <v>5</v>
      </c>
      <c r="AK3779">
        <f t="shared" si="3293"/>
        <v>52</v>
      </c>
    </row>
    <row r="3780" spans="1:37" ht="16.5" thickBot="1" x14ac:dyDescent="0.3">
      <c r="A3780" s="238" t="str">
        <f>CONCATENATE($C$10,"Wk ",B3780,"P",A3773)</f>
        <v>2015Wk 6P29</v>
      </c>
      <c r="B3780" s="52">
        <v>6</v>
      </c>
      <c r="C3780" s="241"/>
      <c r="D3780" s="241"/>
      <c r="E3780" s="241"/>
      <c r="F3780" s="241"/>
      <c r="G3780" s="241"/>
      <c r="H3780" s="241"/>
      <c r="I3780" s="241"/>
      <c r="J3780" s="241"/>
      <c r="K3780" s="241"/>
      <c r="L3780" s="248"/>
      <c r="M3780" s="249"/>
      <c r="N3780" s="52">
        <f>IFERROR(VLOOKUP($A3780,$A$106:$Q$3105,5,FALSE),"DNP")</f>
        <v>5</v>
      </c>
      <c r="O3780" s="52">
        <f>IFERROR(VLOOKUP($A3780,$A$106:$Q$3105,6,FALSE),"DNP")</f>
        <v>6</v>
      </c>
      <c r="P3780" s="52">
        <f>IFERROR(VLOOKUP($A3780,$A$106:$Q$3105,7,FALSE),"DNP")</f>
        <v>5</v>
      </c>
      <c r="Q3780" s="52">
        <f>IFERROR(VLOOKUP($A3780,$A$106:$Q$3105,8,FALSE),"DNP")</f>
        <v>5</v>
      </c>
      <c r="R3780" s="52">
        <f>IFERROR(VLOOKUP($A3780,$A$106:$Q$3105,9,FALSE),"DNP")</f>
        <v>3</v>
      </c>
      <c r="S3780" s="52">
        <f>IFERROR(VLOOKUP($A3780,$A$106:$Q$3105,10,FALSE),"DNP")</f>
        <v>6</v>
      </c>
      <c r="T3780" s="52">
        <f>IFERROR(VLOOKUP($A3780,$A$106:$Q$3105,11,FALSE),"DNP")</f>
        <v>3</v>
      </c>
      <c r="U3780" s="52">
        <f>IFERROR(VLOOKUP($A3780,$A$106:$Q$3105,12,FALSE),"DNP")</f>
        <v>6</v>
      </c>
      <c r="V3780" s="52">
        <f>IFERROR(VLOOKUP($A3780,$A$106:$Q$3105,13,FALSE),"DNP")</f>
        <v>7</v>
      </c>
      <c r="W3780" s="239">
        <f>IF(OR(V3780="DNP",V3780=""),"DNP",SUM(N3780:V3780))</f>
        <v>46</v>
      </c>
      <c r="X3780" s="240">
        <f>IFERROR(VLOOKUP($A3780,$A$106:$Q$3105,17,FALSE),"DNP")</f>
        <v>2</v>
      </c>
      <c r="Y3780" s="49" t="str">
        <f t="shared" ref="Y3780" si="3307">IF(X3780="DNP","DNP",IF(X3780=1,"T",IF(X3780&gt;1,"W","L")))</f>
        <v>W</v>
      </c>
      <c r="Z3780" s="49">
        <f t="shared" si="3287"/>
        <v>0</v>
      </c>
      <c r="AA3780" s="244">
        <f t="shared" si="3288"/>
        <v>0</v>
      </c>
      <c r="AB3780" s="250">
        <f t="shared" ref="AB3780" si="3308">IF(AE3780&gt;=4,ROUNDDOWN((((VLOOKUP(MAX(AE3775:AE3780),AE3775:AK3792,7,FALSE)+VLOOKUP(MAX(AE3775:AE3780)-1,AE3775:AK3792,7,FALSE)+VLOOKUP(MAX(AE3775:AE3780)-2,AE3775:AK3792,7,FALSE)+VLOOKUP(MAX(AE3775:AE3780)-3,AE3775:AK3792,7,FALSE))/4)-36)*0.8,0),G3773)</f>
        <v>10</v>
      </c>
      <c r="AC3780" s="246">
        <f t="shared" si="3290"/>
        <v>6</v>
      </c>
      <c r="AD3780" t="str">
        <f>IF(W3780&lt;&gt;"DNP","P","DNP")</f>
        <v>P</v>
      </c>
      <c r="AE3780" s="52">
        <f>COUNTIF(AD3775:AD3780,"=P")</f>
        <v>6</v>
      </c>
      <c r="AF3780" t="str">
        <f t="shared" si="3291"/>
        <v>R</v>
      </c>
      <c r="AG3780" s="247">
        <f>IF(OR(W3780="DNP",W3780="")=TRUE,0,((W3794-W3780)*0.4)+(IF(Y3780="W",0.3,IF(Y3780="T",0,-0.3)))+(IF(X3780="",0,X3780*0.3)))+IF(OR(L3780="DNP",L3780="")=TRUE,0,((L3794-L3780)*0.4)+(IF(Y3780="W",0.3,IF(Y3780="T",0,-0.3)))+(IF(M3780="",0,M3780*0.3)))</f>
        <v>2.188888888888886</v>
      </c>
      <c r="AH3780" s="247">
        <f t="shared" si="3302"/>
        <v>1.3097777777777717</v>
      </c>
      <c r="AI3780">
        <f t="shared" si="3295"/>
        <v>7</v>
      </c>
      <c r="AJ3780">
        <f t="shared" ref="AJ3780" si="3309">AI3780+VLOOKUP(A3780,$A$995:$O$1099,15,FALSE)</f>
        <v>8</v>
      </c>
      <c r="AK3780">
        <f t="shared" si="3293"/>
        <v>46</v>
      </c>
    </row>
    <row r="3781" spans="1:37" ht="16.5" thickBot="1" x14ac:dyDescent="0.3">
      <c r="A3781" s="238" t="str">
        <f>CONCATENATE($C$10,"Wk ",B3781,"P",A3773)</f>
        <v>2015Wk 7P29</v>
      </c>
      <c r="B3781" s="52">
        <v>7</v>
      </c>
      <c r="C3781" s="52">
        <f>IFERROR(VLOOKUP($A3781,$A$106:$Q$3105,5,FALSE),"DNP")</f>
        <v>5</v>
      </c>
      <c r="D3781" s="52">
        <f>IFERROR(VLOOKUP($A3781,$A$106:$Q$3105,6,FALSE),"DNP")</f>
        <v>5</v>
      </c>
      <c r="E3781" s="52">
        <f>IFERROR(VLOOKUP($A3781,$A$106:$Q$3105,7,FALSE),"DNP")</f>
        <v>6</v>
      </c>
      <c r="F3781" s="52">
        <f>IFERROR(VLOOKUP($A3781,$A$106:$Q$3105,8,FALSE),"DNP")</f>
        <v>6</v>
      </c>
      <c r="G3781" s="52">
        <f>IFERROR(VLOOKUP($A3781,$A$106:$Q$3105,9,FALSE),"DNP")</f>
        <v>4</v>
      </c>
      <c r="H3781" s="52">
        <f>IFERROR(VLOOKUP($A3781,$A$106:$Q$3105,10,FALSE),"DNP")</f>
        <v>3</v>
      </c>
      <c r="I3781" s="52">
        <f>IFERROR(VLOOKUP($A3781,$A$106:$Q$3105,11,FALSE),"DNP")</f>
        <v>6</v>
      </c>
      <c r="J3781" s="52">
        <f>IFERROR(VLOOKUP($A3781,$A$106:$Q$3105,12,FALSE),"DNP")</f>
        <v>2</v>
      </c>
      <c r="K3781" s="52">
        <f>IFERROR(VLOOKUP($A3781,$A$106:$Q$3105,13,FALSE),"DNP")</f>
        <v>8</v>
      </c>
      <c r="L3781" s="239">
        <f>IF(OR(K3781="DNP",K3781=""),"DNP",SUM(C3781:K3781))</f>
        <v>45</v>
      </c>
      <c r="M3781" s="240">
        <f>IFERROR(VLOOKUP($A3781,$A$106:$Q$3105,17,FALSE),"DNP")</f>
        <v>2</v>
      </c>
      <c r="N3781" s="241"/>
      <c r="O3781" s="241"/>
      <c r="P3781" s="241"/>
      <c r="Q3781" s="241"/>
      <c r="R3781" s="241"/>
      <c r="S3781" s="241"/>
      <c r="T3781" s="241"/>
      <c r="U3781" s="241"/>
      <c r="V3781" s="241"/>
      <c r="W3781" s="242"/>
      <c r="X3781" s="243"/>
      <c r="Y3781" s="49" t="str">
        <f t="shared" ref="Y3781" si="3310">IF(M3781="DNP","DNP",IF(M3781=1,"T",IF(M3781&gt;1,"W","L")))</f>
        <v>W</v>
      </c>
      <c r="Z3781" s="49">
        <f t="shared" si="3287"/>
        <v>3</v>
      </c>
      <c r="AA3781" s="244">
        <f t="shared" si="3288"/>
        <v>27</v>
      </c>
      <c r="AB3781" s="250">
        <f t="shared" ref="AB3781" si="3311">IF(AE3781&gt;=4,ROUNDDOWN((((VLOOKUP(MAX(AE3775:AE3781),AE3775:AK3792,7,FALSE)+VLOOKUP(MAX(AE3775:AE3781)-1,AE3775:AK3792,7,FALSE)+VLOOKUP(MAX(AE3775:AE3781)-2,AE3775:AK3792,7,FALSE)+VLOOKUP(MAX(AE3775:AE3781)-3,AE3775:AK3792,7,FALSE))/4)-36)*0.8,0),G3773)</f>
        <v>9</v>
      </c>
      <c r="AC3781" s="246">
        <f t="shared" si="3290"/>
        <v>7</v>
      </c>
      <c r="AD3781" t="str">
        <f>IF(L3781&lt;&gt;"DNP","P","DNP")</f>
        <v>P</v>
      </c>
      <c r="AE3781" s="52">
        <f>COUNTIF(AD3775:AD3781,"=P")</f>
        <v>7</v>
      </c>
      <c r="AF3781" t="str">
        <f t="shared" si="3291"/>
        <v>R</v>
      </c>
      <c r="AG3781" s="247">
        <f>IF(OR(W3781="DNP",W3781="")=TRUE,0,((W3794-W3781)*0.4)+(IF(Y3781="W",0.3,IF(Y3781="T",0,-0.3)))+(IF(X3781="",0,X3781*0.3)))+IF(OR(L3781="DNP",L3781="")=TRUE,0,((L3794-L3781)*0.4)+(IF(Y3781="W",0.3,IF(Y3781="T",0,-0.3)))+(IF(M3781="",0,M3781*0.3)))</f>
        <v>1.7888888888888856</v>
      </c>
      <c r="AH3781" s="247">
        <f t="shared" si="3302"/>
        <v>2.9217777777777716</v>
      </c>
      <c r="AI3781">
        <f t="shared" si="3295"/>
        <v>8</v>
      </c>
      <c r="AJ3781">
        <f t="shared" ref="AJ3781" si="3312">AI3781+VLOOKUP(A3781,$A$1162:$O$1266,15,FALSE)</f>
        <v>12</v>
      </c>
      <c r="AK3781">
        <f t="shared" si="3293"/>
        <v>45</v>
      </c>
    </row>
    <row r="3782" spans="1:37" ht="16.5" thickBot="1" x14ac:dyDescent="0.3">
      <c r="A3782" s="238" t="str">
        <f>CONCATENATE($C$10,"Wk ",B3782,"P",A3773)</f>
        <v>2015Wk 8P29</v>
      </c>
      <c r="B3782" s="52">
        <v>8</v>
      </c>
      <c r="C3782" s="241"/>
      <c r="D3782" s="241"/>
      <c r="E3782" s="241"/>
      <c r="F3782" s="241"/>
      <c r="G3782" s="241"/>
      <c r="H3782" s="241"/>
      <c r="I3782" s="241"/>
      <c r="J3782" s="241"/>
      <c r="K3782" s="241"/>
      <c r="L3782" s="248"/>
      <c r="M3782" s="249"/>
      <c r="N3782" s="52">
        <f>IFERROR(VLOOKUP($A3782,$A$106:$Q$3105,5,FALSE),"DNP")</f>
        <v>6</v>
      </c>
      <c r="O3782" s="52">
        <f>IFERROR(VLOOKUP($A3782,$A$106:$Q$3105,6,FALSE),"DNP")</f>
        <v>6</v>
      </c>
      <c r="P3782" s="52">
        <f>IFERROR(VLOOKUP($A3782,$A$106:$Q$3105,7,FALSE),"DNP")</f>
        <v>6</v>
      </c>
      <c r="Q3782" s="52">
        <f>IFERROR(VLOOKUP($A3782,$A$106:$Q$3105,8,FALSE),"DNP")</f>
        <v>5</v>
      </c>
      <c r="R3782" s="52">
        <f>IFERROR(VLOOKUP($A3782,$A$106:$Q$3105,9,FALSE),"DNP")</f>
        <v>5</v>
      </c>
      <c r="S3782" s="52">
        <f>IFERROR(VLOOKUP($A3782,$A$106:$Q$3105,10,FALSE),"DNP")</f>
        <v>6</v>
      </c>
      <c r="T3782" s="52">
        <f>IFERROR(VLOOKUP($A3782,$A$106:$Q$3105,11,FALSE),"DNP")</f>
        <v>4</v>
      </c>
      <c r="U3782" s="52">
        <f>IFERROR(VLOOKUP($A3782,$A$106:$Q$3105,12,FALSE),"DNP")</f>
        <v>7</v>
      </c>
      <c r="V3782" s="52">
        <f>IFERROR(VLOOKUP($A3782,$A$106:$Q$3105,13,FALSE),"DNP")</f>
        <v>8</v>
      </c>
      <c r="W3782" s="239">
        <f>IF(OR(V3782="DNP",V3782=""),"DNP",SUM(N3782:V3782))</f>
        <v>53</v>
      </c>
      <c r="X3782" s="240">
        <f>IFERROR(VLOOKUP($A3782,$A$106:$Q$3105,17,FALSE),"DNP")</f>
        <v>0</v>
      </c>
      <c r="Y3782" s="49" t="str">
        <f t="shared" ref="Y3782" si="3313">IF(X3782="DNP","DNP",IF(X3782=1,"T",IF(X3782&gt;1,"W","L")))</f>
        <v>L</v>
      </c>
      <c r="Z3782" s="49">
        <f t="shared" si="3287"/>
        <v>0</v>
      </c>
      <c r="AA3782" s="244">
        <f t="shared" si="3288"/>
        <v>0</v>
      </c>
      <c r="AB3782" s="250">
        <f t="shared" ref="AB3782" si="3314">IF(AE3782&gt;=4,ROUNDDOWN((((VLOOKUP(MAX(AE3775:AE3782),AE3775:AK3792,7,FALSE)+VLOOKUP(MAX(AE3775:AE3782)-1,AE3775:AK3792,7,FALSE)+VLOOKUP(MAX(AE3775:AE3782)-2,AE3775:AK3792,7,FALSE)+VLOOKUP(MAX(AE3775:AE3782)-3,AE3775:AK3792,7,FALSE))/4)-36)*0.8,0),G3773)</f>
        <v>10</v>
      </c>
      <c r="AC3782" s="246">
        <f t="shared" si="3290"/>
        <v>8</v>
      </c>
      <c r="AD3782" t="str">
        <f>IF(W3782&lt;&gt;"DNP","P","DNP")</f>
        <v>P</v>
      </c>
      <c r="AE3782" s="52">
        <f>COUNTIF(AD3775:AD3782,"=P")</f>
        <v>8</v>
      </c>
      <c r="AF3782" t="str">
        <f t="shared" si="3291"/>
        <v>R</v>
      </c>
      <c r="AG3782" s="247">
        <f>IF(OR(W3782="DNP",W3782="")=TRUE,0,((W3794-W3782)*0.4)+(IF(Y3782="W",0.3,IF(Y3782="T",0,-0.3)))+(IF(X3782="",0,X3782*0.3)))+IF(OR(L3782="DNP",L3782="")=TRUE,0,((L3794-L3782)*0.4)+(IF(Y3782="W",0.3,IF(Y3782="T",0,-0.3)))+(IF(M3782="",0,M3782*0.3)))</f>
        <v>-1.8111111111111144</v>
      </c>
      <c r="AH3782" s="247">
        <f t="shared" si="3302"/>
        <v>0.10977777777777131</v>
      </c>
      <c r="AI3782">
        <f t="shared" si="3295"/>
        <v>7</v>
      </c>
      <c r="AJ3782">
        <f t="shared" ref="AJ3782" si="3315">AI3782+VLOOKUP(A3782,$A$1329:$O$1433,15,FALSE)</f>
        <v>3</v>
      </c>
      <c r="AK3782">
        <f t="shared" si="3293"/>
        <v>53</v>
      </c>
    </row>
    <row r="3783" spans="1:37" ht="16.5" thickBot="1" x14ac:dyDescent="0.3">
      <c r="A3783" s="238" t="str">
        <f>CONCATENATE($C$10,"Wk ",B3783,"P",A3773)</f>
        <v>2015Wk 9P29</v>
      </c>
      <c r="B3783" s="52">
        <v>9</v>
      </c>
      <c r="C3783" s="52">
        <f>IFERROR(VLOOKUP($A3783,$A$106:$Q$3105,5,FALSE),"DNP")</f>
        <v>5</v>
      </c>
      <c r="D3783" s="52">
        <f>IFERROR(VLOOKUP($A3783,$A$106:$Q$3105,6,FALSE),"DNP")</f>
        <v>5</v>
      </c>
      <c r="E3783" s="52">
        <f>IFERROR(VLOOKUP($A3783,$A$106:$Q$3105,7,FALSE),"DNP")</f>
        <v>5</v>
      </c>
      <c r="F3783" s="52">
        <f>IFERROR(VLOOKUP($A3783,$A$106:$Q$3105,8,FALSE),"DNP")</f>
        <v>7</v>
      </c>
      <c r="G3783" s="52">
        <f>IFERROR(VLOOKUP($A3783,$A$106:$Q$3105,9,FALSE),"DNP")</f>
        <v>5</v>
      </c>
      <c r="H3783" s="52">
        <f>IFERROR(VLOOKUP($A3783,$A$106:$Q$3105,10,FALSE),"DNP")</f>
        <v>5</v>
      </c>
      <c r="I3783" s="52">
        <f>IFERROR(VLOOKUP($A3783,$A$106:$Q$3105,11,FALSE),"DNP")</f>
        <v>5</v>
      </c>
      <c r="J3783" s="52">
        <f>IFERROR(VLOOKUP($A3783,$A$106:$Q$3105,12,FALSE),"DNP")</f>
        <v>4</v>
      </c>
      <c r="K3783" s="52">
        <f>IFERROR(VLOOKUP($A3783,$A$106:$Q$3105,13,FALSE),"DNP")</f>
        <v>7</v>
      </c>
      <c r="L3783" s="239">
        <f>IF(OR(K3783="DNP",K3783=""),"DNP",SUM(C3783:K3783))</f>
        <v>48</v>
      </c>
      <c r="M3783" s="240">
        <f>IFERROR(VLOOKUP($A3783,$A$106:$Q$3105,17,FALSE),"DNP")</f>
        <v>2</v>
      </c>
      <c r="N3783" s="241"/>
      <c r="O3783" s="241"/>
      <c r="P3783" s="241"/>
      <c r="Q3783" s="241"/>
      <c r="R3783" s="241"/>
      <c r="S3783" s="241"/>
      <c r="T3783" s="241"/>
      <c r="U3783" s="241"/>
      <c r="V3783" s="241"/>
      <c r="W3783" s="242"/>
      <c r="X3783" s="243"/>
      <c r="Y3783" s="49" t="str">
        <f t="shared" ref="Y3783" si="3316">IF(M3783="DNP","DNP",IF(M3783=1,"T",IF(M3783&gt;1,"W","L")))</f>
        <v>W</v>
      </c>
      <c r="Z3783" s="49">
        <f t="shared" si="3287"/>
        <v>1</v>
      </c>
      <c r="AA3783" s="244">
        <f t="shared" si="3288"/>
        <v>9</v>
      </c>
      <c r="AB3783" s="250">
        <f t="shared" ref="AB3783" si="3317">IF(AE3783&gt;=4,ROUNDDOWN((((VLOOKUP(MAX(AE3775:AE3783),AE3775:AK3792,7,FALSE)+VLOOKUP(MAX(AE3775:AE3783)-1,AE3775:AK3792,7,FALSE)+VLOOKUP(MAX(AE3775:AE3783)-2,AE3775:AK3792,7,FALSE)+VLOOKUP(MAX(AE3775:AE3783)-3,AE3775:AK3792,7,FALSE))/4)-36)*0.8,0),G3773)</f>
        <v>9</v>
      </c>
      <c r="AC3783" s="246">
        <f t="shared" si="3290"/>
        <v>9</v>
      </c>
      <c r="AD3783" t="str">
        <f>IF(L3783&lt;&gt;"DNP","P","DNP")</f>
        <v>P</v>
      </c>
      <c r="AE3783" s="52">
        <f>COUNTIF(AD3775:AD3783,"=P")</f>
        <v>9</v>
      </c>
      <c r="AF3783" t="str">
        <f t="shared" si="3291"/>
        <v>R</v>
      </c>
      <c r="AG3783" s="247">
        <f>IF(OR(W3783="DNP",W3783="")=TRUE,0,((W3794-W3783)*0.4)+(IF(Y3783="W",0.3,IF(Y3783="T",0,-0.3)))+(IF(X3783="",0,X3783*0.3)))+IF(OR(L3783="DNP",L3783="")=TRUE,0,((L3794-L3783)*0.4)+(IF(Y3783="W",0.3,IF(Y3783="T",0,-0.3)))+(IF(M3783="",0,M3783*0.3)))</f>
        <v>0.58888888888888569</v>
      </c>
      <c r="AH3783" s="247">
        <f t="shared" si="3302"/>
        <v>-3.4222222222228815E-2</v>
      </c>
      <c r="AI3783">
        <f t="shared" si="3295"/>
        <v>8</v>
      </c>
      <c r="AJ3783">
        <f t="shared" ref="AJ3783" si="3318">AI3783+VLOOKUP(A3783,$A$1496:$O$1600,15,FALSE)</f>
        <v>9</v>
      </c>
      <c r="AK3783">
        <f t="shared" si="3293"/>
        <v>48</v>
      </c>
    </row>
    <row r="3784" spans="1:37" ht="16.5" thickBot="1" x14ac:dyDescent="0.3">
      <c r="A3784" s="238" t="str">
        <f>CONCATENATE($C$10,"Wk ",B3784,"P",A3773)</f>
        <v>2015Wk 10P29</v>
      </c>
      <c r="B3784" s="52">
        <v>10</v>
      </c>
      <c r="C3784" s="241"/>
      <c r="D3784" s="241"/>
      <c r="E3784" s="241"/>
      <c r="F3784" s="241"/>
      <c r="G3784" s="241"/>
      <c r="H3784" s="241"/>
      <c r="I3784" s="241"/>
      <c r="J3784" s="241"/>
      <c r="K3784" s="241"/>
      <c r="L3784" s="248"/>
      <c r="M3784" s="249"/>
      <c r="N3784" s="52">
        <f>IFERROR(VLOOKUP($A3784,$A$106:$Q$3105,5,FALSE),"DNP")</f>
        <v>6</v>
      </c>
      <c r="O3784" s="52">
        <f>IFERROR(VLOOKUP($A3784,$A$106:$Q$3105,6,FALSE),"DNP")</f>
        <v>5</v>
      </c>
      <c r="P3784" s="52">
        <f>IFERROR(VLOOKUP($A3784,$A$106:$Q$3105,7,FALSE),"DNP")</f>
        <v>6</v>
      </c>
      <c r="Q3784" s="52">
        <f>IFERROR(VLOOKUP($A3784,$A$106:$Q$3105,8,FALSE),"DNP")</f>
        <v>6</v>
      </c>
      <c r="R3784" s="52">
        <f>IFERROR(VLOOKUP($A3784,$A$106:$Q$3105,9,FALSE),"DNP")</f>
        <v>5</v>
      </c>
      <c r="S3784" s="52">
        <f>IFERROR(VLOOKUP($A3784,$A$106:$Q$3105,10,FALSE),"DNP")</f>
        <v>6</v>
      </c>
      <c r="T3784" s="52">
        <f>IFERROR(VLOOKUP($A3784,$A$106:$Q$3105,11,FALSE),"DNP")</f>
        <v>5</v>
      </c>
      <c r="U3784" s="52">
        <f>IFERROR(VLOOKUP($A3784,$A$106:$Q$3105,12,FALSE),"DNP")</f>
        <v>6</v>
      </c>
      <c r="V3784" s="52">
        <f>IFERROR(VLOOKUP($A3784,$A$106:$Q$3105,13,FALSE),"DNP")</f>
        <v>7</v>
      </c>
      <c r="W3784" s="239">
        <f>IF(OR(V3784="DNP",V3784=""),"DNP",SUM(N3784:V3784))</f>
        <v>52</v>
      </c>
      <c r="X3784" s="240">
        <f>IFERROR(VLOOKUP($A3784,$A$106:$Q$3105,17,FALSE),"DNP")</f>
        <v>0</v>
      </c>
      <c r="Y3784" s="49" t="str">
        <f t="shared" ref="Y3784" si="3319">IF(X3784="DNP","DNP",IF(X3784=1,"T",IF(X3784&gt;1,"W","L")))</f>
        <v>L</v>
      </c>
      <c r="Z3784" s="49">
        <f t="shared" si="3287"/>
        <v>0</v>
      </c>
      <c r="AA3784" s="244">
        <f t="shared" si="3288"/>
        <v>0</v>
      </c>
      <c r="AB3784" s="250">
        <f t="shared" ref="AB3784" si="3320">IF(AE3784&gt;=4,ROUNDDOWN((((VLOOKUP(MAX(AE3775:AE3784),AE3775:AK3792,7,FALSE)+VLOOKUP(MAX(AE3775:AE3784)-1,AE3775:AK3792,7,FALSE)+VLOOKUP(MAX(AE3775:AE3784)-2,AE3775:AK3792,7,FALSE)+VLOOKUP(MAX(AE3775:AE3784)-3,AE3775:AK3792,7,FALSE))/4)-36)*0.8,0),G3773)</f>
        <v>10</v>
      </c>
      <c r="AC3784" s="246">
        <f t="shared" ref="AC3784:AC3792" si="3321">IF(VLOOKUP(LEFT($A3784,9),$A$106:$Q$3105,17,FALSE)="Played",B3784,"")</f>
        <v>10</v>
      </c>
      <c r="AD3784" t="str">
        <f>IF(W3784&lt;&gt;"DNP","P","DNP")</f>
        <v>P</v>
      </c>
      <c r="AE3784" s="52">
        <f>COUNTIF(AD3775:AD3784,"=P")</f>
        <v>10</v>
      </c>
      <c r="AF3784" t="str">
        <f t="shared" si="3291"/>
        <v>R</v>
      </c>
      <c r="AG3784" s="247">
        <f>IF(OR(W3784="DNP",W3784="")=TRUE,0,((W3794-W3784)*0.4)+(IF(Y3784="W",0.3,IF(Y3784="T",0,-0.3)))+(IF(X3784="",0,X3784*0.3)))+IF(OR(L3784="DNP",L3784="")=TRUE,0,((L3794-L3784)*0.4)+(IF(Y3784="W",0.3,IF(Y3784="T",0,-0.3)))+(IF(M3784="",0,M3784*0.3)))</f>
        <v>-1.4111111111111143</v>
      </c>
      <c r="AH3784" s="247">
        <f t="shared" si="3302"/>
        <v>-1.6142222222222289</v>
      </c>
      <c r="AI3784">
        <f t="shared" si="3295"/>
        <v>7</v>
      </c>
      <c r="AJ3784">
        <f t="shared" ref="AJ3784" si="3322">AI3784+VLOOKUP(A3784,$A$1663:$O$1767,15,FALSE)</f>
        <v>2</v>
      </c>
      <c r="AK3784">
        <f t="shared" si="3293"/>
        <v>52</v>
      </c>
    </row>
    <row r="3785" spans="1:37" ht="16.5" thickBot="1" x14ac:dyDescent="0.3">
      <c r="A3785" s="238" t="str">
        <f>CONCATENATE($C$10,"Wk ",B3785,"P",A3773)</f>
        <v>2015Wk 11P29</v>
      </c>
      <c r="B3785" s="52">
        <v>11</v>
      </c>
      <c r="C3785" s="52">
        <f>IFERROR(VLOOKUP($A3785,$A$106:$Q$3105,5,FALSE),"DNP")</f>
        <v>6</v>
      </c>
      <c r="D3785" s="52">
        <f>IFERROR(VLOOKUP($A3785,$A$106:$Q$3105,6,FALSE),"DNP")</f>
        <v>6</v>
      </c>
      <c r="E3785" s="52">
        <f>IFERROR(VLOOKUP($A3785,$A$106:$Q$3105,7,FALSE),"DNP")</f>
        <v>7</v>
      </c>
      <c r="F3785" s="52">
        <f>IFERROR(VLOOKUP($A3785,$A$106:$Q$3105,8,FALSE),"DNP")</f>
        <v>6</v>
      </c>
      <c r="G3785" s="52">
        <f>IFERROR(VLOOKUP($A3785,$A$106:$Q$3105,9,FALSE),"DNP")</f>
        <v>5</v>
      </c>
      <c r="H3785" s="52">
        <f>IFERROR(VLOOKUP($A3785,$A$106:$Q$3105,10,FALSE),"DNP")</f>
        <v>4</v>
      </c>
      <c r="I3785" s="52">
        <f>IFERROR(VLOOKUP($A3785,$A$106:$Q$3105,11,FALSE),"DNP")</f>
        <v>4</v>
      </c>
      <c r="J3785" s="52">
        <f>IFERROR(VLOOKUP($A3785,$A$106:$Q$3105,12,FALSE),"DNP")</f>
        <v>4</v>
      </c>
      <c r="K3785" s="52">
        <f>IFERROR(VLOOKUP($A3785,$A$106:$Q$3105,13,FALSE),"DNP")</f>
        <v>5</v>
      </c>
      <c r="L3785" s="239">
        <f>IF(OR(K3785="DNP",K3785=""),"DNP",SUM(C3785:K3785))</f>
        <v>47</v>
      </c>
      <c r="M3785" s="240">
        <f>IFERROR(VLOOKUP($A3785,$A$106:$Q$3105,17,FALSE),"DNP")</f>
        <v>0</v>
      </c>
      <c r="N3785" s="241"/>
      <c r="O3785" s="241"/>
      <c r="P3785" s="241"/>
      <c r="Q3785" s="241"/>
      <c r="R3785" s="241"/>
      <c r="S3785" s="241"/>
      <c r="T3785" s="241"/>
      <c r="U3785" s="241"/>
      <c r="V3785" s="241"/>
      <c r="W3785" s="242"/>
      <c r="X3785" s="243"/>
      <c r="Y3785" s="49" t="str">
        <f t="shared" ref="Y3785" si="3323">IF(M3785="DNP","DNP",IF(M3785=1,"T",IF(M3785&gt;1,"W","L")))</f>
        <v>L</v>
      </c>
      <c r="Z3785" s="49">
        <f t="shared" si="3287"/>
        <v>0</v>
      </c>
      <c r="AA3785" s="244">
        <f t="shared" si="3288"/>
        <v>0</v>
      </c>
      <c r="AB3785" s="250">
        <f t="shared" ref="AB3785" si="3324">IF(AE3785&gt;=4,ROUNDDOWN((((VLOOKUP(MAX(AE3775:AE3785),AE3775:AK3792,7,FALSE)+VLOOKUP(MAX(AE3775:AE3785)-1,AE3775:AK3792,7,FALSE)+VLOOKUP(MAX(AE3775:AE3785)-2,AE3775:AK3792,7,FALSE)+VLOOKUP(MAX(AE3775:AE3785)-3,AE3775:AK3792,7,FALSE))/4)-36)*0.8,0),G3773)</f>
        <v>11</v>
      </c>
      <c r="AC3785" s="246">
        <f t="shared" si="3321"/>
        <v>11</v>
      </c>
      <c r="AD3785" t="str">
        <f>IF(L3785&lt;&gt;"DNP","P","DNP")</f>
        <v>P</v>
      </c>
      <c r="AE3785" s="52">
        <f>COUNTIF(AD3775:AD3785,"=P")</f>
        <v>11</v>
      </c>
      <c r="AF3785" t="str">
        <f t="shared" si="3291"/>
        <v>R</v>
      </c>
      <c r="AG3785" s="247">
        <f>IF(OR(W3785="DNP",W3785="")=TRUE,0,((W3794-W3785)*0.4)+(IF(Y3785="W",0.3,IF(Y3785="T",0,-0.3)))+(IF(X3785="",0,X3785*0.3)))+IF(OR(L3785="DNP",L3785="")=TRUE,0,((L3794-L3785)*0.4)+(IF(Y3785="W",0.3,IF(Y3785="T",0,-0.3)))+(IF(M3785="",0,M3785*0.3)))</f>
        <v>-0.21111111111111425</v>
      </c>
      <c r="AH3785" s="247">
        <f t="shared" si="3302"/>
        <v>-0.96222222222222864</v>
      </c>
      <c r="AI3785">
        <f t="shared" si="3295"/>
        <v>6</v>
      </c>
      <c r="AJ3785">
        <f t="shared" ref="AJ3785" si="3325">AI3785+VLOOKUP(A3785,$A$1830:$O$1934,15,FALSE)</f>
        <v>6</v>
      </c>
      <c r="AK3785">
        <f t="shared" si="3293"/>
        <v>47</v>
      </c>
    </row>
    <row r="3786" spans="1:37" ht="16.5" thickBot="1" x14ac:dyDescent="0.3">
      <c r="A3786" s="238" t="str">
        <f>CONCATENATE($C$10,"Wk ",B3786,"P",A3773)</f>
        <v>2015Wk 12P29</v>
      </c>
      <c r="B3786" s="52">
        <v>12</v>
      </c>
      <c r="C3786" s="241"/>
      <c r="D3786" s="241"/>
      <c r="E3786" s="241"/>
      <c r="F3786" s="241"/>
      <c r="G3786" s="241"/>
      <c r="H3786" s="241"/>
      <c r="I3786" s="241"/>
      <c r="J3786" s="241"/>
      <c r="K3786" s="241"/>
      <c r="L3786" s="248"/>
      <c r="M3786" s="249"/>
      <c r="N3786" s="52">
        <f>IFERROR(VLOOKUP($A3786,$A$106:$Q$3105,5,FALSE),"DNP")</f>
        <v>5</v>
      </c>
      <c r="O3786" s="52">
        <f>IFERROR(VLOOKUP($A3786,$A$106:$Q$3105,6,FALSE),"DNP")</f>
        <v>7</v>
      </c>
      <c r="P3786" s="52">
        <f>IFERROR(VLOOKUP($A3786,$A$106:$Q$3105,7,FALSE),"DNP")</f>
        <v>6</v>
      </c>
      <c r="Q3786" s="52">
        <f>IFERROR(VLOOKUP($A3786,$A$106:$Q$3105,8,FALSE),"DNP")</f>
        <v>6</v>
      </c>
      <c r="R3786" s="52">
        <f>IFERROR(VLOOKUP($A3786,$A$106:$Q$3105,9,FALSE),"DNP")</f>
        <v>4</v>
      </c>
      <c r="S3786" s="52">
        <f>IFERROR(VLOOKUP($A3786,$A$106:$Q$3105,10,FALSE),"DNP")</f>
        <v>6</v>
      </c>
      <c r="T3786" s="52">
        <f>IFERROR(VLOOKUP($A3786,$A$106:$Q$3105,11,FALSE),"DNP")</f>
        <v>3</v>
      </c>
      <c r="U3786" s="52">
        <f>IFERROR(VLOOKUP($A3786,$A$106:$Q$3105,12,FALSE),"DNP")</f>
        <v>6</v>
      </c>
      <c r="V3786" s="52">
        <f>IFERROR(VLOOKUP($A3786,$A$106:$Q$3105,13,FALSE),"DNP")</f>
        <v>6</v>
      </c>
      <c r="W3786" s="239">
        <f>IF(OR(V3786="DNP",V3786=""),"DNP",SUM(N3786:V3786))</f>
        <v>49</v>
      </c>
      <c r="X3786" s="240">
        <f>IFERROR(VLOOKUP($A3786,$A$106:$Q$3105,17,FALSE),"DNP")</f>
        <v>2</v>
      </c>
      <c r="Y3786" s="49" t="str">
        <f t="shared" ref="Y3786" si="3326">IF(X3786="DNP","DNP",IF(X3786=1,"T",IF(X3786&gt;1,"W","L")))</f>
        <v>W</v>
      </c>
      <c r="Z3786" s="49">
        <f t="shared" si="3287"/>
        <v>0</v>
      </c>
      <c r="AA3786" s="244">
        <f t="shared" si="3288"/>
        <v>0</v>
      </c>
      <c r="AB3786" s="250">
        <f t="shared" ref="AB3786" si="3327">IF(AE3786&gt;=4,ROUNDDOWN((((VLOOKUP(MAX(AE3775:AE3786),AE3775:AK3792,7,FALSE)+VLOOKUP(MAX(AE3775:AE3786)-1,AE3775:AK3792,7,FALSE)+VLOOKUP(MAX(AE3775:AE3786)-2,AE3775:AK3792,7,FALSE)+VLOOKUP(MAX(AE3775:AE3786)-3,AE3775:AK3792,7,FALSE))/4)-36)*0.8,0),G3773)</f>
        <v>10</v>
      </c>
      <c r="AC3786" s="246">
        <f t="shared" si="3321"/>
        <v>12</v>
      </c>
      <c r="AD3786" t="str">
        <f>IF(W3786&lt;&gt;"DNP","P","DNP")</f>
        <v>P</v>
      </c>
      <c r="AE3786" s="52">
        <f>COUNTIF(AD3775:AD3786,"=P")</f>
        <v>12</v>
      </c>
      <c r="AF3786" t="str">
        <f t="shared" si="3291"/>
        <v>R</v>
      </c>
      <c r="AG3786" s="247">
        <f>IF(OR(W3786="DNP",W3786="")=TRUE,0,((W3794-W3786)*0.4)+(IF(Y3786="W",0.3,IF(Y3786="T",0,-0.3)))+(IF(X3786="",0,X3786*0.3)))+IF(OR(L3786="DNP",L3786="")=TRUE,0,((L3794-L3786)*0.4)+(IF(Y3786="W",0.3,IF(Y3786="T",0,-0.3)))+(IF(M3786="",0,M3786*0.3)))</f>
        <v>0.98888888888888571</v>
      </c>
      <c r="AH3786" s="247">
        <f t="shared" si="3302"/>
        <v>0.38177777777777139</v>
      </c>
      <c r="AI3786">
        <f t="shared" si="3295"/>
        <v>7</v>
      </c>
      <c r="AJ3786">
        <f t="shared" ref="AJ3786" si="3328">AI3786+VLOOKUP(A3786,$A$1997:$O$2101,15,FALSE)</f>
        <v>6</v>
      </c>
      <c r="AK3786">
        <f t="shared" si="3293"/>
        <v>49</v>
      </c>
    </row>
    <row r="3787" spans="1:37" ht="16.5" thickBot="1" x14ac:dyDescent="0.3">
      <c r="A3787" s="238" t="str">
        <f>CONCATENATE($C$10,"Wk ",B3787,"P",A3773)</f>
        <v>2015Wk 13P29</v>
      </c>
      <c r="B3787" s="52">
        <v>13</v>
      </c>
      <c r="C3787" s="52">
        <f>IFERROR(VLOOKUP($A3787,$A$106:$Q$3105,5,FALSE),"DNP")</f>
        <v>5</v>
      </c>
      <c r="D3787" s="52">
        <f>IFERROR(VLOOKUP($A3787,$A$106:$Q$3105,6,FALSE),"DNP")</f>
        <v>5</v>
      </c>
      <c r="E3787" s="52">
        <f>IFERROR(VLOOKUP($A3787,$A$106:$Q$3105,7,FALSE),"DNP")</f>
        <v>6</v>
      </c>
      <c r="F3787" s="52">
        <f>IFERROR(VLOOKUP($A3787,$A$106:$Q$3105,8,FALSE),"DNP")</f>
        <v>4</v>
      </c>
      <c r="G3787" s="52">
        <f>IFERROR(VLOOKUP($A3787,$A$106:$Q$3105,9,FALSE),"DNP")</f>
        <v>6</v>
      </c>
      <c r="H3787" s="52">
        <f>IFERROR(VLOOKUP($A3787,$A$106:$Q$3105,10,FALSE),"DNP")</f>
        <v>4</v>
      </c>
      <c r="I3787" s="52">
        <f>IFERROR(VLOOKUP($A3787,$A$106:$Q$3105,11,FALSE),"DNP")</f>
        <v>5</v>
      </c>
      <c r="J3787" s="52">
        <f>IFERROR(VLOOKUP($A3787,$A$106:$Q$3105,12,FALSE),"DNP")</f>
        <v>4</v>
      </c>
      <c r="K3787" s="52">
        <f>IFERROR(VLOOKUP($A3787,$A$106:$Q$3105,13,FALSE),"DNP")</f>
        <v>6</v>
      </c>
      <c r="L3787" s="239">
        <f>IF(OR(K3787="DNP",K3787=""),"DNP",SUM(C3787:K3787))</f>
        <v>45</v>
      </c>
      <c r="M3787" s="240">
        <f>IFERROR(VLOOKUP($A3787,$A$106:$Q$3105,17,FALSE),"DNP")</f>
        <v>2</v>
      </c>
      <c r="N3787" s="241"/>
      <c r="O3787" s="241"/>
      <c r="P3787" s="241"/>
      <c r="Q3787" s="241"/>
      <c r="R3787" s="241"/>
      <c r="S3787" s="241"/>
      <c r="T3787" s="241"/>
      <c r="U3787" s="241"/>
      <c r="V3787" s="241"/>
      <c r="W3787" s="242"/>
      <c r="X3787" s="243"/>
      <c r="Y3787" s="49" t="str">
        <f t="shared" ref="Y3787" si="3329">IF(M3787="DNP","DNP",IF(M3787=1,"T",IF(M3787&gt;1,"W","L")))</f>
        <v>W</v>
      </c>
      <c r="Z3787" s="49">
        <f t="shared" si="3287"/>
        <v>1</v>
      </c>
      <c r="AA3787" s="244">
        <f t="shared" si="3288"/>
        <v>12</v>
      </c>
      <c r="AB3787" s="250">
        <f t="shared" ref="AB3787" si="3330">IF(AE3787&gt;=4,ROUNDDOWN((((VLOOKUP(MAX(AE3775:AE3787),AE3775:AK3792,7,FALSE)+VLOOKUP(MAX(AE3775:AE3787)-1,AE3775:AK3792,7,FALSE)+VLOOKUP(MAX(AE3775:AE3787)-2,AE3775:AK3792,7,FALSE)+VLOOKUP(MAX(AE3775:AE3787)-3,AE3775:AK3792,7,FALSE))/4)-36)*0.8,0),G3773)</f>
        <v>9</v>
      </c>
      <c r="AC3787" s="246">
        <f t="shared" si="3321"/>
        <v>13</v>
      </c>
      <c r="AD3787" t="str">
        <f>IF(L3787&lt;&gt;"DNP","P","DNP")</f>
        <v>P</v>
      </c>
      <c r="AE3787" s="52">
        <f>COUNTIF(AD3775:AD3787,"=P")</f>
        <v>13</v>
      </c>
      <c r="AF3787" t="str">
        <f t="shared" si="3291"/>
        <v>R</v>
      </c>
      <c r="AG3787" s="247">
        <f>IF(OR(W3787="DNP",W3787="")=TRUE,0,((W3794-W3787)*0.4)+(IF(Y3787="W",0.3,IF(Y3787="T",0,-0.3)))+(IF(X3787="",0,X3787*0.3)))+IF(OR(L3787="DNP",L3787="")=TRUE,0,((L3794-L3787)*0.4)+(IF(Y3787="W",0.3,IF(Y3787="T",0,-0.3)))+(IF(M3787="",0,M3787*0.3)))</f>
        <v>1.7888888888888856</v>
      </c>
      <c r="AH3787" s="247">
        <f t="shared" si="3302"/>
        <v>2.3817777777777711</v>
      </c>
      <c r="AI3787">
        <f t="shared" si="3295"/>
        <v>8</v>
      </c>
      <c r="AJ3787">
        <f t="shared" ref="AJ3787" si="3331">AI3787+VLOOKUP(A3787,$A$2164:$O$2268,15,FALSE)</f>
        <v>10</v>
      </c>
      <c r="AK3787">
        <f t="shared" si="3293"/>
        <v>45</v>
      </c>
    </row>
    <row r="3788" spans="1:37" ht="16.5" thickBot="1" x14ac:dyDescent="0.3">
      <c r="A3788" s="238" t="str">
        <f>CONCATENATE($C$10,"Wk ",B3788,"P",A3773)</f>
        <v>2015Wk 14P29</v>
      </c>
      <c r="B3788" s="52">
        <v>14</v>
      </c>
      <c r="C3788" s="241"/>
      <c r="D3788" s="241"/>
      <c r="E3788" s="241"/>
      <c r="F3788" s="241"/>
      <c r="G3788" s="241"/>
      <c r="H3788" s="241"/>
      <c r="I3788" s="241"/>
      <c r="J3788" s="241"/>
      <c r="K3788" s="241"/>
      <c r="L3788" s="248"/>
      <c r="M3788" s="249"/>
      <c r="N3788" s="52">
        <f>IFERROR(VLOOKUP($A3788,$A$106:$Q$3105,5,FALSE),"DNP")</f>
        <v>5</v>
      </c>
      <c r="O3788" s="52">
        <f>IFERROR(VLOOKUP($A3788,$A$106:$Q$3105,6,FALSE),"DNP")</f>
        <v>7</v>
      </c>
      <c r="P3788" s="52">
        <f>IFERROR(VLOOKUP($A3788,$A$106:$Q$3105,7,FALSE),"DNP")</f>
        <v>6</v>
      </c>
      <c r="Q3788" s="52">
        <f>IFERROR(VLOOKUP($A3788,$A$106:$Q$3105,8,FALSE),"DNP")</f>
        <v>6</v>
      </c>
      <c r="R3788" s="52">
        <f>IFERROR(VLOOKUP($A3788,$A$106:$Q$3105,9,FALSE),"DNP")</f>
        <v>5</v>
      </c>
      <c r="S3788" s="52">
        <f>IFERROR(VLOOKUP($A3788,$A$106:$Q$3105,10,FALSE),"DNP")</f>
        <v>6</v>
      </c>
      <c r="T3788" s="52">
        <f>IFERROR(VLOOKUP($A3788,$A$106:$Q$3105,11,FALSE),"DNP")</f>
        <v>3</v>
      </c>
      <c r="U3788" s="52">
        <f>IFERROR(VLOOKUP($A3788,$A$106:$Q$3105,12,FALSE),"DNP")</f>
        <v>7</v>
      </c>
      <c r="V3788" s="52">
        <f>IFERROR(VLOOKUP($A3788,$A$106:$Q$3105,13,FALSE),"DNP")</f>
        <v>6</v>
      </c>
      <c r="W3788" s="239">
        <f>IF(OR(V3788="DNP",V3788=""),"DNP",SUM(N3788:V3788))</f>
        <v>51</v>
      </c>
      <c r="X3788" s="240">
        <f>IFERROR(VLOOKUP($A3788,$A$106:$Q$3105,17,FALSE),"DNP")</f>
        <v>2</v>
      </c>
      <c r="Y3788" s="49" t="str">
        <f t="shared" ref="Y3788" si="3332">IF(X3788="DNP","DNP",IF(X3788=1,"T",IF(X3788&gt;1,"W","L")))</f>
        <v>W</v>
      </c>
      <c r="Z3788" s="49">
        <f t="shared" si="3287"/>
        <v>0</v>
      </c>
      <c r="AA3788" s="244">
        <f t="shared" si="3288"/>
        <v>0</v>
      </c>
      <c r="AB3788" s="250">
        <f t="shared" ref="AB3788" si="3333">IF(AE3788&gt;=4,ROUNDDOWN((((VLOOKUP(MAX(AE3775:AE3788),AE3775:AK3792,7,FALSE)+VLOOKUP(MAX(AE3775:AE3788)-1,AE3775:AK3792,7,FALSE)+VLOOKUP(MAX(AE3775:AE3788)-2,AE3775:AK3792,7,FALSE)+VLOOKUP(MAX(AE3775:AE3788)-3,AE3775:AK3792,7,FALSE))/4)-36)*0.8,0),G3773)</f>
        <v>9</v>
      </c>
      <c r="AC3788" s="246">
        <f t="shared" si="3321"/>
        <v>14</v>
      </c>
      <c r="AD3788" t="str">
        <f>IF(W3788&lt;&gt;"DNP","P","DNP")</f>
        <v>P</v>
      </c>
      <c r="AE3788" s="52">
        <f>COUNTIF(AD3775:AD3788,"=P")</f>
        <v>14</v>
      </c>
      <c r="AF3788" t="str">
        <f t="shared" si="3291"/>
        <v>R</v>
      </c>
      <c r="AG3788" s="247">
        <f>IF(OR(W3788="DNP",W3788="")=TRUE,0,((W3794-W3788)*0.4)+(IF(Y3788="W",0.3,IF(Y3788="T",0,-0.3)))+(IF(X3788="",0,X3788*0.3)))+IF(OR(L3788="DNP",L3788="")=TRUE,0,((L3794-L3788)*0.4)+(IF(Y3788="W",0.3,IF(Y3788="T",0,-0.3)))+(IF(M3788="",0,M3788*0.3)))</f>
        <v>0.18888888888888561</v>
      </c>
      <c r="AH3788" s="247">
        <f t="shared" si="3302"/>
        <v>1.7137777777777712</v>
      </c>
      <c r="AI3788">
        <f t="shared" si="3295"/>
        <v>8</v>
      </c>
      <c r="AJ3788">
        <f t="shared" ref="AJ3788" si="3334">AI3788+VLOOKUP(A3788,$A$2331:$O$2435,15,FALSE)</f>
        <v>6</v>
      </c>
      <c r="AK3788">
        <f t="shared" si="3293"/>
        <v>51</v>
      </c>
    </row>
    <row r="3789" spans="1:37" ht="16.5" thickBot="1" x14ac:dyDescent="0.3">
      <c r="A3789" s="238" t="str">
        <f>CONCATENATE($C$10,"Wk ",B3789,"P",A3773)</f>
        <v>2015Wk 15P29</v>
      </c>
      <c r="B3789" s="52">
        <v>15</v>
      </c>
      <c r="C3789" s="52">
        <f>IFERROR(VLOOKUP($A3789,$A$106:$Q$3105,5,FALSE),"DNP")</f>
        <v>6</v>
      </c>
      <c r="D3789" s="52">
        <f>IFERROR(VLOOKUP($A3789,$A$106:$Q$3105,6,FALSE),"DNP")</f>
        <v>6</v>
      </c>
      <c r="E3789" s="52">
        <f>IFERROR(VLOOKUP($A3789,$A$106:$Q$3105,7,FALSE),"DNP")</f>
        <v>6</v>
      </c>
      <c r="F3789" s="52">
        <f>IFERROR(VLOOKUP($A3789,$A$106:$Q$3105,8,FALSE),"DNP")</f>
        <v>7</v>
      </c>
      <c r="G3789" s="52">
        <f>IFERROR(VLOOKUP($A3789,$A$106:$Q$3105,9,FALSE),"DNP")</f>
        <v>5</v>
      </c>
      <c r="H3789" s="52">
        <f>IFERROR(VLOOKUP($A3789,$A$106:$Q$3105,10,FALSE),"DNP")</f>
        <v>5</v>
      </c>
      <c r="I3789" s="52">
        <f>IFERROR(VLOOKUP($A3789,$A$106:$Q$3105,11,FALSE),"DNP")</f>
        <v>4</v>
      </c>
      <c r="J3789" s="52">
        <f>IFERROR(VLOOKUP($A3789,$A$106:$Q$3105,12,FALSE),"DNP")</f>
        <v>4</v>
      </c>
      <c r="K3789" s="52">
        <f>IFERROR(VLOOKUP($A3789,$A$106:$Q$3105,13,FALSE),"DNP")</f>
        <v>4</v>
      </c>
      <c r="L3789" s="239">
        <f>IF(OR(K3789="DNP",K3789=""),"DNP",SUM(C3789:K3789))</f>
        <v>47</v>
      </c>
      <c r="M3789" s="240">
        <f>IFERROR(VLOOKUP($A3789,$A$106:$Q$3105,17,FALSE),"DNP")</f>
        <v>2</v>
      </c>
      <c r="N3789" s="241"/>
      <c r="O3789" s="241"/>
      <c r="P3789" s="241"/>
      <c r="Q3789" s="241"/>
      <c r="R3789" s="241"/>
      <c r="S3789" s="241"/>
      <c r="T3789" s="241"/>
      <c r="U3789" s="241"/>
      <c r="V3789" s="241"/>
      <c r="W3789" s="242"/>
      <c r="X3789" s="243"/>
      <c r="Y3789" s="49" t="str">
        <f t="shared" ref="Y3789" si="3335">IF(M3789="DNP","DNP",IF(M3789=1,"T",IF(M3789&gt;1,"W","L")))</f>
        <v>W</v>
      </c>
      <c r="Z3789" s="49">
        <f t="shared" si="3287"/>
        <v>1</v>
      </c>
      <c r="AA3789" s="244">
        <f t="shared" si="3288"/>
        <v>9</v>
      </c>
      <c r="AB3789" s="250">
        <f t="shared" ref="AB3789" si="3336">IF(AE3789&gt;=4,ROUNDDOWN((((VLOOKUP(MAX(AE3775:AE3789),AE3775:AK3792,7,FALSE)+VLOOKUP(MAX(AE3775:AE3789)-1,AE3775:AK3792,7,FALSE)+VLOOKUP(MAX(AE3775:AE3789)-2,AE3775:AK3792,7,FALSE)+VLOOKUP(MAX(AE3775:AE3789)-3,AE3775:AK3792,7,FALSE))/4)-36)*0.8,0),G3773)</f>
        <v>9</v>
      </c>
      <c r="AC3789" s="246">
        <f t="shared" si="3321"/>
        <v>15</v>
      </c>
      <c r="AD3789" t="str">
        <f>IF(L3789&lt;&gt;"DNP","P","DNP")</f>
        <v>P</v>
      </c>
      <c r="AE3789" s="52">
        <f>COUNTIF(AD3775:AD3789,"=P")</f>
        <v>15</v>
      </c>
      <c r="AF3789" t="str">
        <f t="shared" si="3291"/>
        <v>R</v>
      </c>
      <c r="AG3789" s="247">
        <f>IF(OR(W3789="DNP",W3789="")=TRUE,0,((W3794-W3789)*0.4)+(IF(Y3789="W",0.3,IF(Y3789="T",0,-0.3)))+(IF(X3789="",0,X3789*0.3)))+IF(OR(L3789="DNP",L3789="")=TRUE,0,((L3794-L3789)*0.4)+(IF(Y3789="W",0.3,IF(Y3789="T",0,-0.3)))+(IF(M3789="",0,M3789*0.3)))</f>
        <v>0.98888888888888571</v>
      </c>
      <c r="AH3789" s="247">
        <f t="shared" si="3302"/>
        <v>1.7057777777777714</v>
      </c>
      <c r="AI3789">
        <f t="shared" si="3295"/>
        <v>8</v>
      </c>
      <c r="AJ3789">
        <f t="shared" ref="AJ3789" si="3337">AI3789+VLOOKUP(A3789,$A$2498:$O$2602,15,FALSE)</f>
        <v>9</v>
      </c>
      <c r="AK3789">
        <f t="shared" si="3293"/>
        <v>47</v>
      </c>
    </row>
    <row r="3790" spans="1:37" ht="16.5" thickBot="1" x14ac:dyDescent="0.3">
      <c r="A3790" s="238" t="str">
        <f>CONCATENATE($C$10,"Wk ",B3790,"P",A3773)</f>
        <v>2015Wk 16P29</v>
      </c>
      <c r="B3790" s="52">
        <v>16</v>
      </c>
      <c r="C3790" s="241"/>
      <c r="D3790" s="241"/>
      <c r="E3790" s="241"/>
      <c r="F3790" s="241"/>
      <c r="G3790" s="241"/>
      <c r="H3790" s="241"/>
      <c r="I3790" s="241"/>
      <c r="J3790" s="241"/>
      <c r="K3790" s="241"/>
      <c r="L3790" s="248"/>
      <c r="M3790" s="249"/>
      <c r="N3790" s="52">
        <f>IFERROR(VLOOKUP($A3790,$A$106:$Q$3105,5,FALSE),"DNP")</f>
        <v>5</v>
      </c>
      <c r="O3790" s="52">
        <f>IFERROR(VLOOKUP($A3790,$A$106:$Q$3105,6,FALSE),"DNP")</f>
        <v>6</v>
      </c>
      <c r="P3790" s="52">
        <f>IFERROR(VLOOKUP($A3790,$A$106:$Q$3105,7,FALSE),"DNP")</f>
        <v>7</v>
      </c>
      <c r="Q3790" s="52">
        <f>IFERROR(VLOOKUP($A3790,$A$106:$Q$3105,8,FALSE),"DNP")</f>
        <v>5</v>
      </c>
      <c r="R3790" s="52">
        <f>IFERROR(VLOOKUP($A3790,$A$106:$Q$3105,9,FALSE),"DNP")</f>
        <v>4</v>
      </c>
      <c r="S3790" s="52">
        <f>IFERROR(VLOOKUP($A3790,$A$106:$Q$3105,10,FALSE),"DNP")</f>
        <v>5</v>
      </c>
      <c r="T3790" s="52">
        <f>IFERROR(VLOOKUP($A3790,$A$106:$Q$3105,11,FALSE),"DNP")</f>
        <v>4</v>
      </c>
      <c r="U3790" s="52">
        <f>IFERROR(VLOOKUP($A3790,$A$106:$Q$3105,12,FALSE),"DNP")</f>
        <v>5</v>
      </c>
      <c r="V3790" s="52">
        <f>IFERROR(VLOOKUP($A3790,$A$106:$Q$3105,13,FALSE),"DNP")</f>
        <v>6</v>
      </c>
      <c r="W3790" s="239">
        <f>IF(OR(V3790="DNP",V3790=""),"DNP",SUM(N3790:V3790))</f>
        <v>47</v>
      </c>
      <c r="X3790" s="240">
        <f>IFERROR(VLOOKUP($A3790,$A$106:$Q$3105,17,FALSE),"DNP")</f>
        <v>2</v>
      </c>
      <c r="Y3790" s="49" t="str">
        <f t="shared" ref="Y3790" si="3338">IF(X3790="DNP","DNP",IF(X3790=1,"T",IF(X3790&gt;1,"W","L")))</f>
        <v>W</v>
      </c>
      <c r="Z3790" s="49">
        <f t="shared" si="3287"/>
        <v>0</v>
      </c>
      <c r="AA3790" s="244">
        <f t="shared" si="3288"/>
        <v>0</v>
      </c>
      <c r="AB3790" s="250">
        <f t="shared" ref="AB3790" si="3339">IF(AE3790&gt;=4,ROUNDDOWN((((VLOOKUP(MAX(AE3775:AE3790),AE3775:AK3792,7,FALSE)+VLOOKUP(MAX(AE3775:AE3790)-1,AE3775:AK3792,7,FALSE)+VLOOKUP(MAX(AE3775:AE3790)-2,AE3775:AK3792,7,FALSE)+VLOOKUP(MAX(AE3775:AE3790)-3,AE3775:AK3792,7,FALSE))/4)-36)*0.8,0),G3773)</f>
        <v>9</v>
      </c>
      <c r="AC3790" s="246">
        <f t="shared" si="3321"/>
        <v>16</v>
      </c>
      <c r="AD3790" t="str">
        <f>IF(W3790&lt;&gt;"DNP","P","DNP")</f>
        <v>P</v>
      </c>
      <c r="AE3790" s="52">
        <f>COUNTIF(AD3775:AD3790,"=P")</f>
        <v>16</v>
      </c>
      <c r="AF3790" t="str">
        <f t="shared" si="3291"/>
        <v>R</v>
      </c>
      <c r="AG3790" s="247">
        <f>IF(OR(W3790="DNP",W3790="")=TRUE,0,((W3794-W3790)*0.4)+(IF(Y3790="W",0.3,IF(Y3790="T",0,-0.3)))+(IF(X3790="",0,X3790*0.3)))+IF(OR(L3790="DNP",L3790="")=TRUE,0,((L3794-L3790)*0.4)+(IF(Y3790="W",0.3,IF(Y3790="T",0,-0.3)))+(IF(M3790="",0,M3790*0.3)))</f>
        <v>1.7888888888888856</v>
      </c>
      <c r="AH3790" s="247">
        <f t="shared" si="3302"/>
        <v>2.5137777777777712</v>
      </c>
      <c r="AI3790">
        <f t="shared" si="3295"/>
        <v>8</v>
      </c>
      <c r="AJ3790">
        <f t="shared" ref="AJ3790" si="3340">AI3790+VLOOKUP(A3790,$A$2665:$O$2769,15,FALSE)</f>
        <v>8</v>
      </c>
      <c r="AK3790">
        <f t="shared" si="3293"/>
        <v>47</v>
      </c>
    </row>
    <row r="3791" spans="1:37" ht="16.5" thickBot="1" x14ac:dyDescent="0.3">
      <c r="A3791" s="238" t="str">
        <f>CONCATENATE($C$10,"Wk ",B3791,"P",A3773)</f>
        <v>2015Wk 17P29</v>
      </c>
      <c r="B3791" s="52">
        <v>17</v>
      </c>
      <c r="C3791" s="52">
        <f>IFERROR(VLOOKUP($A3791,$A$106:$Q$3105,5,FALSE),"DNP")</f>
        <v>5</v>
      </c>
      <c r="D3791" s="52">
        <f>IFERROR(VLOOKUP($A3791,$A$106:$Q$3105,6,FALSE),"DNP")</f>
        <v>5</v>
      </c>
      <c r="E3791" s="52">
        <f>IFERROR(VLOOKUP($A3791,$A$106:$Q$3105,7,FALSE),"DNP")</f>
        <v>6</v>
      </c>
      <c r="F3791" s="52">
        <f>IFERROR(VLOOKUP($A3791,$A$106:$Q$3105,8,FALSE),"DNP")</f>
        <v>6</v>
      </c>
      <c r="G3791" s="52">
        <f>IFERROR(VLOOKUP($A3791,$A$106:$Q$3105,9,FALSE),"DNP")</f>
        <v>6</v>
      </c>
      <c r="H3791" s="52">
        <f>IFERROR(VLOOKUP($A3791,$A$106:$Q$3105,10,FALSE),"DNP")</f>
        <v>3</v>
      </c>
      <c r="I3791" s="52">
        <f>IFERROR(VLOOKUP($A3791,$A$106:$Q$3105,11,FALSE),"DNP")</f>
        <v>3</v>
      </c>
      <c r="J3791" s="52">
        <f>IFERROR(VLOOKUP($A3791,$A$106:$Q$3105,12,FALSE),"DNP")</f>
        <v>4</v>
      </c>
      <c r="K3791" s="52">
        <f>IFERROR(VLOOKUP($A3791,$A$106:$Q$3105,13,FALSE),"DNP")</f>
        <v>6</v>
      </c>
      <c r="L3791" s="239">
        <f>IF(OR(K3791="DNP",K3791=""),"DNP",SUM(C3791:K3791))</f>
        <v>44</v>
      </c>
      <c r="M3791" s="240">
        <f>IFERROR(VLOOKUP($A3791,$A$106:$Q$3105,17,FALSE),"DNP")</f>
        <v>2</v>
      </c>
      <c r="N3791" s="241"/>
      <c r="O3791" s="241"/>
      <c r="P3791" s="241"/>
      <c r="Q3791" s="241"/>
      <c r="R3791" s="241"/>
      <c r="S3791" s="241"/>
      <c r="T3791" s="241"/>
      <c r="U3791" s="241"/>
      <c r="V3791" s="241"/>
      <c r="W3791" s="242"/>
      <c r="X3791" s="243"/>
      <c r="Y3791" s="49" t="str">
        <f t="shared" ref="Y3791" si="3341">IF(M3791="DNP","DNP",IF(M3791=1,"T",IF(M3791&gt;1,"W","L")))</f>
        <v>W</v>
      </c>
      <c r="Z3791" s="49">
        <f t="shared" si="3287"/>
        <v>0</v>
      </c>
      <c r="AA3791" s="244">
        <f t="shared" si="3288"/>
        <v>0</v>
      </c>
      <c r="AB3791" s="250">
        <f t="shared" ref="AB3791" si="3342">IF(AE3791&gt;=4,ROUNDDOWN((((VLOOKUP(MAX(AE3775:AE3791),AE3775:AK3792,7,FALSE)+VLOOKUP(MAX(AE3775:AE3791)-1,AE3775:AK3792,7,FALSE)+VLOOKUP(MAX(AE3775:AE3791)-2,AE3775:AK3792,7,FALSE)+VLOOKUP(MAX(AE3775:AE3791)-3,AE3775:AK3792,7,FALSE))/4)-36)*0.8,0),G3773)</f>
        <v>9</v>
      </c>
      <c r="AC3791" s="246">
        <f t="shared" si="3321"/>
        <v>17</v>
      </c>
      <c r="AD3791" t="str">
        <f>IF(L3791&lt;&gt;"DNP","P","DNP")</f>
        <v>P</v>
      </c>
      <c r="AE3791" s="52">
        <f>COUNTIF(AD3775:AD3791,"=P")</f>
        <v>17</v>
      </c>
      <c r="AF3791" t="str">
        <f t="shared" si="3291"/>
        <v>R</v>
      </c>
      <c r="AG3791" s="247">
        <f>IF(OR(W3791="DNP",W3791="")=TRUE,0,((W3794-W3791)*0.4)+(IF(Y3791="W",0.3,IF(Y3791="T",0,-0.3)))+(IF(X3791="",0,X3791*0.3)))+IF(OR(L3791="DNP",L3791="")=TRUE,0,((L3794-L3791)*0.4)+(IF(Y3791="W",0.3,IF(Y3791="T",0,-0.3)))+(IF(M3791="",0,M3791*0.3)))</f>
        <v>2.188888888888886</v>
      </c>
      <c r="AH3791" s="247">
        <f t="shared" si="3302"/>
        <v>3.7137777777777718</v>
      </c>
      <c r="AI3791">
        <f t="shared" si="3295"/>
        <v>8</v>
      </c>
      <c r="AJ3791">
        <f t="shared" ref="AJ3791" si="3343">AI3791+VLOOKUP(A3791,$A$2832:$O$2936,15,FALSE)</f>
        <v>12</v>
      </c>
      <c r="AK3791">
        <f t="shared" si="3293"/>
        <v>44</v>
      </c>
    </row>
    <row r="3792" spans="1:37" ht="16.5" thickBot="1" x14ac:dyDescent="0.3">
      <c r="A3792" s="238" t="str">
        <f>CONCATENATE($C$10,"Wk ",B3792,"P",A3773)</f>
        <v>2015Wk 18P29</v>
      </c>
      <c r="B3792" s="52">
        <v>18</v>
      </c>
      <c r="C3792" s="241"/>
      <c r="D3792" s="241"/>
      <c r="E3792" s="241"/>
      <c r="F3792" s="241"/>
      <c r="G3792" s="241"/>
      <c r="H3792" s="241"/>
      <c r="I3792" s="241"/>
      <c r="J3792" s="241"/>
      <c r="K3792" s="241"/>
      <c r="L3792" s="248"/>
      <c r="M3792" s="249"/>
      <c r="N3792" s="52">
        <f>IFERROR(VLOOKUP($A3792,$A$106:$Q$3105,5,FALSE),"DNP")</f>
        <v>4</v>
      </c>
      <c r="O3792" s="52">
        <f>IFERROR(VLOOKUP($A3792,$A$106:$Q$3105,6,FALSE),"DNP")</f>
        <v>5</v>
      </c>
      <c r="P3792" s="52">
        <f>IFERROR(VLOOKUP($A3792,$A$106:$Q$3105,7,FALSE),"DNP")</f>
        <v>5</v>
      </c>
      <c r="Q3792" s="52">
        <f>IFERROR(VLOOKUP($A3792,$A$106:$Q$3105,8,FALSE),"DNP")</f>
        <v>5</v>
      </c>
      <c r="R3792" s="52">
        <f>IFERROR(VLOOKUP($A3792,$A$106:$Q$3105,9,FALSE),"DNP")</f>
        <v>4</v>
      </c>
      <c r="S3792" s="52">
        <f>IFERROR(VLOOKUP($A3792,$A$106:$Q$3105,10,FALSE),"DNP")</f>
        <v>5</v>
      </c>
      <c r="T3792" s="52">
        <f>IFERROR(VLOOKUP($A3792,$A$106:$Q$3105,11,FALSE),"DNP")</f>
        <v>4</v>
      </c>
      <c r="U3792" s="52">
        <f>IFERROR(VLOOKUP($A3792,$A$106:$Q$3105,12,FALSE),"DNP")</f>
        <v>5</v>
      </c>
      <c r="V3792" s="52">
        <f>IFERROR(VLOOKUP($A3792,$A$106:$Q$3105,13,FALSE),"DNP")</f>
        <v>8</v>
      </c>
      <c r="W3792" s="239">
        <f>IF(OR(V3792="DNP",V3792=""),"DNP",SUM(N3792:V3792))</f>
        <v>45</v>
      </c>
      <c r="X3792" s="240">
        <f>IFERROR(VLOOKUP($A3792,$A$106:$Q$3105,17,FALSE),"DNP")</f>
        <v>2</v>
      </c>
      <c r="Y3792" s="49" t="str">
        <f t="shared" ref="Y3792" si="3344">IF(X3792="DNP","DNP",IF(X3792=1,"T",IF(X3792&gt;1,"W","L")))</f>
        <v>W</v>
      </c>
      <c r="Z3792" s="49">
        <f t="shared" si="3287"/>
        <v>1</v>
      </c>
      <c r="AA3792" s="244">
        <f t="shared" si="3288"/>
        <v>9</v>
      </c>
      <c r="AB3792" s="250">
        <f t="shared" ref="AB3792" si="3345">IF(AE3792&gt;=4,ROUNDDOWN((((VLOOKUP(MAX(AE3775:AE3792),AE3775:AK3792,7,FALSE)+VLOOKUP(MAX(AE3775:AE3792)-1,AE3775:AK3792,7,FALSE)+VLOOKUP(MAX(AE3775:AE3792)-2,AE3775:AK3792,7,FALSE)+VLOOKUP(MAX(AE3775:AE3792)-3,AE3775:AK3792,7,FALSE))/4)-36)*0.8,0),G3773)</f>
        <v>7</v>
      </c>
      <c r="AC3792" s="246">
        <f t="shared" si="3321"/>
        <v>18</v>
      </c>
      <c r="AD3792" t="str">
        <f>IF(W3792&lt;&gt;"DNP","P","DNP")</f>
        <v>P</v>
      </c>
      <c r="AE3792" s="52">
        <f>COUNTIF(AD3775:AD3792,"=P")</f>
        <v>18</v>
      </c>
      <c r="AF3792" t="str">
        <f t="shared" si="3291"/>
        <v>R</v>
      </c>
      <c r="AG3792" s="247">
        <f>IF(OR(W3792="DNP",W3792="")=TRUE,0,((W3794-W3792)*0.4)+(IF(Y3792="W",0.3,IF(Y3792="T",0,-0.3)))+(IF(X3792="",0,X3792*0.3)))+IF(OR(L3792="DNP",L3792="")=TRUE,0,((L3794-L3792)*0.4)+(IF(Y3792="W",0.3,IF(Y3792="T",0,-0.3)))+(IF(M3792="",0,M3792*0.3)))</f>
        <v>2.5888888888888859</v>
      </c>
      <c r="AH3792" s="247">
        <f t="shared" si="3302"/>
        <v>4.6457777777777718</v>
      </c>
      <c r="AI3792">
        <f t="shared" si="3295"/>
        <v>10</v>
      </c>
      <c r="AJ3792">
        <f t="shared" ref="AJ3792" si="3346">AI3792+VLOOKUP(A3792,$A$2999:$O$3103,15,FALSE)</f>
        <v>13</v>
      </c>
      <c r="AK3792">
        <f t="shared" si="3293"/>
        <v>45</v>
      </c>
    </row>
    <row r="3793" spans="1:29" ht="18" x14ac:dyDescent="0.25">
      <c r="A3793" s="238" t="str">
        <f>CONCATENATE($C$10,"S&amp;AP",A3773)</f>
        <v>2015S&amp;AP29</v>
      </c>
      <c r="B3793" s="251" t="s">
        <v>321</v>
      </c>
      <c r="C3793" s="252" t="str">
        <f>CONCATENATE(SUM(C3775:C3792)+100,COUNT(C3775:C3792)+100)</f>
        <v>152109</v>
      </c>
      <c r="D3793" s="252" t="str">
        <f t="shared" ref="D3793:K3793" si="3347">CONCATENATE(SUM(D3775:D3792)+100,COUNT(D3775:D3792)+100)</f>
        <v>148109</v>
      </c>
      <c r="E3793" s="252" t="str">
        <f t="shared" si="3347"/>
        <v>161109</v>
      </c>
      <c r="F3793" s="252" t="str">
        <f t="shared" si="3347"/>
        <v>155109</v>
      </c>
      <c r="G3793" s="252" t="str">
        <f t="shared" si="3347"/>
        <v>145109</v>
      </c>
      <c r="H3793" s="252" t="str">
        <f t="shared" si="3347"/>
        <v>135109</v>
      </c>
      <c r="I3793" s="252" t="str">
        <f t="shared" si="3347"/>
        <v>144109</v>
      </c>
      <c r="J3793" s="252" t="str">
        <f t="shared" si="3347"/>
        <v>130109</v>
      </c>
      <c r="K3793" s="252" t="str">
        <f t="shared" si="3347"/>
        <v>155109</v>
      </c>
      <c r="L3793" s="253"/>
      <c r="M3793" s="254">
        <f>SUM(M3775:M3792)</f>
        <v>15</v>
      </c>
      <c r="N3793" s="252" t="str">
        <f>CONCATENATE(SUM(N3775:N3792)+100,COUNT(N3775:N3792)+100)</f>
        <v>148109</v>
      </c>
      <c r="O3793" s="252" t="str">
        <f t="shared" ref="O3793:V3793" si="3348">CONCATENATE(SUM(O3775:O3792)+100,COUNT(O3775:O3792)+100)</f>
        <v>155109</v>
      </c>
      <c r="P3793" s="252" t="str">
        <f t="shared" si="3348"/>
        <v>156109</v>
      </c>
      <c r="Q3793" s="252" t="str">
        <f t="shared" si="3348"/>
        <v>148109</v>
      </c>
      <c r="R3793" s="252" t="str">
        <f t="shared" si="3348"/>
        <v>136109</v>
      </c>
      <c r="S3793" s="252" t="str">
        <f t="shared" si="3348"/>
        <v>152109</v>
      </c>
      <c r="T3793" s="252" t="str">
        <f t="shared" si="3348"/>
        <v>135109</v>
      </c>
      <c r="U3793" s="252" t="str">
        <f t="shared" si="3348"/>
        <v>152109</v>
      </c>
      <c r="V3793" s="252" t="str">
        <f t="shared" si="3348"/>
        <v>161109</v>
      </c>
      <c r="W3793" s="253"/>
      <c r="X3793" s="254">
        <f>SUM(X3775:X3792)</f>
        <v>10</v>
      </c>
      <c r="Y3793" s="255"/>
      <c r="Z3793" s="256"/>
      <c r="AA3793" s="257"/>
      <c r="AB3793" s="52"/>
      <c r="AC3793" s="52"/>
    </row>
    <row r="3794" spans="1:29" ht="18" x14ac:dyDescent="0.25">
      <c r="B3794" s="251" t="s">
        <v>322</v>
      </c>
      <c r="C3794" s="258">
        <f>AVERAGE(C3775:C3792)</f>
        <v>5.7777777777777777</v>
      </c>
      <c r="D3794" s="258">
        <f t="shared" ref="D3794:K3794" si="3349">AVERAGE(D3775:D3792)</f>
        <v>5.333333333333333</v>
      </c>
      <c r="E3794" s="258">
        <f t="shared" si="3349"/>
        <v>6.7777777777777777</v>
      </c>
      <c r="F3794" s="258">
        <f t="shared" si="3349"/>
        <v>6.1111111111111107</v>
      </c>
      <c r="G3794" s="258">
        <f t="shared" si="3349"/>
        <v>5</v>
      </c>
      <c r="H3794" s="258">
        <f t="shared" si="3349"/>
        <v>3.8888888888888888</v>
      </c>
      <c r="I3794" s="258">
        <f t="shared" si="3349"/>
        <v>4.8888888888888893</v>
      </c>
      <c r="J3794" s="258">
        <f t="shared" si="3349"/>
        <v>3.3333333333333335</v>
      </c>
      <c r="K3794" s="258">
        <f t="shared" si="3349"/>
        <v>6.1111111111111107</v>
      </c>
      <c r="L3794" s="259">
        <f>SUM(C3794:K3794)</f>
        <v>47.222222222222214</v>
      </c>
      <c r="M3794" s="260"/>
      <c r="N3794" s="258">
        <f>AVERAGE(N3775:N3792)</f>
        <v>5.333333333333333</v>
      </c>
      <c r="O3794" s="258">
        <f t="shared" ref="O3794:V3794" si="3350">AVERAGE(O3775:O3792)</f>
        <v>6.1111111111111107</v>
      </c>
      <c r="P3794" s="261">
        <f t="shared" si="3350"/>
        <v>6.2222222222222223</v>
      </c>
      <c r="Q3794" s="261">
        <f t="shared" si="3350"/>
        <v>5.333333333333333</v>
      </c>
      <c r="R3794" s="261">
        <f t="shared" si="3350"/>
        <v>4</v>
      </c>
      <c r="S3794" s="261">
        <f t="shared" si="3350"/>
        <v>5.7777777777777777</v>
      </c>
      <c r="T3794" s="261">
        <f t="shared" si="3350"/>
        <v>3.8888888888888888</v>
      </c>
      <c r="U3794" s="261">
        <f t="shared" si="3350"/>
        <v>5.7777777777777777</v>
      </c>
      <c r="V3794" s="261">
        <f t="shared" si="3350"/>
        <v>6.7777777777777777</v>
      </c>
      <c r="W3794" s="262">
        <f>SUM(N3794:V3794)</f>
        <v>49.222222222222214</v>
      </c>
      <c r="X3794" s="260"/>
      <c r="Y3794" s="148"/>
      <c r="Z3794" s="263"/>
      <c r="AA3794" s="264"/>
      <c r="AB3794" s="52"/>
      <c r="AC3794" s="52"/>
    </row>
    <row r="3795" spans="1:29" x14ac:dyDescent="0.25">
      <c r="B3795" s="265"/>
      <c r="C3795" s="266"/>
      <c r="D3795" s="265"/>
      <c r="E3795" s="266"/>
      <c r="F3795" s="265"/>
      <c r="G3795" s="266"/>
      <c r="H3795" s="265"/>
      <c r="I3795" s="266"/>
      <c r="J3795" s="265"/>
      <c r="K3795" s="266"/>
      <c r="L3795" s="265"/>
      <c r="M3795" s="266"/>
      <c r="N3795" s="265"/>
      <c r="O3795" s="266"/>
      <c r="P3795" s="265"/>
      <c r="Q3795" s="266"/>
      <c r="R3795" s="265"/>
      <c r="S3795" s="266"/>
      <c r="T3795" s="265"/>
      <c r="U3795" s="266"/>
      <c r="V3795" s="265"/>
      <c r="W3795" s="266"/>
      <c r="X3795" s="265"/>
      <c r="Y3795" s="266"/>
      <c r="Z3795" s="265"/>
      <c r="AA3795" s="266"/>
      <c r="AB3795" s="265"/>
      <c r="AC3795" s="266"/>
    </row>
    <row r="3796" spans="1:29" ht="18.75" thickBot="1" x14ac:dyDescent="0.3">
      <c r="B3796" s="267"/>
      <c r="C3796" s="267"/>
      <c r="D3796" s="267"/>
      <c r="E3796" s="296" t="s">
        <v>323</v>
      </c>
      <c r="F3796" s="297"/>
      <c r="G3796" s="297"/>
      <c r="H3796" s="297"/>
      <c r="I3796" s="297"/>
      <c r="J3796" s="297"/>
      <c r="K3796" s="297"/>
      <c r="L3796" s="297"/>
      <c r="M3796" s="297"/>
    </row>
    <row r="3797" spans="1:29" ht="16.5" thickBot="1" x14ac:dyDescent="0.3">
      <c r="B3797" s="267"/>
      <c r="C3797" s="52"/>
      <c r="D3797" s="268" t="s">
        <v>324</v>
      </c>
      <c r="E3797" s="293" t="s">
        <v>325</v>
      </c>
      <c r="F3797" s="294"/>
      <c r="G3797" s="294"/>
      <c r="H3797" s="294"/>
      <c r="I3797" s="294"/>
      <c r="J3797" s="294"/>
      <c r="K3797" s="294"/>
      <c r="L3797" s="294"/>
      <c r="M3797" s="295"/>
      <c r="P3797" t="s">
        <v>326</v>
      </c>
      <c r="R3797" t="s">
        <v>327</v>
      </c>
    </row>
    <row r="3798" spans="1:29" x14ac:dyDescent="0.25">
      <c r="B3798" s="267"/>
      <c r="C3798" s="52"/>
      <c r="D3798" s="269">
        <f>MAX(AC3775:AC3792)</f>
        <v>18</v>
      </c>
      <c r="E3798" s="270" t="s">
        <v>328</v>
      </c>
      <c r="F3798" s="271" t="s">
        <v>329</v>
      </c>
      <c r="G3798" s="271" t="s">
        <v>330</v>
      </c>
      <c r="H3798" s="271" t="s">
        <v>331</v>
      </c>
      <c r="I3798" s="271" t="s">
        <v>332</v>
      </c>
      <c r="J3798" s="271" t="s">
        <v>19</v>
      </c>
      <c r="K3798" s="271" t="s">
        <v>333</v>
      </c>
      <c r="L3798" s="271" t="s">
        <v>334</v>
      </c>
      <c r="M3798" s="272" t="s">
        <v>312</v>
      </c>
      <c r="N3798" t="s">
        <v>318</v>
      </c>
      <c r="O3798" s="273" t="s">
        <v>18</v>
      </c>
      <c r="P3798" s="274" t="s">
        <v>335</v>
      </c>
      <c r="Q3798" s="274" t="s">
        <v>336</v>
      </c>
      <c r="R3798" t="s">
        <v>0</v>
      </c>
      <c r="S3798" t="s">
        <v>1</v>
      </c>
      <c r="T3798" t="s">
        <v>13</v>
      </c>
      <c r="U3798" t="s">
        <v>337</v>
      </c>
      <c r="V3798" s="237" t="s">
        <v>338</v>
      </c>
      <c r="W3798" s="237" t="s">
        <v>339</v>
      </c>
      <c r="X3798" s="237" t="s">
        <v>340</v>
      </c>
      <c r="Y3798" s="237" t="s">
        <v>341</v>
      </c>
      <c r="Z3798" s="237" t="s">
        <v>342</v>
      </c>
      <c r="AA3798" s="237" t="s">
        <v>343</v>
      </c>
      <c r="AB3798" s="237" t="s">
        <v>344</v>
      </c>
      <c r="AC3798" s="237" t="s">
        <v>345</v>
      </c>
    </row>
    <row r="3799" spans="1:29" ht="16.5" thickBot="1" x14ac:dyDescent="0.3">
      <c r="A3799" s="238" t="str">
        <f>CONCATENATE($C$10,"P",A3773)</f>
        <v>2015P29</v>
      </c>
      <c r="B3799" s="275"/>
      <c r="C3799" s="52" t="str">
        <f>C3773</f>
        <v>Joe Donegan</v>
      </c>
      <c r="D3799" s="276">
        <f>IF(D3798=0,G3773,VLOOKUP(D3798,B3775:AB3792,27,FALSE))</f>
        <v>7</v>
      </c>
      <c r="E3799" s="277">
        <f>E3802+E3805</f>
        <v>25</v>
      </c>
      <c r="F3799" s="277">
        <f>F3802+F3805</f>
        <v>12</v>
      </c>
      <c r="G3799" s="277">
        <f>G3802+G3805</f>
        <v>5</v>
      </c>
      <c r="H3799" s="277">
        <f>H3802+H3805</f>
        <v>1</v>
      </c>
      <c r="I3799" s="277">
        <f>I3802+I3805</f>
        <v>36</v>
      </c>
      <c r="J3799" s="278">
        <f>E3799/I3799</f>
        <v>0.69444444444444442</v>
      </c>
      <c r="K3799" s="279">
        <f>F3799/SUM(F3799:H3799)</f>
        <v>0.66666666666666663</v>
      </c>
      <c r="L3799" s="277">
        <f>L3802+L3805</f>
        <v>10</v>
      </c>
      <c r="M3799" s="277">
        <f>M3802+M3805</f>
        <v>92</v>
      </c>
      <c r="N3799" s="247">
        <f>VLOOKUP(D3798,AC3775:AH3792,6,FALSE)</f>
        <v>4.6457777777777718</v>
      </c>
      <c r="O3799">
        <f>IFERROR(VLOOKUP(D3798,AC3775:AI3792,7,FALSE),AI3775)</f>
        <v>10</v>
      </c>
      <c r="P3799" s="134">
        <f>IF(D3799&lt;=-1,ROUNDUP(((((ROUNDDOWN((AVERAGE(L3775:L3792,W3775:W3792)-36)*0.8,0)+0.001)/0.8)+36)*(COUNT(L3775:L3792,W3775:W3792)+1))-SUM(L3775:L3792,W3775:W3792),0),ROUNDUP(((((ROUNDDOWN((AVERAGE(L3775:L3792,W3775:W3792)-36)*0.8,0)+1)/0.8)+36)*(COUNT(L3775:L3792,W3775:W3792)+1))-SUM(L3775:L3792,W3775:W3792),0))</f>
        <v>54</v>
      </c>
      <c r="Q3799" s="134">
        <f>IF(ROUNDDOWN((AVERAGE(L3775:L3792,W3775:W3792)-36)*0.8,0)&lt;=0,ROUNDDOWN(((((ROUNDDOWN((AVERAGE(L3775:L3792,W3775:W3792)-36)*0.8,0)-1)/0.8)+36)*(COUNT(L3775:L3792,W3775:W3792)+1))-SUM(L3775:L3792,W3775:W3792),0),ROUNDDOWN(((((ROUNDDOWN((AVERAGE(L3775:L3792,W3775:W3792)-36)*0.8,0)-0.001)/0.8)+36)*(COUNT(L3775:L3792,W3775:W3792)+1))-SUM(L3775:L3792,W3775:W3792),0))</f>
        <v>29</v>
      </c>
      <c r="R3799" s="247">
        <f>L3794</f>
        <v>47.222222222222214</v>
      </c>
      <c r="S3799" s="247">
        <f>W3794</f>
        <v>49.222222222222214</v>
      </c>
      <c r="T3799">
        <f>SUMIF(AD3775:AD3792,"P",AI3775:AI3792)</f>
        <v>134</v>
      </c>
      <c r="U3799">
        <f>SUMIF(AD3775:AD3792,"P",AJ3775:AJ3792)</f>
        <v>134</v>
      </c>
      <c r="V3799" s="280">
        <f>SUM(COUNTIF(C3775:C3792,3),COUNTIF(D3775:D3792,2),COUNTIF(E3775:E3792,3),COUNTIF(F3775:F3792,2),COUNTIF(G3775:G3792,2),COUNTIF(H3775:H3792,1),COUNTIF(I3775:I3792,2),COUNTIF(J3775:J3792,1),COUNTIF(K3775:K3792,2),COUNTIF(N3775:N3792,2),COUNTIF(O3775:O3792,2),COUNTIF(P3775:P3792,3),COUNTIF(Q3775:Q3792,2),COUNTIF(R3775:R3792,1),COUNTIF(S3775:S3792,2),COUNTIF(T3775:T3792,1),COUNTIF(U3775:U3792,2),COUNTIF(V3775:V3792,3))/(9*MAX($AE3775:$AE3792))</f>
        <v>0</v>
      </c>
      <c r="W3799" s="280">
        <f>SUM(COUNTIF(C3775:C3792,4),COUNTIF(D3775:D3792,3),COUNTIF(E3775:E3792,4),COUNTIF(F3775:F3792,3),COUNTIF(G3775:G3792,3),COUNTIF(H3775:H3792,2),COUNTIF(I3775:I3792,3),COUNTIF(J3775:J3792,2),COUNTIF(K3775:K3792,3),COUNTIF(N3775:N3792,3),COUNTIF(O3775:O3792,3),COUNTIF(P3775:P3792,4),COUNTIF(Q3775:Q3792,3),COUNTIF(R3775:R3792,2),COUNTIF(S3775:S3792,3),COUNTIF(T3775:T3792,2),COUNTIF(U3775:U3792,3),COUNTIF(V3775:V3792,4))/(9*MAX($AE3775:$AE3792))</f>
        <v>1.8518518518518517E-2</v>
      </c>
      <c r="X3799" s="280">
        <f>SUM(COUNTIF(C3775:C3792,5),COUNTIF(D3775:D3792,4),COUNTIF(E3775:E3792,5),COUNTIF(F3775:F3792,4),COUNTIF(G3775:G3792,4),COUNTIF(H3775:H3792,3),COUNTIF(I3775:I3792,4),COUNTIF(J3775:J3792,3),COUNTIF(K3775:K3792,4),COUNTIF(N3775:N3792,4),COUNTIF(O3775:O3792,4),COUNTIF(P3775:P3792,5),COUNTIF(Q3775:Q3792,4),COUNTIF(R3775:R3792,3),COUNTIF(S3775:S3792,4),COUNTIF(T3775:T3792,3),COUNTIF(U3775:U3792,4),COUNTIF(V3775:V3792,5))/(9*MAX($AE3775:$AE3792))</f>
        <v>0.16049382716049382</v>
      </c>
      <c r="Y3799" s="280">
        <f>SUM(COUNTIF(C3775:C3792,6),COUNTIF(D3775:D3792,5),COUNTIF(E3775:E3792,6),COUNTIF(F3775:F3792,5),COUNTIF(G3775:G3792,5),COUNTIF(H3775:H3792,4),COUNTIF(I3775:I3792,5),COUNTIF(J3775:J3792,4),COUNTIF(K3775:K3792,5),COUNTIF(N3775:N3792,5),COUNTIF(O3775:O3792,5),COUNTIF(P3775:P3792,6),COUNTIF(Q3775:Q3792,5),COUNTIF(R3775:R3792,4),COUNTIF(S3775:S3792,5),COUNTIF(T3775:T3792,4),COUNTIF(U3775:U3792,5),COUNTIF(V3775:V3792,6))/(9*MAX($AE3775:$AE3792))</f>
        <v>0.39506172839506171</v>
      </c>
      <c r="Z3799" s="280">
        <f>SUM(COUNTIF(C3775:C3792,"&gt;=7"),COUNTIF(D3775:D3792,"&gt;=6"),COUNTIF(E3775:E3792,"&gt;=7"),COUNTIF(F3775:F3792,"&gt;=6"),COUNTIF(G3775:G3792,"&gt;=6"),COUNTIF(H3775:H3792,"&gt;=5"),COUNTIF(I3775:I3792,"&gt;=6"),COUNTIF(J3775:J3792,"&gt;=5"),COUNTIF(K3775:K3792,"&gt;=6"),COUNTIF(N3775:N3792,"&gt;=6"),COUNTIF(O3775:O3792,"&gt;=6"),COUNTIF(P3775:P3792,"&gt;=7"),COUNTIF(Q3775:Q3792,"&gt;=6"),COUNTIF(R3775:R3792,"&gt;=5"),COUNTIF(S3775:S3792,"&gt;=6"),COUNTIF(T3775:T3792,"&gt;=5"),COUNTIF(U3775:U3792,"&gt;=6"),COUNTIF(V3775:V3792,"&gt;=7"))/(9*MAX($AE3775:$AE3792))</f>
        <v>0.42592592592592593</v>
      </c>
      <c r="AA3799">
        <f>AVERAGE(AI3775:AI3784)</f>
        <v>7.1</v>
      </c>
      <c r="AB3799">
        <f t="shared" ref="AB3799" si="3351">MAX(AI3775:AI3792)</f>
        <v>10</v>
      </c>
      <c r="AC3799">
        <f>MIN(AI3775:AI3791)</f>
        <v>6</v>
      </c>
    </row>
    <row r="3800" spans="1:29" x14ac:dyDescent="0.25">
      <c r="E3800" s="293" t="s">
        <v>346</v>
      </c>
      <c r="F3800" s="294"/>
      <c r="G3800" s="294"/>
      <c r="H3800" s="294"/>
      <c r="I3800" s="294"/>
      <c r="J3800" s="294"/>
      <c r="K3800" s="294"/>
      <c r="L3800" s="294"/>
      <c r="M3800" s="295"/>
    </row>
    <row r="3801" spans="1:29" x14ac:dyDescent="0.25">
      <c r="E3801" s="270" t="s">
        <v>328</v>
      </c>
      <c r="F3801" s="271" t="s">
        <v>329</v>
      </c>
      <c r="G3801" s="271" t="s">
        <v>330</v>
      </c>
      <c r="H3801" s="271" t="s">
        <v>331</v>
      </c>
      <c r="I3801" s="271" t="s">
        <v>332</v>
      </c>
      <c r="J3801" s="271" t="s">
        <v>19</v>
      </c>
      <c r="K3801" s="271" t="s">
        <v>333</v>
      </c>
      <c r="L3801" s="271" t="s">
        <v>334</v>
      </c>
      <c r="M3801" s="272" t="s">
        <v>312</v>
      </c>
    </row>
    <row r="3802" spans="1:29" ht="16.5" thickBot="1" x14ac:dyDescent="0.3">
      <c r="E3802" s="281">
        <f>M3793</f>
        <v>15</v>
      </c>
      <c r="F3802" s="199">
        <f>COUNTIF(M3775:M3792,"&gt;1")</f>
        <v>7</v>
      </c>
      <c r="G3802" s="199">
        <f>COUNTIF(M3775:M3792,"&lt;1")</f>
        <v>1</v>
      </c>
      <c r="H3802" s="199">
        <f>COUNTIF(M3775:M3792,"=1")</f>
        <v>1</v>
      </c>
      <c r="I3802" s="199">
        <f>SUM(F3802:H3802)*2</f>
        <v>18</v>
      </c>
      <c r="J3802" s="278">
        <f>E3802/I3802</f>
        <v>0.83333333333333337</v>
      </c>
      <c r="K3802" s="279">
        <f>F3802/SUM(F3802:H3802)</f>
        <v>0.77777777777777779</v>
      </c>
      <c r="L3802" s="282">
        <f>SUM(Z3775,Z3777,Z3779,Z3781,Z3783,Z3785,Z3787,Z3789,Z3791)</f>
        <v>9</v>
      </c>
      <c r="M3802" s="283">
        <f>SUM(AA3775,AA3777,AA3779,AA3781,AA3783,AA3785,AA3787,AA3789,AA3791)</f>
        <v>83</v>
      </c>
    </row>
    <row r="3803" spans="1:29" x14ac:dyDescent="0.25">
      <c r="E3803" s="293" t="s">
        <v>347</v>
      </c>
      <c r="F3803" s="294"/>
      <c r="G3803" s="294"/>
      <c r="H3803" s="294"/>
      <c r="I3803" s="294"/>
      <c r="J3803" s="294"/>
      <c r="K3803" s="294"/>
      <c r="L3803" s="294"/>
      <c r="M3803" s="295"/>
    </row>
    <row r="3804" spans="1:29" x14ac:dyDescent="0.25">
      <c r="E3804" s="270" t="s">
        <v>328</v>
      </c>
      <c r="F3804" s="271" t="s">
        <v>329</v>
      </c>
      <c r="G3804" s="271" t="s">
        <v>330</v>
      </c>
      <c r="H3804" s="271" t="s">
        <v>331</v>
      </c>
      <c r="I3804" s="271" t="s">
        <v>332</v>
      </c>
      <c r="J3804" s="271" t="s">
        <v>19</v>
      </c>
      <c r="K3804" s="271" t="s">
        <v>333</v>
      </c>
      <c r="L3804" s="271" t="s">
        <v>334</v>
      </c>
      <c r="M3804" s="272" t="s">
        <v>312</v>
      </c>
    </row>
    <row r="3805" spans="1:29" ht="16.5" thickBot="1" x14ac:dyDescent="0.3">
      <c r="E3805" s="281">
        <f>X3793</f>
        <v>10</v>
      </c>
      <c r="F3805" s="199">
        <f>COUNTIF(X3775:X3792,"&gt;1")</f>
        <v>5</v>
      </c>
      <c r="G3805" s="199">
        <f>COUNTIF(X3775:X3792,"&lt;1")</f>
        <v>4</v>
      </c>
      <c r="H3805" s="199">
        <f>COUNTIF(X3775:X3792,"=1")</f>
        <v>0</v>
      </c>
      <c r="I3805" s="199">
        <f>SUM(F3805:H3805)*2</f>
        <v>18</v>
      </c>
      <c r="J3805" s="278">
        <f>E3805/I3805</f>
        <v>0.55555555555555558</v>
      </c>
      <c r="K3805" s="279">
        <f>F3805/SUM(F3805:H3805)</f>
        <v>0.55555555555555558</v>
      </c>
      <c r="L3805" s="284">
        <f>SUM(Z3776,Z3778,Z3780,Z3782,Z3784,Z3786,Z3788,Z3790,Z3792)</f>
        <v>1</v>
      </c>
      <c r="M3805" s="285">
        <f>SUM(AA3776,AA3778,AA3780,AA3782,AA3784,AA3786,AA3788,AA3790,AA3792)</f>
        <v>9</v>
      </c>
    </row>
    <row r="3807" spans="1:29" ht="16.5" thickBot="1" x14ac:dyDescent="0.3"/>
    <row r="3808" spans="1:29" ht="21" thickBot="1" x14ac:dyDescent="0.35">
      <c r="A3808" s="223">
        <v>30</v>
      </c>
      <c r="B3808" s="224"/>
      <c r="C3808" s="225" t="s">
        <v>216</v>
      </c>
      <c r="D3808" s="225"/>
      <c r="E3808" s="225"/>
      <c r="F3808" s="23" t="s">
        <v>308</v>
      </c>
      <c r="G3808" s="226">
        <v>8</v>
      </c>
      <c r="I3808" s="225"/>
      <c r="J3808" s="52"/>
      <c r="K3808" s="52"/>
      <c r="L3808" s="298" t="s">
        <v>0</v>
      </c>
      <c r="M3808" s="299"/>
      <c r="N3808" s="225"/>
      <c r="O3808" s="225"/>
      <c r="P3808" s="225"/>
      <c r="Q3808" s="225"/>
      <c r="R3808" s="225" t="s">
        <v>309</v>
      </c>
      <c r="S3808" s="226">
        <v>2</v>
      </c>
      <c r="T3808" s="52"/>
      <c r="U3808" s="52"/>
      <c r="V3808" s="52"/>
      <c r="W3808" s="298" t="s">
        <v>1</v>
      </c>
      <c r="X3808" s="299"/>
      <c r="Y3808" s="52"/>
      <c r="Z3808" s="52"/>
      <c r="AA3808" s="52"/>
      <c r="AB3808" s="52"/>
      <c r="AC3808" s="52"/>
    </row>
    <row r="3809" spans="1:37" ht="16.5" thickBot="1" x14ac:dyDescent="0.3">
      <c r="B3809" s="52" t="s">
        <v>4</v>
      </c>
      <c r="C3809" s="228">
        <v>1</v>
      </c>
      <c r="D3809" s="229">
        <v>2</v>
      </c>
      <c r="E3809" s="229">
        <v>3</v>
      </c>
      <c r="F3809" s="229">
        <v>4</v>
      </c>
      <c r="G3809" s="229">
        <v>5</v>
      </c>
      <c r="H3809" s="229">
        <v>6</v>
      </c>
      <c r="I3809" s="229">
        <v>7</v>
      </c>
      <c r="J3809" s="229">
        <v>8</v>
      </c>
      <c r="K3809" s="230">
        <v>9</v>
      </c>
      <c r="L3809" s="231" t="s">
        <v>69</v>
      </c>
      <c r="M3809" s="232" t="s">
        <v>8</v>
      </c>
      <c r="N3809" s="233">
        <v>10</v>
      </c>
      <c r="O3809" s="234">
        <v>11</v>
      </c>
      <c r="P3809" s="234">
        <v>12</v>
      </c>
      <c r="Q3809" s="234">
        <v>13</v>
      </c>
      <c r="R3809" s="234">
        <v>14</v>
      </c>
      <c r="S3809" s="234">
        <v>15</v>
      </c>
      <c r="T3809" s="234">
        <v>16</v>
      </c>
      <c r="U3809" s="234">
        <v>17</v>
      </c>
      <c r="V3809" s="234">
        <v>18</v>
      </c>
      <c r="W3809" s="231" t="s">
        <v>69</v>
      </c>
      <c r="X3809" s="232" t="s">
        <v>8</v>
      </c>
      <c r="Y3809" s="235" t="s">
        <v>310</v>
      </c>
      <c r="Z3809" s="236" t="s">
        <v>311</v>
      </c>
      <c r="AA3809" s="235" t="s">
        <v>312</v>
      </c>
      <c r="AB3809" s="235" t="s">
        <v>313</v>
      </c>
      <c r="AC3809" s="237" t="s">
        <v>314</v>
      </c>
      <c r="AD3809" s="237" t="s">
        <v>315</v>
      </c>
      <c r="AE3809" s="237" t="s">
        <v>316</v>
      </c>
      <c r="AF3809" s="237" t="s">
        <v>192</v>
      </c>
      <c r="AG3809" s="237" t="s">
        <v>317</v>
      </c>
      <c r="AH3809" s="237" t="s">
        <v>318</v>
      </c>
      <c r="AI3809" s="237" t="s">
        <v>18</v>
      </c>
      <c r="AJ3809" s="237" t="s">
        <v>319</v>
      </c>
      <c r="AK3809" t="s">
        <v>69</v>
      </c>
    </row>
    <row r="3810" spans="1:37" ht="16.5" thickBot="1" x14ac:dyDescent="0.3">
      <c r="A3810" s="238" t="str">
        <f>CONCATENATE($C$10,"Wk ",B3810,"P",A3808)</f>
        <v>2015Wk 1P30</v>
      </c>
      <c r="B3810" s="52">
        <v>1</v>
      </c>
      <c r="C3810" s="52">
        <f>IFERROR(VLOOKUP($A3810,$A$106:$Q$3105,5,FALSE),"DNP")</f>
        <v>6</v>
      </c>
      <c r="D3810" s="52">
        <f>IFERROR(VLOOKUP($A3810,$A$106:$Q$3105,6,FALSE),"DNP")</f>
        <v>6</v>
      </c>
      <c r="E3810" s="52">
        <f>IFERROR(VLOOKUP($A3810,$A$106:$Q$3105,7,FALSE),"DNP")</f>
        <v>6</v>
      </c>
      <c r="F3810" s="52">
        <f>IFERROR(VLOOKUP($A3810,$A$106:$Q$3105,8,FALSE),"DNP")</f>
        <v>6</v>
      </c>
      <c r="G3810" s="52">
        <f>IFERROR(VLOOKUP($A3810,$A$106:$Q$3105,9,FALSE),"DNP")</f>
        <v>4</v>
      </c>
      <c r="H3810" s="52">
        <f>IFERROR(VLOOKUP($A3810,$A$106:$Q$3105,10,FALSE),"DNP")</f>
        <v>4</v>
      </c>
      <c r="I3810" s="52">
        <f>IFERROR(VLOOKUP($A3810,$A$106:$Q$3105,11,FALSE),"DNP")</f>
        <v>6</v>
      </c>
      <c r="J3810" s="52">
        <f>IFERROR(VLOOKUP($A3810,$A$106:$Q$3105,12,FALSE),"DNP")</f>
        <v>4</v>
      </c>
      <c r="K3810" s="52">
        <f>IFERROR(VLOOKUP($A3810,$A$106:$Q$3105,13,FALSE),"DNP")</f>
        <v>6</v>
      </c>
      <c r="L3810" s="239">
        <f>IF(OR(K3810="DNP",K3810=""),"DNP",SUM(C3810:K3810))</f>
        <v>48</v>
      </c>
      <c r="M3810" s="240">
        <f>IFERROR(VLOOKUP($A3810,$A$106:$Q$3105,17,FALSE),"DNP")</f>
        <v>1</v>
      </c>
      <c r="N3810" s="241"/>
      <c r="O3810" s="241"/>
      <c r="P3810" s="241"/>
      <c r="Q3810" s="241"/>
      <c r="R3810" s="241"/>
      <c r="S3810" s="241"/>
      <c r="T3810" s="241"/>
      <c r="U3810" s="241"/>
      <c r="V3810" s="241"/>
      <c r="W3810" s="242"/>
      <c r="X3810" s="243"/>
      <c r="Y3810" s="49" t="str">
        <f>IF(M3810="DNP","DNP",IF(M3810=1,"T",IF(M3810&gt;1,"W","L")))</f>
        <v>T</v>
      </c>
      <c r="Z3810" s="49">
        <f t="shared" ref="Z3810:Z3827" si="3352">IFERROR(VLOOKUP($A3810,$A$106:$Q$3105,15,FALSE),"")</f>
        <v>0</v>
      </c>
      <c r="AA3810" s="244">
        <f t="shared" ref="AA3810:AA3827" si="3353">IFERROR(VLOOKUP($A3810,$A$106:$Q$3105,16,FALSE),"")</f>
        <v>0</v>
      </c>
      <c r="AB3810" s="245">
        <f t="shared" ref="AB3810" si="3354">G3808</f>
        <v>8</v>
      </c>
      <c r="AC3810" s="246">
        <f t="shared" ref="AC3810:AC3818" si="3355">IF(VLOOKUP(LEFT($A3810,8),$A$106:$Q$3105,17,FALSE)="Played",B3810,"")</f>
        <v>1</v>
      </c>
      <c r="AD3810" t="str">
        <f>IF(L3810&lt;&gt;"DNP","P","DNP")</f>
        <v>P</v>
      </c>
      <c r="AE3810" s="52">
        <f>COUNTIF(AD3810:AD3810,"=P")</f>
        <v>1</v>
      </c>
      <c r="AF3810" t="str">
        <f t="shared" ref="AF3810:AF3827" si="3356">IFERROR(VLOOKUP($A3810,$A$106:$R$3105,18,FALSE),"DNP")</f>
        <v>R</v>
      </c>
      <c r="AG3810" s="247">
        <f>IF(OR(W3810="DNP",W3810="")=TRUE,0,((W3829-W3810)*0.4)+(IF(Y3810="W",0.3,IF(Y3810="T",0,-0.3)))+(IF(X3810="",0,X3810*0.3)))+IF(OR(L3810="DNP",L3810="")=TRUE,0,((L3829-L3810)*0.4)+(IF(Y3810="W",0.3,IF(Y3810="T",0,-0.3)))+(IF(M3810="",0,M3810*0.3)))</f>
        <v>-0.63333333333333441</v>
      </c>
      <c r="AH3810" s="247">
        <f>AG3810</f>
        <v>-0.63333333333333441</v>
      </c>
      <c r="AI3810">
        <f>(34-(AB3810*2))/2</f>
        <v>9</v>
      </c>
      <c r="AJ3810">
        <f t="shared" ref="AJ3810" si="3357">AI3810+VLOOKUP(A3810,$A$160:$O$264,15,FALSE)</f>
        <v>6</v>
      </c>
      <c r="AK3810">
        <f t="shared" ref="AK3810" si="3358">IFERROR(L3810+W3810,"DNP")</f>
        <v>48</v>
      </c>
    </row>
    <row r="3811" spans="1:37" ht="16.5" thickBot="1" x14ac:dyDescent="0.3">
      <c r="A3811" s="238" t="str">
        <f>CONCATENATE($C$10,"Wk ",B3811,"P",A3808)</f>
        <v>2015Wk 2P30</v>
      </c>
      <c r="B3811" s="52">
        <v>2</v>
      </c>
      <c r="C3811" s="241"/>
      <c r="D3811" s="241"/>
      <c r="E3811" s="241"/>
      <c r="F3811" s="241"/>
      <c r="G3811" s="241"/>
      <c r="H3811" s="241"/>
      <c r="I3811" s="241"/>
      <c r="J3811" s="241"/>
      <c r="K3811" s="241"/>
      <c r="L3811" s="248"/>
      <c r="M3811" s="249"/>
      <c r="N3811" s="52">
        <f>IFERROR(VLOOKUP($A3811,$A$106:$Q$3105,5,FALSE),"DNP")</f>
        <v>5</v>
      </c>
      <c r="O3811" s="52">
        <f>IFERROR(VLOOKUP($A3811,$A$106:$Q$3105,6,FALSE),"DNP")</f>
        <v>5</v>
      </c>
      <c r="P3811" s="52">
        <f>IFERROR(VLOOKUP($A3811,$A$106:$Q$3105,7,FALSE),"DNP")</f>
        <v>6</v>
      </c>
      <c r="Q3811" s="52">
        <f>IFERROR(VLOOKUP($A3811,$A$106:$Q$3105,8,FALSE),"DNP")</f>
        <v>5</v>
      </c>
      <c r="R3811" s="52">
        <f>IFERROR(VLOOKUP($A3811,$A$106:$Q$3105,9,FALSE),"DNP")</f>
        <v>4</v>
      </c>
      <c r="S3811" s="52">
        <f>IFERROR(VLOOKUP($A3811,$A$106:$Q$3105,10,FALSE),"DNP")</f>
        <v>6</v>
      </c>
      <c r="T3811" s="52">
        <f>IFERROR(VLOOKUP($A3811,$A$106:$Q$3105,11,FALSE),"DNP")</f>
        <v>5</v>
      </c>
      <c r="U3811" s="52">
        <f>IFERROR(VLOOKUP($A3811,$A$106:$Q$3105,12,FALSE),"DNP")</f>
        <v>5</v>
      </c>
      <c r="V3811" s="52">
        <f>IFERROR(VLOOKUP($A3811,$A$106:$Q$3105,13,FALSE),"DNP")</f>
        <v>6</v>
      </c>
      <c r="W3811" s="239">
        <f>IF(OR(V3811="DNP",V3811=""),"DNP",SUM(N3811:V3811))</f>
        <v>47</v>
      </c>
      <c r="X3811" s="240">
        <f>IFERROR(VLOOKUP($A3811,$A$106:$Q$3105,17,FALSE),"DNP")</f>
        <v>0</v>
      </c>
      <c r="Y3811" s="49" t="str">
        <f>IF(X3811="DNP","DNP",IF(X3811=1,"T",IF(X3811&gt;1,"W","L")))</f>
        <v>L</v>
      </c>
      <c r="Z3811" s="49">
        <f t="shared" si="3352"/>
        <v>0</v>
      </c>
      <c r="AA3811" s="244">
        <f t="shared" si="3353"/>
        <v>0</v>
      </c>
      <c r="AB3811" s="245">
        <f t="shared" ref="AB3811" si="3359">G3808</f>
        <v>8</v>
      </c>
      <c r="AC3811" s="246">
        <f t="shared" si="3355"/>
        <v>2</v>
      </c>
      <c r="AD3811" t="str">
        <f>IF(W3811&lt;&gt;"DNP","P","DNP")</f>
        <v>P</v>
      </c>
      <c r="AE3811" s="52">
        <f>COUNTIF(AD3810:AD3811,"=P")</f>
        <v>2</v>
      </c>
      <c r="AF3811" t="str">
        <f t="shared" si="3356"/>
        <v>R</v>
      </c>
      <c r="AG3811" s="247">
        <f>IF(OR(W3811="DNP",W3811="")=TRUE,0,((W3829-W3811)*0.4)+(IF(Y3811="W",0.3,IF(Y3811="T",0,-0.3)))+(IF(X3811="",0,X3811*0.3)))+IF(OR(L3811="DNP",L3811="")=TRUE,0,((L3829-L3811)*0.4)+(IF(Y3811="W",0.3,IF(Y3811="T",0,-0.3)))+(IF(M3811="",0,M3811*0.3)))</f>
        <v>-0.87777777777777999</v>
      </c>
      <c r="AH3811" s="247">
        <f>AG3811+(AG3810*0.67)</f>
        <v>-1.3021111111111141</v>
      </c>
      <c r="AI3811">
        <f t="shared" ref="AI3811:AI3827" si="3360">(34-(AB3811*2))/2</f>
        <v>9</v>
      </c>
      <c r="AJ3811">
        <f t="shared" ref="AJ3811" si="3361">AI3811+VLOOKUP(A3811,$A$327:$O$431,15,FALSE)</f>
        <v>7</v>
      </c>
      <c r="AK3811">
        <f t="shared" si="3293"/>
        <v>47</v>
      </c>
    </row>
    <row r="3812" spans="1:37" ht="16.5" thickBot="1" x14ac:dyDescent="0.3">
      <c r="A3812" s="238" t="str">
        <f>CONCATENATE($C$10,"Wk ",B3812,"P",A3808)</f>
        <v>2015Wk 3P30</v>
      </c>
      <c r="B3812" s="52">
        <v>3</v>
      </c>
      <c r="C3812" s="52">
        <f>IFERROR(VLOOKUP($A3812,$A$106:$Q$3105,5,FALSE),"DNP")</f>
        <v>5</v>
      </c>
      <c r="D3812" s="52">
        <f>IFERROR(VLOOKUP($A3812,$A$106:$Q$3105,6,FALSE),"DNP")</f>
        <v>6</v>
      </c>
      <c r="E3812" s="52">
        <f>IFERROR(VLOOKUP($A3812,$A$106:$Q$3105,7,FALSE),"DNP")</f>
        <v>6</v>
      </c>
      <c r="F3812" s="52">
        <f>IFERROR(VLOOKUP($A3812,$A$106:$Q$3105,8,FALSE),"DNP")</f>
        <v>6</v>
      </c>
      <c r="G3812" s="52">
        <f>IFERROR(VLOOKUP($A3812,$A$106:$Q$3105,9,FALSE),"DNP")</f>
        <v>4</v>
      </c>
      <c r="H3812" s="52">
        <f>IFERROR(VLOOKUP($A3812,$A$106:$Q$3105,10,FALSE),"DNP")</f>
        <v>3</v>
      </c>
      <c r="I3812" s="52">
        <f>IFERROR(VLOOKUP($A3812,$A$106:$Q$3105,11,FALSE),"DNP")</f>
        <v>4</v>
      </c>
      <c r="J3812" s="52">
        <f>IFERROR(VLOOKUP($A3812,$A$106:$Q$3105,12,FALSE),"DNP")</f>
        <v>4</v>
      </c>
      <c r="K3812" s="52">
        <f>IFERROR(VLOOKUP($A3812,$A$106:$Q$3105,13,FALSE),"DNP")</f>
        <v>5</v>
      </c>
      <c r="L3812" s="239">
        <f>IF(OR(K3812="DNP",K3812=""),"DNP",SUM(C3812:K3812))</f>
        <v>43</v>
      </c>
      <c r="M3812" s="240">
        <f>IFERROR(VLOOKUP($A3812,$A$106:$Q$3105,17,FALSE),"DNP")</f>
        <v>2</v>
      </c>
      <c r="N3812" s="241"/>
      <c r="O3812" s="241"/>
      <c r="P3812" s="241"/>
      <c r="Q3812" s="241"/>
      <c r="R3812" s="241"/>
      <c r="S3812" s="241"/>
      <c r="T3812" s="241"/>
      <c r="U3812" s="241"/>
      <c r="V3812" s="241"/>
      <c r="W3812" s="242"/>
      <c r="X3812" s="243"/>
      <c r="Y3812" s="49" t="str">
        <f t="shared" ref="Y3812" si="3362">IF(M3812="DNP","DNP",IF(M3812=1,"T",IF(M3812&gt;1,"W","L")))</f>
        <v>W</v>
      </c>
      <c r="Z3812" s="49">
        <f t="shared" si="3352"/>
        <v>0</v>
      </c>
      <c r="AA3812" s="244">
        <f t="shared" si="3353"/>
        <v>0</v>
      </c>
      <c r="AB3812" s="250">
        <f t="shared" ref="AB3812" si="3363">G3808</f>
        <v>8</v>
      </c>
      <c r="AC3812" s="246">
        <f t="shared" si="3355"/>
        <v>3</v>
      </c>
      <c r="AD3812" t="str">
        <f>IF(L3812&lt;&gt;"DNP","P","DNP")</f>
        <v>P</v>
      </c>
      <c r="AE3812" s="52">
        <f>COUNTIF(AD3810:AD3812,"=P")</f>
        <v>3</v>
      </c>
      <c r="AF3812" t="str">
        <f t="shared" si="3356"/>
        <v>R</v>
      </c>
      <c r="AG3812" s="247">
        <f>IF(OR(W3812="DNP",W3812="")=TRUE,0,((W3829-W3812)*0.4)+(IF(Y3812="W",0.3,IF(Y3812="T",0,-0.3)))+(IF(X3812="",0,X3812*0.3)))+IF(OR(L3812="DNP",L3812="")=TRUE,0,((L3829-L3812)*0.4)+(IF(Y3812="W",0.3,IF(Y3812="T",0,-0.3)))+(IF(M3812="",0,M3812*0.3)))</f>
        <v>1.9666666666666659</v>
      </c>
      <c r="AH3812" s="247">
        <f>AG3812+(AG3811*0.67)+AG3810*0.33</f>
        <v>1.169555555555553</v>
      </c>
      <c r="AI3812">
        <f t="shared" si="3360"/>
        <v>9</v>
      </c>
      <c r="AJ3812">
        <f t="shared" ref="AJ3812" si="3364">AI3812+VLOOKUP(A3812,$A$494:$O$598,15,FALSE)</f>
        <v>11</v>
      </c>
      <c r="AK3812">
        <f t="shared" si="3293"/>
        <v>43</v>
      </c>
    </row>
    <row r="3813" spans="1:37" ht="16.5" thickBot="1" x14ac:dyDescent="0.3">
      <c r="A3813" s="238" t="str">
        <f>CONCATENATE($C$10,"Wk ",B3813,"P",A3808)</f>
        <v>2015Wk 4P30</v>
      </c>
      <c r="B3813" s="52">
        <v>4</v>
      </c>
      <c r="C3813" s="241"/>
      <c r="D3813" s="241"/>
      <c r="E3813" s="241"/>
      <c r="F3813" s="241"/>
      <c r="G3813" s="241"/>
      <c r="H3813" s="241"/>
      <c r="I3813" s="241"/>
      <c r="J3813" s="241"/>
      <c r="K3813" s="241"/>
      <c r="L3813" s="248"/>
      <c r="M3813" s="249"/>
      <c r="N3813" s="52">
        <f>IFERROR(VLOOKUP($A3813,$A$106:$Q$3105,5,FALSE),"DNP")</f>
        <v>4</v>
      </c>
      <c r="O3813" s="52">
        <f>IFERROR(VLOOKUP($A3813,$A$106:$Q$3105,6,FALSE),"DNP")</f>
        <v>4</v>
      </c>
      <c r="P3813" s="52">
        <f>IFERROR(VLOOKUP($A3813,$A$106:$Q$3105,7,FALSE),"DNP")</f>
        <v>6</v>
      </c>
      <c r="Q3813" s="52">
        <f>IFERROR(VLOOKUP($A3813,$A$106:$Q$3105,8,FALSE),"DNP")</f>
        <v>5</v>
      </c>
      <c r="R3813" s="52">
        <f>IFERROR(VLOOKUP($A3813,$A$106:$Q$3105,9,FALSE),"DNP")</f>
        <v>4</v>
      </c>
      <c r="S3813" s="52">
        <f>IFERROR(VLOOKUP($A3813,$A$106:$Q$3105,10,FALSE),"DNP")</f>
        <v>4</v>
      </c>
      <c r="T3813" s="52">
        <f>IFERROR(VLOOKUP($A3813,$A$106:$Q$3105,11,FALSE),"DNP")</f>
        <v>5</v>
      </c>
      <c r="U3813" s="52">
        <f>IFERROR(VLOOKUP($A3813,$A$106:$Q$3105,12,FALSE),"DNP")</f>
        <v>6</v>
      </c>
      <c r="V3813" s="52">
        <f>IFERROR(VLOOKUP($A3813,$A$106:$Q$3105,13,FALSE),"DNP")</f>
        <v>6</v>
      </c>
      <c r="W3813" s="239">
        <f>IF(OR(V3813="DNP",V3813=""),"DNP",SUM(N3813:V3813))</f>
        <v>44</v>
      </c>
      <c r="X3813" s="240">
        <f>IFERROR(VLOOKUP($A3813,$A$106:$Q$3105,17,FALSE),"DNP")</f>
        <v>2</v>
      </c>
      <c r="Y3813" s="49" t="str">
        <f t="shared" ref="Y3813" si="3365">IF(X3813="DNP","DNP",IF(X3813=1,"T",IF(X3813&gt;1,"W","L")))</f>
        <v>W</v>
      </c>
      <c r="Z3813" s="49">
        <f t="shared" si="3352"/>
        <v>1</v>
      </c>
      <c r="AA3813" s="244">
        <f t="shared" si="3353"/>
        <v>12</v>
      </c>
      <c r="AB3813" s="250">
        <f t="shared" ref="AB3813" si="3366">IF(AE3813&gt;=4,ROUNDDOWN((((VLOOKUP(MAX(AE3810:AE3813),AE3810:AK3827,7,FALSE)+VLOOKUP(MAX(AE3810:AE3813)-1,AE3810:AK3827,7,FALSE)+VLOOKUP(MAX(AE3810:AE3813)-2,AE3810:AK3827,7,FALSE)+VLOOKUP(MAX(AE3810:AE3813)-3,AE3810:AK3827,7,FALSE))/4)-36)*0.8,0),G3808)</f>
        <v>7</v>
      </c>
      <c r="AC3813" s="246">
        <f t="shared" si="3355"/>
        <v>4</v>
      </c>
      <c r="AD3813" t="str">
        <f>IF(W3813&lt;&gt;"DNP","P","DNP")</f>
        <v>P</v>
      </c>
      <c r="AE3813" s="52">
        <f>COUNTIF(AD3810:AD3813,"=P")</f>
        <v>4</v>
      </c>
      <c r="AF3813" t="str">
        <f t="shared" si="3356"/>
        <v>R</v>
      </c>
      <c r="AG3813" s="247">
        <f>IF(OR(W3813="DNP",W3813="")=TRUE,0,((W3829-W3813)*0.4)+(IF(Y3813="W",0.3,IF(Y3813="T",0,-0.3)))+(IF(X3813="",0,X3813*0.3)))+IF(OR(L3813="DNP",L3813="")=TRUE,0,((L3829-L3813)*0.4)+(IF(Y3813="W",0.3,IF(Y3813="T",0,-0.3)))+(IF(M3813="",0,M3813*0.3)))</f>
        <v>1.5222222222222199</v>
      </c>
      <c r="AH3813" s="247">
        <f t="shared" ref="AH3813:AH3827" si="3367">AG3813+(AG3812*0.67)+AG3811*0.33</f>
        <v>2.5502222222222191</v>
      </c>
      <c r="AI3813">
        <f t="shared" si="3360"/>
        <v>10</v>
      </c>
      <c r="AJ3813">
        <f t="shared" ref="AJ3813" si="3368">AI3813+VLOOKUP(A3813,$A$661:$O$765,15,FALSE)</f>
        <v>11</v>
      </c>
      <c r="AK3813">
        <f t="shared" si="3293"/>
        <v>44</v>
      </c>
    </row>
    <row r="3814" spans="1:37" ht="16.5" thickBot="1" x14ac:dyDescent="0.3">
      <c r="A3814" s="238" t="str">
        <f>CONCATENATE($C$10,"Wk ",B3814,"P",A3808)</f>
        <v>2015Wk 5P30</v>
      </c>
      <c r="B3814" s="52">
        <v>5</v>
      </c>
      <c r="C3814" s="52">
        <f>IFERROR(VLOOKUP($A3814,$A$106:$Q$3105,5,FALSE),"DNP")</f>
        <v>6</v>
      </c>
      <c r="D3814" s="52">
        <f>IFERROR(VLOOKUP($A3814,$A$106:$Q$3105,6,FALSE),"DNP")</f>
        <v>5</v>
      </c>
      <c r="E3814" s="52">
        <f>IFERROR(VLOOKUP($A3814,$A$106:$Q$3105,7,FALSE),"DNP")</f>
        <v>7</v>
      </c>
      <c r="F3814" s="52">
        <f>IFERROR(VLOOKUP($A3814,$A$106:$Q$3105,8,FALSE),"DNP")</f>
        <v>4</v>
      </c>
      <c r="G3814" s="52">
        <f>IFERROR(VLOOKUP($A3814,$A$106:$Q$3105,9,FALSE),"DNP")</f>
        <v>4</v>
      </c>
      <c r="H3814" s="52">
        <f>IFERROR(VLOOKUP($A3814,$A$106:$Q$3105,10,FALSE),"DNP")</f>
        <v>5</v>
      </c>
      <c r="I3814" s="52">
        <f>IFERROR(VLOOKUP($A3814,$A$106:$Q$3105,11,FALSE),"DNP")</f>
        <v>6</v>
      </c>
      <c r="J3814" s="52">
        <f>IFERROR(VLOOKUP($A3814,$A$106:$Q$3105,12,FALSE),"DNP")</f>
        <v>4</v>
      </c>
      <c r="K3814" s="52">
        <f>IFERROR(VLOOKUP($A3814,$A$106:$Q$3105,13,FALSE),"DNP")</f>
        <v>6</v>
      </c>
      <c r="L3814" s="239">
        <f>IF(OR(K3814="DNP",K3814=""),"DNP",SUM(C3814:K3814))</f>
        <v>47</v>
      </c>
      <c r="M3814" s="240">
        <f>IFERROR(VLOOKUP($A3814,$A$106:$Q$3105,17,FALSE),"DNP")</f>
        <v>2</v>
      </c>
      <c r="N3814" s="241"/>
      <c r="O3814" s="241"/>
      <c r="P3814" s="241"/>
      <c r="Q3814" s="241"/>
      <c r="R3814" s="241"/>
      <c r="S3814" s="241"/>
      <c r="T3814" s="241"/>
      <c r="U3814" s="241"/>
      <c r="V3814" s="241"/>
      <c r="W3814" s="242"/>
      <c r="X3814" s="243"/>
      <c r="Y3814" s="49" t="str">
        <f t="shared" ref="Y3814" si="3369">IF(M3814="DNP","DNP",IF(M3814=1,"T",IF(M3814&gt;1,"W","L")))</f>
        <v>W</v>
      </c>
      <c r="Z3814" s="49">
        <f t="shared" si="3352"/>
        <v>0</v>
      </c>
      <c r="AA3814" s="244">
        <f t="shared" si="3353"/>
        <v>0</v>
      </c>
      <c r="AB3814" s="250">
        <f t="shared" ref="AB3814" si="3370">IF(AE3814&gt;=4,ROUNDDOWN((((VLOOKUP(MAX(AE3810:AE3814),AE3810:AK3827,7,FALSE)+VLOOKUP(MAX(AE3810:AE3814)-1,AE3810:AK3827,7,FALSE)+VLOOKUP(MAX(AE3810:AE3814)-2,AE3810:AK3827,7,FALSE)+VLOOKUP(MAX(AE3810:AE3814)-3,AE3810:AK3827,7,FALSE))/4)-36)*0.8,0),G3808)</f>
        <v>7</v>
      </c>
      <c r="AC3814" s="246">
        <f t="shared" si="3355"/>
        <v>5</v>
      </c>
      <c r="AD3814" t="str">
        <f>IF(L3814&lt;&gt;"DNP","P","DNP")</f>
        <v>P</v>
      </c>
      <c r="AE3814" s="52">
        <f>COUNTIF(AD3810:AD3814,"=P")</f>
        <v>5</v>
      </c>
      <c r="AF3814" t="str">
        <f t="shared" si="3356"/>
        <v>R</v>
      </c>
      <c r="AG3814" s="247">
        <f>IF(OR(W3814="DNP",W3814="")=TRUE,0,((W3829-W3814)*0.4)+(IF(Y3814="W",0.3,IF(Y3814="T",0,-0.3)))+(IF(X3814="",0,X3814*0.3)))+IF(OR(L3814="DNP",L3814="")=TRUE,0,((L3829-L3814)*0.4)+(IF(Y3814="W",0.3,IF(Y3814="T",0,-0.3)))+(IF(M3814="",0,M3814*0.3)))</f>
        <v>0.36666666666666564</v>
      </c>
      <c r="AH3814" s="247">
        <f t="shared" si="3367"/>
        <v>2.0355555555555531</v>
      </c>
      <c r="AI3814">
        <f t="shared" si="3360"/>
        <v>10</v>
      </c>
      <c r="AJ3814">
        <f t="shared" ref="AJ3814" si="3371">AI3814+VLOOKUP(A3814,$A$828:$O$932,15,FALSE)</f>
        <v>8</v>
      </c>
      <c r="AK3814">
        <f t="shared" si="3293"/>
        <v>47</v>
      </c>
    </row>
    <row r="3815" spans="1:37" ht="16.5" thickBot="1" x14ac:dyDescent="0.3">
      <c r="A3815" s="238" t="str">
        <f>CONCATENATE($C$10,"Wk ",B3815,"P",A3808)</f>
        <v>2015Wk 6P30</v>
      </c>
      <c r="B3815" s="52">
        <v>6</v>
      </c>
      <c r="C3815" s="241"/>
      <c r="D3815" s="241"/>
      <c r="E3815" s="241"/>
      <c r="F3815" s="241"/>
      <c r="G3815" s="241"/>
      <c r="H3815" s="241"/>
      <c r="I3815" s="241"/>
      <c r="J3815" s="241"/>
      <c r="K3815" s="241"/>
      <c r="L3815" s="248"/>
      <c r="M3815" s="249"/>
      <c r="N3815" s="52">
        <f>IFERROR(VLOOKUP($A3815,$A$106:$Q$3105,5,FALSE),"DNP")</f>
        <v>6</v>
      </c>
      <c r="O3815" s="52">
        <f>IFERROR(VLOOKUP($A3815,$A$106:$Q$3105,6,FALSE),"DNP")</f>
        <v>6</v>
      </c>
      <c r="P3815" s="52">
        <f>IFERROR(VLOOKUP($A3815,$A$106:$Q$3105,7,FALSE),"DNP")</f>
        <v>5</v>
      </c>
      <c r="Q3815" s="52">
        <f>IFERROR(VLOOKUP($A3815,$A$106:$Q$3105,8,FALSE),"DNP")</f>
        <v>5</v>
      </c>
      <c r="R3815" s="52">
        <f>IFERROR(VLOOKUP($A3815,$A$106:$Q$3105,9,FALSE),"DNP")</f>
        <v>3</v>
      </c>
      <c r="S3815" s="52">
        <f>IFERROR(VLOOKUP($A3815,$A$106:$Q$3105,10,FALSE),"DNP")</f>
        <v>6</v>
      </c>
      <c r="T3815" s="52">
        <f>IFERROR(VLOOKUP($A3815,$A$106:$Q$3105,11,FALSE),"DNP")</f>
        <v>4</v>
      </c>
      <c r="U3815" s="52">
        <f>IFERROR(VLOOKUP($A3815,$A$106:$Q$3105,12,FALSE),"DNP")</f>
        <v>6</v>
      </c>
      <c r="V3815" s="52">
        <f>IFERROR(VLOOKUP($A3815,$A$106:$Q$3105,13,FALSE),"DNP")</f>
        <v>6</v>
      </c>
      <c r="W3815" s="239">
        <f>IF(OR(V3815="DNP",V3815=""),"DNP",SUM(N3815:V3815))</f>
        <v>47</v>
      </c>
      <c r="X3815" s="240">
        <f>IFERROR(VLOOKUP($A3815,$A$106:$Q$3105,17,FALSE),"DNP")</f>
        <v>1</v>
      </c>
      <c r="Y3815" s="49" t="str">
        <f t="shared" ref="Y3815" si="3372">IF(X3815="DNP","DNP",IF(X3815=1,"T",IF(X3815&gt;1,"W","L")))</f>
        <v>T</v>
      </c>
      <c r="Z3815" s="49">
        <f t="shared" si="3352"/>
        <v>0</v>
      </c>
      <c r="AA3815" s="244">
        <f t="shared" si="3353"/>
        <v>0</v>
      </c>
      <c r="AB3815" s="250">
        <f t="shared" ref="AB3815" si="3373">IF(AE3815&gt;=4,ROUNDDOWN((((VLOOKUP(MAX(AE3810:AE3815),AE3810:AK3827,7,FALSE)+VLOOKUP(MAX(AE3810:AE3815)-1,AE3810:AK3827,7,FALSE)+VLOOKUP(MAX(AE3810:AE3815)-2,AE3810:AK3827,7,FALSE)+VLOOKUP(MAX(AE3810:AE3815)-3,AE3810:AK3827,7,FALSE))/4)-36)*0.8,0),G3808)</f>
        <v>7</v>
      </c>
      <c r="AC3815" s="246">
        <f t="shared" si="3355"/>
        <v>6</v>
      </c>
      <c r="AD3815" t="str">
        <f>IF(W3815&lt;&gt;"DNP","P","DNP")</f>
        <v>P</v>
      </c>
      <c r="AE3815" s="52">
        <f>COUNTIF(AD3810:AD3815,"=P")</f>
        <v>6</v>
      </c>
      <c r="AF3815" t="str">
        <f t="shared" si="3356"/>
        <v>R</v>
      </c>
      <c r="AG3815" s="247">
        <f>IF(OR(W3815="DNP",W3815="")=TRUE,0,((W3829-W3815)*0.4)+(IF(Y3815="W",0.3,IF(Y3815="T",0,-0.3)))+(IF(X3815="",0,X3815*0.3)))+IF(OR(L3815="DNP",L3815="")=TRUE,0,((L3829-L3815)*0.4)+(IF(Y3815="W",0.3,IF(Y3815="T",0,-0.3)))+(IF(M3815="",0,M3815*0.3)))</f>
        <v>-0.27777777777778007</v>
      </c>
      <c r="AH3815" s="247">
        <f t="shared" si="3367"/>
        <v>0.47022222222221854</v>
      </c>
      <c r="AI3815">
        <f t="shared" si="3360"/>
        <v>10</v>
      </c>
      <c r="AJ3815">
        <f t="shared" ref="AJ3815" si="3374">AI3815+VLOOKUP(A3815,$A$995:$O$1099,15,FALSE)</f>
        <v>8</v>
      </c>
      <c r="AK3815">
        <f t="shared" si="3293"/>
        <v>47</v>
      </c>
    </row>
    <row r="3816" spans="1:37" ht="16.5" thickBot="1" x14ac:dyDescent="0.3">
      <c r="A3816" s="238" t="str">
        <f>CONCATENATE($C$10,"Wk ",B3816,"P",A3808)</f>
        <v>2015Wk 7P30</v>
      </c>
      <c r="B3816" s="52">
        <v>7</v>
      </c>
      <c r="C3816" s="52">
        <f>IFERROR(VLOOKUP($A3816,$A$106:$Q$3105,5,FALSE),"DNP")</f>
        <v>8</v>
      </c>
      <c r="D3816" s="52">
        <f>IFERROR(VLOOKUP($A3816,$A$106:$Q$3105,6,FALSE),"DNP")</f>
        <v>5</v>
      </c>
      <c r="E3816" s="52">
        <f>IFERROR(VLOOKUP($A3816,$A$106:$Q$3105,7,FALSE),"DNP")</f>
        <v>7</v>
      </c>
      <c r="F3816" s="52">
        <f>IFERROR(VLOOKUP($A3816,$A$106:$Q$3105,8,FALSE),"DNP")</f>
        <v>5</v>
      </c>
      <c r="G3816" s="52">
        <f>IFERROR(VLOOKUP($A3816,$A$106:$Q$3105,9,FALSE),"DNP")</f>
        <v>4</v>
      </c>
      <c r="H3816" s="52">
        <f>IFERROR(VLOOKUP($A3816,$A$106:$Q$3105,10,FALSE),"DNP")</f>
        <v>4</v>
      </c>
      <c r="I3816" s="52">
        <f>IFERROR(VLOOKUP($A3816,$A$106:$Q$3105,11,FALSE),"DNP")</f>
        <v>6</v>
      </c>
      <c r="J3816" s="52">
        <f>IFERROR(VLOOKUP($A3816,$A$106:$Q$3105,12,FALSE),"DNP")</f>
        <v>3</v>
      </c>
      <c r="K3816" s="52">
        <f>IFERROR(VLOOKUP($A3816,$A$106:$Q$3105,13,FALSE),"DNP")</f>
        <v>6</v>
      </c>
      <c r="L3816" s="239">
        <f>IF(OR(K3816="DNP",K3816=""),"DNP",SUM(C3816:K3816))</f>
        <v>48</v>
      </c>
      <c r="M3816" s="240">
        <f>IFERROR(VLOOKUP($A3816,$A$106:$Q$3105,17,FALSE),"DNP")</f>
        <v>2</v>
      </c>
      <c r="N3816" s="241"/>
      <c r="O3816" s="241"/>
      <c r="P3816" s="241"/>
      <c r="Q3816" s="241"/>
      <c r="R3816" s="241"/>
      <c r="S3816" s="241"/>
      <c r="T3816" s="241"/>
      <c r="U3816" s="241"/>
      <c r="V3816" s="241"/>
      <c r="W3816" s="242"/>
      <c r="X3816" s="243"/>
      <c r="Y3816" s="49" t="str">
        <f t="shared" ref="Y3816" si="3375">IF(M3816="DNP","DNP",IF(M3816=1,"T",IF(M3816&gt;1,"W","L")))</f>
        <v>W</v>
      </c>
      <c r="Z3816" s="49">
        <f t="shared" si="3352"/>
        <v>0</v>
      </c>
      <c r="AA3816" s="244">
        <f t="shared" si="3353"/>
        <v>0</v>
      </c>
      <c r="AB3816" s="250">
        <f t="shared" ref="AB3816" si="3376">IF(AE3816&gt;=4,ROUNDDOWN((((VLOOKUP(MAX(AE3810:AE3816),AE3810:AK3827,7,FALSE)+VLOOKUP(MAX(AE3810:AE3816)-1,AE3810:AK3827,7,FALSE)+VLOOKUP(MAX(AE3810:AE3816)-2,AE3810:AK3827,7,FALSE)+VLOOKUP(MAX(AE3810:AE3816)-3,AE3810:AK3827,7,FALSE))/4)-36)*0.8,0),G3808)</f>
        <v>8</v>
      </c>
      <c r="AC3816" s="246">
        <f t="shared" si="3355"/>
        <v>7</v>
      </c>
      <c r="AD3816" t="str">
        <f>IF(L3816&lt;&gt;"DNP","P","DNP")</f>
        <v>P</v>
      </c>
      <c r="AE3816" s="52">
        <f>COUNTIF(AD3810:AD3816,"=P")</f>
        <v>7</v>
      </c>
      <c r="AF3816" t="str">
        <f t="shared" si="3356"/>
        <v>R</v>
      </c>
      <c r="AG3816" s="247">
        <f>IF(OR(W3816="DNP",W3816="")=TRUE,0,((W3829-W3816)*0.4)+(IF(Y3816="W",0.3,IF(Y3816="T",0,-0.3)))+(IF(X3816="",0,X3816*0.3)))+IF(OR(L3816="DNP",L3816="")=TRUE,0,((L3829-L3816)*0.4)+(IF(Y3816="W",0.3,IF(Y3816="T",0,-0.3)))+(IF(M3816="",0,M3816*0.3)))</f>
        <v>-3.3333333333334436E-2</v>
      </c>
      <c r="AH3816" s="247">
        <f t="shared" si="3367"/>
        <v>-9.8444444444447415E-2</v>
      </c>
      <c r="AI3816">
        <f t="shared" si="3360"/>
        <v>9</v>
      </c>
      <c r="AJ3816">
        <f t="shared" ref="AJ3816" si="3377">AI3816+VLOOKUP(A3816,$A$1162:$O$1266,15,FALSE)</f>
        <v>7</v>
      </c>
      <c r="AK3816">
        <f t="shared" si="3293"/>
        <v>48</v>
      </c>
    </row>
    <row r="3817" spans="1:37" ht="16.5" thickBot="1" x14ac:dyDescent="0.3">
      <c r="A3817" s="238" t="str">
        <f>CONCATENATE($C$10,"Wk ",B3817,"P",A3808)</f>
        <v>2015Wk 8P30</v>
      </c>
      <c r="B3817" s="52">
        <v>8</v>
      </c>
      <c r="C3817" s="241"/>
      <c r="D3817" s="241"/>
      <c r="E3817" s="241"/>
      <c r="F3817" s="241"/>
      <c r="G3817" s="241"/>
      <c r="H3817" s="241"/>
      <c r="I3817" s="241"/>
      <c r="J3817" s="241"/>
      <c r="K3817" s="241"/>
      <c r="L3817" s="248"/>
      <c r="M3817" s="249"/>
      <c r="N3817" s="52">
        <f>IFERROR(VLOOKUP($A3817,$A$106:$Q$3105,5,FALSE),"DNP")</f>
        <v>5</v>
      </c>
      <c r="O3817" s="52">
        <f>IFERROR(VLOOKUP($A3817,$A$106:$Q$3105,6,FALSE),"DNP")</f>
        <v>5</v>
      </c>
      <c r="P3817" s="52">
        <f>IFERROR(VLOOKUP($A3817,$A$106:$Q$3105,7,FALSE),"DNP")</f>
        <v>4</v>
      </c>
      <c r="Q3817" s="52">
        <f>IFERROR(VLOOKUP($A3817,$A$106:$Q$3105,8,FALSE),"DNP")</f>
        <v>4</v>
      </c>
      <c r="R3817" s="52">
        <f>IFERROR(VLOOKUP($A3817,$A$106:$Q$3105,9,FALSE),"DNP")</f>
        <v>4</v>
      </c>
      <c r="S3817" s="52">
        <f>IFERROR(VLOOKUP($A3817,$A$106:$Q$3105,10,FALSE),"DNP")</f>
        <v>6</v>
      </c>
      <c r="T3817" s="52">
        <f>IFERROR(VLOOKUP($A3817,$A$106:$Q$3105,11,FALSE),"DNP")</f>
        <v>5</v>
      </c>
      <c r="U3817" s="52">
        <f>IFERROR(VLOOKUP($A3817,$A$106:$Q$3105,12,FALSE),"DNP")</f>
        <v>5</v>
      </c>
      <c r="V3817" s="52">
        <f>IFERROR(VLOOKUP($A3817,$A$106:$Q$3105,13,FALSE),"DNP")</f>
        <v>7</v>
      </c>
      <c r="W3817" s="239">
        <f>IF(OR(V3817="DNP",V3817=""),"DNP",SUM(N3817:V3817))</f>
        <v>45</v>
      </c>
      <c r="X3817" s="240">
        <f>IFERROR(VLOOKUP($A3817,$A$106:$Q$3105,17,FALSE),"DNP")</f>
        <v>2</v>
      </c>
      <c r="Y3817" s="49" t="str">
        <f t="shared" ref="Y3817" si="3378">IF(X3817="DNP","DNP",IF(X3817=1,"T",IF(X3817&gt;1,"W","L")))</f>
        <v>W</v>
      </c>
      <c r="Z3817" s="49">
        <f t="shared" si="3352"/>
        <v>0</v>
      </c>
      <c r="AA3817" s="244">
        <f t="shared" si="3353"/>
        <v>0</v>
      </c>
      <c r="AB3817" s="250">
        <f t="shared" ref="AB3817" si="3379">IF(AE3817&gt;=4,ROUNDDOWN((((VLOOKUP(MAX(AE3810:AE3817),AE3810:AK3827,7,FALSE)+VLOOKUP(MAX(AE3810:AE3817)-1,AE3810:AK3827,7,FALSE)+VLOOKUP(MAX(AE3810:AE3817)-2,AE3810:AK3827,7,FALSE)+VLOOKUP(MAX(AE3810:AE3817)-3,AE3810:AK3827,7,FALSE))/4)-36)*0.8,0),G3808)</f>
        <v>8</v>
      </c>
      <c r="AC3817" s="246">
        <f t="shared" si="3355"/>
        <v>8</v>
      </c>
      <c r="AD3817" t="str">
        <f>IF(W3817&lt;&gt;"DNP","P","DNP")</f>
        <v>P</v>
      </c>
      <c r="AE3817" s="52">
        <f>COUNTIF(AD3810:AD3817,"=P")</f>
        <v>8</v>
      </c>
      <c r="AF3817" t="str">
        <f t="shared" si="3356"/>
        <v>R</v>
      </c>
      <c r="AG3817" s="247">
        <f>IF(OR(W3817="DNP",W3817="")=TRUE,0,((W3829-W3817)*0.4)+(IF(Y3817="W",0.3,IF(Y3817="T",0,-0.3)))+(IF(X3817="",0,X3817*0.3)))+IF(OR(L3817="DNP",L3817="")=TRUE,0,((L3829-L3817)*0.4)+(IF(Y3817="W",0.3,IF(Y3817="T",0,-0.3)))+(IF(M3817="",0,M3817*0.3)))</f>
        <v>1.12222222222222</v>
      </c>
      <c r="AH3817" s="247">
        <f t="shared" si="3367"/>
        <v>1.0082222222222186</v>
      </c>
      <c r="AI3817">
        <f t="shared" si="3360"/>
        <v>9</v>
      </c>
      <c r="AJ3817">
        <f t="shared" ref="AJ3817" si="3380">AI3817+VLOOKUP(A3817,$A$1329:$O$1433,15,FALSE)</f>
        <v>10</v>
      </c>
      <c r="AK3817">
        <f t="shared" si="3293"/>
        <v>45</v>
      </c>
    </row>
    <row r="3818" spans="1:37" ht="16.5" thickBot="1" x14ac:dyDescent="0.3">
      <c r="A3818" s="238" t="str">
        <f>CONCATENATE($C$10,"Wk ",B3818,"P",A3808)</f>
        <v>2015Wk 9P30</v>
      </c>
      <c r="B3818" s="52">
        <v>9</v>
      </c>
      <c r="C3818" s="52">
        <f>IFERROR(VLOOKUP($A3818,$A$106:$Q$3105,5,FALSE),"DNP")</f>
        <v>7</v>
      </c>
      <c r="D3818" s="52">
        <f>IFERROR(VLOOKUP($A3818,$A$106:$Q$3105,6,FALSE),"DNP")</f>
        <v>5</v>
      </c>
      <c r="E3818" s="52">
        <f>IFERROR(VLOOKUP($A3818,$A$106:$Q$3105,7,FALSE),"DNP")</f>
        <v>7</v>
      </c>
      <c r="F3818" s="52">
        <f>IFERROR(VLOOKUP($A3818,$A$106:$Q$3105,8,FALSE),"DNP")</f>
        <v>5</v>
      </c>
      <c r="G3818" s="52">
        <f>IFERROR(VLOOKUP($A3818,$A$106:$Q$3105,9,FALSE),"DNP")</f>
        <v>5</v>
      </c>
      <c r="H3818" s="52">
        <f>IFERROR(VLOOKUP($A3818,$A$106:$Q$3105,10,FALSE),"DNP")</f>
        <v>5</v>
      </c>
      <c r="I3818" s="52">
        <f>IFERROR(VLOOKUP($A3818,$A$106:$Q$3105,11,FALSE),"DNP")</f>
        <v>5</v>
      </c>
      <c r="J3818" s="52">
        <f>IFERROR(VLOOKUP($A3818,$A$106:$Q$3105,12,FALSE),"DNP")</f>
        <v>3</v>
      </c>
      <c r="K3818" s="52">
        <f>IFERROR(VLOOKUP($A3818,$A$106:$Q$3105,13,FALSE),"DNP")</f>
        <v>5</v>
      </c>
      <c r="L3818" s="239">
        <f>IF(OR(K3818="DNP",K3818=""),"DNP",SUM(C3818:K3818))</f>
        <v>47</v>
      </c>
      <c r="M3818" s="240">
        <f>IFERROR(VLOOKUP($A3818,$A$106:$Q$3105,17,FALSE),"DNP")</f>
        <v>0</v>
      </c>
      <c r="N3818" s="241"/>
      <c r="O3818" s="241"/>
      <c r="P3818" s="241"/>
      <c r="Q3818" s="241"/>
      <c r="R3818" s="241"/>
      <c r="S3818" s="241"/>
      <c r="T3818" s="241"/>
      <c r="U3818" s="241"/>
      <c r="V3818" s="241"/>
      <c r="W3818" s="242"/>
      <c r="X3818" s="243"/>
      <c r="Y3818" s="49" t="str">
        <f t="shared" ref="Y3818" si="3381">IF(M3818="DNP","DNP",IF(M3818=1,"T",IF(M3818&gt;1,"W","L")))</f>
        <v>L</v>
      </c>
      <c r="Z3818" s="49">
        <f t="shared" si="3352"/>
        <v>0</v>
      </c>
      <c r="AA3818" s="244">
        <f t="shared" si="3353"/>
        <v>0</v>
      </c>
      <c r="AB3818" s="250">
        <f t="shared" ref="AB3818" si="3382">IF(AE3818&gt;=4,ROUNDDOWN((((VLOOKUP(MAX(AE3810:AE3818),AE3810:AK3827,7,FALSE)+VLOOKUP(MAX(AE3810:AE3818)-1,AE3810:AK3827,7,FALSE)+VLOOKUP(MAX(AE3810:AE3818)-2,AE3810:AK3827,7,FALSE)+VLOOKUP(MAX(AE3810:AE3818)-3,AE3810:AK3827,7,FALSE))/4)-36)*0.8,0),G3808)</f>
        <v>8</v>
      </c>
      <c r="AC3818" s="246">
        <f t="shared" si="3355"/>
        <v>9</v>
      </c>
      <c r="AD3818" t="str">
        <f>IF(L3818&lt;&gt;"DNP","P","DNP")</f>
        <v>P</v>
      </c>
      <c r="AE3818" s="52">
        <f>COUNTIF(AD3810:AD3818,"=P")</f>
        <v>9</v>
      </c>
      <c r="AF3818" t="str">
        <f t="shared" si="3356"/>
        <v>R</v>
      </c>
      <c r="AG3818" s="247">
        <f>IF(OR(W3818="DNP",W3818="")=TRUE,0,((W3829-W3818)*0.4)+(IF(Y3818="W",0.3,IF(Y3818="T",0,-0.3)))+(IF(X3818="",0,X3818*0.3)))+IF(OR(L3818="DNP",L3818="")=TRUE,0,((L3829-L3818)*0.4)+(IF(Y3818="W",0.3,IF(Y3818="T",0,-0.3)))+(IF(M3818="",0,M3818*0.3)))</f>
        <v>-0.83333333333333437</v>
      </c>
      <c r="AH3818" s="247">
        <f t="shared" si="3367"/>
        <v>-9.2444444444447244E-2</v>
      </c>
      <c r="AI3818">
        <f t="shared" si="3360"/>
        <v>9</v>
      </c>
      <c r="AJ3818">
        <f t="shared" ref="AJ3818" si="3383">AI3818+VLOOKUP(A3818,$A$1496:$O$1600,15,FALSE)</f>
        <v>7</v>
      </c>
      <c r="AK3818">
        <f t="shared" si="3293"/>
        <v>47</v>
      </c>
    </row>
    <row r="3819" spans="1:37" ht="16.5" thickBot="1" x14ac:dyDescent="0.3">
      <c r="A3819" s="238" t="str">
        <f>CONCATENATE($C$10,"Wk ",B3819,"P",A3808)</f>
        <v>2015Wk 10P30</v>
      </c>
      <c r="B3819" s="52">
        <v>10</v>
      </c>
      <c r="C3819" s="241"/>
      <c r="D3819" s="241"/>
      <c r="E3819" s="241"/>
      <c r="F3819" s="241"/>
      <c r="G3819" s="241"/>
      <c r="H3819" s="241"/>
      <c r="I3819" s="241"/>
      <c r="J3819" s="241"/>
      <c r="K3819" s="241"/>
      <c r="L3819" s="248"/>
      <c r="M3819" s="249"/>
      <c r="N3819" s="52">
        <f>IFERROR(VLOOKUP($A3819,$A$106:$Q$3105,5,FALSE),"DNP")</f>
        <v>6</v>
      </c>
      <c r="O3819" s="52">
        <f>IFERROR(VLOOKUP($A3819,$A$106:$Q$3105,6,FALSE),"DNP")</f>
        <v>6</v>
      </c>
      <c r="P3819" s="52">
        <f>IFERROR(VLOOKUP($A3819,$A$106:$Q$3105,7,FALSE),"DNP")</f>
        <v>5</v>
      </c>
      <c r="Q3819" s="52">
        <f>IFERROR(VLOOKUP($A3819,$A$106:$Q$3105,8,FALSE),"DNP")</f>
        <v>4</v>
      </c>
      <c r="R3819" s="52">
        <f>IFERROR(VLOOKUP($A3819,$A$106:$Q$3105,9,FALSE),"DNP")</f>
        <v>4</v>
      </c>
      <c r="S3819" s="52">
        <f>IFERROR(VLOOKUP($A3819,$A$106:$Q$3105,10,FALSE),"DNP")</f>
        <v>5</v>
      </c>
      <c r="T3819" s="52">
        <f>IFERROR(VLOOKUP($A3819,$A$106:$Q$3105,11,FALSE),"DNP")</f>
        <v>4</v>
      </c>
      <c r="U3819" s="52">
        <f>IFERROR(VLOOKUP($A3819,$A$106:$Q$3105,12,FALSE),"DNP")</f>
        <v>5</v>
      </c>
      <c r="V3819" s="52">
        <f>IFERROR(VLOOKUP($A3819,$A$106:$Q$3105,13,FALSE),"DNP")</f>
        <v>7</v>
      </c>
      <c r="W3819" s="239">
        <f>IF(OR(V3819="DNP",V3819=""),"DNP",SUM(N3819:V3819))</f>
        <v>46</v>
      </c>
      <c r="X3819" s="240">
        <f>IFERROR(VLOOKUP($A3819,$A$106:$Q$3105,17,FALSE),"DNP")</f>
        <v>1</v>
      </c>
      <c r="Y3819" s="49" t="str">
        <f t="shared" ref="Y3819" si="3384">IF(X3819="DNP","DNP",IF(X3819=1,"T",IF(X3819&gt;1,"W","L")))</f>
        <v>T</v>
      </c>
      <c r="Z3819" s="49">
        <f t="shared" si="3352"/>
        <v>0</v>
      </c>
      <c r="AA3819" s="244">
        <f t="shared" si="3353"/>
        <v>0</v>
      </c>
      <c r="AB3819" s="250">
        <f t="shared" ref="AB3819" si="3385">IF(AE3819&gt;=4,ROUNDDOWN((((VLOOKUP(MAX(AE3810:AE3819),AE3810:AK3827,7,FALSE)+VLOOKUP(MAX(AE3810:AE3819)-1,AE3810:AK3827,7,FALSE)+VLOOKUP(MAX(AE3810:AE3819)-2,AE3810:AK3827,7,FALSE)+VLOOKUP(MAX(AE3810:AE3819)-3,AE3810:AK3827,7,FALSE))/4)-36)*0.8,0),G3808)</f>
        <v>8</v>
      </c>
      <c r="AC3819" s="246">
        <f t="shared" ref="AC3819:AC3827" si="3386">IF(VLOOKUP(LEFT($A3819,9),$A$106:$Q$3105,17,FALSE)="Played",B3819,"")</f>
        <v>10</v>
      </c>
      <c r="AD3819" t="str">
        <f>IF(W3819&lt;&gt;"DNP","P","DNP")</f>
        <v>P</v>
      </c>
      <c r="AE3819" s="52">
        <f>COUNTIF(AD3810:AD3819,"=P")</f>
        <v>10</v>
      </c>
      <c r="AF3819" t="str">
        <f t="shared" si="3356"/>
        <v>R</v>
      </c>
      <c r="AG3819" s="247">
        <f>IF(OR(W3819="DNP",W3819="")=TRUE,0,((W3829-W3819)*0.4)+(IF(Y3819="W",0.3,IF(Y3819="T",0,-0.3)))+(IF(X3819="",0,X3819*0.3)))+IF(OR(L3819="DNP",L3819="")=TRUE,0,((L3829-L3819)*0.4)+(IF(Y3819="W",0.3,IF(Y3819="T",0,-0.3)))+(IF(M3819="",0,M3819*0.3)))</f>
        <v>0.12222222222221998</v>
      </c>
      <c r="AH3819" s="247">
        <f t="shared" si="3367"/>
        <v>-6.5777777777781377E-2</v>
      </c>
      <c r="AI3819">
        <f t="shared" si="3360"/>
        <v>9</v>
      </c>
      <c r="AJ3819">
        <f t="shared" ref="AJ3819" si="3387">AI3819+VLOOKUP(A3819,$A$1663:$O$1767,15,FALSE)</f>
        <v>8</v>
      </c>
      <c r="AK3819">
        <f t="shared" si="3293"/>
        <v>46</v>
      </c>
    </row>
    <row r="3820" spans="1:37" ht="16.5" thickBot="1" x14ac:dyDescent="0.3">
      <c r="A3820" s="238" t="str">
        <f>CONCATENATE($C$10,"Wk ",B3820,"P",A3808)</f>
        <v>2015Wk 11P30</v>
      </c>
      <c r="B3820" s="52">
        <v>11</v>
      </c>
      <c r="C3820" s="52">
        <f>IFERROR(VLOOKUP($A3820,$A$106:$Q$3105,5,FALSE),"DNP")</f>
        <v>5</v>
      </c>
      <c r="D3820" s="52">
        <f>IFERROR(VLOOKUP($A3820,$A$106:$Q$3105,6,FALSE),"DNP")</f>
        <v>5</v>
      </c>
      <c r="E3820" s="52">
        <f>IFERROR(VLOOKUP($A3820,$A$106:$Q$3105,7,FALSE),"DNP")</f>
        <v>7</v>
      </c>
      <c r="F3820" s="52">
        <f>IFERROR(VLOOKUP($A3820,$A$106:$Q$3105,8,FALSE),"DNP")</f>
        <v>5</v>
      </c>
      <c r="G3820" s="52">
        <f>IFERROR(VLOOKUP($A3820,$A$106:$Q$3105,9,FALSE),"DNP")</f>
        <v>5</v>
      </c>
      <c r="H3820" s="52">
        <f>IFERROR(VLOOKUP($A3820,$A$106:$Q$3105,10,FALSE),"DNP")</f>
        <v>5</v>
      </c>
      <c r="I3820" s="52">
        <f>IFERROR(VLOOKUP($A3820,$A$106:$Q$3105,11,FALSE),"DNP")</f>
        <v>4</v>
      </c>
      <c r="J3820" s="52">
        <f>IFERROR(VLOOKUP($A3820,$A$106:$Q$3105,12,FALSE),"DNP")</f>
        <v>4</v>
      </c>
      <c r="K3820" s="52">
        <f>IFERROR(VLOOKUP($A3820,$A$106:$Q$3105,13,FALSE),"DNP")</f>
        <v>7</v>
      </c>
      <c r="L3820" s="239">
        <f>IF(OR(K3820="DNP",K3820=""),"DNP",SUM(C3820:K3820))</f>
        <v>47</v>
      </c>
      <c r="M3820" s="240">
        <f>IFERROR(VLOOKUP($A3820,$A$106:$Q$3105,17,FALSE),"DNP")</f>
        <v>1</v>
      </c>
      <c r="N3820" s="241"/>
      <c r="O3820" s="241"/>
      <c r="P3820" s="241"/>
      <c r="Q3820" s="241"/>
      <c r="R3820" s="241"/>
      <c r="S3820" s="241"/>
      <c r="T3820" s="241"/>
      <c r="U3820" s="241"/>
      <c r="V3820" s="241"/>
      <c r="W3820" s="242"/>
      <c r="X3820" s="243"/>
      <c r="Y3820" s="49" t="str">
        <f t="shared" ref="Y3820" si="3388">IF(M3820="DNP","DNP",IF(M3820=1,"T",IF(M3820&gt;1,"W","L")))</f>
        <v>T</v>
      </c>
      <c r="Z3820" s="49">
        <f t="shared" si="3352"/>
        <v>0</v>
      </c>
      <c r="AA3820" s="244">
        <f t="shared" si="3353"/>
        <v>0</v>
      </c>
      <c r="AB3820" s="250">
        <f t="shared" ref="AB3820" si="3389">IF(AE3820&gt;=4,ROUNDDOWN((((VLOOKUP(MAX(AE3810:AE3820),AE3810:AK3827,7,FALSE)+VLOOKUP(MAX(AE3810:AE3820)-1,AE3810:AK3827,7,FALSE)+VLOOKUP(MAX(AE3810:AE3820)-2,AE3810:AK3827,7,FALSE)+VLOOKUP(MAX(AE3810:AE3820)-3,AE3810:AK3827,7,FALSE))/4)-36)*0.8,0),G3808)</f>
        <v>8</v>
      </c>
      <c r="AC3820" s="246">
        <f t="shared" si="3386"/>
        <v>11</v>
      </c>
      <c r="AD3820" t="str">
        <f>IF(L3820&lt;&gt;"DNP","P","DNP")</f>
        <v>P</v>
      </c>
      <c r="AE3820" s="52">
        <f>COUNTIF(AD3810:AD3820,"=P")</f>
        <v>11</v>
      </c>
      <c r="AF3820" t="str">
        <f t="shared" si="3356"/>
        <v>R</v>
      </c>
      <c r="AG3820" s="247">
        <f>IF(OR(W3820="DNP",W3820="")=TRUE,0,((W3829-W3820)*0.4)+(IF(Y3820="W",0.3,IF(Y3820="T",0,-0.3)))+(IF(X3820="",0,X3820*0.3)))+IF(OR(L3820="DNP",L3820="")=TRUE,0,((L3829-L3820)*0.4)+(IF(Y3820="W",0.3,IF(Y3820="T",0,-0.3)))+(IF(M3820="",0,M3820*0.3)))</f>
        <v>-0.23333333333333434</v>
      </c>
      <c r="AH3820" s="247">
        <f t="shared" si="3367"/>
        <v>-0.42644444444444729</v>
      </c>
      <c r="AI3820">
        <f t="shared" si="3360"/>
        <v>9</v>
      </c>
      <c r="AJ3820">
        <f t="shared" ref="AJ3820" si="3390">AI3820+VLOOKUP(A3820,$A$1830:$O$1934,15,FALSE)</f>
        <v>8</v>
      </c>
      <c r="AK3820">
        <f t="shared" si="3293"/>
        <v>47</v>
      </c>
    </row>
    <row r="3821" spans="1:37" ht="16.5" thickBot="1" x14ac:dyDescent="0.3">
      <c r="A3821" s="238" t="str">
        <f>CONCATENATE($C$10,"Wk ",B3821,"P",A3808)</f>
        <v>2015Wk 12P30</v>
      </c>
      <c r="B3821" s="52">
        <v>12</v>
      </c>
      <c r="C3821" s="241"/>
      <c r="D3821" s="241"/>
      <c r="E3821" s="241"/>
      <c r="F3821" s="241"/>
      <c r="G3821" s="241"/>
      <c r="H3821" s="241"/>
      <c r="I3821" s="241"/>
      <c r="J3821" s="241"/>
      <c r="K3821" s="241"/>
      <c r="L3821" s="248"/>
      <c r="M3821" s="249"/>
      <c r="N3821" s="52">
        <f>IFERROR(VLOOKUP($A3821,$A$106:$Q$3105,5,FALSE),"DNP")</f>
        <v>5</v>
      </c>
      <c r="O3821" s="52">
        <f>IFERROR(VLOOKUP($A3821,$A$106:$Q$3105,6,FALSE),"DNP")</f>
        <v>6</v>
      </c>
      <c r="P3821" s="52">
        <f>IFERROR(VLOOKUP($A3821,$A$106:$Q$3105,7,FALSE),"DNP")</f>
        <v>5</v>
      </c>
      <c r="Q3821" s="52">
        <f>IFERROR(VLOOKUP($A3821,$A$106:$Q$3105,8,FALSE),"DNP")</f>
        <v>5</v>
      </c>
      <c r="R3821" s="52">
        <f>IFERROR(VLOOKUP($A3821,$A$106:$Q$3105,9,FALSE),"DNP")</f>
        <v>4</v>
      </c>
      <c r="S3821" s="52">
        <f>IFERROR(VLOOKUP($A3821,$A$106:$Q$3105,10,FALSE),"DNP")</f>
        <v>6</v>
      </c>
      <c r="T3821" s="52">
        <f>IFERROR(VLOOKUP($A3821,$A$106:$Q$3105,11,FALSE),"DNP")</f>
        <v>5</v>
      </c>
      <c r="U3821" s="52">
        <f>IFERROR(VLOOKUP($A3821,$A$106:$Q$3105,12,FALSE),"DNP")</f>
        <v>5</v>
      </c>
      <c r="V3821" s="52">
        <f>IFERROR(VLOOKUP($A3821,$A$106:$Q$3105,13,FALSE),"DNP")</f>
        <v>7</v>
      </c>
      <c r="W3821" s="239">
        <f>IF(OR(V3821="DNP",V3821=""),"DNP",SUM(N3821:V3821))</f>
        <v>48</v>
      </c>
      <c r="X3821" s="240">
        <f>IFERROR(VLOOKUP($A3821,$A$106:$Q$3105,17,FALSE),"DNP")</f>
        <v>0</v>
      </c>
      <c r="Y3821" s="49" t="str">
        <f t="shared" ref="Y3821" si="3391">IF(X3821="DNP","DNP",IF(X3821=1,"T",IF(X3821&gt;1,"W","L")))</f>
        <v>L</v>
      </c>
      <c r="Z3821" s="49">
        <f t="shared" si="3352"/>
        <v>0</v>
      </c>
      <c r="AA3821" s="244">
        <f t="shared" si="3353"/>
        <v>0</v>
      </c>
      <c r="AB3821" s="250">
        <f t="shared" ref="AB3821" si="3392">IF(AE3821&gt;=4,ROUNDDOWN((((VLOOKUP(MAX(AE3810:AE3821),AE3810:AK3827,7,FALSE)+VLOOKUP(MAX(AE3810:AE3821)-1,AE3810:AK3827,7,FALSE)+VLOOKUP(MAX(AE3810:AE3821)-2,AE3810:AK3827,7,FALSE)+VLOOKUP(MAX(AE3810:AE3821)-3,AE3810:AK3827,7,FALSE))/4)-36)*0.8,0),G3808)</f>
        <v>8</v>
      </c>
      <c r="AC3821" s="246">
        <f t="shared" si="3386"/>
        <v>12</v>
      </c>
      <c r="AD3821" t="str">
        <f>IF(W3821&lt;&gt;"DNP","P","DNP")</f>
        <v>P</v>
      </c>
      <c r="AE3821" s="52">
        <f>COUNTIF(AD3810:AD3821,"=P")</f>
        <v>12</v>
      </c>
      <c r="AF3821" t="str">
        <f t="shared" si="3356"/>
        <v>R</v>
      </c>
      <c r="AG3821" s="247">
        <f>IF(OR(W3821="DNP",W3821="")=TRUE,0,((W3829-W3821)*0.4)+(IF(Y3821="W",0.3,IF(Y3821="T",0,-0.3)))+(IF(X3821="",0,X3821*0.3)))+IF(OR(L3821="DNP",L3821="")=TRUE,0,((L3829-L3821)*0.4)+(IF(Y3821="W",0.3,IF(Y3821="T",0,-0.3)))+(IF(M3821="",0,M3821*0.3)))</f>
        <v>-1.2777777777777801</v>
      </c>
      <c r="AH3821" s="247">
        <f t="shared" si="3367"/>
        <v>-1.3937777777777816</v>
      </c>
      <c r="AI3821">
        <f t="shared" si="3360"/>
        <v>9</v>
      </c>
      <c r="AJ3821">
        <f t="shared" ref="AJ3821" si="3393">AI3821+VLOOKUP(A3821,$A$1997:$O$2101,15,FALSE)</f>
        <v>6</v>
      </c>
      <c r="AK3821">
        <f t="shared" si="3293"/>
        <v>48</v>
      </c>
    </row>
    <row r="3822" spans="1:37" ht="16.5" thickBot="1" x14ac:dyDescent="0.3">
      <c r="A3822" s="238" t="str">
        <f>CONCATENATE($C$10,"Wk ",B3822,"P",A3808)</f>
        <v>2015Wk 13P30</v>
      </c>
      <c r="B3822" s="52">
        <v>13</v>
      </c>
      <c r="C3822" s="52">
        <f>IFERROR(VLOOKUP($A3822,$A$106:$Q$3105,5,FALSE),"DNP")</f>
        <v>5</v>
      </c>
      <c r="D3822" s="52">
        <f>IFERROR(VLOOKUP($A3822,$A$106:$Q$3105,6,FALSE),"DNP")</f>
        <v>4</v>
      </c>
      <c r="E3822" s="52">
        <f>IFERROR(VLOOKUP($A3822,$A$106:$Q$3105,7,FALSE),"DNP")</f>
        <v>6</v>
      </c>
      <c r="F3822" s="52">
        <f>IFERROR(VLOOKUP($A3822,$A$106:$Q$3105,8,FALSE),"DNP")</f>
        <v>5</v>
      </c>
      <c r="G3822" s="52">
        <f>IFERROR(VLOOKUP($A3822,$A$106:$Q$3105,9,FALSE),"DNP")</f>
        <v>4</v>
      </c>
      <c r="H3822" s="52">
        <f>IFERROR(VLOOKUP($A3822,$A$106:$Q$3105,10,FALSE),"DNP")</f>
        <v>4</v>
      </c>
      <c r="I3822" s="52">
        <f>IFERROR(VLOOKUP($A3822,$A$106:$Q$3105,11,FALSE),"DNP")</f>
        <v>5</v>
      </c>
      <c r="J3822" s="52">
        <f>IFERROR(VLOOKUP($A3822,$A$106:$Q$3105,12,FALSE),"DNP")</f>
        <v>4</v>
      </c>
      <c r="K3822" s="52">
        <f>IFERROR(VLOOKUP($A3822,$A$106:$Q$3105,13,FALSE),"DNP")</f>
        <v>5</v>
      </c>
      <c r="L3822" s="239">
        <f>IF(OR(K3822="DNP",K3822=""),"DNP",SUM(C3822:K3822))</f>
        <v>42</v>
      </c>
      <c r="M3822" s="240">
        <f>IFERROR(VLOOKUP($A3822,$A$106:$Q$3105,17,FALSE),"DNP")</f>
        <v>2</v>
      </c>
      <c r="N3822" s="241"/>
      <c r="O3822" s="241"/>
      <c r="P3822" s="241"/>
      <c r="Q3822" s="241"/>
      <c r="R3822" s="241"/>
      <c r="S3822" s="241"/>
      <c r="T3822" s="241"/>
      <c r="U3822" s="241"/>
      <c r="V3822" s="241"/>
      <c r="W3822" s="242"/>
      <c r="X3822" s="243"/>
      <c r="Y3822" s="49" t="str">
        <f t="shared" ref="Y3822" si="3394">IF(M3822="DNP","DNP",IF(M3822=1,"T",IF(M3822&gt;1,"W","L")))</f>
        <v>W</v>
      </c>
      <c r="Z3822" s="49">
        <f t="shared" si="3352"/>
        <v>0</v>
      </c>
      <c r="AA3822" s="244">
        <f t="shared" si="3353"/>
        <v>0</v>
      </c>
      <c r="AB3822" s="250">
        <f t="shared" ref="AB3822" si="3395">IF(AE3822&gt;=4,ROUNDDOWN((((VLOOKUP(MAX(AE3810:AE3822),AE3810:AK3827,7,FALSE)+VLOOKUP(MAX(AE3810:AE3822)-1,AE3810:AK3827,7,FALSE)+VLOOKUP(MAX(AE3810:AE3822)-2,AE3810:AK3827,7,FALSE)+VLOOKUP(MAX(AE3810:AE3822)-3,AE3810:AK3827,7,FALSE))/4)-36)*0.8,0),G3808)</f>
        <v>7</v>
      </c>
      <c r="AC3822" s="246">
        <f t="shared" si="3386"/>
        <v>13</v>
      </c>
      <c r="AD3822" t="str">
        <f>IF(L3822&lt;&gt;"DNP","P","DNP")</f>
        <v>P</v>
      </c>
      <c r="AE3822" s="52">
        <f>COUNTIF(AD3810:AD3822,"=P")</f>
        <v>13</v>
      </c>
      <c r="AF3822" t="str">
        <f t="shared" si="3356"/>
        <v>R</v>
      </c>
      <c r="AG3822" s="247">
        <f>IF(OR(W3822="DNP",W3822="")=TRUE,0,((W3829-W3822)*0.4)+(IF(Y3822="W",0.3,IF(Y3822="T",0,-0.3)))+(IF(X3822="",0,X3822*0.3)))+IF(OR(L3822="DNP",L3822="")=TRUE,0,((L3829-L3822)*0.4)+(IF(Y3822="W",0.3,IF(Y3822="T",0,-0.3)))+(IF(M3822="",0,M3822*0.3)))</f>
        <v>2.3666666666666658</v>
      </c>
      <c r="AH3822" s="247">
        <f t="shared" si="3367"/>
        <v>1.4335555555555528</v>
      </c>
      <c r="AI3822">
        <f t="shared" si="3360"/>
        <v>10</v>
      </c>
      <c r="AJ3822">
        <f t="shared" ref="AJ3822" si="3396">AI3822+VLOOKUP(A3822,$A$2164:$O$2268,15,FALSE)</f>
        <v>13</v>
      </c>
      <c r="AK3822">
        <f t="shared" si="3293"/>
        <v>42</v>
      </c>
    </row>
    <row r="3823" spans="1:37" ht="16.5" thickBot="1" x14ac:dyDescent="0.3">
      <c r="A3823" s="238" t="str">
        <f>CONCATENATE($C$10,"Wk ",B3823,"P",A3808)</f>
        <v>2015Wk 14P30</v>
      </c>
      <c r="B3823" s="52">
        <v>14</v>
      </c>
      <c r="C3823" s="241"/>
      <c r="D3823" s="241"/>
      <c r="E3823" s="241"/>
      <c r="F3823" s="241"/>
      <c r="G3823" s="241"/>
      <c r="H3823" s="241"/>
      <c r="I3823" s="241"/>
      <c r="J3823" s="241"/>
      <c r="K3823" s="241"/>
      <c r="L3823" s="248"/>
      <c r="M3823" s="249"/>
      <c r="N3823" s="52">
        <f>IFERROR(VLOOKUP($A3823,$A$106:$Q$3105,5,FALSE),"DNP")</f>
        <v>5</v>
      </c>
      <c r="O3823" s="52">
        <f>IFERROR(VLOOKUP($A3823,$A$106:$Q$3105,6,FALSE),"DNP")</f>
        <v>6</v>
      </c>
      <c r="P3823" s="52">
        <f>IFERROR(VLOOKUP($A3823,$A$106:$Q$3105,7,FALSE),"DNP")</f>
        <v>6</v>
      </c>
      <c r="Q3823" s="52">
        <f>IFERROR(VLOOKUP($A3823,$A$106:$Q$3105,8,FALSE),"DNP")</f>
        <v>4</v>
      </c>
      <c r="R3823" s="52">
        <f>IFERROR(VLOOKUP($A3823,$A$106:$Q$3105,9,FALSE),"DNP")</f>
        <v>4</v>
      </c>
      <c r="S3823" s="52">
        <f>IFERROR(VLOOKUP($A3823,$A$106:$Q$3105,10,FALSE),"DNP")</f>
        <v>5</v>
      </c>
      <c r="T3823" s="52">
        <f>IFERROR(VLOOKUP($A3823,$A$106:$Q$3105,11,FALSE),"DNP")</f>
        <v>4</v>
      </c>
      <c r="U3823" s="52">
        <f>IFERROR(VLOOKUP($A3823,$A$106:$Q$3105,12,FALSE),"DNP")</f>
        <v>4</v>
      </c>
      <c r="V3823" s="52">
        <f>IFERROR(VLOOKUP($A3823,$A$106:$Q$3105,13,FALSE),"DNP")</f>
        <v>6</v>
      </c>
      <c r="W3823" s="239">
        <f>IF(OR(V3823="DNP",V3823=""),"DNP",SUM(N3823:V3823))</f>
        <v>44</v>
      </c>
      <c r="X3823" s="240">
        <f>IFERROR(VLOOKUP($A3823,$A$106:$Q$3105,17,FALSE),"DNP")</f>
        <v>2</v>
      </c>
      <c r="Y3823" s="49" t="str">
        <f t="shared" ref="Y3823" si="3397">IF(X3823="DNP","DNP",IF(X3823=1,"T",IF(X3823&gt;1,"W","L")))</f>
        <v>W</v>
      </c>
      <c r="Z3823" s="49">
        <f t="shared" si="3352"/>
        <v>0</v>
      </c>
      <c r="AA3823" s="244">
        <f t="shared" si="3353"/>
        <v>0</v>
      </c>
      <c r="AB3823" s="250">
        <f t="shared" ref="AB3823" si="3398">IF(AE3823&gt;=4,ROUNDDOWN((((VLOOKUP(MAX(AE3810:AE3823),AE3810:AK3827,7,FALSE)+VLOOKUP(MAX(AE3810:AE3823)-1,AE3810:AK3827,7,FALSE)+VLOOKUP(MAX(AE3810:AE3823)-2,AE3810:AK3827,7,FALSE)+VLOOKUP(MAX(AE3810:AE3823)-3,AE3810:AK3827,7,FALSE))/4)-36)*0.8,0),G3808)</f>
        <v>7</v>
      </c>
      <c r="AC3823" s="246">
        <f t="shared" si="3386"/>
        <v>14</v>
      </c>
      <c r="AD3823" t="str">
        <f>IF(W3823&lt;&gt;"DNP","P","DNP")</f>
        <v>P</v>
      </c>
      <c r="AE3823" s="52">
        <f>COUNTIF(AD3810:AD3823,"=P")</f>
        <v>14</v>
      </c>
      <c r="AF3823" t="str">
        <f t="shared" si="3356"/>
        <v>R</v>
      </c>
      <c r="AG3823" s="247">
        <f>IF(OR(W3823="DNP",W3823="")=TRUE,0,((W3829-W3823)*0.4)+(IF(Y3823="W",0.3,IF(Y3823="T",0,-0.3)))+(IF(X3823="",0,X3823*0.3)))+IF(OR(L3823="DNP",L3823="")=TRUE,0,((L3829-L3823)*0.4)+(IF(Y3823="W",0.3,IF(Y3823="T",0,-0.3)))+(IF(M3823="",0,M3823*0.3)))</f>
        <v>1.5222222222222199</v>
      </c>
      <c r="AH3823" s="247">
        <f t="shared" si="3367"/>
        <v>2.6862222222222187</v>
      </c>
      <c r="AI3823">
        <f t="shared" si="3360"/>
        <v>10</v>
      </c>
      <c r="AJ3823">
        <f t="shared" ref="AJ3823" si="3399">AI3823+VLOOKUP(A3823,$A$2331:$O$2435,15,FALSE)</f>
        <v>11</v>
      </c>
      <c r="AK3823">
        <f t="shared" si="3293"/>
        <v>44</v>
      </c>
    </row>
    <row r="3824" spans="1:37" ht="16.5" thickBot="1" x14ac:dyDescent="0.3">
      <c r="A3824" s="238" t="str">
        <f>CONCATENATE($C$10,"Wk ",B3824,"P",A3808)</f>
        <v>2015Wk 15P30</v>
      </c>
      <c r="B3824" s="52">
        <v>15</v>
      </c>
      <c r="C3824" s="52">
        <f>IFERROR(VLOOKUP($A3824,$A$106:$Q$3105,5,FALSE),"DNP")</f>
        <v>6</v>
      </c>
      <c r="D3824" s="52">
        <f>IFERROR(VLOOKUP($A3824,$A$106:$Q$3105,6,FALSE),"DNP")</f>
        <v>5</v>
      </c>
      <c r="E3824" s="52">
        <f>IFERROR(VLOOKUP($A3824,$A$106:$Q$3105,7,FALSE),"DNP")</f>
        <v>6</v>
      </c>
      <c r="F3824" s="52">
        <f>IFERROR(VLOOKUP($A3824,$A$106:$Q$3105,8,FALSE),"DNP")</f>
        <v>6</v>
      </c>
      <c r="G3824" s="52">
        <f>IFERROR(VLOOKUP($A3824,$A$106:$Q$3105,9,FALSE),"DNP")</f>
        <v>4</v>
      </c>
      <c r="H3824" s="52">
        <f>IFERROR(VLOOKUP($A3824,$A$106:$Q$3105,10,FALSE),"DNP")</f>
        <v>4</v>
      </c>
      <c r="I3824" s="52">
        <f>IFERROR(VLOOKUP($A3824,$A$106:$Q$3105,11,FALSE),"DNP")</f>
        <v>6</v>
      </c>
      <c r="J3824" s="52">
        <f>IFERROR(VLOOKUP($A3824,$A$106:$Q$3105,12,FALSE),"DNP")</f>
        <v>3</v>
      </c>
      <c r="K3824" s="52">
        <f>IFERROR(VLOOKUP($A3824,$A$106:$Q$3105,13,FALSE),"DNP")</f>
        <v>5</v>
      </c>
      <c r="L3824" s="239">
        <f>IF(OR(K3824="DNP",K3824=""),"DNP",SUM(C3824:K3824))</f>
        <v>45</v>
      </c>
      <c r="M3824" s="240">
        <f>IFERROR(VLOOKUP($A3824,$A$106:$Q$3105,17,FALSE),"DNP")</f>
        <v>2</v>
      </c>
      <c r="N3824" s="241"/>
      <c r="O3824" s="241"/>
      <c r="P3824" s="241"/>
      <c r="Q3824" s="241"/>
      <c r="R3824" s="241"/>
      <c r="S3824" s="241"/>
      <c r="T3824" s="241"/>
      <c r="U3824" s="241"/>
      <c r="V3824" s="241"/>
      <c r="W3824" s="242"/>
      <c r="X3824" s="243"/>
      <c r="Y3824" s="49" t="str">
        <f t="shared" ref="Y3824" si="3400">IF(M3824="DNP","DNP",IF(M3824=1,"T",IF(M3824&gt;1,"W","L")))</f>
        <v>W</v>
      </c>
      <c r="Z3824" s="49">
        <f t="shared" si="3352"/>
        <v>0</v>
      </c>
      <c r="AA3824" s="244">
        <f t="shared" si="3353"/>
        <v>0</v>
      </c>
      <c r="AB3824" s="250">
        <f t="shared" ref="AB3824" si="3401">IF(AE3824&gt;=4,ROUNDDOWN((((VLOOKUP(MAX(AE3810:AE3824),AE3810:AK3827,7,FALSE)+VLOOKUP(MAX(AE3810:AE3824)-1,AE3810:AK3827,7,FALSE)+VLOOKUP(MAX(AE3810:AE3824)-2,AE3810:AK3827,7,FALSE)+VLOOKUP(MAX(AE3810:AE3824)-3,AE3810:AK3827,7,FALSE))/4)-36)*0.8,0),G3808)</f>
        <v>7</v>
      </c>
      <c r="AC3824" s="246">
        <f t="shared" si="3386"/>
        <v>15</v>
      </c>
      <c r="AD3824" t="str">
        <f>IF(L3824&lt;&gt;"DNP","P","DNP")</f>
        <v>P</v>
      </c>
      <c r="AE3824" s="52">
        <f>COUNTIF(AD3810:AD3824,"=P")</f>
        <v>15</v>
      </c>
      <c r="AF3824" t="str">
        <f t="shared" si="3356"/>
        <v>R</v>
      </c>
      <c r="AG3824" s="247">
        <f>IF(OR(W3824="DNP",W3824="")=TRUE,0,((W3829-W3824)*0.4)+(IF(Y3824="W",0.3,IF(Y3824="T",0,-0.3)))+(IF(X3824="",0,X3824*0.3)))+IF(OR(L3824="DNP",L3824="")=TRUE,0,((L3829-L3824)*0.4)+(IF(Y3824="W",0.3,IF(Y3824="T",0,-0.3)))+(IF(M3824="",0,M3824*0.3)))</f>
        <v>1.1666666666666656</v>
      </c>
      <c r="AH3824" s="247">
        <f t="shared" si="3367"/>
        <v>2.9675555555555526</v>
      </c>
      <c r="AI3824">
        <f t="shared" si="3360"/>
        <v>10</v>
      </c>
      <c r="AJ3824">
        <f t="shared" ref="AJ3824" si="3402">AI3824+VLOOKUP(A3824,$A$2498:$O$2602,15,FALSE)</f>
        <v>10</v>
      </c>
      <c r="AK3824">
        <f t="shared" si="3293"/>
        <v>45</v>
      </c>
    </row>
    <row r="3825" spans="1:37" ht="16.5" thickBot="1" x14ac:dyDescent="0.3">
      <c r="A3825" s="238" t="str">
        <f>CONCATENATE($C$10,"Wk ",B3825,"P",A3808)</f>
        <v>2015Wk 16P30</v>
      </c>
      <c r="B3825" s="52">
        <v>16</v>
      </c>
      <c r="C3825" s="241"/>
      <c r="D3825" s="241"/>
      <c r="E3825" s="241"/>
      <c r="F3825" s="241"/>
      <c r="G3825" s="241"/>
      <c r="H3825" s="241"/>
      <c r="I3825" s="241"/>
      <c r="J3825" s="241"/>
      <c r="K3825" s="241"/>
      <c r="L3825" s="248"/>
      <c r="M3825" s="249"/>
      <c r="N3825" s="52">
        <f>IFERROR(VLOOKUP($A3825,$A$106:$Q$3105,5,FALSE),"DNP")</f>
        <v>5</v>
      </c>
      <c r="O3825" s="52">
        <f>IFERROR(VLOOKUP($A3825,$A$106:$Q$3105,6,FALSE),"DNP")</f>
        <v>6</v>
      </c>
      <c r="P3825" s="52">
        <f>IFERROR(VLOOKUP($A3825,$A$106:$Q$3105,7,FALSE),"DNP")</f>
        <v>7</v>
      </c>
      <c r="Q3825" s="52">
        <f>IFERROR(VLOOKUP($A3825,$A$106:$Q$3105,8,FALSE),"DNP")</f>
        <v>4</v>
      </c>
      <c r="R3825" s="52">
        <f>IFERROR(VLOOKUP($A3825,$A$106:$Q$3105,9,FALSE),"DNP")</f>
        <v>4</v>
      </c>
      <c r="S3825" s="52">
        <f>IFERROR(VLOOKUP($A3825,$A$106:$Q$3105,10,FALSE),"DNP")</f>
        <v>5</v>
      </c>
      <c r="T3825" s="52">
        <f>IFERROR(VLOOKUP($A3825,$A$106:$Q$3105,11,FALSE),"DNP")</f>
        <v>4</v>
      </c>
      <c r="U3825" s="52">
        <f>IFERROR(VLOOKUP($A3825,$A$106:$Q$3105,12,FALSE),"DNP")</f>
        <v>4</v>
      </c>
      <c r="V3825" s="52">
        <f>IFERROR(VLOOKUP($A3825,$A$106:$Q$3105,13,FALSE),"DNP")</f>
        <v>6</v>
      </c>
      <c r="W3825" s="239">
        <f>IF(OR(V3825="DNP",V3825=""),"DNP",SUM(N3825:V3825))</f>
        <v>45</v>
      </c>
      <c r="X3825" s="240">
        <f>IFERROR(VLOOKUP($A3825,$A$106:$Q$3105,17,FALSE),"DNP")</f>
        <v>0</v>
      </c>
      <c r="Y3825" s="49" t="str">
        <f t="shared" ref="Y3825" si="3403">IF(X3825="DNP","DNP",IF(X3825=1,"T",IF(X3825&gt;1,"W","L")))</f>
        <v>L</v>
      </c>
      <c r="Z3825" s="49">
        <f t="shared" si="3352"/>
        <v>0</v>
      </c>
      <c r="AA3825" s="244">
        <f t="shared" si="3353"/>
        <v>0</v>
      </c>
      <c r="AB3825" s="250">
        <f t="shared" ref="AB3825" si="3404">IF(AE3825&gt;=4,ROUNDDOWN((((VLOOKUP(MAX(AE3810:AE3825),AE3810:AK3827,7,FALSE)+VLOOKUP(MAX(AE3810:AE3825)-1,AE3810:AK3827,7,FALSE)+VLOOKUP(MAX(AE3810:AE3825)-2,AE3810:AK3827,7,FALSE)+VLOOKUP(MAX(AE3810:AE3825)-3,AE3810:AK3827,7,FALSE))/4)-36)*0.8,0),G3808)</f>
        <v>6</v>
      </c>
      <c r="AC3825" s="246">
        <f t="shared" si="3386"/>
        <v>16</v>
      </c>
      <c r="AD3825" t="str">
        <f>IF(W3825&lt;&gt;"DNP","P","DNP")</f>
        <v>P</v>
      </c>
      <c r="AE3825" s="52">
        <f>COUNTIF(AD3810:AD3825,"=P")</f>
        <v>16</v>
      </c>
      <c r="AF3825" t="str">
        <f t="shared" si="3356"/>
        <v>R</v>
      </c>
      <c r="AG3825" s="247">
        <f>IF(OR(W3825="DNP",W3825="")=TRUE,0,((W3829-W3825)*0.4)+(IF(Y3825="W",0.3,IF(Y3825="T",0,-0.3)))+(IF(X3825="",0,X3825*0.3)))+IF(OR(L3825="DNP",L3825="")=TRUE,0,((L3829-L3825)*0.4)+(IF(Y3825="W",0.3,IF(Y3825="T",0,-0.3)))+(IF(M3825="",0,M3825*0.3)))</f>
        <v>-7.7777777777779972E-2</v>
      </c>
      <c r="AH3825" s="247">
        <f t="shared" si="3367"/>
        <v>1.2062222222222188</v>
      </c>
      <c r="AI3825">
        <f t="shared" si="3360"/>
        <v>11</v>
      </c>
      <c r="AJ3825">
        <f t="shared" ref="AJ3825" si="3405">AI3825+VLOOKUP(A3825,$A$2665:$O$2769,15,FALSE)</f>
        <v>11</v>
      </c>
      <c r="AK3825">
        <f t="shared" si="3293"/>
        <v>45</v>
      </c>
    </row>
    <row r="3826" spans="1:37" ht="16.5" thickBot="1" x14ac:dyDescent="0.3">
      <c r="A3826" s="238" t="str">
        <f>CONCATENATE($C$10,"Wk ",B3826,"P",A3808)</f>
        <v>2015Wk 17P30</v>
      </c>
      <c r="B3826" s="52">
        <v>17</v>
      </c>
      <c r="C3826" s="52">
        <f>IFERROR(VLOOKUP($A3826,$A$106:$Q$3105,5,FALSE),"DNP")</f>
        <v>5</v>
      </c>
      <c r="D3826" s="52">
        <f>IFERROR(VLOOKUP($A3826,$A$106:$Q$3105,6,FALSE),"DNP")</f>
        <v>5</v>
      </c>
      <c r="E3826" s="52">
        <f>IFERROR(VLOOKUP($A3826,$A$106:$Q$3105,7,FALSE),"DNP")</f>
        <v>7</v>
      </c>
      <c r="F3826" s="52">
        <f>IFERROR(VLOOKUP($A3826,$A$106:$Q$3105,8,FALSE),"DNP")</f>
        <v>6</v>
      </c>
      <c r="G3826" s="52">
        <f>IFERROR(VLOOKUP($A3826,$A$106:$Q$3105,9,FALSE),"DNP")</f>
        <v>4</v>
      </c>
      <c r="H3826" s="52">
        <f>IFERROR(VLOOKUP($A3826,$A$106:$Q$3105,10,FALSE),"DNP")</f>
        <v>4</v>
      </c>
      <c r="I3826" s="52">
        <f>IFERROR(VLOOKUP($A3826,$A$106:$Q$3105,11,FALSE),"DNP")</f>
        <v>5</v>
      </c>
      <c r="J3826" s="52">
        <f>IFERROR(VLOOKUP($A3826,$A$106:$Q$3105,12,FALSE),"DNP")</f>
        <v>4</v>
      </c>
      <c r="K3826" s="52">
        <f>IFERROR(VLOOKUP($A3826,$A$106:$Q$3105,13,FALSE),"DNP")</f>
        <v>4</v>
      </c>
      <c r="L3826" s="239">
        <f>IF(OR(K3826="DNP",K3826=""),"DNP",SUM(C3826:K3826))</f>
        <v>44</v>
      </c>
      <c r="M3826" s="240">
        <f>IFERROR(VLOOKUP($A3826,$A$106:$Q$3105,17,FALSE),"DNP")</f>
        <v>1</v>
      </c>
      <c r="N3826" s="241"/>
      <c r="O3826" s="241"/>
      <c r="P3826" s="241"/>
      <c r="Q3826" s="241"/>
      <c r="R3826" s="241"/>
      <c r="S3826" s="241"/>
      <c r="T3826" s="241"/>
      <c r="U3826" s="241"/>
      <c r="V3826" s="241"/>
      <c r="W3826" s="242"/>
      <c r="X3826" s="243"/>
      <c r="Y3826" s="49" t="str">
        <f t="shared" ref="Y3826" si="3406">IF(M3826="DNP","DNP",IF(M3826=1,"T",IF(M3826&gt;1,"W","L")))</f>
        <v>T</v>
      </c>
      <c r="Z3826" s="49">
        <f t="shared" si="3352"/>
        <v>0</v>
      </c>
      <c r="AA3826" s="244">
        <f t="shared" si="3353"/>
        <v>0</v>
      </c>
      <c r="AB3826" s="250">
        <f t="shared" ref="AB3826" si="3407">IF(AE3826&gt;=4,ROUNDDOWN((((VLOOKUP(MAX(AE3810:AE3826),AE3810:AK3827,7,FALSE)+VLOOKUP(MAX(AE3810:AE3826)-1,AE3810:AK3827,7,FALSE)+VLOOKUP(MAX(AE3810:AE3826)-2,AE3810:AK3827,7,FALSE)+VLOOKUP(MAX(AE3810:AE3826)-3,AE3810:AK3827,7,FALSE))/4)-36)*0.8,0),G3808)</f>
        <v>6</v>
      </c>
      <c r="AC3826" s="246">
        <f t="shared" si="3386"/>
        <v>17</v>
      </c>
      <c r="AD3826" t="str">
        <f>IF(L3826&lt;&gt;"DNP","P","DNP")</f>
        <v>P</v>
      </c>
      <c r="AE3826" s="52">
        <f>COUNTIF(AD3810:AD3826,"=P")</f>
        <v>17</v>
      </c>
      <c r="AF3826" t="str">
        <f t="shared" si="3356"/>
        <v>R</v>
      </c>
      <c r="AG3826" s="247">
        <f>IF(OR(W3826="DNP",W3826="")=TRUE,0,((W3829-W3826)*0.4)+(IF(Y3826="W",0.3,IF(Y3826="T",0,-0.3)))+(IF(X3826="",0,X3826*0.3)))+IF(OR(L3826="DNP",L3826="")=TRUE,0,((L3829-L3826)*0.4)+(IF(Y3826="W",0.3,IF(Y3826="T",0,-0.3)))+(IF(M3826="",0,M3826*0.3)))</f>
        <v>0.96666666666666567</v>
      </c>
      <c r="AH3826" s="247">
        <f t="shared" si="3367"/>
        <v>1.2995555555555529</v>
      </c>
      <c r="AI3826">
        <f t="shared" si="3360"/>
        <v>11</v>
      </c>
      <c r="AJ3826">
        <f t="shared" ref="AJ3826" si="3408">AI3826+VLOOKUP(A3826,$A$2832:$O$2936,15,FALSE)</f>
        <v>12</v>
      </c>
      <c r="AK3826">
        <f t="shared" si="3293"/>
        <v>44</v>
      </c>
    </row>
    <row r="3827" spans="1:37" ht="16.5" thickBot="1" x14ac:dyDescent="0.3">
      <c r="A3827" s="238" t="str">
        <f>CONCATENATE($C$10,"Wk ",B3827,"P",A3808)</f>
        <v>2015Wk 18P30</v>
      </c>
      <c r="B3827" s="52">
        <v>18</v>
      </c>
      <c r="C3827" s="241"/>
      <c r="D3827" s="241"/>
      <c r="E3827" s="241"/>
      <c r="F3827" s="241"/>
      <c r="G3827" s="241"/>
      <c r="H3827" s="241"/>
      <c r="I3827" s="241"/>
      <c r="J3827" s="241"/>
      <c r="K3827" s="241"/>
      <c r="L3827" s="248"/>
      <c r="M3827" s="249"/>
      <c r="N3827" s="52">
        <f>IFERROR(VLOOKUP($A3827,$A$106:$Q$3105,5,FALSE),"DNP")</f>
        <v>5</v>
      </c>
      <c r="O3827" s="52">
        <f>IFERROR(VLOOKUP($A3827,$A$106:$Q$3105,6,FALSE),"DNP")</f>
        <v>5</v>
      </c>
      <c r="P3827" s="52">
        <f>IFERROR(VLOOKUP($A3827,$A$106:$Q$3105,7,FALSE),"DNP")</f>
        <v>7</v>
      </c>
      <c r="Q3827" s="52">
        <f>IFERROR(VLOOKUP($A3827,$A$106:$Q$3105,8,FALSE),"DNP")</f>
        <v>5</v>
      </c>
      <c r="R3827" s="52">
        <f>IFERROR(VLOOKUP($A3827,$A$106:$Q$3105,9,FALSE),"DNP")</f>
        <v>3</v>
      </c>
      <c r="S3827" s="52">
        <f>IFERROR(VLOOKUP($A3827,$A$106:$Q$3105,10,FALSE),"DNP")</f>
        <v>5</v>
      </c>
      <c r="T3827" s="52">
        <f>IFERROR(VLOOKUP($A3827,$A$106:$Q$3105,11,FALSE),"DNP")</f>
        <v>3</v>
      </c>
      <c r="U3827" s="52">
        <f>IFERROR(VLOOKUP($A3827,$A$106:$Q$3105,12,FALSE),"DNP")</f>
        <v>6</v>
      </c>
      <c r="V3827" s="52">
        <f>IFERROR(VLOOKUP($A3827,$A$106:$Q$3105,13,FALSE),"DNP")</f>
        <v>5</v>
      </c>
      <c r="W3827" s="239">
        <f>IF(OR(V3827="DNP",V3827=""),"DNP",SUM(N3827:V3827))</f>
        <v>44</v>
      </c>
      <c r="X3827" s="240">
        <f>IFERROR(VLOOKUP($A3827,$A$106:$Q$3105,17,FALSE),"DNP")</f>
        <v>0</v>
      </c>
      <c r="Y3827" s="49" t="str">
        <f t="shared" ref="Y3827" si="3409">IF(X3827="DNP","DNP",IF(X3827=1,"T",IF(X3827&gt;1,"W","L")))</f>
        <v>L</v>
      </c>
      <c r="Z3827" s="49">
        <f t="shared" si="3352"/>
        <v>0</v>
      </c>
      <c r="AA3827" s="244">
        <f t="shared" si="3353"/>
        <v>0</v>
      </c>
      <c r="AB3827" s="250">
        <f t="shared" ref="AB3827" si="3410">IF(AE3827&gt;=4,ROUNDDOWN((((VLOOKUP(MAX(AE3810:AE3827),AE3810:AK3827,7,FALSE)+VLOOKUP(MAX(AE3810:AE3827)-1,AE3810:AK3827,7,FALSE)+VLOOKUP(MAX(AE3810:AE3827)-2,AE3810:AK3827,7,FALSE)+VLOOKUP(MAX(AE3810:AE3827)-3,AE3810:AK3827,7,FALSE))/4)-36)*0.8,0),G3808)</f>
        <v>6</v>
      </c>
      <c r="AC3827" s="246">
        <f t="shared" si="3386"/>
        <v>18</v>
      </c>
      <c r="AD3827" t="str">
        <f>IF(W3827&lt;&gt;"DNP","P","DNP")</f>
        <v>P</v>
      </c>
      <c r="AE3827" s="52">
        <f>COUNTIF(AD3810:AD3827,"=P")</f>
        <v>18</v>
      </c>
      <c r="AF3827" t="str">
        <f t="shared" si="3356"/>
        <v>R</v>
      </c>
      <c r="AG3827" s="247">
        <f>IF(OR(W3827="DNP",W3827="")=TRUE,0,((W3829-W3827)*0.4)+(IF(Y3827="W",0.3,IF(Y3827="T",0,-0.3)))+(IF(X3827="",0,X3827*0.3)))+IF(OR(L3827="DNP",L3827="")=TRUE,0,((L3829-L3827)*0.4)+(IF(Y3827="W",0.3,IF(Y3827="T",0,-0.3)))+(IF(M3827="",0,M3827*0.3)))</f>
        <v>0.32222222222222002</v>
      </c>
      <c r="AH3827" s="247">
        <f t="shared" si="3367"/>
        <v>0.94422222222221874</v>
      </c>
      <c r="AI3827">
        <f t="shared" si="3360"/>
        <v>11</v>
      </c>
      <c r="AJ3827">
        <f t="shared" ref="AJ3827" si="3411">AI3827+VLOOKUP(A3827,$A$2999:$O$3103,15,FALSE)</f>
        <v>12</v>
      </c>
      <c r="AK3827">
        <f t="shared" si="3293"/>
        <v>44</v>
      </c>
    </row>
    <row r="3828" spans="1:37" ht="18" x14ac:dyDescent="0.25">
      <c r="A3828" s="238" t="str">
        <f>CONCATENATE($C$10,"S&amp;AP",A3808)</f>
        <v>2015S&amp;AP30</v>
      </c>
      <c r="B3828" s="251" t="s">
        <v>321</v>
      </c>
      <c r="C3828" s="252" t="str">
        <f>CONCATENATE(SUM(C3810:C3827)+100,COUNT(C3810:C3827)+100)</f>
        <v>153109</v>
      </c>
      <c r="D3828" s="252" t="str">
        <f t="shared" ref="D3828:K3828" si="3412">CONCATENATE(SUM(D3810:D3827)+100,COUNT(D3810:D3827)+100)</f>
        <v>146109</v>
      </c>
      <c r="E3828" s="252" t="str">
        <f t="shared" si="3412"/>
        <v>159109</v>
      </c>
      <c r="F3828" s="252" t="str">
        <f t="shared" si="3412"/>
        <v>148109</v>
      </c>
      <c r="G3828" s="252" t="str">
        <f t="shared" si="3412"/>
        <v>138109</v>
      </c>
      <c r="H3828" s="252" t="str">
        <f t="shared" si="3412"/>
        <v>138109</v>
      </c>
      <c r="I3828" s="252" t="str">
        <f t="shared" si="3412"/>
        <v>147109</v>
      </c>
      <c r="J3828" s="252" t="str">
        <f t="shared" si="3412"/>
        <v>133109</v>
      </c>
      <c r="K3828" s="252" t="str">
        <f t="shared" si="3412"/>
        <v>149109</v>
      </c>
      <c r="L3828" s="253"/>
      <c r="M3828" s="254">
        <f>SUM(M3810:M3827)</f>
        <v>13</v>
      </c>
      <c r="N3828" s="252" t="str">
        <f>CONCATENATE(SUM(N3810:N3827)+100,COUNT(N3810:N3827)+100)</f>
        <v>146109</v>
      </c>
      <c r="O3828" s="252" t="str">
        <f t="shared" ref="O3828:V3828" si="3413">CONCATENATE(SUM(O3810:O3827)+100,COUNT(O3810:O3827)+100)</f>
        <v>149109</v>
      </c>
      <c r="P3828" s="252" t="str">
        <f t="shared" si="3413"/>
        <v>151109</v>
      </c>
      <c r="Q3828" s="252" t="str">
        <f t="shared" si="3413"/>
        <v>141109</v>
      </c>
      <c r="R3828" s="252" t="str">
        <f t="shared" si="3413"/>
        <v>134109</v>
      </c>
      <c r="S3828" s="252" t="str">
        <f t="shared" si="3413"/>
        <v>148109</v>
      </c>
      <c r="T3828" s="252" t="str">
        <f t="shared" si="3413"/>
        <v>139109</v>
      </c>
      <c r="U3828" s="252" t="str">
        <f t="shared" si="3413"/>
        <v>146109</v>
      </c>
      <c r="V3828" s="252" t="str">
        <f t="shared" si="3413"/>
        <v>156109</v>
      </c>
      <c r="W3828" s="253"/>
      <c r="X3828" s="254">
        <f>SUM(X3810:X3827)</f>
        <v>8</v>
      </c>
      <c r="Y3828" s="255"/>
      <c r="Z3828" s="256"/>
      <c r="AA3828" s="257"/>
      <c r="AB3828" s="52"/>
      <c r="AC3828" s="52"/>
    </row>
    <row r="3829" spans="1:37" ht="18" x14ac:dyDescent="0.25">
      <c r="B3829" s="251" t="s">
        <v>322</v>
      </c>
      <c r="C3829" s="258">
        <f>AVERAGE(C3810:C3827)</f>
        <v>5.8888888888888893</v>
      </c>
      <c r="D3829" s="258">
        <f t="shared" ref="D3829:K3829" si="3414">AVERAGE(D3810:D3827)</f>
        <v>5.1111111111111107</v>
      </c>
      <c r="E3829" s="258">
        <f t="shared" si="3414"/>
        <v>6.5555555555555554</v>
      </c>
      <c r="F3829" s="258">
        <f t="shared" si="3414"/>
        <v>5.333333333333333</v>
      </c>
      <c r="G3829" s="258">
        <f t="shared" si="3414"/>
        <v>4.2222222222222223</v>
      </c>
      <c r="H3829" s="258">
        <f t="shared" si="3414"/>
        <v>4.2222222222222223</v>
      </c>
      <c r="I3829" s="258">
        <f t="shared" si="3414"/>
        <v>5.2222222222222223</v>
      </c>
      <c r="J3829" s="258">
        <f t="shared" si="3414"/>
        <v>3.6666666666666665</v>
      </c>
      <c r="K3829" s="258">
        <f t="shared" si="3414"/>
        <v>5.4444444444444446</v>
      </c>
      <c r="L3829" s="259">
        <f>SUM(C3829:K3829)</f>
        <v>45.666666666666664</v>
      </c>
      <c r="M3829" s="260"/>
      <c r="N3829" s="258">
        <f>AVERAGE(N3810:N3827)</f>
        <v>5.1111111111111107</v>
      </c>
      <c r="O3829" s="258">
        <f t="shared" ref="O3829:V3829" si="3415">AVERAGE(O3810:O3827)</f>
        <v>5.4444444444444446</v>
      </c>
      <c r="P3829" s="261">
        <f t="shared" si="3415"/>
        <v>5.666666666666667</v>
      </c>
      <c r="Q3829" s="261">
        <f t="shared" si="3415"/>
        <v>4.5555555555555554</v>
      </c>
      <c r="R3829" s="261">
        <f t="shared" si="3415"/>
        <v>3.7777777777777777</v>
      </c>
      <c r="S3829" s="261">
        <f t="shared" si="3415"/>
        <v>5.333333333333333</v>
      </c>
      <c r="T3829" s="261">
        <f t="shared" si="3415"/>
        <v>4.333333333333333</v>
      </c>
      <c r="U3829" s="261">
        <f t="shared" si="3415"/>
        <v>5.1111111111111107</v>
      </c>
      <c r="V3829" s="261">
        <f t="shared" si="3415"/>
        <v>6.2222222222222223</v>
      </c>
      <c r="W3829" s="262">
        <f>SUM(N3829:V3829)</f>
        <v>45.55555555555555</v>
      </c>
      <c r="X3829" s="260"/>
      <c r="Y3829" s="148"/>
      <c r="Z3829" s="263"/>
      <c r="AA3829" s="264"/>
      <c r="AB3829" s="52"/>
      <c r="AC3829" s="52"/>
    </row>
    <row r="3830" spans="1:37" x14ac:dyDescent="0.25">
      <c r="B3830" s="265"/>
      <c r="C3830" s="266"/>
      <c r="D3830" s="265"/>
      <c r="E3830" s="266"/>
      <c r="F3830" s="265"/>
      <c r="G3830" s="266"/>
      <c r="H3830" s="265"/>
      <c r="I3830" s="266"/>
      <c r="J3830" s="265"/>
      <c r="K3830" s="266"/>
      <c r="L3830" s="265"/>
      <c r="M3830" s="266"/>
      <c r="N3830" s="265"/>
      <c r="O3830" s="266"/>
      <c r="P3830" s="265"/>
      <c r="Q3830" s="266"/>
      <c r="R3830" s="265"/>
      <c r="S3830" s="266"/>
      <c r="T3830" s="265"/>
      <c r="U3830" s="266"/>
      <c r="V3830" s="265"/>
      <c r="W3830" s="266"/>
      <c r="X3830" s="286"/>
      <c r="Y3830" s="266"/>
      <c r="Z3830" s="265"/>
      <c r="AA3830" s="266"/>
      <c r="AB3830" s="265"/>
      <c r="AC3830" s="266"/>
    </row>
    <row r="3831" spans="1:37" ht="18.75" thickBot="1" x14ac:dyDescent="0.3">
      <c r="B3831" s="267"/>
      <c r="C3831" s="267"/>
      <c r="D3831" s="267"/>
      <c r="E3831" s="296" t="s">
        <v>323</v>
      </c>
      <c r="F3831" s="297"/>
      <c r="G3831" s="297"/>
      <c r="H3831" s="297"/>
      <c r="I3831" s="297"/>
      <c r="J3831" s="297"/>
      <c r="K3831" s="297"/>
      <c r="L3831" s="297"/>
      <c r="M3831" s="297"/>
    </row>
    <row r="3832" spans="1:37" ht="16.5" thickBot="1" x14ac:dyDescent="0.3">
      <c r="B3832" s="267"/>
      <c r="C3832" s="52"/>
      <c r="D3832" s="268" t="s">
        <v>324</v>
      </c>
      <c r="E3832" s="293" t="s">
        <v>325</v>
      </c>
      <c r="F3832" s="294"/>
      <c r="G3832" s="294"/>
      <c r="H3832" s="294"/>
      <c r="I3832" s="294"/>
      <c r="J3832" s="294"/>
      <c r="K3832" s="294"/>
      <c r="L3832" s="294"/>
      <c r="M3832" s="295"/>
      <c r="P3832" t="s">
        <v>326</v>
      </c>
      <c r="R3832" t="s">
        <v>327</v>
      </c>
    </row>
    <row r="3833" spans="1:37" x14ac:dyDescent="0.25">
      <c r="B3833" s="267"/>
      <c r="C3833" s="52"/>
      <c r="D3833" s="269">
        <f>MAX(AC3810:AC3827)</f>
        <v>18</v>
      </c>
      <c r="E3833" s="270" t="s">
        <v>328</v>
      </c>
      <c r="F3833" s="271" t="s">
        <v>329</v>
      </c>
      <c r="G3833" s="271" t="s">
        <v>330</v>
      </c>
      <c r="H3833" s="271" t="s">
        <v>331</v>
      </c>
      <c r="I3833" s="271" t="s">
        <v>332</v>
      </c>
      <c r="J3833" s="271" t="s">
        <v>19</v>
      </c>
      <c r="K3833" s="271" t="s">
        <v>333</v>
      </c>
      <c r="L3833" s="271" t="s">
        <v>334</v>
      </c>
      <c r="M3833" s="272" t="s">
        <v>312</v>
      </c>
      <c r="N3833" t="s">
        <v>318</v>
      </c>
      <c r="O3833" s="273" t="s">
        <v>18</v>
      </c>
      <c r="P3833" s="274" t="s">
        <v>335</v>
      </c>
      <c r="Q3833" s="274" t="s">
        <v>336</v>
      </c>
      <c r="R3833" t="s">
        <v>0</v>
      </c>
      <c r="S3833" t="s">
        <v>1</v>
      </c>
      <c r="T3833" t="s">
        <v>13</v>
      </c>
      <c r="U3833" t="s">
        <v>337</v>
      </c>
      <c r="V3833" s="237" t="s">
        <v>338</v>
      </c>
      <c r="W3833" s="237" t="s">
        <v>339</v>
      </c>
      <c r="X3833" s="237" t="s">
        <v>340</v>
      </c>
      <c r="Y3833" s="237" t="s">
        <v>341</v>
      </c>
      <c r="Z3833" s="237" t="s">
        <v>342</v>
      </c>
      <c r="AA3833" s="237" t="s">
        <v>343</v>
      </c>
      <c r="AB3833" s="237" t="s">
        <v>344</v>
      </c>
      <c r="AC3833" s="237" t="s">
        <v>345</v>
      </c>
    </row>
    <row r="3834" spans="1:37" ht="16.5" thickBot="1" x14ac:dyDescent="0.3">
      <c r="A3834" s="238" t="str">
        <f>CONCATENATE($C$10,"P",A3808)</f>
        <v>2015P30</v>
      </c>
      <c r="B3834" s="275"/>
      <c r="C3834" s="52" t="str">
        <f>C3808</f>
        <v>Matt Lochner</v>
      </c>
      <c r="D3834" s="276">
        <f>IF(D3833=0,G3808,VLOOKUP(D3833,B3810:AB3827,27,FALSE))</f>
        <v>6</v>
      </c>
      <c r="E3834" s="277">
        <f>E3837+E3840</f>
        <v>21</v>
      </c>
      <c r="F3834" s="277">
        <f>F3837+F3840</f>
        <v>8</v>
      </c>
      <c r="G3834" s="277">
        <f>G3837+G3840</f>
        <v>5</v>
      </c>
      <c r="H3834" s="277">
        <f>H3837+H3840</f>
        <v>5</v>
      </c>
      <c r="I3834" s="277">
        <f>I3837+I3840</f>
        <v>36</v>
      </c>
      <c r="J3834" s="278">
        <f>E3834/I3834</f>
        <v>0.58333333333333337</v>
      </c>
      <c r="K3834" s="279">
        <f>F3834/SUM(F3834:H3834)</f>
        <v>0.44444444444444442</v>
      </c>
      <c r="L3834" s="277">
        <f>L3837+L3840</f>
        <v>1</v>
      </c>
      <c r="M3834" s="277">
        <f>M3837+M3840</f>
        <v>12</v>
      </c>
      <c r="N3834" s="247">
        <f>VLOOKUP(D3833,AC3810:AH3827,6,FALSE)</f>
        <v>0.94422222222221874</v>
      </c>
      <c r="O3834">
        <f>IFERROR(VLOOKUP(D3833,AC3810:AI3827,7,FALSE),AI3810)</f>
        <v>11</v>
      </c>
      <c r="P3834" s="134">
        <f>IF(D3834&lt;=-1,ROUNDUP(((((ROUNDDOWN((AVERAGE(L3810:L3827,W3810:W3827)-36)*0.8,0)+0.001)/0.8)+36)*(COUNT(L3810:L3827,W3810:W3827)+1))-SUM(L3810:L3827,W3810:W3827),0),ROUNDUP(((((ROUNDDOWN((AVERAGE(L3810:L3827,W3810:W3827)-36)*0.8,0)+1)/0.8)+36)*(COUNT(L3810:L3827,W3810:W3827)+1))-SUM(L3810:L3827,W3810:W3827),0))</f>
        <v>53</v>
      </c>
      <c r="Q3834" s="134">
        <f>IF(ROUNDDOWN((AVERAGE(L3810:L3827,W3810:W3827)-36)*0.8,0)&lt;=0,ROUNDDOWN(((((ROUNDDOWN((AVERAGE(L3810:L3827,W3810:W3827)-36)*0.8,0)-1)/0.8)+36)*(COUNT(L3810:L3827,W3810:W3827)+1))-SUM(L3810:L3827,W3810:W3827),0),ROUNDDOWN(((((ROUNDDOWN((AVERAGE(L3810:L3827,W3810:W3827)-36)*0.8,0)-0.001)/0.8)+36)*(COUNT(L3810:L3827,W3810:W3827)+1))-SUM(L3810:L3827,W3810:W3827),0))</f>
        <v>29</v>
      </c>
      <c r="R3834" s="247">
        <f>L3829</f>
        <v>45.666666666666664</v>
      </c>
      <c r="S3834" s="247">
        <f>W3829</f>
        <v>45.55555555555555</v>
      </c>
      <c r="T3834">
        <f>SUMIF(AD3810:AD3827,"P",AI3810:AI3827)</f>
        <v>174</v>
      </c>
      <c r="U3834">
        <f>SUMIF(AD3810:AD3827,"P",AJ3810:AJ3827)</f>
        <v>166</v>
      </c>
      <c r="V3834" s="280">
        <f>SUM(COUNTIF(C3810:C3827,3),COUNTIF(D3810:D3827,2),COUNTIF(E3810:E3827,3),COUNTIF(F3810:F3827,2),COUNTIF(G3810:G3827,2),COUNTIF(H3810:H3827,1),COUNTIF(I3810:I3827,2),COUNTIF(J3810:J3827,1),COUNTIF(K3810:K3827,2),COUNTIF(N3810:N3827,2),COUNTIF(O3810:O3827,2),COUNTIF(P3810:P3827,3),COUNTIF(Q3810:Q3827,2),COUNTIF(R3810:R3827,1),COUNTIF(S3810:S3827,2),COUNTIF(T3810:T3827,1),COUNTIF(U3810:U3827,2),COUNTIF(V3810:V3827,3))/(9*MAX($AE3810:$AE3827))</f>
        <v>0</v>
      </c>
      <c r="W3834" s="280">
        <f>SUM(COUNTIF(C3810:C3827,4),COUNTIF(D3810:D3827,3),COUNTIF(E3810:E3827,4),COUNTIF(F3810:F3827,3),COUNTIF(G3810:G3827,3),COUNTIF(H3810:H3827,2),COUNTIF(I3810:I3827,3),COUNTIF(J3810:J3827,2),COUNTIF(K3810:K3827,3),COUNTIF(N3810:N3827,3),COUNTIF(O3810:O3827,3),COUNTIF(P3810:P3827,4),COUNTIF(Q3810:Q3827,3),COUNTIF(R3810:R3827,2),COUNTIF(S3810:S3827,3),COUNTIF(T3810:T3827,2),COUNTIF(U3810:U3827,3),COUNTIF(V3810:V3827,4))/(9*MAX($AE3810:$AE3827))</f>
        <v>6.1728395061728392E-3</v>
      </c>
      <c r="X3834" s="280">
        <f>SUM(COUNTIF(C3810:C3827,5),COUNTIF(D3810:D3827,4),COUNTIF(E3810:E3827,5),COUNTIF(F3810:F3827,4),COUNTIF(G3810:G3827,4),COUNTIF(H3810:H3827,3),COUNTIF(I3810:I3827,4),COUNTIF(J3810:J3827,3),COUNTIF(K3810:K3827,4),COUNTIF(N3810:N3827,4),COUNTIF(O3810:O3827,4),COUNTIF(P3810:P3827,5),COUNTIF(Q3810:Q3827,4),COUNTIF(R3810:R3827,3),COUNTIF(S3810:S3827,4),COUNTIF(T3810:T3827,3),COUNTIF(U3810:U3827,4),COUNTIF(V3810:V3827,5))/(9*MAX($AE3810:$AE3827))</f>
        <v>0.22222222222222221</v>
      </c>
      <c r="Y3834" s="280">
        <f>SUM(COUNTIF(C3810:C3827,6),COUNTIF(D3810:D3827,5),COUNTIF(E3810:E3827,6),COUNTIF(F3810:F3827,5),COUNTIF(G3810:G3827,5),COUNTIF(H3810:H3827,4),COUNTIF(I3810:I3827,5),COUNTIF(J3810:J3827,4),COUNTIF(K3810:K3827,5),COUNTIF(N3810:N3827,5),COUNTIF(O3810:O3827,5),COUNTIF(P3810:P3827,6),COUNTIF(Q3810:Q3827,5),COUNTIF(R3810:R3827,4),COUNTIF(S3810:S3827,5),COUNTIF(T3810:T3827,4),COUNTIF(U3810:U3827,5),COUNTIF(V3810:V3827,6))/(9*MAX($AE3810:$AE3827))</f>
        <v>0.48148148148148145</v>
      </c>
      <c r="Z3834" s="280">
        <f>SUM(COUNTIF(C3810:C3827,"&gt;=7"),COUNTIF(D3810:D3827,"&gt;=6"),COUNTIF(E3810:E3827,"&gt;=7"),COUNTIF(F3810:F3827,"&gt;=6"),COUNTIF(G3810:G3827,"&gt;=6"),COUNTIF(H3810:H3827,"&gt;=5"),COUNTIF(I3810:I3827,"&gt;=6"),COUNTIF(J3810:J3827,"&gt;=5"),COUNTIF(K3810:K3827,"&gt;=6"),COUNTIF(N3810:N3827,"&gt;=6"),COUNTIF(O3810:O3827,"&gt;=6"),COUNTIF(P3810:P3827,"&gt;=7"),COUNTIF(Q3810:Q3827,"&gt;=6"),COUNTIF(R3810:R3827,"&gt;=5"),COUNTIF(S3810:S3827,"&gt;=6"),COUNTIF(T3810:T3827,"&gt;=5"),COUNTIF(U3810:U3827,"&gt;=6"),COUNTIF(V3810:V3827,"&gt;=7"))/(9*MAX($AE3810:$AE3827))</f>
        <v>0.29012345679012347</v>
      </c>
      <c r="AA3834">
        <f>AVERAGE(AI3810:AI3819)</f>
        <v>9.3000000000000007</v>
      </c>
      <c r="AB3834">
        <f t="shared" ref="AB3834" si="3416">MAX(AI3810:AI3827)</f>
        <v>11</v>
      </c>
      <c r="AC3834">
        <f>MIN(AI3810:AI3826)</f>
        <v>9</v>
      </c>
    </row>
    <row r="3835" spans="1:37" x14ac:dyDescent="0.25">
      <c r="E3835" s="293" t="s">
        <v>346</v>
      </c>
      <c r="F3835" s="294"/>
      <c r="G3835" s="294"/>
      <c r="H3835" s="294"/>
      <c r="I3835" s="294"/>
      <c r="J3835" s="294"/>
      <c r="K3835" s="294"/>
      <c r="L3835" s="294"/>
      <c r="M3835" s="295"/>
    </row>
    <row r="3836" spans="1:37" x14ac:dyDescent="0.25">
      <c r="E3836" s="270" t="s">
        <v>328</v>
      </c>
      <c r="F3836" s="271" t="s">
        <v>329</v>
      </c>
      <c r="G3836" s="271" t="s">
        <v>330</v>
      </c>
      <c r="H3836" s="271" t="s">
        <v>331</v>
      </c>
      <c r="I3836" s="271" t="s">
        <v>332</v>
      </c>
      <c r="J3836" s="271" t="s">
        <v>19</v>
      </c>
      <c r="K3836" s="271" t="s">
        <v>333</v>
      </c>
      <c r="L3836" s="271" t="s">
        <v>334</v>
      </c>
      <c r="M3836" s="272" t="s">
        <v>312</v>
      </c>
    </row>
    <row r="3837" spans="1:37" ht="16.5" thickBot="1" x14ac:dyDescent="0.3">
      <c r="E3837" s="281">
        <f>M3828</f>
        <v>13</v>
      </c>
      <c r="F3837" s="199">
        <f>COUNTIF(M3810:M3827,"&gt;1")</f>
        <v>5</v>
      </c>
      <c r="G3837" s="199">
        <f>COUNTIF(M3810:M3827,"&lt;1")</f>
        <v>1</v>
      </c>
      <c r="H3837" s="199">
        <f>COUNTIF(M3810:M3827,"=1")</f>
        <v>3</v>
      </c>
      <c r="I3837" s="199">
        <f>SUM(F3837:H3837)*2</f>
        <v>18</v>
      </c>
      <c r="J3837" s="278">
        <f>E3837/I3837</f>
        <v>0.72222222222222221</v>
      </c>
      <c r="K3837" s="279">
        <f>F3837/SUM(F3837:H3837)</f>
        <v>0.55555555555555558</v>
      </c>
      <c r="L3837" s="282">
        <f>SUM(Z3810,Z3812,Z3814,Z3816,Z3818,Z3820,Z3822,Z3824,Z3826)</f>
        <v>0</v>
      </c>
      <c r="M3837" s="283">
        <f>SUM(AA3810,AA3812,AA3814,AA3816,AA3818,AA3820,AA3822,AA3824,AA3826)</f>
        <v>0</v>
      </c>
    </row>
    <row r="3838" spans="1:37" x14ac:dyDescent="0.25">
      <c r="E3838" s="293" t="s">
        <v>347</v>
      </c>
      <c r="F3838" s="294"/>
      <c r="G3838" s="294"/>
      <c r="H3838" s="294"/>
      <c r="I3838" s="294"/>
      <c r="J3838" s="294"/>
      <c r="K3838" s="294"/>
      <c r="L3838" s="294"/>
      <c r="M3838" s="295"/>
    </row>
    <row r="3839" spans="1:37" x14ac:dyDescent="0.25">
      <c r="E3839" s="270" t="s">
        <v>328</v>
      </c>
      <c r="F3839" s="271" t="s">
        <v>329</v>
      </c>
      <c r="G3839" s="271" t="s">
        <v>330</v>
      </c>
      <c r="H3839" s="271" t="s">
        <v>331</v>
      </c>
      <c r="I3839" s="271" t="s">
        <v>332</v>
      </c>
      <c r="J3839" s="271" t="s">
        <v>19</v>
      </c>
      <c r="K3839" s="271" t="s">
        <v>333</v>
      </c>
      <c r="L3839" s="271" t="s">
        <v>334</v>
      </c>
      <c r="M3839" s="272" t="s">
        <v>312</v>
      </c>
    </row>
    <row r="3840" spans="1:37" ht="16.5" thickBot="1" x14ac:dyDescent="0.3">
      <c r="E3840" s="281">
        <f>X3828</f>
        <v>8</v>
      </c>
      <c r="F3840" s="199">
        <f>COUNTIF(X3810:X3827,"&gt;1")</f>
        <v>3</v>
      </c>
      <c r="G3840" s="199">
        <f>COUNTIF(X3810:X3827,"&lt;1")</f>
        <v>4</v>
      </c>
      <c r="H3840" s="199">
        <f>COUNTIF(X3810:X3827,"=1")</f>
        <v>2</v>
      </c>
      <c r="I3840" s="199">
        <f>SUM(F3840:H3840)*2</f>
        <v>18</v>
      </c>
      <c r="J3840" s="278">
        <f>E3840/I3840</f>
        <v>0.44444444444444442</v>
      </c>
      <c r="K3840" s="279">
        <f>F3840/SUM(F3840:H3840)</f>
        <v>0.33333333333333331</v>
      </c>
      <c r="L3840" s="284">
        <f>SUM(Z3811,Z3813,Z3815,Z3817,Z3819,Z3821,Z3823,Z3825,Z3827)</f>
        <v>1</v>
      </c>
      <c r="M3840" s="285">
        <f>SUM(AA3811,AA3813,AA3815,AA3817,AA3819,AA3821,AA3823,AA3825,AA3827)</f>
        <v>12</v>
      </c>
    </row>
    <row r="3842" spans="1:37" ht="16.5" thickBot="1" x14ac:dyDescent="0.3"/>
    <row r="3843" spans="1:37" ht="21" thickBot="1" x14ac:dyDescent="0.35">
      <c r="A3843" s="223">
        <v>31</v>
      </c>
      <c r="B3843" s="224"/>
      <c r="C3843" s="225" t="s">
        <v>232</v>
      </c>
      <c r="D3843" s="225"/>
      <c r="E3843" s="225"/>
      <c r="F3843" s="23" t="s">
        <v>308</v>
      </c>
      <c r="G3843" s="226">
        <v>8</v>
      </c>
      <c r="I3843" s="225"/>
      <c r="J3843" s="52"/>
      <c r="K3843" s="52"/>
      <c r="L3843" s="298" t="s">
        <v>0</v>
      </c>
      <c r="M3843" s="299"/>
      <c r="N3843" s="225"/>
      <c r="O3843" s="225"/>
      <c r="P3843" s="225"/>
      <c r="Q3843" s="225"/>
      <c r="R3843" s="225" t="s">
        <v>309</v>
      </c>
      <c r="S3843" s="226">
        <v>4</v>
      </c>
      <c r="T3843" s="52"/>
      <c r="U3843" s="52"/>
      <c r="V3843" s="52"/>
      <c r="W3843" s="298" t="s">
        <v>1</v>
      </c>
      <c r="X3843" s="299"/>
      <c r="Y3843" s="52"/>
      <c r="Z3843" s="52"/>
      <c r="AA3843" s="52"/>
      <c r="AB3843" s="52"/>
      <c r="AC3843" s="52"/>
    </row>
    <row r="3844" spans="1:37" ht="16.5" thickBot="1" x14ac:dyDescent="0.3">
      <c r="B3844" s="52" t="s">
        <v>4</v>
      </c>
      <c r="C3844" s="228">
        <v>1</v>
      </c>
      <c r="D3844" s="229">
        <v>2</v>
      </c>
      <c r="E3844" s="229">
        <v>3</v>
      </c>
      <c r="F3844" s="229">
        <v>4</v>
      </c>
      <c r="G3844" s="229">
        <v>5</v>
      </c>
      <c r="H3844" s="229">
        <v>6</v>
      </c>
      <c r="I3844" s="229">
        <v>7</v>
      </c>
      <c r="J3844" s="229">
        <v>8</v>
      </c>
      <c r="K3844" s="230">
        <v>9</v>
      </c>
      <c r="L3844" s="231" t="s">
        <v>69</v>
      </c>
      <c r="M3844" s="232" t="s">
        <v>8</v>
      </c>
      <c r="N3844" s="233">
        <v>10</v>
      </c>
      <c r="O3844" s="234">
        <v>11</v>
      </c>
      <c r="P3844" s="234">
        <v>12</v>
      </c>
      <c r="Q3844" s="234">
        <v>13</v>
      </c>
      <c r="R3844" s="234">
        <v>14</v>
      </c>
      <c r="S3844" s="234">
        <v>15</v>
      </c>
      <c r="T3844" s="234">
        <v>16</v>
      </c>
      <c r="U3844" s="234">
        <v>17</v>
      </c>
      <c r="V3844" s="234">
        <v>18</v>
      </c>
      <c r="W3844" s="231" t="s">
        <v>69</v>
      </c>
      <c r="X3844" s="232" t="s">
        <v>8</v>
      </c>
      <c r="Y3844" s="235" t="s">
        <v>310</v>
      </c>
      <c r="Z3844" s="236" t="s">
        <v>311</v>
      </c>
      <c r="AA3844" s="235" t="s">
        <v>312</v>
      </c>
      <c r="AB3844" s="235" t="s">
        <v>313</v>
      </c>
      <c r="AC3844" s="237" t="s">
        <v>314</v>
      </c>
      <c r="AD3844" s="237" t="s">
        <v>315</v>
      </c>
      <c r="AE3844" s="237" t="s">
        <v>316</v>
      </c>
      <c r="AF3844" s="237" t="s">
        <v>192</v>
      </c>
      <c r="AG3844" s="237" t="s">
        <v>317</v>
      </c>
      <c r="AH3844" s="237" t="s">
        <v>318</v>
      </c>
      <c r="AI3844" s="237" t="s">
        <v>18</v>
      </c>
      <c r="AJ3844" s="237" t="s">
        <v>319</v>
      </c>
      <c r="AK3844" t="s">
        <v>69</v>
      </c>
    </row>
    <row r="3845" spans="1:37" ht="16.5" thickBot="1" x14ac:dyDescent="0.3">
      <c r="A3845" s="238" t="str">
        <f>CONCATENATE($C$10,"Wk ",B3845,"P",A3843)</f>
        <v>2015Wk 1P31</v>
      </c>
      <c r="B3845" s="52">
        <v>1</v>
      </c>
      <c r="C3845" s="52">
        <f>IFERROR(VLOOKUP($A3845,$A$106:$Q$3105,5,FALSE),"DNP")</f>
        <v>6</v>
      </c>
      <c r="D3845" s="52">
        <f>IFERROR(VLOOKUP($A3845,$A$106:$Q$3105,6,FALSE),"DNP")</f>
        <v>5</v>
      </c>
      <c r="E3845" s="52">
        <f>IFERROR(VLOOKUP($A3845,$A$106:$Q$3105,7,FALSE),"DNP")</f>
        <v>8</v>
      </c>
      <c r="F3845" s="52">
        <f>IFERROR(VLOOKUP($A3845,$A$106:$Q$3105,8,FALSE),"DNP")</f>
        <v>6</v>
      </c>
      <c r="G3845" s="52">
        <f>IFERROR(VLOOKUP($A3845,$A$106:$Q$3105,9,FALSE),"DNP")</f>
        <v>5</v>
      </c>
      <c r="H3845" s="52">
        <f>IFERROR(VLOOKUP($A3845,$A$106:$Q$3105,10,FALSE),"DNP")</f>
        <v>4</v>
      </c>
      <c r="I3845" s="52">
        <f>IFERROR(VLOOKUP($A3845,$A$106:$Q$3105,11,FALSE),"DNP")</f>
        <v>5</v>
      </c>
      <c r="J3845" s="52">
        <f>IFERROR(VLOOKUP($A3845,$A$106:$Q$3105,12,FALSE),"DNP")</f>
        <v>4</v>
      </c>
      <c r="K3845" s="52">
        <f>IFERROR(VLOOKUP($A3845,$A$106:$Q$3105,13,FALSE),"DNP")</f>
        <v>6</v>
      </c>
      <c r="L3845" s="239">
        <f>IF(OR(K3845="DNP",K3845=""),"DNP",SUM(C3845:K3845))</f>
        <v>49</v>
      </c>
      <c r="M3845" s="240">
        <f>IFERROR(VLOOKUP($A3845,$A$106:$Q$3105,17,FALSE),"DNP")</f>
        <v>1</v>
      </c>
      <c r="N3845" s="241"/>
      <c r="O3845" s="241"/>
      <c r="P3845" s="241"/>
      <c r="Q3845" s="241"/>
      <c r="R3845" s="241"/>
      <c r="S3845" s="241"/>
      <c r="T3845" s="241"/>
      <c r="U3845" s="241"/>
      <c r="V3845" s="241"/>
      <c r="W3845" s="242"/>
      <c r="X3845" s="243"/>
      <c r="Y3845" s="49" t="str">
        <f>IF(M3845="DNP","DNP",IF(M3845=1,"T",IF(M3845&gt;1,"W","L")))</f>
        <v>T</v>
      </c>
      <c r="Z3845" s="49">
        <f t="shared" ref="Z3845:Z3862" si="3417">IFERROR(VLOOKUP($A3845,$A$106:$Q$3105,15,FALSE),"")</f>
        <v>0</v>
      </c>
      <c r="AA3845" s="244">
        <f t="shared" ref="AA3845:AA3862" si="3418">IFERROR(VLOOKUP($A3845,$A$106:$Q$3105,16,FALSE),"")</f>
        <v>0</v>
      </c>
      <c r="AB3845" s="245">
        <f t="shared" ref="AB3845" si="3419">G3843</f>
        <v>8</v>
      </c>
      <c r="AC3845" s="246">
        <f t="shared" ref="AC3845:AC3853" si="3420">IF(VLOOKUP(LEFT($A3845,8),$A$106:$Q$3105,17,FALSE)="Played",B3845,"")</f>
        <v>1</v>
      </c>
      <c r="AD3845" t="str">
        <f>IF(L3845&lt;&gt;"DNP","P","DNP")</f>
        <v>P</v>
      </c>
      <c r="AE3845" s="52">
        <f>COUNTIF(AD3845:AD3845,"=P")</f>
        <v>1</v>
      </c>
      <c r="AF3845" t="str">
        <f t="shared" ref="AF3845:AF3862" si="3421">IFERROR(VLOOKUP($A3845,$A$106:$R$3105,18,FALSE),"DNP")</f>
        <v>R</v>
      </c>
      <c r="AG3845" s="247">
        <f>IF(OR(W3845="DNP",W3845="")=TRUE,0,((W3864-W3845)*0.4)+(IF(Y3845="W",0.3,IF(Y3845="T",0,-0.3)))+(IF(X3845="",0,X3845*0.3)))+IF(OR(L3845="DNP",L3845="")=TRUE,0,((L3864-L3845)*0.4)+(IF(Y3845="W",0.3,IF(Y3845="T",0,-0.3)))+(IF(M3845="",0,M3845*0.3)))</f>
        <v>-0.32222222222222291</v>
      </c>
      <c r="AH3845" s="247">
        <f>AG3845</f>
        <v>-0.32222222222222291</v>
      </c>
      <c r="AI3845">
        <f>(34-(AB3845*2))/2</f>
        <v>9</v>
      </c>
      <c r="AJ3845">
        <f t="shared" ref="AJ3845" si="3422">AI3845+VLOOKUP(A3845,$A$160:$O$264,15,FALSE)</f>
        <v>6</v>
      </c>
      <c r="AK3845">
        <f t="shared" ref="AK3845:AK3897" si="3423">IFERROR(L3845+W3845,"DNP")</f>
        <v>49</v>
      </c>
    </row>
    <row r="3846" spans="1:37" ht="16.5" thickBot="1" x14ac:dyDescent="0.3">
      <c r="A3846" s="238" t="str">
        <f>CONCATENATE($C$10,"Wk ",B3846,"P",A3843)</f>
        <v>2015Wk 2P31</v>
      </c>
      <c r="B3846" s="52">
        <v>2</v>
      </c>
      <c r="C3846" s="241"/>
      <c r="D3846" s="241"/>
      <c r="E3846" s="241"/>
      <c r="F3846" s="241"/>
      <c r="G3846" s="241"/>
      <c r="H3846" s="241"/>
      <c r="I3846" s="241"/>
      <c r="J3846" s="241"/>
      <c r="K3846" s="241"/>
      <c r="L3846" s="248"/>
      <c r="M3846" s="249"/>
      <c r="N3846" s="52">
        <f>IFERROR(VLOOKUP($A3846,$A$106:$Q$3105,5,FALSE),"DNP")</f>
        <v>5</v>
      </c>
      <c r="O3846" s="52">
        <f>IFERROR(VLOOKUP($A3846,$A$106:$Q$3105,6,FALSE),"DNP")</f>
        <v>7</v>
      </c>
      <c r="P3846" s="52">
        <f>IFERROR(VLOOKUP($A3846,$A$106:$Q$3105,7,FALSE),"DNP")</f>
        <v>8</v>
      </c>
      <c r="Q3846" s="52">
        <f>IFERROR(VLOOKUP($A3846,$A$106:$Q$3105,8,FALSE),"DNP")</f>
        <v>5</v>
      </c>
      <c r="R3846" s="52">
        <f>IFERROR(VLOOKUP($A3846,$A$106:$Q$3105,9,FALSE),"DNP")</f>
        <v>4</v>
      </c>
      <c r="S3846" s="52">
        <f>IFERROR(VLOOKUP($A3846,$A$106:$Q$3105,10,FALSE),"DNP")</f>
        <v>6</v>
      </c>
      <c r="T3846" s="52">
        <f>IFERROR(VLOOKUP($A3846,$A$106:$Q$3105,11,FALSE),"DNP")</f>
        <v>3</v>
      </c>
      <c r="U3846" s="52">
        <f>IFERROR(VLOOKUP($A3846,$A$106:$Q$3105,12,FALSE),"DNP")</f>
        <v>5</v>
      </c>
      <c r="V3846" s="52">
        <f>IFERROR(VLOOKUP($A3846,$A$106:$Q$3105,13,FALSE),"DNP")</f>
        <v>6</v>
      </c>
      <c r="W3846" s="239">
        <f>IF(OR(V3846="DNP",V3846=""),"DNP",SUM(N3846:V3846))</f>
        <v>49</v>
      </c>
      <c r="X3846" s="240">
        <f>IFERROR(VLOOKUP($A3846,$A$106:$Q$3105,17,FALSE),"DNP")</f>
        <v>0</v>
      </c>
      <c r="Y3846" s="49" t="str">
        <f>IF(X3846="DNP","DNP",IF(X3846=1,"T",IF(X3846&gt;1,"W","L")))</f>
        <v>L</v>
      </c>
      <c r="Z3846" s="49">
        <f t="shared" si="3417"/>
        <v>0</v>
      </c>
      <c r="AA3846" s="244">
        <f t="shared" si="3418"/>
        <v>0</v>
      </c>
      <c r="AB3846" s="245">
        <f t="shared" ref="AB3846" si="3424">G3843</f>
        <v>8</v>
      </c>
      <c r="AC3846" s="246">
        <f t="shared" si="3420"/>
        <v>2</v>
      </c>
      <c r="AD3846" t="str">
        <f>IF(W3846&lt;&gt;"DNP","P","DNP")</f>
        <v>P</v>
      </c>
      <c r="AE3846" s="52">
        <f>COUNTIF(AD3845:AD3846,"=P")</f>
        <v>2</v>
      </c>
      <c r="AF3846" t="str">
        <f t="shared" si="3421"/>
        <v>R</v>
      </c>
      <c r="AG3846" s="247">
        <f>IF(OR(W3846="DNP",W3846="")=TRUE,0,((W3864-W3846)*0.4)+(IF(Y3846="W",0.3,IF(Y3846="T",0,-0.3)))+(IF(X3846="",0,X3846*0.3)))+IF(OR(L3846="DNP",L3846="")=TRUE,0,((L3864-L3846)*0.4)+(IF(Y3846="W",0.3,IF(Y3846="T",0,-0.3)))+(IF(M3846="",0,M3846*0.3)))</f>
        <v>-1.1444444444444457</v>
      </c>
      <c r="AH3846" s="247">
        <f>AG3846+(AG3845*0.67)</f>
        <v>-1.3603333333333349</v>
      </c>
      <c r="AI3846">
        <f t="shared" ref="AI3846:AI3862" si="3425">(34-(AB3846*2))/2</f>
        <v>9</v>
      </c>
      <c r="AJ3846">
        <f t="shared" ref="AJ3846" si="3426">AI3846+VLOOKUP(A3846,$A$327:$O$431,15,FALSE)</f>
        <v>7</v>
      </c>
      <c r="AK3846">
        <f t="shared" si="3423"/>
        <v>49</v>
      </c>
    </row>
    <row r="3847" spans="1:37" ht="16.5" thickBot="1" x14ac:dyDescent="0.3">
      <c r="A3847" s="238" t="str">
        <f>CONCATENATE($C$10,"Wk ",B3847,"P",A3843)</f>
        <v>2015Wk 3P31</v>
      </c>
      <c r="B3847" s="52">
        <v>3</v>
      </c>
      <c r="C3847" s="52">
        <f>IFERROR(VLOOKUP($A3847,$A$106:$Q$3105,5,FALSE),"DNP")</f>
        <v>6</v>
      </c>
      <c r="D3847" s="52">
        <f>IFERROR(VLOOKUP($A3847,$A$106:$Q$3105,6,FALSE),"DNP")</f>
        <v>4</v>
      </c>
      <c r="E3847" s="52">
        <f>IFERROR(VLOOKUP($A3847,$A$106:$Q$3105,7,FALSE),"DNP")</f>
        <v>7</v>
      </c>
      <c r="F3847" s="52">
        <f>IFERROR(VLOOKUP($A3847,$A$106:$Q$3105,8,FALSE),"DNP")</f>
        <v>6</v>
      </c>
      <c r="G3847" s="52">
        <f>IFERROR(VLOOKUP($A3847,$A$106:$Q$3105,9,FALSE),"DNP")</f>
        <v>4</v>
      </c>
      <c r="H3847" s="52">
        <f>IFERROR(VLOOKUP($A3847,$A$106:$Q$3105,10,FALSE),"DNP")</f>
        <v>5</v>
      </c>
      <c r="I3847" s="52">
        <f>IFERROR(VLOOKUP($A3847,$A$106:$Q$3105,11,FALSE),"DNP")</f>
        <v>5</v>
      </c>
      <c r="J3847" s="52">
        <f>IFERROR(VLOOKUP($A3847,$A$106:$Q$3105,12,FALSE),"DNP")</f>
        <v>3</v>
      </c>
      <c r="K3847" s="52">
        <f>IFERROR(VLOOKUP($A3847,$A$106:$Q$3105,13,FALSE),"DNP")</f>
        <v>6</v>
      </c>
      <c r="L3847" s="239">
        <f>IF(OR(K3847="DNP",K3847=""),"DNP",SUM(C3847:K3847))</f>
        <v>46</v>
      </c>
      <c r="M3847" s="240">
        <f>IFERROR(VLOOKUP($A3847,$A$106:$Q$3105,17,FALSE),"DNP")</f>
        <v>1</v>
      </c>
      <c r="N3847" s="241"/>
      <c r="O3847" s="241"/>
      <c r="P3847" s="241"/>
      <c r="Q3847" s="241"/>
      <c r="R3847" s="241"/>
      <c r="S3847" s="241"/>
      <c r="T3847" s="241"/>
      <c r="U3847" s="241"/>
      <c r="V3847" s="241"/>
      <c r="W3847" s="242"/>
      <c r="X3847" s="243"/>
      <c r="Y3847" s="49" t="str">
        <f t="shared" ref="Y3847" si="3427">IF(M3847="DNP","DNP",IF(M3847=1,"T",IF(M3847&gt;1,"W","L")))</f>
        <v>T</v>
      </c>
      <c r="Z3847" s="49">
        <f t="shared" si="3417"/>
        <v>1</v>
      </c>
      <c r="AA3847" s="244">
        <f t="shared" si="3418"/>
        <v>12</v>
      </c>
      <c r="AB3847" s="250">
        <f t="shared" ref="AB3847" si="3428">G3843</f>
        <v>8</v>
      </c>
      <c r="AC3847" s="246">
        <f t="shared" si="3420"/>
        <v>3</v>
      </c>
      <c r="AD3847" t="str">
        <f>IF(L3847&lt;&gt;"DNP","P","DNP")</f>
        <v>P</v>
      </c>
      <c r="AE3847" s="52">
        <f>COUNTIF(AD3845:AD3847,"=P")</f>
        <v>3</v>
      </c>
      <c r="AF3847" t="str">
        <f t="shared" si="3421"/>
        <v>R</v>
      </c>
      <c r="AG3847" s="247">
        <f>IF(OR(W3847="DNP",W3847="")=TRUE,0,((W3864-W3847)*0.4)+(IF(Y3847="W",0.3,IF(Y3847="T",0,-0.3)))+(IF(X3847="",0,X3847*0.3)))+IF(OR(L3847="DNP",L3847="")=TRUE,0,((L3864-L3847)*0.4)+(IF(Y3847="W",0.3,IF(Y3847="T",0,-0.3)))+(IF(M3847="",0,M3847*0.3)))</f>
        <v>0.8777777777777771</v>
      </c>
      <c r="AH3847" s="247">
        <f>AG3847+(AG3846*0.67)+AG3845*0.33</f>
        <v>4.6666666666648621E-3</v>
      </c>
      <c r="AI3847">
        <f t="shared" si="3425"/>
        <v>9</v>
      </c>
      <c r="AJ3847">
        <f t="shared" ref="AJ3847" si="3429">AI3847+VLOOKUP(A3847,$A$494:$O$598,15,FALSE)</f>
        <v>8</v>
      </c>
      <c r="AK3847">
        <f t="shared" si="3423"/>
        <v>46</v>
      </c>
    </row>
    <row r="3848" spans="1:37" ht="16.5" thickBot="1" x14ac:dyDescent="0.3">
      <c r="A3848" s="238" t="str">
        <f>CONCATENATE($C$10,"Wk ",B3848,"P",A3843)</f>
        <v>2015Wk 4P31</v>
      </c>
      <c r="B3848" s="52">
        <v>4</v>
      </c>
      <c r="C3848" s="241"/>
      <c r="D3848" s="241"/>
      <c r="E3848" s="241"/>
      <c r="F3848" s="241"/>
      <c r="G3848" s="241"/>
      <c r="H3848" s="241"/>
      <c r="I3848" s="241"/>
      <c r="J3848" s="241"/>
      <c r="K3848" s="241"/>
      <c r="L3848" s="248"/>
      <c r="M3848" s="249"/>
      <c r="N3848" s="52">
        <f>IFERROR(VLOOKUP($A3848,$A$106:$Q$3105,5,FALSE),"DNP")</f>
        <v>6</v>
      </c>
      <c r="O3848" s="52">
        <f>IFERROR(VLOOKUP($A3848,$A$106:$Q$3105,6,FALSE),"DNP")</f>
        <v>7</v>
      </c>
      <c r="P3848" s="52">
        <f>IFERROR(VLOOKUP($A3848,$A$106:$Q$3105,7,FALSE),"DNP")</f>
        <v>6</v>
      </c>
      <c r="Q3848" s="52">
        <f>IFERROR(VLOOKUP($A3848,$A$106:$Q$3105,8,FALSE),"DNP")</f>
        <v>5</v>
      </c>
      <c r="R3848" s="52">
        <f>IFERROR(VLOOKUP($A3848,$A$106:$Q$3105,9,FALSE),"DNP")</f>
        <v>3</v>
      </c>
      <c r="S3848" s="52">
        <f>IFERROR(VLOOKUP($A3848,$A$106:$Q$3105,10,FALSE),"DNP")</f>
        <v>5</v>
      </c>
      <c r="T3848" s="52">
        <f>IFERROR(VLOOKUP($A3848,$A$106:$Q$3105,11,FALSE),"DNP")</f>
        <v>3</v>
      </c>
      <c r="U3848" s="52">
        <f>IFERROR(VLOOKUP($A3848,$A$106:$Q$3105,12,FALSE),"DNP")</f>
        <v>6</v>
      </c>
      <c r="V3848" s="52">
        <f>IFERROR(VLOOKUP($A3848,$A$106:$Q$3105,13,FALSE),"DNP")</f>
        <v>7</v>
      </c>
      <c r="W3848" s="239">
        <f>IF(OR(V3848="DNP",V3848=""),"DNP",SUM(N3848:V3848))</f>
        <v>48</v>
      </c>
      <c r="X3848" s="240">
        <f>IFERROR(VLOOKUP($A3848,$A$106:$Q$3105,17,FALSE),"DNP")</f>
        <v>0</v>
      </c>
      <c r="Y3848" s="49" t="str">
        <f t="shared" ref="Y3848" si="3430">IF(X3848="DNP","DNP",IF(X3848=1,"T",IF(X3848&gt;1,"W","L")))</f>
        <v>L</v>
      </c>
      <c r="Z3848" s="49">
        <f t="shared" si="3417"/>
        <v>0</v>
      </c>
      <c r="AA3848" s="244">
        <f t="shared" si="3418"/>
        <v>0</v>
      </c>
      <c r="AB3848" s="250">
        <f t="shared" ref="AB3848" si="3431">IF(AE3848&gt;=4,ROUNDDOWN((((VLOOKUP(MAX(AE3845:AE3848),AE3845:AK3862,7,FALSE)+VLOOKUP(MAX(AE3845:AE3848)-1,AE3845:AK3862,7,FALSE)+VLOOKUP(MAX(AE3845:AE3848)-2,AE3845:AK3862,7,FALSE)+VLOOKUP(MAX(AE3845:AE3848)-3,AE3845:AK3862,7,FALSE))/4)-36)*0.8,0),G3843)</f>
        <v>9</v>
      </c>
      <c r="AC3848" s="246">
        <f t="shared" si="3420"/>
        <v>4</v>
      </c>
      <c r="AD3848" t="str">
        <f>IF(W3848&lt;&gt;"DNP","P","DNP")</f>
        <v>P</v>
      </c>
      <c r="AE3848" s="52">
        <f>COUNTIF(AD3845:AD3848,"=P")</f>
        <v>4</v>
      </c>
      <c r="AF3848" t="str">
        <f t="shared" si="3421"/>
        <v>R</v>
      </c>
      <c r="AG3848" s="247">
        <f>IF(OR(W3848="DNP",W3848="")=TRUE,0,((W3864-W3848)*0.4)+(IF(Y3848="W",0.3,IF(Y3848="T",0,-0.3)))+(IF(X3848="",0,X3848*0.3)))+IF(OR(L3848="DNP",L3848="")=TRUE,0,((L3864-L3848)*0.4)+(IF(Y3848="W",0.3,IF(Y3848="T",0,-0.3)))+(IF(M3848="",0,M3848*0.3)))</f>
        <v>-0.7444444444444458</v>
      </c>
      <c r="AH3848" s="247">
        <f t="shared" ref="AH3848:AH3862" si="3432">AG3848+(AG3847*0.67)+AG3846*0.33</f>
        <v>-0.53400000000000225</v>
      </c>
      <c r="AI3848">
        <f t="shared" si="3425"/>
        <v>8</v>
      </c>
      <c r="AJ3848">
        <f t="shared" ref="AJ3848" si="3433">AI3848+VLOOKUP(A3848,$A$661:$O$765,15,FALSE)</f>
        <v>6</v>
      </c>
      <c r="AK3848">
        <f t="shared" si="3423"/>
        <v>48</v>
      </c>
    </row>
    <row r="3849" spans="1:37" ht="16.5" thickBot="1" x14ac:dyDescent="0.3">
      <c r="A3849" s="238" t="str">
        <f>CONCATENATE($C$10,"Wk ",B3849,"P",A3843)</f>
        <v>2015Wk 5P31</v>
      </c>
      <c r="B3849" s="52">
        <v>5</v>
      </c>
      <c r="C3849" s="52">
        <f>IFERROR(VLOOKUP($A3849,$A$106:$Q$3105,5,FALSE),"DNP")</f>
        <v>6</v>
      </c>
      <c r="D3849" s="52">
        <f>IFERROR(VLOOKUP($A3849,$A$106:$Q$3105,6,FALSE),"DNP")</f>
        <v>5</v>
      </c>
      <c r="E3849" s="52">
        <f>IFERROR(VLOOKUP($A3849,$A$106:$Q$3105,7,FALSE),"DNP")</f>
        <v>8</v>
      </c>
      <c r="F3849" s="52">
        <f>IFERROR(VLOOKUP($A3849,$A$106:$Q$3105,8,FALSE),"DNP")</f>
        <v>6</v>
      </c>
      <c r="G3849" s="52">
        <f>IFERROR(VLOOKUP($A3849,$A$106:$Q$3105,9,FALSE),"DNP")</f>
        <v>5</v>
      </c>
      <c r="H3849" s="52">
        <f>IFERROR(VLOOKUP($A3849,$A$106:$Q$3105,10,FALSE),"DNP")</f>
        <v>4</v>
      </c>
      <c r="I3849" s="52">
        <f>IFERROR(VLOOKUP($A3849,$A$106:$Q$3105,11,FALSE),"DNP")</f>
        <v>6</v>
      </c>
      <c r="J3849" s="52">
        <f>IFERROR(VLOOKUP($A3849,$A$106:$Q$3105,12,FALSE),"DNP")</f>
        <v>4</v>
      </c>
      <c r="K3849" s="52">
        <f>IFERROR(VLOOKUP($A3849,$A$106:$Q$3105,13,FALSE),"DNP")</f>
        <v>4</v>
      </c>
      <c r="L3849" s="239">
        <f>IF(OR(K3849="DNP",K3849=""),"DNP",SUM(C3849:K3849))</f>
        <v>48</v>
      </c>
      <c r="M3849" s="240">
        <f>IFERROR(VLOOKUP($A3849,$A$106:$Q$3105,17,FALSE),"DNP")</f>
        <v>2</v>
      </c>
      <c r="N3849" s="241"/>
      <c r="O3849" s="241"/>
      <c r="P3849" s="241"/>
      <c r="Q3849" s="241"/>
      <c r="R3849" s="241"/>
      <c r="S3849" s="241"/>
      <c r="T3849" s="241"/>
      <c r="U3849" s="241"/>
      <c r="V3849" s="241"/>
      <c r="W3849" s="242"/>
      <c r="X3849" s="243"/>
      <c r="Y3849" s="49" t="str">
        <f t="shared" ref="Y3849" si="3434">IF(M3849="DNP","DNP",IF(M3849=1,"T",IF(M3849&gt;1,"W","L")))</f>
        <v>W</v>
      </c>
      <c r="Z3849" s="49">
        <f t="shared" si="3417"/>
        <v>0</v>
      </c>
      <c r="AA3849" s="244">
        <f t="shared" si="3418"/>
        <v>0</v>
      </c>
      <c r="AB3849" s="250">
        <f t="shared" ref="AB3849" si="3435">IF(AE3849&gt;=4,ROUNDDOWN((((VLOOKUP(MAX(AE3845:AE3849),AE3845:AK3862,7,FALSE)+VLOOKUP(MAX(AE3845:AE3849)-1,AE3845:AK3862,7,FALSE)+VLOOKUP(MAX(AE3845:AE3849)-2,AE3845:AK3862,7,FALSE)+VLOOKUP(MAX(AE3845:AE3849)-3,AE3845:AK3862,7,FALSE))/4)-36)*0.8,0),G3843)</f>
        <v>9</v>
      </c>
      <c r="AC3849" s="246">
        <f t="shared" si="3420"/>
        <v>5</v>
      </c>
      <c r="AD3849" t="str">
        <f>IF(L3849&lt;&gt;"DNP","P","DNP")</f>
        <v>P</v>
      </c>
      <c r="AE3849" s="52">
        <f>COUNTIF(AD3845:AD3849,"=P")</f>
        <v>5</v>
      </c>
      <c r="AF3849" t="str">
        <f t="shared" si="3421"/>
        <v>R</v>
      </c>
      <c r="AG3849" s="247">
        <f>IF(OR(W3849="DNP",W3849="")=TRUE,0,((W3864-W3849)*0.4)+(IF(Y3849="W",0.3,IF(Y3849="T",0,-0.3)))+(IF(X3849="",0,X3849*0.3)))+IF(OR(L3849="DNP",L3849="")=TRUE,0,((L3864-L3849)*0.4)+(IF(Y3849="W",0.3,IF(Y3849="T",0,-0.3)))+(IF(M3849="",0,M3849*0.3)))</f>
        <v>0.67777777777777715</v>
      </c>
      <c r="AH3849" s="247">
        <f t="shared" si="3432"/>
        <v>0.4686666666666649</v>
      </c>
      <c r="AI3849">
        <f t="shared" si="3425"/>
        <v>8</v>
      </c>
      <c r="AJ3849">
        <f t="shared" ref="AJ3849" si="3436">AI3849+VLOOKUP(A3849,$A$828:$O$932,15,FALSE)</f>
        <v>6</v>
      </c>
      <c r="AK3849">
        <f t="shared" si="3423"/>
        <v>48</v>
      </c>
    </row>
    <row r="3850" spans="1:37" ht="16.5" thickBot="1" x14ac:dyDescent="0.3">
      <c r="A3850" s="238" t="str">
        <f>CONCATENATE($C$10,"Wk ",B3850,"P",A3843)</f>
        <v>2015Wk 6P31</v>
      </c>
      <c r="B3850" s="52">
        <v>6</v>
      </c>
      <c r="C3850" s="241"/>
      <c r="D3850" s="241"/>
      <c r="E3850" s="241"/>
      <c r="F3850" s="241"/>
      <c r="G3850" s="241"/>
      <c r="H3850" s="241"/>
      <c r="I3850" s="241"/>
      <c r="J3850" s="241"/>
      <c r="K3850" s="241"/>
      <c r="L3850" s="248"/>
      <c r="M3850" s="249"/>
      <c r="N3850" s="52">
        <f>IFERROR(VLOOKUP($A3850,$A$106:$Q$3105,5,FALSE),"DNP")</f>
        <v>6</v>
      </c>
      <c r="O3850" s="52">
        <f>IFERROR(VLOOKUP($A3850,$A$106:$Q$3105,6,FALSE),"DNP")</f>
        <v>7</v>
      </c>
      <c r="P3850" s="52">
        <f>IFERROR(VLOOKUP($A3850,$A$106:$Q$3105,7,FALSE),"DNP")</f>
        <v>5</v>
      </c>
      <c r="Q3850" s="52">
        <f>IFERROR(VLOOKUP($A3850,$A$106:$Q$3105,8,FALSE),"DNP")</f>
        <v>5</v>
      </c>
      <c r="R3850" s="52">
        <f>IFERROR(VLOOKUP($A3850,$A$106:$Q$3105,9,FALSE),"DNP")</f>
        <v>4</v>
      </c>
      <c r="S3850" s="52">
        <f>IFERROR(VLOOKUP($A3850,$A$106:$Q$3105,10,FALSE),"DNP")</f>
        <v>7</v>
      </c>
      <c r="T3850" s="52">
        <f>IFERROR(VLOOKUP($A3850,$A$106:$Q$3105,11,FALSE),"DNP")</f>
        <v>3</v>
      </c>
      <c r="U3850" s="52">
        <f>IFERROR(VLOOKUP($A3850,$A$106:$Q$3105,12,FALSE),"DNP")</f>
        <v>5</v>
      </c>
      <c r="V3850" s="52">
        <f>IFERROR(VLOOKUP($A3850,$A$106:$Q$3105,13,FALSE),"DNP")</f>
        <v>8</v>
      </c>
      <c r="W3850" s="239">
        <f>IF(OR(V3850="DNP",V3850=""),"DNP",SUM(N3850:V3850))</f>
        <v>50</v>
      </c>
      <c r="X3850" s="240">
        <f>IFERROR(VLOOKUP($A3850,$A$106:$Q$3105,17,FALSE),"DNP")</f>
        <v>1</v>
      </c>
      <c r="Y3850" s="49" t="str">
        <f t="shared" ref="Y3850" si="3437">IF(X3850="DNP","DNP",IF(X3850=1,"T",IF(X3850&gt;1,"W","L")))</f>
        <v>T</v>
      </c>
      <c r="Z3850" s="49">
        <f t="shared" si="3417"/>
        <v>0</v>
      </c>
      <c r="AA3850" s="244">
        <f t="shared" si="3418"/>
        <v>0</v>
      </c>
      <c r="AB3850" s="250">
        <f t="shared" ref="AB3850" si="3438">IF(AE3850&gt;=4,ROUNDDOWN((((VLOOKUP(MAX(AE3845:AE3850),AE3845:AK3862,7,FALSE)+VLOOKUP(MAX(AE3845:AE3850)-1,AE3845:AK3862,7,FALSE)+VLOOKUP(MAX(AE3845:AE3850)-2,AE3845:AK3862,7,FALSE)+VLOOKUP(MAX(AE3845:AE3850)-3,AE3845:AK3862,7,FALSE))/4)-36)*0.8,0),G3843)</f>
        <v>9</v>
      </c>
      <c r="AC3850" s="246">
        <f t="shared" si="3420"/>
        <v>6</v>
      </c>
      <c r="AD3850" t="str">
        <f>IF(W3850&lt;&gt;"DNP","P","DNP")</f>
        <v>P</v>
      </c>
      <c r="AE3850" s="52">
        <f>COUNTIF(AD3845:AD3850,"=P")</f>
        <v>6</v>
      </c>
      <c r="AF3850" t="str">
        <f t="shared" si="3421"/>
        <v>R</v>
      </c>
      <c r="AG3850" s="247">
        <f>IF(OR(W3850="DNP",W3850="")=TRUE,0,((W3864-W3850)*0.4)+(IF(Y3850="W",0.3,IF(Y3850="T",0,-0.3)))+(IF(X3850="",0,X3850*0.3)))+IF(OR(L3850="DNP",L3850="")=TRUE,0,((L3864-L3850)*0.4)+(IF(Y3850="W",0.3,IF(Y3850="T",0,-0.3)))+(IF(M3850="",0,M3850*0.3)))</f>
        <v>-0.94444444444444575</v>
      </c>
      <c r="AH3850" s="247">
        <f t="shared" si="3432"/>
        <v>-0.73600000000000221</v>
      </c>
      <c r="AI3850">
        <f t="shared" si="3425"/>
        <v>8</v>
      </c>
      <c r="AJ3850">
        <f t="shared" ref="AJ3850" si="3439">AI3850+VLOOKUP(A3850,$A$995:$O$1099,15,FALSE)</f>
        <v>6</v>
      </c>
      <c r="AK3850">
        <f t="shared" si="3423"/>
        <v>50</v>
      </c>
    </row>
    <row r="3851" spans="1:37" ht="16.5" thickBot="1" x14ac:dyDescent="0.3">
      <c r="A3851" s="238" t="str">
        <f>CONCATENATE($C$10,"Wk ",B3851,"P",A3843)</f>
        <v>2015Wk 7P31</v>
      </c>
      <c r="B3851" s="52">
        <v>7</v>
      </c>
      <c r="C3851" s="52">
        <f>IFERROR(VLOOKUP($A3851,$A$106:$Q$3105,5,FALSE),"DNP")</f>
        <v>6</v>
      </c>
      <c r="D3851" s="52">
        <f>IFERROR(VLOOKUP($A3851,$A$106:$Q$3105,6,FALSE),"DNP")</f>
        <v>7</v>
      </c>
      <c r="E3851" s="52">
        <f>IFERROR(VLOOKUP($A3851,$A$106:$Q$3105,7,FALSE),"DNP")</f>
        <v>8</v>
      </c>
      <c r="F3851" s="52">
        <f>IFERROR(VLOOKUP($A3851,$A$106:$Q$3105,8,FALSE),"DNP")</f>
        <v>6</v>
      </c>
      <c r="G3851" s="52">
        <f>IFERROR(VLOOKUP($A3851,$A$106:$Q$3105,9,FALSE),"DNP")</f>
        <v>6</v>
      </c>
      <c r="H3851" s="52">
        <f>IFERROR(VLOOKUP($A3851,$A$106:$Q$3105,10,FALSE),"DNP")</f>
        <v>4</v>
      </c>
      <c r="I3851" s="52">
        <f>IFERROR(VLOOKUP($A3851,$A$106:$Q$3105,11,FALSE),"DNP")</f>
        <v>6</v>
      </c>
      <c r="J3851" s="52">
        <f>IFERROR(VLOOKUP($A3851,$A$106:$Q$3105,12,FALSE),"DNP")</f>
        <v>3</v>
      </c>
      <c r="K3851" s="52">
        <f>IFERROR(VLOOKUP($A3851,$A$106:$Q$3105,13,FALSE),"DNP")</f>
        <v>6</v>
      </c>
      <c r="L3851" s="239">
        <f>IF(OR(K3851="DNP",K3851=""),"DNP",SUM(C3851:K3851))</f>
        <v>52</v>
      </c>
      <c r="M3851" s="240">
        <f>IFERROR(VLOOKUP($A3851,$A$106:$Q$3105,17,FALSE),"DNP")</f>
        <v>0</v>
      </c>
      <c r="N3851" s="241"/>
      <c r="O3851" s="241"/>
      <c r="P3851" s="241"/>
      <c r="Q3851" s="241"/>
      <c r="R3851" s="241"/>
      <c r="S3851" s="241"/>
      <c r="T3851" s="241"/>
      <c r="U3851" s="241"/>
      <c r="V3851" s="241"/>
      <c r="W3851" s="242"/>
      <c r="X3851" s="243"/>
      <c r="Y3851" s="49" t="str">
        <f t="shared" ref="Y3851" si="3440">IF(M3851="DNP","DNP",IF(M3851=1,"T",IF(M3851&gt;1,"W","L")))</f>
        <v>L</v>
      </c>
      <c r="Z3851" s="49">
        <f t="shared" si="3417"/>
        <v>0</v>
      </c>
      <c r="AA3851" s="244">
        <f t="shared" si="3418"/>
        <v>0</v>
      </c>
      <c r="AB3851" s="250">
        <f t="shared" ref="AB3851" si="3441">IF(AE3851&gt;=4,ROUNDDOWN((((VLOOKUP(MAX(AE3845:AE3851),AE3845:AK3862,7,FALSE)+VLOOKUP(MAX(AE3845:AE3851)-1,AE3845:AK3862,7,FALSE)+VLOOKUP(MAX(AE3845:AE3851)-2,AE3845:AK3862,7,FALSE)+VLOOKUP(MAX(AE3845:AE3851)-3,AE3845:AK3862,7,FALSE))/4)-36)*0.8,0),G3843)</f>
        <v>10</v>
      </c>
      <c r="AC3851" s="246">
        <f t="shared" si="3420"/>
        <v>7</v>
      </c>
      <c r="AD3851" t="str">
        <f>IF(L3851&lt;&gt;"DNP","P","DNP")</f>
        <v>P</v>
      </c>
      <c r="AE3851" s="52">
        <f>COUNTIF(AD3845:AD3851,"=P")</f>
        <v>7</v>
      </c>
      <c r="AF3851" t="str">
        <f t="shared" si="3421"/>
        <v>R</v>
      </c>
      <c r="AG3851" s="247">
        <f>IF(OR(W3851="DNP",W3851="")=TRUE,0,((W3864-W3851)*0.4)+(IF(Y3851="W",0.3,IF(Y3851="T",0,-0.3)))+(IF(X3851="",0,X3851*0.3)))+IF(OR(L3851="DNP",L3851="")=TRUE,0,((L3864-L3851)*0.4)+(IF(Y3851="W",0.3,IF(Y3851="T",0,-0.3)))+(IF(M3851="",0,M3851*0.3)))</f>
        <v>-2.1222222222222227</v>
      </c>
      <c r="AH3851" s="247">
        <f t="shared" si="3432"/>
        <v>-2.5313333333333348</v>
      </c>
      <c r="AI3851">
        <f t="shared" si="3425"/>
        <v>7</v>
      </c>
      <c r="AJ3851">
        <f t="shared" ref="AJ3851" si="3442">AI3851+VLOOKUP(A3851,$A$1162:$O$1266,15,FALSE)</f>
        <v>2</v>
      </c>
      <c r="AK3851">
        <f t="shared" si="3423"/>
        <v>52</v>
      </c>
    </row>
    <row r="3852" spans="1:37" ht="16.5" thickBot="1" x14ac:dyDescent="0.3">
      <c r="A3852" s="238" t="str">
        <f>CONCATENATE($C$10,"Wk ",B3852,"P",A3843)</f>
        <v>2015Wk 8P31</v>
      </c>
      <c r="B3852" s="52">
        <v>8</v>
      </c>
      <c r="C3852" s="241"/>
      <c r="D3852" s="241"/>
      <c r="E3852" s="241"/>
      <c r="F3852" s="241"/>
      <c r="G3852" s="241"/>
      <c r="H3852" s="241"/>
      <c r="I3852" s="241"/>
      <c r="J3852" s="241"/>
      <c r="K3852" s="241"/>
      <c r="L3852" s="248"/>
      <c r="M3852" s="249"/>
      <c r="N3852" s="52">
        <f>IFERROR(VLOOKUP($A3852,$A$106:$Q$3105,5,FALSE),"DNP")</f>
        <v>6</v>
      </c>
      <c r="O3852" s="52">
        <f>IFERROR(VLOOKUP($A3852,$A$106:$Q$3105,6,FALSE),"DNP")</f>
        <v>5</v>
      </c>
      <c r="P3852" s="52">
        <f>IFERROR(VLOOKUP($A3852,$A$106:$Q$3105,7,FALSE),"DNP")</f>
        <v>7</v>
      </c>
      <c r="Q3852" s="52">
        <f>IFERROR(VLOOKUP($A3852,$A$106:$Q$3105,8,FALSE),"DNP")</f>
        <v>5</v>
      </c>
      <c r="R3852" s="52">
        <f>IFERROR(VLOOKUP($A3852,$A$106:$Q$3105,9,FALSE),"DNP")</f>
        <v>4</v>
      </c>
      <c r="S3852" s="52">
        <f>IFERROR(VLOOKUP($A3852,$A$106:$Q$3105,10,FALSE),"DNP")</f>
        <v>5</v>
      </c>
      <c r="T3852" s="52">
        <f>IFERROR(VLOOKUP($A3852,$A$106:$Q$3105,11,FALSE),"DNP")</f>
        <v>3</v>
      </c>
      <c r="U3852" s="52">
        <f>IFERROR(VLOOKUP($A3852,$A$106:$Q$3105,12,FALSE),"DNP")</f>
        <v>5</v>
      </c>
      <c r="V3852" s="52">
        <f>IFERROR(VLOOKUP($A3852,$A$106:$Q$3105,13,FALSE),"DNP")</f>
        <v>7</v>
      </c>
      <c r="W3852" s="239">
        <f>IF(OR(V3852="DNP",V3852=""),"DNP",SUM(N3852:V3852))</f>
        <v>47</v>
      </c>
      <c r="X3852" s="240">
        <f>IFERROR(VLOOKUP($A3852,$A$106:$Q$3105,17,FALSE),"DNP")</f>
        <v>1</v>
      </c>
      <c r="Y3852" s="49" t="str">
        <f t="shared" ref="Y3852" si="3443">IF(X3852="DNP","DNP",IF(X3852=1,"T",IF(X3852&gt;1,"W","L")))</f>
        <v>T</v>
      </c>
      <c r="Z3852" s="49">
        <f t="shared" si="3417"/>
        <v>0</v>
      </c>
      <c r="AA3852" s="244">
        <f t="shared" si="3418"/>
        <v>0</v>
      </c>
      <c r="AB3852" s="250">
        <f t="shared" ref="AB3852" si="3444">IF(AE3852&gt;=4,ROUNDDOWN((((VLOOKUP(MAX(AE3845:AE3852),AE3845:AK3862,7,FALSE)+VLOOKUP(MAX(AE3845:AE3852)-1,AE3845:AK3862,7,FALSE)+VLOOKUP(MAX(AE3845:AE3852)-2,AE3845:AK3862,7,FALSE)+VLOOKUP(MAX(AE3845:AE3852)-3,AE3845:AK3862,7,FALSE))/4)-36)*0.8,0),G3843)</f>
        <v>10</v>
      </c>
      <c r="AC3852" s="246">
        <f t="shared" si="3420"/>
        <v>8</v>
      </c>
      <c r="AD3852" t="str">
        <f>IF(W3852&lt;&gt;"DNP","P","DNP")</f>
        <v>P</v>
      </c>
      <c r="AE3852" s="52">
        <f>COUNTIF(AD3845:AD3852,"=P")</f>
        <v>8</v>
      </c>
      <c r="AF3852" t="str">
        <f t="shared" si="3421"/>
        <v>R</v>
      </c>
      <c r="AG3852" s="247">
        <f>IF(OR(W3852="DNP",W3852="")=TRUE,0,((W3864-W3852)*0.4)+(IF(Y3852="W",0.3,IF(Y3852="T",0,-0.3)))+(IF(X3852="",0,X3852*0.3)))+IF(OR(L3852="DNP",L3852="")=TRUE,0,((L3864-L3852)*0.4)+(IF(Y3852="W",0.3,IF(Y3852="T",0,-0.3)))+(IF(M3852="",0,M3852*0.3)))</f>
        <v>0.25555555555555426</v>
      </c>
      <c r="AH3852" s="247">
        <f t="shared" si="3432"/>
        <v>-1.478000000000002</v>
      </c>
      <c r="AI3852">
        <f t="shared" si="3425"/>
        <v>7</v>
      </c>
      <c r="AJ3852">
        <f t="shared" ref="AJ3852" si="3445">AI3852+VLOOKUP(A3852,$A$1329:$O$1433,15,FALSE)</f>
        <v>5</v>
      </c>
      <c r="AK3852">
        <f t="shared" si="3423"/>
        <v>47</v>
      </c>
    </row>
    <row r="3853" spans="1:37" ht="16.5" thickBot="1" x14ac:dyDescent="0.3">
      <c r="A3853" s="238" t="str">
        <f>CONCATENATE($C$10,"Wk ",B3853,"P",A3843)</f>
        <v>2015Wk 9P31</v>
      </c>
      <c r="B3853" s="52">
        <v>9</v>
      </c>
      <c r="C3853" s="52">
        <f>IFERROR(VLOOKUP($A3853,$A$106:$Q$3105,5,FALSE),"DNP")</f>
        <v>6</v>
      </c>
      <c r="D3853" s="52">
        <f>IFERROR(VLOOKUP($A3853,$A$106:$Q$3105,6,FALSE),"DNP")</f>
        <v>5</v>
      </c>
      <c r="E3853" s="52">
        <f>IFERROR(VLOOKUP($A3853,$A$106:$Q$3105,7,FALSE),"DNP")</f>
        <v>6</v>
      </c>
      <c r="F3853" s="52">
        <f>IFERROR(VLOOKUP($A3853,$A$106:$Q$3105,8,FALSE),"DNP")</f>
        <v>5</v>
      </c>
      <c r="G3853" s="52">
        <f>IFERROR(VLOOKUP($A3853,$A$106:$Q$3105,9,FALSE),"DNP")</f>
        <v>4</v>
      </c>
      <c r="H3853" s="52">
        <f>IFERROR(VLOOKUP($A3853,$A$106:$Q$3105,10,FALSE),"DNP")</f>
        <v>4</v>
      </c>
      <c r="I3853" s="52">
        <f>IFERROR(VLOOKUP($A3853,$A$106:$Q$3105,11,FALSE),"DNP")</f>
        <v>4</v>
      </c>
      <c r="J3853" s="52">
        <f>IFERROR(VLOOKUP($A3853,$A$106:$Q$3105,12,FALSE),"DNP")</f>
        <v>4</v>
      </c>
      <c r="K3853" s="52">
        <f>IFERROR(VLOOKUP($A3853,$A$106:$Q$3105,13,FALSE),"DNP")</f>
        <v>7</v>
      </c>
      <c r="L3853" s="239">
        <f>IF(OR(K3853="DNP",K3853=""),"DNP",SUM(C3853:K3853))</f>
        <v>45</v>
      </c>
      <c r="M3853" s="240">
        <f>IFERROR(VLOOKUP($A3853,$A$106:$Q$3105,17,FALSE),"DNP")</f>
        <v>2</v>
      </c>
      <c r="N3853" s="241"/>
      <c r="O3853" s="241"/>
      <c r="P3853" s="241"/>
      <c r="Q3853" s="241"/>
      <c r="R3853" s="241"/>
      <c r="S3853" s="241"/>
      <c r="T3853" s="241"/>
      <c r="U3853" s="241"/>
      <c r="V3853" s="241"/>
      <c r="W3853" s="242"/>
      <c r="X3853" s="243"/>
      <c r="Y3853" s="49" t="str">
        <f t="shared" ref="Y3853" si="3446">IF(M3853="DNP","DNP",IF(M3853=1,"T",IF(M3853&gt;1,"W","L")))</f>
        <v>W</v>
      </c>
      <c r="Z3853" s="49">
        <f t="shared" si="3417"/>
        <v>0</v>
      </c>
      <c r="AA3853" s="244">
        <f t="shared" si="3418"/>
        <v>0</v>
      </c>
      <c r="AB3853" s="250">
        <f t="shared" ref="AB3853" si="3447">IF(AE3853&gt;=4,ROUNDDOWN((((VLOOKUP(MAX(AE3845:AE3853),AE3845:AK3862,7,FALSE)+VLOOKUP(MAX(AE3845:AE3853)-1,AE3845:AK3862,7,FALSE)+VLOOKUP(MAX(AE3845:AE3853)-2,AE3845:AK3862,7,FALSE)+VLOOKUP(MAX(AE3845:AE3853)-3,AE3845:AK3862,7,FALSE))/4)-36)*0.8,0),G3843)</f>
        <v>10</v>
      </c>
      <c r="AC3853" s="246">
        <f t="shared" si="3420"/>
        <v>9</v>
      </c>
      <c r="AD3853" t="str">
        <f>IF(L3853&lt;&gt;"DNP","P","DNP")</f>
        <v>P</v>
      </c>
      <c r="AE3853" s="52">
        <f>COUNTIF(AD3845:AD3853,"=P")</f>
        <v>9</v>
      </c>
      <c r="AF3853" t="str">
        <f t="shared" si="3421"/>
        <v>R</v>
      </c>
      <c r="AG3853" s="247">
        <f>IF(OR(W3853="DNP",W3853="")=TRUE,0,((W3864-W3853)*0.4)+(IF(Y3853="W",0.3,IF(Y3853="T",0,-0.3)))+(IF(X3853="",0,X3853*0.3)))+IF(OR(L3853="DNP",L3853="")=TRUE,0,((L3864-L3853)*0.4)+(IF(Y3853="W",0.3,IF(Y3853="T",0,-0.3)))+(IF(M3853="",0,M3853*0.3)))</f>
        <v>1.8777777777777773</v>
      </c>
      <c r="AH3853" s="247">
        <f t="shared" si="3432"/>
        <v>1.3486666666666651</v>
      </c>
      <c r="AI3853">
        <f t="shared" si="3425"/>
        <v>7</v>
      </c>
      <c r="AJ3853">
        <f t="shared" ref="AJ3853" si="3448">AI3853+VLOOKUP(A3853,$A$1496:$O$1600,15,FALSE)</f>
        <v>8</v>
      </c>
      <c r="AK3853">
        <f t="shared" si="3423"/>
        <v>45</v>
      </c>
    </row>
    <row r="3854" spans="1:37" ht="16.5" thickBot="1" x14ac:dyDescent="0.3">
      <c r="A3854" s="238" t="str">
        <f>CONCATENATE($C$10,"Wk ",B3854,"P",A3843)</f>
        <v>2015Wk 10P31</v>
      </c>
      <c r="B3854" s="52">
        <v>10</v>
      </c>
      <c r="C3854" s="241"/>
      <c r="D3854" s="241"/>
      <c r="E3854" s="241"/>
      <c r="F3854" s="241"/>
      <c r="G3854" s="241"/>
      <c r="H3854" s="241"/>
      <c r="I3854" s="241"/>
      <c r="J3854" s="241"/>
      <c r="K3854" s="241"/>
      <c r="L3854" s="248"/>
      <c r="M3854" s="249"/>
      <c r="N3854" s="52">
        <f>IFERROR(VLOOKUP($A3854,$A$106:$Q$3105,5,FALSE),"DNP")</f>
        <v>4</v>
      </c>
      <c r="O3854" s="52">
        <f>IFERROR(VLOOKUP($A3854,$A$106:$Q$3105,6,FALSE),"DNP")</f>
        <v>7</v>
      </c>
      <c r="P3854" s="52">
        <f>IFERROR(VLOOKUP($A3854,$A$106:$Q$3105,7,FALSE),"DNP")</f>
        <v>7</v>
      </c>
      <c r="Q3854" s="52">
        <f>IFERROR(VLOOKUP($A3854,$A$106:$Q$3105,8,FALSE),"DNP")</f>
        <v>5</v>
      </c>
      <c r="R3854" s="52">
        <f>IFERROR(VLOOKUP($A3854,$A$106:$Q$3105,9,FALSE),"DNP")</f>
        <v>3</v>
      </c>
      <c r="S3854" s="52">
        <f>IFERROR(VLOOKUP($A3854,$A$106:$Q$3105,10,FALSE),"DNP")</f>
        <v>6</v>
      </c>
      <c r="T3854" s="52">
        <f>IFERROR(VLOOKUP($A3854,$A$106:$Q$3105,11,FALSE),"DNP")</f>
        <v>3</v>
      </c>
      <c r="U3854" s="52">
        <f>IFERROR(VLOOKUP($A3854,$A$106:$Q$3105,12,FALSE),"DNP")</f>
        <v>4</v>
      </c>
      <c r="V3854" s="52">
        <f>IFERROR(VLOOKUP($A3854,$A$106:$Q$3105,13,FALSE),"DNP")</f>
        <v>7</v>
      </c>
      <c r="W3854" s="239">
        <f>IF(OR(V3854="DNP",V3854=""),"DNP",SUM(N3854:V3854))</f>
        <v>46</v>
      </c>
      <c r="X3854" s="240">
        <f>IFERROR(VLOOKUP($A3854,$A$106:$Q$3105,17,FALSE),"DNP")</f>
        <v>2</v>
      </c>
      <c r="Y3854" s="49" t="str">
        <f t="shared" ref="Y3854" si="3449">IF(X3854="DNP","DNP",IF(X3854=1,"T",IF(X3854&gt;1,"W","L")))</f>
        <v>W</v>
      </c>
      <c r="Z3854" s="49">
        <f t="shared" si="3417"/>
        <v>0</v>
      </c>
      <c r="AA3854" s="244">
        <f t="shared" si="3418"/>
        <v>0</v>
      </c>
      <c r="AB3854" s="250">
        <f t="shared" ref="AB3854" si="3450">IF(AE3854&gt;=4,ROUNDDOWN((((VLOOKUP(MAX(AE3845:AE3854),AE3845:AK3862,7,FALSE)+VLOOKUP(MAX(AE3845:AE3854)-1,AE3845:AK3862,7,FALSE)+VLOOKUP(MAX(AE3845:AE3854)-2,AE3845:AK3862,7,FALSE)+VLOOKUP(MAX(AE3845:AE3854)-3,AE3845:AK3862,7,FALSE))/4)-36)*0.8,0),G3843)</f>
        <v>9</v>
      </c>
      <c r="AC3854" s="246">
        <f t="shared" ref="AC3854:AC3862" si="3451">IF(VLOOKUP(LEFT($A3854,9),$A$106:$Q$3105,17,FALSE)="Played",B3854,"")</f>
        <v>10</v>
      </c>
      <c r="AD3854" t="str">
        <f>IF(W3854&lt;&gt;"DNP","P","DNP")</f>
        <v>P</v>
      </c>
      <c r="AE3854" s="52">
        <f>COUNTIF(AD3845:AD3854,"=P")</f>
        <v>10</v>
      </c>
      <c r="AF3854" t="str">
        <f t="shared" si="3421"/>
        <v>R</v>
      </c>
      <c r="AG3854" s="247">
        <f>IF(OR(W3854="DNP",W3854="")=TRUE,0,((W3864-W3854)*0.4)+(IF(Y3854="W",0.3,IF(Y3854="T",0,-0.3)))+(IF(X3854="",0,X3854*0.3)))+IF(OR(L3854="DNP",L3854="")=TRUE,0,((L3864-L3854)*0.4)+(IF(Y3854="W",0.3,IF(Y3854="T",0,-0.3)))+(IF(M3854="",0,M3854*0.3)))</f>
        <v>1.2555555555555542</v>
      </c>
      <c r="AH3854" s="247">
        <f t="shared" si="3432"/>
        <v>2.5979999999999981</v>
      </c>
      <c r="AI3854">
        <f t="shared" si="3425"/>
        <v>8</v>
      </c>
      <c r="AJ3854">
        <f t="shared" ref="AJ3854" si="3452">AI3854+VLOOKUP(A3854,$A$1663:$O$1767,15,FALSE)</f>
        <v>8</v>
      </c>
      <c r="AK3854">
        <f t="shared" si="3423"/>
        <v>46</v>
      </c>
    </row>
    <row r="3855" spans="1:37" ht="16.5" thickBot="1" x14ac:dyDescent="0.3">
      <c r="A3855" s="238" t="str">
        <f>CONCATENATE($C$10,"Wk ",B3855,"P",A3843)</f>
        <v>2015Wk 11P31</v>
      </c>
      <c r="B3855" s="52">
        <v>11</v>
      </c>
      <c r="C3855" s="52">
        <f>IFERROR(VLOOKUP($A3855,$A$106:$Q$3105,5,FALSE),"DNP")</f>
        <v>5</v>
      </c>
      <c r="D3855" s="52">
        <f>IFERROR(VLOOKUP($A3855,$A$106:$Q$3105,6,FALSE),"DNP")</f>
        <v>4</v>
      </c>
      <c r="E3855" s="52">
        <f>IFERROR(VLOOKUP($A3855,$A$106:$Q$3105,7,FALSE),"DNP")</f>
        <v>6</v>
      </c>
      <c r="F3855" s="52">
        <f>IFERROR(VLOOKUP($A3855,$A$106:$Q$3105,8,FALSE),"DNP")</f>
        <v>8</v>
      </c>
      <c r="G3855" s="52">
        <f>IFERROR(VLOOKUP($A3855,$A$106:$Q$3105,9,FALSE),"DNP")</f>
        <v>4</v>
      </c>
      <c r="H3855" s="52">
        <f>IFERROR(VLOOKUP($A3855,$A$106:$Q$3105,10,FALSE),"DNP")</f>
        <v>4</v>
      </c>
      <c r="I3855" s="52">
        <f>IFERROR(VLOOKUP($A3855,$A$106:$Q$3105,11,FALSE),"DNP")</f>
        <v>5</v>
      </c>
      <c r="J3855" s="52">
        <f>IFERROR(VLOOKUP($A3855,$A$106:$Q$3105,12,FALSE),"DNP")</f>
        <v>3</v>
      </c>
      <c r="K3855" s="52">
        <f>IFERROR(VLOOKUP($A3855,$A$106:$Q$3105,13,FALSE),"DNP")</f>
        <v>4</v>
      </c>
      <c r="L3855" s="239">
        <f>IF(OR(K3855="DNP",K3855=""),"DNP",SUM(C3855:K3855))</f>
        <v>43</v>
      </c>
      <c r="M3855" s="240">
        <f>IFERROR(VLOOKUP($A3855,$A$106:$Q$3105,17,FALSE),"DNP")</f>
        <v>1</v>
      </c>
      <c r="N3855" s="241"/>
      <c r="O3855" s="241"/>
      <c r="P3855" s="241"/>
      <c r="Q3855" s="241"/>
      <c r="R3855" s="241"/>
      <c r="S3855" s="241"/>
      <c r="T3855" s="241"/>
      <c r="U3855" s="241"/>
      <c r="V3855" s="241"/>
      <c r="W3855" s="242"/>
      <c r="X3855" s="243"/>
      <c r="Y3855" s="49" t="str">
        <f t="shared" ref="Y3855" si="3453">IF(M3855="DNP","DNP",IF(M3855=1,"T",IF(M3855&gt;1,"W","L")))</f>
        <v>T</v>
      </c>
      <c r="Z3855" s="49">
        <f t="shared" si="3417"/>
        <v>0</v>
      </c>
      <c r="AA3855" s="244">
        <f t="shared" si="3418"/>
        <v>0</v>
      </c>
      <c r="AB3855" s="250">
        <f t="shared" ref="AB3855" si="3454">IF(AE3855&gt;=4,ROUNDDOWN((((VLOOKUP(MAX(AE3845:AE3855),AE3845:AK3862,7,FALSE)+VLOOKUP(MAX(AE3845:AE3855)-1,AE3845:AK3862,7,FALSE)+VLOOKUP(MAX(AE3845:AE3855)-2,AE3845:AK3862,7,FALSE)+VLOOKUP(MAX(AE3845:AE3855)-3,AE3845:AK3862,7,FALSE))/4)-36)*0.8,0),G3843)</f>
        <v>7</v>
      </c>
      <c r="AC3855" s="246">
        <f t="shared" si="3451"/>
        <v>11</v>
      </c>
      <c r="AD3855" t="str">
        <f>IF(L3855&lt;&gt;"DNP","P","DNP")</f>
        <v>P</v>
      </c>
      <c r="AE3855" s="52">
        <f>COUNTIF(AD3845:AD3855,"=P")</f>
        <v>11</v>
      </c>
      <c r="AF3855" t="str">
        <f t="shared" si="3421"/>
        <v>R</v>
      </c>
      <c r="AG3855" s="247">
        <f>IF(OR(W3855="DNP",W3855="")=TRUE,0,((W3864-W3855)*0.4)+(IF(Y3855="W",0.3,IF(Y3855="T",0,-0.3)))+(IF(X3855="",0,X3855*0.3)))+IF(OR(L3855="DNP",L3855="")=TRUE,0,((L3864-L3855)*0.4)+(IF(Y3855="W",0.3,IF(Y3855="T",0,-0.3)))+(IF(M3855="",0,M3855*0.3)))</f>
        <v>2.0777777777777771</v>
      </c>
      <c r="AH3855" s="247">
        <f t="shared" si="3432"/>
        <v>3.5386666666666651</v>
      </c>
      <c r="AI3855">
        <f t="shared" si="3425"/>
        <v>10</v>
      </c>
      <c r="AJ3855">
        <f t="shared" ref="AJ3855" si="3455">AI3855+VLOOKUP(A3855,$A$1830:$O$1934,15,FALSE)</f>
        <v>13</v>
      </c>
      <c r="AK3855">
        <f t="shared" si="3423"/>
        <v>43</v>
      </c>
    </row>
    <row r="3856" spans="1:37" ht="16.5" thickBot="1" x14ac:dyDescent="0.3">
      <c r="A3856" s="238" t="str">
        <f>CONCATENATE($C$10,"Wk ",B3856,"P",A3843)</f>
        <v>2015Wk 12P31</v>
      </c>
      <c r="B3856" s="52">
        <v>12</v>
      </c>
      <c r="C3856" s="241"/>
      <c r="D3856" s="241"/>
      <c r="E3856" s="241"/>
      <c r="F3856" s="241"/>
      <c r="G3856" s="241"/>
      <c r="H3856" s="241"/>
      <c r="I3856" s="241"/>
      <c r="J3856" s="241"/>
      <c r="K3856" s="241"/>
      <c r="L3856" s="248"/>
      <c r="M3856" s="249"/>
      <c r="N3856" s="52">
        <f>IFERROR(VLOOKUP($A3856,$A$106:$Q$3105,5,FALSE),"DNP")</f>
        <v>5</v>
      </c>
      <c r="O3856" s="52">
        <f>IFERROR(VLOOKUP($A3856,$A$106:$Q$3105,6,FALSE),"DNP")</f>
        <v>6</v>
      </c>
      <c r="P3856" s="52">
        <f>IFERROR(VLOOKUP($A3856,$A$106:$Q$3105,7,FALSE),"DNP")</f>
        <v>6</v>
      </c>
      <c r="Q3856" s="52">
        <f>IFERROR(VLOOKUP($A3856,$A$106:$Q$3105,8,FALSE),"DNP")</f>
        <v>4</v>
      </c>
      <c r="R3856" s="52">
        <f>IFERROR(VLOOKUP($A3856,$A$106:$Q$3105,9,FALSE),"DNP")</f>
        <v>3</v>
      </c>
      <c r="S3856" s="52">
        <f>IFERROR(VLOOKUP($A3856,$A$106:$Q$3105,10,FALSE),"DNP")</f>
        <v>5</v>
      </c>
      <c r="T3856" s="52">
        <f>IFERROR(VLOOKUP($A3856,$A$106:$Q$3105,11,FALSE),"DNP")</f>
        <v>3</v>
      </c>
      <c r="U3856" s="52">
        <f>IFERROR(VLOOKUP($A3856,$A$106:$Q$3105,12,FALSE),"DNP")</f>
        <v>6</v>
      </c>
      <c r="V3856" s="52">
        <f>IFERROR(VLOOKUP($A3856,$A$106:$Q$3105,13,FALSE),"DNP")</f>
        <v>7</v>
      </c>
      <c r="W3856" s="239">
        <f>IF(OR(V3856="DNP",V3856=""),"DNP",SUM(N3856:V3856))</f>
        <v>45</v>
      </c>
      <c r="X3856" s="240">
        <f>IFERROR(VLOOKUP($A3856,$A$106:$Q$3105,17,FALSE),"DNP")</f>
        <v>1</v>
      </c>
      <c r="Y3856" s="49" t="str">
        <f t="shared" ref="Y3856" si="3456">IF(X3856="DNP","DNP",IF(X3856=1,"T",IF(X3856&gt;1,"W","L")))</f>
        <v>T</v>
      </c>
      <c r="Z3856" s="49">
        <f t="shared" si="3417"/>
        <v>0</v>
      </c>
      <c r="AA3856" s="244">
        <f t="shared" si="3418"/>
        <v>0</v>
      </c>
      <c r="AB3856" s="250">
        <f t="shared" ref="AB3856" si="3457">IF(AE3856&gt;=4,ROUNDDOWN((((VLOOKUP(MAX(AE3845:AE3856),AE3845:AK3862,7,FALSE)+VLOOKUP(MAX(AE3845:AE3856)-1,AE3845:AK3862,7,FALSE)+VLOOKUP(MAX(AE3845:AE3856)-2,AE3845:AK3862,7,FALSE)+VLOOKUP(MAX(AE3845:AE3856)-3,AE3845:AK3862,7,FALSE))/4)-36)*0.8,0),G3843)</f>
        <v>7</v>
      </c>
      <c r="AC3856" s="246">
        <f t="shared" si="3451"/>
        <v>12</v>
      </c>
      <c r="AD3856" t="str">
        <f>IF(W3856&lt;&gt;"DNP","P","DNP")</f>
        <v>P</v>
      </c>
      <c r="AE3856" s="52">
        <f>COUNTIF(AD3845:AD3856,"=P")</f>
        <v>12</v>
      </c>
      <c r="AF3856" t="str">
        <f t="shared" si="3421"/>
        <v>R</v>
      </c>
      <c r="AG3856" s="247">
        <f>IF(OR(W3856="DNP",W3856="")=TRUE,0,((W3864-W3856)*0.4)+(IF(Y3856="W",0.3,IF(Y3856="T",0,-0.3)))+(IF(X3856="",0,X3856*0.3)))+IF(OR(L3856="DNP",L3856="")=TRUE,0,((L3864-L3856)*0.4)+(IF(Y3856="W",0.3,IF(Y3856="T",0,-0.3)))+(IF(M3856="",0,M3856*0.3)))</f>
        <v>1.0555555555555542</v>
      </c>
      <c r="AH3856" s="247">
        <f t="shared" si="3432"/>
        <v>2.8619999999999979</v>
      </c>
      <c r="AI3856">
        <f t="shared" si="3425"/>
        <v>10</v>
      </c>
      <c r="AJ3856">
        <f t="shared" ref="AJ3856" si="3458">AI3856+VLOOKUP(A3856,$A$1997:$O$2101,15,FALSE)</f>
        <v>10</v>
      </c>
      <c r="AK3856">
        <f t="shared" si="3423"/>
        <v>45</v>
      </c>
    </row>
    <row r="3857" spans="1:37" ht="16.5" thickBot="1" x14ac:dyDescent="0.3">
      <c r="A3857" s="238" t="str">
        <f>CONCATENATE($C$10,"Wk ",B3857,"P",A3843)</f>
        <v>2015Wk 13P31</v>
      </c>
      <c r="B3857" s="52">
        <v>13</v>
      </c>
      <c r="C3857" s="52">
        <f>IFERROR(VLOOKUP($A3857,$A$106:$Q$3105,5,FALSE),"DNP")</f>
        <v>6</v>
      </c>
      <c r="D3857" s="52">
        <f>IFERROR(VLOOKUP($A3857,$A$106:$Q$3105,6,FALSE),"DNP")</f>
        <v>7</v>
      </c>
      <c r="E3857" s="52">
        <f>IFERROR(VLOOKUP($A3857,$A$106:$Q$3105,7,FALSE),"DNP")</f>
        <v>6</v>
      </c>
      <c r="F3857" s="52">
        <f>IFERROR(VLOOKUP($A3857,$A$106:$Q$3105,8,FALSE),"DNP")</f>
        <v>5</v>
      </c>
      <c r="G3857" s="52">
        <f>IFERROR(VLOOKUP($A3857,$A$106:$Q$3105,9,FALSE),"DNP")</f>
        <v>6</v>
      </c>
      <c r="H3857" s="52">
        <f>IFERROR(VLOOKUP($A3857,$A$106:$Q$3105,10,FALSE),"DNP")</f>
        <v>4</v>
      </c>
      <c r="I3857" s="52">
        <f>IFERROR(VLOOKUP($A3857,$A$106:$Q$3105,11,FALSE),"DNP")</f>
        <v>4</v>
      </c>
      <c r="J3857" s="52">
        <f>IFERROR(VLOOKUP($A3857,$A$106:$Q$3105,12,FALSE),"DNP")</f>
        <v>4</v>
      </c>
      <c r="K3857" s="52">
        <f>IFERROR(VLOOKUP($A3857,$A$106:$Q$3105,13,FALSE),"DNP")</f>
        <v>5</v>
      </c>
      <c r="L3857" s="239">
        <f>IF(OR(K3857="DNP",K3857=""),"DNP",SUM(C3857:K3857))</f>
        <v>47</v>
      </c>
      <c r="M3857" s="240">
        <f>IFERROR(VLOOKUP($A3857,$A$106:$Q$3105,17,FALSE),"DNP")</f>
        <v>0</v>
      </c>
      <c r="N3857" s="241"/>
      <c r="O3857" s="241"/>
      <c r="P3857" s="241"/>
      <c r="Q3857" s="241"/>
      <c r="R3857" s="241"/>
      <c r="S3857" s="241"/>
      <c r="T3857" s="241"/>
      <c r="U3857" s="241"/>
      <c r="V3857" s="241"/>
      <c r="W3857" s="242"/>
      <c r="X3857" s="243"/>
      <c r="Y3857" s="49" t="str">
        <f t="shared" ref="Y3857" si="3459">IF(M3857="DNP","DNP",IF(M3857=1,"T",IF(M3857&gt;1,"W","L")))</f>
        <v>L</v>
      </c>
      <c r="Z3857" s="49">
        <f t="shared" si="3417"/>
        <v>0</v>
      </c>
      <c r="AA3857" s="244">
        <f t="shared" si="3418"/>
        <v>0</v>
      </c>
      <c r="AB3857" s="250">
        <f t="shared" ref="AB3857" si="3460">IF(AE3857&gt;=4,ROUNDDOWN((((VLOOKUP(MAX(AE3845:AE3857),AE3845:AK3862,7,FALSE)+VLOOKUP(MAX(AE3845:AE3857)-1,AE3845:AK3862,7,FALSE)+VLOOKUP(MAX(AE3845:AE3857)-2,AE3845:AK3862,7,FALSE)+VLOOKUP(MAX(AE3845:AE3857)-3,AE3845:AK3862,7,FALSE))/4)-36)*0.8,0),G3843)</f>
        <v>7</v>
      </c>
      <c r="AC3857" s="246">
        <f t="shared" si="3451"/>
        <v>13</v>
      </c>
      <c r="AD3857" t="str">
        <f>IF(L3857&lt;&gt;"DNP","P","DNP")</f>
        <v>P</v>
      </c>
      <c r="AE3857" s="52">
        <f>COUNTIF(AD3845:AD3857,"=P")</f>
        <v>13</v>
      </c>
      <c r="AF3857" t="str">
        <f t="shared" si="3421"/>
        <v>R</v>
      </c>
      <c r="AG3857" s="247">
        <f>IF(OR(W3857="DNP",W3857="")=TRUE,0,((W3864-W3857)*0.4)+(IF(Y3857="W",0.3,IF(Y3857="T",0,-0.3)))+(IF(X3857="",0,X3857*0.3)))+IF(OR(L3857="DNP",L3857="")=TRUE,0,((L3864-L3857)*0.4)+(IF(Y3857="W",0.3,IF(Y3857="T",0,-0.3)))+(IF(M3857="",0,M3857*0.3)))</f>
        <v>-0.12222222222222284</v>
      </c>
      <c r="AH3857" s="247">
        <f t="shared" si="3432"/>
        <v>1.2706666666666651</v>
      </c>
      <c r="AI3857">
        <f t="shared" si="3425"/>
        <v>10</v>
      </c>
      <c r="AJ3857">
        <f t="shared" ref="AJ3857" si="3461">AI3857+VLOOKUP(A3857,$A$2164:$O$2268,15,FALSE)</f>
        <v>9</v>
      </c>
      <c r="AK3857">
        <f t="shared" si="3423"/>
        <v>47</v>
      </c>
    </row>
    <row r="3858" spans="1:37" ht="16.5" thickBot="1" x14ac:dyDescent="0.3">
      <c r="A3858" s="238" t="str">
        <f>CONCATENATE($C$10,"Wk ",B3858,"P",A3843)</f>
        <v>2015Wk 14P31</v>
      </c>
      <c r="B3858" s="52">
        <v>14</v>
      </c>
      <c r="C3858" s="241"/>
      <c r="D3858" s="241"/>
      <c r="E3858" s="241"/>
      <c r="F3858" s="241"/>
      <c r="G3858" s="241"/>
      <c r="H3858" s="241"/>
      <c r="I3858" s="241"/>
      <c r="J3858" s="241"/>
      <c r="K3858" s="241"/>
      <c r="L3858" s="248"/>
      <c r="M3858" s="249"/>
      <c r="N3858" s="52">
        <f>IFERROR(VLOOKUP($A3858,$A$106:$Q$3105,5,FALSE),"DNP")</f>
        <v>4</v>
      </c>
      <c r="O3858" s="52">
        <f>IFERROR(VLOOKUP($A3858,$A$106:$Q$3105,6,FALSE),"DNP")</f>
        <v>6</v>
      </c>
      <c r="P3858" s="52">
        <f>IFERROR(VLOOKUP($A3858,$A$106:$Q$3105,7,FALSE),"DNP")</f>
        <v>5</v>
      </c>
      <c r="Q3858" s="52">
        <f>IFERROR(VLOOKUP($A3858,$A$106:$Q$3105,8,FALSE),"DNP")</f>
        <v>4</v>
      </c>
      <c r="R3858" s="52">
        <f>IFERROR(VLOOKUP($A3858,$A$106:$Q$3105,9,FALSE),"DNP")</f>
        <v>3</v>
      </c>
      <c r="S3858" s="52">
        <f>IFERROR(VLOOKUP($A3858,$A$106:$Q$3105,10,FALSE),"DNP")</f>
        <v>7</v>
      </c>
      <c r="T3858" s="52">
        <f>IFERROR(VLOOKUP($A3858,$A$106:$Q$3105,11,FALSE),"DNP")</f>
        <v>4</v>
      </c>
      <c r="U3858" s="52">
        <f>IFERROR(VLOOKUP($A3858,$A$106:$Q$3105,12,FALSE),"DNP")</f>
        <v>4</v>
      </c>
      <c r="V3858" s="52">
        <f>IFERROR(VLOOKUP($A3858,$A$106:$Q$3105,13,FALSE),"DNP")</f>
        <v>6</v>
      </c>
      <c r="W3858" s="239">
        <f>IF(OR(V3858="DNP",V3858=""),"DNP",SUM(N3858:V3858))</f>
        <v>43</v>
      </c>
      <c r="X3858" s="240">
        <f>IFERROR(VLOOKUP($A3858,$A$106:$Q$3105,17,FALSE),"DNP")</f>
        <v>2</v>
      </c>
      <c r="Y3858" s="49" t="str">
        <f t="shared" ref="Y3858" si="3462">IF(X3858="DNP","DNP",IF(X3858=1,"T",IF(X3858&gt;1,"W","L")))</f>
        <v>W</v>
      </c>
      <c r="Z3858" s="49">
        <f t="shared" si="3417"/>
        <v>0</v>
      </c>
      <c r="AA3858" s="244">
        <f t="shared" si="3418"/>
        <v>0</v>
      </c>
      <c r="AB3858" s="250">
        <f t="shared" ref="AB3858" si="3463">IF(AE3858&gt;=4,ROUNDDOWN((((VLOOKUP(MAX(AE3845:AE3858),AE3845:AK3862,7,FALSE)+VLOOKUP(MAX(AE3845:AE3858)-1,AE3845:AK3862,7,FALSE)+VLOOKUP(MAX(AE3845:AE3858)-2,AE3845:AK3862,7,FALSE)+VLOOKUP(MAX(AE3845:AE3858)-3,AE3845:AK3862,7,FALSE))/4)-36)*0.8,0),G3843)</f>
        <v>6</v>
      </c>
      <c r="AC3858" s="246">
        <f t="shared" si="3451"/>
        <v>14</v>
      </c>
      <c r="AD3858" t="str">
        <f>IF(W3858&lt;&gt;"DNP","P","DNP")</f>
        <v>P</v>
      </c>
      <c r="AE3858" s="52">
        <f>COUNTIF(AD3845:AD3858,"=P")</f>
        <v>14</v>
      </c>
      <c r="AF3858" t="str">
        <f t="shared" si="3421"/>
        <v>R</v>
      </c>
      <c r="AG3858" s="247">
        <f>IF(OR(W3858="DNP",W3858="")=TRUE,0,((W3864-W3858)*0.4)+(IF(Y3858="W",0.3,IF(Y3858="T",0,-0.3)))+(IF(X3858="",0,X3858*0.3)))+IF(OR(L3858="DNP",L3858="")=TRUE,0,((L3864-L3858)*0.4)+(IF(Y3858="W",0.3,IF(Y3858="T",0,-0.3)))+(IF(M3858="",0,M3858*0.3)))</f>
        <v>2.4555555555555544</v>
      </c>
      <c r="AH3858" s="247">
        <f t="shared" si="3432"/>
        <v>2.7219999999999978</v>
      </c>
      <c r="AI3858">
        <f t="shared" si="3425"/>
        <v>11</v>
      </c>
      <c r="AJ3858">
        <f t="shared" ref="AJ3858" si="3464">AI3858+VLOOKUP(A3858,$A$2331:$O$2435,15,FALSE)</f>
        <v>14</v>
      </c>
      <c r="AK3858">
        <f t="shared" si="3423"/>
        <v>43</v>
      </c>
    </row>
    <row r="3859" spans="1:37" ht="16.5" thickBot="1" x14ac:dyDescent="0.3">
      <c r="A3859" s="238" t="str">
        <f>CONCATENATE($C$10,"Wk ",B3859,"P",A3843)</f>
        <v>2015Wk 15P31</v>
      </c>
      <c r="B3859" s="52">
        <v>15</v>
      </c>
      <c r="C3859" s="52">
        <f>IFERROR(VLOOKUP($A3859,$A$106:$Q$3105,5,FALSE),"DNP")</f>
        <v>6</v>
      </c>
      <c r="D3859" s="52">
        <f>IFERROR(VLOOKUP($A3859,$A$106:$Q$3105,6,FALSE),"DNP")</f>
        <v>6</v>
      </c>
      <c r="E3859" s="52">
        <f>IFERROR(VLOOKUP($A3859,$A$106:$Q$3105,7,FALSE),"DNP")</f>
        <v>8</v>
      </c>
      <c r="F3859" s="52">
        <f>IFERROR(VLOOKUP($A3859,$A$106:$Q$3105,8,FALSE),"DNP")</f>
        <v>7</v>
      </c>
      <c r="G3859" s="52">
        <f>IFERROR(VLOOKUP($A3859,$A$106:$Q$3105,9,FALSE),"DNP")</f>
        <v>5</v>
      </c>
      <c r="H3859" s="52">
        <f>IFERROR(VLOOKUP($A3859,$A$106:$Q$3105,10,FALSE),"DNP")</f>
        <v>5</v>
      </c>
      <c r="I3859" s="52">
        <f>IFERROR(VLOOKUP($A3859,$A$106:$Q$3105,11,FALSE),"DNP")</f>
        <v>5</v>
      </c>
      <c r="J3859" s="52">
        <f>IFERROR(VLOOKUP($A3859,$A$106:$Q$3105,12,FALSE),"DNP")</f>
        <v>4</v>
      </c>
      <c r="K3859" s="52">
        <f>IFERROR(VLOOKUP($A3859,$A$106:$Q$3105,13,FALSE),"DNP")</f>
        <v>6</v>
      </c>
      <c r="L3859" s="239">
        <f>IF(OR(K3859="DNP",K3859=""),"DNP",SUM(C3859:K3859))</f>
        <v>52</v>
      </c>
      <c r="M3859" s="240">
        <f>IFERROR(VLOOKUP($A3859,$A$106:$Q$3105,17,FALSE),"DNP")</f>
        <v>0</v>
      </c>
      <c r="N3859" s="241"/>
      <c r="O3859" s="241"/>
      <c r="P3859" s="241"/>
      <c r="Q3859" s="241"/>
      <c r="R3859" s="241"/>
      <c r="S3859" s="241"/>
      <c r="T3859" s="241"/>
      <c r="U3859" s="241"/>
      <c r="V3859" s="241"/>
      <c r="W3859" s="242"/>
      <c r="X3859" s="243"/>
      <c r="Y3859" s="49" t="str">
        <f t="shared" ref="Y3859" si="3465">IF(M3859="DNP","DNP",IF(M3859=1,"T",IF(M3859&gt;1,"W","L")))</f>
        <v>L</v>
      </c>
      <c r="Z3859" s="49">
        <f t="shared" si="3417"/>
        <v>0</v>
      </c>
      <c r="AA3859" s="244">
        <f t="shared" si="3418"/>
        <v>0</v>
      </c>
      <c r="AB3859" s="250">
        <f t="shared" ref="AB3859" si="3466">IF(AE3859&gt;=4,ROUNDDOWN((((VLOOKUP(MAX(AE3845:AE3859),AE3845:AK3862,7,FALSE)+VLOOKUP(MAX(AE3845:AE3859)-1,AE3845:AK3862,7,FALSE)+VLOOKUP(MAX(AE3845:AE3859)-2,AE3845:AK3862,7,FALSE)+VLOOKUP(MAX(AE3845:AE3859)-3,AE3845:AK3862,7,FALSE))/4)-36)*0.8,0),G3843)</f>
        <v>8</v>
      </c>
      <c r="AC3859" s="246">
        <f t="shared" si="3451"/>
        <v>15</v>
      </c>
      <c r="AD3859" t="str">
        <f>IF(L3859&lt;&gt;"DNP","P","DNP")</f>
        <v>P</v>
      </c>
      <c r="AE3859" s="52">
        <f>COUNTIF(AD3845:AD3859,"=P")</f>
        <v>15</v>
      </c>
      <c r="AF3859" t="str">
        <f t="shared" si="3421"/>
        <v>R</v>
      </c>
      <c r="AG3859" s="247">
        <f>IF(OR(W3859="DNP",W3859="")=TRUE,0,((W3864-W3859)*0.4)+(IF(Y3859="W",0.3,IF(Y3859="T",0,-0.3)))+(IF(X3859="",0,X3859*0.3)))+IF(OR(L3859="DNP",L3859="")=TRUE,0,((L3864-L3859)*0.4)+(IF(Y3859="W",0.3,IF(Y3859="T",0,-0.3)))+(IF(M3859="",0,M3859*0.3)))</f>
        <v>-2.1222222222222227</v>
      </c>
      <c r="AH3859" s="247">
        <f t="shared" si="3432"/>
        <v>-0.51733333333333476</v>
      </c>
      <c r="AI3859">
        <f t="shared" si="3425"/>
        <v>9</v>
      </c>
      <c r="AJ3859">
        <f t="shared" ref="AJ3859" si="3467">AI3859+VLOOKUP(A3859,$A$2498:$O$2602,15,FALSE)</f>
        <v>4</v>
      </c>
      <c r="AK3859">
        <f t="shared" si="3423"/>
        <v>52</v>
      </c>
    </row>
    <row r="3860" spans="1:37" ht="16.5" thickBot="1" x14ac:dyDescent="0.3">
      <c r="A3860" s="238" t="str">
        <f>CONCATENATE($C$10,"Wk ",B3860,"P",A3843)</f>
        <v>2015Wk 16P31</v>
      </c>
      <c r="B3860" s="52">
        <v>16</v>
      </c>
      <c r="C3860" s="241"/>
      <c r="D3860" s="241"/>
      <c r="E3860" s="241"/>
      <c r="F3860" s="241"/>
      <c r="G3860" s="241"/>
      <c r="H3860" s="241"/>
      <c r="I3860" s="241"/>
      <c r="J3860" s="241"/>
      <c r="K3860" s="241"/>
      <c r="L3860" s="248"/>
      <c r="M3860" s="249"/>
      <c r="N3860" s="52">
        <f>IFERROR(VLOOKUP($A3860,$A$106:$Q$3105,5,FALSE),"DNP")</f>
        <v>6</v>
      </c>
      <c r="O3860" s="52">
        <f>IFERROR(VLOOKUP($A3860,$A$106:$Q$3105,6,FALSE),"DNP")</f>
        <v>6</v>
      </c>
      <c r="P3860" s="52">
        <f>IFERROR(VLOOKUP($A3860,$A$106:$Q$3105,7,FALSE),"DNP")</f>
        <v>6</v>
      </c>
      <c r="Q3860" s="52">
        <f>IFERROR(VLOOKUP($A3860,$A$106:$Q$3105,8,FALSE),"DNP")</f>
        <v>7</v>
      </c>
      <c r="R3860" s="52">
        <f>IFERROR(VLOOKUP($A3860,$A$106:$Q$3105,9,FALSE),"DNP")</f>
        <v>3</v>
      </c>
      <c r="S3860" s="52">
        <f>IFERROR(VLOOKUP($A3860,$A$106:$Q$3105,10,FALSE),"DNP")</f>
        <v>5</v>
      </c>
      <c r="T3860" s="52">
        <f>IFERROR(VLOOKUP($A3860,$A$106:$Q$3105,11,FALSE),"DNP")</f>
        <v>3</v>
      </c>
      <c r="U3860" s="52">
        <f>IFERROR(VLOOKUP($A3860,$A$106:$Q$3105,12,FALSE),"DNP")</f>
        <v>5</v>
      </c>
      <c r="V3860" s="52">
        <f>IFERROR(VLOOKUP($A3860,$A$106:$Q$3105,13,FALSE),"DNP")</f>
        <v>6</v>
      </c>
      <c r="W3860" s="239">
        <f>IF(OR(V3860="DNP",V3860=""),"DNP",SUM(N3860:V3860))</f>
        <v>47</v>
      </c>
      <c r="X3860" s="240">
        <f>IFERROR(VLOOKUP($A3860,$A$106:$Q$3105,17,FALSE),"DNP")</f>
        <v>0</v>
      </c>
      <c r="Y3860" s="49" t="str">
        <f t="shared" ref="Y3860" si="3468">IF(X3860="DNP","DNP",IF(X3860=1,"T",IF(X3860&gt;1,"W","L")))</f>
        <v>L</v>
      </c>
      <c r="Z3860" s="49">
        <f t="shared" si="3417"/>
        <v>0</v>
      </c>
      <c r="AA3860" s="244">
        <f t="shared" si="3418"/>
        <v>0</v>
      </c>
      <c r="AB3860" s="250">
        <f t="shared" ref="AB3860" si="3469">IF(AE3860&gt;=4,ROUNDDOWN((((VLOOKUP(MAX(AE3845:AE3860),AE3845:AK3862,7,FALSE)+VLOOKUP(MAX(AE3845:AE3860)-1,AE3845:AK3862,7,FALSE)+VLOOKUP(MAX(AE3845:AE3860)-2,AE3845:AK3862,7,FALSE)+VLOOKUP(MAX(AE3845:AE3860)-3,AE3845:AK3862,7,FALSE))/4)-36)*0.8,0),G3843)</f>
        <v>9</v>
      </c>
      <c r="AC3860" s="246">
        <f t="shared" si="3451"/>
        <v>16</v>
      </c>
      <c r="AD3860" t="str">
        <f>IF(W3860&lt;&gt;"DNP","P","DNP")</f>
        <v>P</v>
      </c>
      <c r="AE3860" s="52">
        <f>COUNTIF(AD3845:AD3860,"=P")</f>
        <v>16</v>
      </c>
      <c r="AF3860" t="str">
        <f t="shared" si="3421"/>
        <v>R</v>
      </c>
      <c r="AG3860" s="247">
        <f>IF(OR(W3860="DNP",W3860="")=TRUE,0,((W3864-W3860)*0.4)+(IF(Y3860="W",0.3,IF(Y3860="T",0,-0.3)))+(IF(X3860="",0,X3860*0.3)))+IF(OR(L3860="DNP",L3860="")=TRUE,0,((L3864-L3860)*0.4)+(IF(Y3860="W",0.3,IF(Y3860="T",0,-0.3)))+(IF(M3860="",0,M3860*0.3)))</f>
        <v>-0.34444444444444572</v>
      </c>
      <c r="AH3860" s="247">
        <f t="shared" si="3432"/>
        <v>-0.95600000000000185</v>
      </c>
      <c r="AI3860">
        <f t="shared" si="3425"/>
        <v>8</v>
      </c>
      <c r="AJ3860">
        <f t="shared" ref="AJ3860" si="3470">AI3860+VLOOKUP(A3860,$A$2665:$O$2769,15,FALSE)</f>
        <v>7</v>
      </c>
      <c r="AK3860">
        <f t="shared" si="3423"/>
        <v>47</v>
      </c>
    </row>
    <row r="3861" spans="1:37" ht="16.5" thickBot="1" x14ac:dyDescent="0.3">
      <c r="A3861" s="238" t="str">
        <f>CONCATENATE($C$10,"Wk ",B3861,"P",A3843)</f>
        <v>2015Wk 17P31</v>
      </c>
      <c r="B3861" s="52">
        <v>17</v>
      </c>
      <c r="C3861" s="52">
        <f>IFERROR(VLOOKUP($A3861,$A$106:$Q$3105,5,FALSE),"DNP")</f>
        <v>6</v>
      </c>
      <c r="D3861" s="52">
        <f>IFERROR(VLOOKUP($A3861,$A$106:$Q$3105,6,FALSE),"DNP")</f>
        <v>5</v>
      </c>
      <c r="E3861" s="52">
        <f>IFERROR(VLOOKUP($A3861,$A$106:$Q$3105,7,FALSE),"DNP")</f>
        <v>6</v>
      </c>
      <c r="F3861" s="52">
        <f>IFERROR(VLOOKUP($A3861,$A$106:$Q$3105,8,FALSE),"DNP")</f>
        <v>5</v>
      </c>
      <c r="G3861" s="52">
        <f>IFERROR(VLOOKUP($A3861,$A$106:$Q$3105,9,FALSE),"DNP")</f>
        <v>5</v>
      </c>
      <c r="H3861" s="52">
        <f>IFERROR(VLOOKUP($A3861,$A$106:$Q$3105,10,FALSE),"DNP")</f>
        <v>5</v>
      </c>
      <c r="I3861" s="52">
        <f>IFERROR(VLOOKUP($A3861,$A$106:$Q$3105,11,FALSE),"DNP")</f>
        <v>4</v>
      </c>
      <c r="J3861" s="52">
        <f>IFERROR(VLOOKUP($A3861,$A$106:$Q$3105,12,FALSE),"DNP")</f>
        <v>3</v>
      </c>
      <c r="K3861" s="52">
        <f>IFERROR(VLOOKUP($A3861,$A$106:$Q$3105,13,FALSE),"DNP")</f>
        <v>6</v>
      </c>
      <c r="L3861" s="239">
        <f>IF(OR(K3861="DNP",K3861=""),"DNP",SUM(C3861:K3861))</f>
        <v>45</v>
      </c>
      <c r="M3861" s="240">
        <f>IFERROR(VLOOKUP($A3861,$A$106:$Q$3105,17,FALSE),"DNP")</f>
        <v>2</v>
      </c>
      <c r="N3861" s="241"/>
      <c r="O3861" s="241"/>
      <c r="P3861" s="241"/>
      <c r="Q3861" s="241"/>
      <c r="R3861" s="241"/>
      <c r="S3861" s="241"/>
      <c r="T3861" s="241"/>
      <c r="U3861" s="241"/>
      <c r="V3861" s="241"/>
      <c r="W3861" s="242"/>
      <c r="X3861" s="243"/>
      <c r="Y3861" s="49" t="str">
        <f t="shared" ref="Y3861" si="3471">IF(M3861="DNP","DNP",IF(M3861=1,"T",IF(M3861&gt;1,"W","L")))</f>
        <v>W</v>
      </c>
      <c r="Z3861" s="49">
        <f t="shared" si="3417"/>
        <v>0</v>
      </c>
      <c r="AA3861" s="244">
        <f t="shared" si="3418"/>
        <v>0</v>
      </c>
      <c r="AB3861" s="250">
        <f t="shared" ref="AB3861" si="3472">IF(AE3861&gt;=4,ROUNDDOWN((((VLOOKUP(MAX(AE3845:AE3861),AE3845:AK3862,7,FALSE)+VLOOKUP(MAX(AE3845:AE3861)-1,AE3845:AK3862,7,FALSE)+VLOOKUP(MAX(AE3845:AE3861)-2,AE3845:AK3862,7,FALSE)+VLOOKUP(MAX(AE3845:AE3861)-3,AE3845:AK3862,7,FALSE))/4)-36)*0.8,0),G3843)</f>
        <v>8</v>
      </c>
      <c r="AC3861" s="246">
        <f t="shared" si="3451"/>
        <v>17</v>
      </c>
      <c r="AD3861" t="str">
        <f>IF(L3861&lt;&gt;"DNP","P","DNP")</f>
        <v>P</v>
      </c>
      <c r="AE3861" s="52">
        <f>COUNTIF(AD3845:AD3861,"=P")</f>
        <v>17</v>
      </c>
      <c r="AF3861" t="str">
        <f t="shared" si="3421"/>
        <v>R</v>
      </c>
      <c r="AG3861" s="247">
        <f>IF(OR(W3861="DNP",W3861="")=TRUE,0,((W3864-W3861)*0.4)+(IF(Y3861="W",0.3,IF(Y3861="T",0,-0.3)))+(IF(X3861="",0,X3861*0.3)))+IF(OR(L3861="DNP",L3861="")=TRUE,0,((L3864-L3861)*0.4)+(IF(Y3861="W",0.3,IF(Y3861="T",0,-0.3)))+(IF(M3861="",0,M3861*0.3)))</f>
        <v>1.8777777777777773</v>
      </c>
      <c r="AH3861" s="247">
        <f t="shared" si="3432"/>
        <v>0.94666666666666521</v>
      </c>
      <c r="AI3861">
        <f t="shared" si="3425"/>
        <v>9</v>
      </c>
      <c r="AJ3861">
        <f t="shared" ref="AJ3861" si="3473">AI3861+VLOOKUP(A3861,$A$2832:$O$2936,15,FALSE)</f>
        <v>9</v>
      </c>
      <c r="AK3861">
        <f t="shared" si="3423"/>
        <v>45</v>
      </c>
    </row>
    <row r="3862" spans="1:37" ht="16.5" thickBot="1" x14ac:dyDescent="0.3">
      <c r="A3862" s="238" t="str">
        <f>CONCATENATE($C$10,"Wk ",B3862,"P",A3843)</f>
        <v>2015Wk 18P31</v>
      </c>
      <c r="B3862" s="52">
        <v>18</v>
      </c>
      <c r="C3862" s="241"/>
      <c r="D3862" s="241"/>
      <c r="E3862" s="241"/>
      <c r="F3862" s="241"/>
      <c r="G3862" s="241"/>
      <c r="H3862" s="241"/>
      <c r="I3862" s="241"/>
      <c r="J3862" s="241"/>
      <c r="K3862" s="241"/>
      <c r="L3862" s="248"/>
      <c r="M3862" s="249"/>
      <c r="N3862" s="52">
        <f>IFERROR(VLOOKUP($A3862,$A$106:$Q$3105,5,FALSE),"DNP")</f>
        <v>5</v>
      </c>
      <c r="O3862" s="52">
        <f>IFERROR(VLOOKUP($A3862,$A$106:$Q$3105,6,FALSE),"DNP")</f>
        <v>6</v>
      </c>
      <c r="P3862" s="52">
        <f>IFERROR(VLOOKUP($A3862,$A$106:$Q$3105,7,FALSE),"DNP")</f>
        <v>8</v>
      </c>
      <c r="Q3862" s="52">
        <f>IFERROR(VLOOKUP($A3862,$A$106:$Q$3105,8,FALSE),"DNP")</f>
        <v>5</v>
      </c>
      <c r="R3862" s="52">
        <f>IFERROR(VLOOKUP($A3862,$A$106:$Q$3105,9,FALSE),"DNP")</f>
        <v>3</v>
      </c>
      <c r="S3862" s="52">
        <f>IFERROR(VLOOKUP($A3862,$A$106:$Q$3105,10,FALSE),"DNP")</f>
        <v>5</v>
      </c>
      <c r="T3862" s="52">
        <f>IFERROR(VLOOKUP($A3862,$A$106:$Q$3105,11,FALSE),"DNP")</f>
        <v>4</v>
      </c>
      <c r="U3862" s="52">
        <f>IFERROR(VLOOKUP($A3862,$A$106:$Q$3105,12,FALSE),"DNP")</f>
        <v>5</v>
      </c>
      <c r="V3862" s="52">
        <f>IFERROR(VLOOKUP($A3862,$A$106:$Q$3105,13,FALSE),"DNP")</f>
        <v>6</v>
      </c>
      <c r="W3862" s="239">
        <f>IF(OR(V3862="DNP",V3862=""),"DNP",SUM(N3862:V3862))</f>
        <v>47</v>
      </c>
      <c r="X3862" s="240">
        <f>IFERROR(VLOOKUP($A3862,$A$106:$Q$3105,17,FALSE),"DNP")</f>
        <v>2</v>
      </c>
      <c r="Y3862" s="49" t="str">
        <f t="shared" ref="Y3862" si="3474">IF(X3862="DNP","DNP",IF(X3862=1,"T",IF(X3862&gt;1,"W","L")))</f>
        <v>W</v>
      </c>
      <c r="Z3862" s="49">
        <f t="shared" si="3417"/>
        <v>0</v>
      </c>
      <c r="AA3862" s="244">
        <f t="shared" si="3418"/>
        <v>0</v>
      </c>
      <c r="AB3862" s="250">
        <f t="shared" ref="AB3862" si="3475">IF(AE3862&gt;=4,ROUNDDOWN((((VLOOKUP(MAX(AE3845:AE3862),AE3845:AK3862,7,FALSE)+VLOOKUP(MAX(AE3845:AE3862)-1,AE3845:AK3862,7,FALSE)+VLOOKUP(MAX(AE3845:AE3862)-2,AE3845:AK3862,7,FALSE)+VLOOKUP(MAX(AE3845:AE3862)-3,AE3845:AK3862,7,FALSE))/4)-36)*0.8,0),G3843)</f>
        <v>9</v>
      </c>
      <c r="AC3862" s="246">
        <f t="shared" si="3451"/>
        <v>18</v>
      </c>
      <c r="AD3862" t="str">
        <f>IF(W3862&lt;&gt;"DNP","P","DNP")</f>
        <v>P</v>
      </c>
      <c r="AE3862" s="52">
        <f>COUNTIF(AD3845:AD3862,"=P")</f>
        <v>18</v>
      </c>
      <c r="AF3862" t="str">
        <f t="shared" si="3421"/>
        <v>R</v>
      </c>
      <c r="AG3862" s="247">
        <f>IF(OR(W3862="DNP",W3862="")=TRUE,0,((W3864-W3862)*0.4)+(IF(Y3862="W",0.3,IF(Y3862="T",0,-0.3)))+(IF(X3862="",0,X3862*0.3)))+IF(OR(L3862="DNP",L3862="")=TRUE,0,((L3864-L3862)*0.4)+(IF(Y3862="W",0.3,IF(Y3862="T",0,-0.3)))+(IF(M3862="",0,M3862*0.3)))</f>
        <v>0.85555555555555429</v>
      </c>
      <c r="AH3862" s="247">
        <f t="shared" si="3432"/>
        <v>1.9999999999999982</v>
      </c>
      <c r="AI3862">
        <f t="shared" si="3425"/>
        <v>8</v>
      </c>
      <c r="AJ3862">
        <f t="shared" ref="AJ3862" si="3476">AI3862+VLOOKUP(A3862,$A$2999:$O$3103,15,FALSE)</f>
        <v>7</v>
      </c>
      <c r="AK3862">
        <f t="shared" si="3423"/>
        <v>47</v>
      </c>
    </row>
    <row r="3863" spans="1:37" ht="18" x14ac:dyDescent="0.25">
      <c r="A3863" s="238" t="str">
        <f>CONCATENATE($C$10,"S&amp;AP",A3843)</f>
        <v>2015S&amp;AP31</v>
      </c>
      <c r="B3863" s="251" t="s">
        <v>321</v>
      </c>
      <c r="C3863" s="252" t="str">
        <f>CONCATENATE(SUM(C3845:C3862)+100,COUNT(C3845:C3862)+100)</f>
        <v>153109</v>
      </c>
      <c r="D3863" s="252" t="str">
        <f t="shared" ref="D3863:K3863" si="3477">CONCATENATE(SUM(D3845:D3862)+100,COUNT(D3845:D3862)+100)</f>
        <v>148109</v>
      </c>
      <c r="E3863" s="252" t="str">
        <f t="shared" si="3477"/>
        <v>163109</v>
      </c>
      <c r="F3863" s="252" t="str">
        <f t="shared" si="3477"/>
        <v>154109</v>
      </c>
      <c r="G3863" s="252" t="str">
        <f t="shared" si="3477"/>
        <v>144109</v>
      </c>
      <c r="H3863" s="252" t="str">
        <f t="shared" si="3477"/>
        <v>139109</v>
      </c>
      <c r="I3863" s="252" t="str">
        <f t="shared" si="3477"/>
        <v>144109</v>
      </c>
      <c r="J3863" s="252" t="str">
        <f t="shared" si="3477"/>
        <v>132109</v>
      </c>
      <c r="K3863" s="252" t="str">
        <f t="shared" si="3477"/>
        <v>150109</v>
      </c>
      <c r="L3863" s="253"/>
      <c r="M3863" s="254">
        <f>SUM(M3845:M3862)</f>
        <v>9</v>
      </c>
      <c r="N3863" s="252" t="str">
        <f>CONCATENATE(SUM(N3845:N3862)+100,COUNT(N3845:N3862)+100)</f>
        <v>147109</v>
      </c>
      <c r="O3863" s="252" t="str">
        <f t="shared" ref="O3863:V3863" si="3478">CONCATENATE(SUM(O3845:O3862)+100,COUNT(O3845:O3862)+100)</f>
        <v>157109</v>
      </c>
      <c r="P3863" s="252" t="str">
        <f t="shared" si="3478"/>
        <v>158109</v>
      </c>
      <c r="Q3863" s="252" t="str">
        <f t="shared" si="3478"/>
        <v>145109</v>
      </c>
      <c r="R3863" s="252" t="str">
        <f t="shared" si="3478"/>
        <v>130109</v>
      </c>
      <c r="S3863" s="252" t="str">
        <f t="shared" si="3478"/>
        <v>151109</v>
      </c>
      <c r="T3863" s="252" t="str">
        <f t="shared" si="3478"/>
        <v>129109</v>
      </c>
      <c r="U3863" s="252" t="str">
        <f t="shared" si="3478"/>
        <v>145109</v>
      </c>
      <c r="V3863" s="252" t="str">
        <f t="shared" si="3478"/>
        <v>160109</v>
      </c>
      <c r="W3863" s="253"/>
      <c r="X3863" s="254">
        <f>SUM(X3845:X3862)</f>
        <v>9</v>
      </c>
      <c r="Y3863" s="255"/>
      <c r="Z3863" s="256"/>
      <c r="AA3863" s="257"/>
      <c r="AB3863" s="52"/>
      <c r="AC3863" s="52"/>
    </row>
    <row r="3864" spans="1:37" ht="18" x14ac:dyDescent="0.25">
      <c r="B3864" s="251" t="s">
        <v>322</v>
      </c>
      <c r="C3864" s="258">
        <f>AVERAGE(C3845:C3862)</f>
        <v>5.8888888888888893</v>
      </c>
      <c r="D3864" s="258">
        <f t="shared" ref="D3864:K3864" si="3479">AVERAGE(D3845:D3862)</f>
        <v>5.333333333333333</v>
      </c>
      <c r="E3864" s="258">
        <f t="shared" si="3479"/>
        <v>7</v>
      </c>
      <c r="F3864" s="258">
        <f t="shared" si="3479"/>
        <v>6</v>
      </c>
      <c r="G3864" s="258">
        <f t="shared" si="3479"/>
        <v>4.8888888888888893</v>
      </c>
      <c r="H3864" s="258">
        <f t="shared" si="3479"/>
        <v>4.333333333333333</v>
      </c>
      <c r="I3864" s="258">
        <f t="shared" si="3479"/>
        <v>4.8888888888888893</v>
      </c>
      <c r="J3864" s="258">
        <f t="shared" si="3479"/>
        <v>3.5555555555555554</v>
      </c>
      <c r="K3864" s="258">
        <f t="shared" si="3479"/>
        <v>5.5555555555555554</v>
      </c>
      <c r="L3864" s="259">
        <f>SUM(C3864:K3864)</f>
        <v>47.444444444444443</v>
      </c>
      <c r="M3864" s="260"/>
      <c r="N3864" s="258">
        <f>AVERAGE(N3845:N3862)</f>
        <v>5.2222222222222223</v>
      </c>
      <c r="O3864" s="258">
        <f t="shared" ref="O3864:V3864" si="3480">AVERAGE(O3845:O3862)</f>
        <v>6.333333333333333</v>
      </c>
      <c r="P3864" s="261">
        <f t="shared" si="3480"/>
        <v>6.4444444444444446</v>
      </c>
      <c r="Q3864" s="261">
        <f t="shared" si="3480"/>
        <v>5</v>
      </c>
      <c r="R3864" s="261">
        <f t="shared" si="3480"/>
        <v>3.3333333333333335</v>
      </c>
      <c r="S3864" s="261">
        <f t="shared" si="3480"/>
        <v>5.666666666666667</v>
      </c>
      <c r="T3864" s="261">
        <f t="shared" si="3480"/>
        <v>3.2222222222222223</v>
      </c>
      <c r="U3864" s="261">
        <f t="shared" si="3480"/>
        <v>5</v>
      </c>
      <c r="V3864" s="261">
        <f t="shared" si="3480"/>
        <v>6.666666666666667</v>
      </c>
      <c r="W3864" s="262">
        <f>SUM(N3864:V3864)</f>
        <v>46.888888888888886</v>
      </c>
      <c r="X3864" s="260"/>
      <c r="Y3864" s="148"/>
      <c r="Z3864" s="263"/>
      <c r="AA3864" s="264"/>
      <c r="AB3864" s="52"/>
      <c r="AC3864" s="52"/>
    </row>
    <row r="3865" spans="1:37" x14ac:dyDescent="0.25">
      <c r="B3865" s="265"/>
      <c r="C3865" s="266"/>
      <c r="D3865" s="265"/>
      <c r="E3865" s="266"/>
      <c r="F3865" s="265"/>
      <c r="G3865" s="266"/>
      <c r="H3865" s="265"/>
      <c r="I3865" s="266"/>
      <c r="J3865" s="265"/>
      <c r="K3865" s="266"/>
      <c r="L3865" s="265"/>
      <c r="M3865" s="266"/>
      <c r="N3865" s="265"/>
      <c r="O3865" s="266"/>
      <c r="P3865" s="265"/>
      <c r="Q3865" s="266"/>
      <c r="R3865" s="265"/>
      <c r="S3865" s="266"/>
      <c r="T3865" s="265"/>
      <c r="U3865" s="266"/>
      <c r="V3865" s="265"/>
      <c r="W3865" s="266"/>
      <c r="X3865" s="265"/>
      <c r="Y3865" s="266"/>
      <c r="Z3865" s="265"/>
      <c r="AA3865" s="266"/>
      <c r="AB3865" s="265"/>
      <c r="AC3865" s="266"/>
    </row>
    <row r="3866" spans="1:37" ht="18.75" thickBot="1" x14ac:dyDescent="0.3">
      <c r="B3866" s="267"/>
      <c r="C3866" s="267"/>
      <c r="D3866" s="267"/>
      <c r="E3866" s="296" t="s">
        <v>323</v>
      </c>
      <c r="F3866" s="297"/>
      <c r="G3866" s="297"/>
      <c r="H3866" s="297"/>
      <c r="I3866" s="297"/>
      <c r="J3866" s="297"/>
      <c r="K3866" s="297"/>
      <c r="L3866" s="297"/>
      <c r="M3866" s="297"/>
    </row>
    <row r="3867" spans="1:37" ht="16.5" thickBot="1" x14ac:dyDescent="0.3">
      <c r="B3867" s="267"/>
      <c r="C3867" s="52"/>
      <c r="D3867" s="268" t="s">
        <v>324</v>
      </c>
      <c r="E3867" s="293" t="s">
        <v>325</v>
      </c>
      <c r="F3867" s="294"/>
      <c r="G3867" s="294"/>
      <c r="H3867" s="294"/>
      <c r="I3867" s="294"/>
      <c r="J3867" s="294"/>
      <c r="K3867" s="294"/>
      <c r="L3867" s="294"/>
      <c r="M3867" s="295"/>
      <c r="P3867" t="s">
        <v>326</v>
      </c>
      <c r="R3867" t="s">
        <v>327</v>
      </c>
      <c r="W3867" s="247"/>
    </row>
    <row r="3868" spans="1:37" x14ac:dyDescent="0.25">
      <c r="B3868" s="267"/>
      <c r="C3868" s="52"/>
      <c r="D3868" s="269">
        <f>MAX(AC3845:AC3862)</f>
        <v>18</v>
      </c>
      <c r="E3868" s="270" t="s">
        <v>328</v>
      </c>
      <c r="F3868" s="271" t="s">
        <v>329</v>
      </c>
      <c r="G3868" s="271" t="s">
        <v>330</v>
      </c>
      <c r="H3868" s="271" t="s">
        <v>331</v>
      </c>
      <c r="I3868" s="271" t="s">
        <v>332</v>
      </c>
      <c r="J3868" s="271" t="s">
        <v>19</v>
      </c>
      <c r="K3868" s="271" t="s">
        <v>333</v>
      </c>
      <c r="L3868" s="271" t="s">
        <v>334</v>
      </c>
      <c r="M3868" s="272" t="s">
        <v>312</v>
      </c>
      <c r="N3868" t="s">
        <v>318</v>
      </c>
      <c r="O3868" s="273" t="s">
        <v>18</v>
      </c>
      <c r="P3868" s="274" t="s">
        <v>335</v>
      </c>
      <c r="Q3868" s="274" t="s">
        <v>336</v>
      </c>
      <c r="R3868" t="s">
        <v>0</v>
      </c>
      <c r="S3868" t="s">
        <v>1</v>
      </c>
      <c r="T3868" t="s">
        <v>13</v>
      </c>
      <c r="U3868" t="s">
        <v>337</v>
      </c>
      <c r="V3868" s="237" t="s">
        <v>338</v>
      </c>
      <c r="W3868" s="237" t="s">
        <v>339</v>
      </c>
      <c r="X3868" s="237" t="s">
        <v>340</v>
      </c>
      <c r="Y3868" s="237" t="s">
        <v>341</v>
      </c>
      <c r="Z3868" s="237" t="s">
        <v>342</v>
      </c>
      <c r="AA3868" s="237" t="s">
        <v>343</v>
      </c>
      <c r="AB3868" s="237" t="s">
        <v>344</v>
      </c>
      <c r="AC3868" s="237" t="s">
        <v>345</v>
      </c>
    </row>
    <row r="3869" spans="1:37" ht="16.5" thickBot="1" x14ac:dyDescent="0.3">
      <c r="A3869" s="238" t="str">
        <f>CONCATENATE($C$10,"P",A3843)</f>
        <v>2015P31</v>
      </c>
      <c r="B3869" s="275"/>
      <c r="C3869" s="52" t="str">
        <f>C3843</f>
        <v>Marty Donegan</v>
      </c>
      <c r="D3869" s="276">
        <f>IF(D3868=0,G3843,VLOOKUP(D3868,B3845:AB3862,27,FALSE))</f>
        <v>9</v>
      </c>
      <c r="E3869" s="277">
        <f>E3872+E3875</f>
        <v>18</v>
      </c>
      <c r="F3869" s="277">
        <f>F3872+F3875</f>
        <v>6</v>
      </c>
      <c r="G3869" s="277">
        <f>G3872+G3875</f>
        <v>6</v>
      </c>
      <c r="H3869" s="277">
        <f>H3872+H3875</f>
        <v>6</v>
      </c>
      <c r="I3869" s="277">
        <f>I3872+I3875</f>
        <v>36</v>
      </c>
      <c r="J3869" s="278">
        <f>E3869/I3869</f>
        <v>0.5</v>
      </c>
      <c r="K3869" s="279">
        <f>F3869/SUM(F3869:H3869)</f>
        <v>0.33333333333333331</v>
      </c>
      <c r="L3869" s="277">
        <f>L3872+L3875</f>
        <v>1</v>
      </c>
      <c r="M3869" s="277">
        <f>M3872+M3875</f>
        <v>12</v>
      </c>
      <c r="N3869" s="247">
        <f>VLOOKUP(D3868,AC3845:AH3862,6,FALSE)</f>
        <v>1.9999999999999982</v>
      </c>
      <c r="O3869">
        <f>IFERROR(VLOOKUP(D3868,AC3845:AI3862,7,FALSE),AI3845)</f>
        <v>8</v>
      </c>
      <c r="P3869" s="134">
        <f>IF(D3869&lt;=-1,ROUNDUP(((((ROUNDDOWN((AVERAGE(L3845:L3862,W3845:W3862)-36)*0.8,0)+0.001)/0.8)+36)*(COUNT(L3845:L3862,W3845:W3862)+1))-SUM(L3845:L3862,W3845:W3862),0),ROUNDUP(((((ROUNDDOWN((AVERAGE(L3845:L3862,W3845:W3862)-36)*0.8,0)+1)/0.8)+36)*(COUNT(L3845:L3862,W3845:W3862)+1))-SUM(L3845:L3862,W3845:W3862),0))</f>
        <v>49</v>
      </c>
      <c r="Q3869" s="134">
        <f>IF(ROUNDDOWN((AVERAGE(L3845:L3862,W3845:W3862)-36)*0.8,0)&lt;=0,ROUNDDOWN(((((ROUNDDOWN((AVERAGE(L3845:L3862,W3845:W3862)-36)*0.8,0)-1)/0.8)+36)*(COUNT(L3845:L3862,W3845:W3862)+1))-SUM(L3845:L3862,W3845:W3862),0),ROUNDDOWN(((((ROUNDDOWN((AVERAGE(L3845:L3862,W3845:W3862)-36)*0.8,0)-0.001)/0.8)+36)*(COUNT(L3845:L3862,W3845:W3862)+1))-SUM(L3845:L3862,W3845:W3862),0))</f>
        <v>24</v>
      </c>
      <c r="R3869" s="247">
        <f>L3864</f>
        <v>47.444444444444443</v>
      </c>
      <c r="S3869" s="247">
        <f>W3864</f>
        <v>46.888888888888886</v>
      </c>
      <c r="T3869">
        <f>SUMIF(AD3845:AD3862,"P",AI3845:AI3862)</f>
        <v>155</v>
      </c>
      <c r="U3869">
        <f>SUMIF(AD3845:AD3862,"P",AJ3845:AJ3862)</f>
        <v>135</v>
      </c>
      <c r="V3869" s="280">
        <f>SUM(COUNTIF(C3845:C3862,3),COUNTIF(D3845:D3862,2),COUNTIF(E3845:E3862,3),COUNTIF(F3845:F3862,2),COUNTIF(G3845:G3862,2),COUNTIF(H3845:H3862,1),COUNTIF(I3845:I3862,2),COUNTIF(J3845:J3862,1),COUNTIF(K3845:K3862,2),COUNTIF(N3845:N3862,2),COUNTIF(O3845:O3862,2),COUNTIF(P3845:P3862,3),COUNTIF(Q3845:Q3862,2),COUNTIF(R3845:R3862,1),COUNTIF(S3845:S3862,2),COUNTIF(T3845:T3862,1),COUNTIF(U3845:U3862,2),COUNTIF(V3845:V3862,3))/(9*MAX($AE3845:$AE3862))</f>
        <v>0</v>
      </c>
      <c r="W3869" s="280">
        <f>SUM(COUNTIF(C3845:C3862,4),COUNTIF(D3845:D3862,3),COUNTIF(E3845:E3862,4),COUNTIF(F3845:F3862,3),COUNTIF(G3845:G3862,3),COUNTIF(H3845:H3862,2),COUNTIF(I3845:I3862,3),COUNTIF(J3845:J3862,2),COUNTIF(K3845:K3862,3),COUNTIF(N3845:N3862,3),COUNTIF(O3845:O3862,3),COUNTIF(P3845:P3862,4),COUNTIF(Q3845:Q3862,3),COUNTIF(R3845:R3862,2),COUNTIF(S3845:S3862,3),COUNTIF(T3845:T3862,2),COUNTIF(U3845:U3862,3),COUNTIF(V3845:V3862,4))/(9*MAX($AE3845:$AE3862))</f>
        <v>0</v>
      </c>
      <c r="X3869" s="280">
        <f>SUM(COUNTIF(C3845:C3862,5),COUNTIF(D3845:D3862,4),COUNTIF(E3845:E3862,5),COUNTIF(F3845:F3862,4),COUNTIF(G3845:G3862,4),COUNTIF(H3845:H3862,3),COUNTIF(I3845:I3862,4),COUNTIF(J3845:J3862,3),COUNTIF(K3845:K3862,4),COUNTIF(N3845:N3862,4),COUNTIF(O3845:O3862,4),COUNTIF(P3845:P3862,5),COUNTIF(Q3845:Q3862,4),COUNTIF(R3845:R3862,3),COUNTIF(S3845:S3862,4),COUNTIF(T3845:T3862,3),COUNTIF(U3845:U3862,4),COUNTIF(V3845:V3862,5))/(9*MAX($AE3845:$AE3862))</f>
        <v>0.22222222222222221</v>
      </c>
      <c r="Y3869" s="280">
        <f>SUM(COUNTIF(C3845:C3862,6),COUNTIF(D3845:D3862,5),COUNTIF(E3845:E3862,6),COUNTIF(F3845:F3862,5),COUNTIF(G3845:G3862,5),COUNTIF(H3845:H3862,4),COUNTIF(I3845:I3862,5),COUNTIF(J3845:J3862,4),COUNTIF(K3845:K3862,5),COUNTIF(N3845:N3862,5),COUNTIF(O3845:O3862,5),COUNTIF(P3845:P3862,6),COUNTIF(Q3845:Q3862,5),COUNTIF(R3845:R3862,4),COUNTIF(S3845:S3862,5),COUNTIF(T3845:T3862,4),COUNTIF(U3845:U3862,5),COUNTIF(V3845:V3862,6))/(9*MAX($AE3845:$AE3862))</f>
        <v>0.43827160493827161</v>
      </c>
      <c r="Z3869" s="280">
        <f>SUM(COUNTIF(C3845:C3862,"&gt;=7"),COUNTIF(D3845:D3862,"&gt;=6"),COUNTIF(E3845:E3862,"&gt;=7"),COUNTIF(F3845:F3862,"&gt;=6"),COUNTIF(G3845:G3862,"&gt;=6"),COUNTIF(H3845:H3862,"&gt;=5"),COUNTIF(I3845:I3862,"&gt;=6"),COUNTIF(J3845:J3862,"&gt;=5"),COUNTIF(K3845:K3862,"&gt;=6"),COUNTIF(N3845:N3862,"&gt;=6"),COUNTIF(O3845:O3862,"&gt;=6"),COUNTIF(P3845:P3862,"&gt;=7"),COUNTIF(Q3845:Q3862,"&gt;=6"),COUNTIF(R3845:R3862,"&gt;=5"),COUNTIF(S3845:S3862,"&gt;=6"),COUNTIF(T3845:T3862,"&gt;=5"),COUNTIF(U3845:U3862,"&gt;=6"),COUNTIF(V3845:V3862,"&gt;=7"))/(9*MAX($AE3845:$AE3862))</f>
        <v>0.33950617283950618</v>
      </c>
      <c r="AA3869">
        <f>AVERAGE(AI3845:AI3854)</f>
        <v>8</v>
      </c>
      <c r="AB3869">
        <f t="shared" ref="AB3869" si="3481">MAX(AI3845:AI3862)</f>
        <v>11</v>
      </c>
      <c r="AC3869">
        <f>MIN(AI3845:AI3861)</f>
        <v>7</v>
      </c>
    </row>
    <row r="3870" spans="1:37" x14ac:dyDescent="0.25">
      <c r="E3870" s="293" t="s">
        <v>346</v>
      </c>
      <c r="F3870" s="294"/>
      <c r="G3870" s="294"/>
      <c r="H3870" s="294"/>
      <c r="I3870" s="294"/>
      <c r="J3870" s="294"/>
      <c r="K3870" s="294"/>
      <c r="L3870" s="294"/>
      <c r="M3870" s="295"/>
    </row>
    <row r="3871" spans="1:37" x14ac:dyDescent="0.25">
      <c r="E3871" s="270" t="s">
        <v>328</v>
      </c>
      <c r="F3871" s="271" t="s">
        <v>329</v>
      </c>
      <c r="G3871" s="271" t="s">
        <v>330</v>
      </c>
      <c r="H3871" s="271" t="s">
        <v>331</v>
      </c>
      <c r="I3871" s="271" t="s">
        <v>332</v>
      </c>
      <c r="J3871" s="271" t="s">
        <v>19</v>
      </c>
      <c r="K3871" s="271" t="s">
        <v>333</v>
      </c>
      <c r="L3871" s="271" t="s">
        <v>334</v>
      </c>
      <c r="M3871" s="272" t="s">
        <v>312</v>
      </c>
    </row>
    <row r="3872" spans="1:37" ht="16.5" thickBot="1" x14ac:dyDescent="0.3">
      <c r="E3872" s="281">
        <f>M3863</f>
        <v>9</v>
      </c>
      <c r="F3872" s="199">
        <f>COUNTIF(M3845:M3862,"&gt;1")</f>
        <v>3</v>
      </c>
      <c r="G3872" s="199">
        <f>COUNTIF(M3845:M3862,"&lt;1")</f>
        <v>3</v>
      </c>
      <c r="H3872" s="199">
        <f>COUNTIF(M3845:M3862,"=1")</f>
        <v>3</v>
      </c>
      <c r="I3872" s="199">
        <f>SUM(F3872:H3872)*2</f>
        <v>18</v>
      </c>
      <c r="J3872" s="278">
        <f>E3872/I3872</f>
        <v>0.5</v>
      </c>
      <c r="K3872" s="279">
        <f>F3872/SUM(F3872:H3872)</f>
        <v>0.33333333333333331</v>
      </c>
      <c r="L3872" s="282">
        <f>SUM(Z3845,Z3847,Z3849,Z3851,Z3853,Z3855,Z3857,Z3859,Z3861)</f>
        <v>1</v>
      </c>
      <c r="M3872" s="283">
        <f>SUM(AA3845,AA3847,AA3849,AA3851,AA3853,AA3855,AA3857,AA3859,AA3861)</f>
        <v>12</v>
      </c>
    </row>
    <row r="3873" spans="1:37" x14ac:dyDescent="0.25">
      <c r="E3873" s="293" t="s">
        <v>347</v>
      </c>
      <c r="F3873" s="294"/>
      <c r="G3873" s="294"/>
      <c r="H3873" s="294"/>
      <c r="I3873" s="294"/>
      <c r="J3873" s="294"/>
      <c r="K3873" s="294"/>
      <c r="L3873" s="294"/>
      <c r="M3873" s="295"/>
    </row>
    <row r="3874" spans="1:37" x14ac:dyDescent="0.25">
      <c r="E3874" s="270" t="s">
        <v>328</v>
      </c>
      <c r="F3874" s="271" t="s">
        <v>329</v>
      </c>
      <c r="G3874" s="271" t="s">
        <v>330</v>
      </c>
      <c r="H3874" s="271" t="s">
        <v>331</v>
      </c>
      <c r="I3874" s="271" t="s">
        <v>332</v>
      </c>
      <c r="J3874" s="271" t="s">
        <v>19</v>
      </c>
      <c r="K3874" s="271" t="s">
        <v>333</v>
      </c>
      <c r="L3874" s="271" t="s">
        <v>334</v>
      </c>
      <c r="M3874" s="272" t="s">
        <v>312</v>
      </c>
    </row>
    <row r="3875" spans="1:37" ht="16.5" thickBot="1" x14ac:dyDescent="0.3">
      <c r="E3875" s="281">
        <f>X3863</f>
        <v>9</v>
      </c>
      <c r="F3875" s="199">
        <f>COUNTIF(X3845:X3862,"&gt;1")</f>
        <v>3</v>
      </c>
      <c r="G3875" s="199">
        <f>COUNTIF(X3845:X3862,"&lt;1")</f>
        <v>3</v>
      </c>
      <c r="H3875" s="199">
        <f>COUNTIF(X3845:X3862,"=1")</f>
        <v>3</v>
      </c>
      <c r="I3875" s="199">
        <f>SUM(F3875:H3875)*2</f>
        <v>18</v>
      </c>
      <c r="J3875" s="278">
        <f>E3875/I3875</f>
        <v>0.5</v>
      </c>
      <c r="K3875" s="279">
        <f>F3875/SUM(F3875:H3875)</f>
        <v>0.33333333333333331</v>
      </c>
      <c r="L3875" s="284">
        <f>SUM(Z3846,Z3848,Z3850,Z3852,Z3854,Z3856,Z3858,Z3860,Z3862)</f>
        <v>0</v>
      </c>
      <c r="M3875" s="285">
        <f>SUM(AA3846,AA3848,AA3850,AA3852,AA3854,AA3856,AA3858,AA3860,AA3862)</f>
        <v>0</v>
      </c>
    </row>
    <row r="3877" spans="1:37" ht="16.5" thickBot="1" x14ac:dyDescent="0.3"/>
    <row r="3878" spans="1:37" ht="21" thickBot="1" x14ac:dyDescent="0.35">
      <c r="A3878" s="223">
        <v>32</v>
      </c>
      <c r="B3878" s="224"/>
      <c r="C3878" s="225" t="s">
        <v>235</v>
      </c>
      <c r="D3878" s="225"/>
      <c r="E3878" s="225"/>
      <c r="F3878" s="23" t="s">
        <v>308</v>
      </c>
      <c r="G3878" s="226">
        <v>10</v>
      </c>
      <c r="I3878" s="225"/>
      <c r="J3878" s="52"/>
      <c r="K3878" s="52"/>
      <c r="L3878" s="298" t="s">
        <v>0</v>
      </c>
      <c r="M3878" s="299"/>
      <c r="N3878" s="225"/>
      <c r="O3878" s="225"/>
      <c r="P3878" s="225"/>
      <c r="Q3878" s="225"/>
      <c r="R3878" s="225" t="s">
        <v>309</v>
      </c>
      <c r="S3878" s="226">
        <v>3</v>
      </c>
      <c r="T3878" s="52"/>
      <c r="U3878" s="52"/>
      <c r="V3878" s="52"/>
      <c r="W3878" s="298" t="s">
        <v>1</v>
      </c>
      <c r="X3878" s="299"/>
      <c r="Y3878" s="52"/>
      <c r="Z3878" s="52"/>
      <c r="AA3878" s="52"/>
      <c r="AB3878" s="52"/>
      <c r="AC3878" s="52"/>
    </row>
    <row r="3879" spans="1:37" ht="16.5" thickBot="1" x14ac:dyDescent="0.3">
      <c r="B3879" s="52" t="s">
        <v>4</v>
      </c>
      <c r="C3879" s="228">
        <v>1</v>
      </c>
      <c r="D3879" s="229">
        <v>2</v>
      </c>
      <c r="E3879" s="229">
        <v>3</v>
      </c>
      <c r="F3879" s="229">
        <v>4</v>
      </c>
      <c r="G3879" s="229">
        <v>5</v>
      </c>
      <c r="H3879" s="229">
        <v>6</v>
      </c>
      <c r="I3879" s="229">
        <v>7</v>
      </c>
      <c r="J3879" s="229">
        <v>8</v>
      </c>
      <c r="K3879" s="230">
        <v>9</v>
      </c>
      <c r="L3879" s="231" t="s">
        <v>69</v>
      </c>
      <c r="M3879" s="232" t="s">
        <v>8</v>
      </c>
      <c r="N3879" s="233">
        <v>10</v>
      </c>
      <c r="O3879" s="234">
        <v>11</v>
      </c>
      <c r="P3879" s="234">
        <v>12</v>
      </c>
      <c r="Q3879" s="234">
        <v>13</v>
      </c>
      <c r="R3879" s="234">
        <v>14</v>
      </c>
      <c r="S3879" s="234">
        <v>15</v>
      </c>
      <c r="T3879" s="234">
        <v>16</v>
      </c>
      <c r="U3879" s="234">
        <v>17</v>
      </c>
      <c r="V3879" s="234">
        <v>18</v>
      </c>
      <c r="W3879" s="231" t="s">
        <v>69</v>
      </c>
      <c r="X3879" s="232" t="s">
        <v>8</v>
      </c>
      <c r="Y3879" s="235" t="s">
        <v>310</v>
      </c>
      <c r="Z3879" s="236" t="s">
        <v>311</v>
      </c>
      <c r="AA3879" s="235" t="s">
        <v>312</v>
      </c>
      <c r="AB3879" s="235" t="s">
        <v>313</v>
      </c>
      <c r="AC3879" s="237" t="s">
        <v>314</v>
      </c>
      <c r="AD3879" s="237" t="s">
        <v>315</v>
      </c>
      <c r="AE3879" s="237" t="s">
        <v>316</v>
      </c>
      <c r="AF3879" s="237" t="s">
        <v>192</v>
      </c>
      <c r="AG3879" s="237" t="s">
        <v>317</v>
      </c>
      <c r="AH3879" s="237" t="s">
        <v>318</v>
      </c>
      <c r="AI3879" s="237" t="s">
        <v>18</v>
      </c>
      <c r="AJ3879" s="237" t="s">
        <v>319</v>
      </c>
      <c r="AK3879" t="s">
        <v>69</v>
      </c>
    </row>
    <row r="3880" spans="1:37" ht="16.5" thickBot="1" x14ac:dyDescent="0.3">
      <c r="A3880" s="238" t="str">
        <f>CONCATENATE($C$10,"Wk ",B3880,"P",A3878)</f>
        <v>2015Wk 1P32</v>
      </c>
      <c r="B3880" s="52">
        <v>1</v>
      </c>
      <c r="C3880" s="52">
        <f>IFERROR(VLOOKUP($A3880,$A$106:$Q$3105,5,FALSE),"DNP")</f>
        <v>7</v>
      </c>
      <c r="D3880" s="52">
        <f>IFERROR(VLOOKUP($A3880,$A$106:$Q$3105,6,FALSE),"DNP")</f>
        <v>5</v>
      </c>
      <c r="E3880" s="52">
        <f>IFERROR(VLOOKUP($A3880,$A$106:$Q$3105,7,FALSE),"DNP")</f>
        <v>6</v>
      </c>
      <c r="F3880" s="52">
        <f>IFERROR(VLOOKUP($A3880,$A$106:$Q$3105,8,FALSE),"DNP")</f>
        <v>5</v>
      </c>
      <c r="G3880" s="52">
        <f>IFERROR(VLOOKUP($A3880,$A$106:$Q$3105,9,FALSE),"DNP")</f>
        <v>5</v>
      </c>
      <c r="H3880" s="52">
        <f>IFERROR(VLOOKUP($A3880,$A$106:$Q$3105,10,FALSE),"DNP")</f>
        <v>4</v>
      </c>
      <c r="I3880" s="52">
        <f>IFERROR(VLOOKUP($A3880,$A$106:$Q$3105,11,FALSE),"DNP")</f>
        <v>5</v>
      </c>
      <c r="J3880" s="52">
        <f>IFERROR(VLOOKUP($A3880,$A$106:$Q$3105,12,FALSE),"DNP")</f>
        <v>5</v>
      </c>
      <c r="K3880" s="52">
        <f>IFERROR(VLOOKUP($A3880,$A$106:$Q$3105,13,FALSE),"DNP")</f>
        <v>5</v>
      </c>
      <c r="L3880" s="239">
        <f>IF(OR(K3880="DNP",K3880=""),"DNP",SUM(C3880:K3880))</f>
        <v>47</v>
      </c>
      <c r="M3880" s="240">
        <f>IFERROR(VLOOKUP($A3880,$A$106:$Q$3105,17,FALSE),"DNP")</f>
        <v>2</v>
      </c>
      <c r="N3880" s="241"/>
      <c r="O3880" s="241"/>
      <c r="P3880" s="241"/>
      <c r="Q3880" s="241"/>
      <c r="R3880" s="241"/>
      <c r="S3880" s="241"/>
      <c r="T3880" s="241"/>
      <c r="U3880" s="241"/>
      <c r="V3880" s="241"/>
      <c r="W3880" s="242"/>
      <c r="X3880" s="243"/>
      <c r="Y3880" s="49" t="str">
        <f>IF(M3880="DNP","DNP",IF(M3880=1,"T",IF(M3880&gt;1,"W","L")))</f>
        <v>W</v>
      </c>
      <c r="Z3880" s="49">
        <f t="shared" ref="Z3880:Z3897" si="3482">IFERROR(VLOOKUP($A3880,$A$106:$Q$3105,15,FALSE),"")</f>
        <v>1</v>
      </c>
      <c r="AA3880" s="244">
        <f t="shared" ref="AA3880:AA3897" si="3483">IFERROR(VLOOKUP($A3880,$A$106:$Q$3105,16,FALSE),"")</f>
        <v>7</v>
      </c>
      <c r="AB3880" s="245">
        <f t="shared" ref="AB3880" si="3484">G3878</f>
        <v>10</v>
      </c>
      <c r="AC3880" s="246">
        <f t="shared" ref="AC3880:AC3888" si="3485">IF(VLOOKUP(LEFT($A3880,8),$A$106:$Q$3105,17,FALSE)="Played",B3880,"")</f>
        <v>1</v>
      </c>
      <c r="AD3880" t="str">
        <f>IF(L3880&lt;&gt;"DNP","P","DNP")</f>
        <v>P</v>
      </c>
      <c r="AE3880" s="52">
        <f>COUNTIF(AD3880:AD3880,"=P")</f>
        <v>1</v>
      </c>
      <c r="AF3880" t="str">
        <f t="shared" ref="AF3880:AF3897" si="3486">IFERROR(VLOOKUP($A3880,$A$106:$R$3105,18,FALSE),"DNP")</f>
        <v>R</v>
      </c>
      <c r="AG3880" s="247">
        <f>IF(OR(W3880="DNP",W3880="")=TRUE,0,((W3899-W3880)*0.4)+(IF(Y3880="W",0.3,IF(Y3880="T",0,-0.3)))+(IF(X3880="",0,X3880*0.3)))+IF(OR(L3880="DNP",L3880="")=TRUE,0,((L3899-L3880)*0.4)+(IF(Y3880="W",0.3,IF(Y3880="T",0,-0.3)))+(IF(M3880="",0,M3880*0.3)))</f>
        <v>1.522222222222223</v>
      </c>
      <c r="AH3880" s="247">
        <f>AG3880</f>
        <v>1.522222222222223</v>
      </c>
      <c r="AI3880">
        <f>(34-(AB3880*2))/2</f>
        <v>7</v>
      </c>
      <c r="AJ3880">
        <f t="shared" ref="AJ3880" si="3487">AI3880+VLOOKUP(A3880,$A$160:$O$264,15,FALSE)</f>
        <v>7</v>
      </c>
      <c r="AK3880">
        <f t="shared" ref="AK3880" si="3488">IFERROR(L3880+W3880,"DNP")</f>
        <v>47</v>
      </c>
    </row>
    <row r="3881" spans="1:37" ht="16.5" thickBot="1" x14ac:dyDescent="0.3">
      <c r="A3881" s="238" t="str">
        <f>CONCATENATE($C$10,"Wk ",B3881,"P",A3878)</f>
        <v>2015Wk 2P32</v>
      </c>
      <c r="B3881" s="52">
        <v>2</v>
      </c>
      <c r="C3881" s="241"/>
      <c r="D3881" s="241"/>
      <c r="E3881" s="241"/>
      <c r="F3881" s="241"/>
      <c r="G3881" s="241"/>
      <c r="H3881" s="241"/>
      <c r="I3881" s="241"/>
      <c r="J3881" s="241"/>
      <c r="K3881" s="241"/>
      <c r="L3881" s="248"/>
      <c r="M3881" s="249"/>
      <c r="N3881" s="52">
        <f>IFERROR(VLOOKUP($A3881,$A$106:$Q$3105,5,FALSE),"DNP")</f>
        <v>5</v>
      </c>
      <c r="O3881" s="52">
        <f>IFERROR(VLOOKUP($A3881,$A$106:$Q$3105,6,FALSE),"DNP")</f>
        <v>8</v>
      </c>
      <c r="P3881" s="52">
        <f>IFERROR(VLOOKUP($A3881,$A$106:$Q$3105,7,FALSE),"DNP")</f>
        <v>5</v>
      </c>
      <c r="Q3881" s="52">
        <f>IFERROR(VLOOKUP($A3881,$A$106:$Q$3105,8,FALSE),"DNP")</f>
        <v>5</v>
      </c>
      <c r="R3881" s="52">
        <f>IFERROR(VLOOKUP($A3881,$A$106:$Q$3105,9,FALSE),"DNP")</f>
        <v>3</v>
      </c>
      <c r="S3881" s="52">
        <f>IFERROR(VLOOKUP($A3881,$A$106:$Q$3105,10,FALSE),"DNP")</f>
        <v>7</v>
      </c>
      <c r="T3881" s="52">
        <f>IFERROR(VLOOKUP($A3881,$A$106:$Q$3105,11,FALSE),"DNP")</f>
        <v>4</v>
      </c>
      <c r="U3881" s="52">
        <f>IFERROR(VLOOKUP($A3881,$A$106:$Q$3105,12,FALSE),"DNP")</f>
        <v>4</v>
      </c>
      <c r="V3881" s="52">
        <f>IFERROR(VLOOKUP($A3881,$A$106:$Q$3105,13,FALSE),"DNP")</f>
        <v>6</v>
      </c>
      <c r="W3881" s="239">
        <f>IF(OR(V3881="DNP",V3881=""),"DNP",SUM(N3881:V3881))</f>
        <v>47</v>
      </c>
      <c r="X3881" s="240">
        <f>IFERROR(VLOOKUP($A3881,$A$106:$Q$3105,17,FALSE),"DNP")</f>
        <v>2</v>
      </c>
      <c r="Y3881" s="49" t="str">
        <f>IF(X3881="DNP","DNP",IF(X3881=1,"T",IF(X3881&gt;1,"W","L")))</f>
        <v>W</v>
      </c>
      <c r="Z3881" s="49">
        <f t="shared" si="3482"/>
        <v>0</v>
      </c>
      <c r="AA3881" s="244">
        <f t="shared" si="3483"/>
        <v>0</v>
      </c>
      <c r="AB3881" s="245">
        <f t="shared" ref="AB3881" si="3489">G3878</f>
        <v>10</v>
      </c>
      <c r="AC3881" s="246">
        <f t="shared" si="3485"/>
        <v>2</v>
      </c>
      <c r="AD3881" t="str">
        <f>IF(W3881&lt;&gt;"DNP","P","DNP")</f>
        <v>P</v>
      </c>
      <c r="AE3881" s="52">
        <f>COUNTIF(AD3880:AD3881,"=P")</f>
        <v>2</v>
      </c>
      <c r="AF3881" t="str">
        <f t="shared" si="3486"/>
        <v>R</v>
      </c>
      <c r="AG3881" s="247">
        <f>IF(OR(W3881="DNP",W3881="")=TRUE,0,((W3899-W3881)*0.4)+(IF(Y3881="W",0.3,IF(Y3881="T",0,-0.3)))+(IF(X3881="",0,X3881*0.3)))+IF(OR(L3881="DNP",L3881="")=TRUE,0,((L3899-L3881)*0.4)+(IF(Y3881="W",0.3,IF(Y3881="T",0,-0.3)))+(IF(M3881="",0,M3881*0.3)))</f>
        <v>1.3444444444444459</v>
      </c>
      <c r="AH3881" s="247">
        <f>AG3881+(AG3880*0.67)</f>
        <v>2.3643333333333354</v>
      </c>
      <c r="AI3881">
        <f t="shared" ref="AI3881:AI3897" si="3490">(34-(AB3881*2))/2</f>
        <v>7</v>
      </c>
      <c r="AJ3881">
        <f t="shared" ref="AJ3881" si="3491">AI3881+VLOOKUP(A3881,$A$327:$O$431,15,FALSE)</f>
        <v>9</v>
      </c>
      <c r="AK3881">
        <f t="shared" si="3423"/>
        <v>47</v>
      </c>
    </row>
    <row r="3882" spans="1:37" ht="16.5" thickBot="1" x14ac:dyDescent="0.3">
      <c r="A3882" s="238" t="str">
        <f>CONCATENATE($C$10,"Wk ",B3882,"P",A3878)</f>
        <v>2015Wk 3P32</v>
      </c>
      <c r="B3882" s="52">
        <v>3</v>
      </c>
      <c r="C3882" s="52">
        <f>IFERROR(VLOOKUP($A3882,$A$106:$Q$3105,5,FALSE),"DNP")</f>
        <v>6</v>
      </c>
      <c r="D3882" s="52">
        <f>IFERROR(VLOOKUP($A3882,$A$106:$Q$3105,6,FALSE),"DNP")</f>
        <v>5</v>
      </c>
      <c r="E3882" s="52">
        <f>IFERROR(VLOOKUP($A3882,$A$106:$Q$3105,7,FALSE),"DNP")</f>
        <v>6</v>
      </c>
      <c r="F3882" s="52">
        <f>IFERROR(VLOOKUP($A3882,$A$106:$Q$3105,8,FALSE),"DNP")</f>
        <v>6</v>
      </c>
      <c r="G3882" s="52">
        <f>IFERROR(VLOOKUP($A3882,$A$106:$Q$3105,9,FALSE),"DNP")</f>
        <v>5</v>
      </c>
      <c r="H3882" s="52">
        <f>IFERROR(VLOOKUP($A3882,$A$106:$Q$3105,10,FALSE),"DNP")</f>
        <v>5</v>
      </c>
      <c r="I3882" s="52">
        <f>IFERROR(VLOOKUP($A3882,$A$106:$Q$3105,11,FALSE),"DNP")</f>
        <v>4</v>
      </c>
      <c r="J3882" s="52">
        <f>IFERROR(VLOOKUP($A3882,$A$106:$Q$3105,12,FALSE),"DNP")</f>
        <v>4</v>
      </c>
      <c r="K3882" s="52">
        <f>IFERROR(VLOOKUP($A3882,$A$106:$Q$3105,13,FALSE),"DNP")</f>
        <v>5</v>
      </c>
      <c r="L3882" s="239">
        <f>IF(OR(K3882="DNP",K3882=""),"DNP",SUM(C3882:K3882))</f>
        <v>46</v>
      </c>
      <c r="M3882" s="240">
        <f>IFERROR(VLOOKUP($A3882,$A$106:$Q$3105,17,FALSE),"DNP")</f>
        <v>1</v>
      </c>
      <c r="N3882" s="241"/>
      <c r="O3882" s="241"/>
      <c r="P3882" s="241"/>
      <c r="Q3882" s="241"/>
      <c r="R3882" s="241"/>
      <c r="S3882" s="241"/>
      <c r="T3882" s="241"/>
      <c r="U3882" s="241"/>
      <c r="V3882" s="241"/>
      <c r="W3882" s="242"/>
      <c r="X3882" s="243"/>
      <c r="Y3882" s="49" t="str">
        <f t="shared" ref="Y3882" si="3492">IF(M3882="DNP","DNP",IF(M3882=1,"T",IF(M3882&gt;1,"W","L")))</f>
        <v>T</v>
      </c>
      <c r="Z3882" s="49">
        <f t="shared" si="3482"/>
        <v>0</v>
      </c>
      <c r="AA3882" s="244">
        <f t="shared" si="3483"/>
        <v>0</v>
      </c>
      <c r="AB3882" s="250">
        <f t="shared" ref="AB3882" si="3493">G3878</f>
        <v>10</v>
      </c>
      <c r="AC3882" s="246">
        <f t="shared" si="3485"/>
        <v>3</v>
      </c>
      <c r="AD3882" t="str">
        <f>IF(L3882&lt;&gt;"DNP","P","DNP")</f>
        <v>P</v>
      </c>
      <c r="AE3882" s="52">
        <f>COUNTIF(AD3880:AD3882,"=P")</f>
        <v>3</v>
      </c>
      <c r="AF3882" t="str">
        <f t="shared" si="3486"/>
        <v>R</v>
      </c>
      <c r="AG3882" s="247">
        <f>IF(OR(W3882="DNP",W3882="")=TRUE,0,((W3899-W3882)*0.4)+(IF(Y3882="W",0.3,IF(Y3882="T",0,-0.3)))+(IF(X3882="",0,X3882*0.3)))+IF(OR(L3882="DNP",L3882="")=TRUE,0,((L3899-L3882)*0.4)+(IF(Y3882="W",0.3,IF(Y3882="T",0,-0.3)))+(IF(M3882="",0,M3882*0.3)))</f>
        <v>1.3222222222222229</v>
      </c>
      <c r="AH3882" s="247">
        <f>AG3882+(AG3881*0.67)+AG3880*0.33</f>
        <v>2.7253333333333352</v>
      </c>
      <c r="AI3882">
        <f t="shared" si="3490"/>
        <v>7</v>
      </c>
      <c r="AJ3882">
        <f t="shared" ref="AJ3882" si="3494">AI3882+VLOOKUP(A3882,$A$494:$O$598,15,FALSE)</f>
        <v>8</v>
      </c>
      <c r="AK3882">
        <f t="shared" si="3423"/>
        <v>46</v>
      </c>
    </row>
    <row r="3883" spans="1:37" ht="16.5" thickBot="1" x14ac:dyDescent="0.3">
      <c r="A3883" s="238" t="str">
        <f>CONCATENATE($C$10,"Wk ",B3883,"P",A3878)</f>
        <v>2015Wk 4P32</v>
      </c>
      <c r="B3883" s="52">
        <v>4</v>
      </c>
      <c r="C3883" s="241"/>
      <c r="D3883" s="241"/>
      <c r="E3883" s="241"/>
      <c r="F3883" s="241"/>
      <c r="G3883" s="241"/>
      <c r="H3883" s="241"/>
      <c r="I3883" s="241"/>
      <c r="J3883" s="241"/>
      <c r="K3883" s="241"/>
      <c r="L3883" s="248"/>
      <c r="M3883" s="249"/>
      <c r="N3883" s="52">
        <f>IFERROR(VLOOKUP($A3883,$A$106:$Q$3105,5,FALSE),"DNP")</f>
        <v>6</v>
      </c>
      <c r="O3883" s="52">
        <f>IFERROR(VLOOKUP($A3883,$A$106:$Q$3105,6,FALSE),"DNP")</f>
        <v>8</v>
      </c>
      <c r="P3883" s="52">
        <f>IFERROR(VLOOKUP($A3883,$A$106:$Q$3105,7,FALSE),"DNP")</f>
        <v>6</v>
      </c>
      <c r="Q3883" s="52">
        <f>IFERROR(VLOOKUP($A3883,$A$106:$Q$3105,8,FALSE),"DNP")</f>
        <v>5</v>
      </c>
      <c r="R3883" s="52">
        <f>IFERROR(VLOOKUP($A3883,$A$106:$Q$3105,9,FALSE),"DNP")</f>
        <v>4</v>
      </c>
      <c r="S3883" s="52">
        <f>IFERROR(VLOOKUP($A3883,$A$106:$Q$3105,10,FALSE),"DNP")</f>
        <v>6</v>
      </c>
      <c r="T3883" s="52">
        <f>IFERROR(VLOOKUP($A3883,$A$106:$Q$3105,11,FALSE),"DNP")</f>
        <v>5</v>
      </c>
      <c r="U3883" s="52">
        <f>IFERROR(VLOOKUP($A3883,$A$106:$Q$3105,12,FALSE),"DNP")</f>
        <v>5</v>
      </c>
      <c r="V3883" s="52">
        <f>IFERROR(VLOOKUP($A3883,$A$106:$Q$3105,13,FALSE),"DNP")</f>
        <v>7</v>
      </c>
      <c r="W3883" s="239">
        <f>IF(OR(V3883="DNP",V3883=""),"DNP",SUM(N3883:V3883))</f>
        <v>52</v>
      </c>
      <c r="X3883" s="240">
        <f>IFERROR(VLOOKUP($A3883,$A$106:$Q$3105,17,FALSE),"DNP")</f>
        <v>0</v>
      </c>
      <c r="Y3883" s="49" t="str">
        <f t="shared" ref="Y3883" si="3495">IF(X3883="DNP","DNP",IF(X3883=1,"T",IF(X3883&gt;1,"W","L")))</f>
        <v>L</v>
      </c>
      <c r="Z3883" s="49">
        <f t="shared" si="3482"/>
        <v>0</v>
      </c>
      <c r="AA3883" s="244">
        <f t="shared" si="3483"/>
        <v>0</v>
      </c>
      <c r="AB3883" s="250">
        <f t="shared" ref="AB3883" si="3496">IF(AE3883&gt;=4,ROUNDDOWN((((VLOOKUP(MAX(AE3880:AE3883),AE3880:AK3897,7,FALSE)+VLOOKUP(MAX(AE3880:AE3883)-1,AE3880:AK3897,7,FALSE)+VLOOKUP(MAX(AE3880:AE3883)-2,AE3880:AK3897,7,FALSE)+VLOOKUP(MAX(AE3880:AE3883)-3,AE3880:AK3897,7,FALSE))/4)-36)*0.8,0),G3878)</f>
        <v>9</v>
      </c>
      <c r="AC3883" s="246">
        <f t="shared" si="3485"/>
        <v>4</v>
      </c>
      <c r="AD3883" t="str">
        <f>IF(W3883&lt;&gt;"DNP","P","DNP")</f>
        <v>P</v>
      </c>
      <c r="AE3883" s="52">
        <f>COUNTIF(AD3880:AD3883,"=P")</f>
        <v>4</v>
      </c>
      <c r="AF3883" t="str">
        <f t="shared" si="3486"/>
        <v>R</v>
      </c>
      <c r="AG3883" s="247">
        <f>IF(OR(W3883="DNP",W3883="")=TRUE,0,((W3899-W3883)*0.4)+(IF(Y3883="W",0.3,IF(Y3883="T",0,-0.3)))+(IF(X3883="",0,X3883*0.3)))+IF(OR(L3883="DNP",L3883="")=TRUE,0,((L3899-L3883)*0.4)+(IF(Y3883="W",0.3,IF(Y3883="T",0,-0.3)))+(IF(M3883="",0,M3883*0.3)))</f>
        <v>-1.8555555555555545</v>
      </c>
      <c r="AH3883" s="247">
        <f t="shared" ref="AH3883:AH3897" si="3497">AG3883+(AG3882*0.67)+AG3881*0.33</f>
        <v>-0.52599999999999802</v>
      </c>
      <c r="AI3883">
        <f t="shared" si="3490"/>
        <v>8</v>
      </c>
      <c r="AJ3883">
        <f t="shared" ref="AJ3883" si="3498">AI3883+VLOOKUP(A3883,$A$661:$O$765,15,FALSE)</f>
        <v>4</v>
      </c>
      <c r="AK3883">
        <f t="shared" si="3423"/>
        <v>52</v>
      </c>
    </row>
    <row r="3884" spans="1:37" ht="16.5" thickBot="1" x14ac:dyDescent="0.3">
      <c r="A3884" s="238" t="str">
        <f>CONCATENATE($C$10,"Wk ",B3884,"P",A3878)</f>
        <v>2015Wk 5P32</v>
      </c>
      <c r="B3884" s="52">
        <v>5</v>
      </c>
      <c r="C3884" s="52">
        <f>IFERROR(VLOOKUP($A3884,$A$106:$Q$3105,5,FALSE),"DNP")</f>
        <v>7</v>
      </c>
      <c r="D3884" s="52">
        <f>IFERROR(VLOOKUP($A3884,$A$106:$Q$3105,6,FALSE),"DNP")</f>
        <v>5</v>
      </c>
      <c r="E3884" s="52">
        <f>IFERROR(VLOOKUP($A3884,$A$106:$Q$3105,7,FALSE),"DNP")</f>
        <v>7</v>
      </c>
      <c r="F3884" s="52">
        <f>IFERROR(VLOOKUP($A3884,$A$106:$Q$3105,8,FALSE),"DNP")</f>
        <v>5</v>
      </c>
      <c r="G3884" s="52">
        <f>IFERROR(VLOOKUP($A3884,$A$106:$Q$3105,9,FALSE),"DNP")</f>
        <v>6</v>
      </c>
      <c r="H3884" s="52">
        <f>IFERROR(VLOOKUP($A3884,$A$106:$Q$3105,10,FALSE),"DNP")</f>
        <v>5</v>
      </c>
      <c r="I3884" s="52">
        <f>IFERROR(VLOOKUP($A3884,$A$106:$Q$3105,11,FALSE),"DNP")</f>
        <v>6</v>
      </c>
      <c r="J3884" s="52">
        <f>IFERROR(VLOOKUP($A3884,$A$106:$Q$3105,12,FALSE),"DNP")</f>
        <v>3</v>
      </c>
      <c r="K3884" s="52">
        <f>IFERROR(VLOOKUP($A3884,$A$106:$Q$3105,13,FALSE),"DNP")</f>
        <v>5</v>
      </c>
      <c r="L3884" s="239">
        <f>IF(OR(K3884="DNP",K3884=""),"DNP",SUM(C3884:K3884))</f>
        <v>49</v>
      </c>
      <c r="M3884" s="240">
        <f>IFERROR(VLOOKUP($A3884,$A$106:$Q$3105,17,FALSE),"DNP")</f>
        <v>2</v>
      </c>
      <c r="N3884" s="241"/>
      <c r="O3884" s="241"/>
      <c r="P3884" s="241"/>
      <c r="Q3884" s="241"/>
      <c r="R3884" s="241"/>
      <c r="S3884" s="241"/>
      <c r="T3884" s="241"/>
      <c r="U3884" s="241"/>
      <c r="V3884" s="241"/>
      <c r="W3884" s="242"/>
      <c r="X3884" s="243"/>
      <c r="Y3884" s="49" t="str">
        <f t="shared" ref="Y3884" si="3499">IF(M3884="DNP","DNP",IF(M3884=1,"T",IF(M3884&gt;1,"W","L")))</f>
        <v>W</v>
      </c>
      <c r="Z3884" s="49">
        <f t="shared" si="3482"/>
        <v>0</v>
      </c>
      <c r="AA3884" s="244">
        <f t="shared" si="3483"/>
        <v>0</v>
      </c>
      <c r="AB3884" s="250">
        <f t="shared" ref="AB3884" si="3500">IF(AE3884&gt;=4,ROUNDDOWN((((VLOOKUP(MAX(AE3880:AE3884),AE3880:AK3897,7,FALSE)+VLOOKUP(MAX(AE3880:AE3884)-1,AE3880:AK3897,7,FALSE)+VLOOKUP(MAX(AE3880:AE3884)-2,AE3880:AK3897,7,FALSE)+VLOOKUP(MAX(AE3880:AE3884)-3,AE3880:AK3897,7,FALSE))/4)-36)*0.8,0),G3878)</f>
        <v>10</v>
      </c>
      <c r="AC3884" s="246">
        <f t="shared" si="3485"/>
        <v>5</v>
      </c>
      <c r="AD3884" t="str">
        <f>IF(L3884&lt;&gt;"DNP","P","DNP")</f>
        <v>P</v>
      </c>
      <c r="AE3884" s="52">
        <f>COUNTIF(AD3880:AD3884,"=P")</f>
        <v>5</v>
      </c>
      <c r="AF3884" t="str">
        <f t="shared" si="3486"/>
        <v>R</v>
      </c>
      <c r="AG3884" s="247">
        <f>IF(OR(W3884="DNP",W3884="")=TRUE,0,((W3899-W3884)*0.4)+(IF(Y3884="W",0.3,IF(Y3884="T",0,-0.3)))+(IF(X3884="",0,X3884*0.3)))+IF(OR(L3884="DNP",L3884="")=TRUE,0,((L3899-L3884)*0.4)+(IF(Y3884="W",0.3,IF(Y3884="T",0,-0.3)))+(IF(M3884="",0,M3884*0.3)))</f>
        <v>0.72222222222222276</v>
      </c>
      <c r="AH3884" s="247">
        <f t="shared" si="3497"/>
        <v>-8.4666666666665225E-2</v>
      </c>
      <c r="AI3884">
        <f t="shared" si="3490"/>
        <v>7</v>
      </c>
      <c r="AJ3884">
        <f t="shared" ref="AJ3884" si="3501">AI3884+VLOOKUP(A3884,$A$828:$O$932,15,FALSE)</f>
        <v>5</v>
      </c>
      <c r="AK3884">
        <f t="shared" si="3423"/>
        <v>49</v>
      </c>
    </row>
    <row r="3885" spans="1:37" ht="16.5" thickBot="1" x14ac:dyDescent="0.3">
      <c r="A3885" s="238" t="str">
        <f>CONCATENATE($C$10,"Wk ",B3885,"P",A3878)</f>
        <v>2015Wk 6P32</v>
      </c>
      <c r="B3885" s="52">
        <v>6</v>
      </c>
      <c r="C3885" s="241"/>
      <c r="D3885" s="241"/>
      <c r="E3885" s="241"/>
      <c r="F3885" s="241"/>
      <c r="G3885" s="241"/>
      <c r="H3885" s="241"/>
      <c r="I3885" s="241"/>
      <c r="J3885" s="241"/>
      <c r="K3885" s="241"/>
      <c r="L3885" s="248"/>
      <c r="M3885" s="249"/>
      <c r="N3885" s="52">
        <f>IFERROR(VLOOKUP($A3885,$A$106:$Q$3105,5,FALSE),"DNP")</f>
        <v>6</v>
      </c>
      <c r="O3885" s="52">
        <f>IFERROR(VLOOKUP($A3885,$A$106:$Q$3105,6,FALSE),"DNP")</f>
        <v>5</v>
      </c>
      <c r="P3885" s="52">
        <f>IFERROR(VLOOKUP($A3885,$A$106:$Q$3105,7,FALSE),"DNP")</f>
        <v>7</v>
      </c>
      <c r="Q3885" s="52">
        <f>IFERROR(VLOOKUP($A3885,$A$106:$Q$3105,8,FALSE),"DNP")</f>
        <v>5</v>
      </c>
      <c r="R3885" s="52">
        <f>IFERROR(VLOOKUP($A3885,$A$106:$Q$3105,9,FALSE),"DNP")</f>
        <v>4</v>
      </c>
      <c r="S3885" s="52">
        <f>IFERROR(VLOOKUP($A3885,$A$106:$Q$3105,10,FALSE),"DNP")</f>
        <v>4</v>
      </c>
      <c r="T3885" s="52">
        <f>IFERROR(VLOOKUP($A3885,$A$106:$Q$3105,11,FALSE),"DNP")</f>
        <v>3</v>
      </c>
      <c r="U3885" s="52">
        <f>IFERROR(VLOOKUP($A3885,$A$106:$Q$3105,12,FALSE),"DNP")</f>
        <v>5</v>
      </c>
      <c r="V3885" s="52">
        <f>IFERROR(VLOOKUP($A3885,$A$106:$Q$3105,13,FALSE),"DNP")</f>
        <v>7</v>
      </c>
      <c r="W3885" s="239">
        <f>IF(OR(V3885="DNP",V3885=""),"DNP",SUM(N3885:V3885))</f>
        <v>46</v>
      </c>
      <c r="X3885" s="240">
        <f>IFERROR(VLOOKUP($A3885,$A$106:$Q$3105,17,FALSE),"DNP")</f>
        <v>1</v>
      </c>
      <c r="Y3885" s="49" t="str">
        <f t="shared" ref="Y3885" si="3502">IF(X3885="DNP","DNP",IF(X3885=1,"T",IF(X3885&gt;1,"W","L")))</f>
        <v>T</v>
      </c>
      <c r="Z3885" s="49">
        <f t="shared" si="3482"/>
        <v>1</v>
      </c>
      <c r="AA3885" s="244">
        <f t="shared" si="3483"/>
        <v>12</v>
      </c>
      <c r="AB3885" s="250">
        <f t="shared" ref="AB3885" si="3503">IF(AE3885&gt;=4,ROUNDDOWN((((VLOOKUP(MAX(AE3880:AE3885),AE3880:AK3897,7,FALSE)+VLOOKUP(MAX(AE3880:AE3885)-1,AE3880:AK3897,7,FALSE)+VLOOKUP(MAX(AE3880:AE3885)-2,AE3880:AK3897,7,FALSE)+VLOOKUP(MAX(AE3880:AE3885)-3,AE3880:AK3897,7,FALSE))/4)-36)*0.8,0),G3878)</f>
        <v>9</v>
      </c>
      <c r="AC3885" s="246">
        <f t="shared" si="3485"/>
        <v>6</v>
      </c>
      <c r="AD3885" t="str">
        <f>IF(W3885&lt;&gt;"DNP","P","DNP")</f>
        <v>P</v>
      </c>
      <c r="AE3885" s="52">
        <f>COUNTIF(AD3880:AD3885,"=P")</f>
        <v>6</v>
      </c>
      <c r="AF3885" t="str">
        <f t="shared" si="3486"/>
        <v>R</v>
      </c>
      <c r="AG3885" s="247">
        <f>IF(OR(W3885="DNP",W3885="")=TRUE,0,((W3899-W3885)*0.4)+(IF(Y3885="W",0.3,IF(Y3885="T",0,-0.3)))+(IF(X3885="",0,X3885*0.3)))+IF(OR(L3885="DNP",L3885="")=TRUE,0,((L3899-L3885)*0.4)+(IF(Y3885="W",0.3,IF(Y3885="T",0,-0.3)))+(IF(M3885="",0,M3885*0.3)))</f>
        <v>1.1444444444444457</v>
      </c>
      <c r="AH3885" s="247">
        <f t="shared" si="3497"/>
        <v>1.0160000000000018</v>
      </c>
      <c r="AI3885">
        <f t="shared" si="3490"/>
        <v>8</v>
      </c>
      <c r="AJ3885">
        <f t="shared" ref="AJ3885" si="3504">AI3885+VLOOKUP(A3885,$A$995:$O$1099,15,FALSE)</f>
        <v>9</v>
      </c>
      <c r="AK3885">
        <f t="shared" si="3423"/>
        <v>46</v>
      </c>
    </row>
    <row r="3886" spans="1:37" ht="16.5" thickBot="1" x14ac:dyDescent="0.3">
      <c r="A3886" s="238" t="str">
        <f>CONCATENATE($C$10,"Wk ",B3886,"P",A3878)</f>
        <v>2015Wk 7P32</v>
      </c>
      <c r="B3886" s="52">
        <v>7</v>
      </c>
      <c r="C3886" s="52">
        <f>IFERROR(VLOOKUP($A3886,$A$106:$Q$3105,5,FALSE),"DNP")</f>
        <v>6</v>
      </c>
      <c r="D3886" s="52">
        <f>IFERROR(VLOOKUP($A3886,$A$106:$Q$3105,6,FALSE),"DNP")</f>
        <v>5</v>
      </c>
      <c r="E3886" s="52">
        <f>IFERROR(VLOOKUP($A3886,$A$106:$Q$3105,7,FALSE),"DNP")</f>
        <v>10</v>
      </c>
      <c r="F3886" s="52">
        <f>IFERROR(VLOOKUP($A3886,$A$106:$Q$3105,8,FALSE),"DNP")</f>
        <v>5</v>
      </c>
      <c r="G3886" s="52">
        <f>IFERROR(VLOOKUP($A3886,$A$106:$Q$3105,9,FALSE),"DNP")</f>
        <v>8</v>
      </c>
      <c r="H3886" s="52">
        <f>IFERROR(VLOOKUP($A3886,$A$106:$Q$3105,10,FALSE),"DNP")</f>
        <v>5</v>
      </c>
      <c r="I3886" s="52">
        <f>IFERROR(VLOOKUP($A3886,$A$106:$Q$3105,11,FALSE),"DNP")</f>
        <v>5</v>
      </c>
      <c r="J3886" s="52">
        <f>IFERROR(VLOOKUP($A3886,$A$106:$Q$3105,12,FALSE),"DNP")</f>
        <v>6</v>
      </c>
      <c r="K3886" s="52">
        <f>IFERROR(VLOOKUP($A3886,$A$106:$Q$3105,13,FALSE),"DNP")</f>
        <v>6</v>
      </c>
      <c r="L3886" s="239">
        <f>IF(OR(K3886="DNP",K3886=""),"DNP",SUM(C3886:K3886))</f>
        <v>56</v>
      </c>
      <c r="M3886" s="240">
        <f>IFERROR(VLOOKUP($A3886,$A$106:$Q$3105,17,FALSE),"DNP")</f>
        <v>0</v>
      </c>
      <c r="N3886" s="241"/>
      <c r="O3886" s="241"/>
      <c r="P3886" s="241"/>
      <c r="Q3886" s="241"/>
      <c r="R3886" s="241"/>
      <c r="S3886" s="241"/>
      <c r="T3886" s="241"/>
      <c r="U3886" s="241"/>
      <c r="V3886" s="241"/>
      <c r="W3886" s="242"/>
      <c r="X3886" s="243"/>
      <c r="Y3886" s="49" t="str">
        <f t="shared" ref="Y3886" si="3505">IF(M3886="DNP","DNP",IF(M3886=1,"T",IF(M3886&gt;1,"W","L")))</f>
        <v>L</v>
      </c>
      <c r="Z3886" s="49">
        <f t="shared" si="3482"/>
        <v>0</v>
      </c>
      <c r="AA3886" s="244">
        <f t="shared" si="3483"/>
        <v>0</v>
      </c>
      <c r="AB3886" s="250">
        <f t="shared" ref="AB3886" si="3506">IF(AE3886&gt;=4,ROUNDDOWN((((VLOOKUP(MAX(AE3880:AE3886),AE3880:AK3897,7,FALSE)+VLOOKUP(MAX(AE3880:AE3886)-1,AE3880:AK3897,7,FALSE)+VLOOKUP(MAX(AE3880:AE3886)-2,AE3880:AK3897,7,FALSE)+VLOOKUP(MAX(AE3880:AE3886)-3,AE3880:AK3897,7,FALSE))/4)-36)*0.8,0),G3878)</f>
        <v>11</v>
      </c>
      <c r="AC3886" s="246">
        <f t="shared" si="3485"/>
        <v>7</v>
      </c>
      <c r="AD3886" t="str">
        <f>IF(L3886&lt;&gt;"DNP","P","DNP")</f>
        <v>P</v>
      </c>
      <c r="AE3886" s="52">
        <f>COUNTIF(AD3880:AD3886,"=P")</f>
        <v>7</v>
      </c>
      <c r="AF3886" t="str">
        <f t="shared" si="3486"/>
        <v>R</v>
      </c>
      <c r="AG3886" s="247">
        <f>IF(OR(W3886="DNP",W3886="")=TRUE,0,((W3899-W3886)*0.4)+(IF(Y3886="W",0.3,IF(Y3886="T",0,-0.3)))+(IF(X3886="",0,X3886*0.3)))+IF(OR(L3886="DNP",L3886="")=TRUE,0,((L3899-L3886)*0.4)+(IF(Y3886="W",0.3,IF(Y3886="T",0,-0.3)))+(IF(M3886="",0,M3886*0.3)))</f>
        <v>-3.2777777777777772</v>
      </c>
      <c r="AH3886" s="247">
        <f t="shared" si="3497"/>
        <v>-2.2726666666666646</v>
      </c>
      <c r="AI3886">
        <f t="shared" si="3490"/>
        <v>6</v>
      </c>
      <c r="AJ3886">
        <f t="shared" ref="AJ3886" si="3507">AI3886+VLOOKUP(A3886,$A$1162:$O$1266,15,FALSE)</f>
        <v>0</v>
      </c>
      <c r="AK3886">
        <f t="shared" si="3423"/>
        <v>56</v>
      </c>
    </row>
    <row r="3887" spans="1:37" ht="16.5" thickBot="1" x14ac:dyDescent="0.3">
      <c r="A3887" s="238" t="str">
        <f>CONCATENATE($C$10,"Wk ",B3887,"P",A3878)</f>
        <v>2015Wk 8P32</v>
      </c>
      <c r="B3887" s="52">
        <v>8</v>
      </c>
      <c r="C3887" s="241"/>
      <c r="D3887" s="241"/>
      <c r="E3887" s="241"/>
      <c r="F3887" s="241"/>
      <c r="G3887" s="241"/>
      <c r="H3887" s="241"/>
      <c r="I3887" s="241"/>
      <c r="J3887" s="241"/>
      <c r="K3887" s="241"/>
      <c r="L3887" s="248"/>
      <c r="M3887" s="249"/>
      <c r="N3887" s="52">
        <f>IFERROR(VLOOKUP($A3887,$A$106:$Q$3105,5,FALSE),"DNP")</f>
        <v>5</v>
      </c>
      <c r="O3887" s="52">
        <f>IFERROR(VLOOKUP($A3887,$A$106:$Q$3105,6,FALSE),"DNP")</f>
        <v>6</v>
      </c>
      <c r="P3887" s="52">
        <f>IFERROR(VLOOKUP($A3887,$A$106:$Q$3105,7,FALSE),"DNP")</f>
        <v>5</v>
      </c>
      <c r="Q3887" s="52">
        <f>IFERROR(VLOOKUP($A3887,$A$106:$Q$3105,8,FALSE),"DNP")</f>
        <v>5</v>
      </c>
      <c r="R3887" s="52">
        <f>IFERROR(VLOOKUP($A3887,$A$106:$Q$3105,9,FALSE),"DNP")</f>
        <v>4</v>
      </c>
      <c r="S3887" s="52">
        <f>IFERROR(VLOOKUP($A3887,$A$106:$Q$3105,10,FALSE),"DNP")</f>
        <v>5</v>
      </c>
      <c r="T3887" s="52">
        <f>IFERROR(VLOOKUP($A3887,$A$106:$Q$3105,11,FALSE),"DNP")</f>
        <v>4</v>
      </c>
      <c r="U3887" s="52">
        <f>IFERROR(VLOOKUP($A3887,$A$106:$Q$3105,12,FALSE),"DNP")</f>
        <v>5</v>
      </c>
      <c r="V3887" s="52">
        <f>IFERROR(VLOOKUP($A3887,$A$106:$Q$3105,13,FALSE),"DNP")</f>
        <v>8</v>
      </c>
      <c r="W3887" s="239">
        <f>IF(OR(V3887="DNP",V3887=""),"DNP",SUM(N3887:V3887))</f>
        <v>47</v>
      </c>
      <c r="X3887" s="240">
        <f>IFERROR(VLOOKUP($A3887,$A$106:$Q$3105,17,FALSE),"DNP")</f>
        <v>2</v>
      </c>
      <c r="Y3887" s="49" t="str">
        <f t="shared" ref="Y3887" si="3508">IF(X3887="DNP","DNP",IF(X3887=1,"T",IF(X3887&gt;1,"W","L")))</f>
        <v>W</v>
      </c>
      <c r="Z3887" s="49">
        <f t="shared" si="3482"/>
        <v>0</v>
      </c>
      <c r="AA3887" s="244">
        <f t="shared" si="3483"/>
        <v>0</v>
      </c>
      <c r="AB3887" s="250">
        <f t="shared" ref="AB3887" si="3509">IF(AE3887&gt;=4,ROUNDDOWN((((VLOOKUP(MAX(AE3880:AE3887),AE3880:AK3897,7,FALSE)+VLOOKUP(MAX(AE3880:AE3887)-1,AE3880:AK3897,7,FALSE)+VLOOKUP(MAX(AE3880:AE3887)-2,AE3880:AK3897,7,FALSE)+VLOOKUP(MAX(AE3880:AE3887)-3,AE3880:AK3897,7,FALSE))/4)-36)*0.8,0),G3878)</f>
        <v>10</v>
      </c>
      <c r="AC3887" s="246">
        <f t="shared" si="3485"/>
        <v>8</v>
      </c>
      <c r="AD3887" t="str">
        <f>IF(W3887&lt;&gt;"DNP","P","DNP")</f>
        <v>P</v>
      </c>
      <c r="AE3887" s="52">
        <f>COUNTIF(AD3880:AD3887,"=P")</f>
        <v>8</v>
      </c>
      <c r="AF3887" t="str">
        <f t="shared" si="3486"/>
        <v>R</v>
      </c>
      <c r="AG3887" s="247">
        <f>IF(OR(W3887="DNP",W3887="")=TRUE,0,((W3899-W3887)*0.4)+(IF(Y3887="W",0.3,IF(Y3887="T",0,-0.3)))+(IF(X3887="",0,X3887*0.3)))+IF(OR(L3887="DNP",L3887="")=TRUE,0,((L3899-L3887)*0.4)+(IF(Y3887="W",0.3,IF(Y3887="T",0,-0.3)))+(IF(M3887="",0,M3887*0.3)))</f>
        <v>1.3444444444444459</v>
      </c>
      <c r="AH3887" s="247">
        <f t="shared" si="3497"/>
        <v>-0.4739999999999977</v>
      </c>
      <c r="AI3887">
        <f t="shared" si="3490"/>
        <v>7</v>
      </c>
      <c r="AJ3887">
        <f t="shared" ref="AJ3887" si="3510">AI3887+VLOOKUP(A3887,$A$1329:$O$1433,15,FALSE)</f>
        <v>8</v>
      </c>
      <c r="AK3887">
        <f t="shared" si="3423"/>
        <v>47</v>
      </c>
    </row>
    <row r="3888" spans="1:37" ht="16.5" thickBot="1" x14ac:dyDescent="0.3">
      <c r="A3888" s="238" t="str">
        <f>CONCATENATE($C$10,"Wk ",B3888,"P",A3878)</f>
        <v>2015Wk 9P32</v>
      </c>
      <c r="B3888" s="52">
        <v>9</v>
      </c>
      <c r="C3888" s="52">
        <f>IFERROR(VLOOKUP($A3888,$A$106:$Q$3105,5,FALSE),"DNP")</f>
        <v>7</v>
      </c>
      <c r="D3888" s="52">
        <f>IFERROR(VLOOKUP($A3888,$A$106:$Q$3105,6,FALSE),"DNP")</f>
        <v>5</v>
      </c>
      <c r="E3888" s="52">
        <f>IFERROR(VLOOKUP($A3888,$A$106:$Q$3105,7,FALSE),"DNP")</f>
        <v>9</v>
      </c>
      <c r="F3888" s="52">
        <f>IFERROR(VLOOKUP($A3888,$A$106:$Q$3105,8,FALSE),"DNP")</f>
        <v>5</v>
      </c>
      <c r="G3888" s="52">
        <f>IFERROR(VLOOKUP($A3888,$A$106:$Q$3105,9,FALSE),"DNP")</f>
        <v>5</v>
      </c>
      <c r="H3888" s="52">
        <f>IFERROR(VLOOKUP($A3888,$A$106:$Q$3105,10,FALSE),"DNP")</f>
        <v>4</v>
      </c>
      <c r="I3888" s="52">
        <f>IFERROR(VLOOKUP($A3888,$A$106:$Q$3105,11,FALSE),"DNP")</f>
        <v>4</v>
      </c>
      <c r="J3888" s="52">
        <f>IFERROR(VLOOKUP($A3888,$A$106:$Q$3105,12,FALSE),"DNP")</f>
        <v>4</v>
      </c>
      <c r="K3888" s="52">
        <f>IFERROR(VLOOKUP($A3888,$A$106:$Q$3105,13,FALSE),"DNP")</f>
        <v>6</v>
      </c>
      <c r="L3888" s="239">
        <f>IF(OR(K3888="DNP",K3888=""),"DNP",SUM(C3888:K3888))</f>
        <v>49</v>
      </c>
      <c r="M3888" s="240">
        <f>IFERROR(VLOOKUP($A3888,$A$106:$Q$3105,17,FALSE),"DNP")</f>
        <v>2</v>
      </c>
      <c r="N3888" s="241"/>
      <c r="O3888" s="241"/>
      <c r="P3888" s="241"/>
      <c r="Q3888" s="241"/>
      <c r="R3888" s="241"/>
      <c r="S3888" s="241"/>
      <c r="T3888" s="241"/>
      <c r="U3888" s="241"/>
      <c r="V3888" s="241"/>
      <c r="W3888" s="242"/>
      <c r="X3888" s="243"/>
      <c r="Y3888" s="49" t="str">
        <f t="shared" ref="Y3888" si="3511">IF(M3888="DNP","DNP",IF(M3888=1,"T",IF(M3888&gt;1,"W","L")))</f>
        <v>W</v>
      </c>
      <c r="Z3888" s="49">
        <f t="shared" si="3482"/>
        <v>0</v>
      </c>
      <c r="AA3888" s="244">
        <f t="shared" si="3483"/>
        <v>0</v>
      </c>
      <c r="AB3888" s="250">
        <f t="shared" ref="AB3888" si="3512">IF(AE3888&gt;=4,ROUNDDOWN((((VLOOKUP(MAX(AE3880:AE3888),AE3880:AK3897,7,FALSE)+VLOOKUP(MAX(AE3880:AE3888)-1,AE3880:AK3897,7,FALSE)+VLOOKUP(MAX(AE3880:AE3888)-2,AE3880:AK3897,7,FALSE)+VLOOKUP(MAX(AE3880:AE3888)-3,AE3880:AK3897,7,FALSE))/4)-36)*0.8,0),G3878)</f>
        <v>10</v>
      </c>
      <c r="AC3888" s="246">
        <f t="shared" si="3485"/>
        <v>9</v>
      </c>
      <c r="AD3888" t="str">
        <f>IF(L3888&lt;&gt;"DNP","P","DNP")</f>
        <v>P</v>
      </c>
      <c r="AE3888" s="52">
        <f>COUNTIF(AD3880:AD3888,"=P")</f>
        <v>9</v>
      </c>
      <c r="AF3888" t="str">
        <f t="shared" si="3486"/>
        <v>R</v>
      </c>
      <c r="AG3888" s="247">
        <f>IF(OR(W3888="DNP",W3888="")=TRUE,0,((W3899-W3888)*0.4)+(IF(Y3888="W",0.3,IF(Y3888="T",0,-0.3)))+(IF(X3888="",0,X3888*0.3)))+IF(OR(L3888="DNP",L3888="")=TRUE,0,((L3899-L3888)*0.4)+(IF(Y3888="W",0.3,IF(Y3888="T",0,-0.3)))+(IF(M3888="",0,M3888*0.3)))</f>
        <v>0.72222222222222276</v>
      </c>
      <c r="AH3888" s="247">
        <f t="shared" si="3497"/>
        <v>0.541333333333335</v>
      </c>
      <c r="AI3888">
        <f t="shared" si="3490"/>
        <v>7</v>
      </c>
      <c r="AJ3888">
        <f t="shared" ref="AJ3888" si="3513">AI3888+VLOOKUP(A3888,$A$1496:$O$1600,15,FALSE)</f>
        <v>7</v>
      </c>
      <c r="AK3888">
        <f t="shared" si="3423"/>
        <v>49</v>
      </c>
    </row>
    <row r="3889" spans="1:37" ht="16.5" thickBot="1" x14ac:dyDescent="0.3">
      <c r="A3889" s="238" t="str">
        <f>CONCATENATE($C$10,"Wk ",B3889,"P",A3878)</f>
        <v>2015Wk 10P32</v>
      </c>
      <c r="B3889" s="52">
        <v>10</v>
      </c>
      <c r="C3889" s="241"/>
      <c r="D3889" s="241"/>
      <c r="E3889" s="241"/>
      <c r="F3889" s="241"/>
      <c r="G3889" s="241"/>
      <c r="H3889" s="241"/>
      <c r="I3889" s="241"/>
      <c r="J3889" s="241"/>
      <c r="K3889" s="241"/>
      <c r="L3889" s="248"/>
      <c r="M3889" s="249"/>
      <c r="N3889" s="52">
        <f>IFERROR(VLOOKUP($A3889,$A$106:$Q$3105,5,FALSE),"DNP")</f>
        <v>7</v>
      </c>
      <c r="O3889" s="52">
        <f>IFERROR(VLOOKUP($A3889,$A$106:$Q$3105,6,FALSE),"DNP")</f>
        <v>6</v>
      </c>
      <c r="P3889" s="52">
        <f>IFERROR(VLOOKUP($A3889,$A$106:$Q$3105,7,FALSE),"DNP")</f>
        <v>5</v>
      </c>
      <c r="Q3889" s="52">
        <f>IFERROR(VLOOKUP($A3889,$A$106:$Q$3105,8,FALSE),"DNP")</f>
        <v>6</v>
      </c>
      <c r="R3889" s="52">
        <f>IFERROR(VLOOKUP($A3889,$A$106:$Q$3105,9,FALSE),"DNP")</f>
        <v>4</v>
      </c>
      <c r="S3889" s="52">
        <f>IFERROR(VLOOKUP($A3889,$A$106:$Q$3105,10,FALSE),"DNP")</f>
        <v>5</v>
      </c>
      <c r="T3889" s="52">
        <f>IFERROR(VLOOKUP($A3889,$A$106:$Q$3105,11,FALSE),"DNP")</f>
        <v>3</v>
      </c>
      <c r="U3889" s="52">
        <f>IFERROR(VLOOKUP($A3889,$A$106:$Q$3105,12,FALSE),"DNP")</f>
        <v>5</v>
      </c>
      <c r="V3889" s="52">
        <f>IFERROR(VLOOKUP($A3889,$A$106:$Q$3105,13,FALSE),"DNP")</f>
        <v>7</v>
      </c>
      <c r="W3889" s="239">
        <f>IF(OR(V3889="DNP",V3889=""),"DNP",SUM(N3889:V3889))</f>
        <v>48</v>
      </c>
      <c r="X3889" s="240">
        <f>IFERROR(VLOOKUP($A3889,$A$106:$Q$3105,17,FALSE),"DNP")</f>
        <v>1</v>
      </c>
      <c r="Y3889" s="49" t="str">
        <f t="shared" ref="Y3889" si="3514">IF(X3889="DNP","DNP",IF(X3889=1,"T",IF(X3889&gt;1,"W","L")))</f>
        <v>T</v>
      </c>
      <c r="Z3889" s="49">
        <f t="shared" si="3482"/>
        <v>1</v>
      </c>
      <c r="AA3889" s="244">
        <f t="shared" si="3483"/>
        <v>12</v>
      </c>
      <c r="AB3889" s="250">
        <f t="shared" ref="AB3889" si="3515">IF(AE3889&gt;=4,ROUNDDOWN((((VLOOKUP(MAX(AE3880:AE3889),AE3880:AK3897,7,FALSE)+VLOOKUP(MAX(AE3880:AE3889)-1,AE3880:AK3897,7,FALSE)+VLOOKUP(MAX(AE3880:AE3889)-2,AE3880:AK3897,7,FALSE)+VLOOKUP(MAX(AE3880:AE3889)-3,AE3880:AK3897,7,FALSE))/4)-36)*0.8,0),G3878)</f>
        <v>11</v>
      </c>
      <c r="AC3889" s="246">
        <f t="shared" ref="AC3889:AC3897" si="3516">IF(VLOOKUP(LEFT($A3889,9),$A$106:$Q$3105,17,FALSE)="Played",B3889,"")</f>
        <v>10</v>
      </c>
      <c r="AD3889" t="str">
        <f>IF(W3889&lt;&gt;"DNP","P","DNP")</f>
        <v>P</v>
      </c>
      <c r="AE3889" s="52">
        <f>COUNTIF(AD3880:AD3889,"=P")</f>
        <v>10</v>
      </c>
      <c r="AF3889" t="str">
        <f t="shared" si="3486"/>
        <v>R</v>
      </c>
      <c r="AG3889" s="247">
        <f>IF(OR(W3889="DNP",W3889="")=TRUE,0,((W3899-W3889)*0.4)+(IF(Y3889="W",0.3,IF(Y3889="T",0,-0.3)))+(IF(X3889="",0,X3889*0.3)))+IF(OR(L3889="DNP",L3889="")=TRUE,0,((L3899-L3889)*0.4)+(IF(Y3889="W",0.3,IF(Y3889="T",0,-0.3)))+(IF(M3889="",0,M3889*0.3)))</f>
        <v>0.34444444444444572</v>
      </c>
      <c r="AH3889" s="247">
        <f t="shared" si="3497"/>
        <v>1.272000000000002</v>
      </c>
      <c r="AI3889">
        <f t="shared" si="3490"/>
        <v>6</v>
      </c>
      <c r="AJ3889">
        <f t="shared" ref="AJ3889" si="3517">AI3889+VLOOKUP(A3889,$A$1663:$O$1767,15,FALSE)</f>
        <v>6</v>
      </c>
      <c r="AK3889">
        <f t="shared" si="3423"/>
        <v>48</v>
      </c>
    </row>
    <row r="3890" spans="1:37" ht="16.5" thickBot="1" x14ac:dyDescent="0.3">
      <c r="A3890" s="238" t="str">
        <f>CONCATENATE($C$10,"Wk ",B3890,"P",A3878)</f>
        <v>2015Wk 11P32</v>
      </c>
      <c r="B3890" s="52">
        <v>11</v>
      </c>
      <c r="C3890" s="52">
        <f>IFERROR(VLOOKUP($A3890,$A$106:$Q$3105,5,FALSE),"DNP")</f>
        <v>6</v>
      </c>
      <c r="D3890" s="52">
        <f>IFERROR(VLOOKUP($A3890,$A$106:$Q$3105,6,FALSE),"DNP")</f>
        <v>5</v>
      </c>
      <c r="E3890" s="52">
        <f>IFERROR(VLOOKUP($A3890,$A$106:$Q$3105,7,FALSE),"DNP")</f>
        <v>7</v>
      </c>
      <c r="F3890" s="52">
        <f>IFERROR(VLOOKUP($A3890,$A$106:$Q$3105,8,FALSE),"DNP")</f>
        <v>6</v>
      </c>
      <c r="G3890" s="52">
        <f>IFERROR(VLOOKUP($A3890,$A$106:$Q$3105,9,FALSE),"DNP")</f>
        <v>4</v>
      </c>
      <c r="H3890" s="52">
        <f>IFERROR(VLOOKUP($A3890,$A$106:$Q$3105,10,FALSE),"DNP")</f>
        <v>4</v>
      </c>
      <c r="I3890" s="52">
        <f>IFERROR(VLOOKUP($A3890,$A$106:$Q$3105,11,FALSE),"DNP")</f>
        <v>5</v>
      </c>
      <c r="J3890" s="52">
        <f>IFERROR(VLOOKUP($A3890,$A$106:$Q$3105,12,FALSE),"DNP")</f>
        <v>4</v>
      </c>
      <c r="K3890" s="52">
        <f>IFERROR(VLOOKUP($A3890,$A$106:$Q$3105,13,FALSE),"DNP")</f>
        <v>4</v>
      </c>
      <c r="L3890" s="239">
        <f>IF(OR(K3890="DNP",K3890=""),"DNP",SUM(C3890:K3890))</f>
        <v>45</v>
      </c>
      <c r="M3890" s="240">
        <f>IFERROR(VLOOKUP($A3890,$A$106:$Q$3105,17,FALSE),"DNP")</f>
        <v>2</v>
      </c>
      <c r="N3890" s="241"/>
      <c r="O3890" s="241"/>
      <c r="P3890" s="241"/>
      <c r="Q3890" s="241"/>
      <c r="R3890" s="241"/>
      <c r="S3890" s="241"/>
      <c r="T3890" s="241"/>
      <c r="U3890" s="241"/>
      <c r="V3890" s="241"/>
      <c r="W3890" s="242"/>
      <c r="X3890" s="243"/>
      <c r="Y3890" s="49" t="str">
        <f t="shared" ref="Y3890" si="3518">IF(M3890="DNP","DNP",IF(M3890=1,"T",IF(M3890&gt;1,"W","L")))</f>
        <v>W</v>
      </c>
      <c r="Z3890" s="49">
        <f t="shared" si="3482"/>
        <v>1</v>
      </c>
      <c r="AA3890" s="244">
        <f t="shared" si="3483"/>
        <v>18</v>
      </c>
      <c r="AB3890" s="250">
        <f t="shared" ref="AB3890" si="3519">IF(AE3890&gt;=4,ROUNDDOWN((((VLOOKUP(MAX(AE3880:AE3890),AE3880:AK3897,7,FALSE)+VLOOKUP(MAX(AE3880:AE3890)-1,AE3880:AK3897,7,FALSE)+VLOOKUP(MAX(AE3880:AE3890)-2,AE3880:AK3897,7,FALSE)+VLOOKUP(MAX(AE3880:AE3890)-3,AE3880:AK3897,7,FALSE))/4)-36)*0.8,0),G3878)</f>
        <v>9</v>
      </c>
      <c r="AC3890" s="246">
        <f t="shared" si="3516"/>
        <v>11</v>
      </c>
      <c r="AD3890" t="str">
        <f>IF(L3890&lt;&gt;"DNP","P","DNP")</f>
        <v>P</v>
      </c>
      <c r="AE3890" s="52">
        <f>COUNTIF(AD3880:AD3890,"=P")</f>
        <v>11</v>
      </c>
      <c r="AF3890" t="str">
        <f t="shared" si="3486"/>
        <v>R</v>
      </c>
      <c r="AG3890" s="247">
        <f>IF(OR(W3890="DNP",W3890="")=TRUE,0,((W3899-W3890)*0.4)+(IF(Y3890="W",0.3,IF(Y3890="T",0,-0.3)))+(IF(X3890="",0,X3890*0.3)))+IF(OR(L3890="DNP",L3890="")=TRUE,0,((L3899-L3890)*0.4)+(IF(Y3890="W",0.3,IF(Y3890="T",0,-0.3)))+(IF(M3890="",0,M3890*0.3)))</f>
        <v>2.3222222222222229</v>
      </c>
      <c r="AH3890" s="247">
        <f t="shared" si="3497"/>
        <v>2.7913333333333354</v>
      </c>
      <c r="AI3890">
        <f t="shared" si="3490"/>
        <v>8</v>
      </c>
      <c r="AJ3890">
        <f t="shared" ref="AJ3890" si="3520">AI3890+VLOOKUP(A3890,$A$1830:$O$1934,15,FALSE)</f>
        <v>10</v>
      </c>
      <c r="AK3890">
        <f t="shared" si="3423"/>
        <v>45</v>
      </c>
    </row>
    <row r="3891" spans="1:37" ht="16.5" thickBot="1" x14ac:dyDescent="0.3">
      <c r="A3891" s="238" t="str">
        <f>CONCATENATE($C$10,"Wk ",B3891,"P",A3878)</f>
        <v>2015Wk 12P32</v>
      </c>
      <c r="B3891" s="52">
        <v>12</v>
      </c>
      <c r="C3891" s="241"/>
      <c r="D3891" s="241"/>
      <c r="E3891" s="241"/>
      <c r="F3891" s="241"/>
      <c r="G3891" s="241"/>
      <c r="H3891" s="241"/>
      <c r="I3891" s="241"/>
      <c r="J3891" s="241"/>
      <c r="K3891" s="241"/>
      <c r="L3891" s="248"/>
      <c r="M3891" s="249"/>
      <c r="N3891" s="52">
        <f>IFERROR(VLOOKUP($A3891,$A$106:$Q$3105,5,FALSE),"DNP")</f>
        <v>5</v>
      </c>
      <c r="O3891" s="52">
        <f>IFERROR(VLOOKUP($A3891,$A$106:$Q$3105,6,FALSE),"DNP")</f>
        <v>5</v>
      </c>
      <c r="P3891" s="52">
        <f>IFERROR(VLOOKUP($A3891,$A$106:$Q$3105,7,FALSE),"DNP")</f>
        <v>6</v>
      </c>
      <c r="Q3891" s="52">
        <f>IFERROR(VLOOKUP($A3891,$A$106:$Q$3105,8,FALSE),"DNP")</f>
        <v>5</v>
      </c>
      <c r="R3891" s="52">
        <f>IFERROR(VLOOKUP($A3891,$A$106:$Q$3105,9,FALSE),"DNP")</f>
        <v>3</v>
      </c>
      <c r="S3891" s="52">
        <f>IFERROR(VLOOKUP($A3891,$A$106:$Q$3105,10,FALSE),"DNP")</f>
        <v>6</v>
      </c>
      <c r="T3891" s="52">
        <f>IFERROR(VLOOKUP($A3891,$A$106:$Q$3105,11,FALSE),"DNP")</f>
        <v>3</v>
      </c>
      <c r="U3891" s="52">
        <f>IFERROR(VLOOKUP($A3891,$A$106:$Q$3105,12,FALSE),"DNP")</f>
        <v>6</v>
      </c>
      <c r="V3891" s="52">
        <f>IFERROR(VLOOKUP($A3891,$A$106:$Q$3105,13,FALSE),"DNP")</f>
        <v>6</v>
      </c>
      <c r="W3891" s="239">
        <f>IF(OR(V3891="DNP",V3891=""),"DNP",SUM(N3891:V3891))</f>
        <v>45</v>
      </c>
      <c r="X3891" s="240">
        <f>IFERROR(VLOOKUP($A3891,$A$106:$Q$3105,17,FALSE),"DNP")</f>
        <v>2</v>
      </c>
      <c r="Y3891" s="49" t="str">
        <f t="shared" ref="Y3891" si="3521">IF(X3891="DNP","DNP",IF(X3891=1,"T",IF(X3891&gt;1,"W","L")))</f>
        <v>W</v>
      </c>
      <c r="Z3891" s="49">
        <f t="shared" si="3482"/>
        <v>1</v>
      </c>
      <c r="AA3891" s="244">
        <f t="shared" si="3483"/>
        <v>12</v>
      </c>
      <c r="AB3891" s="250">
        <f t="shared" ref="AB3891" si="3522">IF(AE3891&gt;=4,ROUNDDOWN((((VLOOKUP(MAX(AE3880:AE3891),AE3880:AK3897,7,FALSE)+VLOOKUP(MAX(AE3880:AE3891)-1,AE3880:AK3897,7,FALSE)+VLOOKUP(MAX(AE3880:AE3891)-2,AE3880:AK3897,7,FALSE)+VLOOKUP(MAX(AE3880:AE3891)-3,AE3880:AK3897,7,FALSE))/4)-36)*0.8,0),G3878)</f>
        <v>8</v>
      </c>
      <c r="AC3891" s="246">
        <f t="shared" si="3516"/>
        <v>12</v>
      </c>
      <c r="AD3891" t="str">
        <f>IF(W3891&lt;&gt;"DNP","P","DNP")</f>
        <v>P</v>
      </c>
      <c r="AE3891" s="52">
        <f>COUNTIF(AD3880:AD3891,"=P")</f>
        <v>12</v>
      </c>
      <c r="AF3891" t="str">
        <f t="shared" si="3486"/>
        <v>R</v>
      </c>
      <c r="AG3891" s="247">
        <f>IF(OR(W3891="DNP",W3891="")=TRUE,0,((W3899-W3891)*0.4)+(IF(Y3891="W",0.3,IF(Y3891="T",0,-0.3)))+(IF(X3891="",0,X3891*0.3)))+IF(OR(L3891="DNP",L3891="")=TRUE,0,((L3899-L3891)*0.4)+(IF(Y3891="W",0.3,IF(Y3891="T",0,-0.3)))+(IF(M3891="",0,M3891*0.3)))</f>
        <v>2.1444444444444457</v>
      </c>
      <c r="AH3891" s="247">
        <f t="shared" si="3497"/>
        <v>3.8140000000000018</v>
      </c>
      <c r="AI3891">
        <f t="shared" si="3490"/>
        <v>9</v>
      </c>
      <c r="AJ3891">
        <f t="shared" ref="AJ3891" si="3523">AI3891+VLOOKUP(A3891,$A$1997:$O$2101,15,FALSE)</f>
        <v>11</v>
      </c>
      <c r="AK3891">
        <f t="shared" si="3423"/>
        <v>45</v>
      </c>
    </row>
    <row r="3892" spans="1:37" ht="16.5" thickBot="1" x14ac:dyDescent="0.3">
      <c r="A3892" s="238" t="str">
        <f>CONCATENATE($C$10,"Wk ",B3892,"P",A3878)</f>
        <v>2015Wk 13P32</v>
      </c>
      <c r="B3892" s="52">
        <v>13</v>
      </c>
      <c r="C3892" s="52">
        <f>IFERROR(VLOOKUP($A3892,$A$106:$Q$3105,5,FALSE),"DNP")</f>
        <v>8</v>
      </c>
      <c r="D3892" s="52">
        <f>IFERROR(VLOOKUP($A3892,$A$106:$Q$3105,6,FALSE),"DNP")</f>
        <v>6</v>
      </c>
      <c r="E3892" s="52">
        <f>IFERROR(VLOOKUP($A3892,$A$106:$Q$3105,7,FALSE),"DNP")</f>
        <v>7</v>
      </c>
      <c r="F3892" s="52">
        <f>IFERROR(VLOOKUP($A3892,$A$106:$Q$3105,8,FALSE),"DNP")</f>
        <v>7</v>
      </c>
      <c r="G3892" s="52">
        <f>IFERROR(VLOOKUP($A3892,$A$106:$Q$3105,9,FALSE),"DNP")</f>
        <v>4</v>
      </c>
      <c r="H3892" s="52">
        <f>IFERROR(VLOOKUP($A3892,$A$106:$Q$3105,10,FALSE),"DNP")</f>
        <v>5</v>
      </c>
      <c r="I3892" s="52">
        <f>IFERROR(VLOOKUP($A3892,$A$106:$Q$3105,11,FALSE),"DNP")</f>
        <v>5</v>
      </c>
      <c r="J3892" s="52">
        <f>IFERROR(VLOOKUP($A3892,$A$106:$Q$3105,12,FALSE),"DNP")</f>
        <v>4</v>
      </c>
      <c r="K3892" s="52">
        <f>IFERROR(VLOOKUP($A3892,$A$106:$Q$3105,13,FALSE),"DNP")</f>
        <v>6</v>
      </c>
      <c r="L3892" s="239">
        <f>IF(OR(K3892="DNP",K3892=""),"DNP",SUM(C3892:K3892))</f>
        <v>52</v>
      </c>
      <c r="M3892" s="240">
        <f>IFERROR(VLOOKUP($A3892,$A$106:$Q$3105,17,FALSE),"DNP")</f>
        <v>0</v>
      </c>
      <c r="N3892" s="241"/>
      <c r="O3892" s="241"/>
      <c r="P3892" s="241"/>
      <c r="Q3892" s="241"/>
      <c r="R3892" s="241"/>
      <c r="S3892" s="241"/>
      <c r="T3892" s="241"/>
      <c r="U3892" s="241"/>
      <c r="V3892" s="241"/>
      <c r="W3892" s="242"/>
      <c r="X3892" s="243"/>
      <c r="Y3892" s="49" t="str">
        <f t="shared" ref="Y3892" si="3524">IF(M3892="DNP","DNP",IF(M3892=1,"T",IF(M3892&gt;1,"W","L")))</f>
        <v>L</v>
      </c>
      <c r="Z3892" s="49">
        <f t="shared" si="3482"/>
        <v>0</v>
      </c>
      <c r="AA3892" s="244">
        <f t="shared" si="3483"/>
        <v>0</v>
      </c>
      <c r="AB3892" s="250">
        <f t="shared" ref="AB3892" si="3525">IF(AE3892&gt;=4,ROUNDDOWN((((VLOOKUP(MAX(AE3880:AE3892),AE3880:AK3897,7,FALSE)+VLOOKUP(MAX(AE3880:AE3892)-1,AE3880:AK3897,7,FALSE)+VLOOKUP(MAX(AE3880:AE3892)-2,AE3880:AK3897,7,FALSE)+VLOOKUP(MAX(AE3880:AE3892)-3,AE3880:AK3897,7,FALSE))/4)-36)*0.8,0),G3878)</f>
        <v>9</v>
      </c>
      <c r="AC3892" s="246">
        <f t="shared" si="3516"/>
        <v>13</v>
      </c>
      <c r="AD3892" t="str">
        <f>IF(L3892&lt;&gt;"DNP","P","DNP")</f>
        <v>P</v>
      </c>
      <c r="AE3892" s="52">
        <f>COUNTIF(AD3880:AD3892,"=P")</f>
        <v>13</v>
      </c>
      <c r="AF3892" t="str">
        <f t="shared" si="3486"/>
        <v>R</v>
      </c>
      <c r="AG3892" s="247">
        <f>IF(OR(W3892="DNP",W3892="")=TRUE,0,((W3899-W3892)*0.4)+(IF(Y3892="W",0.3,IF(Y3892="T",0,-0.3)))+(IF(X3892="",0,X3892*0.3)))+IF(OR(L3892="DNP",L3892="")=TRUE,0,((L3899-L3892)*0.4)+(IF(Y3892="W",0.3,IF(Y3892="T",0,-0.3)))+(IF(M3892="",0,M3892*0.3)))</f>
        <v>-1.6777777777777774</v>
      </c>
      <c r="AH3892" s="247">
        <f t="shared" si="3497"/>
        <v>0.52533333333333498</v>
      </c>
      <c r="AI3892">
        <f t="shared" si="3490"/>
        <v>8</v>
      </c>
      <c r="AJ3892">
        <f t="shared" ref="AJ3892" si="3526">AI3892+VLOOKUP(A3892,$A$2164:$O$2268,15,FALSE)</f>
        <v>5</v>
      </c>
      <c r="AK3892">
        <f t="shared" si="3423"/>
        <v>52</v>
      </c>
    </row>
    <row r="3893" spans="1:37" ht="16.5" thickBot="1" x14ac:dyDescent="0.3">
      <c r="A3893" s="238" t="str">
        <f>CONCATENATE($C$10,"Wk ",B3893,"P",A3878)</f>
        <v>2015Wk 14P32</v>
      </c>
      <c r="B3893" s="52">
        <v>14</v>
      </c>
      <c r="C3893" s="241"/>
      <c r="D3893" s="241"/>
      <c r="E3893" s="241"/>
      <c r="F3893" s="241"/>
      <c r="G3893" s="241"/>
      <c r="H3893" s="241"/>
      <c r="I3893" s="241"/>
      <c r="J3893" s="241"/>
      <c r="K3893" s="241"/>
      <c r="L3893" s="248"/>
      <c r="M3893" s="249"/>
      <c r="N3893" s="52">
        <f>IFERROR(VLOOKUP($A3893,$A$106:$Q$3105,5,FALSE),"DNP")</f>
        <v>6</v>
      </c>
      <c r="O3893" s="52">
        <f>IFERROR(VLOOKUP($A3893,$A$106:$Q$3105,6,FALSE),"DNP")</f>
        <v>7</v>
      </c>
      <c r="P3893" s="52">
        <f>IFERROR(VLOOKUP($A3893,$A$106:$Q$3105,7,FALSE),"DNP")</f>
        <v>7</v>
      </c>
      <c r="Q3893" s="52">
        <f>IFERROR(VLOOKUP($A3893,$A$106:$Q$3105,8,FALSE),"DNP")</f>
        <v>4</v>
      </c>
      <c r="R3893" s="52">
        <f>IFERROR(VLOOKUP($A3893,$A$106:$Q$3105,9,FALSE),"DNP")</f>
        <v>4</v>
      </c>
      <c r="S3893" s="52">
        <f>IFERROR(VLOOKUP($A3893,$A$106:$Q$3105,10,FALSE),"DNP")</f>
        <v>5</v>
      </c>
      <c r="T3893" s="52">
        <f>IFERROR(VLOOKUP($A3893,$A$106:$Q$3105,11,FALSE),"DNP")</f>
        <v>4</v>
      </c>
      <c r="U3893" s="52">
        <f>IFERROR(VLOOKUP($A3893,$A$106:$Q$3105,12,FALSE),"DNP")</f>
        <v>5</v>
      </c>
      <c r="V3893" s="52">
        <f>IFERROR(VLOOKUP($A3893,$A$106:$Q$3105,13,FALSE),"DNP")</f>
        <v>7</v>
      </c>
      <c r="W3893" s="239">
        <f>IF(OR(V3893="DNP",V3893=""),"DNP",SUM(N3893:V3893))</f>
        <v>49</v>
      </c>
      <c r="X3893" s="240">
        <f>IFERROR(VLOOKUP($A3893,$A$106:$Q$3105,17,FALSE),"DNP")</f>
        <v>2</v>
      </c>
      <c r="Y3893" s="49" t="str">
        <f t="shared" ref="Y3893" si="3527">IF(X3893="DNP","DNP",IF(X3893=1,"T",IF(X3893&gt;1,"W","L")))</f>
        <v>W</v>
      </c>
      <c r="Z3893" s="49">
        <f t="shared" si="3482"/>
        <v>0</v>
      </c>
      <c r="AA3893" s="244">
        <f t="shared" si="3483"/>
        <v>0</v>
      </c>
      <c r="AB3893" s="250">
        <f t="shared" ref="AB3893" si="3528">IF(AE3893&gt;=4,ROUNDDOWN((((VLOOKUP(MAX(AE3880:AE3893),AE3880:AK3897,7,FALSE)+VLOOKUP(MAX(AE3880:AE3893)-1,AE3880:AK3897,7,FALSE)+VLOOKUP(MAX(AE3880:AE3893)-2,AE3880:AK3897,7,FALSE)+VLOOKUP(MAX(AE3880:AE3893)-3,AE3880:AK3897,7,FALSE))/4)-36)*0.8,0),G3878)</f>
        <v>9</v>
      </c>
      <c r="AC3893" s="246">
        <f t="shared" si="3516"/>
        <v>14</v>
      </c>
      <c r="AD3893" t="str">
        <f>IF(W3893&lt;&gt;"DNP","P","DNP")</f>
        <v>P</v>
      </c>
      <c r="AE3893" s="52">
        <f>COUNTIF(AD3880:AD3893,"=P")</f>
        <v>14</v>
      </c>
      <c r="AF3893" t="str">
        <f t="shared" si="3486"/>
        <v>R</v>
      </c>
      <c r="AG3893" s="247">
        <f>IF(OR(W3893="DNP",W3893="")=TRUE,0,((W3899-W3893)*0.4)+(IF(Y3893="W",0.3,IF(Y3893="T",0,-0.3)))+(IF(X3893="",0,X3893*0.3)))+IF(OR(L3893="DNP",L3893="")=TRUE,0,((L3899-L3893)*0.4)+(IF(Y3893="W",0.3,IF(Y3893="T",0,-0.3)))+(IF(M3893="",0,M3893*0.3)))</f>
        <v>0.54444444444444562</v>
      </c>
      <c r="AH3893" s="247">
        <f t="shared" si="3497"/>
        <v>0.12800000000000189</v>
      </c>
      <c r="AI3893">
        <f t="shared" si="3490"/>
        <v>8</v>
      </c>
      <c r="AJ3893">
        <f t="shared" ref="AJ3893" si="3529">AI3893+VLOOKUP(A3893,$A$2331:$O$2435,15,FALSE)</f>
        <v>7</v>
      </c>
      <c r="AK3893">
        <f t="shared" si="3423"/>
        <v>49</v>
      </c>
    </row>
    <row r="3894" spans="1:37" ht="16.5" thickBot="1" x14ac:dyDescent="0.3">
      <c r="A3894" s="238" t="str">
        <f>CONCATENATE($C$10,"Wk ",B3894,"P",A3878)</f>
        <v>2015Wk 15P32</v>
      </c>
      <c r="B3894" s="52">
        <v>15</v>
      </c>
      <c r="C3894" s="52">
        <f>IFERROR(VLOOKUP($A3894,$A$106:$Q$3105,5,FALSE),"DNP")</f>
        <v>7</v>
      </c>
      <c r="D3894" s="52">
        <f>IFERROR(VLOOKUP($A3894,$A$106:$Q$3105,6,FALSE),"DNP")</f>
        <v>6</v>
      </c>
      <c r="E3894" s="52">
        <f>IFERROR(VLOOKUP($A3894,$A$106:$Q$3105,7,FALSE),"DNP")</f>
        <v>7</v>
      </c>
      <c r="F3894" s="52">
        <f>IFERROR(VLOOKUP($A3894,$A$106:$Q$3105,8,FALSE),"DNP")</f>
        <v>6</v>
      </c>
      <c r="G3894" s="52">
        <f>IFERROR(VLOOKUP($A3894,$A$106:$Q$3105,9,FALSE),"DNP")</f>
        <v>4</v>
      </c>
      <c r="H3894" s="52">
        <f>IFERROR(VLOOKUP($A3894,$A$106:$Q$3105,10,FALSE),"DNP")</f>
        <v>4</v>
      </c>
      <c r="I3894" s="52">
        <f>IFERROR(VLOOKUP($A3894,$A$106:$Q$3105,11,FALSE),"DNP")</f>
        <v>5</v>
      </c>
      <c r="J3894" s="52">
        <f>IFERROR(VLOOKUP($A3894,$A$106:$Q$3105,12,FALSE),"DNP")</f>
        <v>3</v>
      </c>
      <c r="K3894" s="52">
        <f>IFERROR(VLOOKUP($A3894,$A$106:$Q$3105,13,FALSE),"DNP")</f>
        <v>5</v>
      </c>
      <c r="L3894" s="239">
        <f>IF(OR(K3894="DNP",K3894=""),"DNP",SUM(C3894:K3894))</f>
        <v>47</v>
      </c>
      <c r="M3894" s="240">
        <f>IFERROR(VLOOKUP($A3894,$A$106:$Q$3105,17,FALSE),"DNP")</f>
        <v>2</v>
      </c>
      <c r="N3894" s="241"/>
      <c r="O3894" s="241"/>
      <c r="P3894" s="241"/>
      <c r="Q3894" s="241"/>
      <c r="R3894" s="241"/>
      <c r="S3894" s="241"/>
      <c r="T3894" s="241"/>
      <c r="U3894" s="241"/>
      <c r="V3894" s="241"/>
      <c r="W3894" s="242"/>
      <c r="X3894" s="243"/>
      <c r="Y3894" s="49" t="str">
        <f t="shared" ref="Y3894" si="3530">IF(M3894="DNP","DNP",IF(M3894=1,"T",IF(M3894&gt;1,"W","L")))</f>
        <v>W</v>
      </c>
      <c r="Z3894" s="49">
        <f t="shared" si="3482"/>
        <v>1</v>
      </c>
      <c r="AA3894" s="244">
        <f t="shared" si="3483"/>
        <v>9</v>
      </c>
      <c r="AB3894" s="250">
        <f t="shared" ref="AB3894" si="3531">IF(AE3894&gt;=4,ROUNDDOWN((((VLOOKUP(MAX(AE3880:AE3894),AE3880:AK3897,7,FALSE)+VLOOKUP(MAX(AE3880:AE3894)-1,AE3880:AK3897,7,FALSE)+VLOOKUP(MAX(AE3880:AE3894)-2,AE3880:AK3897,7,FALSE)+VLOOKUP(MAX(AE3880:AE3894)-3,AE3880:AK3897,7,FALSE))/4)-36)*0.8,0),G3878)</f>
        <v>9</v>
      </c>
      <c r="AC3894" s="246">
        <f t="shared" si="3516"/>
        <v>15</v>
      </c>
      <c r="AD3894" t="str">
        <f>IF(L3894&lt;&gt;"DNP","P","DNP")</f>
        <v>P</v>
      </c>
      <c r="AE3894" s="52">
        <f>COUNTIF(AD3880:AD3894,"=P")</f>
        <v>15</v>
      </c>
      <c r="AF3894" t="str">
        <f t="shared" si="3486"/>
        <v>R</v>
      </c>
      <c r="AG3894" s="247">
        <f>IF(OR(W3894="DNP",W3894="")=TRUE,0,((W3899-W3894)*0.4)+(IF(Y3894="W",0.3,IF(Y3894="T",0,-0.3)))+(IF(X3894="",0,X3894*0.3)))+IF(OR(L3894="DNP",L3894="")=TRUE,0,((L3899-L3894)*0.4)+(IF(Y3894="W",0.3,IF(Y3894="T",0,-0.3)))+(IF(M3894="",0,M3894*0.3)))</f>
        <v>1.522222222222223</v>
      </c>
      <c r="AH3894" s="247">
        <f t="shared" si="3497"/>
        <v>1.333333333333335</v>
      </c>
      <c r="AI3894">
        <f t="shared" si="3490"/>
        <v>8</v>
      </c>
      <c r="AJ3894">
        <f t="shared" ref="AJ3894" si="3532">AI3894+VLOOKUP(A3894,$A$2498:$O$2602,15,FALSE)</f>
        <v>8</v>
      </c>
      <c r="AK3894">
        <f t="shared" si="3423"/>
        <v>47</v>
      </c>
    </row>
    <row r="3895" spans="1:37" ht="16.5" thickBot="1" x14ac:dyDescent="0.3">
      <c r="A3895" s="238" t="str">
        <f>CONCATENATE($C$10,"Wk ",B3895,"P",A3878)</f>
        <v>2015Wk 16P32</v>
      </c>
      <c r="B3895" s="52">
        <v>16</v>
      </c>
      <c r="C3895" s="241"/>
      <c r="D3895" s="241"/>
      <c r="E3895" s="241"/>
      <c r="F3895" s="241"/>
      <c r="G3895" s="241"/>
      <c r="H3895" s="241"/>
      <c r="I3895" s="241"/>
      <c r="J3895" s="241"/>
      <c r="K3895" s="241"/>
      <c r="L3895" s="248"/>
      <c r="M3895" s="249"/>
      <c r="N3895" s="52">
        <f>IFERROR(VLOOKUP($A3895,$A$106:$Q$3105,5,FALSE),"DNP")</f>
        <v>5</v>
      </c>
      <c r="O3895" s="52">
        <f>IFERROR(VLOOKUP($A3895,$A$106:$Q$3105,6,FALSE),"DNP")</f>
        <v>7</v>
      </c>
      <c r="P3895" s="52">
        <f>IFERROR(VLOOKUP($A3895,$A$106:$Q$3105,7,FALSE),"DNP")</f>
        <v>5</v>
      </c>
      <c r="Q3895" s="52">
        <f>IFERROR(VLOOKUP($A3895,$A$106:$Q$3105,8,FALSE),"DNP")</f>
        <v>5</v>
      </c>
      <c r="R3895" s="52">
        <f>IFERROR(VLOOKUP($A3895,$A$106:$Q$3105,9,FALSE),"DNP")</f>
        <v>3</v>
      </c>
      <c r="S3895" s="52">
        <f>IFERROR(VLOOKUP($A3895,$A$106:$Q$3105,10,FALSE),"DNP")</f>
        <v>6</v>
      </c>
      <c r="T3895" s="52">
        <f>IFERROR(VLOOKUP($A3895,$A$106:$Q$3105,11,FALSE),"DNP")</f>
        <v>5</v>
      </c>
      <c r="U3895" s="52">
        <f>IFERROR(VLOOKUP($A3895,$A$106:$Q$3105,12,FALSE),"DNP")</f>
        <v>5</v>
      </c>
      <c r="V3895" s="52">
        <f>IFERROR(VLOOKUP($A3895,$A$106:$Q$3105,13,FALSE),"DNP")</f>
        <v>7</v>
      </c>
      <c r="W3895" s="239">
        <f>IF(OR(V3895="DNP",V3895=""),"DNP",SUM(N3895:V3895))</f>
        <v>48</v>
      </c>
      <c r="X3895" s="240">
        <f>IFERROR(VLOOKUP($A3895,$A$106:$Q$3105,17,FALSE),"DNP")</f>
        <v>0</v>
      </c>
      <c r="Y3895" s="49" t="str">
        <f t="shared" ref="Y3895" si="3533">IF(X3895="DNP","DNP",IF(X3895=1,"T",IF(X3895&gt;1,"W","L")))</f>
        <v>L</v>
      </c>
      <c r="Z3895" s="49">
        <f t="shared" si="3482"/>
        <v>0</v>
      </c>
      <c r="AA3895" s="244">
        <f t="shared" si="3483"/>
        <v>0</v>
      </c>
      <c r="AB3895" s="250">
        <f t="shared" ref="AB3895" si="3534">IF(AE3895&gt;=4,ROUNDDOWN((((VLOOKUP(MAX(AE3880:AE3895),AE3880:AK3897,7,FALSE)+VLOOKUP(MAX(AE3880:AE3895)-1,AE3880:AK3897,7,FALSE)+VLOOKUP(MAX(AE3880:AE3895)-2,AE3880:AK3897,7,FALSE)+VLOOKUP(MAX(AE3880:AE3895)-3,AE3880:AK3897,7,FALSE))/4)-36)*0.8,0),G3878)</f>
        <v>10</v>
      </c>
      <c r="AC3895" s="246">
        <f t="shared" si="3516"/>
        <v>16</v>
      </c>
      <c r="AD3895" t="str">
        <f>IF(W3895&lt;&gt;"DNP","P","DNP")</f>
        <v>P</v>
      </c>
      <c r="AE3895" s="52">
        <f>COUNTIF(AD3880:AD3895,"=P")</f>
        <v>16</v>
      </c>
      <c r="AF3895" t="str">
        <f t="shared" si="3486"/>
        <v>R</v>
      </c>
      <c r="AG3895" s="247">
        <f>IF(OR(W3895="DNP",W3895="")=TRUE,0,((W3899-W3895)*0.4)+(IF(Y3895="W",0.3,IF(Y3895="T",0,-0.3)))+(IF(X3895="",0,X3895*0.3)))+IF(OR(L3895="DNP",L3895="")=TRUE,0,((L3899-L3895)*0.4)+(IF(Y3895="W",0.3,IF(Y3895="T",0,-0.3)))+(IF(M3895="",0,M3895*0.3)))</f>
        <v>-0.25555555555555426</v>
      </c>
      <c r="AH3895" s="247">
        <f t="shared" si="3497"/>
        <v>0.94400000000000239</v>
      </c>
      <c r="AI3895">
        <f t="shared" si="3490"/>
        <v>7</v>
      </c>
      <c r="AJ3895">
        <f t="shared" ref="AJ3895" si="3535">AI3895+VLOOKUP(A3895,$A$2665:$O$2769,15,FALSE)</f>
        <v>7</v>
      </c>
      <c r="AK3895">
        <f t="shared" si="3423"/>
        <v>48</v>
      </c>
    </row>
    <row r="3896" spans="1:37" ht="16.5" thickBot="1" x14ac:dyDescent="0.3">
      <c r="A3896" s="238" t="str">
        <f>CONCATENATE($C$10,"Wk ",B3896,"P",A3878)</f>
        <v>2015Wk 17P32</v>
      </c>
      <c r="B3896" s="52">
        <v>17</v>
      </c>
      <c r="C3896" s="52">
        <f>IFERROR(VLOOKUP($A3896,$A$106:$Q$3105,5,FALSE),"DNP")</f>
        <v>8</v>
      </c>
      <c r="D3896" s="52">
        <f>IFERROR(VLOOKUP($A3896,$A$106:$Q$3105,6,FALSE),"DNP")</f>
        <v>5</v>
      </c>
      <c r="E3896" s="52">
        <f>IFERROR(VLOOKUP($A3896,$A$106:$Q$3105,7,FALSE),"DNP")</f>
        <v>7</v>
      </c>
      <c r="F3896" s="52">
        <f>IFERROR(VLOOKUP($A3896,$A$106:$Q$3105,8,FALSE),"DNP")</f>
        <v>5</v>
      </c>
      <c r="G3896" s="52">
        <f>IFERROR(VLOOKUP($A3896,$A$106:$Q$3105,9,FALSE),"DNP")</f>
        <v>5</v>
      </c>
      <c r="H3896" s="52">
        <f>IFERROR(VLOOKUP($A3896,$A$106:$Q$3105,10,FALSE),"DNP")</f>
        <v>4</v>
      </c>
      <c r="I3896" s="52">
        <f>IFERROR(VLOOKUP($A3896,$A$106:$Q$3105,11,FALSE),"DNP")</f>
        <v>4</v>
      </c>
      <c r="J3896" s="52">
        <f>IFERROR(VLOOKUP($A3896,$A$106:$Q$3105,12,FALSE),"DNP")</f>
        <v>3</v>
      </c>
      <c r="K3896" s="52">
        <f>IFERROR(VLOOKUP($A3896,$A$106:$Q$3105,13,FALSE),"DNP")</f>
        <v>5</v>
      </c>
      <c r="L3896" s="239">
        <f>IF(OR(K3896="DNP",K3896=""),"DNP",SUM(C3896:K3896))</f>
        <v>46</v>
      </c>
      <c r="M3896" s="240">
        <f>IFERROR(VLOOKUP($A3896,$A$106:$Q$3105,17,FALSE),"DNP")</f>
        <v>2</v>
      </c>
      <c r="N3896" s="241"/>
      <c r="O3896" s="241"/>
      <c r="P3896" s="241"/>
      <c r="Q3896" s="241"/>
      <c r="R3896" s="241"/>
      <c r="S3896" s="241"/>
      <c r="T3896" s="241"/>
      <c r="U3896" s="241"/>
      <c r="V3896" s="241"/>
      <c r="W3896" s="242"/>
      <c r="X3896" s="243"/>
      <c r="Y3896" s="49" t="str">
        <f t="shared" ref="Y3896" si="3536">IF(M3896="DNP","DNP",IF(M3896=1,"T",IF(M3896&gt;1,"W","L")))</f>
        <v>W</v>
      </c>
      <c r="Z3896" s="49">
        <f t="shared" si="3482"/>
        <v>0</v>
      </c>
      <c r="AA3896" s="244">
        <f t="shared" si="3483"/>
        <v>0</v>
      </c>
      <c r="AB3896" s="250">
        <f t="shared" ref="AB3896" si="3537">IF(AE3896&gt;=4,ROUNDDOWN((((VLOOKUP(MAX(AE3880:AE3896),AE3880:AK3897,7,FALSE)+VLOOKUP(MAX(AE3880:AE3896)-1,AE3880:AK3897,7,FALSE)+VLOOKUP(MAX(AE3880:AE3896)-2,AE3880:AK3897,7,FALSE)+VLOOKUP(MAX(AE3880:AE3896)-3,AE3880:AK3897,7,FALSE))/4)-36)*0.8,0),G3878)</f>
        <v>9</v>
      </c>
      <c r="AC3896" s="246">
        <f t="shared" si="3516"/>
        <v>17</v>
      </c>
      <c r="AD3896" t="str">
        <f>IF(L3896&lt;&gt;"DNP","P","DNP")</f>
        <v>P</v>
      </c>
      <c r="AE3896" s="52">
        <f>COUNTIF(AD3880:AD3896,"=P")</f>
        <v>17</v>
      </c>
      <c r="AF3896" t="str">
        <f t="shared" si="3486"/>
        <v>R</v>
      </c>
      <c r="AG3896" s="247">
        <f>IF(OR(W3896="DNP",W3896="")=TRUE,0,((W3899-W3896)*0.4)+(IF(Y3896="W",0.3,IF(Y3896="T",0,-0.3)))+(IF(X3896="",0,X3896*0.3)))+IF(OR(L3896="DNP",L3896="")=TRUE,0,((L3899-L3896)*0.4)+(IF(Y3896="W",0.3,IF(Y3896="T",0,-0.3)))+(IF(M3896="",0,M3896*0.3)))</f>
        <v>1.9222222222222229</v>
      </c>
      <c r="AH3896" s="247">
        <f t="shared" si="3497"/>
        <v>2.2533333333333352</v>
      </c>
      <c r="AI3896">
        <f t="shared" si="3490"/>
        <v>8</v>
      </c>
      <c r="AJ3896">
        <f t="shared" ref="AJ3896" si="3538">AI3896+VLOOKUP(A3896,$A$2832:$O$2936,15,FALSE)</f>
        <v>10</v>
      </c>
      <c r="AK3896">
        <f t="shared" si="3423"/>
        <v>46</v>
      </c>
    </row>
    <row r="3897" spans="1:37" ht="16.5" thickBot="1" x14ac:dyDescent="0.3">
      <c r="A3897" s="238" t="str">
        <f>CONCATENATE($C$10,"Wk ",B3897,"P",A3878)</f>
        <v>2015Wk 18P32</v>
      </c>
      <c r="B3897" s="52">
        <v>18</v>
      </c>
      <c r="C3897" s="241"/>
      <c r="D3897" s="241"/>
      <c r="E3897" s="241"/>
      <c r="F3897" s="241"/>
      <c r="G3897" s="241"/>
      <c r="H3897" s="241"/>
      <c r="I3897" s="241"/>
      <c r="J3897" s="241"/>
      <c r="K3897" s="241"/>
      <c r="L3897" s="248"/>
      <c r="M3897" s="249"/>
      <c r="N3897" s="52">
        <f>IFERROR(VLOOKUP($A3897,$A$106:$Q$3105,5,FALSE),"DNP")</f>
        <v>6</v>
      </c>
      <c r="O3897" s="52">
        <f>IFERROR(VLOOKUP($A3897,$A$106:$Q$3105,6,FALSE),"DNP")</f>
        <v>5</v>
      </c>
      <c r="P3897" s="52">
        <f>IFERROR(VLOOKUP($A3897,$A$106:$Q$3105,7,FALSE),"DNP")</f>
        <v>6</v>
      </c>
      <c r="Q3897" s="52">
        <f>IFERROR(VLOOKUP($A3897,$A$106:$Q$3105,8,FALSE),"DNP")</f>
        <v>6</v>
      </c>
      <c r="R3897" s="52">
        <f>IFERROR(VLOOKUP($A3897,$A$106:$Q$3105,9,FALSE),"DNP")</f>
        <v>4</v>
      </c>
      <c r="S3897" s="52">
        <f>IFERROR(VLOOKUP($A3897,$A$106:$Q$3105,10,FALSE),"DNP")</f>
        <v>6</v>
      </c>
      <c r="T3897" s="52">
        <f>IFERROR(VLOOKUP($A3897,$A$106:$Q$3105,11,FALSE),"DNP")</f>
        <v>4</v>
      </c>
      <c r="U3897" s="52">
        <f>IFERROR(VLOOKUP($A3897,$A$106:$Q$3105,12,FALSE),"DNP")</f>
        <v>6</v>
      </c>
      <c r="V3897" s="52">
        <f>IFERROR(VLOOKUP($A3897,$A$106:$Q$3105,13,FALSE),"DNP")</f>
        <v>8</v>
      </c>
      <c r="W3897" s="239">
        <f>IF(OR(V3897="DNP",V3897=""),"DNP",SUM(N3897:V3897))</f>
        <v>51</v>
      </c>
      <c r="X3897" s="240">
        <f>IFERROR(VLOOKUP($A3897,$A$106:$Q$3105,17,FALSE),"DNP")</f>
        <v>2</v>
      </c>
      <c r="Y3897" s="49" t="str">
        <f t="shared" ref="Y3897" si="3539">IF(X3897="DNP","DNP",IF(X3897=1,"T",IF(X3897&gt;1,"W","L")))</f>
        <v>W</v>
      </c>
      <c r="Z3897" s="49">
        <f t="shared" si="3482"/>
        <v>0</v>
      </c>
      <c r="AA3897" s="244">
        <f t="shared" si="3483"/>
        <v>0</v>
      </c>
      <c r="AB3897" s="250">
        <f t="shared" ref="AB3897" si="3540">IF(AE3897&gt;=4,ROUNDDOWN((((VLOOKUP(MAX(AE3880:AE3897),AE3880:AK3897,7,FALSE)+VLOOKUP(MAX(AE3880:AE3897)-1,AE3880:AK3897,7,FALSE)+VLOOKUP(MAX(AE3880:AE3897)-2,AE3880:AK3897,7,FALSE)+VLOOKUP(MAX(AE3880:AE3897)-3,AE3880:AK3897,7,FALSE))/4)-36)*0.8,0),G3878)</f>
        <v>9</v>
      </c>
      <c r="AC3897" s="246">
        <f t="shared" si="3516"/>
        <v>18</v>
      </c>
      <c r="AD3897" t="str">
        <f>IF(W3897&lt;&gt;"DNP","P","DNP")</f>
        <v>P</v>
      </c>
      <c r="AE3897" s="52">
        <f>COUNTIF(AD3880:AD3897,"=P")</f>
        <v>18</v>
      </c>
      <c r="AF3897" t="str">
        <f t="shared" si="3486"/>
        <v>R</v>
      </c>
      <c r="AG3897" s="247">
        <f>IF(OR(W3897="DNP",W3897="")=TRUE,0,((W3899-W3897)*0.4)+(IF(Y3897="W",0.3,IF(Y3897="T",0,-0.3)))+(IF(X3897="",0,X3897*0.3)))+IF(OR(L3897="DNP",L3897="")=TRUE,0,((L3899-L3897)*0.4)+(IF(Y3897="W",0.3,IF(Y3897="T",0,-0.3)))+(IF(M3897="",0,M3897*0.3)))</f>
        <v>-0.25555555555555431</v>
      </c>
      <c r="AH3897" s="247">
        <f t="shared" si="3497"/>
        <v>0.94800000000000217</v>
      </c>
      <c r="AI3897">
        <f t="shared" si="3490"/>
        <v>8</v>
      </c>
      <c r="AJ3897">
        <f t="shared" ref="AJ3897" si="3541">AI3897+VLOOKUP(A3897,$A$2999:$O$3103,15,FALSE)</f>
        <v>5</v>
      </c>
      <c r="AK3897">
        <f t="shared" si="3423"/>
        <v>51</v>
      </c>
    </row>
    <row r="3898" spans="1:37" ht="18" x14ac:dyDescent="0.25">
      <c r="A3898" s="238" t="str">
        <f>CONCATENATE($C$10,"S&amp;AP",A3878)</f>
        <v>2015S&amp;AP32</v>
      </c>
      <c r="B3898" s="251" t="s">
        <v>321</v>
      </c>
      <c r="C3898" s="252" t="str">
        <f>CONCATENATE(SUM(C3880:C3897)+100,COUNT(C3880:C3897)+100)</f>
        <v>162109</v>
      </c>
      <c r="D3898" s="252" t="str">
        <f t="shared" ref="D3898:K3898" si="3542">CONCATENATE(SUM(D3880:D3897)+100,COUNT(D3880:D3897)+100)</f>
        <v>147109</v>
      </c>
      <c r="E3898" s="252" t="str">
        <f t="shared" si="3542"/>
        <v>166109</v>
      </c>
      <c r="F3898" s="252" t="str">
        <f t="shared" si="3542"/>
        <v>150109</v>
      </c>
      <c r="G3898" s="252" t="str">
        <f t="shared" si="3542"/>
        <v>146109</v>
      </c>
      <c r="H3898" s="252" t="str">
        <f t="shared" si="3542"/>
        <v>140109</v>
      </c>
      <c r="I3898" s="252" t="str">
        <f t="shared" si="3542"/>
        <v>143109</v>
      </c>
      <c r="J3898" s="252" t="str">
        <f t="shared" si="3542"/>
        <v>136109</v>
      </c>
      <c r="K3898" s="252" t="str">
        <f t="shared" si="3542"/>
        <v>147109</v>
      </c>
      <c r="L3898" s="253"/>
      <c r="M3898" s="254">
        <f>SUM(M3880:M3897)</f>
        <v>13</v>
      </c>
      <c r="N3898" s="252" t="str">
        <f>CONCATENATE(SUM(N3880:N3897)+100,COUNT(N3880:N3897)+100)</f>
        <v>151109</v>
      </c>
      <c r="O3898" s="252" t="str">
        <f t="shared" ref="O3898:V3898" si="3543">CONCATENATE(SUM(O3880:O3897)+100,COUNT(O3880:O3897)+100)</f>
        <v>157109</v>
      </c>
      <c r="P3898" s="252" t="str">
        <f t="shared" si="3543"/>
        <v>152109</v>
      </c>
      <c r="Q3898" s="252" t="str">
        <f t="shared" si="3543"/>
        <v>146109</v>
      </c>
      <c r="R3898" s="252" t="str">
        <f t="shared" si="3543"/>
        <v>133109</v>
      </c>
      <c r="S3898" s="252" t="str">
        <f t="shared" si="3543"/>
        <v>150109</v>
      </c>
      <c r="T3898" s="252" t="str">
        <f t="shared" si="3543"/>
        <v>135109</v>
      </c>
      <c r="U3898" s="252" t="str">
        <f t="shared" si="3543"/>
        <v>146109</v>
      </c>
      <c r="V3898" s="252" t="str">
        <f t="shared" si="3543"/>
        <v>163109</v>
      </c>
      <c r="W3898" s="253"/>
      <c r="X3898" s="254">
        <f>SUM(X3880:X3897)</f>
        <v>12</v>
      </c>
      <c r="Y3898" s="255"/>
      <c r="Z3898" s="256"/>
      <c r="AA3898" s="257"/>
      <c r="AB3898" s="52"/>
      <c r="AC3898" s="52"/>
    </row>
    <row r="3899" spans="1:37" ht="18" x14ac:dyDescent="0.25">
      <c r="B3899" s="251" t="s">
        <v>322</v>
      </c>
      <c r="C3899" s="258">
        <f>AVERAGE(C3880:C3897)</f>
        <v>6.8888888888888893</v>
      </c>
      <c r="D3899" s="258">
        <f t="shared" ref="D3899:K3899" si="3544">AVERAGE(D3880:D3897)</f>
        <v>5.2222222222222223</v>
      </c>
      <c r="E3899" s="258">
        <f t="shared" si="3544"/>
        <v>7.333333333333333</v>
      </c>
      <c r="F3899" s="258">
        <f t="shared" si="3544"/>
        <v>5.5555555555555554</v>
      </c>
      <c r="G3899" s="258">
        <f t="shared" si="3544"/>
        <v>5.1111111111111107</v>
      </c>
      <c r="H3899" s="258">
        <f t="shared" si="3544"/>
        <v>4.4444444444444446</v>
      </c>
      <c r="I3899" s="258">
        <f t="shared" si="3544"/>
        <v>4.7777777777777777</v>
      </c>
      <c r="J3899" s="258">
        <f t="shared" si="3544"/>
        <v>4</v>
      </c>
      <c r="K3899" s="258">
        <f t="shared" si="3544"/>
        <v>5.2222222222222223</v>
      </c>
      <c r="L3899" s="259">
        <f>SUM(C3899:K3899)</f>
        <v>48.555555555555557</v>
      </c>
      <c r="M3899" s="260"/>
      <c r="N3899" s="258">
        <f>AVERAGE(N3880:N3897)</f>
        <v>5.666666666666667</v>
      </c>
      <c r="O3899" s="258">
        <f t="shared" ref="O3899:V3899" si="3545">AVERAGE(O3880:O3897)</f>
        <v>6.333333333333333</v>
      </c>
      <c r="P3899" s="261">
        <f t="shared" si="3545"/>
        <v>5.7777777777777777</v>
      </c>
      <c r="Q3899" s="261">
        <f t="shared" si="3545"/>
        <v>5.1111111111111107</v>
      </c>
      <c r="R3899" s="261">
        <f t="shared" si="3545"/>
        <v>3.6666666666666665</v>
      </c>
      <c r="S3899" s="261">
        <f t="shared" si="3545"/>
        <v>5.5555555555555554</v>
      </c>
      <c r="T3899" s="261">
        <f t="shared" si="3545"/>
        <v>3.8888888888888888</v>
      </c>
      <c r="U3899" s="261">
        <f t="shared" si="3545"/>
        <v>5.1111111111111107</v>
      </c>
      <c r="V3899" s="261">
        <f t="shared" si="3545"/>
        <v>7</v>
      </c>
      <c r="W3899" s="262">
        <f>SUM(N3899:V3899)</f>
        <v>48.111111111111114</v>
      </c>
      <c r="X3899" s="260"/>
      <c r="Y3899" s="148"/>
      <c r="Z3899" s="263"/>
      <c r="AA3899" s="264"/>
      <c r="AB3899" s="52"/>
      <c r="AC3899" s="52"/>
    </row>
    <row r="3900" spans="1:37" x14ac:dyDescent="0.25">
      <c r="B3900" s="265"/>
      <c r="C3900" s="266"/>
      <c r="D3900" s="265"/>
      <c r="E3900" s="266"/>
      <c r="F3900" s="265"/>
      <c r="G3900" s="266"/>
      <c r="H3900" s="265"/>
      <c r="I3900" s="266"/>
      <c r="J3900" s="265"/>
      <c r="K3900" s="266"/>
      <c r="L3900" s="265"/>
      <c r="M3900" s="266"/>
      <c r="N3900" s="265"/>
      <c r="O3900" s="266"/>
      <c r="P3900" s="265"/>
      <c r="Q3900" s="266"/>
      <c r="R3900" s="265"/>
      <c r="S3900" s="266"/>
      <c r="T3900" s="265"/>
      <c r="U3900" s="266"/>
      <c r="V3900" s="265"/>
      <c r="W3900" s="266"/>
      <c r="X3900" s="265"/>
      <c r="Y3900" s="266"/>
      <c r="Z3900" s="265"/>
      <c r="AA3900" s="266"/>
      <c r="AB3900" s="265"/>
      <c r="AC3900" s="266"/>
    </row>
    <row r="3901" spans="1:37" ht="18.75" thickBot="1" x14ac:dyDescent="0.3">
      <c r="B3901" s="267"/>
      <c r="C3901" s="267"/>
      <c r="D3901" s="267"/>
      <c r="E3901" s="296" t="s">
        <v>323</v>
      </c>
      <c r="F3901" s="297"/>
      <c r="G3901" s="297"/>
      <c r="H3901" s="297"/>
      <c r="I3901" s="297"/>
      <c r="J3901" s="297"/>
      <c r="K3901" s="297"/>
      <c r="L3901" s="297"/>
      <c r="M3901" s="297"/>
    </row>
    <row r="3902" spans="1:37" ht="16.5" thickBot="1" x14ac:dyDescent="0.3">
      <c r="B3902" s="267"/>
      <c r="C3902" s="52"/>
      <c r="D3902" s="268" t="s">
        <v>324</v>
      </c>
      <c r="E3902" s="293" t="s">
        <v>325</v>
      </c>
      <c r="F3902" s="294"/>
      <c r="G3902" s="294"/>
      <c r="H3902" s="294"/>
      <c r="I3902" s="294"/>
      <c r="J3902" s="294"/>
      <c r="K3902" s="294"/>
      <c r="L3902" s="294"/>
      <c r="M3902" s="295"/>
      <c r="P3902" t="s">
        <v>326</v>
      </c>
      <c r="R3902" t="s">
        <v>327</v>
      </c>
    </row>
    <row r="3903" spans="1:37" x14ac:dyDescent="0.25">
      <c r="B3903" s="267"/>
      <c r="C3903" s="52"/>
      <c r="D3903" s="269">
        <f>MAX(AC3880:AC3897)</f>
        <v>18</v>
      </c>
      <c r="E3903" s="270" t="s">
        <v>328</v>
      </c>
      <c r="F3903" s="271" t="s">
        <v>329</v>
      </c>
      <c r="G3903" s="271" t="s">
        <v>330</v>
      </c>
      <c r="H3903" s="271" t="s">
        <v>331</v>
      </c>
      <c r="I3903" s="271" t="s">
        <v>332</v>
      </c>
      <c r="J3903" s="271" t="s">
        <v>19</v>
      </c>
      <c r="K3903" s="271" t="s">
        <v>333</v>
      </c>
      <c r="L3903" s="271" t="s">
        <v>334</v>
      </c>
      <c r="M3903" s="272" t="s">
        <v>312</v>
      </c>
      <c r="N3903" t="s">
        <v>318</v>
      </c>
      <c r="O3903" s="273" t="s">
        <v>18</v>
      </c>
      <c r="P3903" s="274" t="s">
        <v>335</v>
      </c>
      <c r="Q3903" s="274" t="s">
        <v>336</v>
      </c>
      <c r="R3903" t="s">
        <v>0</v>
      </c>
      <c r="S3903" t="s">
        <v>1</v>
      </c>
      <c r="T3903" t="s">
        <v>13</v>
      </c>
      <c r="U3903" t="s">
        <v>337</v>
      </c>
      <c r="V3903" s="237" t="s">
        <v>338</v>
      </c>
      <c r="W3903" s="237" t="s">
        <v>339</v>
      </c>
      <c r="X3903" s="237" t="s">
        <v>340</v>
      </c>
      <c r="Y3903" s="237" t="s">
        <v>341</v>
      </c>
      <c r="Z3903" s="237" t="s">
        <v>342</v>
      </c>
      <c r="AA3903" s="237" t="s">
        <v>343</v>
      </c>
      <c r="AB3903" s="237" t="s">
        <v>344</v>
      </c>
      <c r="AC3903" s="237" t="s">
        <v>345</v>
      </c>
    </row>
    <row r="3904" spans="1:37" ht="16.5" thickBot="1" x14ac:dyDescent="0.3">
      <c r="A3904" s="238" t="str">
        <f>CONCATENATE($C$10,"P",A3878)</f>
        <v>2015P32</v>
      </c>
      <c r="B3904" s="275"/>
      <c r="C3904" s="52" t="str">
        <f>C3878</f>
        <v>Pat Cregg</v>
      </c>
      <c r="D3904" s="276">
        <f>IF(D3903=0,G3878,VLOOKUP(D3903,B3880:AB3897,27,FALSE))</f>
        <v>9</v>
      </c>
      <c r="E3904" s="277">
        <f>E3907+E3910</f>
        <v>25</v>
      </c>
      <c r="F3904" s="277">
        <f>F3907+F3910</f>
        <v>11</v>
      </c>
      <c r="G3904" s="277">
        <f>G3907+G3910</f>
        <v>4</v>
      </c>
      <c r="H3904" s="277">
        <f>H3907+H3910</f>
        <v>3</v>
      </c>
      <c r="I3904" s="277">
        <f>I3907+I3910</f>
        <v>36</v>
      </c>
      <c r="J3904" s="278">
        <f>E3904/I3904</f>
        <v>0.69444444444444442</v>
      </c>
      <c r="K3904" s="279">
        <f>F3904/SUM(F3904:H3904)</f>
        <v>0.61111111111111116</v>
      </c>
      <c r="L3904" s="277">
        <f>L3907+L3910</f>
        <v>6</v>
      </c>
      <c r="M3904" s="277">
        <f>M3907+M3910</f>
        <v>70</v>
      </c>
      <c r="N3904" s="247">
        <f>VLOOKUP(D3903,AC3880:AH3897,6,FALSE)</f>
        <v>0.94800000000000217</v>
      </c>
      <c r="O3904">
        <f>IFERROR(VLOOKUP(D3903,AC3880:AI3897,7,FALSE),AI3880)</f>
        <v>8</v>
      </c>
      <c r="P3904" s="134">
        <f>IF(D3904&lt;=-1,ROUNDUP(((((ROUNDDOWN((AVERAGE(L3880:L3897,W3880:W3897)-36)*0.8,0)+0.001)/0.8)+36)*(COUNT(L3880:L3897,W3880:W3897)+1))-SUM(L3880:L3897,W3880:W3897),0),ROUNDUP(((((ROUNDDOWN((AVERAGE(L3880:L3897,W3880:W3897)-36)*0.8,0)+1)/0.8)+36)*(COUNT(L3880:L3897,W3880:W3897)+1))-SUM(L3880:L3897,W3880:W3897),0))</f>
        <v>52</v>
      </c>
      <c r="Q3904" s="134">
        <f>IF(ROUNDDOWN((AVERAGE(L3880:L3897,W3880:W3897)-36)*0.8,0)&lt;=0,ROUNDDOWN(((((ROUNDDOWN((AVERAGE(L3880:L3897,W3880:W3897)-36)*0.8,0)-1)/0.8)+36)*(COUNT(L3880:L3897,W3880:W3897)+1))-SUM(L3880:L3897,W3880:W3897),0),ROUNDDOWN(((((ROUNDDOWN((AVERAGE(L3880:L3897,W3880:W3897)-36)*0.8,0)-0.001)/0.8)+36)*(COUNT(L3880:L3897,W3880:W3897)+1))-SUM(L3880:L3897,W3880:W3897),0))</f>
        <v>27</v>
      </c>
      <c r="R3904" s="247">
        <f>L3899</f>
        <v>48.555555555555557</v>
      </c>
      <c r="S3904" s="247">
        <f>W3899</f>
        <v>48.111111111111114</v>
      </c>
      <c r="T3904">
        <f>SUMIF(AD3880:AD3897,"P",AI3880:AI3897)</f>
        <v>134</v>
      </c>
      <c r="U3904">
        <f>SUMIF(AD3880:AD3897,"P",AJ3880:AJ3897)</f>
        <v>126</v>
      </c>
      <c r="V3904" s="280">
        <f>SUM(COUNTIF(C3880:C3897,3),COUNTIF(D3880:D3897,2),COUNTIF(E3880:E3897,3),COUNTIF(F3880:F3897,2),COUNTIF(G3880:G3897,2),COUNTIF(H3880:H3897,1),COUNTIF(I3880:I3897,2),COUNTIF(J3880:J3897,1),COUNTIF(K3880:K3897,2),COUNTIF(N3880:N3897,2),COUNTIF(O3880:O3897,2),COUNTIF(P3880:P3897,3),COUNTIF(Q3880:Q3897,2),COUNTIF(R3880:R3897,1),COUNTIF(S3880:S3897,2),COUNTIF(T3880:T3897,1),COUNTIF(U3880:U3897,2),COUNTIF(V3880:V3897,3))/(9*MAX($AE3880:$AE3897))</f>
        <v>0</v>
      </c>
      <c r="W3904" s="280">
        <f>SUM(COUNTIF(C3880:C3897,4),COUNTIF(D3880:D3897,3),COUNTIF(E3880:E3897,4),COUNTIF(F3880:F3897,3),COUNTIF(G3880:G3897,3),COUNTIF(H3880:H3897,2),COUNTIF(I3880:I3897,3),COUNTIF(J3880:J3897,2),COUNTIF(K3880:K3897,3),COUNTIF(N3880:N3897,3),COUNTIF(O3880:O3897,3),COUNTIF(P3880:P3897,4),COUNTIF(Q3880:Q3897,3),COUNTIF(R3880:R3897,2),COUNTIF(S3880:S3897,3),COUNTIF(T3880:T3897,2),COUNTIF(U3880:U3897,3),COUNTIF(V3880:V3897,4))/(9*MAX($AE3880:$AE3897))</f>
        <v>0</v>
      </c>
      <c r="X3904" s="280">
        <f>SUM(COUNTIF(C3880:C3897,5),COUNTIF(D3880:D3897,4),COUNTIF(E3880:E3897,5),COUNTIF(F3880:F3897,4),COUNTIF(G3880:G3897,4),COUNTIF(H3880:H3897,3),COUNTIF(I3880:I3897,4),COUNTIF(J3880:J3897,3),COUNTIF(K3880:K3897,4),COUNTIF(N3880:N3897,4),COUNTIF(O3880:O3897,4),COUNTIF(P3880:P3897,5),COUNTIF(Q3880:Q3897,4),COUNTIF(R3880:R3897,3),COUNTIF(S3880:S3897,4),COUNTIF(T3880:T3897,3),COUNTIF(U3880:U3897,4),COUNTIF(V3880:V3897,5))/(9*MAX($AE3880:$AE3897))</f>
        <v>0.1419753086419753</v>
      </c>
      <c r="Y3904" s="280">
        <f>SUM(COUNTIF(C3880:C3897,6),COUNTIF(D3880:D3897,5),COUNTIF(E3880:E3897,6),COUNTIF(F3880:F3897,5),COUNTIF(G3880:G3897,5),COUNTIF(H3880:H3897,4),COUNTIF(I3880:I3897,5),COUNTIF(J3880:J3897,4),COUNTIF(K3880:K3897,5),COUNTIF(N3880:N3897,5),COUNTIF(O3880:O3897,5),COUNTIF(P3880:P3897,6),COUNTIF(Q3880:Q3897,5),COUNTIF(R3880:R3897,4),COUNTIF(S3880:S3897,5),COUNTIF(T3880:T3897,4),COUNTIF(U3880:U3897,5),COUNTIF(V3880:V3897,6))/(9*MAX($AE3880:$AE3897))</f>
        <v>0.47530864197530864</v>
      </c>
      <c r="Z3904" s="280">
        <f>SUM(COUNTIF(C3880:C3897,"&gt;=7"),COUNTIF(D3880:D3897,"&gt;=6"),COUNTIF(E3880:E3897,"&gt;=7"),COUNTIF(F3880:F3897,"&gt;=6"),COUNTIF(G3880:G3897,"&gt;=6"),COUNTIF(H3880:H3897,"&gt;=5"),COUNTIF(I3880:I3897,"&gt;=6"),COUNTIF(J3880:J3897,"&gt;=5"),COUNTIF(K3880:K3897,"&gt;=6"),COUNTIF(N3880:N3897,"&gt;=6"),COUNTIF(O3880:O3897,"&gt;=6"),COUNTIF(P3880:P3897,"&gt;=7"),COUNTIF(Q3880:Q3897,"&gt;=6"),COUNTIF(R3880:R3897,"&gt;=5"),COUNTIF(S3880:S3897,"&gt;=6"),COUNTIF(T3880:T3897,"&gt;=5"),COUNTIF(U3880:U3897,"&gt;=6"),COUNTIF(V3880:V3897,"&gt;=7"))/(9*MAX($AE3880:$AE3897))</f>
        <v>0.38271604938271603</v>
      </c>
      <c r="AA3904">
        <f>AVERAGE(AI3880:AI3889)</f>
        <v>7</v>
      </c>
      <c r="AB3904">
        <f t="shared" ref="AB3904" si="3546">MAX(AI3880:AI3897)</f>
        <v>9</v>
      </c>
      <c r="AC3904">
        <f>MIN(AI3880:AI3896)</f>
        <v>6</v>
      </c>
    </row>
    <row r="3905" spans="1:37" x14ac:dyDescent="0.25">
      <c r="E3905" s="293" t="s">
        <v>346</v>
      </c>
      <c r="F3905" s="294"/>
      <c r="G3905" s="294"/>
      <c r="H3905" s="294"/>
      <c r="I3905" s="294"/>
      <c r="J3905" s="294"/>
      <c r="K3905" s="294"/>
      <c r="L3905" s="294"/>
      <c r="M3905" s="295"/>
    </row>
    <row r="3906" spans="1:37" x14ac:dyDescent="0.25">
      <c r="E3906" s="270" t="s">
        <v>328</v>
      </c>
      <c r="F3906" s="271" t="s">
        <v>329</v>
      </c>
      <c r="G3906" s="271" t="s">
        <v>330</v>
      </c>
      <c r="H3906" s="271" t="s">
        <v>331</v>
      </c>
      <c r="I3906" s="271" t="s">
        <v>332</v>
      </c>
      <c r="J3906" s="271" t="s">
        <v>19</v>
      </c>
      <c r="K3906" s="271" t="s">
        <v>333</v>
      </c>
      <c r="L3906" s="271" t="s">
        <v>334</v>
      </c>
      <c r="M3906" s="272" t="s">
        <v>312</v>
      </c>
    </row>
    <row r="3907" spans="1:37" ht="16.5" thickBot="1" x14ac:dyDescent="0.3">
      <c r="E3907" s="281">
        <f>M3898</f>
        <v>13</v>
      </c>
      <c r="F3907" s="199">
        <f>COUNTIF(M3880:M3897,"&gt;1")</f>
        <v>6</v>
      </c>
      <c r="G3907" s="199">
        <f>COUNTIF(M3880:M3897,"&lt;1")</f>
        <v>2</v>
      </c>
      <c r="H3907" s="199">
        <f>COUNTIF(M3880:M3897,"=1")</f>
        <v>1</v>
      </c>
      <c r="I3907" s="199">
        <f>SUM(F3907:H3907)*2</f>
        <v>18</v>
      </c>
      <c r="J3907" s="278">
        <f>E3907/I3907</f>
        <v>0.72222222222222221</v>
      </c>
      <c r="K3907" s="279">
        <f>F3907/SUM(F3907:H3907)</f>
        <v>0.66666666666666663</v>
      </c>
      <c r="L3907" s="282">
        <f>SUM(Z3880,Z3882,Z3884,Z3886,Z3888,Z3890,Z3892,Z3894,Z3896)</f>
        <v>3</v>
      </c>
      <c r="M3907" s="283">
        <f>SUM(AA3880,AA3882,AA3884,AA3886,AA3888,AA3890,AA3892,AA3894,AA3896)</f>
        <v>34</v>
      </c>
    </row>
    <row r="3908" spans="1:37" x14ac:dyDescent="0.25">
      <c r="E3908" s="293" t="s">
        <v>347</v>
      </c>
      <c r="F3908" s="294"/>
      <c r="G3908" s="294"/>
      <c r="H3908" s="294"/>
      <c r="I3908" s="294"/>
      <c r="J3908" s="294"/>
      <c r="K3908" s="294"/>
      <c r="L3908" s="294"/>
      <c r="M3908" s="295"/>
    </row>
    <row r="3909" spans="1:37" x14ac:dyDescent="0.25">
      <c r="E3909" s="270" t="s">
        <v>328</v>
      </c>
      <c r="F3909" s="271" t="s">
        <v>329</v>
      </c>
      <c r="G3909" s="271" t="s">
        <v>330</v>
      </c>
      <c r="H3909" s="271" t="s">
        <v>331</v>
      </c>
      <c r="I3909" s="271" t="s">
        <v>332</v>
      </c>
      <c r="J3909" s="271" t="s">
        <v>19</v>
      </c>
      <c r="K3909" s="271" t="s">
        <v>333</v>
      </c>
      <c r="L3909" s="271" t="s">
        <v>334</v>
      </c>
      <c r="M3909" s="272" t="s">
        <v>312</v>
      </c>
    </row>
    <row r="3910" spans="1:37" ht="16.5" thickBot="1" x14ac:dyDescent="0.3">
      <c r="E3910" s="281">
        <f>X3898</f>
        <v>12</v>
      </c>
      <c r="F3910" s="199">
        <f>COUNTIF(X3880:X3897,"&gt;1")</f>
        <v>5</v>
      </c>
      <c r="G3910" s="199">
        <f>COUNTIF(X3880:X3897,"&lt;1")</f>
        <v>2</v>
      </c>
      <c r="H3910" s="199">
        <f>COUNTIF(X3880:X3897,"=1")</f>
        <v>2</v>
      </c>
      <c r="I3910" s="199">
        <f>SUM(F3910:H3910)*2</f>
        <v>18</v>
      </c>
      <c r="J3910" s="278">
        <f>E3910/I3910</f>
        <v>0.66666666666666663</v>
      </c>
      <c r="K3910" s="279">
        <f>F3910/SUM(F3910:H3910)</f>
        <v>0.55555555555555558</v>
      </c>
      <c r="L3910" s="284">
        <f>SUM(Z3881,Z3883,Z3885,Z3887,Z3889,Z3891,Z3893,Z3895,Z3897)</f>
        <v>3</v>
      </c>
      <c r="M3910" s="285">
        <f>SUM(AA3881,AA3883,AA3885,AA3887,AA3889,AA3891,AA3893,AA3895,AA3897)</f>
        <v>36</v>
      </c>
    </row>
    <row r="3912" spans="1:37" ht="16.5" thickBot="1" x14ac:dyDescent="0.3"/>
    <row r="3913" spans="1:37" ht="21" thickBot="1" x14ac:dyDescent="0.35">
      <c r="A3913" s="223">
        <v>35</v>
      </c>
      <c r="B3913" s="224"/>
      <c r="C3913" s="225" t="s">
        <v>225</v>
      </c>
      <c r="D3913" s="225"/>
      <c r="E3913" s="225"/>
      <c r="F3913" s="23" t="s">
        <v>308</v>
      </c>
      <c r="G3913" s="226">
        <v>11</v>
      </c>
      <c r="I3913" s="225"/>
      <c r="J3913" s="52"/>
      <c r="K3913" s="52"/>
      <c r="L3913" s="298" t="s">
        <v>0</v>
      </c>
      <c r="M3913" s="299"/>
      <c r="N3913" s="225"/>
      <c r="O3913" s="225"/>
      <c r="P3913" s="225"/>
      <c r="Q3913" s="225"/>
      <c r="R3913" s="225" t="s">
        <v>309</v>
      </c>
      <c r="S3913" s="226">
        <v>4</v>
      </c>
      <c r="T3913" s="52"/>
      <c r="U3913" s="52"/>
      <c r="V3913" s="52"/>
      <c r="W3913" s="298" t="s">
        <v>1</v>
      </c>
      <c r="X3913" s="299"/>
      <c r="Y3913" s="52"/>
      <c r="Z3913" s="52"/>
      <c r="AA3913" s="52"/>
      <c r="AB3913" s="52"/>
      <c r="AC3913" s="52"/>
    </row>
    <row r="3914" spans="1:37" ht="16.5" thickBot="1" x14ac:dyDescent="0.3">
      <c r="B3914" s="52" t="s">
        <v>4</v>
      </c>
      <c r="C3914" s="228">
        <v>1</v>
      </c>
      <c r="D3914" s="229">
        <v>2</v>
      </c>
      <c r="E3914" s="229">
        <v>3</v>
      </c>
      <c r="F3914" s="229">
        <v>4</v>
      </c>
      <c r="G3914" s="229">
        <v>5</v>
      </c>
      <c r="H3914" s="229">
        <v>6</v>
      </c>
      <c r="I3914" s="229">
        <v>7</v>
      </c>
      <c r="J3914" s="229">
        <v>8</v>
      </c>
      <c r="K3914" s="230">
        <v>9</v>
      </c>
      <c r="L3914" s="231" t="s">
        <v>69</v>
      </c>
      <c r="M3914" s="232" t="s">
        <v>8</v>
      </c>
      <c r="N3914" s="233">
        <v>10</v>
      </c>
      <c r="O3914" s="234">
        <v>11</v>
      </c>
      <c r="P3914" s="234">
        <v>12</v>
      </c>
      <c r="Q3914" s="234">
        <v>13</v>
      </c>
      <c r="R3914" s="234">
        <v>14</v>
      </c>
      <c r="S3914" s="234">
        <v>15</v>
      </c>
      <c r="T3914" s="234">
        <v>16</v>
      </c>
      <c r="U3914" s="234">
        <v>17</v>
      </c>
      <c r="V3914" s="234">
        <v>18</v>
      </c>
      <c r="W3914" s="231" t="s">
        <v>69</v>
      </c>
      <c r="X3914" s="232" t="s">
        <v>8</v>
      </c>
      <c r="Y3914" s="235" t="s">
        <v>310</v>
      </c>
      <c r="Z3914" s="236" t="s">
        <v>311</v>
      </c>
      <c r="AA3914" s="235" t="s">
        <v>312</v>
      </c>
      <c r="AB3914" s="235" t="s">
        <v>313</v>
      </c>
      <c r="AC3914" s="237" t="s">
        <v>314</v>
      </c>
      <c r="AD3914" s="237" t="s">
        <v>315</v>
      </c>
      <c r="AE3914" s="237" t="s">
        <v>316</v>
      </c>
      <c r="AF3914" s="237" t="s">
        <v>192</v>
      </c>
      <c r="AG3914" s="237" t="s">
        <v>317</v>
      </c>
      <c r="AH3914" s="237" t="s">
        <v>318</v>
      </c>
      <c r="AI3914" s="237" t="s">
        <v>18</v>
      </c>
      <c r="AJ3914" s="237" t="s">
        <v>319</v>
      </c>
      <c r="AK3914" t="s">
        <v>69</v>
      </c>
    </row>
    <row r="3915" spans="1:37" ht="16.5" thickBot="1" x14ac:dyDescent="0.3">
      <c r="A3915" s="238" t="str">
        <f>CONCATENATE($C$10,"Wk ",B3915,"P",A3913)</f>
        <v>2015Wk 1P35</v>
      </c>
      <c r="B3915" s="52">
        <v>1</v>
      </c>
      <c r="C3915" s="52">
        <f>IFERROR(VLOOKUP($A3915,$A$106:$Q$3105,5,FALSE),"DNP")</f>
        <v>8</v>
      </c>
      <c r="D3915" s="52">
        <f>IFERROR(VLOOKUP($A3915,$A$106:$Q$3105,6,FALSE),"DNP")</f>
        <v>7</v>
      </c>
      <c r="E3915" s="52">
        <f>IFERROR(VLOOKUP($A3915,$A$106:$Q$3105,7,FALSE),"DNP")</f>
        <v>9</v>
      </c>
      <c r="F3915" s="52">
        <f>IFERROR(VLOOKUP($A3915,$A$106:$Q$3105,8,FALSE),"DNP")</f>
        <v>6</v>
      </c>
      <c r="G3915" s="52">
        <f>IFERROR(VLOOKUP($A3915,$A$106:$Q$3105,9,FALSE),"DNP")</f>
        <v>7</v>
      </c>
      <c r="H3915" s="52">
        <f>IFERROR(VLOOKUP($A3915,$A$106:$Q$3105,10,FALSE),"DNP")</f>
        <v>5</v>
      </c>
      <c r="I3915" s="52">
        <f>IFERROR(VLOOKUP($A3915,$A$106:$Q$3105,11,FALSE),"DNP")</f>
        <v>6</v>
      </c>
      <c r="J3915" s="52">
        <f>IFERROR(VLOOKUP($A3915,$A$106:$Q$3105,12,FALSE),"DNP")</f>
        <v>3</v>
      </c>
      <c r="K3915" s="52">
        <f>IFERROR(VLOOKUP($A3915,$A$106:$Q$3105,13,FALSE),"DNP")</f>
        <v>6</v>
      </c>
      <c r="L3915" s="239">
        <f>IF(OR(K3915="DNP",K3915=""),"DNP",SUM(C3915:K3915))</f>
        <v>57</v>
      </c>
      <c r="M3915" s="240">
        <f>IFERROR(VLOOKUP($A3915,$A$106:$Q$3105,17,FALSE),"DNP")</f>
        <v>1</v>
      </c>
      <c r="N3915" s="241"/>
      <c r="O3915" s="241"/>
      <c r="P3915" s="241"/>
      <c r="Q3915" s="241"/>
      <c r="R3915" s="241"/>
      <c r="S3915" s="241"/>
      <c r="T3915" s="241"/>
      <c r="U3915" s="241"/>
      <c r="V3915" s="241"/>
      <c r="W3915" s="242"/>
      <c r="X3915" s="243"/>
      <c r="Y3915" s="49" t="str">
        <f>IF(M3915="DNP","DNP",IF(M3915=1,"T",IF(M3915&gt;1,"W","L")))</f>
        <v>T</v>
      </c>
      <c r="Z3915" s="49">
        <f t="shared" ref="Z3915:Z3932" si="3547">IFERROR(VLOOKUP($A3915,$A$106:$Q$3105,15,FALSE),"")</f>
        <v>0</v>
      </c>
      <c r="AA3915" s="244">
        <f t="shared" ref="AA3915:AA3932" si="3548">IFERROR(VLOOKUP($A3915,$A$106:$Q$3105,16,FALSE),"")</f>
        <v>0</v>
      </c>
      <c r="AB3915" s="245">
        <f t="shared" ref="AB3915" si="3549">G3913</f>
        <v>11</v>
      </c>
      <c r="AC3915" s="246">
        <f t="shared" ref="AC3915:AC3923" si="3550">IF(VLOOKUP(LEFT($A3915,8),$A$106:$Q$3105,17,FALSE)="Played",B3915,"")</f>
        <v>1</v>
      </c>
      <c r="AD3915" t="str">
        <f>IF(L3915&lt;&gt;"DNP","P","DNP")</f>
        <v>P</v>
      </c>
      <c r="AE3915" s="52">
        <f>COUNTIF(AD3915:AD3915,"=P")</f>
        <v>1</v>
      </c>
      <c r="AF3915" t="str">
        <f t="shared" ref="AF3915:AF3932" si="3551">IFERROR(VLOOKUP($A3915,$A$106:$R$3105,18,FALSE),"DNP")</f>
        <v>R</v>
      </c>
      <c r="AG3915" s="247">
        <f>IF(OR(W3915="DNP",W3915="")=TRUE,0,((W3934-W3915)*0.4)+(IF(Y3915="W",0.3,IF(Y3915="T",0,-0.3)))+(IF(X3915="",0,X3915*0.3)))+IF(OR(L3915="DNP",L3915="")=TRUE,0,((L3934-L3915)*0.4)+(IF(Y3915="W",0.3,IF(Y3915="T",0,-0.3)))+(IF(M3915="",0,M3915*0.3)))</f>
        <v>-1.5222222222222201</v>
      </c>
      <c r="AH3915" s="247">
        <f>AG3915</f>
        <v>-1.5222222222222201</v>
      </c>
      <c r="AI3915">
        <f>(34-(AB3915*2))/2</f>
        <v>6</v>
      </c>
      <c r="AJ3915">
        <f t="shared" ref="AJ3915" si="3552">AI3915+VLOOKUP(A3915,$A$160:$O$264,15,FALSE)</f>
        <v>2</v>
      </c>
      <c r="AK3915">
        <f t="shared" ref="AK3915:AK3967" si="3553">IFERROR(L3915+W3915,"DNP")</f>
        <v>57</v>
      </c>
    </row>
    <row r="3916" spans="1:37" ht="16.5" thickBot="1" x14ac:dyDescent="0.3">
      <c r="A3916" s="238" t="str">
        <f>CONCATENATE($C$10,"Wk ",B3916,"P",A3913)</f>
        <v>2015Wk 2P35</v>
      </c>
      <c r="B3916" s="52">
        <v>2</v>
      </c>
      <c r="C3916" s="241"/>
      <c r="D3916" s="241"/>
      <c r="E3916" s="241"/>
      <c r="F3916" s="241"/>
      <c r="G3916" s="241"/>
      <c r="H3916" s="241"/>
      <c r="I3916" s="241"/>
      <c r="J3916" s="241"/>
      <c r="K3916" s="241"/>
      <c r="L3916" s="248"/>
      <c r="M3916" s="249"/>
      <c r="N3916" s="52">
        <f>IFERROR(VLOOKUP($A3916,$A$106:$Q$3105,5,FALSE),"DNP")</f>
        <v>6</v>
      </c>
      <c r="O3916" s="52">
        <f>IFERROR(VLOOKUP($A3916,$A$106:$Q$3105,6,FALSE),"DNP")</f>
        <v>6</v>
      </c>
      <c r="P3916" s="52">
        <f>IFERROR(VLOOKUP($A3916,$A$106:$Q$3105,7,FALSE),"DNP")</f>
        <v>5</v>
      </c>
      <c r="Q3916" s="52">
        <f>IFERROR(VLOOKUP($A3916,$A$106:$Q$3105,8,FALSE),"DNP")</f>
        <v>6</v>
      </c>
      <c r="R3916" s="52">
        <f>IFERROR(VLOOKUP($A3916,$A$106:$Q$3105,9,FALSE),"DNP")</f>
        <v>4</v>
      </c>
      <c r="S3916" s="52">
        <f>IFERROR(VLOOKUP($A3916,$A$106:$Q$3105,10,FALSE),"DNP")</f>
        <v>7</v>
      </c>
      <c r="T3916" s="52">
        <f>IFERROR(VLOOKUP($A3916,$A$106:$Q$3105,11,FALSE),"DNP")</f>
        <v>3</v>
      </c>
      <c r="U3916" s="52">
        <f>IFERROR(VLOOKUP($A3916,$A$106:$Q$3105,12,FALSE),"DNP")</f>
        <v>7</v>
      </c>
      <c r="V3916" s="52">
        <f>IFERROR(VLOOKUP($A3916,$A$106:$Q$3105,13,FALSE),"DNP")</f>
        <v>7</v>
      </c>
      <c r="W3916" s="239">
        <f>IF(OR(V3916="DNP",V3916=""),"DNP",SUM(N3916:V3916))</f>
        <v>51</v>
      </c>
      <c r="X3916" s="240">
        <f>IFERROR(VLOOKUP($A3916,$A$106:$Q$3105,17,FALSE),"DNP")</f>
        <v>1</v>
      </c>
      <c r="Y3916" s="49" t="str">
        <f>IF(X3916="DNP","DNP",IF(X3916=1,"T",IF(X3916&gt;1,"W","L")))</f>
        <v>T</v>
      </c>
      <c r="Z3916" s="49">
        <f t="shared" si="3547"/>
        <v>0</v>
      </c>
      <c r="AA3916" s="244">
        <f t="shared" si="3548"/>
        <v>0</v>
      </c>
      <c r="AB3916" s="245">
        <f t="shared" ref="AB3916" si="3554">G3913</f>
        <v>11</v>
      </c>
      <c r="AC3916" s="246">
        <f t="shared" si="3550"/>
        <v>2</v>
      </c>
      <c r="AD3916" t="str">
        <f>IF(W3916&lt;&gt;"DNP","P","DNP")</f>
        <v>P</v>
      </c>
      <c r="AE3916" s="52">
        <f>COUNTIF(AD3915:AD3916,"=P")</f>
        <v>2</v>
      </c>
      <c r="AF3916" t="str">
        <f t="shared" si="3551"/>
        <v>R</v>
      </c>
      <c r="AG3916" s="247">
        <f>IF(OR(W3916="DNP",W3916="")=TRUE,0,((W3934-W3916)*0.4)+(IF(Y3916="W",0.3,IF(Y3916="T",0,-0.3)))+(IF(X3916="",0,X3916*0.3)))+IF(OR(L3916="DNP",L3916="")=TRUE,0,((L3934-L3916)*0.4)+(IF(Y3916="W",0.3,IF(Y3916="T",0,-0.3)))+(IF(M3916="",0,M3916*0.3)))</f>
        <v>-0.14444444444444576</v>
      </c>
      <c r="AH3916" s="247">
        <f>AG3916+(AG3915*0.67)</f>
        <v>-1.1643333333333332</v>
      </c>
      <c r="AI3916">
        <f t="shared" ref="AI3916:AI3932" si="3555">(34-(AB3916*2))/2</f>
        <v>6</v>
      </c>
      <c r="AJ3916">
        <f t="shared" ref="AJ3916" si="3556">AI3916+VLOOKUP(A3916,$A$327:$O$431,15,FALSE)</f>
        <v>5</v>
      </c>
      <c r="AK3916">
        <f t="shared" si="3553"/>
        <v>51</v>
      </c>
    </row>
    <row r="3917" spans="1:37" ht="16.5" thickBot="1" x14ac:dyDescent="0.3">
      <c r="A3917" s="238" t="str">
        <f>CONCATENATE($C$10,"Wk ",B3917,"P",A3913)</f>
        <v>2015Wk 3P35</v>
      </c>
      <c r="B3917" s="52">
        <v>3</v>
      </c>
      <c r="C3917" s="52">
        <f>IFERROR(VLOOKUP($A3917,$A$106:$Q$3105,5,FALSE),"DNP")</f>
        <v>8</v>
      </c>
      <c r="D3917" s="52">
        <f>IFERROR(VLOOKUP($A3917,$A$106:$Q$3105,6,FALSE),"DNP")</f>
        <v>6</v>
      </c>
      <c r="E3917" s="52">
        <f>IFERROR(VLOOKUP($A3917,$A$106:$Q$3105,7,FALSE),"DNP")</f>
        <v>10</v>
      </c>
      <c r="F3917" s="52">
        <f>IFERROR(VLOOKUP($A3917,$A$106:$Q$3105,8,FALSE),"DNP")</f>
        <v>7</v>
      </c>
      <c r="G3917" s="52">
        <f>IFERROR(VLOOKUP($A3917,$A$106:$Q$3105,9,FALSE),"DNP")</f>
        <v>6</v>
      </c>
      <c r="H3917" s="52">
        <f>IFERROR(VLOOKUP($A3917,$A$106:$Q$3105,10,FALSE),"DNP")</f>
        <v>4</v>
      </c>
      <c r="I3917" s="52">
        <f>IFERROR(VLOOKUP($A3917,$A$106:$Q$3105,11,FALSE),"DNP")</f>
        <v>6</v>
      </c>
      <c r="J3917" s="52">
        <f>IFERROR(VLOOKUP($A3917,$A$106:$Q$3105,12,FALSE),"DNP")</f>
        <v>4</v>
      </c>
      <c r="K3917" s="52">
        <f>IFERROR(VLOOKUP($A3917,$A$106:$Q$3105,13,FALSE),"DNP")</f>
        <v>7</v>
      </c>
      <c r="L3917" s="239">
        <f>IF(OR(K3917="DNP",K3917=""),"DNP",SUM(C3917:K3917))</f>
        <v>58</v>
      </c>
      <c r="M3917" s="240">
        <f>IFERROR(VLOOKUP($A3917,$A$106:$Q$3105,17,FALSE),"DNP")</f>
        <v>1</v>
      </c>
      <c r="N3917" s="241"/>
      <c r="O3917" s="241"/>
      <c r="P3917" s="241"/>
      <c r="Q3917" s="241"/>
      <c r="R3917" s="241"/>
      <c r="S3917" s="241"/>
      <c r="T3917" s="241"/>
      <c r="U3917" s="241"/>
      <c r="V3917" s="241"/>
      <c r="W3917" s="242"/>
      <c r="X3917" s="243"/>
      <c r="Y3917" s="49" t="str">
        <f t="shared" ref="Y3917" si="3557">IF(M3917="DNP","DNP",IF(M3917=1,"T",IF(M3917&gt;1,"W","L")))</f>
        <v>T</v>
      </c>
      <c r="Z3917" s="49">
        <f t="shared" si="3547"/>
        <v>0</v>
      </c>
      <c r="AA3917" s="244">
        <f t="shared" si="3548"/>
        <v>0</v>
      </c>
      <c r="AB3917" s="250">
        <f t="shared" ref="AB3917" si="3558">G3913</f>
        <v>11</v>
      </c>
      <c r="AC3917" s="246">
        <f t="shared" si="3550"/>
        <v>3</v>
      </c>
      <c r="AD3917" t="str">
        <f>IF(L3917&lt;&gt;"DNP","P","DNP")</f>
        <v>P</v>
      </c>
      <c r="AE3917" s="52">
        <f>COUNTIF(AD3915:AD3917,"=P")</f>
        <v>3</v>
      </c>
      <c r="AF3917" t="str">
        <f t="shared" si="3551"/>
        <v>R</v>
      </c>
      <c r="AG3917" s="247">
        <f>IF(OR(W3917="DNP",W3917="")=TRUE,0,((W3934-W3917)*0.4)+(IF(Y3917="W",0.3,IF(Y3917="T",0,-0.3)))+(IF(X3917="",0,X3917*0.3)))+IF(OR(L3917="DNP",L3917="")=TRUE,0,((L3934-L3917)*0.4)+(IF(Y3917="W",0.3,IF(Y3917="T",0,-0.3)))+(IF(M3917="",0,M3917*0.3)))</f>
        <v>-1.9222222222222201</v>
      </c>
      <c r="AH3917" s="247">
        <f>AG3917+(AG3916*0.67)+AG3915*0.33</f>
        <v>-2.5213333333333314</v>
      </c>
      <c r="AI3917">
        <f t="shared" si="3555"/>
        <v>6</v>
      </c>
      <c r="AJ3917">
        <f t="shared" ref="AJ3917" si="3559">AI3917+VLOOKUP(A3917,$A$494:$O$598,15,FALSE)</f>
        <v>1</v>
      </c>
      <c r="AK3917">
        <f t="shared" si="3553"/>
        <v>58</v>
      </c>
    </row>
    <row r="3918" spans="1:37" ht="16.5" thickBot="1" x14ac:dyDescent="0.3">
      <c r="A3918" s="238" t="str">
        <f>CONCATENATE($C$10,"Wk ",B3918,"P",A3913)</f>
        <v>2015Wk 4P35</v>
      </c>
      <c r="B3918" s="52">
        <v>4</v>
      </c>
      <c r="C3918" s="241"/>
      <c r="D3918" s="241"/>
      <c r="E3918" s="241"/>
      <c r="F3918" s="241"/>
      <c r="G3918" s="241"/>
      <c r="H3918" s="241"/>
      <c r="I3918" s="241"/>
      <c r="J3918" s="241"/>
      <c r="K3918" s="241"/>
      <c r="L3918" s="248"/>
      <c r="M3918" s="249"/>
      <c r="N3918" s="52">
        <f>IFERROR(VLOOKUP($A3918,$A$106:$Q$3105,5,FALSE),"DNP")</f>
        <v>6</v>
      </c>
      <c r="O3918" s="52">
        <f>IFERROR(VLOOKUP($A3918,$A$106:$Q$3105,6,FALSE),"DNP")</f>
        <v>5</v>
      </c>
      <c r="P3918" s="52">
        <f>IFERROR(VLOOKUP($A3918,$A$106:$Q$3105,7,FALSE),"DNP")</f>
        <v>7</v>
      </c>
      <c r="Q3918" s="52">
        <f>IFERROR(VLOOKUP($A3918,$A$106:$Q$3105,8,FALSE),"DNP")</f>
        <v>6</v>
      </c>
      <c r="R3918" s="52">
        <f>IFERROR(VLOOKUP($A3918,$A$106:$Q$3105,9,FALSE),"DNP")</f>
        <v>4</v>
      </c>
      <c r="S3918" s="52">
        <f>IFERROR(VLOOKUP($A3918,$A$106:$Q$3105,10,FALSE),"DNP")</f>
        <v>6</v>
      </c>
      <c r="T3918" s="52">
        <f>IFERROR(VLOOKUP($A3918,$A$106:$Q$3105,11,FALSE),"DNP")</f>
        <v>4</v>
      </c>
      <c r="U3918" s="52">
        <f>IFERROR(VLOOKUP($A3918,$A$106:$Q$3105,12,FALSE),"DNP")</f>
        <v>6</v>
      </c>
      <c r="V3918" s="52">
        <f>IFERROR(VLOOKUP($A3918,$A$106:$Q$3105,13,FALSE),"DNP")</f>
        <v>7</v>
      </c>
      <c r="W3918" s="239">
        <f>IF(OR(V3918="DNP",V3918=""),"DNP",SUM(N3918:V3918))</f>
        <v>51</v>
      </c>
      <c r="X3918" s="240">
        <f>IFERROR(VLOOKUP($A3918,$A$106:$Q$3105,17,FALSE),"DNP")</f>
        <v>2</v>
      </c>
      <c r="Y3918" s="49" t="str">
        <f t="shared" ref="Y3918" si="3560">IF(X3918="DNP","DNP",IF(X3918=1,"T",IF(X3918&gt;1,"W","L")))</f>
        <v>W</v>
      </c>
      <c r="Z3918" s="49">
        <f t="shared" si="3547"/>
        <v>0</v>
      </c>
      <c r="AA3918" s="244">
        <f t="shared" si="3548"/>
        <v>0</v>
      </c>
      <c r="AB3918" s="250">
        <f t="shared" ref="AB3918" si="3561">IF(AE3918&gt;=4,ROUNDDOWN((((VLOOKUP(MAX(AE3915:AE3918),AE3915:AK3932,7,FALSE)+VLOOKUP(MAX(AE3915:AE3918)-1,AE3915:AK3932,7,FALSE)+VLOOKUP(MAX(AE3915:AE3918)-2,AE3915:AK3932,7,FALSE)+VLOOKUP(MAX(AE3915:AE3918)-3,AE3915:AK3932,7,FALSE))/4)-36)*0.8,0),G3913)</f>
        <v>14</v>
      </c>
      <c r="AC3918" s="246">
        <f t="shared" si="3550"/>
        <v>4</v>
      </c>
      <c r="AD3918" t="str">
        <f>IF(W3918&lt;&gt;"DNP","P","DNP")</f>
        <v>P</v>
      </c>
      <c r="AE3918" s="52">
        <f>COUNTIF(AD3915:AD3918,"=P")</f>
        <v>4</v>
      </c>
      <c r="AF3918" t="str">
        <f t="shared" si="3551"/>
        <v>R</v>
      </c>
      <c r="AG3918" s="247">
        <f>IF(OR(W3918="DNP",W3918="")=TRUE,0,((W3934-W3918)*0.4)+(IF(Y3918="W",0.3,IF(Y3918="T",0,-0.3)))+(IF(X3918="",0,X3918*0.3)))+IF(OR(L3918="DNP",L3918="")=TRUE,0,((L3934-L3918)*0.4)+(IF(Y3918="W",0.3,IF(Y3918="T",0,-0.3)))+(IF(M3918="",0,M3918*0.3)))</f>
        <v>0.45555555555555421</v>
      </c>
      <c r="AH3918" s="247">
        <f t="shared" ref="AH3918:AH3932" si="3562">AG3918+(AG3917*0.67)+AG3916*0.33</f>
        <v>-0.88000000000000045</v>
      </c>
      <c r="AI3918">
        <f t="shared" si="3555"/>
        <v>3</v>
      </c>
      <c r="AJ3918">
        <f t="shared" ref="AJ3918" si="3563">AI3918+VLOOKUP(A3918,$A$661:$O$765,15,FALSE)</f>
        <v>0</v>
      </c>
      <c r="AK3918">
        <f t="shared" si="3553"/>
        <v>51</v>
      </c>
    </row>
    <row r="3919" spans="1:37" ht="16.5" thickBot="1" x14ac:dyDescent="0.3">
      <c r="A3919" s="238" t="str">
        <f>CONCATENATE($C$10,"Wk ",B3919,"P",A3913)</f>
        <v>2015Wk 5P35</v>
      </c>
      <c r="B3919" s="52">
        <v>5</v>
      </c>
      <c r="C3919" s="52">
        <f>IFERROR(VLOOKUP($A3919,$A$106:$Q$3105,5,FALSE),"DNP")</f>
        <v>7</v>
      </c>
      <c r="D3919" s="52">
        <f>IFERROR(VLOOKUP($A3919,$A$106:$Q$3105,6,FALSE),"DNP")</f>
        <v>6</v>
      </c>
      <c r="E3919" s="52">
        <f>IFERROR(VLOOKUP($A3919,$A$106:$Q$3105,7,FALSE),"DNP")</f>
        <v>8</v>
      </c>
      <c r="F3919" s="52">
        <f>IFERROR(VLOOKUP($A3919,$A$106:$Q$3105,8,FALSE),"DNP")</f>
        <v>8</v>
      </c>
      <c r="G3919" s="52">
        <f>IFERROR(VLOOKUP($A3919,$A$106:$Q$3105,9,FALSE),"DNP")</f>
        <v>7</v>
      </c>
      <c r="H3919" s="52">
        <f>IFERROR(VLOOKUP($A3919,$A$106:$Q$3105,10,FALSE),"DNP")</f>
        <v>4</v>
      </c>
      <c r="I3919" s="52">
        <f>IFERROR(VLOOKUP($A3919,$A$106:$Q$3105,11,FALSE),"DNP")</f>
        <v>6</v>
      </c>
      <c r="J3919" s="52">
        <f>IFERROR(VLOOKUP($A3919,$A$106:$Q$3105,12,FALSE),"DNP")</f>
        <v>3</v>
      </c>
      <c r="K3919" s="52">
        <f>IFERROR(VLOOKUP($A3919,$A$106:$Q$3105,13,FALSE),"DNP")</f>
        <v>7</v>
      </c>
      <c r="L3919" s="239">
        <f>IF(OR(K3919="DNP",K3919=""),"DNP",SUM(C3919:K3919))</f>
        <v>56</v>
      </c>
      <c r="M3919" s="240">
        <f>IFERROR(VLOOKUP($A3919,$A$106:$Q$3105,17,FALSE),"DNP")</f>
        <v>0</v>
      </c>
      <c r="N3919" s="241"/>
      <c r="O3919" s="241"/>
      <c r="P3919" s="241"/>
      <c r="Q3919" s="241"/>
      <c r="R3919" s="241"/>
      <c r="S3919" s="241"/>
      <c r="T3919" s="241"/>
      <c r="U3919" s="241"/>
      <c r="V3919" s="241"/>
      <c r="W3919" s="242"/>
      <c r="X3919" s="243"/>
      <c r="Y3919" s="49" t="str">
        <f t="shared" ref="Y3919" si="3564">IF(M3919="DNP","DNP",IF(M3919=1,"T",IF(M3919&gt;1,"W","L")))</f>
        <v>L</v>
      </c>
      <c r="Z3919" s="49">
        <f t="shared" si="3547"/>
        <v>0</v>
      </c>
      <c r="AA3919" s="244">
        <f t="shared" si="3548"/>
        <v>0</v>
      </c>
      <c r="AB3919" s="250">
        <f t="shared" ref="AB3919" si="3565">IF(AE3919&gt;=4,ROUNDDOWN((((VLOOKUP(MAX(AE3915:AE3919),AE3915:AK3932,7,FALSE)+VLOOKUP(MAX(AE3915:AE3919)-1,AE3915:AK3932,7,FALSE)+VLOOKUP(MAX(AE3915:AE3919)-2,AE3915:AK3932,7,FALSE)+VLOOKUP(MAX(AE3915:AE3919)-3,AE3915:AK3932,7,FALSE))/4)-36)*0.8,0),G3913)</f>
        <v>14</v>
      </c>
      <c r="AC3919" s="246">
        <f t="shared" si="3550"/>
        <v>5</v>
      </c>
      <c r="AD3919" t="str">
        <f>IF(L3919&lt;&gt;"DNP","P","DNP")</f>
        <v>P</v>
      </c>
      <c r="AE3919" s="52">
        <f>COUNTIF(AD3915:AD3919,"=P")</f>
        <v>5</v>
      </c>
      <c r="AF3919" t="str">
        <f t="shared" si="3551"/>
        <v>R</v>
      </c>
      <c r="AG3919" s="247">
        <f>IF(OR(W3919="DNP",W3919="")=TRUE,0,((W3934-W3919)*0.4)+(IF(Y3919="W",0.3,IF(Y3919="T",0,-0.3)))+(IF(X3919="",0,X3919*0.3)))+IF(OR(L3919="DNP",L3919="")=TRUE,0,((L3934-L3919)*0.4)+(IF(Y3919="W",0.3,IF(Y3919="T",0,-0.3)))+(IF(M3919="",0,M3919*0.3)))</f>
        <v>-1.7222222222222201</v>
      </c>
      <c r="AH3919" s="247">
        <f t="shared" si="3562"/>
        <v>-2.0513333333333312</v>
      </c>
      <c r="AI3919">
        <f t="shared" si="3555"/>
        <v>3</v>
      </c>
      <c r="AJ3919">
        <f t="shared" ref="AJ3919" si="3566">AI3919+VLOOKUP(A3919,$A$828:$O$932,15,FALSE)</f>
        <v>-1</v>
      </c>
      <c r="AK3919">
        <f t="shared" si="3553"/>
        <v>56</v>
      </c>
    </row>
    <row r="3920" spans="1:37" ht="16.5" thickBot="1" x14ac:dyDescent="0.3">
      <c r="A3920" s="238" t="str">
        <f>CONCATENATE($C$10,"Wk ",B3920,"P",A3913)</f>
        <v>2015Wk 6P35</v>
      </c>
      <c r="B3920" s="52">
        <v>6</v>
      </c>
      <c r="C3920" s="241"/>
      <c r="D3920" s="241"/>
      <c r="E3920" s="241"/>
      <c r="F3920" s="241"/>
      <c r="G3920" s="241"/>
      <c r="H3920" s="241"/>
      <c r="I3920" s="241"/>
      <c r="J3920" s="241"/>
      <c r="K3920" s="241"/>
      <c r="L3920" s="248"/>
      <c r="M3920" s="249"/>
      <c r="N3920" s="52">
        <f>IFERROR(VLOOKUP($A3920,$A$106:$Q$3105,5,FALSE),"DNP")</f>
        <v>6</v>
      </c>
      <c r="O3920" s="52">
        <f>IFERROR(VLOOKUP($A3920,$A$106:$Q$3105,6,FALSE),"DNP")</f>
        <v>6</v>
      </c>
      <c r="P3920" s="52">
        <f>IFERROR(VLOOKUP($A3920,$A$106:$Q$3105,7,FALSE),"DNP")</f>
        <v>7</v>
      </c>
      <c r="Q3920" s="52">
        <f>IFERROR(VLOOKUP($A3920,$A$106:$Q$3105,8,FALSE),"DNP")</f>
        <v>6</v>
      </c>
      <c r="R3920" s="52">
        <f>IFERROR(VLOOKUP($A3920,$A$106:$Q$3105,9,FALSE),"DNP")</f>
        <v>4</v>
      </c>
      <c r="S3920" s="52">
        <f>IFERROR(VLOOKUP($A3920,$A$106:$Q$3105,10,FALSE),"DNP")</f>
        <v>6</v>
      </c>
      <c r="T3920" s="52">
        <f>IFERROR(VLOOKUP($A3920,$A$106:$Q$3105,11,FALSE),"DNP")</f>
        <v>3</v>
      </c>
      <c r="U3920" s="52">
        <f>IFERROR(VLOOKUP($A3920,$A$106:$Q$3105,12,FALSE),"DNP")</f>
        <v>6</v>
      </c>
      <c r="V3920" s="52">
        <f>IFERROR(VLOOKUP($A3920,$A$106:$Q$3105,13,FALSE),"DNP")</f>
        <v>6</v>
      </c>
      <c r="W3920" s="239">
        <f>IF(OR(V3920="DNP",V3920=""),"DNP",SUM(N3920:V3920))</f>
        <v>50</v>
      </c>
      <c r="X3920" s="240">
        <f>IFERROR(VLOOKUP($A3920,$A$106:$Q$3105,17,FALSE),"DNP")</f>
        <v>1</v>
      </c>
      <c r="Y3920" s="49" t="str">
        <f t="shared" ref="Y3920" si="3567">IF(X3920="DNP","DNP",IF(X3920=1,"T",IF(X3920&gt;1,"W","L")))</f>
        <v>T</v>
      </c>
      <c r="Z3920" s="49">
        <f t="shared" si="3547"/>
        <v>0</v>
      </c>
      <c r="AA3920" s="244">
        <f t="shared" si="3548"/>
        <v>0</v>
      </c>
      <c r="AB3920" s="250">
        <f t="shared" ref="AB3920" si="3568">IF(AE3920&gt;=4,ROUNDDOWN((((VLOOKUP(MAX(AE3915:AE3920),AE3915:AK3932,7,FALSE)+VLOOKUP(MAX(AE3915:AE3920)-1,AE3915:AK3932,7,FALSE)+VLOOKUP(MAX(AE3915:AE3920)-2,AE3915:AK3932,7,FALSE)+VLOOKUP(MAX(AE3915:AE3920)-3,AE3915:AK3932,7,FALSE))/4)-36)*0.8,0),G3913)</f>
        <v>14</v>
      </c>
      <c r="AC3920" s="246">
        <f t="shared" si="3550"/>
        <v>6</v>
      </c>
      <c r="AD3920" t="str">
        <f>IF(W3920&lt;&gt;"DNP","P","DNP")</f>
        <v>P</v>
      </c>
      <c r="AE3920" s="52">
        <f>COUNTIF(AD3915:AD3920,"=P")</f>
        <v>6</v>
      </c>
      <c r="AF3920" t="str">
        <f t="shared" si="3551"/>
        <v>R</v>
      </c>
      <c r="AG3920" s="247">
        <f>IF(OR(W3920="DNP",W3920="")=TRUE,0,((W3934-W3920)*0.4)+(IF(Y3920="W",0.3,IF(Y3920="T",0,-0.3)))+(IF(X3920="",0,X3920*0.3)))+IF(OR(L3920="DNP",L3920="")=TRUE,0,((L3934-L3920)*0.4)+(IF(Y3920="W",0.3,IF(Y3920="T",0,-0.3)))+(IF(M3920="",0,M3920*0.3)))</f>
        <v>0.25555555555555426</v>
      </c>
      <c r="AH3920" s="247">
        <f t="shared" si="3562"/>
        <v>-0.74800000000000055</v>
      </c>
      <c r="AI3920">
        <f t="shared" si="3555"/>
        <v>3</v>
      </c>
      <c r="AJ3920">
        <f t="shared" ref="AJ3920" si="3569">AI3920+VLOOKUP(A3920,$A$995:$O$1099,15,FALSE)</f>
        <v>1</v>
      </c>
      <c r="AK3920">
        <f t="shared" si="3553"/>
        <v>50</v>
      </c>
    </row>
    <row r="3921" spans="1:37" ht="16.5" thickBot="1" x14ac:dyDescent="0.3">
      <c r="A3921" s="238" t="str">
        <f>CONCATENATE($C$10,"Wk ",B3921,"P",A3913)</f>
        <v>2015Wk 7P35</v>
      </c>
      <c r="B3921" s="52">
        <v>7</v>
      </c>
      <c r="C3921" s="52">
        <f>IFERROR(VLOOKUP($A3921,$A$106:$Q$3105,5,FALSE),"DNP")</f>
        <v>7</v>
      </c>
      <c r="D3921" s="52">
        <f>IFERROR(VLOOKUP($A3921,$A$106:$Q$3105,6,FALSE),"DNP")</f>
        <v>6</v>
      </c>
      <c r="E3921" s="52">
        <f>IFERROR(VLOOKUP($A3921,$A$106:$Q$3105,7,FALSE),"DNP")</f>
        <v>6</v>
      </c>
      <c r="F3921" s="52">
        <f>IFERROR(VLOOKUP($A3921,$A$106:$Q$3105,8,FALSE),"DNP")</f>
        <v>5</v>
      </c>
      <c r="G3921" s="52">
        <f>IFERROR(VLOOKUP($A3921,$A$106:$Q$3105,9,FALSE),"DNP")</f>
        <v>6</v>
      </c>
      <c r="H3921" s="52">
        <f>IFERROR(VLOOKUP($A3921,$A$106:$Q$3105,10,FALSE),"DNP")</f>
        <v>3</v>
      </c>
      <c r="I3921" s="52">
        <f>IFERROR(VLOOKUP($A3921,$A$106:$Q$3105,11,FALSE),"DNP")</f>
        <v>5</v>
      </c>
      <c r="J3921" s="52">
        <f>IFERROR(VLOOKUP($A3921,$A$106:$Q$3105,12,FALSE),"DNP")</f>
        <v>3</v>
      </c>
      <c r="K3921" s="52">
        <f>IFERROR(VLOOKUP($A3921,$A$106:$Q$3105,13,FALSE),"DNP")</f>
        <v>8</v>
      </c>
      <c r="L3921" s="239">
        <f>IF(OR(K3921="DNP",K3921=""),"DNP",SUM(C3921:K3921))</f>
        <v>49</v>
      </c>
      <c r="M3921" s="240">
        <f>IFERROR(VLOOKUP($A3921,$A$106:$Q$3105,17,FALSE),"DNP")</f>
        <v>1</v>
      </c>
      <c r="N3921" s="241"/>
      <c r="O3921" s="241"/>
      <c r="P3921" s="241"/>
      <c r="Q3921" s="241"/>
      <c r="R3921" s="241"/>
      <c r="S3921" s="241"/>
      <c r="T3921" s="241"/>
      <c r="U3921" s="241"/>
      <c r="V3921" s="241"/>
      <c r="W3921" s="242"/>
      <c r="X3921" s="243"/>
      <c r="Y3921" s="49" t="str">
        <f t="shared" ref="Y3921" si="3570">IF(M3921="DNP","DNP",IF(M3921=1,"T",IF(M3921&gt;1,"W","L")))</f>
        <v>T</v>
      </c>
      <c r="Z3921" s="49">
        <f t="shared" si="3547"/>
        <v>0</v>
      </c>
      <c r="AA3921" s="244">
        <f t="shared" si="3548"/>
        <v>0</v>
      </c>
      <c r="AB3921" s="250">
        <f t="shared" ref="AB3921" si="3571">IF(AE3921&gt;=4,ROUNDDOWN((((VLOOKUP(MAX(AE3915:AE3921),AE3915:AK3932,7,FALSE)+VLOOKUP(MAX(AE3915:AE3921)-1,AE3915:AK3932,7,FALSE)+VLOOKUP(MAX(AE3915:AE3921)-2,AE3915:AK3932,7,FALSE)+VLOOKUP(MAX(AE3915:AE3921)-3,AE3915:AK3932,7,FALSE))/4)-36)*0.8,0),G3913)</f>
        <v>12</v>
      </c>
      <c r="AC3921" s="246">
        <f t="shared" si="3550"/>
        <v>7</v>
      </c>
      <c r="AD3921" t="str">
        <f>IF(L3921&lt;&gt;"DNP","P","DNP")</f>
        <v>P</v>
      </c>
      <c r="AE3921" s="52">
        <f>COUNTIF(AD3915:AD3921,"=P")</f>
        <v>7</v>
      </c>
      <c r="AF3921" t="str">
        <f t="shared" si="3551"/>
        <v>R</v>
      </c>
      <c r="AG3921" s="247">
        <f>IF(OR(W3921="DNP",W3921="")=TRUE,0,((W3934-W3921)*0.4)+(IF(Y3921="W",0.3,IF(Y3921="T",0,-0.3)))+(IF(X3921="",0,X3921*0.3)))+IF(OR(L3921="DNP",L3921="")=TRUE,0,((L3934-L3921)*0.4)+(IF(Y3921="W",0.3,IF(Y3921="T",0,-0.3)))+(IF(M3921="",0,M3921*0.3)))</f>
        <v>1.67777777777778</v>
      </c>
      <c r="AH3921" s="247">
        <f t="shared" si="3562"/>
        <v>1.2806666666666686</v>
      </c>
      <c r="AI3921">
        <f t="shared" si="3555"/>
        <v>5</v>
      </c>
      <c r="AJ3921">
        <f t="shared" ref="AJ3921" si="3572">AI3921+VLOOKUP(A3921,$A$1162:$O$1266,15,FALSE)</f>
        <v>5</v>
      </c>
      <c r="AK3921">
        <f t="shared" si="3553"/>
        <v>49</v>
      </c>
    </row>
    <row r="3922" spans="1:37" ht="16.5" thickBot="1" x14ac:dyDescent="0.3">
      <c r="A3922" s="238" t="str">
        <f>CONCATENATE($C$10,"Wk ",B3922,"P",A3913)</f>
        <v>2015Wk 8P35</v>
      </c>
      <c r="B3922" s="52">
        <v>8</v>
      </c>
      <c r="C3922" s="241"/>
      <c r="D3922" s="241"/>
      <c r="E3922" s="241"/>
      <c r="F3922" s="241"/>
      <c r="G3922" s="241"/>
      <c r="H3922" s="241"/>
      <c r="I3922" s="241"/>
      <c r="J3922" s="241"/>
      <c r="K3922" s="241"/>
      <c r="L3922" s="248"/>
      <c r="M3922" s="249"/>
      <c r="N3922" s="52">
        <f>IFERROR(VLOOKUP($A3922,$A$106:$Q$3105,5,FALSE),"DNP")</f>
        <v>7</v>
      </c>
      <c r="O3922" s="52">
        <f>IFERROR(VLOOKUP($A3922,$A$106:$Q$3105,6,FALSE),"DNP")</f>
        <v>6</v>
      </c>
      <c r="P3922" s="52">
        <f>IFERROR(VLOOKUP($A3922,$A$106:$Q$3105,7,FALSE),"DNP")</f>
        <v>7</v>
      </c>
      <c r="Q3922" s="52">
        <f>IFERROR(VLOOKUP($A3922,$A$106:$Q$3105,8,FALSE),"DNP")</f>
        <v>5</v>
      </c>
      <c r="R3922" s="52">
        <f>IFERROR(VLOOKUP($A3922,$A$106:$Q$3105,9,FALSE),"DNP")</f>
        <v>3</v>
      </c>
      <c r="S3922" s="52">
        <f>IFERROR(VLOOKUP($A3922,$A$106:$Q$3105,10,FALSE),"DNP")</f>
        <v>7</v>
      </c>
      <c r="T3922" s="52">
        <f>IFERROR(VLOOKUP($A3922,$A$106:$Q$3105,11,FALSE),"DNP")</f>
        <v>5</v>
      </c>
      <c r="U3922" s="52">
        <f>IFERROR(VLOOKUP($A3922,$A$106:$Q$3105,12,FALSE),"DNP")</f>
        <v>6</v>
      </c>
      <c r="V3922" s="52">
        <f>IFERROR(VLOOKUP($A3922,$A$106:$Q$3105,13,FALSE),"DNP")</f>
        <v>7</v>
      </c>
      <c r="W3922" s="239">
        <f>IF(OR(V3922="DNP",V3922=""),"DNP",SUM(N3922:V3922))</f>
        <v>53</v>
      </c>
      <c r="X3922" s="240">
        <f>IFERROR(VLOOKUP($A3922,$A$106:$Q$3105,17,FALSE),"DNP")</f>
        <v>0</v>
      </c>
      <c r="Y3922" s="49" t="str">
        <f t="shared" ref="Y3922" si="3573">IF(X3922="DNP","DNP",IF(X3922=1,"T",IF(X3922&gt;1,"W","L")))</f>
        <v>L</v>
      </c>
      <c r="Z3922" s="49">
        <f t="shared" si="3547"/>
        <v>0</v>
      </c>
      <c r="AA3922" s="244">
        <f t="shared" si="3548"/>
        <v>0</v>
      </c>
      <c r="AB3922" s="250">
        <f t="shared" ref="AB3922" si="3574">IF(AE3922&gt;=4,ROUNDDOWN((((VLOOKUP(MAX(AE3915:AE3922),AE3915:AK3932,7,FALSE)+VLOOKUP(MAX(AE3915:AE3922)-1,AE3915:AK3932,7,FALSE)+VLOOKUP(MAX(AE3915:AE3922)-2,AE3915:AK3932,7,FALSE)+VLOOKUP(MAX(AE3915:AE3922)-3,AE3915:AK3932,7,FALSE))/4)-36)*0.8,0),G3913)</f>
        <v>12</v>
      </c>
      <c r="AC3922" s="246">
        <f t="shared" si="3550"/>
        <v>8</v>
      </c>
      <c r="AD3922" t="str">
        <f>IF(W3922&lt;&gt;"DNP","P","DNP")</f>
        <v>P</v>
      </c>
      <c r="AE3922" s="52">
        <f>COUNTIF(AD3915:AD3922,"=P")</f>
        <v>8</v>
      </c>
      <c r="AF3922" t="str">
        <f t="shared" si="3551"/>
        <v>R</v>
      </c>
      <c r="AG3922" s="247">
        <f>IF(OR(W3922="DNP",W3922="")=TRUE,0,((W3934-W3922)*0.4)+(IF(Y3922="W",0.3,IF(Y3922="T",0,-0.3)))+(IF(X3922="",0,X3922*0.3)))+IF(OR(L3922="DNP",L3922="")=TRUE,0,((L3934-L3922)*0.4)+(IF(Y3922="W",0.3,IF(Y3922="T",0,-0.3)))+(IF(M3922="",0,M3922*0.3)))</f>
        <v>-1.5444444444444458</v>
      </c>
      <c r="AH3922" s="247">
        <f t="shared" si="3562"/>
        <v>-0.3360000000000003</v>
      </c>
      <c r="AI3922">
        <f>(34-(AB3922*2))/2</f>
        <v>5</v>
      </c>
      <c r="AJ3922">
        <f t="shared" ref="AJ3922" si="3575">AI3922+VLOOKUP(A3922,$A$1329:$O$1433,15,FALSE)</f>
        <v>2</v>
      </c>
      <c r="AK3922">
        <f t="shared" si="3553"/>
        <v>53</v>
      </c>
    </row>
    <row r="3923" spans="1:37" ht="16.5" thickBot="1" x14ac:dyDescent="0.3">
      <c r="A3923" s="238" t="str">
        <f>CONCATENATE($C$10,"Wk ",B3923,"P",A3913)</f>
        <v>2015Wk 9P35</v>
      </c>
      <c r="B3923" s="52">
        <v>9</v>
      </c>
      <c r="C3923" s="52">
        <f>IFERROR(VLOOKUP($A3923,$A$106:$Q$3105,5,FALSE),"DNP")</f>
        <v>5</v>
      </c>
      <c r="D3923" s="52">
        <f>IFERROR(VLOOKUP($A3923,$A$106:$Q$3105,6,FALSE),"DNP")</f>
        <v>6</v>
      </c>
      <c r="E3923" s="52">
        <f>IFERROR(VLOOKUP($A3923,$A$106:$Q$3105,7,FALSE),"DNP")</f>
        <v>7</v>
      </c>
      <c r="F3923" s="52">
        <f>IFERROR(VLOOKUP($A3923,$A$106:$Q$3105,8,FALSE),"DNP")</f>
        <v>5</v>
      </c>
      <c r="G3923" s="52">
        <f>IFERROR(VLOOKUP($A3923,$A$106:$Q$3105,9,FALSE),"DNP")</f>
        <v>6</v>
      </c>
      <c r="H3923" s="52">
        <f>IFERROR(VLOOKUP($A3923,$A$106:$Q$3105,10,FALSE),"DNP")</f>
        <v>4</v>
      </c>
      <c r="I3923" s="52">
        <f>IFERROR(VLOOKUP($A3923,$A$106:$Q$3105,11,FALSE),"DNP")</f>
        <v>5</v>
      </c>
      <c r="J3923" s="52">
        <f>IFERROR(VLOOKUP($A3923,$A$106:$Q$3105,12,FALSE),"DNP")</f>
        <v>3</v>
      </c>
      <c r="K3923" s="52">
        <f>IFERROR(VLOOKUP($A3923,$A$106:$Q$3105,13,FALSE),"DNP")</f>
        <v>5</v>
      </c>
      <c r="L3923" s="239">
        <f>IF(OR(K3923="DNP",K3923=""),"DNP",SUM(C3923:K3923))</f>
        <v>46</v>
      </c>
      <c r="M3923" s="240">
        <f>IFERROR(VLOOKUP($A3923,$A$106:$Q$3105,17,FALSE),"DNP")</f>
        <v>2</v>
      </c>
      <c r="N3923" s="241"/>
      <c r="O3923" s="241"/>
      <c r="P3923" s="241"/>
      <c r="Q3923" s="241"/>
      <c r="R3923" s="241"/>
      <c r="S3923" s="241"/>
      <c r="T3923" s="241"/>
      <c r="U3923" s="241"/>
      <c r="V3923" s="241"/>
      <c r="W3923" s="242"/>
      <c r="X3923" s="243"/>
      <c r="Y3923" s="49" t="str">
        <f t="shared" ref="Y3923" si="3576">IF(M3923="DNP","DNP",IF(M3923=1,"T",IF(M3923&gt;1,"W","L")))</f>
        <v>W</v>
      </c>
      <c r="Z3923" s="49">
        <f t="shared" si="3547"/>
        <v>0</v>
      </c>
      <c r="AA3923" s="244">
        <f t="shared" si="3548"/>
        <v>0</v>
      </c>
      <c r="AB3923" s="250">
        <f t="shared" ref="AB3923" si="3577">IF(AE3923&gt;=4,ROUNDDOWN((((VLOOKUP(MAX(AE3915:AE3923),AE3915:AK3932,7,FALSE)+VLOOKUP(MAX(AE3915:AE3923)-1,AE3915:AK3932,7,FALSE)+VLOOKUP(MAX(AE3915:AE3923)-2,AE3915:AK3932,7,FALSE)+VLOOKUP(MAX(AE3915:AE3923)-3,AE3915:AK3932,7,FALSE))/4)-36)*0.8,0),G3913)</f>
        <v>10</v>
      </c>
      <c r="AC3923" s="246">
        <f t="shared" si="3550"/>
        <v>9</v>
      </c>
      <c r="AD3923" t="str">
        <f>IF(L3923&lt;&gt;"DNP","P","DNP")</f>
        <v>P</v>
      </c>
      <c r="AE3923" s="52">
        <f>COUNTIF(AD3915:AD3923,"=P")</f>
        <v>9</v>
      </c>
      <c r="AF3923" t="str">
        <f t="shared" si="3551"/>
        <v>R</v>
      </c>
      <c r="AG3923" s="247">
        <f>IF(OR(W3923="DNP",W3923="")=TRUE,0,((W3934-W3923)*0.4)+(IF(Y3923="W",0.3,IF(Y3923="T",0,-0.3)))+(IF(X3923="",0,X3923*0.3)))+IF(OR(L3923="DNP",L3923="")=TRUE,0,((L3934-L3923)*0.4)+(IF(Y3923="W",0.3,IF(Y3923="T",0,-0.3)))+(IF(M3923="",0,M3923*0.3)))</f>
        <v>3.4777777777777801</v>
      </c>
      <c r="AH3923" s="247">
        <f t="shared" si="3562"/>
        <v>2.9966666666666688</v>
      </c>
      <c r="AI3923">
        <f t="shared" si="3555"/>
        <v>7</v>
      </c>
      <c r="AJ3923">
        <f t="shared" ref="AJ3923" si="3578">AI3923+VLOOKUP(A3923,$A$1496:$O$1600,15,FALSE)</f>
        <v>9</v>
      </c>
      <c r="AK3923">
        <f t="shared" si="3553"/>
        <v>46</v>
      </c>
    </row>
    <row r="3924" spans="1:37" ht="16.5" thickBot="1" x14ac:dyDescent="0.3">
      <c r="A3924" s="238" t="str">
        <f>CONCATENATE($C$10,"Wk ",B3924,"P",A3913)</f>
        <v>2015Wk 10P35</v>
      </c>
      <c r="B3924" s="52">
        <v>10</v>
      </c>
      <c r="C3924" s="241"/>
      <c r="D3924" s="241"/>
      <c r="E3924" s="241"/>
      <c r="F3924" s="241"/>
      <c r="G3924" s="241"/>
      <c r="H3924" s="241"/>
      <c r="I3924" s="241"/>
      <c r="J3924" s="241"/>
      <c r="K3924" s="241"/>
      <c r="L3924" s="248"/>
      <c r="M3924" s="249"/>
      <c r="N3924" s="52">
        <f>IFERROR(VLOOKUP($A3924,$A$106:$Q$3105,5,FALSE),"DNP")</f>
        <v>6</v>
      </c>
      <c r="O3924" s="52">
        <f>IFERROR(VLOOKUP($A3924,$A$106:$Q$3105,6,FALSE),"DNP")</f>
        <v>6</v>
      </c>
      <c r="P3924" s="52">
        <f>IFERROR(VLOOKUP($A3924,$A$106:$Q$3105,7,FALSE),"DNP")</f>
        <v>7</v>
      </c>
      <c r="Q3924" s="52">
        <f>IFERROR(VLOOKUP($A3924,$A$106:$Q$3105,8,FALSE),"DNP")</f>
        <v>6</v>
      </c>
      <c r="R3924" s="52">
        <f>IFERROR(VLOOKUP($A3924,$A$106:$Q$3105,9,FALSE),"DNP")</f>
        <v>5</v>
      </c>
      <c r="S3924" s="52">
        <f>IFERROR(VLOOKUP($A3924,$A$106:$Q$3105,10,FALSE),"DNP")</f>
        <v>6</v>
      </c>
      <c r="T3924" s="52">
        <f>IFERROR(VLOOKUP($A3924,$A$106:$Q$3105,11,FALSE),"DNP")</f>
        <v>3</v>
      </c>
      <c r="U3924" s="52">
        <f>IFERROR(VLOOKUP($A3924,$A$106:$Q$3105,12,FALSE),"DNP")</f>
        <v>5</v>
      </c>
      <c r="V3924" s="52">
        <f>IFERROR(VLOOKUP($A3924,$A$106:$Q$3105,13,FALSE),"DNP")</f>
        <v>7</v>
      </c>
      <c r="W3924" s="239">
        <f>IF(OR(V3924="DNP",V3924=""),"DNP",SUM(N3924:V3924))</f>
        <v>51</v>
      </c>
      <c r="X3924" s="240">
        <f>IFERROR(VLOOKUP($A3924,$A$106:$Q$3105,17,FALSE),"DNP")</f>
        <v>0</v>
      </c>
      <c r="Y3924" s="49" t="str">
        <f t="shared" ref="Y3924" si="3579">IF(X3924="DNP","DNP",IF(X3924=1,"T",IF(X3924&gt;1,"W","L")))</f>
        <v>L</v>
      </c>
      <c r="Z3924" s="49">
        <f t="shared" si="3547"/>
        <v>0</v>
      </c>
      <c r="AA3924" s="244">
        <f t="shared" si="3548"/>
        <v>0</v>
      </c>
      <c r="AB3924" s="250">
        <f t="shared" ref="AB3924" si="3580">IF(AE3924&gt;=4,ROUNDDOWN((((VLOOKUP(MAX(AE3915:AE3924),AE3915:AK3932,7,FALSE)+VLOOKUP(MAX(AE3915:AE3924)-1,AE3915:AK3932,7,FALSE)+VLOOKUP(MAX(AE3915:AE3924)-2,AE3915:AK3932,7,FALSE)+VLOOKUP(MAX(AE3915:AE3924)-3,AE3915:AK3932,7,FALSE))/4)-36)*0.8,0),G3913)</f>
        <v>11</v>
      </c>
      <c r="AC3924" s="246">
        <f t="shared" ref="AC3924:AC3932" si="3581">IF(VLOOKUP(LEFT($A3924,9),$A$106:$Q$3105,17,FALSE)="Played",B3924,"")</f>
        <v>10</v>
      </c>
      <c r="AD3924" t="str">
        <f>IF(W3924&lt;&gt;"DNP","P","DNP")</f>
        <v>P</v>
      </c>
      <c r="AE3924" s="52">
        <f>COUNTIF(AD3915:AD3924,"=P")</f>
        <v>10</v>
      </c>
      <c r="AF3924" t="str">
        <f t="shared" si="3551"/>
        <v>R</v>
      </c>
      <c r="AG3924" s="247">
        <f>IF(OR(W3924="DNP",W3924="")=TRUE,0,((W3934-W3924)*0.4)+(IF(Y3924="W",0.3,IF(Y3924="T",0,-0.3)))+(IF(X3924="",0,X3924*0.3)))+IF(OR(L3924="DNP",L3924="")=TRUE,0,((L3934-L3924)*0.4)+(IF(Y3924="W",0.3,IF(Y3924="T",0,-0.3)))+(IF(M3924="",0,M3924*0.3)))</f>
        <v>-0.7444444444444458</v>
      </c>
      <c r="AH3924" s="247">
        <f t="shared" si="3562"/>
        <v>1.0759999999999998</v>
      </c>
      <c r="AI3924">
        <f t="shared" si="3555"/>
        <v>6</v>
      </c>
      <c r="AJ3924">
        <f t="shared" ref="AJ3924" si="3582">AI3924+VLOOKUP(A3924,$A$1663:$O$1767,15,FALSE)</f>
        <v>3</v>
      </c>
      <c r="AK3924">
        <f t="shared" si="3553"/>
        <v>51</v>
      </c>
    </row>
    <row r="3925" spans="1:37" ht="16.5" thickBot="1" x14ac:dyDescent="0.3">
      <c r="A3925" s="238" t="str">
        <f>CONCATENATE($C$10,"Wk ",B3925,"P",A3913)</f>
        <v>2015Wk 11P35</v>
      </c>
      <c r="B3925" s="52">
        <v>11</v>
      </c>
      <c r="C3925" s="52">
        <f>IFERROR(VLOOKUP($A3925,$A$106:$Q$3105,5,FALSE),"DNP")</f>
        <v>6</v>
      </c>
      <c r="D3925" s="52">
        <f>IFERROR(VLOOKUP($A3925,$A$106:$Q$3105,6,FALSE),"DNP")</f>
        <v>5</v>
      </c>
      <c r="E3925" s="52">
        <f>IFERROR(VLOOKUP($A3925,$A$106:$Q$3105,7,FALSE),"DNP")</f>
        <v>8</v>
      </c>
      <c r="F3925" s="52">
        <f>IFERROR(VLOOKUP($A3925,$A$106:$Q$3105,8,FALSE),"DNP")</f>
        <v>5</v>
      </c>
      <c r="G3925" s="52">
        <f>IFERROR(VLOOKUP($A3925,$A$106:$Q$3105,9,FALSE),"DNP")</f>
        <v>4</v>
      </c>
      <c r="H3925" s="52">
        <f>IFERROR(VLOOKUP($A3925,$A$106:$Q$3105,10,FALSE),"DNP")</f>
        <v>4</v>
      </c>
      <c r="I3925" s="52">
        <f>IFERROR(VLOOKUP($A3925,$A$106:$Q$3105,11,FALSE),"DNP")</f>
        <v>6</v>
      </c>
      <c r="J3925" s="52">
        <f>IFERROR(VLOOKUP($A3925,$A$106:$Q$3105,12,FALSE),"DNP")</f>
        <v>4</v>
      </c>
      <c r="K3925" s="52">
        <f>IFERROR(VLOOKUP($A3925,$A$106:$Q$3105,13,FALSE),"DNP")</f>
        <v>6</v>
      </c>
      <c r="L3925" s="239">
        <f>IF(OR(K3925="DNP",K3925=""),"DNP",SUM(C3925:K3925))</f>
        <v>48</v>
      </c>
      <c r="M3925" s="240">
        <f>IFERROR(VLOOKUP($A3925,$A$106:$Q$3105,17,FALSE),"DNP")</f>
        <v>2</v>
      </c>
      <c r="N3925" s="241"/>
      <c r="O3925" s="241"/>
      <c r="P3925" s="241"/>
      <c r="Q3925" s="241"/>
      <c r="R3925" s="241"/>
      <c r="S3925" s="241"/>
      <c r="T3925" s="241"/>
      <c r="U3925" s="241"/>
      <c r="V3925" s="241"/>
      <c r="W3925" s="242"/>
      <c r="X3925" s="243"/>
      <c r="Y3925" s="49" t="str">
        <f t="shared" ref="Y3925" si="3583">IF(M3925="DNP","DNP",IF(M3925=1,"T",IF(M3925&gt;1,"W","L")))</f>
        <v>W</v>
      </c>
      <c r="Z3925" s="49">
        <f t="shared" si="3547"/>
        <v>0</v>
      </c>
      <c r="AA3925" s="244">
        <f t="shared" si="3548"/>
        <v>0</v>
      </c>
      <c r="AB3925" s="250">
        <f t="shared" ref="AB3925" si="3584">IF(AE3925&gt;=4,ROUNDDOWN((((VLOOKUP(MAX(AE3915:AE3925),AE3915:AK3932,7,FALSE)+VLOOKUP(MAX(AE3915:AE3925)-1,AE3915:AK3932,7,FALSE)+VLOOKUP(MAX(AE3915:AE3925)-2,AE3915:AK3932,7,FALSE)+VLOOKUP(MAX(AE3915:AE3925)-3,AE3915:AK3932,7,FALSE))/4)-36)*0.8,0),G3913)</f>
        <v>10</v>
      </c>
      <c r="AC3925" s="246">
        <f t="shared" si="3581"/>
        <v>11</v>
      </c>
      <c r="AD3925" t="str">
        <f>IF(L3925&lt;&gt;"DNP","P","DNP")</f>
        <v>P</v>
      </c>
      <c r="AE3925" s="52">
        <f>COUNTIF(AD3915:AD3925,"=P")</f>
        <v>11</v>
      </c>
      <c r="AF3925" t="str">
        <f t="shared" si="3551"/>
        <v>R</v>
      </c>
      <c r="AG3925" s="247">
        <f>IF(OR(W3925="DNP",W3925="")=TRUE,0,((W3934-W3925)*0.4)+(IF(Y3925="W",0.3,IF(Y3925="T",0,-0.3)))+(IF(X3925="",0,X3925*0.3)))+IF(OR(L3925="DNP",L3925="")=TRUE,0,((L3934-L3925)*0.4)+(IF(Y3925="W",0.3,IF(Y3925="T",0,-0.3)))+(IF(M3925="",0,M3925*0.3)))</f>
        <v>2.6777777777777803</v>
      </c>
      <c r="AH3925" s="247">
        <f t="shared" si="3562"/>
        <v>3.3266666666666689</v>
      </c>
      <c r="AI3925">
        <f t="shared" si="3555"/>
        <v>7</v>
      </c>
      <c r="AJ3925">
        <f t="shared" ref="AJ3925" si="3585">AI3925+VLOOKUP(A3925,$A$1830:$O$1934,15,FALSE)</f>
        <v>8</v>
      </c>
      <c r="AK3925">
        <f t="shared" si="3553"/>
        <v>48</v>
      </c>
    </row>
    <row r="3926" spans="1:37" ht="16.5" thickBot="1" x14ac:dyDescent="0.3">
      <c r="A3926" s="238" t="str">
        <f>CONCATENATE($C$10,"Wk ",B3926,"P",A3913)</f>
        <v>2015Wk 12P35</v>
      </c>
      <c r="B3926" s="52">
        <v>12</v>
      </c>
      <c r="C3926" s="241"/>
      <c r="D3926" s="241"/>
      <c r="E3926" s="241"/>
      <c r="F3926" s="241"/>
      <c r="G3926" s="241"/>
      <c r="H3926" s="241"/>
      <c r="I3926" s="241"/>
      <c r="J3926" s="241"/>
      <c r="K3926" s="241"/>
      <c r="L3926" s="248"/>
      <c r="M3926" s="249"/>
      <c r="N3926" s="52">
        <f>IFERROR(VLOOKUP($A3926,$A$106:$Q$3105,5,FALSE),"DNP")</f>
        <v>5</v>
      </c>
      <c r="O3926" s="52">
        <f>IFERROR(VLOOKUP($A3926,$A$106:$Q$3105,6,FALSE),"DNP")</f>
        <v>5</v>
      </c>
      <c r="P3926" s="52">
        <f>IFERROR(VLOOKUP($A3926,$A$106:$Q$3105,7,FALSE),"DNP")</f>
        <v>6</v>
      </c>
      <c r="Q3926" s="52">
        <f>IFERROR(VLOOKUP($A3926,$A$106:$Q$3105,8,FALSE),"DNP")</f>
        <v>5</v>
      </c>
      <c r="R3926" s="52">
        <f>IFERROR(VLOOKUP($A3926,$A$106:$Q$3105,9,FALSE),"DNP")</f>
        <v>4</v>
      </c>
      <c r="S3926" s="52">
        <f>IFERROR(VLOOKUP($A3926,$A$106:$Q$3105,10,FALSE),"DNP")</f>
        <v>5</v>
      </c>
      <c r="T3926" s="52">
        <f>IFERROR(VLOOKUP($A3926,$A$106:$Q$3105,11,FALSE),"DNP")</f>
        <v>4</v>
      </c>
      <c r="U3926" s="52">
        <f>IFERROR(VLOOKUP($A3926,$A$106:$Q$3105,12,FALSE),"DNP")</f>
        <v>6</v>
      </c>
      <c r="V3926" s="52">
        <f>IFERROR(VLOOKUP($A3926,$A$106:$Q$3105,13,FALSE),"DNP")</f>
        <v>6</v>
      </c>
      <c r="W3926" s="239">
        <f>IF(OR(V3926="DNP",V3926=""),"DNP",SUM(N3926:V3926))</f>
        <v>46</v>
      </c>
      <c r="X3926" s="240">
        <f>IFERROR(VLOOKUP($A3926,$A$106:$Q$3105,17,FALSE),"DNP")</f>
        <v>1</v>
      </c>
      <c r="Y3926" s="49" t="str">
        <f t="shared" ref="Y3926" si="3586">IF(X3926="DNP","DNP",IF(X3926=1,"T",IF(X3926&gt;1,"W","L")))</f>
        <v>T</v>
      </c>
      <c r="Z3926" s="49">
        <f t="shared" si="3547"/>
        <v>0</v>
      </c>
      <c r="AA3926" s="244">
        <f t="shared" si="3548"/>
        <v>0</v>
      </c>
      <c r="AB3926" s="250">
        <f t="shared" ref="AB3926" si="3587">IF(AE3926&gt;=4,ROUNDDOWN((((VLOOKUP(MAX(AE3915:AE3926),AE3915:AK3932,7,FALSE)+VLOOKUP(MAX(AE3915:AE3926)-1,AE3915:AK3932,7,FALSE)+VLOOKUP(MAX(AE3915:AE3926)-2,AE3915:AK3932,7,FALSE)+VLOOKUP(MAX(AE3915:AE3926)-3,AE3915:AK3932,7,FALSE))/4)-36)*0.8,0),G3913)</f>
        <v>9</v>
      </c>
      <c r="AC3926" s="246">
        <f t="shared" si="3581"/>
        <v>12</v>
      </c>
      <c r="AD3926" t="str">
        <f>IF(W3926&lt;&gt;"DNP","P","DNP")</f>
        <v>P</v>
      </c>
      <c r="AE3926" s="52">
        <f>COUNTIF(AD3915:AD3926,"=P")</f>
        <v>12</v>
      </c>
      <c r="AF3926" t="str">
        <f t="shared" si="3551"/>
        <v>R</v>
      </c>
      <c r="AG3926" s="247">
        <f>IF(OR(W3926="DNP",W3926="")=TRUE,0,((W3934-W3926)*0.4)+(IF(Y3926="W",0.3,IF(Y3926="T",0,-0.3)))+(IF(X3926="",0,X3926*0.3)))+IF(OR(L3926="DNP",L3926="")=TRUE,0,((L3934-L3926)*0.4)+(IF(Y3926="W",0.3,IF(Y3926="T",0,-0.3)))+(IF(M3926="",0,M3926*0.3)))</f>
        <v>1.8555555555555545</v>
      </c>
      <c r="AH3926" s="247">
        <f t="shared" si="3562"/>
        <v>3.4040000000000004</v>
      </c>
      <c r="AI3926">
        <f t="shared" si="3555"/>
        <v>8</v>
      </c>
      <c r="AJ3926">
        <f t="shared" ref="AJ3926" si="3588">AI3926+VLOOKUP(A3926,$A$1997:$O$2101,15,FALSE)</f>
        <v>10</v>
      </c>
      <c r="AK3926">
        <f t="shared" si="3553"/>
        <v>46</v>
      </c>
    </row>
    <row r="3927" spans="1:37" ht="16.5" thickBot="1" x14ac:dyDescent="0.3">
      <c r="A3927" s="238" t="str">
        <f>CONCATENATE($C$10,"Wk ",B3927,"P",A3913)</f>
        <v>2015Wk 13P35</v>
      </c>
      <c r="B3927" s="52">
        <v>13</v>
      </c>
      <c r="C3927" s="52">
        <f>IFERROR(VLOOKUP($A3927,$A$106:$Q$3105,5,FALSE),"DNP")</f>
        <v>8</v>
      </c>
      <c r="D3927" s="52">
        <f>IFERROR(VLOOKUP($A3927,$A$106:$Q$3105,6,FALSE),"DNP")</f>
        <v>6</v>
      </c>
      <c r="E3927" s="52">
        <f>IFERROR(VLOOKUP($A3927,$A$106:$Q$3105,7,FALSE),"DNP")</f>
        <v>8</v>
      </c>
      <c r="F3927" s="52">
        <f>IFERROR(VLOOKUP($A3927,$A$106:$Q$3105,8,FALSE),"DNP")</f>
        <v>7</v>
      </c>
      <c r="G3927" s="52">
        <f>IFERROR(VLOOKUP($A3927,$A$106:$Q$3105,9,FALSE),"DNP")</f>
        <v>6</v>
      </c>
      <c r="H3927" s="52">
        <f>IFERROR(VLOOKUP($A3927,$A$106:$Q$3105,10,FALSE),"DNP")</f>
        <v>5</v>
      </c>
      <c r="I3927" s="52">
        <f>IFERROR(VLOOKUP($A3927,$A$106:$Q$3105,11,FALSE),"DNP")</f>
        <v>4</v>
      </c>
      <c r="J3927" s="52">
        <f>IFERROR(VLOOKUP($A3927,$A$106:$Q$3105,12,FALSE),"DNP")</f>
        <v>4</v>
      </c>
      <c r="K3927" s="52">
        <f>IFERROR(VLOOKUP($A3927,$A$106:$Q$3105,13,FALSE),"DNP")</f>
        <v>6</v>
      </c>
      <c r="L3927" s="239">
        <f>IF(OR(K3927="DNP",K3927=""),"DNP",SUM(C3927:K3927))</f>
        <v>54</v>
      </c>
      <c r="M3927" s="240">
        <f>IFERROR(VLOOKUP($A3927,$A$106:$Q$3105,17,FALSE),"DNP")</f>
        <v>0</v>
      </c>
      <c r="N3927" s="241"/>
      <c r="O3927" s="241"/>
      <c r="P3927" s="241"/>
      <c r="Q3927" s="241"/>
      <c r="R3927" s="241"/>
      <c r="S3927" s="241"/>
      <c r="T3927" s="241"/>
      <c r="U3927" s="241"/>
      <c r="V3927" s="241"/>
      <c r="W3927" s="242"/>
      <c r="X3927" s="243"/>
      <c r="Y3927" s="49" t="str">
        <f t="shared" ref="Y3927" si="3589">IF(M3927="DNP","DNP",IF(M3927=1,"T",IF(M3927&gt;1,"W","L")))</f>
        <v>L</v>
      </c>
      <c r="Z3927" s="49">
        <f t="shared" si="3547"/>
        <v>0</v>
      </c>
      <c r="AA3927" s="244">
        <f t="shared" si="3548"/>
        <v>0</v>
      </c>
      <c r="AB3927" s="250">
        <f t="shared" ref="AB3927" si="3590">IF(AE3927&gt;=4,ROUNDDOWN((((VLOOKUP(MAX(AE3915:AE3927),AE3915:AK3932,7,FALSE)+VLOOKUP(MAX(AE3915:AE3927)-1,AE3915:AK3932,7,FALSE)+VLOOKUP(MAX(AE3915:AE3927)-2,AE3915:AK3932,7,FALSE)+VLOOKUP(MAX(AE3915:AE3927)-3,AE3915:AK3932,7,FALSE))/4)-36)*0.8,0),G3913)</f>
        <v>11</v>
      </c>
      <c r="AC3927" s="246">
        <f t="shared" si="3581"/>
        <v>13</v>
      </c>
      <c r="AD3927" t="str">
        <f>IF(L3927&lt;&gt;"DNP","P","DNP")</f>
        <v>P</v>
      </c>
      <c r="AE3927" s="52">
        <f>COUNTIF(AD3915:AD3927,"=P")</f>
        <v>13</v>
      </c>
      <c r="AF3927" t="str">
        <f t="shared" si="3551"/>
        <v>R</v>
      </c>
      <c r="AG3927" s="247">
        <f>IF(OR(W3927="DNP",W3927="")=TRUE,0,((W3934-W3927)*0.4)+(IF(Y3927="W",0.3,IF(Y3927="T",0,-0.3)))+(IF(X3927="",0,X3927*0.3)))+IF(OR(L3927="DNP",L3927="")=TRUE,0,((L3934-L3927)*0.4)+(IF(Y3927="W",0.3,IF(Y3927="T",0,-0.3)))+(IF(M3927="",0,M3927*0.3)))</f>
        <v>-0.92222222222222006</v>
      </c>
      <c r="AH3927" s="247">
        <f t="shared" si="3562"/>
        <v>1.204666666666669</v>
      </c>
      <c r="AI3927">
        <f t="shared" si="3555"/>
        <v>6</v>
      </c>
      <c r="AJ3927">
        <f t="shared" ref="AJ3927" si="3591">AI3927+VLOOKUP(A3927,$A$2164:$O$2268,15,FALSE)</f>
        <v>3</v>
      </c>
      <c r="AK3927">
        <f t="shared" si="3553"/>
        <v>54</v>
      </c>
    </row>
    <row r="3928" spans="1:37" ht="16.5" thickBot="1" x14ac:dyDescent="0.3">
      <c r="A3928" s="238" t="str">
        <f>CONCATENATE($C$10,"Wk ",B3928,"P",A3913)</f>
        <v>2015Wk 14P35</v>
      </c>
      <c r="B3928" s="52">
        <v>14</v>
      </c>
      <c r="C3928" s="241"/>
      <c r="D3928" s="241"/>
      <c r="E3928" s="241"/>
      <c r="F3928" s="241"/>
      <c r="G3928" s="241"/>
      <c r="H3928" s="241"/>
      <c r="I3928" s="241"/>
      <c r="J3928" s="241"/>
      <c r="K3928" s="241"/>
      <c r="L3928" s="248"/>
      <c r="M3928" s="249"/>
      <c r="N3928" s="52">
        <f>IFERROR(VLOOKUP($A3928,$A$106:$Q$3105,5,FALSE),"DNP")</f>
        <v>5</v>
      </c>
      <c r="O3928" s="52">
        <f>IFERROR(VLOOKUP($A3928,$A$106:$Q$3105,6,FALSE),"DNP")</f>
        <v>5</v>
      </c>
      <c r="P3928" s="52">
        <f>IFERROR(VLOOKUP($A3928,$A$106:$Q$3105,7,FALSE),"DNP")</f>
        <v>7</v>
      </c>
      <c r="Q3928" s="52">
        <f>IFERROR(VLOOKUP($A3928,$A$106:$Q$3105,8,FALSE),"DNP")</f>
        <v>6</v>
      </c>
      <c r="R3928" s="52">
        <f>IFERROR(VLOOKUP($A3928,$A$106:$Q$3105,9,FALSE),"DNP")</f>
        <v>4</v>
      </c>
      <c r="S3928" s="52">
        <f>IFERROR(VLOOKUP($A3928,$A$106:$Q$3105,10,FALSE),"DNP")</f>
        <v>6</v>
      </c>
      <c r="T3928" s="52">
        <f>IFERROR(VLOOKUP($A3928,$A$106:$Q$3105,11,FALSE),"DNP")</f>
        <v>4</v>
      </c>
      <c r="U3928" s="52">
        <f>IFERROR(VLOOKUP($A3928,$A$106:$Q$3105,12,FALSE),"DNP")</f>
        <v>6</v>
      </c>
      <c r="V3928" s="52">
        <f>IFERROR(VLOOKUP($A3928,$A$106:$Q$3105,13,FALSE),"DNP")</f>
        <v>7</v>
      </c>
      <c r="W3928" s="239">
        <f>IF(OR(V3928="DNP",V3928=""),"DNP",SUM(N3928:V3928))</f>
        <v>50</v>
      </c>
      <c r="X3928" s="240">
        <f>IFERROR(VLOOKUP($A3928,$A$106:$Q$3105,17,FALSE),"DNP")</f>
        <v>0</v>
      </c>
      <c r="Y3928" s="49" t="str">
        <f t="shared" ref="Y3928" si="3592">IF(X3928="DNP","DNP",IF(X3928=1,"T",IF(X3928&gt;1,"W","L")))</f>
        <v>L</v>
      </c>
      <c r="Z3928" s="49">
        <f t="shared" si="3547"/>
        <v>0</v>
      </c>
      <c r="AA3928" s="244">
        <f t="shared" si="3548"/>
        <v>0</v>
      </c>
      <c r="AB3928" s="250">
        <f t="shared" ref="AB3928" si="3593">IF(AE3928&gt;=4,ROUNDDOWN((((VLOOKUP(MAX(AE3915:AE3928),AE3915:AK3932,7,FALSE)+VLOOKUP(MAX(AE3915:AE3928)-1,AE3915:AK3932,7,FALSE)+VLOOKUP(MAX(AE3915:AE3928)-2,AE3915:AK3932,7,FALSE)+VLOOKUP(MAX(AE3915:AE3928)-3,AE3915:AK3932,7,FALSE))/4)-36)*0.8,0),G3913)</f>
        <v>10</v>
      </c>
      <c r="AC3928" s="246">
        <f t="shared" si="3581"/>
        <v>14</v>
      </c>
      <c r="AD3928" t="str">
        <f>IF(W3928&lt;&gt;"DNP","P","DNP")</f>
        <v>P</v>
      </c>
      <c r="AE3928" s="52">
        <f>COUNTIF(AD3915:AD3928,"=P")</f>
        <v>14</v>
      </c>
      <c r="AF3928" t="str">
        <f t="shared" si="3551"/>
        <v>R</v>
      </c>
      <c r="AG3928" s="247">
        <f>IF(OR(W3928="DNP",W3928="")=TRUE,0,((W3934-W3928)*0.4)+(IF(Y3928="W",0.3,IF(Y3928="T",0,-0.3)))+(IF(X3928="",0,X3928*0.3)))+IF(OR(L3928="DNP",L3928="")=TRUE,0,((L3934-L3928)*0.4)+(IF(Y3928="W",0.3,IF(Y3928="T",0,-0.3)))+(IF(M3928="",0,M3928*0.3)))</f>
        <v>-0.34444444444444572</v>
      </c>
      <c r="AH3928" s="247">
        <f t="shared" si="3562"/>
        <v>-0.3500000000000002</v>
      </c>
      <c r="AI3928">
        <f t="shared" si="3555"/>
        <v>7</v>
      </c>
      <c r="AJ3928">
        <f t="shared" ref="AJ3928" si="3594">AI3928+VLOOKUP(A3928,$A$2331:$O$2435,15,FALSE)</f>
        <v>5</v>
      </c>
      <c r="AK3928">
        <f t="shared" si="3553"/>
        <v>50</v>
      </c>
    </row>
    <row r="3929" spans="1:37" ht="16.5" thickBot="1" x14ac:dyDescent="0.3">
      <c r="A3929" s="238" t="str">
        <f>CONCATENATE($C$10,"Wk ",B3929,"P",A3913)</f>
        <v>2015Wk 15P35</v>
      </c>
      <c r="B3929" s="52">
        <v>15</v>
      </c>
      <c r="C3929" s="52">
        <f>IFERROR(VLOOKUP($A3929,$A$106:$Q$3105,5,FALSE),"DNP")</f>
        <v>8</v>
      </c>
      <c r="D3929" s="52">
        <f>IFERROR(VLOOKUP($A3929,$A$106:$Q$3105,6,FALSE),"DNP")</f>
        <v>6</v>
      </c>
      <c r="E3929" s="52">
        <f>IFERROR(VLOOKUP($A3929,$A$106:$Q$3105,7,FALSE),"DNP")</f>
        <v>7</v>
      </c>
      <c r="F3929" s="52">
        <f>IFERROR(VLOOKUP($A3929,$A$106:$Q$3105,8,FALSE),"DNP")</f>
        <v>8</v>
      </c>
      <c r="G3929" s="52">
        <f>IFERROR(VLOOKUP($A3929,$A$106:$Q$3105,9,FALSE),"DNP")</f>
        <v>7</v>
      </c>
      <c r="H3929" s="52">
        <f>IFERROR(VLOOKUP($A3929,$A$106:$Q$3105,10,FALSE),"DNP")</f>
        <v>4</v>
      </c>
      <c r="I3929" s="52">
        <f>IFERROR(VLOOKUP($A3929,$A$106:$Q$3105,11,FALSE),"DNP")</f>
        <v>6</v>
      </c>
      <c r="J3929" s="52">
        <f>IFERROR(VLOOKUP($A3929,$A$106:$Q$3105,12,FALSE),"DNP")</f>
        <v>3</v>
      </c>
      <c r="K3929" s="52">
        <f>IFERROR(VLOOKUP($A3929,$A$106:$Q$3105,13,FALSE),"DNP")</f>
        <v>6</v>
      </c>
      <c r="L3929" s="239">
        <f>IF(OR(K3929="DNP",K3929=""),"DNP",SUM(C3929:K3929))</f>
        <v>55</v>
      </c>
      <c r="M3929" s="240">
        <f>IFERROR(VLOOKUP($A3929,$A$106:$Q$3105,17,FALSE),"DNP")</f>
        <v>0</v>
      </c>
      <c r="N3929" s="241"/>
      <c r="O3929" s="241"/>
      <c r="P3929" s="241"/>
      <c r="Q3929" s="241"/>
      <c r="R3929" s="241"/>
      <c r="S3929" s="241"/>
      <c r="T3929" s="241"/>
      <c r="U3929" s="241"/>
      <c r="V3929" s="241"/>
      <c r="W3929" s="242"/>
      <c r="X3929" s="243"/>
      <c r="Y3929" s="49" t="str">
        <f t="shared" ref="Y3929" si="3595">IF(M3929="DNP","DNP",IF(M3929=1,"T",IF(M3929&gt;1,"W","L")))</f>
        <v>L</v>
      </c>
      <c r="Z3929" s="49">
        <f t="shared" si="3547"/>
        <v>0</v>
      </c>
      <c r="AA3929" s="244">
        <f t="shared" si="3548"/>
        <v>0</v>
      </c>
      <c r="AB3929" s="250">
        <f t="shared" ref="AB3929" si="3596">IF(AE3929&gt;=4,ROUNDDOWN((((VLOOKUP(MAX(AE3915:AE3929),AE3915:AK3932,7,FALSE)+VLOOKUP(MAX(AE3915:AE3929)-1,AE3915:AK3932,7,FALSE)+VLOOKUP(MAX(AE3915:AE3929)-2,AE3915:AK3932,7,FALSE)+VLOOKUP(MAX(AE3915:AE3929)-3,AE3915:AK3932,7,FALSE))/4)-36)*0.8,0),G3913)</f>
        <v>12</v>
      </c>
      <c r="AC3929" s="246">
        <f t="shared" si="3581"/>
        <v>15</v>
      </c>
      <c r="AD3929" t="str">
        <f>IF(L3929&lt;&gt;"DNP","P","DNP")</f>
        <v>P</v>
      </c>
      <c r="AE3929" s="52">
        <f>COUNTIF(AD3915:AD3929,"=P")</f>
        <v>15</v>
      </c>
      <c r="AF3929" t="str">
        <f t="shared" si="3551"/>
        <v>R</v>
      </c>
      <c r="AG3929" s="247">
        <f>IF(OR(W3929="DNP",W3929="")=TRUE,0,((W3934-W3929)*0.4)+(IF(Y3929="W",0.3,IF(Y3929="T",0,-0.3)))+(IF(X3929="",0,X3929*0.3)))+IF(OR(L3929="DNP",L3929="")=TRUE,0,((L3934-L3929)*0.4)+(IF(Y3929="W",0.3,IF(Y3929="T",0,-0.3)))+(IF(M3929="",0,M3929*0.3)))</f>
        <v>-1.3222222222222202</v>
      </c>
      <c r="AH3929" s="247">
        <f t="shared" si="3562"/>
        <v>-1.8573333333333315</v>
      </c>
      <c r="AI3929">
        <f t="shared" si="3555"/>
        <v>5</v>
      </c>
      <c r="AJ3929">
        <f t="shared" ref="AJ3929" si="3597">AI3929+VLOOKUP(A3929,$A$2498:$O$2602,15,FALSE)</f>
        <v>1</v>
      </c>
      <c r="AK3929">
        <f t="shared" si="3553"/>
        <v>55</v>
      </c>
    </row>
    <row r="3930" spans="1:37" ht="16.5" thickBot="1" x14ac:dyDescent="0.3">
      <c r="A3930" s="238" t="str">
        <f>CONCATENATE($C$10,"Wk ",B3930,"P",A3913)</f>
        <v>2015Wk 16P35</v>
      </c>
      <c r="B3930" s="52">
        <v>16</v>
      </c>
      <c r="C3930" s="241"/>
      <c r="D3930" s="241"/>
      <c r="E3930" s="241"/>
      <c r="F3930" s="241"/>
      <c r="G3930" s="241"/>
      <c r="H3930" s="241"/>
      <c r="I3930" s="241"/>
      <c r="J3930" s="241"/>
      <c r="K3930" s="241"/>
      <c r="L3930" s="248"/>
      <c r="M3930" s="249"/>
      <c r="N3930" s="52">
        <f>IFERROR(VLOOKUP($A3930,$A$106:$Q$3105,5,FALSE),"DNP")</f>
        <v>5</v>
      </c>
      <c r="O3930" s="52">
        <f>IFERROR(VLOOKUP($A3930,$A$106:$Q$3105,6,FALSE),"DNP")</f>
        <v>5</v>
      </c>
      <c r="P3930" s="52">
        <f>IFERROR(VLOOKUP($A3930,$A$106:$Q$3105,7,FALSE),"DNP")</f>
        <v>8</v>
      </c>
      <c r="Q3930" s="52">
        <f>IFERROR(VLOOKUP($A3930,$A$106:$Q$3105,8,FALSE),"DNP")</f>
        <v>6</v>
      </c>
      <c r="R3930" s="52">
        <f>IFERROR(VLOOKUP($A3930,$A$106:$Q$3105,9,FALSE),"DNP")</f>
        <v>5</v>
      </c>
      <c r="S3930" s="52">
        <f>IFERROR(VLOOKUP($A3930,$A$106:$Q$3105,10,FALSE),"DNP")</f>
        <v>5</v>
      </c>
      <c r="T3930" s="52">
        <f>IFERROR(VLOOKUP($A3930,$A$106:$Q$3105,11,FALSE),"DNP")</f>
        <v>4</v>
      </c>
      <c r="U3930" s="52">
        <f>IFERROR(VLOOKUP($A3930,$A$106:$Q$3105,12,FALSE),"DNP")</f>
        <v>6</v>
      </c>
      <c r="V3930" s="52">
        <f>IFERROR(VLOOKUP($A3930,$A$106:$Q$3105,13,FALSE),"DNP")</f>
        <v>7</v>
      </c>
      <c r="W3930" s="239">
        <f>IF(OR(V3930="DNP",V3930=""),"DNP",SUM(N3930:V3930))</f>
        <v>51</v>
      </c>
      <c r="X3930" s="240">
        <f>IFERROR(VLOOKUP($A3930,$A$106:$Q$3105,17,FALSE),"DNP")</f>
        <v>0</v>
      </c>
      <c r="Y3930" s="49" t="str">
        <f t="shared" ref="Y3930" si="3598">IF(X3930="DNP","DNP",IF(X3930=1,"T",IF(X3930&gt;1,"W","L")))</f>
        <v>L</v>
      </c>
      <c r="Z3930" s="49">
        <f t="shared" si="3547"/>
        <v>0</v>
      </c>
      <c r="AA3930" s="244">
        <f t="shared" si="3548"/>
        <v>0</v>
      </c>
      <c r="AB3930" s="250">
        <f t="shared" ref="AB3930" si="3599">IF(AE3930&gt;=4,ROUNDDOWN((((VLOOKUP(MAX(AE3915:AE3930),AE3915:AK3932,7,FALSE)+VLOOKUP(MAX(AE3915:AE3930)-1,AE3915:AK3932,7,FALSE)+VLOOKUP(MAX(AE3915:AE3930)-2,AE3915:AK3932,7,FALSE)+VLOOKUP(MAX(AE3915:AE3930)-3,AE3915:AK3932,7,FALSE))/4)-36)*0.8,0),G3913)</f>
        <v>13</v>
      </c>
      <c r="AC3930" s="246">
        <f t="shared" si="3581"/>
        <v>16</v>
      </c>
      <c r="AD3930" t="str">
        <f>IF(W3930&lt;&gt;"DNP","P","DNP")</f>
        <v>P</v>
      </c>
      <c r="AE3930" s="52">
        <f>COUNTIF(AD3915:AD3930,"=P")</f>
        <v>16</v>
      </c>
      <c r="AF3930" t="str">
        <f t="shared" si="3551"/>
        <v>R</v>
      </c>
      <c r="AG3930" s="247">
        <f>IF(OR(W3930="DNP",W3930="")=TRUE,0,((W3934-W3930)*0.4)+(IF(Y3930="W",0.3,IF(Y3930="T",0,-0.3)))+(IF(X3930="",0,X3930*0.3)))+IF(OR(L3930="DNP",L3930="")=TRUE,0,((L3934-L3930)*0.4)+(IF(Y3930="W",0.3,IF(Y3930="T",0,-0.3)))+(IF(M3930="",0,M3930*0.3)))</f>
        <v>-0.7444444444444458</v>
      </c>
      <c r="AH3930" s="247">
        <f t="shared" si="3562"/>
        <v>-1.7440000000000004</v>
      </c>
      <c r="AI3930">
        <f t="shared" si="3555"/>
        <v>4</v>
      </c>
      <c r="AJ3930">
        <f t="shared" ref="AJ3930" si="3600">AI3930+VLOOKUP(A3930,$A$2665:$O$2769,15,FALSE)</f>
        <v>2</v>
      </c>
      <c r="AK3930">
        <f t="shared" si="3553"/>
        <v>51</v>
      </c>
    </row>
    <row r="3931" spans="1:37" ht="16.5" thickBot="1" x14ac:dyDescent="0.3">
      <c r="A3931" s="238" t="str">
        <f>CONCATENATE($C$10,"Wk ",B3931,"P",A3913)</f>
        <v>2015Wk 17P35</v>
      </c>
      <c r="B3931" s="52">
        <v>17</v>
      </c>
      <c r="C3931" s="52">
        <f>IFERROR(VLOOKUP($A3931,$A$106:$Q$3105,5,FALSE),"DNP")</f>
        <v>8</v>
      </c>
      <c r="D3931" s="52">
        <f>IFERROR(VLOOKUP($A3931,$A$106:$Q$3105,6,FALSE),"DNP")</f>
        <v>6</v>
      </c>
      <c r="E3931" s="52">
        <f>IFERROR(VLOOKUP($A3931,$A$106:$Q$3105,7,FALSE),"DNP")</f>
        <v>7</v>
      </c>
      <c r="F3931" s="52">
        <f>IFERROR(VLOOKUP($A3931,$A$106:$Q$3105,8,FALSE),"DNP")</f>
        <v>6</v>
      </c>
      <c r="G3931" s="52">
        <f>IFERROR(VLOOKUP($A3931,$A$106:$Q$3105,9,FALSE),"DNP")</f>
        <v>6</v>
      </c>
      <c r="H3931" s="52">
        <f>IFERROR(VLOOKUP($A3931,$A$106:$Q$3105,10,FALSE),"DNP")</f>
        <v>4</v>
      </c>
      <c r="I3931" s="52">
        <f>IFERROR(VLOOKUP($A3931,$A$106:$Q$3105,11,FALSE),"DNP")</f>
        <v>4</v>
      </c>
      <c r="J3931" s="52">
        <f>IFERROR(VLOOKUP($A3931,$A$106:$Q$3105,12,FALSE),"DNP")</f>
        <v>3</v>
      </c>
      <c r="K3931" s="52">
        <f>IFERROR(VLOOKUP($A3931,$A$106:$Q$3105,13,FALSE),"DNP")</f>
        <v>5</v>
      </c>
      <c r="L3931" s="239">
        <f>IF(OR(K3931="DNP",K3931=""),"DNP",SUM(C3931:K3931))</f>
        <v>49</v>
      </c>
      <c r="M3931" s="240">
        <f>IFERROR(VLOOKUP($A3931,$A$106:$Q$3105,17,FALSE),"DNP")</f>
        <v>2</v>
      </c>
      <c r="N3931" s="241"/>
      <c r="O3931" s="241"/>
      <c r="P3931" s="241"/>
      <c r="Q3931" s="241"/>
      <c r="R3931" s="241"/>
      <c r="S3931" s="241"/>
      <c r="T3931" s="241"/>
      <c r="U3931" s="241"/>
      <c r="V3931" s="241"/>
      <c r="W3931" s="242"/>
      <c r="X3931" s="243"/>
      <c r="Y3931" s="49" t="str">
        <f t="shared" ref="Y3931" si="3601">IF(M3931="DNP","DNP",IF(M3931=1,"T",IF(M3931&gt;1,"W","L")))</f>
        <v>W</v>
      </c>
      <c r="Z3931" s="49">
        <f t="shared" si="3547"/>
        <v>0</v>
      </c>
      <c r="AA3931" s="244">
        <f t="shared" si="3548"/>
        <v>0</v>
      </c>
      <c r="AB3931" s="250">
        <f t="shared" ref="AB3931" si="3602">IF(AE3931&gt;=4,ROUNDDOWN((((VLOOKUP(MAX(AE3915:AE3931),AE3915:AK3932,7,FALSE)+VLOOKUP(MAX(AE3915:AE3931)-1,AE3915:AK3932,7,FALSE)+VLOOKUP(MAX(AE3915:AE3931)-2,AE3915:AK3932,7,FALSE)+VLOOKUP(MAX(AE3915:AE3931)-3,AE3915:AK3932,7,FALSE))/4)-36)*0.8,0),G3913)</f>
        <v>12</v>
      </c>
      <c r="AC3931" s="246">
        <f t="shared" si="3581"/>
        <v>17</v>
      </c>
      <c r="AD3931" t="str">
        <f>IF(L3931&lt;&gt;"DNP","P","DNP")</f>
        <v>P</v>
      </c>
      <c r="AE3931" s="52">
        <f>COUNTIF(AD3915:AD3931,"=P")</f>
        <v>17</v>
      </c>
      <c r="AF3931" t="str">
        <f t="shared" si="3551"/>
        <v>R</v>
      </c>
      <c r="AG3931" s="247">
        <f>IF(OR(W3931="DNP",W3931="")=TRUE,0,((W3934-W3931)*0.4)+(IF(Y3931="W",0.3,IF(Y3931="T",0,-0.3)))+(IF(X3931="",0,X3931*0.3)))+IF(OR(L3931="DNP",L3931="")=TRUE,0,((L3934-L3931)*0.4)+(IF(Y3931="W",0.3,IF(Y3931="T",0,-0.3)))+(IF(M3931="",0,M3931*0.3)))</f>
        <v>2.2777777777777799</v>
      </c>
      <c r="AH3931" s="247">
        <f t="shared" si="3562"/>
        <v>1.3426666666666685</v>
      </c>
      <c r="AI3931">
        <f t="shared" si="3555"/>
        <v>5</v>
      </c>
      <c r="AJ3931">
        <f t="shared" ref="AJ3931" si="3603">AI3931+VLOOKUP(A3931,$A$2832:$O$2936,15,FALSE)</f>
        <v>5</v>
      </c>
      <c r="AK3931">
        <f t="shared" si="3553"/>
        <v>49</v>
      </c>
    </row>
    <row r="3932" spans="1:37" ht="16.5" thickBot="1" x14ac:dyDescent="0.3">
      <c r="A3932" s="238" t="str">
        <f>CONCATENATE($C$10,"Wk ",B3932,"P",A3913)</f>
        <v>2015Wk 18P35</v>
      </c>
      <c r="B3932" s="52">
        <v>18</v>
      </c>
      <c r="C3932" s="241"/>
      <c r="D3932" s="241"/>
      <c r="E3932" s="241"/>
      <c r="F3932" s="241"/>
      <c r="G3932" s="241"/>
      <c r="H3932" s="241"/>
      <c r="I3932" s="241"/>
      <c r="J3932" s="241"/>
      <c r="K3932" s="241"/>
      <c r="L3932" s="248"/>
      <c r="M3932" s="249"/>
      <c r="N3932" s="52">
        <f>IFERROR(VLOOKUP($A3932,$A$106:$Q$3105,5,FALSE),"DNP")</f>
        <v>6</v>
      </c>
      <c r="O3932" s="52">
        <f>IFERROR(VLOOKUP($A3932,$A$106:$Q$3105,6,FALSE),"DNP")</f>
        <v>5</v>
      </c>
      <c r="P3932" s="52">
        <f>IFERROR(VLOOKUP($A3932,$A$106:$Q$3105,7,FALSE),"DNP")</f>
        <v>7</v>
      </c>
      <c r="Q3932" s="52">
        <f>IFERROR(VLOOKUP($A3932,$A$106:$Q$3105,8,FALSE),"DNP")</f>
        <v>5</v>
      </c>
      <c r="R3932" s="52">
        <f>IFERROR(VLOOKUP($A3932,$A$106:$Q$3105,9,FALSE),"DNP")</f>
        <v>3</v>
      </c>
      <c r="S3932" s="52">
        <f>IFERROR(VLOOKUP($A3932,$A$106:$Q$3105,10,FALSE),"DNP")</f>
        <v>5</v>
      </c>
      <c r="T3932" s="52">
        <f>IFERROR(VLOOKUP($A3932,$A$106:$Q$3105,11,FALSE),"DNP")</f>
        <v>3</v>
      </c>
      <c r="U3932" s="52">
        <f>IFERROR(VLOOKUP($A3932,$A$106:$Q$3105,12,FALSE),"DNP")</f>
        <v>6</v>
      </c>
      <c r="V3932" s="52">
        <f>IFERROR(VLOOKUP($A3932,$A$106:$Q$3105,13,FALSE),"DNP")</f>
        <v>6</v>
      </c>
      <c r="W3932" s="239">
        <f>IF(OR(V3932="DNP",V3932=""),"DNP",SUM(N3932:V3932))</f>
        <v>46</v>
      </c>
      <c r="X3932" s="240">
        <f>IFERROR(VLOOKUP($A3932,$A$106:$Q$3105,17,FALSE),"DNP")</f>
        <v>2</v>
      </c>
      <c r="Y3932" s="49" t="str">
        <f t="shared" ref="Y3932" si="3604">IF(X3932="DNP","DNP",IF(X3932=1,"T",IF(X3932&gt;1,"W","L")))</f>
        <v>W</v>
      </c>
      <c r="Z3932" s="49">
        <f t="shared" si="3547"/>
        <v>0</v>
      </c>
      <c r="AA3932" s="244">
        <f t="shared" si="3548"/>
        <v>0</v>
      </c>
      <c r="AB3932" s="250">
        <f t="shared" ref="AB3932" si="3605">IF(AE3932&gt;=4,ROUNDDOWN((((VLOOKUP(MAX(AE3915:AE3932),AE3915:AK3932,7,FALSE)+VLOOKUP(MAX(AE3915:AE3932)-1,AE3915:AK3932,7,FALSE)+VLOOKUP(MAX(AE3915:AE3932)-2,AE3915:AK3932,7,FALSE)+VLOOKUP(MAX(AE3915:AE3932)-3,AE3915:AK3932,7,FALSE))/4)-36)*0.8,0),G3913)</f>
        <v>11</v>
      </c>
      <c r="AC3932" s="246">
        <f t="shared" si="3581"/>
        <v>18</v>
      </c>
      <c r="AD3932" t="str">
        <f>IF(W3932&lt;&gt;"DNP","P","DNP")</f>
        <v>P</v>
      </c>
      <c r="AE3932" s="52">
        <f>COUNTIF(AD3915:AD3932,"=P")</f>
        <v>18</v>
      </c>
      <c r="AF3932" t="str">
        <f t="shared" si="3551"/>
        <v>R</v>
      </c>
      <c r="AG3932" s="247">
        <f>IF(OR(W3932="DNP",W3932="")=TRUE,0,((W3934-W3932)*0.4)+(IF(Y3932="W",0.3,IF(Y3932="T",0,-0.3)))+(IF(X3932="",0,X3932*0.3)))+IF(OR(L3932="DNP",L3932="")=TRUE,0,((L3934-L3932)*0.4)+(IF(Y3932="W",0.3,IF(Y3932="T",0,-0.3)))+(IF(M3932="",0,M3932*0.3)))</f>
        <v>2.4555555555555544</v>
      </c>
      <c r="AH3932" s="247">
        <f t="shared" si="3562"/>
        <v>3.7359999999999998</v>
      </c>
      <c r="AI3932">
        <f t="shared" si="3555"/>
        <v>6</v>
      </c>
      <c r="AJ3932">
        <f t="shared" ref="AJ3932" si="3606">AI3932+VLOOKUP(A3932,$A$2999:$O$3103,15,FALSE)</f>
        <v>8</v>
      </c>
      <c r="AK3932">
        <f t="shared" si="3553"/>
        <v>46</v>
      </c>
    </row>
    <row r="3933" spans="1:37" ht="18" x14ac:dyDescent="0.25">
      <c r="A3933" s="238" t="str">
        <f>CONCATENATE($C$10,"S&amp;AP",A3913)</f>
        <v>2015S&amp;AP35</v>
      </c>
      <c r="B3933" s="251" t="s">
        <v>321</v>
      </c>
      <c r="C3933" s="252" t="str">
        <f>CONCATENATE(SUM(C3915:C3932)+100,COUNT(C3915:C3932)+100)</f>
        <v>165109</v>
      </c>
      <c r="D3933" s="252" t="str">
        <f t="shared" ref="D3933:K3933" si="3607">CONCATENATE(SUM(D3915:D3932)+100,COUNT(D3915:D3932)+100)</f>
        <v>154109</v>
      </c>
      <c r="E3933" s="252" t="str">
        <f t="shared" si="3607"/>
        <v>170109</v>
      </c>
      <c r="F3933" s="252" t="str">
        <f t="shared" si="3607"/>
        <v>157109</v>
      </c>
      <c r="G3933" s="252" t="str">
        <f t="shared" si="3607"/>
        <v>155109</v>
      </c>
      <c r="H3933" s="252" t="str">
        <f t="shared" si="3607"/>
        <v>137109</v>
      </c>
      <c r="I3933" s="252" t="str">
        <f t="shared" si="3607"/>
        <v>148109</v>
      </c>
      <c r="J3933" s="252" t="str">
        <f t="shared" si="3607"/>
        <v>130109</v>
      </c>
      <c r="K3933" s="252" t="str">
        <f t="shared" si="3607"/>
        <v>156109</v>
      </c>
      <c r="L3933" s="253"/>
      <c r="M3933" s="254">
        <f>SUM(M3915:M3932)</f>
        <v>9</v>
      </c>
      <c r="N3933" s="252" t="str">
        <f>CONCATENATE(SUM(N3915:N3932)+100,COUNT(N3915:N3932)+100)</f>
        <v>152109</v>
      </c>
      <c r="O3933" s="252" t="str">
        <f t="shared" ref="O3933:V3933" si="3608">CONCATENATE(SUM(O3915:O3932)+100,COUNT(O3915:O3932)+100)</f>
        <v>149109</v>
      </c>
      <c r="P3933" s="252" t="str">
        <f t="shared" si="3608"/>
        <v>161109</v>
      </c>
      <c r="Q3933" s="252" t="str">
        <f t="shared" si="3608"/>
        <v>151109</v>
      </c>
      <c r="R3933" s="252" t="str">
        <f t="shared" si="3608"/>
        <v>136109</v>
      </c>
      <c r="S3933" s="252" t="str">
        <f t="shared" si="3608"/>
        <v>153109</v>
      </c>
      <c r="T3933" s="252" t="str">
        <f t="shared" si="3608"/>
        <v>133109</v>
      </c>
      <c r="U3933" s="252" t="str">
        <f t="shared" si="3608"/>
        <v>154109</v>
      </c>
      <c r="V3933" s="252" t="str">
        <f t="shared" si="3608"/>
        <v>160109</v>
      </c>
      <c r="W3933" s="253"/>
      <c r="X3933" s="254">
        <f>SUM(X3915:X3932)</f>
        <v>7</v>
      </c>
      <c r="Y3933" s="255"/>
      <c r="Z3933" s="256"/>
      <c r="AA3933" s="257"/>
      <c r="AB3933" s="52"/>
      <c r="AC3933" s="52"/>
    </row>
    <row r="3934" spans="1:37" ht="18" x14ac:dyDescent="0.25">
      <c r="B3934" s="251" t="s">
        <v>322</v>
      </c>
      <c r="C3934" s="258">
        <f>AVERAGE(C3915:C3932)</f>
        <v>7.2222222222222223</v>
      </c>
      <c r="D3934" s="258">
        <f t="shared" ref="D3934:K3934" si="3609">AVERAGE(D3915:D3932)</f>
        <v>6</v>
      </c>
      <c r="E3934" s="258">
        <f t="shared" si="3609"/>
        <v>7.7777777777777777</v>
      </c>
      <c r="F3934" s="258">
        <f t="shared" si="3609"/>
        <v>6.333333333333333</v>
      </c>
      <c r="G3934" s="258">
        <f t="shared" si="3609"/>
        <v>6.1111111111111107</v>
      </c>
      <c r="H3934" s="258">
        <f t="shared" si="3609"/>
        <v>4.1111111111111107</v>
      </c>
      <c r="I3934" s="258">
        <f t="shared" si="3609"/>
        <v>5.333333333333333</v>
      </c>
      <c r="J3934" s="258">
        <f t="shared" si="3609"/>
        <v>3.3333333333333335</v>
      </c>
      <c r="K3934" s="258">
        <f t="shared" si="3609"/>
        <v>6.2222222222222223</v>
      </c>
      <c r="L3934" s="259">
        <f>SUM(C3934:K3934)</f>
        <v>52.44444444444445</v>
      </c>
      <c r="M3934" s="260"/>
      <c r="N3934" s="258">
        <f>AVERAGE(N3915:N3932)</f>
        <v>5.7777777777777777</v>
      </c>
      <c r="O3934" s="258">
        <f t="shared" ref="O3934:V3934" si="3610">AVERAGE(O3915:O3932)</f>
        <v>5.4444444444444446</v>
      </c>
      <c r="P3934" s="261">
        <f t="shared" si="3610"/>
        <v>6.7777777777777777</v>
      </c>
      <c r="Q3934" s="261">
        <f t="shared" si="3610"/>
        <v>5.666666666666667</v>
      </c>
      <c r="R3934" s="261">
        <f t="shared" si="3610"/>
        <v>4</v>
      </c>
      <c r="S3934" s="261">
        <f t="shared" si="3610"/>
        <v>5.8888888888888893</v>
      </c>
      <c r="T3934" s="261">
        <f t="shared" si="3610"/>
        <v>3.6666666666666665</v>
      </c>
      <c r="U3934" s="261">
        <f t="shared" si="3610"/>
        <v>6</v>
      </c>
      <c r="V3934" s="261">
        <f t="shared" si="3610"/>
        <v>6.666666666666667</v>
      </c>
      <c r="W3934" s="262">
        <f>SUM(N3934:V3934)</f>
        <v>49.888888888888886</v>
      </c>
      <c r="X3934" s="260"/>
      <c r="Y3934" s="148"/>
      <c r="Z3934" s="263"/>
      <c r="AA3934" s="264"/>
      <c r="AB3934" s="52"/>
      <c r="AC3934" s="52"/>
    </row>
    <row r="3935" spans="1:37" x14ac:dyDescent="0.25">
      <c r="B3935" s="265"/>
      <c r="C3935" s="266"/>
      <c r="D3935" s="265"/>
      <c r="E3935" s="266"/>
      <c r="F3935" s="265"/>
      <c r="G3935" s="266"/>
      <c r="H3935" s="265"/>
      <c r="I3935" s="266"/>
      <c r="J3935" s="265"/>
      <c r="K3935" s="266"/>
      <c r="L3935" s="265"/>
      <c r="M3935" s="266"/>
      <c r="N3935" s="265"/>
      <c r="O3935" s="266"/>
      <c r="P3935" s="265"/>
      <c r="Q3935" s="266"/>
      <c r="R3935" s="265"/>
      <c r="S3935" s="266"/>
      <c r="T3935" s="265"/>
      <c r="U3935" s="266"/>
      <c r="V3935" s="265"/>
      <c r="W3935" s="266"/>
      <c r="X3935" s="265"/>
      <c r="Y3935" s="266"/>
      <c r="Z3935" s="265"/>
      <c r="AA3935" s="266"/>
      <c r="AB3935" s="265"/>
      <c r="AC3935" s="266"/>
    </row>
    <row r="3936" spans="1:37" ht="18.75" thickBot="1" x14ac:dyDescent="0.3">
      <c r="B3936" s="267"/>
      <c r="C3936" s="267"/>
      <c r="D3936" s="267"/>
      <c r="E3936" s="296" t="s">
        <v>323</v>
      </c>
      <c r="F3936" s="297"/>
      <c r="G3936" s="297"/>
      <c r="H3936" s="297"/>
      <c r="I3936" s="297"/>
      <c r="J3936" s="297"/>
      <c r="K3936" s="297"/>
      <c r="L3936" s="297"/>
      <c r="M3936" s="297"/>
    </row>
    <row r="3937" spans="1:37" ht="16.5" thickBot="1" x14ac:dyDescent="0.3">
      <c r="B3937" s="267"/>
      <c r="C3937" s="52"/>
      <c r="D3937" s="268" t="s">
        <v>324</v>
      </c>
      <c r="E3937" s="293" t="s">
        <v>325</v>
      </c>
      <c r="F3937" s="294"/>
      <c r="G3937" s="294"/>
      <c r="H3937" s="294"/>
      <c r="I3937" s="294"/>
      <c r="J3937" s="294"/>
      <c r="K3937" s="294"/>
      <c r="L3937" s="294"/>
      <c r="M3937" s="295"/>
      <c r="P3937" t="s">
        <v>326</v>
      </c>
      <c r="R3937" t="s">
        <v>327</v>
      </c>
    </row>
    <row r="3938" spans="1:37" x14ac:dyDescent="0.25">
      <c r="B3938" s="267"/>
      <c r="C3938" s="52"/>
      <c r="D3938" s="269">
        <f>MAX(AC3915:AC3932)</f>
        <v>18</v>
      </c>
      <c r="E3938" s="270" t="s">
        <v>328</v>
      </c>
      <c r="F3938" s="271" t="s">
        <v>329</v>
      </c>
      <c r="G3938" s="271" t="s">
        <v>330</v>
      </c>
      <c r="H3938" s="271" t="s">
        <v>331</v>
      </c>
      <c r="I3938" s="271" t="s">
        <v>332</v>
      </c>
      <c r="J3938" s="271" t="s">
        <v>19</v>
      </c>
      <c r="K3938" s="271" t="s">
        <v>333</v>
      </c>
      <c r="L3938" s="271" t="s">
        <v>334</v>
      </c>
      <c r="M3938" s="272" t="s">
        <v>312</v>
      </c>
      <c r="N3938" t="s">
        <v>318</v>
      </c>
      <c r="O3938" s="273" t="s">
        <v>18</v>
      </c>
      <c r="P3938" s="274" t="s">
        <v>335</v>
      </c>
      <c r="Q3938" s="274" t="s">
        <v>336</v>
      </c>
      <c r="R3938" t="s">
        <v>0</v>
      </c>
      <c r="S3938" t="s">
        <v>1</v>
      </c>
      <c r="T3938" t="s">
        <v>13</v>
      </c>
      <c r="U3938" t="s">
        <v>337</v>
      </c>
      <c r="V3938" s="237" t="s">
        <v>338</v>
      </c>
      <c r="W3938" s="237" t="s">
        <v>339</v>
      </c>
      <c r="X3938" s="237" t="s">
        <v>340</v>
      </c>
      <c r="Y3938" s="237" t="s">
        <v>341</v>
      </c>
      <c r="Z3938" s="237" t="s">
        <v>342</v>
      </c>
      <c r="AA3938" s="237" t="s">
        <v>343</v>
      </c>
      <c r="AB3938" s="237" t="s">
        <v>344</v>
      </c>
      <c r="AC3938" s="237" t="s">
        <v>345</v>
      </c>
    </row>
    <row r="3939" spans="1:37" ht="16.5" thickBot="1" x14ac:dyDescent="0.3">
      <c r="A3939" s="238" t="str">
        <f>CONCATENATE($C$10,"P",A3913)</f>
        <v>2015P35</v>
      </c>
      <c r="B3939" s="275"/>
      <c r="C3939" s="52" t="str">
        <f>C3913</f>
        <v>Bob Moran</v>
      </c>
      <c r="D3939" s="276">
        <f>IF(D3938=0,G3913,VLOOKUP(D3938,B3915:AB3932,27,FALSE))</f>
        <v>11</v>
      </c>
      <c r="E3939" s="277">
        <f>E3942+E3945</f>
        <v>16</v>
      </c>
      <c r="F3939" s="277">
        <f>F3942+F3945</f>
        <v>5</v>
      </c>
      <c r="G3939" s="277">
        <f>G3942+G3945</f>
        <v>7</v>
      </c>
      <c r="H3939" s="277">
        <f>H3942+H3945</f>
        <v>6</v>
      </c>
      <c r="I3939" s="277">
        <f>I3942+I3945</f>
        <v>36</v>
      </c>
      <c r="J3939" s="278">
        <f>E3939/I3939</f>
        <v>0.44444444444444442</v>
      </c>
      <c r="K3939" s="279">
        <f>F3939/SUM(F3939:H3939)</f>
        <v>0.27777777777777779</v>
      </c>
      <c r="L3939" s="277">
        <f>L3942+L3945</f>
        <v>0</v>
      </c>
      <c r="M3939" s="277">
        <f>M3942+M3945</f>
        <v>0</v>
      </c>
      <c r="N3939" s="247">
        <f>VLOOKUP(D3938,AC3915:AH3932,6,FALSE)</f>
        <v>3.7359999999999998</v>
      </c>
      <c r="O3939">
        <f>IFERROR(VLOOKUP(D3938,AC3915:AI3932,7,FALSE),AI3915)</f>
        <v>6</v>
      </c>
      <c r="P3939" s="134">
        <f>IF(D3939&lt;=-1,ROUNDUP(((((ROUNDDOWN((AVERAGE(L3915:L3932,W3915:W3932)-36)*0.8,0)+0.001)/0.8)+36)*(COUNT(L3915:L3932,W3915:W3932)+1))-SUM(L3915:L3932,W3915:W3932),0),ROUNDUP(((((ROUNDDOWN((AVERAGE(L3915:L3932,W3915:W3932)-36)*0.8,0)+1)/0.8)+36)*(COUNT(L3915:L3932,W3915:W3932)+1))-SUM(L3915:L3932,W3915:W3932),0))</f>
        <v>72</v>
      </c>
      <c r="Q3939" s="134">
        <f>IF(ROUNDDOWN((AVERAGE(L3915:L3932,W3915:W3932)-36)*0.8,0)&lt;=0,ROUNDDOWN(((((ROUNDDOWN((AVERAGE(L3915:L3932,W3915:W3932)-36)*0.8,0)-1)/0.8)+36)*(COUNT(L3915:L3932,W3915:W3932)+1))-SUM(L3915:L3932,W3915:W3932),0),ROUNDDOWN(((((ROUNDDOWN((AVERAGE(L3915:L3932,W3915:W3932)-36)*0.8,0)-0.001)/0.8)+36)*(COUNT(L3915:L3932,W3915:W3932)+1))-SUM(L3915:L3932,W3915:W3932),0))</f>
        <v>47</v>
      </c>
      <c r="R3939" s="247">
        <f>L3934</f>
        <v>52.44444444444445</v>
      </c>
      <c r="S3939" s="247">
        <f>W3934</f>
        <v>49.888888888888886</v>
      </c>
      <c r="T3939">
        <f>SUMIF(AD3915:AD3932,"P",AI3915:AI3932)</f>
        <v>98</v>
      </c>
      <c r="U3939">
        <f>SUMIF(AD3915:AD3932,"P",AJ3915:AJ3932)</f>
        <v>69</v>
      </c>
      <c r="V3939" s="280">
        <f>SUM(COUNTIF(C3915:C3932,3),COUNTIF(D3915:D3932,2),COUNTIF(E3915:E3932,3),COUNTIF(F3915:F3932,2),COUNTIF(G3915:G3932,2),COUNTIF(H3915:H3932,1),COUNTIF(I3915:I3932,2),COUNTIF(J3915:J3932,1),COUNTIF(K3915:K3932,2),COUNTIF(N3915:N3932,2),COUNTIF(O3915:O3932,2),COUNTIF(P3915:P3932,3),COUNTIF(Q3915:Q3932,2),COUNTIF(R3915:R3932,1),COUNTIF(S3915:S3932,2),COUNTIF(T3915:T3932,1),COUNTIF(U3915:U3932,2),COUNTIF(V3915:V3932,3))/(9*MAX($AE3915:$AE3932))</f>
        <v>0</v>
      </c>
      <c r="W3939" s="280">
        <f>SUM(COUNTIF(C3915:C3932,4),COUNTIF(D3915:D3932,3),COUNTIF(E3915:E3932,4),COUNTIF(F3915:F3932,3),COUNTIF(G3915:G3932,3),COUNTIF(H3915:H3932,2),COUNTIF(I3915:I3932,3),COUNTIF(J3915:J3932,2),COUNTIF(K3915:K3932,3),COUNTIF(N3915:N3932,3),COUNTIF(O3915:O3932,3),COUNTIF(P3915:P3932,4),COUNTIF(Q3915:Q3932,3),COUNTIF(R3915:R3932,2),COUNTIF(S3915:S3932,3),COUNTIF(T3915:T3932,2),COUNTIF(U3915:U3932,3),COUNTIF(V3915:V3932,4))/(9*MAX($AE3915:$AE3932))</f>
        <v>0</v>
      </c>
      <c r="X3939" s="280">
        <f>SUM(COUNTIF(C3915:C3932,5),COUNTIF(D3915:D3932,4),COUNTIF(E3915:E3932,5),COUNTIF(F3915:F3932,4),COUNTIF(G3915:G3932,4),COUNTIF(H3915:H3932,3),COUNTIF(I3915:I3932,4),COUNTIF(J3915:J3932,3),COUNTIF(K3915:K3932,4),COUNTIF(N3915:N3932,4),COUNTIF(O3915:O3932,4),COUNTIF(P3915:P3932,5),COUNTIF(Q3915:Q3932,4),COUNTIF(R3915:R3932,3),COUNTIF(S3915:S3932,4),COUNTIF(T3915:T3932,3),COUNTIF(U3915:U3932,4),COUNTIF(V3915:V3932,5))/(9*MAX($AE3915:$AE3932))</f>
        <v>0.1111111111111111</v>
      </c>
      <c r="Y3939" s="280">
        <f>SUM(COUNTIF(C3915:C3932,6),COUNTIF(D3915:D3932,5),COUNTIF(E3915:E3932,6),COUNTIF(F3915:F3932,5),COUNTIF(G3915:G3932,5),COUNTIF(H3915:H3932,4),COUNTIF(I3915:I3932,5),COUNTIF(J3915:J3932,4),COUNTIF(K3915:K3932,5),COUNTIF(N3915:N3932,5),COUNTIF(O3915:O3932,5),COUNTIF(P3915:P3932,6),COUNTIF(Q3915:Q3932,5),COUNTIF(R3915:R3932,4),COUNTIF(S3915:S3932,5),COUNTIF(T3915:T3932,4),COUNTIF(U3915:U3932,5),COUNTIF(V3915:V3932,6))/(9*MAX($AE3915:$AE3932))</f>
        <v>0.29012345679012347</v>
      </c>
      <c r="Z3939" s="280">
        <f>SUM(COUNTIF(C3915:C3932,"&gt;=7"),COUNTIF(D3915:D3932,"&gt;=6"),COUNTIF(E3915:E3932,"&gt;=7"),COUNTIF(F3915:F3932,"&gt;=6"),COUNTIF(G3915:G3932,"&gt;=6"),COUNTIF(H3915:H3932,"&gt;=5"),COUNTIF(I3915:I3932,"&gt;=6"),COUNTIF(J3915:J3932,"&gt;=5"),COUNTIF(K3915:K3932,"&gt;=6"),COUNTIF(N3915:N3932,"&gt;=6"),COUNTIF(O3915:O3932,"&gt;=6"),COUNTIF(P3915:P3932,"&gt;=7"),COUNTIF(Q3915:Q3932,"&gt;=6"),COUNTIF(R3915:R3932,"&gt;=5"),COUNTIF(S3915:S3932,"&gt;=6"),COUNTIF(T3915:T3932,"&gt;=5"),COUNTIF(U3915:U3932,"&gt;=6"),COUNTIF(V3915:V3932,"&gt;=7"))/(9*MAX($AE3915:$AE3932))</f>
        <v>0.59876543209876543</v>
      </c>
      <c r="AA3939">
        <f>AVERAGE(AI3915:AI3924)</f>
        <v>5</v>
      </c>
      <c r="AB3939">
        <f t="shared" ref="AB3939" si="3611">MAX(AI3915:AI3932)</f>
        <v>8</v>
      </c>
      <c r="AC3939">
        <f>MIN(AI3915:AI3931)</f>
        <v>3</v>
      </c>
    </row>
    <row r="3940" spans="1:37" x14ac:dyDescent="0.25">
      <c r="E3940" s="293" t="s">
        <v>346</v>
      </c>
      <c r="F3940" s="294"/>
      <c r="G3940" s="294"/>
      <c r="H3940" s="294"/>
      <c r="I3940" s="294"/>
      <c r="J3940" s="294"/>
      <c r="K3940" s="294"/>
      <c r="L3940" s="294"/>
      <c r="M3940" s="295"/>
    </row>
    <row r="3941" spans="1:37" x14ac:dyDescent="0.25">
      <c r="E3941" s="270" t="s">
        <v>328</v>
      </c>
      <c r="F3941" s="271" t="s">
        <v>329</v>
      </c>
      <c r="G3941" s="271" t="s">
        <v>330</v>
      </c>
      <c r="H3941" s="271" t="s">
        <v>331</v>
      </c>
      <c r="I3941" s="271" t="s">
        <v>332</v>
      </c>
      <c r="J3941" s="271" t="s">
        <v>19</v>
      </c>
      <c r="K3941" s="271" t="s">
        <v>333</v>
      </c>
      <c r="L3941" s="271" t="s">
        <v>334</v>
      </c>
      <c r="M3941" s="272" t="s">
        <v>312</v>
      </c>
    </row>
    <row r="3942" spans="1:37" ht="16.5" thickBot="1" x14ac:dyDescent="0.3">
      <c r="E3942" s="281">
        <f>M3933</f>
        <v>9</v>
      </c>
      <c r="F3942" s="199">
        <f>COUNTIF(M3915:M3932,"&gt;1")</f>
        <v>3</v>
      </c>
      <c r="G3942" s="199">
        <f>COUNTIF(M3915:M3932,"&lt;1")</f>
        <v>3</v>
      </c>
      <c r="H3942" s="199">
        <f>COUNTIF(M3915:M3932,"=1")</f>
        <v>3</v>
      </c>
      <c r="I3942" s="199">
        <f>SUM(F3942:H3942)*2</f>
        <v>18</v>
      </c>
      <c r="J3942" s="278">
        <f>E3942/I3942</f>
        <v>0.5</v>
      </c>
      <c r="K3942" s="279">
        <f>F3942/SUM(F3942:H3942)</f>
        <v>0.33333333333333331</v>
      </c>
      <c r="L3942" s="282">
        <f>SUM(Z3915,Z3917,Z3919,Z3921,Z3923,Z3925,Z3927,Z3929,Z3931)</f>
        <v>0</v>
      </c>
      <c r="M3942" s="283">
        <f>SUM(AA3915,AA3917,AA3919,AA3921,AA3923,AA3925,AA3927,AA3929,AA3931)</f>
        <v>0</v>
      </c>
    </row>
    <row r="3943" spans="1:37" x14ac:dyDescent="0.25">
      <c r="E3943" s="293" t="s">
        <v>347</v>
      </c>
      <c r="F3943" s="294"/>
      <c r="G3943" s="294"/>
      <c r="H3943" s="294"/>
      <c r="I3943" s="294"/>
      <c r="J3943" s="294"/>
      <c r="K3943" s="294"/>
      <c r="L3943" s="294"/>
      <c r="M3943" s="295"/>
    </row>
    <row r="3944" spans="1:37" x14ac:dyDescent="0.25">
      <c r="E3944" s="270" t="s">
        <v>328</v>
      </c>
      <c r="F3944" s="271" t="s">
        <v>329</v>
      </c>
      <c r="G3944" s="271" t="s">
        <v>330</v>
      </c>
      <c r="H3944" s="271" t="s">
        <v>331</v>
      </c>
      <c r="I3944" s="271" t="s">
        <v>332</v>
      </c>
      <c r="J3944" s="271" t="s">
        <v>19</v>
      </c>
      <c r="K3944" s="271" t="s">
        <v>333</v>
      </c>
      <c r="L3944" s="271" t="s">
        <v>334</v>
      </c>
      <c r="M3944" s="272" t="s">
        <v>312</v>
      </c>
    </row>
    <row r="3945" spans="1:37" ht="16.5" thickBot="1" x14ac:dyDescent="0.3">
      <c r="E3945" s="281">
        <f>X3933</f>
        <v>7</v>
      </c>
      <c r="F3945" s="199">
        <f>COUNTIF(X3915:X3932,"&gt;1")</f>
        <v>2</v>
      </c>
      <c r="G3945" s="199">
        <f>COUNTIF(X3915:X3932,"&lt;1")</f>
        <v>4</v>
      </c>
      <c r="H3945" s="199">
        <f>COUNTIF(X3915:X3932,"=1")</f>
        <v>3</v>
      </c>
      <c r="I3945" s="199">
        <f>SUM(F3945:H3945)*2</f>
        <v>18</v>
      </c>
      <c r="J3945" s="278">
        <f>E3945/I3945</f>
        <v>0.3888888888888889</v>
      </c>
      <c r="K3945" s="279">
        <f>F3945/SUM(F3945:H3945)</f>
        <v>0.22222222222222221</v>
      </c>
      <c r="L3945" s="284">
        <f>SUM(Z3916,Z3918,Z3920,Z3922,Z3924,Z3926,Z3928,Z3930,Z3932)</f>
        <v>0</v>
      </c>
      <c r="M3945" s="285">
        <f>SUM(AA3916,AA3918,AA3920,AA3922,AA3924,AA3926,AA3928,AA3930,AA3932)</f>
        <v>0</v>
      </c>
    </row>
    <row r="3947" spans="1:37" ht="16.5" thickBot="1" x14ac:dyDescent="0.3"/>
    <row r="3948" spans="1:37" ht="21" thickBot="1" x14ac:dyDescent="0.35">
      <c r="A3948" s="223">
        <v>37</v>
      </c>
      <c r="B3948" s="224"/>
      <c r="C3948" s="225" t="s">
        <v>223</v>
      </c>
      <c r="D3948" s="225"/>
      <c r="E3948" s="225"/>
      <c r="F3948" s="23" t="s">
        <v>308</v>
      </c>
      <c r="G3948" s="226">
        <v>5</v>
      </c>
      <c r="I3948" s="225"/>
      <c r="J3948" s="52"/>
      <c r="K3948" s="52"/>
      <c r="L3948" s="298" t="s">
        <v>0</v>
      </c>
      <c r="M3948" s="299"/>
      <c r="N3948" s="225"/>
      <c r="O3948" s="225"/>
      <c r="P3948" s="225"/>
      <c r="Q3948" s="225"/>
      <c r="R3948" s="225" t="s">
        <v>309</v>
      </c>
      <c r="S3948" s="226">
        <v>1</v>
      </c>
      <c r="T3948" s="52"/>
      <c r="U3948" s="52"/>
      <c r="V3948" s="52"/>
      <c r="W3948" s="298" t="s">
        <v>1</v>
      </c>
      <c r="X3948" s="299"/>
      <c r="Y3948" s="52"/>
      <c r="Z3948" s="52"/>
      <c r="AA3948" s="52"/>
      <c r="AB3948" s="52"/>
      <c r="AC3948" s="52"/>
    </row>
    <row r="3949" spans="1:37" ht="16.5" thickBot="1" x14ac:dyDescent="0.3">
      <c r="B3949" s="52" t="s">
        <v>4</v>
      </c>
      <c r="C3949" s="228">
        <v>1</v>
      </c>
      <c r="D3949" s="229">
        <v>2</v>
      </c>
      <c r="E3949" s="229">
        <v>3</v>
      </c>
      <c r="F3949" s="229">
        <v>4</v>
      </c>
      <c r="G3949" s="229">
        <v>5</v>
      </c>
      <c r="H3949" s="229">
        <v>6</v>
      </c>
      <c r="I3949" s="229">
        <v>7</v>
      </c>
      <c r="J3949" s="229">
        <v>8</v>
      </c>
      <c r="K3949" s="230">
        <v>9</v>
      </c>
      <c r="L3949" s="231" t="s">
        <v>69</v>
      </c>
      <c r="M3949" s="232" t="s">
        <v>8</v>
      </c>
      <c r="N3949" s="233">
        <v>10</v>
      </c>
      <c r="O3949" s="234">
        <v>11</v>
      </c>
      <c r="P3949" s="234">
        <v>12</v>
      </c>
      <c r="Q3949" s="234">
        <v>13</v>
      </c>
      <c r="R3949" s="234">
        <v>14</v>
      </c>
      <c r="S3949" s="234">
        <v>15</v>
      </c>
      <c r="T3949" s="234">
        <v>16</v>
      </c>
      <c r="U3949" s="234">
        <v>17</v>
      </c>
      <c r="V3949" s="234">
        <v>18</v>
      </c>
      <c r="W3949" s="231" t="s">
        <v>69</v>
      </c>
      <c r="X3949" s="232" t="s">
        <v>8</v>
      </c>
      <c r="Y3949" s="235" t="s">
        <v>310</v>
      </c>
      <c r="Z3949" s="236" t="s">
        <v>311</v>
      </c>
      <c r="AA3949" s="235" t="s">
        <v>312</v>
      </c>
      <c r="AB3949" s="235" t="s">
        <v>313</v>
      </c>
      <c r="AC3949" s="237" t="s">
        <v>314</v>
      </c>
      <c r="AD3949" s="237" t="s">
        <v>315</v>
      </c>
      <c r="AE3949" s="237" t="s">
        <v>316</v>
      </c>
      <c r="AF3949" s="237" t="s">
        <v>192</v>
      </c>
      <c r="AG3949" s="237" t="s">
        <v>317</v>
      </c>
      <c r="AH3949" s="237" t="s">
        <v>318</v>
      </c>
      <c r="AI3949" s="237" t="s">
        <v>18</v>
      </c>
      <c r="AJ3949" s="237" t="s">
        <v>319</v>
      </c>
      <c r="AK3949" t="s">
        <v>69</v>
      </c>
    </row>
    <row r="3950" spans="1:37" ht="16.5" thickBot="1" x14ac:dyDescent="0.3">
      <c r="A3950" s="238" t="str">
        <f>CONCATENATE($C$10,"Wk ",B3950,"P",A3948)</f>
        <v>2015Wk 1P37</v>
      </c>
      <c r="B3950" s="52">
        <v>1</v>
      </c>
      <c r="C3950" s="52">
        <f>IFERROR(VLOOKUP($A3950,$A$106:$Q$3105,5,FALSE),"DNP")</f>
        <v>5</v>
      </c>
      <c r="D3950" s="52">
        <f>IFERROR(VLOOKUP($A3950,$A$106:$Q$3105,6,FALSE),"DNP")</f>
        <v>4</v>
      </c>
      <c r="E3950" s="52">
        <f>IFERROR(VLOOKUP($A3950,$A$106:$Q$3105,7,FALSE),"DNP")</f>
        <v>8</v>
      </c>
      <c r="F3950" s="52">
        <f>IFERROR(VLOOKUP($A3950,$A$106:$Q$3105,8,FALSE),"DNP")</f>
        <v>6</v>
      </c>
      <c r="G3950" s="52">
        <f>IFERROR(VLOOKUP($A3950,$A$106:$Q$3105,9,FALSE),"DNP")</f>
        <v>4</v>
      </c>
      <c r="H3950" s="52">
        <f>IFERROR(VLOOKUP($A3950,$A$106:$Q$3105,10,FALSE),"DNP")</f>
        <v>4</v>
      </c>
      <c r="I3950" s="52">
        <f>IFERROR(VLOOKUP($A3950,$A$106:$Q$3105,11,FALSE),"DNP")</f>
        <v>3</v>
      </c>
      <c r="J3950" s="52">
        <f>IFERROR(VLOOKUP($A3950,$A$106:$Q$3105,12,FALSE),"DNP")</f>
        <v>4</v>
      </c>
      <c r="K3950" s="52">
        <f>IFERROR(VLOOKUP($A3950,$A$106:$Q$3105,13,FALSE),"DNP")</f>
        <v>5</v>
      </c>
      <c r="L3950" s="239">
        <f>IF(OR(K3950="DNP",K3950=""),"DNP",SUM(C3950:K3950))</f>
        <v>43</v>
      </c>
      <c r="M3950" s="240">
        <f>IFERROR(VLOOKUP($A3950,$A$106:$Q$3105,17,FALSE),"DNP")</f>
        <v>2</v>
      </c>
      <c r="N3950" s="241"/>
      <c r="O3950" s="241"/>
      <c r="P3950" s="241"/>
      <c r="Q3950" s="241"/>
      <c r="R3950" s="241"/>
      <c r="S3950" s="241"/>
      <c r="T3950" s="241"/>
      <c r="U3950" s="241"/>
      <c r="V3950" s="241"/>
      <c r="W3950" s="242"/>
      <c r="X3950" s="243"/>
      <c r="Y3950" s="49" t="str">
        <f>IF(M3950="DNP","DNP",IF(M3950=1,"T",IF(M3950&gt;1,"W","L")))</f>
        <v>W</v>
      </c>
      <c r="Z3950" s="49">
        <f t="shared" ref="Z3950:Z3967" si="3612">IFERROR(VLOOKUP($A3950,$A$106:$Q$3105,15,FALSE),"")</f>
        <v>1</v>
      </c>
      <c r="AA3950" s="244">
        <f t="shared" ref="AA3950:AA3967" si="3613">IFERROR(VLOOKUP($A3950,$A$106:$Q$3105,16,FALSE),"")</f>
        <v>18</v>
      </c>
      <c r="AB3950" s="245">
        <f t="shared" ref="AB3950" si="3614">G3948</f>
        <v>5</v>
      </c>
      <c r="AC3950" s="246">
        <f t="shared" ref="AC3950:AC3958" si="3615">IF(VLOOKUP(LEFT($A3950,8),$A$106:$Q$3105,17,FALSE)="Played",B3950,"")</f>
        <v>1</v>
      </c>
      <c r="AD3950" t="str">
        <f>IF(L3950&lt;&gt;"DNP","P","DNP")</f>
        <v>P</v>
      </c>
      <c r="AE3950" s="52">
        <f>COUNTIF(AD3950:AD3950,"=P")</f>
        <v>1</v>
      </c>
      <c r="AF3950" t="str">
        <f t="shared" ref="AF3950:AF3967" si="3616">IFERROR(VLOOKUP($A3950,$A$106:$R$3105,18,FALSE),"DNP")</f>
        <v>R</v>
      </c>
      <c r="AG3950" s="247">
        <f>IF(OR(W3950="DNP",W3950="")=TRUE,0,((W3969-W3950)*0.4)+(IF(Y3950="W",0.3,IF(Y3950="T",0,-0.3)))+(IF(X3950="",0,X3950*0.3)))+IF(OR(L3950="DNP",L3950="")=TRUE,0,((L3969-L3950)*0.4)+(IF(Y3950="W",0.3,IF(Y3950="T",0,-0.3)))+(IF(M3950="",0,M3950*0.3)))</f>
        <v>0.72222222222222276</v>
      </c>
      <c r="AH3950" s="247">
        <f>AG3950</f>
        <v>0.72222222222222276</v>
      </c>
      <c r="AI3950">
        <f>(34-(AB3950*2))/2</f>
        <v>12</v>
      </c>
      <c r="AJ3950">
        <f t="shared" ref="AJ3950" si="3617">AI3950+VLOOKUP(A3950,$A$160:$O$264,15,FALSE)</f>
        <v>13</v>
      </c>
      <c r="AK3950">
        <f t="shared" ref="AK3950" si="3618">IFERROR(L3950+W3950,"DNP")</f>
        <v>43</v>
      </c>
    </row>
    <row r="3951" spans="1:37" ht="16.5" thickBot="1" x14ac:dyDescent="0.3">
      <c r="A3951" s="238" t="str">
        <f>CONCATENATE($C$10,"Wk ",B3951,"P",A3948)</f>
        <v>2015Wk 2P37</v>
      </c>
      <c r="B3951" s="52">
        <v>2</v>
      </c>
      <c r="C3951" s="241"/>
      <c r="D3951" s="241"/>
      <c r="E3951" s="241"/>
      <c r="F3951" s="241"/>
      <c r="G3951" s="241"/>
      <c r="H3951" s="241"/>
      <c r="I3951" s="241"/>
      <c r="J3951" s="241"/>
      <c r="K3951" s="241"/>
      <c r="L3951" s="248"/>
      <c r="M3951" s="249"/>
      <c r="N3951" s="52">
        <f>IFERROR(VLOOKUP($A3951,$A$106:$Q$3105,5,FALSE),"DNP")</f>
        <v>5</v>
      </c>
      <c r="O3951" s="52">
        <f>IFERROR(VLOOKUP($A3951,$A$106:$Q$3105,6,FALSE),"DNP")</f>
        <v>5</v>
      </c>
      <c r="P3951" s="52">
        <f>IFERROR(VLOOKUP($A3951,$A$106:$Q$3105,7,FALSE),"DNP")</f>
        <v>6</v>
      </c>
      <c r="Q3951" s="52">
        <f>IFERROR(VLOOKUP($A3951,$A$106:$Q$3105,8,FALSE),"DNP")</f>
        <v>4</v>
      </c>
      <c r="R3951" s="52">
        <f>IFERROR(VLOOKUP($A3951,$A$106:$Q$3105,9,FALSE),"DNP")</f>
        <v>3</v>
      </c>
      <c r="S3951" s="52">
        <f>IFERROR(VLOOKUP($A3951,$A$106:$Q$3105,10,FALSE),"DNP")</f>
        <v>5</v>
      </c>
      <c r="T3951" s="52">
        <f>IFERROR(VLOOKUP($A3951,$A$106:$Q$3105,11,FALSE),"DNP")</f>
        <v>3</v>
      </c>
      <c r="U3951" s="52">
        <f>IFERROR(VLOOKUP($A3951,$A$106:$Q$3105,12,FALSE),"DNP")</f>
        <v>5</v>
      </c>
      <c r="V3951" s="52">
        <f>IFERROR(VLOOKUP($A3951,$A$106:$Q$3105,13,FALSE),"DNP")</f>
        <v>5</v>
      </c>
      <c r="W3951" s="239">
        <f>IF(OR(V3951="DNP",V3951=""),"DNP",SUM(N3951:V3951))</f>
        <v>41</v>
      </c>
      <c r="X3951" s="240">
        <f>IFERROR(VLOOKUP($A3951,$A$106:$Q$3105,17,FALSE),"DNP")</f>
        <v>2</v>
      </c>
      <c r="Y3951" s="49" t="str">
        <f>IF(X3951="DNP","DNP",IF(X3951=1,"T",IF(X3951&gt;1,"W","L")))</f>
        <v>W</v>
      </c>
      <c r="Z3951" s="49">
        <f t="shared" si="3612"/>
        <v>0</v>
      </c>
      <c r="AA3951" s="244">
        <f t="shared" si="3613"/>
        <v>0</v>
      </c>
      <c r="AB3951" s="245">
        <f t="shared" ref="AB3951" si="3619">G3948</f>
        <v>5</v>
      </c>
      <c r="AC3951" s="246">
        <f t="shared" si="3615"/>
        <v>2</v>
      </c>
      <c r="AD3951" t="str">
        <f>IF(W3951&lt;&gt;"DNP","P","DNP")</f>
        <v>P</v>
      </c>
      <c r="AE3951" s="52">
        <f>COUNTIF(AD3950:AD3951,"=P")</f>
        <v>2</v>
      </c>
      <c r="AF3951" t="str">
        <f t="shared" si="3616"/>
        <v>R</v>
      </c>
      <c r="AG3951" s="247">
        <f>IF(OR(W3951="DNP",W3951="")=TRUE,0,((W3969-W3951)*0.4)+(IF(Y3951="W",0.3,IF(Y3951="T",0,-0.3)))+(IF(X3951="",0,X3951*0.3)))+IF(OR(L3951="DNP",L3951="")=TRUE,0,((L3969-L3951)*0.4)+(IF(Y3951="W",0.3,IF(Y3951="T",0,-0.3)))+(IF(M3951="",0,M3951*0.3)))</f>
        <v>0.98888888888889137</v>
      </c>
      <c r="AH3951" s="247">
        <f>AG3951+(AG3950*0.67)</f>
        <v>1.4727777777777806</v>
      </c>
      <c r="AI3951">
        <f t="shared" ref="AI3951:AI3967" si="3620">(34-(AB3951*2))/2</f>
        <v>12</v>
      </c>
      <c r="AJ3951">
        <f t="shared" ref="AJ3951" si="3621">AI3951+VLOOKUP(A3951,$A$327:$O$431,15,FALSE)</f>
        <v>13</v>
      </c>
      <c r="AK3951">
        <f t="shared" si="3553"/>
        <v>41</v>
      </c>
    </row>
    <row r="3952" spans="1:37" ht="16.5" thickBot="1" x14ac:dyDescent="0.3">
      <c r="A3952" s="238" t="str">
        <f>CONCATENATE($C$10,"Wk ",B3952,"P",A3948)</f>
        <v>2015Wk 3P37</v>
      </c>
      <c r="B3952" s="52">
        <v>3</v>
      </c>
      <c r="C3952" s="52">
        <f>IFERROR(VLOOKUP($A3952,$A$106:$Q$3105,5,FALSE),"DNP")</f>
        <v>4</v>
      </c>
      <c r="D3952" s="52">
        <f>IFERROR(VLOOKUP($A3952,$A$106:$Q$3105,6,FALSE),"DNP")</f>
        <v>5</v>
      </c>
      <c r="E3952" s="52">
        <f>IFERROR(VLOOKUP($A3952,$A$106:$Q$3105,7,FALSE),"DNP")</f>
        <v>6</v>
      </c>
      <c r="F3952" s="52">
        <f>IFERROR(VLOOKUP($A3952,$A$106:$Q$3105,8,FALSE),"DNP")</f>
        <v>5</v>
      </c>
      <c r="G3952" s="52">
        <f>IFERROR(VLOOKUP($A3952,$A$106:$Q$3105,9,FALSE),"DNP")</f>
        <v>4</v>
      </c>
      <c r="H3952" s="52">
        <f>IFERROR(VLOOKUP($A3952,$A$106:$Q$3105,10,FALSE),"DNP")</f>
        <v>4</v>
      </c>
      <c r="I3952" s="52">
        <f>IFERROR(VLOOKUP($A3952,$A$106:$Q$3105,11,FALSE),"DNP")</f>
        <v>4</v>
      </c>
      <c r="J3952" s="52">
        <f>IFERROR(VLOOKUP($A3952,$A$106:$Q$3105,12,FALSE),"DNP")</f>
        <v>4</v>
      </c>
      <c r="K3952" s="52">
        <f>IFERROR(VLOOKUP($A3952,$A$106:$Q$3105,13,FALSE),"DNP")</f>
        <v>5</v>
      </c>
      <c r="L3952" s="239">
        <f>IF(OR(K3952="DNP",K3952=""),"DNP",SUM(C3952:K3952))</f>
        <v>41</v>
      </c>
      <c r="M3952" s="240">
        <f>IFERROR(VLOOKUP($A3952,$A$106:$Q$3105,17,FALSE),"DNP")</f>
        <v>2</v>
      </c>
      <c r="N3952" s="241"/>
      <c r="O3952" s="241"/>
      <c r="P3952" s="241"/>
      <c r="Q3952" s="241"/>
      <c r="R3952" s="241"/>
      <c r="S3952" s="241"/>
      <c r="T3952" s="241"/>
      <c r="U3952" s="241"/>
      <c r="V3952" s="241"/>
      <c r="W3952" s="242"/>
      <c r="X3952" s="243"/>
      <c r="Y3952" s="49" t="str">
        <f t="shared" ref="Y3952" si="3622">IF(M3952="DNP","DNP",IF(M3952=1,"T",IF(M3952&gt;1,"W","L")))</f>
        <v>W</v>
      </c>
      <c r="Z3952" s="49">
        <f t="shared" si="3612"/>
        <v>0</v>
      </c>
      <c r="AA3952" s="244">
        <f t="shared" si="3613"/>
        <v>0</v>
      </c>
      <c r="AB3952" s="250">
        <f t="shared" ref="AB3952" si="3623">G3948</f>
        <v>5</v>
      </c>
      <c r="AC3952" s="246">
        <f t="shared" si="3615"/>
        <v>3</v>
      </c>
      <c r="AD3952" t="str">
        <f>IF(L3952&lt;&gt;"DNP","P","DNP")</f>
        <v>P</v>
      </c>
      <c r="AE3952" s="52">
        <f>COUNTIF(AD3950:AD3952,"=P")</f>
        <v>3</v>
      </c>
      <c r="AF3952" t="str">
        <f t="shared" si="3616"/>
        <v>R</v>
      </c>
      <c r="AG3952" s="247">
        <f>IF(OR(W3952="DNP",W3952="")=TRUE,0,((W3969-W3952)*0.4)+(IF(Y3952="W",0.3,IF(Y3952="T",0,-0.3)))+(IF(X3952="",0,X3952*0.3)))+IF(OR(L3952="DNP",L3952="")=TRUE,0,((L3969-L3952)*0.4)+(IF(Y3952="W",0.3,IF(Y3952="T",0,-0.3)))+(IF(M3952="",0,M3952*0.3)))</f>
        <v>1.522222222222223</v>
      </c>
      <c r="AH3952" s="247">
        <f>AG3952+(AG3951*0.67)+AG3950*0.33</f>
        <v>2.4231111111111141</v>
      </c>
      <c r="AI3952">
        <f t="shared" si="3620"/>
        <v>12</v>
      </c>
      <c r="AJ3952">
        <f t="shared" ref="AJ3952" si="3624">AI3952+VLOOKUP(A3952,$A$494:$O$598,15,FALSE)</f>
        <v>14</v>
      </c>
      <c r="AK3952">
        <f t="shared" si="3553"/>
        <v>41</v>
      </c>
    </row>
    <row r="3953" spans="1:37" ht="16.5" thickBot="1" x14ac:dyDescent="0.3">
      <c r="A3953" s="238" t="str">
        <f>CONCATENATE($C$10,"Wk ",B3953,"P",A3948)</f>
        <v>2015Wk 4P37</v>
      </c>
      <c r="B3953" s="52">
        <v>4</v>
      </c>
      <c r="C3953" s="241"/>
      <c r="D3953" s="241"/>
      <c r="E3953" s="241"/>
      <c r="F3953" s="241"/>
      <c r="G3953" s="241"/>
      <c r="H3953" s="241"/>
      <c r="I3953" s="241"/>
      <c r="J3953" s="241"/>
      <c r="K3953" s="241"/>
      <c r="L3953" s="248"/>
      <c r="M3953" s="249"/>
      <c r="N3953" s="52">
        <f>IFERROR(VLOOKUP($A3953,$A$106:$Q$3105,5,FALSE),"DNP")</f>
        <v>4</v>
      </c>
      <c r="O3953" s="52">
        <f>IFERROR(VLOOKUP($A3953,$A$106:$Q$3105,6,FALSE),"DNP")</f>
        <v>5</v>
      </c>
      <c r="P3953" s="52">
        <f>IFERROR(VLOOKUP($A3953,$A$106:$Q$3105,7,FALSE),"DNP")</f>
        <v>5</v>
      </c>
      <c r="Q3953" s="52">
        <f>IFERROR(VLOOKUP($A3953,$A$106:$Q$3105,8,FALSE),"DNP")</f>
        <v>4</v>
      </c>
      <c r="R3953" s="52">
        <f>IFERROR(VLOOKUP($A3953,$A$106:$Q$3105,9,FALSE),"DNP")</f>
        <v>3</v>
      </c>
      <c r="S3953" s="52">
        <f>IFERROR(VLOOKUP($A3953,$A$106:$Q$3105,10,FALSE),"DNP")</f>
        <v>6</v>
      </c>
      <c r="T3953" s="52">
        <f>IFERROR(VLOOKUP($A3953,$A$106:$Q$3105,11,FALSE),"DNP")</f>
        <v>5</v>
      </c>
      <c r="U3953" s="52">
        <f>IFERROR(VLOOKUP($A3953,$A$106:$Q$3105,12,FALSE),"DNP")</f>
        <v>5</v>
      </c>
      <c r="V3953" s="52">
        <f>IFERROR(VLOOKUP($A3953,$A$106:$Q$3105,13,FALSE),"DNP")</f>
        <v>4</v>
      </c>
      <c r="W3953" s="239">
        <f>IF(OR(V3953="DNP",V3953=""),"DNP",SUM(N3953:V3953))</f>
        <v>41</v>
      </c>
      <c r="X3953" s="240">
        <f>IFERROR(VLOOKUP($A3953,$A$106:$Q$3105,17,FALSE),"DNP")</f>
        <v>2</v>
      </c>
      <c r="Y3953" s="49" t="str">
        <f t="shared" ref="Y3953" si="3625">IF(X3953="DNP","DNP",IF(X3953=1,"T",IF(X3953&gt;1,"W","L")))</f>
        <v>W</v>
      </c>
      <c r="Z3953" s="49">
        <f t="shared" si="3612"/>
        <v>1</v>
      </c>
      <c r="AA3953" s="244">
        <f t="shared" si="3613"/>
        <v>12</v>
      </c>
      <c r="AB3953" s="250">
        <f t="shared" ref="AB3953" si="3626">IF(AE3953&gt;=4,ROUNDDOWN((((VLOOKUP(MAX(AE3950:AE3953),AE3950:AK3967,7,FALSE)+VLOOKUP(MAX(AE3950:AE3953)-1,AE3950:AK3967,7,FALSE)+VLOOKUP(MAX(AE3950:AE3953)-2,AE3950:AK3967,7,FALSE)+VLOOKUP(MAX(AE3950:AE3953)-3,AE3950:AK3967,7,FALSE))/4)-36)*0.8,0),G3948)</f>
        <v>4</v>
      </c>
      <c r="AC3953" s="246">
        <f t="shared" si="3615"/>
        <v>4</v>
      </c>
      <c r="AD3953" t="str">
        <f>IF(W3953&lt;&gt;"DNP","P","DNP")</f>
        <v>P</v>
      </c>
      <c r="AE3953" s="52">
        <f>COUNTIF(AD3950:AD3953,"=P")</f>
        <v>4</v>
      </c>
      <c r="AF3953" t="str">
        <f t="shared" si="3616"/>
        <v>R</v>
      </c>
      <c r="AG3953" s="247">
        <f>IF(OR(W3953="DNP",W3953="")=TRUE,0,((W3969-W3953)*0.4)+(IF(Y3953="W",0.3,IF(Y3953="T",0,-0.3)))+(IF(X3953="",0,X3953*0.3)))+IF(OR(L3953="DNP",L3953="")=TRUE,0,((L3969-L3953)*0.4)+(IF(Y3953="W",0.3,IF(Y3953="T",0,-0.3)))+(IF(M3953="",0,M3953*0.3)))</f>
        <v>0.98888888888889137</v>
      </c>
      <c r="AH3953" s="247">
        <f t="shared" ref="AH3953:AH3967" si="3627">AG3953+(AG3952*0.67)+AG3951*0.33</f>
        <v>2.3351111111111154</v>
      </c>
      <c r="AI3953">
        <f t="shared" si="3620"/>
        <v>13</v>
      </c>
      <c r="AJ3953">
        <f t="shared" ref="AJ3953" si="3628">AI3953+VLOOKUP(A3953,$A$661:$O$765,15,FALSE)</f>
        <v>15</v>
      </c>
      <c r="AK3953">
        <f t="shared" si="3553"/>
        <v>41</v>
      </c>
    </row>
    <row r="3954" spans="1:37" ht="16.5" thickBot="1" x14ac:dyDescent="0.3">
      <c r="A3954" s="238" t="str">
        <f>CONCATENATE($C$10,"Wk ",B3954,"P",A3948)</f>
        <v>2015Wk 5P37</v>
      </c>
      <c r="B3954" s="52">
        <v>5</v>
      </c>
      <c r="C3954" s="52">
        <f>IFERROR(VLOOKUP($A3954,$A$106:$Q$3105,5,FALSE),"DNP")</f>
        <v>6</v>
      </c>
      <c r="D3954" s="52">
        <f>IFERROR(VLOOKUP($A3954,$A$106:$Q$3105,6,FALSE),"DNP")</f>
        <v>6</v>
      </c>
      <c r="E3954" s="52">
        <f>IFERROR(VLOOKUP($A3954,$A$106:$Q$3105,7,FALSE),"DNP")</f>
        <v>7</v>
      </c>
      <c r="F3954" s="52">
        <f>IFERROR(VLOOKUP($A3954,$A$106:$Q$3105,8,FALSE),"DNP")</f>
        <v>4</v>
      </c>
      <c r="G3954" s="52">
        <f>IFERROR(VLOOKUP($A3954,$A$106:$Q$3105,9,FALSE),"DNP")</f>
        <v>4</v>
      </c>
      <c r="H3954" s="52">
        <f>IFERROR(VLOOKUP($A3954,$A$106:$Q$3105,10,FALSE),"DNP")</f>
        <v>4</v>
      </c>
      <c r="I3954" s="52">
        <f>IFERROR(VLOOKUP($A3954,$A$106:$Q$3105,11,FALSE),"DNP")</f>
        <v>3</v>
      </c>
      <c r="J3954" s="52">
        <f>IFERROR(VLOOKUP($A3954,$A$106:$Q$3105,12,FALSE),"DNP")</f>
        <v>3</v>
      </c>
      <c r="K3954" s="52">
        <f>IFERROR(VLOOKUP($A3954,$A$106:$Q$3105,13,FALSE),"DNP")</f>
        <v>5</v>
      </c>
      <c r="L3954" s="239">
        <f>IF(OR(K3954="DNP",K3954=""),"DNP",SUM(C3954:K3954))</f>
        <v>42</v>
      </c>
      <c r="M3954" s="240">
        <f>IFERROR(VLOOKUP($A3954,$A$106:$Q$3105,17,FALSE),"DNP")</f>
        <v>2</v>
      </c>
      <c r="N3954" s="241"/>
      <c r="O3954" s="241"/>
      <c r="P3954" s="241"/>
      <c r="Q3954" s="241"/>
      <c r="R3954" s="241"/>
      <c r="S3954" s="241"/>
      <c r="T3954" s="241"/>
      <c r="U3954" s="241"/>
      <c r="V3954" s="241"/>
      <c r="W3954" s="242"/>
      <c r="X3954" s="243"/>
      <c r="Y3954" s="49" t="str">
        <f t="shared" ref="Y3954" si="3629">IF(M3954="DNP","DNP",IF(M3954=1,"T",IF(M3954&gt;1,"W","L")))</f>
        <v>W</v>
      </c>
      <c r="Z3954" s="49">
        <f t="shared" si="3612"/>
        <v>1</v>
      </c>
      <c r="AA3954" s="244">
        <f t="shared" si="3613"/>
        <v>18</v>
      </c>
      <c r="AB3954" s="250">
        <f t="shared" ref="AB3954" si="3630">IF(AE3954&gt;=4,ROUNDDOWN((((VLOOKUP(MAX(AE3950:AE3954),AE3950:AK3967,7,FALSE)+VLOOKUP(MAX(AE3950:AE3954)-1,AE3950:AK3967,7,FALSE)+VLOOKUP(MAX(AE3950:AE3954)-2,AE3950:AK3967,7,FALSE)+VLOOKUP(MAX(AE3950:AE3954)-3,AE3950:AK3967,7,FALSE))/4)-36)*0.8,0),G3948)</f>
        <v>4</v>
      </c>
      <c r="AC3954" s="246">
        <f t="shared" si="3615"/>
        <v>5</v>
      </c>
      <c r="AD3954" t="str">
        <f>IF(L3954&lt;&gt;"DNP","P","DNP")</f>
        <v>P</v>
      </c>
      <c r="AE3954" s="52">
        <f>COUNTIF(AD3950:AD3954,"=P")</f>
        <v>5</v>
      </c>
      <c r="AF3954" t="str">
        <f t="shared" si="3616"/>
        <v>R</v>
      </c>
      <c r="AG3954" s="247">
        <f>IF(OR(W3954="DNP",W3954="")=TRUE,0,((W3969-W3954)*0.4)+(IF(Y3954="W",0.3,IF(Y3954="T",0,-0.3)))+(IF(X3954="",0,X3954*0.3)))+IF(OR(L3954="DNP",L3954="")=TRUE,0,((L3969-L3954)*0.4)+(IF(Y3954="W",0.3,IF(Y3954="T",0,-0.3)))+(IF(M3954="",0,M3954*0.3)))</f>
        <v>1.1222222222222227</v>
      </c>
      <c r="AH3954" s="247">
        <f t="shared" si="3627"/>
        <v>2.2871111111111135</v>
      </c>
      <c r="AI3954">
        <f t="shared" si="3620"/>
        <v>13</v>
      </c>
      <c r="AJ3954">
        <f t="shared" ref="AJ3954" si="3631">AI3954+VLOOKUP(A3954,$A$828:$O$932,15,FALSE)</f>
        <v>14</v>
      </c>
      <c r="AK3954">
        <f t="shared" si="3553"/>
        <v>42</v>
      </c>
    </row>
    <row r="3955" spans="1:37" ht="16.5" thickBot="1" x14ac:dyDescent="0.3">
      <c r="A3955" s="238" t="str">
        <f>CONCATENATE($C$10,"Wk ",B3955,"P",A3948)</f>
        <v>2015Wk 6P37</v>
      </c>
      <c r="B3955" s="52">
        <v>6</v>
      </c>
      <c r="C3955" s="241"/>
      <c r="D3955" s="241"/>
      <c r="E3955" s="241"/>
      <c r="F3955" s="241"/>
      <c r="G3955" s="241"/>
      <c r="H3955" s="241"/>
      <c r="I3955" s="241"/>
      <c r="J3955" s="241"/>
      <c r="K3955" s="241"/>
      <c r="L3955" s="248"/>
      <c r="M3955" s="249"/>
      <c r="N3955" s="52">
        <f>IFERROR(VLOOKUP($A3955,$A$106:$Q$3105,5,FALSE),"DNP")</f>
        <v>5</v>
      </c>
      <c r="O3955" s="52">
        <f>IFERROR(VLOOKUP($A3955,$A$106:$Q$3105,6,FALSE),"DNP")</f>
        <v>5</v>
      </c>
      <c r="P3955" s="52">
        <f>IFERROR(VLOOKUP($A3955,$A$106:$Q$3105,7,FALSE),"DNP")</f>
        <v>5</v>
      </c>
      <c r="Q3955" s="52">
        <f>IFERROR(VLOOKUP($A3955,$A$106:$Q$3105,8,FALSE),"DNP")</f>
        <v>4</v>
      </c>
      <c r="R3955" s="52">
        <f>IFERROR(VLOOKUP($A3955,$A$106:$Q$3105,9,FALSE),"DNP")</f>
        <v>4</v>
      </c>
      <c r="S3955" s="52">
        <f>IFERROR(VLOOKUP($A3955,$A$106:$Q$3105,10,FALSE),"DNP")</f>
        <v>6</v>
      </c>
      <c r="T3955" s="52">
        <f>IFERROR(VLOOKUP($A3955,$A$106:$Q$3105,11,FALSE),"DNP")</f>
        <v>5</v>
      </c>
      <c r="U3955" s="52">
        <f>IFERROR(VLOOKUP($A3955,$A$106:$Q$3105,12,FALSE),"DNP")</f>
        <v>6</v>
      </c>
      <c r="V3955" s="52">
        <f>IFERROR(VLOOKUP($A3955,$A$106:$Q$3105,13,FALSE),"DNP")</f>
        <v>5</v>
      </c>
      <c r="W3955" s="239">
        <f>IF(OR(V3955="DNP",V3955=""),"DNP",SUM(N3955:V3955))</f>
        <v>45</v>
      </c>
      <c r="X3955" s="240">
        <f>IFERROR(VLOOKUP($A3955,$A$106:$Q$3105,17,FALSE),"DNP")</f>
        <v>0</v>
      </c>
      <c r="Y3955" s="49" t="str">
        <f t="shared" ref="Y3955" si="3632">IF(X3955="DNP","DNP",IF(X3955=1,"T",IF(X3955&gt;1,"W","L")))</f>
        <v>L</v>
      </c>
      <c r="Z3955" s="49">
        <f t="shared" si="3612"/>
        <v>0</v>
      </c>
      <c r="AA3955" s="244">
        <f t="shared" si="3613"/>
        <v>0</v>
      </c>
      <c r="AB3955" s="250">
        <f t="shared" ref="AB3955" si="3633">IF(AE3955&gt;=4,ROUNDDOWN((((VLOOKUP(MAX(AE3950:AE3955),AE3950:AK3967,7,FALSE)+VLOOKUP(MAX(AE3950:AE3955)-1,AE3950:AK3967,7,FALSE)+VLOOKUP(MAX(AE3950:AE3955)-2,AE3950:AK3967,7,FALSE)+VLOOKUP(MAX(AE3950:AE3955)-3,AE3950:AK3967,7,FALSE))/4)-36)*0.8,0),G3948)</f>
        <v>5</v>
      </c>
      <c r="AC3955" s="246">
        <f t="shared" si="3615"/>
        <v>6</v>
      </c>
      <c r="AD3955" t="str">
        <f>IF(W3955&lt;&gt;"DNP","P","DNP")</f>
        <v>P</v>
      </c>
      <c r="AE3955" s="52">
        <f>COUNTIF(AD3950:AD3955,"=P")</f>
        <v>6</v>
      </c>
      <c r="AF3955" t="str">
        <f t="shared" si="3616"/>
        <v>R</v>
      </c>
      <c r="AG3955" s="247">
        <f>IF(OR(W3955="DNP",W3955="")=TRUE,0,((W3969-W3955)*0.4)+(IF(Y3955="W",0.3,IF(Y3955="T",0,-0.3)))+(IF(X3955="",0,X3955*0.3)))+IF(OR(L3955="DNP",L3955="")=TRUE,0,((L3969-L3955)*0.4)+(IF(Y3955="W",0.3,IF(Y3955="T",0,-0.3)))+(IF(M3955="",0,M3955*0.3)))</f>
        <v>-1.8111111111111087</v>
      </c>
      <c r="AH3955" s="247">
        <f t="shared" si="3627"/>
        <v>-0.73288888888888526</v>
      </c>
      <c r="AI3955">
        <f t="shared" si="3620"/>
        <v>12</v>
      </c>
      <c r="AJ3955">
        <f t="shared" ref="AJ3955" si="3634">AI3955+VLOOKUP(A3955,$A$995:$O$1099,15,FALSE)</f>
        <v>9</v>
      </c>
      <c r="AK3955">
        <f t="shared" si="3553"/>
        <v>45</v>
      </c>
    </row>
    <row r="3956" spans="1:37" ht="16.5" thickBot="1" x14ac:dyDescent="0.3">
      <c r="A3956" s="238" t="str">
        <f>CONCATENATE($C$10,"Wk ",B3956,"P",A3948)</f>
        <v>2015Wk 7P37</v>
      </c>
      <c r="B3956" s="52">
        <v>7</v>
      </c>
      <c r="C3956" s="52">
        <f>IFERROR(VLOOKUP($A3956,$A$106:$Q$3105,5,FALSE),"DNP")</f>
        <v>4</v>
      </c>
      <c r="D3956" s="52">
        <f>IFERROR(VLOOKUP($A3956,$A$106:$Q$3105,6,FALSE),"DNP")</f>
        <v>6</v>
      </c>
      <c r="E3956" s="52">
        <f>IFERROR(VLOOKUP($A3956,$A$106:$Q$3105,7,FALSE),"DNP")</f>
        <v>8</v>
      </c>
      <c r="F3956" s="52">
        <f>IFERROR(VLOOKUP($A3956,$A$106:$Q$3105,8,FALSE),"DNP")</f>
        <v>5</v>
      </c>
      <c r="G3956" s="52">
        <f>IFERROR(VLOOKUP($A3956,$A$106:$Q$3105,9,FALSE),"DNP")</f>
        <v>4</v>
      </c>
      <c r="H3956" s="52">
        <f>IFERROR(VLOOKUP($A3956,$A$106:$Q$3105,10,FALSE),"DNP")</f>
        <v>5</v>
      </c>
      <c r="I3956" s="52">
        <f>IFERROR(VLOOKUP($A3956,$A$106:$Q$3105,11,FALSE),"DNP")</f>
        <v>6</v>
      </c>
      <c r="J3956" s="52">
        <f>IFERROR(VLOOKUP($A3956,$A$106:$Q$3105,12,FALSE),"DNP")</f>
        <v>4</v>
      </c>
      <c r="K3956" s="52">
        <f>IFERROR(VLOOKUP($A3956,$A$106:$Q$3105,13,FALSE),"DNP")</f>
        <v>7</v>
      </c>
      <c r="L3956" s="239">
        <f>IF(OR(K3956="DNP",K3956=""),"DNP",SUM(C3956:K3956))</f>
        <v>49</v>
      </c>
      <c r="M3956" s="240">
        <f>IFERROR(VLOOKUP($A3956,$A$106:$Q$3105,17,FALSE),"DNP")</f>
        <v>0</v>
      </c>
      <c r="N3956" s="241"/>
      <c r="O3956" s="241"/>
      <c r="P3956" s="241"/>
      <c r="Q3956" s="241"/>
      <c r="R3956" s="241"/>
      <c r="S3956" s="241"/>
      <c r="T3956" s="241"/>
      <c r="U3956" s="241"/>
      <c r="V3956" s="241"/>
      <c r="W3956" s="242"/>
      <c r="X3956" s="243"/>
      <c r="Y3956" s="49" t="str">
        <f t="shared" ref="Y3956" si="3635">IF(M3956="DNP","DNP",IF(M3956=1,"T",IF(M3956&gt;1,"W","L")))</f>
        <v>L</v>
      </c>
      <c r="Z3956" s="49">
        <f t="shared" si="3612"/>
        <v>0</v>
      </c>
      <c r="AA3956" s="244">
        <f t="shared" si="3613"/>
        <v>0</v>
      </c>
      <c r="AB3956" s="250">
        <f t="shared" ref="AB3956" si="3636">IF(AE3956&gt;=4,ROUNDDOWN((((VLOOKUP(MAX(AE3950:AE3956),AE3950:AK3967,7,FALSE)+VLOOKUP(MAX(AE3950:AE3956)-1,AE3950:AK3967,7,FALSE)+VLOOKUP(MAX(AE3950:AE3956)-2,AE3950:AK3967,7,FALSE)+VLOOKUP(MAX(AE3950:AE3956)-3,AE3950:AK3967,7,FALSE))/4)-36)*0.8,0),G3948)</f>
        <v>6</v>
      </c>
      <c r="AC3956" s="246">
        <f t="shared" si="3615"/>
        <v>7</v>
      </c>
      <c r="AD3956" t="str">
        <f>IF(L3956&lt;&gt;"DNP","P","DNP")</f>
        <v>P</v>
      </c>
      <c r="AE3956" s="52">
        <f>COUNTIF(AD3950:AD3956,"=P")</f>
        <v>7</v>
      </c>
      <c r="AF3956" t="str">
        <f t="shared" si="3616"/>
        <v>R</v>
      </c>
      <c r="AG3956" s="247">
        <f>IF(OR(W3956="DNP",W3956="")=TRUE,0,((W3969-W3956)*0.4)+(IF(Y3956="W",0.3,IF(Y3956="T",0,-0.3)))+(IF(X3956="",0,X3956*0.3)))+IF(OR(L3956="DNP",L3956="")=TRUE,0,((L3969-L3956)*0.4)+(IF(Y3956="W",0.3,IF(Y3956="T",0,-0.3)))+(IF(M3956="",0,M3956*0.3)))</f>
        <v>-2.8777777777777773</v>
      </c>
      <c r="AH3956" s="247">
        <f t="shared" si="3627"/>
        <v>-3.7208888888888869</v>
      </c>
      <c r="AI3956">
        <f t="shared" si="3620"/>
        <v>11</v>
      </c>
      <c r="AJ3956">
        <f t="shared" ref="AJ3956" si="3637">AI3956+VLOOKUP(A3956,$A$1162:$O$1266,15,FALSE)</f>
        <v>7</v>
      </c>
      <c r="AK3956">
        <f t="shared" si="3553"/>
        <v>49</v>
      </c>
    </row>
    <row r="3957" spans="1:37" ht="16.5" thickBot="1" x14ac:dyDescent="0.3">
      <c r="A3957" s="238" t="str">
        <f>CONCATENATE($C$10,"Wk ",B3957,"P",A3948)</f>
        <v>2015Wk 8P37</v>
      </c>
      <c r="B3957" s="52">
        <v>8</v>
      </c>
      <c r="C3957" s="241"/>
      <c r="D3957" s="241"/>
      <c r="E3957" s="241"/>
      <c r="F3957" s="241"/>
      <c r="G3957" s="241"/>
      <c r="H3957" s="241"/>
      <c r="I3957" s="241"/>
      <c r="J3957" s="241"/>
      <c r="K3957" s="241"/>
      <c r="L3957" s="248"/>
      <c r="M3957" s="249"/>
      <c r="N3957" s="52">
        <f>IFERROR(VLOOKUP($A3957,$A$106:$Q$3105,5,FALSE),"DNP")</f>
        <v>5</v>
      </c>
      <c r="O3957" s="52">
        <f>IFERROR(VLOOKUP($A3957,$A$106:$Q$3105,6,FALSE),"DNP")</f>
        <v>6</v>
      </c>
      <c r="P3957" s="52">
        <f>IFERROR(VLOOKUP($A3957,$A$106:$Q$3105,7,FALSE),"DNP")</f>
        <v>4</v>
      </c>
      <c r="Q3957" s="52">
        <f>IFERROR(VLOOKUP($A3957,$A$106:$Q$3105,8,FALSE),"DNP")</f>
        <v>4</v>
      </c>
      <c r="R3957" s="52">
        <f>IFERROR(VLOOKUP($A3957,$A$106:$Q$3105,9,FALSE),"DNP")</f>
        <v>3</v>
      </c>
      <c r="S3957" s="52">
        <f>IFERROR(VLOOKUP($A3957,$A$106:$Q$3105,10,FALSE),"DNP")</f>
        <v>6</v>
      </c>
      <c r="T3957" s="52">
        <f>IFERROR(VLOOKUP($A3957,$A$106:$Q$3105,11,FALSE),"DNP")</f>
        <v>4</v>
      </c>
      <c r="U3957" s="52">
        <f>IFERROR(VLOOKUP($A3957,$A$106:$Q$3105,12,FALSE),"DNP")</f>
        <v>6</v>
      </c>
      <c r="V3957" s="52">
        <f>IFERROR(VLOOKUP($A3957,$A$106:$Q$3105,13,FALSE),"DNP")</f>
        <v>4</v>
      </c>
      <c r="W3957" s="239">
        <f>IF(OR(V3957="DNP",V3957=""),"DNP",SUM(N3957:V3957))</f>
        <v>42</v>
      </c>
      <c r="X3957" s="240">
        <f>IFERROR(VLOOKUP($A3957,$A$106:$Q$3105,17,FALSE),"DNP")</f>
        <v>2</v>
      </c>
      <c r="Y3957" s="49" t="str">
        <f t="shared" ref="Y3957" si="3638">IF(X3957="DNP","DNP",IF(X3957=1,"T",IF(X3957&gt;1,"W","L")))</f>
        <v>W</v>
      </c>
      <c r="Z3957" s="49">
        <f t="shared" si="3612"/>
        <v>0</v>
      </c>
      <c r="AA3957" s="244">
        <f t="shared" si="3613"/>
        <v>0</v>
      </c>
      <c r="AB3957" s="250">
        <f t="shared" ref="AB3957" si="3639">IF(AE3957&gt;=4,ROUNDDOWN((((VLOOKUP(MAX(AE3950:AE3957),AE3950:AK3967,7,FALSE)+VLOOKUP(MAX(AE3950:AE3957)-1,AE3950:AK3967,7,FALSE)+VLOOKUP(MAX(AE3950:AE3957)-2,AE3950:AK3967,7,FALSE)+VLOOKUP(MAX(AE3950:AE3957)-3,AE3950:AK3967,7,FALSE))/4)-36)*0.8,0),G3948)</f>
        <v>6</v>
      </c>
      <c r="AC3957" s="246">
        <f t="shared" si="3615"/>
        <v>8</v>
      </c>
      <c r="AD3957" t="str">
        <f>IF(W3957&lt;&gt;"DNP","P","DNP")</f>
        <v>P</v>
      </c>
      <c r="AE3957" s="52">
        <f>COUNTIF(AD3950:AD3957,"=P")</f>
        <v>8</v>
      </c>
      <c r="AF3957" t="str">
        <f t="shared" si="3616"/>
        <v>R</v>
      </c>
      <c r="AG3957" s="247">
        <f>IF(OR(W3957="DNP",W3957="")=TRUE,0,((W3969-W3957)*0.4)+(IF(Y3957="W",0.3,IF(Y3957="T",0,-0.3)))+(IF(X3957="",0,X3957*0.3)))+IF(OR(L3957="DNP",L3957="")=TRUE,0,((L3969-L3957)*0.4)+(IF(Y3957="W",0.3,IF(Y3957="T",0,-0.3)))+(IF(M3957="",0,M3957*0.3)))</f>
        <v>0.58888888888889135</v>
      </c>
      <c r="AH3957" s="247">
        <f t="shared" si="3627"/>
        <v>-1.9368888888888856</v>
      </c>
      <c r="AI3957">
        <f t="shared" si="3620"/>
        <v>11</v>
      </c>
      <c r="AJ3957">
        <f t="shared" ref="AJ3957" si="3640">AI3957+VLOOKUP(A3957,$A$1329:$O$1433,15,FALSE)</f>
        <v>13</v>
      </c>
      <c r="AK3957">
        <f t="shared" si="3553"/>
        <v>42</v>
      </c>
    </row>
    <row r="3958" spans="1:37" ht="16.5" thickBot="1" x14ac:dyDescent="0.3">
      <c r="A3958" s="238" t="str">
        <f>CONCATENATE($C$10,"Wk ",B3958,"P",A3948)</f>
        <v>2015Wk 9P37</v>
      </c>
      <c r="B3958" s="52">
        <v>9</v>
      </c>
      <c r="C3958" s="52">
        <f>IFERROR(VLOOKUP($A3958,$A$106:$Q$3105,5,FALSE),"DNP")</f>
        <v>5</v>
      </c>
      <c r="D3958" s="52">
        <f>IFERROR(VLOOKUP($A3958,$A$106:$Q$3105,6,FALSE),"DNP")</f>
        <v>4</v>
      </c>
      <c r="E3958" s="52">
        <f>IFERROR(VLOOKUP($A3958,$A$106:$Q$3105,7,FALSE),"DNP")</f>
        <v>6</v>
      </c>
      <c r="F3958" s="52">
        <f>IFERROR(VLOOKUP($A3958,$A$106:$Q$3105,8,FALSE),"DNP")</f>
        <v>5</v>
      </c>
      <c r="G3958" s="52">
        <f>IFERROR(VLOOKUP($A3958,$A$106:$Q$3105,9,FALSE),"DNP")</f>
        <v>4</v>
      </c>
      <c r="H3958" s="52">
        <f>IFERROR(VLOOKUP($A3958,$A$106:$Q$3105,10,FALSE),"DNP")</f>
        <v>3</v>
      </c>
      <c r="I3958" s="52">
        <f>IFERROR(VLOOKUP($A3958,$A$106:$Q$3105,11,FALSE),"DNP")</f>
        <v>4</v>
      </c>
      <c r="J3958" s="52">
        <f>IFERROR(VLOOKUP($A3958,$A$106:$Q$3105,12,FALSE),"DNP")</f>
        <v>3</v>
      </c>
      <c r="K3958" s="52">
        <f>IFERROR(VLOOKUP($A3958,$A$106:$Q$3105,13,FALSE),"DNP")</f>
        <v>5</v>
      </c>
      <c r="L3958" s="239">
        <f>IF(OR(K3958="DNP",K3958=""),"DNP",SUM(C3958:K3958))</f>
        <v>39</v>
      </c>
      <c r="M3958" s="240">
        <f>IFERROR(VLOOKUP($A3958,$A$106:$Q$3105,17,FALSE),"DNP")</f>
        <v>2</v>
      </c>
      <c r="N3958" s="241"/>
      <c r="O3958" s="241"/>
      <c r="P3958" s="241"/>
      <c r="Q3958" s="241"/>
      <c r="R3958" s="241"/>
      <c r="S3958" s="241"/>
      <c r="T3958" s="241"/>
      <c r="U3958" s="241"/>
      <c r="V3958" s="241"/>
      <c r="W3958" s="242"/>
      <c r="X3958" s="243"/>
      <c r="Y3958" s="49" t="str">
        <f t="shared" ref="Y3958" si="3641">IF(M3958="DNP","DNP",IF(M3958=1,"T",IF(M3958&gt;1,"W","L")))</f>
        <v>W</v>
      </c>
      <c r="Z3958" s="49">
        <f t="shared" si="3612"/>
        <v>0</v>
      </c>
      <c r="AA3958" s="244">
        <f t="shared" si="3613"/>
        <v>0</v>
      </c>
      <c r="AB3958" s="250">
        <f t="shared" ref="AB3958" si="3642">IF(AE3958&gt;=4,ROUNDDOWN((((VLOOKUP(MAX(AE3950:AE3958),AE3950:AK3967,7,FALSE)+VLOOKUP(MAX(AE3950:AE3958)-1,AE3950:AK3967,7,FALSE)+VLOOKUP(MAX(AE3950:AE3958)-2,AE3950:AK3967,7,FALSE)+VLOOKUP(MAX(AE3950:AE3958)-3,AE3950:AK3967,7,FALSE))/4)-36)*0.8,0),G3948)</f>
        <v>6</v>
      </c>
      <c r="AC3958" s="246">
        <f t="shared" si="3615"/>
        <v>9</v>
      </c>
      <c r="AD3958" t="str">
        <f>IF(L3958&lt;&gt;"DNP","P","DNP")</f>
        <v>P</v>
      </c>
      <c r="AE3958" s="52">
        <f>COUNTIF(AD3950:AD3958,"=P")</f>
        <v>9</v>
      </c>
      <c r="AF3958" t="str">
        <f t="shared" si="3616"/>
        <v>R</v>
      </c>
      <c r="AG3958" s="247">
        <f>IF(OR(W3958="DNP",W3958="")=TRUE,0,((W3969-W3958)*0.4)+(IF(Y3958="W",0.3,IF(Y3958="T",0,-0.3)))+(IF(X3958="",0,X3958*0.3)))+IF(OR(L3958="DNP",L3958="")=TRUE,0,((L3969-L3958)*0.4)+(IF(Y3958="W",0.3,IF(Y3958="T",0,-0.3)))+(IF(M3958="",0,M3958*0.3)))</f>
        <v>2.3222222222222229</v>
      </c>
      <c r="AH3958" s="247">
        <f t="shared" si="3627"/>
        <v>1.7671111111111135</v>
      </c>
      <c r="AI3958">
        <f t="shared" si="3620"/>
        <v>11</v>
      </c>
      <c r="AJ3958">
        <f t="shared" ref="AJ3958" si="3643">AI3958+VLOOKUP(A3958,$A$1496:$O$1600,15,FALSE)</f>
        <v>14</v>
      </c>
      <c r="AK3958">
        <f t="shared" si="3553"/>
        <v>39</v>
      </c>
    </row>
    <row r="3959" spans="1:37" ht="16.5" thickBot="1" x14ac:dyDescent="0.3">
      <c r="A3959" s="238" t="str">
        <f>CONCATENATE($C$10,"Wk ",B3959,"P",A3948)</f>
        <v>2015Wk 10P37</v>
      </c>
      <c r="B3959" s="52">
        <v>10</v>
      </c>
      <c r="C3959" s="241"/>
      <c r="D3959" s="241"/>
      <c r="E3959" s="241"/>
      <c r="F3959" s="241"/>
      <c r="G3959" s="241"/>
      <c r="H3959" s="241"/>
      <c r="I3959" s="241"/>
      <c r="J3959" s="241"/>
      <c r="K3959" s="241"/>
      <c r="L3959" s="248"/>
      <c r="M3959" s="249"/>
      <c r="N3959" s="52">
        <f>IFERROR(VLOOKUP($A3959,$A$106:$Q$3105,5,FALSE),"DNP")</f>
        <v>5</v>
      </c>
      <c r="O3959" s="52">
        <f>IFERROR(VLOOKUP($A3959,$A$106:$Q$3105,6,FALSE),"DNP")</f>
        <v>5</v>
      </c>
      <c r="P3959" s="52">
        <f>IFERROR(VLOOKUP($A3959,$A$106:$Q$3105,7,FALSE),"DNP")</f>
        <v>5</v>
      </c>
      <c r="Q3959" s="52">
        <f>IFERROR(VLOOKUP($A3959,$A$106:$Q$3105,8,FALSE),"DNP")</f>
        <v>4</v>
      </c>
      <c r="R3959" s="52">
        <f>IFERROR(VLOOKUP($A3959,$A$106:$Q$3105,9,FALSE),"DNP")</f>
        <v>3</v>
      </c>
      <c r="S3959" s="52">
        <f>IFERROR(VLOOKUP($A3959,$A$106:$Q$3105,10,FALSE),"DNP")</f>
        <v>5</v>
      </c>
      <c r="T3959" s="52">
        <f>IFERROR(VLOOKUP($A3959,$A$106:$Q$3105,11,FALSE),"DNP")</f>
        <v>4</v>
      </c>
      <c r="U3959" s="52">
        <f>IFERROR(VLOOKUP($A3959,$A$106:$Q$3105,12,FALSE),"DNP")</f>
        <v>5</v>
      </c>
      <c r="V3959" s="52">
        <f>IFERROR(VLOOKUP($A3959,$A$106:$Q$3105,13,FALSE),"DNP")</f>
        <v>5</v>
      </c>
      <c r="W3959" s="239">
        <f>IF(OR(V3959="DNP",V3959=""),"DNP",SUM(N3959:V3959))</f>
        <v>41</v>
      </c>
      <c r="X3959" s="240">
        <f>IFERROR(VLOOKUP($A3959,$A$106:$Q$3105,17,FALSE),"DNP")</f>
        <v>2</v>
      </c>
      <c r="Y3959" s="49" t="str">
        <f t="shared" ref="Y3959" si="3644">IF(X3959="DNP","DNP",IF(X3959=1,"T",IF(X3959&gt;1,"W","L")))</f>
        <v>W</v>
      </c>
      <c r="Z3959" s="49">
        <f t="shared" si="3612"/>
        <v>0</v>
      </c>
      <c r="AA3959" s="244">
        <f t="shared" si="3613"/>
        <v>0</v>
      </c>
      <c r="AB3959" s="250">
        <f t="shared" ref="AB3959" si="3645">IF(AE3959&gt;=4,ROUNDDOWN((((VLOOKUP(MAX(AE3950:AE3959),AE3950:AK3967,7,FALSE)+VLOOKUP(MAX(AE3950:AE3959)-1,AE3950:AK3967,7,FALSE)+VLOOKUP(MAX(AE3950:AE3959)-2,AE3950:AK3967,7,FALSE)+VLOOKUP(MAX(AE3950:AE3959)-3,AE3950:AK3967,7,FALSE))/4)-36)*0.8,0),G3948)</f>
        <v>5</v>
      </c>
      <c r="AC3959" s="246">
        <f t="shared" ref="AC3959:AC3967" si="3646">IF(VLOOKUP(LEFT($A3959,9),$A$106:$Q$3105,17,FALSE)="Played",B3959,"")</f>
        <v>10</v>
      </c>
      <c r="AD3959" t="str">
        <f>IF(W3959&lt;&gt;"DNP","P","DNP")</f>
        <v>P</v>
      </c>
      <c r="AE3959" s="52">
        <f>COUNTIF(AD3950:AD3959,"=P")</f>
        <v>10</v>
      </c>
      <c r="AF3959" t="str">
        <f t="shared" si="3616"/>
        <v>R</v>
      </c>
      <c r="AG3959" s="247">
        <f>IF(OR(W3959="DNP",W3959="")=TRUE,0,((W3969-W3959)*0.4)+(IF(Y3959="W",0.3,IF(Y3959="T",0,-0.3)))+(IF(X3959="",0,X3959*0.3)))+IF(OR(L3959="DNP",L3959="")=TRUE,0,((L3969-L3959)*0.4)+(IF(Y3959="W",0.3,IF(Y3959="T",0,-0.3)))+(IF(M3959="",0,M3959*0.3)))</f>
        <v>0.98888888888889137</v>
      </c>
      <c r="AH3959" s="247">
        <f t="shared" si="3627"/>
        <v>2.7391111111111148</v>
      </c>
      <c r="AI3959">
        <f t="shared" si="3620"/>
        <v>12</v>
      </c>
      <c r="AJ3959">
        <f t="shared" ref="AJ3959" si="3647">AI3959+VLOOKUP(A3959,$A$1663:$O$1767,15,FALSE)</f>
        <v>13</v>
      </c>
      <c r="AK3959">
        <f t="shared" si="3553"/>
        <v>41</v>
      </c>
    </row>
    <row r="3960" spans="1:37" ht="16.5" thickBot="1" x14ac:dyDescent="0.3">
      <c r="A3960" s="238" t="str">
        <f>CONCATENATE($C$10,"Wk ",B3960,"P",A3948)</f>
        <v>2015Wk 11P37</v>
      </c>
      <c r="B3960" s="52">
        <v>11</v>
      </c>
      <c r="C3960" s="52">
        <f>IFERROR(VLOOKUP($A3960,$A$106:$Q$3105,5,FALSE),"DNP")</f>
        <v>5</v>
      </c>
      <c r="D3960" s="52">
        <f>IFERROR(VLOOKUP($A3960,$A$106:$Q$3105,6,FALSE),"DNP")</f>
        <v>4</v>
      </c>
      <c r="E3960" s="52">
        <f>IFERROR(VLOOKUP($A3960,$A$106:$Q$3105,7,FALSE),"DNP")</f>
        <v>7</v>
      </c>
      <c r="F3960" s="52">
        <f>IFERROR(VLOOKUP($A3960,$A$106:$Q$3105,8,FALSE),"DNP")</f>
        <v>5</v>
      </c>
      <c r="G3960" s="52">
        <f>IFERROR(VLOOKUP($A3960,$A$106:$Q$3105,9,FALSE),"DNP")</f>
        <v>3</v>
      </c>
      <c r="H3960" s="52">
        <f>IFERROR(VLOOKUP($A3960,$A$106:$Q$3105,10,FALSE),"DNP")</f>
        <v>4</v>
      </c>
      <c r="I3960" s="52">
        <f>IFERROR(VLOOKUP($A3960,$A$106:$Q$3105,11,FALSE),"DNP")</f>
        <v>4</v>
      </c>
      <c r="J3960" s="52">
        <f>IFERROR(VLOOKUP($A3960,$A$106:$Q$3105,12,FALSE),"DNP")</f>
        <v>3</v>
      </c>
      <c r="K3960" s="52">
        <f>IFERROR(VLOOKUP($A3960,$A$106:$Q$3105,13,FALSE),"DNP")</f>
        <v>6</v>
      </c>
      <c r="L3960" s="239">
        <f>IF(OR(K3960="DNP",K3960=""),"DNP",SUM(C3960:K3960))</f>
        <v>41</v>
      </c>
      <c r="M3960" s="240">
        <f>IFERROR(VLOOKUP($A3960,$A$106:$Q$3105,17,FALSE),"DNP")</f>
        <v>2</v>
      </c>
      <c r="N3960" s="241"/>
      <c r="O3960" s="241"/>
      <c r="P3960" s="241"/>
      <c r="Q3960" s="241"/>
      <c r="R3960" s="241"/>
      <c r="S3960" s="241"/>
      <c r="T3960" s="241"/>
      <c r="U3960" s="241"/>
      <c r="V3960" s="241"/>
      <c r="W3960" s="242"/>
      <c r="X3960" s="243"/>
      <c r="Y3960" s="49" t="str">
        <f t="shared" ref="Y3960" si="3648">IF(M3960="DNP","DNP",IF(M3960=1,"T",IF(M3960&gt;1,"W","L")))</f>
        <v>W</v>
      </c>
      <c r="Z3960" s="49">
        <f t="shared" si="3612"/>
        <v>1</v>
      </c>
      <c r="AA3960" s="244">
        <f t="shared" si="3613"/>
        <v>7</v>
      </c>
      <c r="AB3960" s="250">
        <f t="shared" ref="AB3960" si="3649">IF(AE3960&gt;=4,ROUNDDOWN((((VLOOKUP(MAX(AE3950:AE3960),AE3950:AK3967,7,FALSE)+VLOOKUP(MAX(AE3950:AE3960)-1,AE3950:AK3967,7,FALSE)+VLOOKUP(MAX(AE3950:AE3960)-2,AE3950:AK3967,7,FALSE)+VLOOKUP(MAX(AE3950:AE3960)-3,AE3950:AK3967,7,FALSE))/4)-36)*0.8,0),G3948)</f>
        <v>3</v>
      </c>
      <c r="AC3960" s="246">
        <f t="shared" si="3646"/>
        <v>11</v>
      </c>
      <c r="AD3960" t="str">
        <f>IF(L3960&lt;&gt;"DNP","P","DNP")</f>
        <v>P</v>
      </c>
      <c r="AE3960" s="52">
        <f>COUNTIF(AD3950:AD3960,"=P")</f>
        <v>11</v>
      </c>
      <c r="AF3960" t="str">
        <f t="shared" si="3616"/>
        <v>R</v>
      </c>
      <c r="AG3960" s="247">
        <f>IF(OR(W3960="DNP",W3960="")=TRUE,0,((W3969-W3960)*0.4)+(IF(Y3960="W",0.3,IF(Y3960="T",0,-0.3)))+(IF(X3960="",0,X3960*0.3)))+IF(OR(L3960="DNP",L3960="")=TRUE,0,((L3969-L3960)*0.4)+(IF(Y3960="W",0.3,IF(Y3960="T",0,-0.3)))+(IF(M3960="",0,M3960*0.3)))</f>
        <v>1.522222222222223</v>
      </c>
      <c r="AH3960" s="247">
        <f t="shared" si="3627"/>
        <v>2.9511111111111141</v>
      </c>
      <c r="AI3960">
        <f t="shared" si="3620"/>
        <v>14</v>
      </c>
      <c r="AJ3960">
        <f t="shared" ref="AJ3960" si="3650">AI3960+VLOOKUP(A3960,$A$1830:$O$1934,15,FALSE)</f>
        <v>16</v>
      </c>
      <c r="AK3960">
        <f t="shared" si="3553"/>
        <v>41</v>
      </c>
    </row>
    <row r="3961" spans="1:37" ht="16.5" thickBot="1" x14ac:dyDescent="0.3">
      <c r="A3961" s="238" t="str">
        <f>CONCATENATE($C$10,"Wk ",B3961,"P",A3948)</f>
        <v>2015Wk 12P37</v>
      </c>
      <c r="B3961" s="52">
        <v>12</v>
      </c>
      <c r="C3961" s="241"/>
      <c r="D3961" s="241"/>
      <c r="E3961" s="241"/>
      <c r="F3961" s="241"/>
      <c r="G3961" s="241"/>
      <c r="H3961" s="241"/>
      <c r="I3961" s="241"/>
      <c r="J3961" s="241"/>
      <c r="K3961" s="241"/>
      <c r="L3961" s="248"/>
      <c r="M3961" s="249"/>
      <c r="N3961" s="52">
        <f>IFERROR(VLOOKUP($A3961,$A$106:$Q$3105,5,FALSE),"DNP")</f>
        <v>4</v>
      </c>
      <c r="O3961" s="52">
        <f>IFERROR(VLOOKUP($A3961,$A$106:$Q$3105,6,FALSE),"DNP")</f>
        <v>4</v>
      </c>
      <c r="P3961" s="52">
        <f>IFERROR(VLOOKUP($A3961,$A$106:$Q$3105,7,FALSE),"DNP")</f>
        <v>5</v>
      </c>
      <c r="Q3961" s="52">
        <f>IFERROR(VLOOKUP($A3961,$A$106:$Q$3105,8,FALSE),"DNP")</f>
        <v>4</v>
      </c>
      <c r="R3961" s="52">
        <f>IFERROR(VLOOKUP($A3961,$A$106:$Q$3105,9,FALSE),"DNP")</f>
        <v>3</v>
      </c>
      <c r="S3961" s="52">
        <f>IFERROR(VLOOKUP($A3961,$A$106:$Q$3105,10,FALSE),"DNP")</f>
        <v>4</v>
      </c>
      <c r="T3961" s="52">
        <f>IFERROR(VLOOKUP($A3961,$A$106:$Q$3105,11,FALSE),"DNP")</f>
        <v>3</v>
      </c>
      <c r="U3961" s="52">
        <f>IFERROR(VLOOKUP($A3961,$A$106:$Q$3105,12,FALSE),"DNP")</f>
        <v>5</v>
      </c>
      <c r="V3961" s="52">
        <f>IFERROR(VLOOKUP($A3961,$A$106:$Q$3105,13,FALSE),"DNP")</f>
        <v>6</v>
      </c>
      <c r="W3961" s="239">
        <f>IF(OR(V3961="DNP",V3961=""),"DNP",SUM(N3961:V3961))</f>
        <v>38</v>
      </c>
      <c r="X3961" s="240">
        <f>IFERROR(VLOOKUP($A3961,$A$106:$Q$3105,17,FALSE),"DNP")</f>
        <v>2</v>
      </c>
      <c r="Y3961" s="49" t="str">
        <f t="shared" ref="Y3961" si="3651">IF(X3961="DNP","DNP",IF(X3961=1,"T",IF(X3961&gt;1,"W","L")))</f>
        <v>W</v>
      </c>
      <c r="Z3961" s="49">
        <f t="shared" si="3612"/>
        <v>0</v>
      </c>
      <c r="AA3961" s="244">
        <f t="shared" si="3613"/>
        <v>0</v>
      </c>
      <c r="AB3961" s="250">
        <f t="shared" ref="AB3961" si="3652">IF(AE3961&gt;=4,ROUNDDOWN((((VLOOKUP(MAX(AE3950:AE3961),AE3950:AK3967,7,FALSE)+VLOOKUP(MAX(AE3950:AE3961)-1,AE3950:AK3967,7,FALSE)+VLOOKUP(MAX(AE3950:AE3961)-2,AE3950:AK3967,7,FALSE)+VLOOKUP(MAX(AE3950:AE3961)-3,AE3950:AK3967,7,FALSE))/4)-36)*0.8,0),G3948)</f>
        <v>3</v>
      </c>
      <c r="AC3961" s="246">
        <f t="shared" si="3646"/>
        <v>12</v>
      </c>
      <c r="AD3961" t="str">
        <f>IF(W3961&lt;&gt;"DNP","P","DNP")</f>
        <v>P</v>
      </c>
      <c r="AE3961" s="52">
        <f>COUNTIF(AD3950:AD3961,"=P")</f>
        <v>12</v>
      </c>
      <c r="AF3961" t="str">
        <f t="shared" si="3616"/>
        <v>R</v>
      </c>
      <c r="AG3961" s="247">
        <f>IF(OR(W3961="DNP",W3961="")=TRUE,0,((W3969-W3961)*0.4)+(IF(Y3961="W",0.3,IF(Y3961="T",0,-0.3)))+(IF(X3961="",0,X3961*0.3)))+IF(OR(L3961="DNP",L3961="")=TRUE,0,((L3969-L3961)*0.4)+(IF(Y3961="W",0.3,IF(Y3961="T",0,-0.3)))+(IF(M3961="",0,M3961*0.3)))</f>
        <v>2.1888888888888913</v>
      </c>
      <c r="AH3961" s="247">
        <f t="shared" si="3627"/>
        <v>3.5351111111111151</v>
      </c>
      <c r="AI3961">
        <f t="shared" si="3620"/>
        <v>14</v>
      </c>
      <c r="AJ3961">
        <f t="shared" ref="AJ3961" si="3653">AI3961+VLOOKUP(A3961,$A$1997:$O$2101,15,FALSE)</f>
        <v>18</v>
      </c>
      <c r="AK3961">
        <f t="shared" si="3553"/>
        <v>38</v>
      </c>
    </row>
    <row r="3962" spans="1:37" ht="16.5" thickBot="1" x14ac:dyDescent="0.3">
      <c r="A3962" s="238" t="str">
        <f>CONCATENATE($C$10,"Wk ",B3962,"P",A3948)</f>
        <v>2015Wk 13P37</v>
      </c>
      <c r="B3962" s="52">
        <v>13</v>
      </c>
      <c r="C3962" s="52">
        <f>IFERROR(VLOOKUP($A3962,$A$106:$Q$3105,5,FALSE),"DNP")</f>
        <v>5</v>
      </c>
      <c r="D3962" s="52">
        <f>IFERROR(VLOOKUP($A3962,$A$106:$Q$3105,6,FALSE),"DNP")</f>
        <v>5</v>
      </c>
      <c r="E3962" s="52">
        <f>IFERROR(VLOOKUP($A3962,$A$106:$Q$3105,7,FALSE),"DNP")</f>
        <v>6</v>
      </c>
      <c r="F3962" s="52">
        <f>IFERROR(VLOOKUP($A3962,$A$106:$Q$3105,8,FALSE),"DNP")</f>
        <v>5</v>
      </c>
      <c r="G3962" s="52">
        <f>IFERROR(VLOOKUP($A3962,$A$106:$Q$3105,9,FALSE),"DNP")</f>
        <v>4</v>
      </c>
      <c r="H3962" s="52">
        <f>IFERROR(VLOOKUP($A3962,$A$106:$Q$3105,10,FALSE),"DNP")</f>
        <v>4</v>
      </c>
      <c r="I3962" s="52">
        <f>IFERROR(VLOOKUP($A3962,$A$106:$Q$3105,11,FALSE),"DNP")</f>
        <v>4</v>
      </c>
      <c r="J3962" s="52">
        <f>IFERROR(VLOOKUP($A3962,$A$106:$Q$3105,12,FALSE),"DNP")</f>
        <v>4</v>
      </c>
      <c r="K3962" s="52">
        <f>IFERROR(VLOOKUP($A3962,$A$106:$Q$3105,13,FALSE),"DNP")</f>
        <v>6</v>
      </c>
      <c r="L3962" s="239">
        <f>IF(OR(K3962="DNP",K3962=""),"DNP",SUM(C3962:K3962))</f>
        <v>43</v>
      </c>
      <c r="M3962" s="240">
        <f>IFERROR(VLOOKUP($A3962,$A$106:$Q$3105,17,FALSE),"DNP")</f>
        <v>0</v>
      </c>
      <c r="N3962" s="241"/>
      <c r="O3962" s="241"/>
      <c r="P3962" s="241"/>
      <c r="Q3962" s="241"/>
      <c r="R3962" s="241"/>
      <c r="S3962" s="241"/>
      <c r="T3962" s="241"/>
      <c r="U3962" s="241"/>
      <c r="V3962" s="241"/>
      <c r="W3962" s="242"/>
      <c r="X3962" s="243"/>
      <c r="Y3962" s="49" t="str">
        <f t="shared" ref="Y3962" si="3654">IF(M3962="DNP","DNP",IF(M3962=1,"T",IF(M3962&gt;1,"W","L")))</f>
        <v>L</v>
      </c>
      <c r="Z3962" s="49">
        <f t="shared" si="3612"/>
        <v>0</v>
      </c>
      <c r="AA3962" s="244">
        <f t="shared" si="3613"/>
        <v>0</v>
      </c>
      <c r="AB3962" s="250">
        <f t="shared" ref="AB3962" si="3655">IF(AE3962&gt;=4,ROUNDDOWN((((VLOOKUP(MAX(AE3950:AE3962),AE3950:AK3967,7,FALSE)+VLOOKUP(MAX(AE3950:AE3962)-1,AE3950:AK3967,7,FALSE)+VLOOKUP(MAX(AE3950:AE3962)-2,AE3950:AK3967,7,FALSE)+VLOOKUP(MAX(AE3950:AE3962)-3,AE3950:AK3967,7,FALSE))/4)-36)*0.8,0),G3948)</f>
        <v>3</v>
      </c>
      <c r="AC3962" s="246">
        <f t="shared" si="3646"/>
        <v>13</v>
      </c>
      <c r="AD3962" t="str">
        <f>IF(L3962&lt;&gt;"DNP","P","DNP")</f>
        <v>P</v>
      </c>
      <c r="AE3962" s="52">
        <f>COUNTIF(AD3950:AD3962,"=P")</f>
        <v>13</v>
      </c>
      <c r="AF3962" t="str">
        <f t="shared" si="3616"/>
        <v>R</v>
      </c>
      <c r="AG3962" s="247">
        <f>IF(OR(W3962="DNP",W3962="")=TRUE,0,((W3969-W3962)*0.4)+(IF(Y3962="W",0.3,IF(Y3962="T",0,-0.3)))+(IF(X3962="",0,X3962*0.3)))+IF(OR(L3962="DNP",L3962="")=TRUE,0,((L3969-L3962)*0.4)+(IF(Y3962="W",0.3,IF(Y3962="T",0,-0.3)))+(IF(M3962="",0,M3962*0.3)))</f>
        <v>-0.47777777777777714</v>
      </c>
      <c r="AH3962" s="247">
        <f t="shared" si="3627"/>
        <v>1.4911111111111137</v>
      </c>
      <c r="AI3962">
        <f t="shared" si="3620"/>
        <v>14</v>
      </c>
      <c r="AJ3962">
        <f t="shared" ref="AJ3962" si="3656">AI3962+VLOOKUP(A3962,$A$2164:$O$2268,15,FALSE)</f>
        <v>13</v>
      </c>
      <c r="AK3962">
        <f t="shared" si="3553"/>
        <v>43</v>
      </c>
    </row>
    <row r="3963" spans="1:37" ht="16.5" thickBot="1" x14ac:dyDescent="0.3">
      <c r="A3963" s="238" t="str">
        <f>CONCATENATE($C$10,"Wk ",B3963,"P",A3948)</f>
        <v>2015Wk 14P37</v>
      </c>
      <c r="B3963" s="52">
        <v>14</v>
      </c>
      <c r="C3963" s="241"/>
      <c r="D3963" s="241"/>
      <c r="E3963" s="241"/>
      <c r="F3963" s="241"/>
      <c r="G3963" s="241"/>
      <c r="H3963" s="241"/>
      <c r="I3963" s="241"/>
      <c r="J3963" s="241"/>
      <c r="K3963" s="241"/>
      <c r="L3963" s="248"/>
      <c r="M3963" s="249"/>
      <c r="N3963" s="52">
        <f>IFERROR(VLOOKUP($A3963,$A$106:$Q$3105,5,FALSE),"DNP")</f>
        <v>4</v>
      </c>
      <c r="O3963" s="52">
        <f>IFERROR(VLOOKUP($A3963,$A$106:$Q$3105,6,FALSE),"DNP")</f>
        <v>4</v>
      </c>
      <c r="P3963" s="52">
        <f>IFERROR(VLOOKUP($A3963,$A$106:$Q$3105,7,FALSE),"DNP")</f>
        <v>7</v>
      </c>
      <c r="Q3963" s="52">
        <f>IFERROR(VLOOKUP($A3963,$A$106:$Q$3105,8,FALSE),"DNP")</f>
        <v>4</v>
      </c>
      <c r="R3963" s="52">
        <f>IFERROR(VLOOKUP($A3963,$A$106:$Q$3105,9,FALSE),"DNP")</f>
        <v>4</v>
      </c>
      <c r="S3963" s="52">
        <f>IFERROR(VLOOKUP($A3963,$A$106:$Q$3105,10,FALSE),"DNP")</f>
        <v>5</v>
      </c>
      <c r="T3963" s="52">
        <f>IFERROR(VLOOKUP($A3963,$A$106:$Q$3105,11,FALSE),"DNP")</f>
        <v>4</v>
      </c>
      <c r="U3963" s="52">
        <f>IFERROR(VLOOKUP($A3963,$A$106:$Q$3105,12,FALSE),"DNP")</f>
        <v>4</v>
      </c>
      <c r="V3963" s="52">
        <f>IFERROR(VLOOKUP($A3963,$A$106:$Q$3105,13,FALSE),"DNP")</f>
        <v>7</v>
      </c>
      <c r="W3963" s="239">
        <f>IF(OR(V3963="DNP",V3963=""),"DNP",SUM(N3963:V3963))</f>
        <v>43</v>
      </c>
      <c r="X3963" s="240">
        <f>IFERROR(VLOOKUP($A3963,$A$106:$Q$3105,17,FALSE),"DNP")</f>
        <v>0</v>
      </c>
      <c r="Y3963" s="49" t="str">
        <f t="shared" ref="Y3963" si="3657">IF(X3963="DNP","DNP",IF(X3963=1,"T",IF(X3963&gt;1,"W","L")))</f>
        <v>L</v>
      </c>
      <c r="Z3963" s="49">
        <f t="shared" si="3612"/>
        <v>0</v>
      </c>
      <c r="AA3963" s="244">
        <f t="shared" si="3613"/>
        <v>0</v>
      </c>
      <c r="AB3963" s="250">
        <f t="shared" ref="AB3963" si="3658">IF(AE3963&gt;=4,ROUNDDOWN((((VLOOKUP(MAX(AE3950:AE3963),AE3950:AK3967,7,FALSE)+VLOOKUP(MAX(AE3950:AE3963)-1,AE3950:AK3967,7,FALSE)+VLOOKUP(MAX(AE3950:AE3963)-2,AE3950:AK3967,7,FALSE)+VLOOKUP(MAX(AE3950:AE3963)-3,AE3950:AK3967,7,FALSE))/4)-36)*0.8,0),G3948)</f>
        <v>4</v>
      </c>
      <c r="AC3963" s="246">
        <f t="shared" si="3646"/>
        <v>14</v>
      </c>
      <c r="AD3963" t="str">
        <f>IF(W3963&lt;&gt;"DNP","P","DNP")</f>
        <v>P</v>
      </c>
      <c r="AE3963" s="52">
        <f>COUNTIF(AD3950:AD3963,"=P")</f>
        <v>14</v>
      </c>
      <c r="AF3963" t="str">
        <f t="shared" si="3616"/>
        <v>R</v>
      </c>
      <c r="AG3963" s="247">
        <f>IF(OR(W3963="DNP",W3963="")=TRUE,0,((W3969-W3963)*0.4)+(IF(Y3963="W",0.3,IF(Y3963="T",0,-0.3)))+(IF(X3963="",0,X3963*0.3)))+IF(OR(L3963="DNP",L3963="")=TRUE,0,((L3969-L3963)*0.4)+(IF(Y3963="W",0.3,IF(Y3963="T",0,-0.3)))+(IF(M3963="",0,M3963*0.3)))</f>
        <v>-1.0111111111111086</v>
      </c>
      <c r="AH3963" s="247">
        <f t="shared" si="3627"/>
        <v>-0.60888888888888504</v>
      </c>
      <c r="AI3963">
        <f t="shared" si="3620"/>
        <v>13</v>
      </c>
      <c r="AJ3963">
        <f t="shared" ref="AJ3963" si="3659">AI3963+VLOOKUP(A3963,$A$2331:$O$2435,15,FALSE)</f>
        <v>12</v>
      </c>
      <c r="AK3963">
        <f t="shared" si="3553"/>
        <v>43</v>
      </c>
    </row>
    <row r="3964" spans="1:37" ht="16.5" thickBot="1" x14ac:dyDescent="0.3">
      <c r="A3964" s="238" t="str">
        <f>CONCATENATE($C$10,"Wk ",B3964,"P",A3948)</f>
        <v>2015Wk 15P37</v>
      </c>
      <c r="B3964" s="52">
        <v>15</v>
      </c>
      <c r="C3964" s="52">
        <f>IFERROR(VLOOKUP($A3964,$A$106:$Q$3105,5,FALSE),"DNP")</f>
        <v>5</v>
      </c>
      <c r="D3964" s="52">
        <f>IFERROR(VLOOKUP($A3964,$A$106:$Q$3105,6,FALSE),"DNP")</f>
        <v>4</v>
      </c>
      <c r="E3964" s="52">
        <f>IFERROR(VLOOKUP($A3964,$A$106:$Q$3105,7,FALSE),"DNP")</f>
        <v>6</v>
      </c>
      <c r="F3964" s="52">
        <f>IFERROR(VLOOKUP($A3964,$A$106:$Q$3105,8,FALSE),"DNP")</f>
        <v>6</v>
      </c>
      <c r="G3964" s="52">
        <f>IFERROR(VLOOKUP($A3964,$A$106:$Q$3105,9,FALSE),"DNP")</f>
        <v>3</v>
      </c>
      <c r="H3964" s="52">
        <f>IFERROR(VLOOKUP($A3964,$A$106:$Q$3105,10,FALSE),"DNP")</f>
        <v>4</v>
      </c>
      <c r="I3964" s="52">
        <f>IFERROR(VLOOKUP($A3964,$A$106:$Q$3105,11,FALSE),"DNP")</f>
        <v>4</v>
      </c>
      <c r="J3964" s="52">
        <f>IFERROR(VLOOKUP($A3964,$A$106:$Q$3105,12,FALSE),"DNP")</f>
        <v>3</v>
      </c>
      <c r="K3964" s="52">
        <f>IFERROR(VLOOKUP($A3964,$A$106:$Q$3105,13,FALSE),"DNP")</f>
        <v>5</v>
      </c>
      <c r="L3964" s="239">
        <f>IF(OR(K3964="DNP",K3964=""),"DNP",SUM(C3964:K3964))</f>
        <v>40</v>
      </c>
      <c r="M3964" s="240">
        <f>IFERROR(VLOOKUP($A3964,$A$106:$Q$3105,17,FALSE),"DNP")</f>
        <v>2</v>
      </c>
      <c r="N3964" s="241"/>
      <c r="O3964" s="241"/>
      <c r="P3964" s="241"/>
      <c r="Q3964" s="241"/>
      <c r="R3964" s="241"/>
      <c r="S3964" s="241"/>
      <c r="T3964" s="241"/>
      <c r="U3964" s="241"/>
      <c r="V3964" s="241"/>
      <c r="W3964" s="242"/>
      <c r="X3964" s="243"/>
      <c r="Y3964" s="49" t="str">
        <f t="shared" ref="Y3964" si="3660">IF(M3964="DNP","DNP",IF(M3964=1,"T",IF(M3964&gt;1,"W","L")))</f>
        <v>W</v>
      </c>
      <c r="Z3964" s="49">
        <f t="shared" si="3612"/>
        <v>0</v>
      </c>
      <c r="AA3964" s="244">
        <f t="shared" si="3613"/>
        <v>0</v>
      </c>
      <c r="AB3964" s="250">
        <f t="shared" ref="AB3964" si="3661">IF(AE3964&gt;=4,ROUNDDOWN((((VLOOKUP(MAX(AE3950:AE3964),AE3950:AK3967,7,FALSE)+VLOOKUP(MAX(AE3950:AE3964)-1,AE3950:AK3967,7,FALSE)+VLOOKUP(MAX(AE3950:AE3964)-2,AE3950:AK3967,7,FALSE)+VLOOKUP(MAX(AE3950:AE3964)-3,AE3950:AK3967,7,FALSE))/4)-36)*0.8,0),G3948)</f>
        <v>4</v>
      </c>
      <c r="AC3964" s="246">
        <f t="shared" si="3646"/>
        <v>15</v>
      </c>
      <c r="AD3964" t="str">
        <f>IF(L3964&lt;&gt;"DNP","P","DNP")</f>
        <v>P</v>
      </c>
      <c r="AE3964" s="52">
        <f>COUNTIF(AD3950:AD3964,"=P")</f>
        <v>15</v>
      </c>
      <c r="AF3964" t="str">
        <f t="shared" si="3616"/>
        <v>R</v>
      </c>
      <c r="AG3964" s="247">
        <f>IF(OR(W3964="DNP",W3964="")=TRUE,0,((W3969-W3964)*0.4)+(IF(Y3964="W",0.3,IF(Y3964="T",0,-0.3)))+(IF(X3964="",0,X3964*0.3)))+IF(OR(L3964="DNP",L3964="")=TRUE,0,((L3969-L3964)*0.4)+(IF(Y3964="W",0.3,IF(Y3964="T",0,-0.3)))+(IF(M3964="",0,M3964*0.3)))</f>
        <v>1.9222222222222229</v>
      </c>
      <c r="AH3964" s="247">
        <f t="shared" si="3627"/>
        <v>1.0871111111111136</v>
      </c>
      <c r="AI3964">
        <f t="shared" si="3620"/>
        <v>13</v>
      </c>
      <c r="AJ3964">
        <f t="shared" ref="AJ3964" si="3662">AI3964+VLOOKUP(A3964,$A$2498:$O$2602,15,FALSE)</f>
        <v>16</v>
      </c>
      <c r="AK3964">
        <f t="shared" si="3553"/>
        <v>40</v>
      </c>
    </row>
    <row r="3965" spans="1:37" ht="16.5" thickBot="1" x14ac:dyDescent="0.3">
      <c r="A3965" s="238" t="str">
        <f>CONCATENATE($C$10,"Wk ",B3965,"P",A3948)</f>
        <v>2015Wk 16P37</v>
      </c>
      <c r="B3965" s="52">
        <v>16</v>
      </c>
      <c r="C3965" s="241"/>
      <c r="D3965" s="241"/>
      <c r="E3965" s="241"/>
      <c r="F3965" s="241"/>
      <c r="G3965" s="241"/>
      <c r="H3965" s="241"/>
      <c r="I3965" s="241"/>
      <c r="J3965" s="241"/>
      <c r="K3965" s="241"/>
      <c r="L3965" s="248"/>
      <c r="M3965" s="249"/>
      <c r="N3965" s="52">
        <f>IFERROR(VLOOKUP($A3965,$A$106:$Q$3105,5,FALSE),"DNP")</f>
        <v>4</v>
      </c>
      <c r="O3965" s="52">
        <f>IFERROR(VLOOKUP($A3965,$A$106:$Q$3105,6,FALSE),"DNP")</f>
        <v>4</v>
      </c>
      <c r="P3965" s="52">
        <f>IFERROR(VLOOKUP($A3965,$A$106:$Q$3105,7,FALSE),"DNP")</f>
        <v>4</v>
      </c>
      <c r="Q3965" s="52">
        <f>IFERROR(VLOOKUP($A3965,$A$106:$Q$3105,8,FALSE),"DNP")</f>
        <v>4</v>
      </c>
      <c r="R3965" s="52">
        <f>IFERROR(VLOOKUP($A3965,$A$106:$Q$3105,9,FALSE),"DNP")</f>
        <v>3</v>
      </c>
      <c r="S3965" s="52">
        <f>IFERROR(VLOOKUP($A3965,$A$106:$Q$3105,10,FALSE),"DNP")</f>
        <v>5</v>
      </c>
      <c r="T3965" s="52">
        <f>IFERROR(VLOOKUP($A3965,$A$106:$Q$3105,11,FALSE),"DNP")</f>
        <v>3</v>
      </c>
      <c r="U3965" s="52">
        <f>IFERROR(VLOOKUP($A3965,$A$106:$Q$3105,12,FALSE),"DNP")</f>
        <v>5</v>
      </c>
      <c r="V3965" s="52">
        <f>IFERROR(VLOOKUP($A3965,$A$106:$Q$3105,13,FALSE),"DNP")</f>
        <v>5</v>
      </c>
      <c r="W3965" s="239">
        <f>IF(OR(V3965="DNP",V3965=""),"DNP",SUM(N3965:V3965))</f>
        <v>37</v>
      </c>
      <c r="X3965" s="240">
        <f>IFERROR(VLOOKUP($A3965,$A$106:$Q$3105,17,FALSE),"DNP")</f>
        <v>2</v>
      </c>
      <c r="Y3965" s="49" t="str">
        <f t="shared" ref="Y3965" si="3663">IF(X3965="DNP","DNP",IF(X3965=1,"T",IF(X3965&gt;1,"W","L")))</f>
        <v>W</v>
      </c>
      <c r="Z3965" s="49">
        <f t="shared" si="3612"/>
        <v>2</v>
      </c>
      <c r="AA3965" s="244">
        <f t="shared" si="3613"/>
        <v>18</v>
      </c>
      <c r="AB3965" s="250">
        <f t="shared" ref="AB3965" si="3664">IF(AE3965&gt;=4,ROUNDDOWN((((VLOOKUP(MAX(AE3950:AE3965),AE3950:AK3967,7,FALSE)+VLOOKUP(MAX(AE3950:AE3965)-1,AE3950:AK3967,7,FALSE)+VLOOKUP(MAX(AE3950:AE3965)-2,AE3950:AK3967,7,FALSE)+VLOOKUP(MAX(AE3950:AE3965)-3,AE3950:AK3967,7,FALSE))/4)-36)*0.8,0),G3948)</f>
        <v>3</v>
      </c>
      <c r="AC3965" s="246">
        <f t="shared" si="3646"/>
        <v>16</v>
      </c>
      <c r="AD3965" t="str">
        <f>IF(W3965&lt;&gt;"DNP","P","DNP")</f>
        <v>P</v>
      </c>
      <c r="AE3965" s="52">
        <f>COUNTIF(AD3950:AD3965,"=P")</f>
        <v>16</v>
      </c>
      <c r="AF3965" t="str">
        <f t="shared" si="3616"/>
        <v>R</v>
      </c>
      <c r="AG3965" s="247">
        <f>IF(OR(W3965="DNP",W3965="")=TRUE,0,((W3969-W3965)*0.4)+(IF(Y3965="W",0.3,IF(Y3965="T",0,-0.3)))+(IF(X3965="",0,X3965*0.3)))+IF(OR(L3965="DNP",L3965="")=TRUE,0,((L3969-L3965)*0.4)+(IF(Y3965="W",0.3,IF(Y3965="T",0,-0.3)))+(IF(M3965="",0,M3965*0.3)))</f>
        <v>2.5888888888888917</v>
      </c>
      <c r="AH3965" s="247">
        <f t="shared" si="3627"/>
        <v>3.5431111111111155</v>
      </c>
      <c r="AI3965">
        <f t="shared" si="3620"/>
        <v>14</v>
      </c>
      <c r="AJ3965">
        <f t="shared" ref="AJ3965" si="3665">AI3965+VLOOKUP(A3965,$A$2665:$O$2769,15,FALSE)</f>
        <v>20</v>
      </c>
      <c r="AK3965">
        <f t="shared" si="3553"/>
        <v>37</v>
      </c>
    </row>
    <row r="3966" spans="1:37" ht="16.5" thickBot="1" x14ac:dyDescent="0.3">
      <c r="A3966" s="238" t="str">
        <f>CONCATENATE($C$10,"Wk ",B3966,"P",A3948)</f>
        <v>2015Wk 17P37</v>
      </c>
      <c r="B3966" s="52">
        <v>17</v>
      </c>
      <c r="C3966" s="52">
        <f>IFERROR(VLOOKUP($A3966,$A$106:$Q$3105,5,FALSE),"DNP")</f>
        <v>5</v>
      </c>
      <c r="D3966" s="52">
        <f>IFERROR(VLOOKUP($A3966,$A$106:$Q$3105,6,FALSE),"DNP")</f>
        <v>4</v>
      </c>
      <c r="E3966" s="52">
        <f>IFERROR(VLOOKUP($A3966,$A$106:$Q$3105,7,FALSE),"DNP")</f>
        <v>9</v>
      </c>
      <c r="F3966" s="52">
        <f>IFERROR(VLOOKUP($A3966,$A$106:$Q$3105,8,FALSE),"DNP")</f>
        <v>7</v>
      </c>
      <c r="G3966" s="52">
        <f>IFERROR(VLOOKUP($A3966,$A$106:$Q$3105,9,FALSE),"DNP")</f>
        <v>5</v>
      </c>
      <c r="H3966" s="52">
        <f>IFERROR(VLOOKUP($A3966,$A$106:$Q$3105,10,FALSE),"DNP")</f>
        <v>3</v>
      </c>
      <c r="I3966" s="52">
        <f>IFERROR(VLOOKUP($A3966,$A$106:$Q$3105,11,FALSE),"DNP")</f>
        <v>4</v>
      </c>
      <c r="J3966" s="52">
        <f>IFERROR(VLOOKUP($A3966,$A$106:$Q$3105,12,FALSE),"DNP")</f>
        <v>3</v>
      </c>
      <c r="K3966" s="52">
        <f>IFERROR(VLOOKUP($A3966,$A$106:$Q$3105,13,FALSE),"DNP")</f>
        <v>5</v>
      </c>
      <c r="L3966" s="239">
        <f>IF(OR(K3966="DNP",K3966=""),"DNP",SUM(C3966:K3966))</f>
        <v>45</v>
      </c>
      <c r="M3966" s="240">
        <f>IFERROR(VLOOKUP($A3966,$A$106:$Q$3105,17,FALSE),"DNP")</f>
        <v>0</v>
      </c>
      <c r="N3966" s="241"/>
      <c r="O3966" s="241"/>
      <c r="P3966" s="241"/>
      <c r="Q3966" s="241"/>
      <c r="R3966" s="241"/>
      <c r="S3966" s="241"/>
      <c r="T3966" s="241"/>
      <c r="U3966" s="241"/>
      <c r="V3966" s="241"/>
      <c r="W3966" s="242"/>
      <c r="X3966" s="243"/>
      <c r="Y3966" s="49" t="str">
        <f t="shared" ref="Y3966" si="3666">IF(M3966="DNP","DNP",IF(M3966=1,"T",IF(M3966&gt;1,"W","L")))</f>
        <v>L</v>
      </c>
      <c r="Z3966" s="49">
        <f t="shared" si="3612"/>
        <v>0</v>
      </c>
      <c r="AA3966" s="244">
        <f t="shared" si="3613"/>
        <v>0</v>
      </c>
      <c r="AB3966" s="250">
        <f t="shared" ref="AB3966" si="3667">IF(AE3966&gt;=4,ROUNDDOWN((((VLOOKUP(MAX(AE3950:AE3966),AE3950:AK3967,7,FALSE)+VLOOKUP(MAX(AE3950:AE3966)-1,AE3950:AK3967,7,FALSE)+VLOOKUP(MAX(AE3950:AE3966)-2,AE3950:AK3967,7,FALSE)+VLOOKUP(MAX(AE3950:AE3966)-3,AE3950:AK3967,7,FALSE))/4)-36)*0.8,0),G3948)</f>
        <v>4</v>
      </c>
      <c r="AC3966" s="246">
        <f t="shared" si="3646"/>
        <v>17</v>
      </c>
      <c r="AD3966" t="str">
        <f>IF(L3966&lt;&gt;"DNP","P","DNP")</f>
        <v>P</v>
      </c>
      <c r="AE3966" s="52">
        <f>COUNTIF(AD3950:AD3966,"=P")</f>
        <v>17</v>
      </c>
      <c r="AF3966" t="str">
        <f t="shared" si="3616"/>
        <v>R</v>
      </c>
      <c r="AG3966" s="247">
        <f>IF(OR(W3966="DNP",W3966="")=TRUE,0,((W3969-W3966)*0.4)+(IF(Y3966="W",0.3,IF(Y3966="T",0,-0.3)))+(IF(X3966="",0,X3966*0.3)))+IF(OR(L3966="DNP",L3966="")=TRUE,0,((L3969-L3966)*0.4)+(IF(Y3966="W",0.3,IF(Y3966="T",0,-0.3)))+(IF(M3966="",0,M3966*0.3)))</f>
        <v>-1.2777777777777772</v>
      </c>
      <c r="AH3966" s="247">
        <f t="shared" si="3627"/>
        <v>1.091111111111114</v>
      </c>
      <c r="AI3966">
        <f t="shared" si="3620"/>
        <v>13</v>
      </c>
      <c r="AJ3966">
        <f t="shared" ref="AJ3966" si="3668">AI3966+VLOOKUP(A3966,$A$2832:$O$2936,15,FALSE)</f>
        <v>13</v>
      </c>
      <c r="AK3966">
        <f t="shared" si="3553"/>
        <v>45</v>
      </c>
    </row>
    <row r="3967" spans="1:37" ht="16.5" thickBot="1" x14ac:dyDescent="0.3">
      <c r="A3967" s="238" t="str">
        <f>CONCATENATE($C$10,"Wk ",B3967,"P",A3948)</f>
        <v>2015Wk 18P37</v>
      </c>
      <c r="B3967" s="52">
        <v>18</v>
      </c>
      <c r="C3967" s="241"/>
      <c r="D3967" s="241"/>
      <c r="E3967" s="241"/>
      <c r="F3967" s="241"/>
      <c r="G3967" s="241"/>
      <c r="H3967" s="241"/>
      <c r="I3967" s="241"/>
      <c r="J3967" s="241"/>
      <c r="K3967" s="241"/>
      <c r="L3967" s="248"/>
      <c r="M3967" s="249"/>
      <c r="N3967" s="52">
        <f>IFERROR(VLOOKUP($A3967,$A$106:$Q$3105,5,FALSE),"DNP")</f>
        <v>4</v>
      </c>
      <c r="O3967" s="52">
        <f>IFERROR(VLOOKUP($A3967,$A$106:$Q$3105,6,FALSE),"DNP")</f>
        <v>6</v>
      </c>
      <c r="P3967" s="52">
        <f>IFERROR(VLOOKUP($A3967,$A$106:$Q$3105,7,FALSE),"DNP")</f>
        <v>5</v>
      </c>
      <c r="Q3967" s="52">
        <f>IFERROR(VLOOKUP($A3967,$A$106:$Q$3105,8,FALSE),"DNP")</f>
        <v>5</v>
      </c>
      <c r="R3967" s="52">
        <f>IFERROR(VLOOKUP($A3967,$A$106:$Q$3105,9,FALSE),"DNP")</f>
        <v>4</v>
      </c>
      <c r="S3967" s="52">
        <f>IFERROR(VLOOKUP($A3967,$A$106:$Q$3105,10,FALSE),"DNP")</f>
        <v>6</v>
      </c>
      <c r="T3967" s="52">
        <f>IFERROR(VLOOKUP($A3967,$A$106:$Q$3105,11,FALSE),"DNP")</f>
        <v>3</v>
      </c>
      <c r="U3967" s="52">
        <f>IFERROR(VLOOKUP($A3967,$A$106:$Q$3105,12,FALSE),"DNP")</f>
        <v>5</v>
      </c>
      <c r="V3967" s="52">
        <f>IFERROR(VLOOKUP($A3967,$A$106:$Q$3105,13,FALSE),"DNP")</f>
        <v>5</v>
      </c>
      <c r="W3967" s="239">
        <f>IF(OR(V3967="DNP",V3967=""),"DNP",SUM(N3967:V3967))</f>
        <v>43</v>
      </c>
      <c r="X3967" s="240">
        <f>IFERROR(VLOOKUP($A3967,$A$106:$Q$3105,17,FALSE),"DNP")</f>
        <v>0</v>
      </c>
      <c r="Y3967" s="49" t="str">
        <f t="shared" ref="Y3967" si="3669">IF(X3967="DNP","DNP",IF(X3967=1,"T",IF(X3967&gt;1,"W","L")))</f>
        <v>L</v>
      </c>
      <c r="Z3967" s="49">
        <f t="shared" si="3612"/>
        <v>0</v>
      </c>
      <c r="AA3967" s="244">
        <f t="shared" si="3613"/>
        <v>0</v>
      </c>
      <c r="AB3967" s="250">
        <f t="shared" ref="AB3967" si="3670">IF(AE3967&gt;=4,ROUNDDOWN((((VLOOKUP(MAX(AE3950:AE3967),AE3950:AK3967,7,FALSE)+VLOOKUP(MAX(AE3950:AE3967)-1,AE3950:AK3967,7,FALSE)+VLOOKUP(MAX(AE3950:AE3967)-2,AE3950:AK3967,7,FALSE)+VLOOKUP(MAX(AE3950:AE3967)-3,AE3950:AK3967,7,FALSE))/4)-36)*0.8,0),G3948)</f>
        <v>4</v>
      </c>
      <c r="AC3967" s="246">
        <f t="shared" si="3646"/>
        <v>18</v>
      </c>
      <c r="AD3967" t="str">
        <f>IF(W3967&lt;&gt;"DNP","P","DNP")</f>
        <v>P</v>
      </c>
      <c r="AE3967" s="52">
        <f>COUNTIF(AD3950:AD3967,"=P")</f>
        <v>18</v>
      </c>
      <c r="AF3967" t="str">
        <f t="shared" si="3616"/>
        <v>R</v>
      </c>
      <c r="AG3967" s="247">
        <f>IF(OR(W3967="DNP",W3967="")=TRUE,0,((W3969-W3967)*0.4)+(IF(Y3967="W",0.3,IF(Y3967="T",0,-0.3)))+(IF(X3967="",0,X3967*0.3)))+IF(OR(L3967="DNP",L3967="")=TRUE,0,((L3969-L3967)*0.4)+(IF(Y3967="W",0.3,IF(Y3967="T",0,-0.3)))+(IF(M3967="",0,M3967*0.3)))</f>
        <v>-1.0111111111111086</v>
      </c>
      <c r="AH3967" s="247">
        <f t="shared" si="3627"/>
        <v>-1.0128888888888852</v>
      </c>
      <c r="AI3967">
        <f t="shared" si="3620"/>
        <v>13</v>
      </c>
      <c r="AJ3967">
        <f t="shared" ref="AJ3967" si="3671">AI3967+VLOOKUP(A3967,$A$2999:$O$3103,15,FALSE)</f>
        <v>12</v>
      </c>
      <c r="AK3967">
        <f t="shared" si="3553"/>
        <v>43</v>
      </c>
    </row>
    <row r="3968" spans="1:37" ht="18" x14ac:dyDescent="0.25">
      <c r="A3968" s="238" t="str">
        <f>CONCATENATE($C$10,"S&amp;AP",A3948)</f>
        <v>2015S&amp;AP37</v>
      </c>
      <c r="B3968" s="251" t="s">
        <v>321</v>
      </c>
      <c r="C3968" s="252" t="str">
        <f>CONCATENATE(SUM(C3950:C3967)+100,COUNT(C3950:C3967)+100)</f>
        <v>144109</v>
      </c>
      <c r="D3968" s="252" t="str">
        <f t="shared" ref="D3968:K3968" si="3672">CONCATENATE(SUM(D3950:D3967)+100,COUNT(D3950:D3967)+100)</f>
        <v>142109</v>
      </c>
      <c r="E3968" s="252" t="str">
        <f t="shared" si="3672"/>
        <v>163109</v>
      </c>
      <c r="F3968" s="252" t="str">
        <f t="shared" si="3672"/>
        <v>148109</v>
      </c>
      <c r="G3968" s="252" t="str">
        <f t="shared" si="3672"/>
        <v>135109</v>
      </c>
      <c r="H3968" s="252" t="str">
        <f t="shared" si="3672"/>
        <v>135109</v>
      </c>
      <c r="I3968" s="252" t="str">
        <f t="shared" si="3672"/>
        <v>136109</v>
      </c>
      <c r="J3968" s="252" t="str">
        <f t="shared" si="3672"/>
        <v>131109</v>
      </c>
      <c r="K3968" s="252" t="str">
        <f t="shared" si="3672"/>
        <v>149109</v>
      </c>
      <c r="L3968" s="253"/>
      <c r="M3968" s="254">
        <f>SUM(M3950:M3967)</f>
        <v>12</v>
      </c>
      <c r="N3968" s="252" t="str">
        <f>CONCATENATE(SUM(N3950:N3967)+100,COUNT(N3950:N3967)+100)</f>
        <v>140109</v>
      </c>
      <c r="O3968" s="252" t="str">
        <f t="shared" ref="O3968:V3968" si="3673">CONCATENATE(SUM(O3950:O3967)+100,COUNT(O3950:O3967)+100)</f>
        <v>144109</v>
      </c>
      <c r="P3968" s="252" t="str">
        <f t="shared" si="3673"/>
        <v>146109</v>
      </c>
      <c r="Q3968" s="252" t="str">
        <f t="shared" si="3673"/>
        <v>137109</v>
      </c>
      <c r="R3968" s="252" t="str">
        <f t="shared" si="3673"/>
        <v>130109</v>
      </c>
      <c r="S3968" s="252" t="str">
        <f t="shared" si="3673"/>
        <v>148109</v>
      </c>
      <c r="T3968" s="252" t="str">
        <f t="shared" si="3673"/>
        <v>134109</v>
      </c>
      <c r="U3968" s="252" t="str">
        <f t="shared" si="3673"/>
        <v>146109</v>
      </c>
      <c r="V3968" s="252" t="str">
        <f t="shared" si="3673"/>
        <v>146109</v>
      </c>
      <c r="W3968" s="253"/>
      <c r="X3968" s="254">
        <f>SUM(X3950:X3967)</f>
        <v>12</v>
      </c>
      <c r="Y3968" s="255"/>
      <c r="Z3968" s="256"/>
      <c r="AA3968" s="257"/>
      <c r="AB3968" s="52"/>
      <c r="AC3968" s="52"/>
    </row>
    <row r="3969" spans="1:37" ht="18" x14ac:dyDescent="0.25">
      <c r="B3969" s="251" t="s">
        <v>322</v>
      </c>
      <c r="C3969" s="258">
        <f>AVERAGE(C3950:C3967)</f>
        <v>4.8888888888888893</v>
      </c>
      <c r="D3969" s="258">
        <f t="shared" ref="D3969:K3969" si="3674">AVERAGE(D3950:D3967)</f>
        <v>4.666666666666667</v>
      </c>
      <c r="E3969" s="258">
        <f t="shared" si="3674"/>
        <v>7</v>
      </c>
      <c r="F3969" s="258">
        <f t="shared" si="3674"/>
        <v>5.333333333333333</v>
      </c>
      <c r="G3969" s="258">
        <f t="shared" si="3674"/>
        <v>3.8888888888888888</v>
      </c>
      <c r="H3969" s="258">
        <f t="shared" si="3674"/>
        <v>3.8888888888888888</v>
      </c>
      <c r="I3969" s="258">
        <f t="shared" si="3674"/>
        <v>4</v>
      </c>
      <c r="J3969" s="258">
        <f t="shared" si="3674"/>
        <v>3.4444444444444446</v>
      </c>
      <c r="K3969" s="258">
        <f t="shared" si="3674"/>
        <v>5.4444444444444446</v>
      </c>
      <c r="L3969" s="259">
        <f>SUM(C3969:K3969)</f>
        <v>42.555555555555557</v>
      </c>
      <c r="M3969" s="260"/>
      <c r="N3969" s="258">
        <f>AVERAGE(N3950:N3967)</f>
        <v>4.4444444444444446</v>
      </c>
      <c r="O3969" s="258">
        <f t="shared" ref="O3969:V3969" si="3675">AVERAGE(O3950:O3967)</f>
        <v>4.8888888888888893</v>
      </c>
      <c r="P3969" s="261">
        <f t="shared" si="3675"/>
        <v>5.1111111111111107</v>
      </c>
      <c r="Q3969" s="261">
        <f t="shared" si="3675"/>
        <v>4.1111111111111107</v>
      </c>
      <c r="R3969" s="261">
        <f t="shared" si="3675"/>
        <v>3.3333333333333335</v>
      </c>
      <c r="S3969" s="261">
        <f t="shared" si="3675"/>
        <v>5.333333333333333</v>
      </c>
      <c r="T3969" s="261">
        <f t="shared" si="3675"/>
        <v>3.7777777777777777</v>
      </c>
      <c r="U3969" s="261">
        <f t="shared" si="3675"/>
        <v>5.1111111111111107</v>
      </c>
      <c r="V3969" s="261">
        <f t="shared" si="3675"/>
        <v>5.1111111111111107</v>
      </c>
      <c r="W3969" s="262">
        <f>SUM(N3969:V3969)</f>
        <v>41.222222222222229</v>
      </c>
      <c r="X3969" s="260"/>
      <c r="Y3969" s="148"/>
      <c r="Z3969" s="263"/>
      <c r="AA3969" s="264"/>
      <c r="AB3969" s="52"/>
      <c r="AC3969" s="52"/>
    </row>
    <row r="3970" spans="1:37" x14ac:dyDescent="0.25">
      <c r="B3970" s="265"/>
      <c r="C3970" s="266"/>
      <c r="D3970" s="265"/>
      <c r="E3970" s="266"/>
      <c r="F3970" s="265"/>
      <c r="G3970" s="266"/>
      <c r="H3970" s="265"/>
      <c r="I3970" s="266"/>
      <c r="J3970" s="265"/>
      <c r="K3970" s="266"/>
      <c r="L3970" s="265"/>
      <c r="M3970" s="266"/>
      <c r="N3970" s="265"/>
      <c r="O3970" s="266"/>
      <c r="P3970" s="265"/>
      <c r="Q3970" s="266"/>
      <c r="R3970" s="265"/>
      <c r="S3970" s="266"/>
      <c r="T3970" s="265"/>
      <c r="U3970" s="266"/>
      <c r="V3970" s="265"/>
      <c r="W3970" s="266"/>
      <c r="X3970" s="265"/>
      <c r="Y3970" s="266"/>
      <c r="Z3970" s="265"/>
      <c r="AA3970" s="266"/>
      <c r="AB3970" s="265"/>
      <c r="AC3970" s="266"/>
    </row>
    <row r="3971" spans="1:37" ht="18.75" thickBot="1" x14ac:dyDescent="0.3">
      <c r="B3971" s="267"/>
      <c r="C3971" s="267"/>
      <c r="D3971" s="267"/>
      <c r="E3971" s="296" t="s">
        <v>323</v>
      </c>
      <c r="F3971" s="297"/>
      <c r="G3971" s="297"/>
      <c r="H3971" s="297"/>
      <c r="I3971" s="297"/>
      <c r="J3971" s="297"/>
      <c r="K3971" s="297"/>
      <c r="L3971" s="297"/>
      <c r="M3971" s="297"/>
    </row>
    <row r="3972" spans="1:37" ht="16.5" thickBot="1" x14ac:dyDescent="0.3">
      <c r="B3972" s="267"/>
      <c r="C3972" s="52"/>
      <c r="D3972" s="268" t="s">
        <v>324</v>
      </c>
      <c r="E3972" s="293" t="s">
        <v>325</v>
      </c>
      <c r="F3972" s="294"/>
      <c r="G3972" s="294"/>
      <c r="H3972" s="294"/>
      <c r="I3972" s="294"/>
      <c r="J3972" s="294"/>
      <c r="K3972" s="294"/>
      <c r="L3972" s="294"/>
      <c r="M3972" s="295"/>
      <c r="P3972" t="s">
        <v>326</v>
      </c>
      <c r="R3972" t="s">
        <v>327</v>
      </c>
    </row>
    <row r="3973" spans="1:37" x14ac:dyDescent="0.25">
      <c r="B3973" s="267"/>
      <c r="C3973" s="52"/>
      <c r="D3973" s="269">
        <f>MAX(AC3950:AC3967)</f>
        <v>18</v>
      </c>
      <c r="E3973" s="270" t="s">
        <v>328</v>
      </c>
      <c r="F3973" s="271" t="s">
        <v>329</v>
      </c>
      <c r="G3973" s="271" t="s">
        <v>330</v>
      </c>
      <c r="H3973" s="271" t="s">
        <v>331</v>
      </c>
      <c r="I3973" s="271" t="s">
        <v>332</v>
      </c>
      <c r="J3973" s="271" t="s">
        <v>19</v>
      </c>
      <c r="K3973" s="271" t="s">
        <v>333</v>
      </c>
      <c r="L3973" s="271" t="s">
        <v>334</v>
      </c>
      <c r="M3973" s="272" t="s">
        <v>312</v>
      </c>
      <c r="N3973" t="s">
        <v>318</v>
      </c>
      <c r="O3973" s="273" t="s">
        <v>18</v>
      </c>
      <c r="P3973" s="274" t="s">
        <v>335</v>
      </c>
      <c r="Q3973" s="274" t="s">
        <v>336</v>
      </c>
      <c r="R3973" t="s">
        <v>0</v>
      </c>
      <c r="S3973" t="s">
        <v>1</v>
      </c>
      <c r="T3973" t="s">
        <v>13</v>
      </c>
      <c r="U3973" t="s">
        <v>337</v>
      </c>
      <c r="V3973" s="237" t="s">
        <v>338</v>
      </c>
      <c r="W3973" s="237" t="s">
        <v>339</v>
      </c>
      <c r="X3973" s="237" t="s">
        <v>340</v>
      </c>
      <c r="Y3973" s="237" t="s">
        <v>341</v>
      </c>
      <c r="Z3973" s="237" t="s">
        <v>342</v>
      </c>
      <c r="AA3973" s="237" t="s">
        <v>343</v>
      </c>
      <c r="AB3973" s="237" t="s">
        <v>344</v>
      </c>
      <c r="AC3973" s="237" t="s">
        <v>345</v>
      </c>
    </row>
    <row r="3974" spans="1:37" ht="16.5" thickBot="1" x14ac:dyDescent="0.3">
      <c r="A3974" s="238" t="str">
        <f>CONCATENATE($C$10,"P",A3948)</f>
        <v>2015P37</v>
      </c>
      <c r="B3974" s="275"/>
      <c r="C3974" s="52" t="str">
        <f>C3948</f>
        <v>Brian Thompson</v>
      </c>
      <c r="D3974" s="276">
        <f>IF(D3973=0,G3948,VLOOKUP(D3973,B3950:AB3967,27,FALSE))</f>
        <v>4</v>
      </c>
      <c r="E3974" s="277">
        <f>E3977+E3980</f>
        <v>24</v>
      </c>
      <c r="F3974" s="277">
        <f>F3977+F3980</f>
        <v>12</v>
      </c>
      <c r="G3974" s="277">
        <f>G3977+G3980</f>
        <v>6</v>
      </c>
      <c r="H3974" s="277">
        <f>H3977+H3980</f>
        <v>0</v>
      </c>
      <c r="I3974" s="277">
        <f>I3977+I3980</f>
        <v>36</v>
      </c>
      <c r="J3974" s="278">
        <f>E3974/I3974</f>
        <v>0.66666666666666663</v>
      </c>
      <c r="K3974" s="279">
        <f>F3974/SUM(F3974:H3974)</f>
        <v>0.66666666666666663</v>
      </c>
      <c r="L3974" s="277">
        <f>L3977+L3980</f>
        <v>6</v>
      </c>
      <c r="M3974" s="277">
        <f>M3977+M3980</f>
        <v>73</v>
      </c>
      <c r="N3974" s="247">
        <f>VLOOKUP(D3973,AC3950:AH3967,6,FALSE)</f>
        <v>-1.0128888888888852</v>
      </c>
      <c r="O3974">
        <f>IFERROR(VLOOKUP(D3973,AC3950:AI3967,7,FALSE),AI3950)</f>
        <v>13</v>
      </c>
      <c r="P3974" s="134">
        <f>IF(D3974&lt;=-1,ROUNDUP(((((ROUNDDOWN((AVERAGE(L3950:L3967,W3950:W3967)-36)*0.8,0)+0.001)/0.8)+36)*(COUNT(L3950:L3967,W3950:W3967)+1))-SUM(L3950:L3967,W3950:W3967),0),ROUNDUP(((((ROUNDDOWN((AVERAGE(L3950:L3967,W3950:W3967)-36)*0.8,0)+1)/0.8)+36)*(COUNT(L3950:L3967,W3950:W3967)+1))-SUM(L3950:L3967,W3950:W3967),0))</f>
        <v>49</v>
      </c>
      <c r="Q3974" s="134">
        <f>IF(ROUNDDOWN((AVERAGE(L3950:L3967,W3950:W3967)-36)*0.8,0)&lt;=0,ROUNDDOWN(((((ROUNDDOWN((AVERAGE(L3950:L3967,W3950:W3967)-36)*0.8,0)-1)/0.8)+36)*(COUNT(L3950:L3967,W3950:W3967)+1))-SUM(L3950:L3967,W3950:W3967),0),ROUNDDOWN(((((ROUNDDOWN((AVERAGE(L3950:L3967,W3950:W3967)-36)*0.8,0)-0.001)/0.8)+36)*(COUNT(L3950:L3967,W3950:W3967)+1))-SUM(L3950:L3967,W3950:W3967),0))</f>
        <v>24</v>
      </c>
      <c r="R3974" s="247">
        <f>L3969</f>
        <v>42.555555555555557</v>
      </c>
      <c r="S3974" s="247">
        <f>W3969</f>
        <v>41.222222222222229</v>
      </c>
      <c r="T3974">
        <f>SUMIF(AD3950:AD3967,"P",AI3950:AI3967)</f>
        <v>227</v>
      </c>
      <c r="U3974">
        <f>SUMIF(AD3950:AD3967,"P",AJ3950:AJ3967)</f>
        <v>245</v>
      </c>
      <c r="V3974" s="280">
        <f>SUM(COUNTIF(C3950:C3967,3),COUNTIF(D3950:D3967,2),COUNTIF(E3950:E3967,3),COUNTIF(F3950:F3967,2),COUNTIF(G3950:G3967,2),COUNTIF(H3950:H3967,1),COUNTIF(I3950:I3967,2),COUNTIF(J3950:J3967,1),COUNTIF(K3950:K3967,2),COUNTIF(N3950:N3967,2),COUNTIF(O3950:O3967,2),COUNTIF(P3950:P3967,3),COUNTIF(Q3950:Q3967,2),COUNTIF(R3950:R3967,1),COUNTIF(S3950:S3967,2),COUNTIF(T3950:T3967,1),COUNTIF(U3950:U3967,2),COUNTIF(V3950:V3967,3))/(9*MAX($AE3950:$AE3967))</f>
        <v>0</v>
      </c>
      <c r="W3974" s="280">
        <f>SUM(COUNTIF(C3950:C3967,4),COUNTIF(D3950:D3967,3),COUNTIF(E3950:E3967,4),COUNTIF(F3950:F3967,3),COUNTIF(G3950:G3967,3),COUNTIF(H3950:H3967,2),COUNTIF(I3950:I3967,3),COUNTIF(J3950:J3967,2),COUNTIF(K3950:K3967,3),COUNTIF(N3950:N3967,3),COUNTIF(O3950:O3967,3),COUNTIF(P3950:P3967,4),COUNTIF(Q3950:Q3967,3),COUNTIF(R3950:R3967,2),COUNTIF(S3950:S3967,3),COUNTIF(T3950:T3967,2),COUNTIF(U3950:U3967,3),COUNTIF(V3950:V3967,4))/(9*MAX($AE3950:$AE3967))</f>
        <v>6.1728395061728392E-2</v>
      </c>
      <c r="X3974" s="280">
        <f>SUM(COUNTIF(C3950:C3967,5),COUNTIF(D3950:D3967,4),COUNTIF(E3950:E3967,5),COUNTIF(F3950:F3967,4),COUNTIF(G3950:G3967,4),COUNTIF(H3950:H3967,3),COUNTIF(I3950:I3967,4),COUNTIF(J3950:J3967,3),COUNTIF(K3950:K3967,4),COUNTIF(N3950:N3967,4),COUNTIF(O3950:O3967,4),COUNTIF(P3950:P3967,5),COUNTIF(Q3950:Q3967,4),COUNTIF(R3950:R3967,3),COUNTIF(S3950:S3967,4),COUNTIF(T3950:T3967,3),COUNTIF(U3950:U3967,4),COUNTIF(V3950:V3967,5))/(9*MAX($AE3950:$AE3967))</f>
        <v>0.42592592592592593</v>
      </c>
      <c r="Y3974" s="280">
        <f>SUM(COUNTIF(C3950:C3967,6),COUNTIF(D3950:D3967,5),COUNTIF(E3950:E3967,6),COUNTIF(F3950:F3967,5),COUNTIF(G3950:G3967,5),COUNTIF(H3950:H3967,4),COUNTIF(I3950:I3967,5),COUNTIF(J3950:J3967,4),COUNTIF(K3950:K3967,5),COUNTIF(N3950:N3967,5),COUNTIF(O3950:O3967,5),COUNTIF(P3950:P3967,6),COUNTIF(Q3950:Q3967,5),COUNTIF(R3950:R3967,4),COUNTIF(S3950:S3967,5),COUNTIF(T3950:T3967,4),COUNTIF(U3950:U3967,5),COUNTIF(V3950:V3967,6))/(9*MAX($AE3950:$AE3967))</f>
        <v>0.34567901234567899</v>
      </c>
      <c r="Z3974" s="280">
        <f>SUM(COUNTIF(C3950:C3967,"&gt;=7"),COUNTIF(D3950:D3967,"&gt;=6"),COUNTIF(E3950:E3967,"&gt;=7"),COUNTIF(F3950:F3967,"&gt;=6"),COUNTIF(G3950:G3967,"&gt;=6"),COUNTIF(H3950:H3967,"&gt;=5"),COUNTIF(I3950:I3967,"&gt;=6"),COUNTIF(J3950:J3967,"&gt;=5"),COUNTIF(K3950:K3967,"&gt;=6"),COUNTIF(N3950:N3967,"&gt;=6"),COUNTIF(O3950:O3967,"&gt;=6"),COUNTIF(P3950:P3967,"&gt;=7"),COUNTIF(Q3950:Q3967,"&gt;=6"),COUNTIF(R3950:R3967,"&gt;=5"),COUNTIF(S3950:S3967,"&gt;=6"),COUNTIF(T3950:T3967,"&gt;=5"),COUNTIF(U3950:U3967,"&gt;=6"),COUNTIF(V3950:V3967,"&gt;=7"))/(9*MAX($AE3950:$AE3967))</f>
        <v>0.16666666666666666</v>
      </c>
      <c r="AA3974">
        <f>AVERAGE(AI3950:AI3959)</f>
        <v>11.9</v>
      </c>
      <c r="AB3974">
        <f t="shared" ref="AB3974" si="3676">MAX(AI3950:AI3967)</f>
        <v>14</v>
      </c>
      <c r="AC3974">
        <f>MIN(AI3950:AI3966)</f>
        <v>11</v>
      </c>
    </row>
    <row r="3975" spans="1:37" x14ac:dyDescent="0.25">
      <c r="E3975" s="293" t="s">
        <v>346</v>
      </c>
      <c r="F3975" s="294"/>
      <c r="G3975" s="294"/>
      <c r="H3975" s="294"/>
      <c r="I3975" s="294"/>
      <c r="J3975" s="294"/>
      <c r="K3975" s="294"/>
      <c r="L3975" s="294"/>
      <c r="M3975" s="295"/>
    </row>
    <row r="3976" spans="1:37" x14ac:dyDescent="0.25">
      <c r="E3976" s="270" t="s">
        <v>328</v>
      </c>
      <c r="F3976" s="271" t="s">
        <v>329</v>
      </c>
      <c r="G3976" s="271" t="s">
        <v>330</v>
      </c>
      <c r="H3976" s="271" t="s">
        <v>331</v>
      </c>
      <c r="I3976" s="271" t="s">
        <v>332</v>
      </c>
      <c r="J3976" s="271" t="s">
        <v>19</v>
      </c>
      <c r="K3976" s="271" t="s">
        <v>333</v>
      </c>
      <c r="L3976" s="271" t="s">
        <v>334</v>
      </c>
      <c r="M3976" s="272" t="s">
        <v>312</v>
      </c>
    </row>
    <row r="3977" spans="1:37" ht="16.5" thickBot="1" x14ac:dyDescent="0.3">
      <c r="E3977" s="281">
        <f>M3968</f>
        <v>12</v>
      </c>
      <c r="F3977" s="199">
        <f>COUNTIF(M3950:M3967,"&gt;1")</f>
        <v>6</v>
      </c>
      <c r="G3977" s="199">
        <f>COUNTIF(M3950:M3967,"&lt;1")</f>
        <v>3</v>
      </c>
      <c r="H3977" s="199">
        <f>COUNTIF(M3950:M3967,"=1")</f>
        <v>0</v>
      </c>
      <c r="I3977" s="199">
        <f>SUM(F3977:H3977)*2</f>
        <v>18</v>
      </c>
      <c r="J3977" s="278">
        <f>E3977/I3977</f>
        <v>0.66666666666666663</v>
      </c>
      <c r="K3977" s="279">
        <f>F3977/SUM(F3977:H3977)</f>
        <v>0.66666666666666663</v>
      </c>
      <c r="L3977" s="282">
        <f>SUM(Z3950,Z3952,Z3954,Z3956,Z3958,Z3960,Z3962,Z3964,Z3966)</f>
        <v>3</v>
      </c>
      <c r="M3977" s="283">
        <f>SUM(AA3950,AA3952,AA3954,AA3956,AA3958,AA3960,AA3962,AA3964,AA3966)</f>
        <v>43</v>
      </c>
    </row>
    <row r="3978" spans="1:37" x14ac:dyDescent="0.25">
      <c r="E3978" s="293" t="s">
        <v>347</v>
      </c>
      <c r="F3978" s="294"/>
      <c r="G3978" s="294"/>
      <c r="H3978" s="294"/>
      <c r="I3978" s="294"/>
      <c r="J3978" s="294"/>
      <c r="K3978" s="294"/>
      <c r="L3978" s="294"/>
      <c r="M3978" s="295"/>
    </row>
    <row r="3979" spans="1:37" x14ac:dyDescent="0.25">
      <c r="E3979" s="270" t="s">
        <v>328</v>
      </c>
      <c r="F3979" s="271" t="s">
        <v>329</v>
      </c>
      <c r="G3979" s="271" t="s">
        <v>330</v>
      </c>
      <c r="H3979" s="271" t="s">
        <v>331</v>
      </c>
      <c r="I3979" s="271" t="s">
        <v>332</v>
      </c>
      <c r="J3979" s="271" t="s">
        <v>19</v>
      </c>
      <c r="K3979" s="271" t="s">
        <v>333</v>
      </c>
      <c r="L3979" s="271" t="s">
        <v>334</v>
      </c>
      <c r="M3979" s="272" t="s">
        <v>312</v>
      </c>
    </row>
    <row r="3980" spans="1:37" ht="16.5" thickBot="1" x14ac:dyDescent="0.3">
      <c r="E3980" s="281">
        <f>X3968</f>
        <v>12</v>
      </c>
      <c r="F3980" s="199">
        <f>COUNTIF(X3950:X3967,"&gt;1")</f>
        <v>6</v>
      </c>
      <c r="G3980" s="199">
        <f>COUNTIF(X3950:X3967,"&lt;1")</f>
        <v>3</v>
      </c>
      <c r="H3980" s="199">
        <f>COUNTIF(X3950:X3967,"=1")</f>
        <v>0</v>
      </c>
      <c r="I3980" s="199">
        <f>SUM(F3980:H3980)*2</f>
        <v>18</v>
      </c>
      <c r="J3980" s="278">
        <f>E3980/I3980</f>
        <v>0.66666666666666663</v>
      </c>
      <c r="K3980" s="279">
        <f>F3980/SUM(F3980:H3980)</f>
        <v>0.66666666666666663</v>
      </c>
      <c r="L3980" s="284">
        <f>SUM(Z3951,Z3953,Z3955,Z3957,Z3959,Z3961,Z3963,Z3965,Z3967)</f>
        <v>3</v>
      </c>
      <c r="M3980" s="285">
        <f>SUM(AA3951,AA3953,AA3955,AA3957,AA3959,AA3961,AA3963,AA3965,AA3967)</f>
        <v>30</v>
      </c>
    </row>
    <row r="3982" spans="1:37" ht="16.5" thickBot="1" x14ac:dyDescent="0.3"/>
    <row r="3983" spans="1:37" ht="21" thickBot="1" x14ac:dyDescent="0.35">
      <c r="A3983" s="223">
        <v>38</v>
      </c>
      <c r="B3983" s="224"/>
      <c r="C3983" s="225" t="s">
        <v>349</v>
      </c>
      <c r="D3983" s="225"/>
      <c r="E3983" s="225"/>
      <c r="F3983" s="23" t="s">
        <v>308</v>
      </c>
      <c r="G3983" s="226">
        <v>3</v>
      </c>
      <c r="I3983" s="225"/>
      <c r="J3983" s="52"/>
      <c r="K3983" s="52"/>
      <c r="L3983" s="298" t="s">
        <v>0</v>
      </c>
      <c r="M3983" s="299"/>
      <c r="N3983" s="225"/>
      <c r="O3983" s="225"/>
      <c r="P3983" s="225"/>
      <c r="Q3983" s="225"/>
      <c r="R3983" s="225" t="s">
        <v>309</v>
      </c>
      <c r="S3983" s="226"/>
      <c r="T3983" s="52"/>
      <c r="U3983" s="52"/>
      <c r="V3983" s="52"/>
      <c r="W3983" s="298" t="s">
        <v>1</v>
      </c>
      <c r="X3983" s="299"/>
      <c r="Y3983" s="52"/>
      <c r="Z3983" s="52"/>
      <c r="AA3983" s="52"/>
      <c r="AB3983" s="52"/>
      <c r="AC3983" s="52"/>
    </row>
    <row r="3984" spans="1:37" ht="16.5" thickBot="1" x14ac:dyDescent="0.3">
      <c r="B3984" s="52" t="s">
        <v>4</v>
      </c>
      <c r="C3984" s="228">
        <v>1</v>
      </c>
      <c r="D3984" s="229">
        <v>2</v>
      </c>
      <c r="E3984" s="229">
        <v>3</v>
      </c>
      <c r="F3984" s="229">
        <v>4</v>
      </c>
      <c r="G3984" s="229">
        <v>5</v>
      </c>
      <c r="H3984" s="229">
        <v>6</v>
      </c>
      <c r="I3984" s="229">
        <v>7</v>
      </c>
      <c r="J3984" s="229">
        <v>8</v>
      </c>
      <c r="K3984" s="230">
        <v>9</v>
      </c>
      <c r="L3984" s="231" t="s">
        <v>69</v>
      </c>
      <c r="M3984" s="232" t="s">
        <v>8</v>
      </c>
      <c r="N3984" s="233">
        <v>10</v>
      </c>
      <c r="O3984" s="234">
        <v>11</v>
      </c>
      <c r="P3984" s="234">
        <v>12</v>
      </c>
      <c r="Q3984" s="234">
        <v>13</v>
      </c>
      <c r="R3984" s="234">
        <v>14</v>
      </c>
      <c r="S3984" s="234">
        <v>15</v>
      </c>
      <c r="T3984" s="234">
        <v>16</v>
      </c>
      <c r="U3984" s="234">
        <v>17</v>
      </c>
      <c r="V3984" s="234">
        <v>18</v>
      </c>
      <c r="W3984" s="231" t="s">
        <v>69</v>
      </c>
      <c r="X3984" s="232" t="s">
        <v>8</v>
      </c>
      <c r="Y3984" s="235" t="s">
        <v>310</v>
      </c>
      <c r="Z3984" s="236" t="s">
        <v>311</v>
      </c>
      <c r="AA3984" s="235" t="s">
        <v>312</v>
      </c>
      <c r="AB3984" s="235" t="s">
        <v>313</v>
      </c>
      <c r="AC3984" s="237" t="s">
        <v>314</v>
      </c>
      <c r="AD3984" s="237" t="s">
        <v>315</v>
      </c>
      <c r="AE3984" s="237" t="s">
        <v>316</v>
      </c>
      <c r="AF3984" s="237" t="s">
        <v>192</v>
      </c>
      <c r="AG3984" s="237" t="s">
        <v>317</v>
      </c>
      <c r="AH3984" s="237" t="s">
        <v>318</v>
      </c>
      <c r="AI3984" s="237" t="s">
        <v>18</v>
      </c>
      <c r="AJ3984" s="237" t="s">
        <v>319</v>
      </c>
      <c r="AK3984" t="s">
        <v>69</v>
      </c>
    </row>
    <row r="3985" spans="1:37" ht="16.5" thickBot="1" x14ac:dyDescent="0.3">
      <c r="A3985" s="238" t="str">
        <f>CONCATENATE($C$10,"Wk ",B3985,"P",A3983)</f>
        <v>2015Wk 1P38</v>
      </c>
      <c r="B3985" s="52">
        <v>1</v>
      </c>
      <c r="C3985" s="52" t="str">
        <f>IFERROR(VLOOKUP($A3985,$A$106:$Q$3105,5,FALSE),"DNP")</f>
        <v>DNP</v>
      </c>
      <c r="D3985" s="52" t="str">
        <f>IFERROR(VLOOKUP($A3985,$A$106:$Q$3105,6,FALSE),"DNP")</f>
        <v>DNP</v>
      </c>
      <c r="E3985" s="52" t="str">
        <f>IFERROR(VLOOKUP($A3985,$A$106:$Q$3105,7,FALSE),"DNP")</f>
        <v>DNP</v>
      </c>
      <c r="F3985" s="52" t="str">
        <f>IFERROR(VLOOKUP($A3985,$A$106:$Q$3105,8,FALSE),"DNP")</f>
        <v>DNP</v>
      </c>
      <c r="G3985" s="52" t="str">
        <f>IFERROR(VLOOKUP($A3985,$A$106:$Q$3105,9,FALSE),"DNP")</f>
        <v>DNP</v>
      </c>
      <c r="H3985" s="52" t="str">
        <f>IFERROR(VLOOKUP($A3985,$A$106:$Q$3105,10,FALSE),"DNP")</f>
        <v>DNP</v>
      </c>
      <c r="I3985" s="52" t="str">
        <f>IFERROR(VLOOKUP($A3985,$A$106:$Q$3105,11,FALSE),"DNP")</f>
        <v>DNP</v>
      </c>
      <c r="J3985" s="52" t="str">
        <f>IFERROR(VLOOKUP($A3985,$A$106:$Q$3105,12,FALSE),"DNP")</f>
        <v>DNP</v>
      </c>
      <c r="K3985" s="52" t="str">
        <f>IFERROR(VLOOKUP($A3985,$A$106:$Q$3105,13,FALSE),"DNP")</f>
        <v>DNP</v>
      </c>
      <c r="L3985" s="239" t="str">
        <f>IF(OR(K3985="DNP",K3985=""),"DNP",SUM(C3985:K3985))</f>
        <v>DNP</v>
      </c>
      <c r="M3985" s="240" t="str">
        <f>IFERROR(VLOOKUP($A3985,$A$106:$Q$3105,17,FALSE),"DNP")</f>
        <v>DNP</v>
      </c>
      <c r="N3985" s="241"/>
      <c r="O3985" s="241"/>
      <c r="P3985" s="241"/>
      <c r="Q3985" s="241"/>
      <c r="R3985" s="241"/>
      <c r="S3985" s="241"/>
      <c r="T3985" s="241"/>
      <c r="U3985" s="241"/>
      <c r="V3985" s="241"/>
      <c r="W3985" s="242"/>
      <c r="X3985" s="243"/>
      <c r="Y3985" s="49" t="str">
        <f>IF(M3985="DNP","DNP",IF(M3985=1,"T",IF(M3985&gt;1,"W","L")))</f>
        <v>DNP</v>
      </c>
      <c r="Z3985" s="49" t="str">
        <f t="shared" ref="Z3985:Z4002" si="3677">IFERROR(VLOOKUP($A3985,$A$106:$Q$3105,15,FALSE),"")</f>
        <v/>
      </c>
      <c r="AA3985" s="244" t="str">
        <f t="shared" ref="AA3985:AA4002" si="3678">IFERROR(VLOOKUP($A3985,$A$106:$Q$3105,16,FALSE),"")</f>
        <v/>
      </c>
      <c r="AB3985" s="245">
        <f t="shared" ref="AB3985" si="3679">G3983</f>
        <v>3</v>
      </c>
      <c r="AC3985" s="246">
        <f t="shared" ref="AC3985:AC3993" si="3680">IF(VLOOKUP(LEFT($A3985,8),$A$106:$Q$3105,17,FALSE)="Played",B3985,"")</f>
        <v>1</v>
      </c>
      <c r="AD3985" t="str">
        <f>IF(L3985&lt;&gt;"DNP","P","DNP")</f>
        <v>DNP</v>
      </c>
      <c r="AE3985" s="52">
        <f>COUNTIF(AD3985:AD3985,"=P")</f>
        <v>0</v>
      </c>
      <c r="AF3985" t="str">
        <f t="shared" ref="AF3985:AF4002" si="3681">IFERROR(VLOOKUP($A3985,$A$106:$R$3105,18,FALSE),"DNP")</f>
        <v>DNP</v>
      </c>
      <c r="AG3985" s="247">
        <f>IF(OR(W3985="DNP",W3985="")=TRUE,0,((W4004-W3985)*0.4)+(IF(Y3985="W",0.3,IF(Y3985="T",0,-0.3)))+(IF(X3985="",0,X3985*0.3)))+IF(OR(L3985="DNP",L3985="")=TRUE,0,((L4004-L3985)*0.4)+(IF(Y3985="W",0.3,IF(Y3985="T",0,-0.3)))+(IF(M3985="",0,M3985*0.3)))</f>
        <v>0</v>
      </c>
      <c r="AH3985" s="247">
        <f>AG3985</f>
        <v>0</v>
      </c>
      <c r="AI3985">
        <f>(34-(AB3985*2))/2</f>
        <v>14</v>
      </c>
      <c r="AJ3985" t="e">
        <f t="shared" ref="AJ3985" si="3682">AI3985+VLOOKUP(A3985,$A$160:$O$264,15,FALSE)</f>
        <v>#N/A</v>
      </c>
      <c r="AK3985" t="str">
        <f t="shared" ref="AK3985:AK4037" si="3683">IFERROR(L3985+W3985,"DNP")</f>
        <v>DNP</v>
      </c>
    </row>
    <row r="3986" spans="1:37" ht="16.5" thickBot="1" x14ac:dyDescent="0.3">
      <c r="A3986" s="238" t="str">
        <f>CONCATENATE($C$10,"Wk ",B3986,"P",A3983)</f>
        <v>2015Wk 2P38</v>
      </c>
      <c r="B3986" s="52">
        <v>2</v>
      </c>
      <c r="C3986" s="241"/>
      <c r="D3986" s="241"/>
      <c r="E3986" s="241"/>
      <c r="F3986" s="241"/>
      <c r="G3986" s="241"/>
      <c r="H3986" s="241"/>
      <c r="I3986" s="241"/>
      <c r="J3986" s="241"/>
      <c r="K3986" s="241"/>
      <c r="L3986" s="248"/>
      <c r="M3986" s="249"/>
      <c r="N3986" s="52" t="str">
        <f>IFERROR(VLOOKUP($A3986,$A$106:$Q$3105,5,FALSE),"DNP")</f>
        <v>DNP</v>
      </c>
      <c r="O3986" s="52" t="str">
        <f>IFERROR(VLOOKUP($A3986,$A$106:$Q$3105,6,FALSE),"DNP")</f>
        <v>DNP</v>
      </c>
      <c r="P3986" s="52" t="str">
        <f>IFERROR(VLOOKUP($A3986,$A$106:$Q$3105,7,FALSE),"DNP")</f>
        <v>DNP</v>
      </c>
      <c r="Q3986" s="52" t="str">
        <f>IFERROR(VLOOKUP($A3986,$A$106:$Q$3105,8,FALSE),"DNP")</f>
        <v>DNP</v>
      </c>
      <c r="R3986" s="52" t="str">
        <f>IFERROR(VLOOKUP($A3986,$A$106:$Q$3105,9,FALSE),"DNP")</f>
        <v>DNP</v>
      </c>
      <c r="S3986" s="52" t="str">
        <f>IFERROR(VLOOKUP($A3986,$A$106:$Q$3105,10,FALSE),"DNP")</f>
        <v>DNP</v>
      </c>
      <c r="T3986" s="52" t="str">
        <f>IFERROR(VLOOKUP($A3986,$A$106:$Q$3105,11,FALSE),"DNP")</f>
        <v>DNP</v>
      </c>
      <c r="U3986" s="52" t="str">
        <f>IFERROR(VLOOKUP($A3986,$A$106:$Q$3105,12,FALSE),"DNP")</f>
        <v>DNP</v>
      </c>
      <c r="V3986" s="52" t="str">
        <f>IFERROR(VLOOKUP($A3986,$A$106:$Q$3105,13,FALSE),"DNP")</f>
        <v>DNP</v>
      </c>
      <c r="W3986" s="239" t="str">
        <f>IF(OR(V3986="DNP",V3986=""),"DNP",SUM(N3986:V3986))</f>
        <v>DNP</v>
      </c>
      <c r="X3986" s="240" t="str">
        <f>IFERROR(VLOOKUP($A3986,$A$106:$Q$3105,17,FALSE),"DNP")</f>
        <v>DNP</v>
      </c>
      <c r="Y3986" s="49" t="str">
        <f>IF(X3986="DNP","DNP",IF(X3986=1,"T",IF(X3986&gt;1,"W","L")))</f>
        <v>DNP</v>
      </c>
      <c r="Z3986" s="49" t="str">
        <f t="shared" si="3677"/>
        <v/>
      </c>
      <c r="AA3986" s="244" t="str">
        <f t="shared" si="3678"/>
        <v/>
      </c>
      <c r="AB3986" s="245">
        <f t="shared" ref="AB3986" si="3684">G3983</f>
        <v>3</v>
      </c>
      <c r="AC3986" s="246">
        <f t="shared" si="3680"/>
        <v>2</v>
      </c>
      <c r="AD3986" t="str">
        <f>IF(W3986&lt;&gt;"DNP","P","DNP")</f>
        <v>DNP</v>
      </c>
      <c r="AE3986" s="52">
        <f>COUNTIF(AD3985:AD3986,"=P")</f>
        <v>0</v>
      </c>
      <c r="AF3986" t="str">
        <f t="shared" si="3681"/>
        <v>DNP</v>
      </c>
      <c r="AG3986" s="247">
        <f>IF(OR(W3986="DNP",W3986="")=TRUE,0,((W4004-W3986)*0.4)+(IF(Y3986="W",0.3,IF(Y3986="T",0,-0.3)))+(IF(X3986="",0,X3986*0.3)))+IF(OR(L3986="DNP",L3986="")=TRUE,0,((L4004-L3986)*0.4)+(IF(Y3986="W",0.3,IF(Y3986="T",0,-0.3)))+(IF(M3986="",0,M3986*0.3)))</f>
        <v>0</v>
      </c>
      <c r="AH3986" s="247">
        <f>AG3986+(AG3985*0.67)</f>
        <v>0</v>
      </c>
      <c r="AI3986">
        <f t="shared" ref="AI3986:AI4002" si="3685">(34-(AB3986*2))/2</f>
        <v>14</v>
      </c>
      <c r="AJ3986" t="e">
        <f t="shared" ref="AJ3986" si="3686">AI3986+VLOOKUP(A3986,$A$327:$O$431,15,FALSE)</f>
        <v>#N/A</v>
      </c>
      <c r="AK3986" t="str">
        <f t="shared" si="3683"/>
        <v>DNP</v>
      </c>
    </row>
    <row r="3987" spans="1:37" ht="16.5" thickBot="1" x14ac:dyDescent="0.3">
      <c r="A3987" s="238" t="str">
        <f>CONCATENATE($C$10,"Wk ",B3987,"P",A3983)</f>
        <v>2015Wk 3P38</v>
      </c>
      <c r="B3987" s="52">
        <v>3</v>
      </c>
      <c r="C3987" s="52" t="str">
        <f>IFERROR(VLOOKUP($A3987,$A$106:$Q$3105,5,FALSE),"DNP")</f>
        <v>DNP</v>
      </c>
      <c r="D3987" s="52" t="str">
        <f>IFERROR(VLOOKUP($A3987,$A$106:$Q$3105,6,FALSE),"DNP")</f>
        <v>DNP</v>
      </c>
      <c r="E3987" s="52" t="str">
        <f>IFERROR(VLOOKUP($A3987,$A$106:$Q$3105,7,FALSE),"DNP")</f>
        <v>DNP</v>
      </c>
      <c r="F3987" s="52" t="str">
        <f>IFERROR(VLOOKUP($A3987,$A$106:$Q$3105,8,FALSE),"DNP")</f>
        <v>DNP</v>
      </c>
      <c r="G3987" s="52" t="str">
        <f>IFERROR(VLOOKUP($A3987,$A$106:$Q$3105,9,FALSE),"DNP")</f>
        <v>DNP</v>
      </c>
      <c r="H3987" s="52" t="str">
        <f>IFERROR(VLOOKUP($A3987,$A$106:$Q$3105,10,FALSE),"DNP")</f>
        <v>DNP</v>
      </c>
      <c r="I3987" s="52" t="str">
        <f>IFERROR(VLOOKUP($A3987,$A$106:$Q$3105,11,FALSE),"DNP")</f>
        <v>DNP</v>
      </c>
      <c r="J3987" s="52" t="str">
        <f>IFERROR(VLOOKUP($A3987,$A$106:$Q$3105,12,FALSE),"DNP")</f>
        <v>DNP</v>
      </c>
      <c r="K3987" s="52" t="str">
        <f>IFERROR(VLOOKUP($A3987,$A$106:$Q$3105,13,FALSE),"DNP")</f>
        <v>DNP</v>
      </c>
      <c r="L3987" s="239" t="str">
        <f>IF(OR(K3987="DNP",K3987=""),"DNP",SUM(C3987:K3987))</f>
        <v>DNP</v>
      </c>
      <c r="M3987" s="240" t="str">
        <f>IFERROR(VLOOKUP($A3987,$A$106:$Q$3105,17,FALSE),"DNP")</f>
        <v>DNP</v>
      </c>
      <c r="N3987" s="241"/>
      <c r="O3987" s="241"/>
      <c r="P3987" s="241"/>
      <c r="Q3987" s="241"/>
      <c r="R3987" s="241"/>
      <c r="S3987" s="241"/>
      <c r="T3987" s="241"/>
      <c r="U3987" s="241"/>
      <c r="V3987" s="241"/>
      <c r="W3987" s="242"/>
      <c r="X3987" s="243"/>
      <c r="Y3987" s="49" t="str">
        <f t="shared" ref="Y3987" si="3687">IF(M3987="DNP","DNP",IF(M3987=1,"T",IF(M3987&gt;1,"W","L")))</f>
        <v>DNP</v>
      </c>
      <c r="Z3987" s="49" t="str">
        <f t="shared" si="3677"/>
        <v/>
      </c>
      <c r="AA3987" s="244" t="str">
        <f t="shared" si="3678"/>
        <v/>
      </c>
      <c r="AB3987" s="250">
        <f t="shared" ref="AB3987" si="3688">G3983</f>
        <v>3</v>
      </c>
      <c r="AC3987" s="246">
        <f t="shared" si="3680"/>
        <v>3</v>
      </c>
      <c r="AD3987" t="str">
        <f>IF(L3987&lt;&gt;"DNP","P","DNP")</f>
        <v>DNP</v>
      </c>
      <c r="AE3987" s="52">
        <f>COUNTIF(AD3985:AD3987,"=P")</f>
        <v>0</v>
      </c>
      <c r="AF3987" t="str">
        <f t="shared" si="3681"/>
        <v>DNP</v>
      </c>
      <c r="AG3987" s="247">
        <f>IF(OR(W3987="DNP",W3987="")=TRUE,0,((W4004-W3987)*0.4)+(IF(Y3987="W",0.3,IF(Y3987="T",0,-0.3)))+(IF(X3987="",0,X3987*0.3)))+IF(OR(L3987="DNP",L3987="")=TRUE,0,((L4004-L3987)*0.4)+(IF(Y3987="W",0.3,IF(Y3987="T",0,-0.3)))+(IF(M3987="",0,M3987*0.3)))</f>
        <v>0</v>
      </c>
      <c r="AH3987" s="247">
        <f>AG3987+(AG3986*0.67)+AG3985*0.33</f>
        <v>0</v>
      </c>
      <c r="AI3987">
        <f t="shared" si="3685"/>
        <v>14</v>
      </c>
      <c r="AJ3987" t="e">
        <f t="shared" ref="AJ3987" si="3689">AI3987+VLOOKUP(A3987,$A$494:$O$598,15,FALSE)</f>
        <v>#N/A</v>
      </c>
      <c r="AK3987" t="str">
        <f t="shared" si="3683"/>
        <v>DNP</v>
      </c>
    </row>
    <row r="3988" spans="1:37" ht="16.5" thickBot="1" x14ac:dyDescent="0.3">
      <c r="A3988" s="238" t="str">
        <f>CONCATENATE($C$10,"Wk ",B3988,"P",A3983)</f>
        <v>2015Wk 4P38</v>
      </c>
      <c r="B3988" s="52">
        <v>4</v>
      </c>
      <c r="C3988" s="241"/>
      <c r="D3988" s="241"/>
      <c r="E3988" s="241"/>
      <c r="F3988" s="241"/>
      <c r="G3988" s="241"/>
      <c r="H3988" s="241"/>
      <c r="I3988" s="241"/>
      <c r="J3988" s="241"/>
      <c r="K3988" s="241"/>
      <c r="L3988" s="248"/>
      <c r="M3988" s="249"/>
      <c r="N3988" s="52" t="str">
        <f>IFERROR(VLOOKUP($A3988,$A$106:$Q$3105,5,FALSE),"DNP")</f>
        <v>DNP</v>
      </c>
      <c r="O3988" s="52" t="str">
        <f>IFERROR(VLOOKUP($A3988,$A$106:$Q$3105,6,FALSE),"DNP")</f>
        <v>DNP</v>
      </c>
      <c r="P3988" s="52" t="str">
        <f>IFERROR(VLOOKUP($A3988,$A$106:$Q$3105,7,FALSE),"DNP")</f>
        <v>DNP</v>
      </c>
      <c r="Q3988" s="52" t="str">
        <f>IFERROR(VLOOKUP($A3988,$A$106:$Q$3105,8,FALSE),"DNP")</f>
        <v>DNP</v>
      </c>
      <c r="R3988" s="52" t="str">
        <f>IFERROR(VLOOKUP($A3988,$A$106:$Q$3105,9,FALSE),"DNP")</f>
        <v>DNP</v>
      </c>
      <c r="S3988" s="52" t="str">
        <f>IFERROR(VLOOKUP($A3988,$A$106:$Q$3105,10,FALSE),"DNP")</f>
        <v>DNP</v>
      </c>
      <c r="T3988" s="52" t="str">
        <f>IFERROR(VLOOKUP($A3988,$A$106:$Q$3105,11,FALSE),"DNP")</f>
        <v>DNP</v>
      </c>
      <c r="U3988" s="52" t="str">
        <f>IFERROR(VLOOKUP($A3988,$A$106:$Q$3105,12,FALSE),"DNP")</f>
        <v>DNP</v>
      </c>
      <c r="V3988" s="52" t="str">
        <f>IFERROR(VLOOKUP($A3988,$A$106:$Q$3105,13,FALSE),"DNP")</f>
        <v>DNP</v>
      </c>
      <c r="W3988" s="239" t="str">
        <f>IF(OR(V3988="DNP",V3988=""),"DNP",SUM(N3988:V3988))</f>
        <v>DNP</v>
      </c>
      <c r="X3988" s="240" t="str">
        <f>IFERROR(VLOOKUP($A3988,$A$106:$Q$3105,17,FALSE),"DNP")</f>
        <v>DNP</v>
      </c>
      <c r="Y3988" s="49" t="str">
        <f t="shared" ref="Y3988" si="3690">IF(X3988="DNP","DNP",IF(X3988=1,"T",IF(X3988&gt;1,"W","L")))</f>
        <v>DNP</v>
      </c>
      <c r="Z3988" s="49" t="str">
        <f t="shared" si="3677"/>
        <v/>
      </c>
      <c r="AA3988" s="244" t="str">
        <f t="shared" si="3678"/>
        <v/>
      </c>
      <c r="AB3988" s="250">
        <f t="shared" ref="AB3988" si="3691">IF(AE3988&gt;=4,ROUNDDOWN((((VLOOKUP(MAX(AE3985:AE3988),AE3985:AK4002,7,FALSE)+VLOOKUP(MAX(AE3985:AE3988)-1,AE3985:AK4002,7,FALSE)+VLOOKUP(MAX(AE3985:AE3988)-2,AE3985:AK4002,7,FALSE)+VLOOKUP(MAX(AE3985:AE3988)-3,AE3985:AK4002,7,FALSE))/4)-36)*0.8,0),G3983)</f>
        <v>3</v>
      </c>
      <c r="AC3988" s="246">
        <f t="shared" si="3680"/>
        <v>4</v>
      </c>
      <c r="AD3988" t="str">
        <f>IF(W3988&lt;&gt;"DNP","P","DNP")</f>
        <v>DNP</v>
      </c>
      <c r="AE3988" s="52">
        <f>COUNTIF(AD3985:AD3988,"=P")</f>
        <v>0</v>
      </c>
      <c r="AF3988" t="str">
        <f t="shared" si="3681"/>
        <v>DNP</v>
      </c>
      <c r="AG3988" s="247">
        <f>IF(OR(W3988="DNP",W3988="")=TRUE,0,((W4004-W3988)*0.4)+(IF(Y3988="W",0.3,IF(Y3988="T",0,-0.3)))+(IF(X3988="",0,X3988*0.3)))+IF(OR(L3988="DNP",L3988="")=TRUE,0,((L4004-L3988)*0.4)+(IF(Y3988="W",0.3,IF(Y3988="T",0,-0.3)))+(IF(M3988="",0,M3988*0.3)))</f>
        <v>0</v>
      </c>
      <c r="AH3988" s="247">
        <f t="shared" ref="AH3988:AH4002" si="3692">AG3988+(AG3987*0.67)+AG3986*0.33</f>
        <v>0</v>
      </c>
      <c r="AI3988">
        <f t="shared" si="3685"/>
        <v>14</v>
      </c>
      <c r="AJ3988" t="e">
        <f t="shared" ref="AJ3988" si="3693">AI3988+VLOOKUP(A3988,$A$661:$O$765,15,FALSE)</f>
        <v>#N/A</v>
      </c>
      <c r="AK3988" t="str">
        <f t="shared" si="3683"/>
        <v>DNP</v>
      </c>
    </row>
    <row r="3989" spans="1:37" ht="16.5" thickBot="1" x14ac:dyDescent="0.3">
      <c r="A3989" s="238" t="str">
        <f>CONCATENATE($C$10,"Wk ",B3989,"P",A3983)</f>
        <v>2015Wk 5P38</v>
      </c>
      <c r="B3989" s="52">
        <v>5</v>
      </c>
      <c r="C3989" s="52" t="str">
        <f>IFERROR(VLOOKUP($A3989,$A$106:$Q$3105,5,FALSE),"DNP")</f>
        <v>DNP</v>
      </c>
      <c r="D3989" s="52" t="str">
        <f>IFERROR(VLOOKUP($A3989,$A$106:$Q$3105,6,FALSE),"DNP")</f>
        <v>DNP</v>
      </c>
      <c r="E3989" s="52" t="str">
        <f>IFERROR(VLOOKUP($A3989,$A$106:$Q$3105,7,FALSE),"DNP")</f>
        <v>DNP</v>
      </c>
      <c r="F3989" s="52" t="str">
        <f>IFERROR(VLOOKUP($A3989,$A$106:$Q$3105,8,FALSE),"DNP")</f>
        <v>DNP</v>
      </c>
      <c r="G3989" s="52" t="str">
        <f>IFERROR(VLOOKUP($A3989,$A$106:$Q$3105,9,FALSE),"DNP")</f>
        <v>DNP</v>
      </c>
      <c r="H3989" s="52" t="str">
        <f>IFERROR(VLOOKUP($A3989,$A$106:$Q$3105,10,FALSE),"DNP")</f>
        <v>DNP</v>
      </c>
      <c r="I3989" s="52" t="str">
        <f>IFERROR(VLOOKUP($A3989,$A$106:$Q$3105,11,FALSE),"DNP")</f>
        <v>DNP</v>
      </c>
      <c r="J3989" s="52" t="str">
        <f>IFERROR(VLOOKUP($A3989,$A$106:$Q$3105,12,FALSE),"DNP")</f>
        <v>DNP</v>
      </c>
      <c r="K3989" s="52" t="str">
        <f>IFERROR(VLOOKUP($A3989,$A$106:$Q$3105,13,FALSE),"DNP")</f>
        <v>DNP</v>
      </c>
      <c r="L3989" s="239" t="str">
        <f>IF(OR(K3989="DNP",K3989=""),"DNP",SUM(C3989:K3989))</f>
        <v>DNP</v>
      </c>
      <c r="M3989" s="240" t="str">
        <f>IFERROR(VLOOKUP($A3989,$A$106:$Q$3105,17,FALSE),"DNP")</f>
        <v>DNP</v>
      </c>
      <c r="N3989" s="241"/>
      <c r="O3989" s="241"/>
      <c r="P3989" s="241"/>
      <c r="Q3989" s="241"/>
      <c r="R3989" s="241"/>
      <c r="S3989" s="241"/>
      <c r="T3989" s="241"/>
      <c r="U3989" s="241"/>
      <c r="V3989" s="241"/>
      <c r="W3989" s="242"/>
      <c r="X3989" s="243"/>
      <c r="Y3989" s="49" t="str">
        <f t="shared" ref="Y3989" si="3694">IF(M3989="DNP","DNP",IF(M3989=1,"T",IF(M3989&gt;1,"W","L")))</f>
        <v>DNP</v>
      </c>
      <c r="Z3989" s="49" t="str">
        <f t="shared" si="3677"/>
        <v/>
      </c>
      <c r="AA3989" s="244" t="str">
        <f t="shared" si="3678"/>
        <v/>
      </c>
      <c r="AB3989" s="250">
        <f t="shared" ref="AB3989" si="3695">IF(AE3989&gt;=4,ROUNDDOWN((((VLOOKUP(MAX(AE3985:AE3989),AE3985:AK4002,7,FALSE)+VLOOKUP(MAX(AE3985:AE3989)-1,AE3985:AK4002,7,FALSE)+VLOOKUP(MAX(AE3985:AE3989)-2,AE3985:AK4002,7,FALSE)+VLOOKUP(MAX(AE3985:AE3989)-3,AE3985:AK4002,7,FALSE))/4)-36)*0.8,0),G3983)</f>
        <v>3</v>
      </c>
      <c r="AC3989" s="246">
        <f t="shared" si="3680"/>
        <v>5</v>
      </c>
      <c r="AD3989" t="str">
        <f>IF(L3989&lt;&gt;"DNP","P","DNP")</f>
        <v>DNP</v>
      </c>
      <c r="AE3989" s="52">
        <f>COUNTIF(AD3985:AD3989,"=P")</f>
        <v>0</v>
      </c>
      <c r="AF3989" t="str">
        <f t="shared" si="3681"/>
        <v>DNP</v>
      </c>
      <c r="AG3989" s="247">
        <f>IF(OR(W3989="DNP",W3989="")=TRUE,0,((W4004-W3989)*0.4)+(IF(Y3989="W",0.3,IF(Y3989="T",0,-0.3)))+(IF(X3989="",0,X3989*0.3)))+IF(OR(L3989="DNP",L3989="")=TRUE,0,((L4004-L3989)*0.4)+(IF(Y3989="W",0.3,IF(Y3989="T",0,-0.3)))+(IF(M3989="",0,M3989*0.3)))</f>
        <v>0</v>
      </c>
      <c r="AH3989" s="247">
        <f t="shared" si="3692"/>
        <v>0</v>
      </c>
      <c r="AI3989">
        <f t="shared" si="3685"/>
        <v>14</v>
      </c>
      <c r="AJ3989" t="e">
        <f t="shared" ref="AJ3989" si="3696">AI3989+VLOOKUP(A3989,$A$828:$O$932,15,FALSE)</f>
        <v>#N/A</v>
      </c>
      <c r="AK3989" t="str">
        <f t="shared" si="3683"/>
        <v>DNP</v>
      </c>
    </row>
    <row r="3990" spans="1:37" ht="16.5" thickBot="1" x14ac:dyDescent="0.3">
      <c r="A3990" s="238" t="str">
        <f>CONCATENATE($C$10,"Wk ",B3990,"P",A3983)</f>
        <v>2015Wk 6P38</v>
      </c>
      <c r="B3990" s="52">
        <v>6</v>
      </c>
      <c r="C3990" s="241"/>
      <c r="D3990" s="241"/>
      <c r="E3990" s="241"/>
      <c r="F3990" s="241"/>
      <c r="G3990" s="241"/>
      <c r="H3990" s="241"/>
      <c r="I3990" s="241"/>
      <c r="J3990" s="241"/>
      <c r="K3990" s="241"/>
      <c r="L3990" s="248"/>
      <c r="M3990" s="249"/>
      <c r="N3990" s="52" t="str">
        <f>IFERROR(VLOOKUP($A3990,$A$106:$Q$3105,5,FALSE),"DNP")</f>
        <v>DNP</v>
      </c>
      <c r="O3990" s="52" t="str">
        <f>IFERROR(VLOOKUP($A3990,$A$106:$Q$3105,6,FALSE),"DNP")</f>
        <v>DNP</v>
      </c>
      <c r="P3990" s="52" t="str">
        <f>IFERROR(VLOOKUP($A3990,$A$106:$Q$3105,7,FALSE),"DNP")</f>
        <v>DNP</v>
      </c>
      <c r="Q3990" s="52" t="str">
        <f>IFERROR(VLOOKUP($A3990,$A$106:$Q$3105,8,FALSE),"DNP")</f>
        <v>DNP</v>
      </c>
      <c r="R3990" s="52" t="str">
        <f>IFERROR(VLOOKUP($A3990,$A$106:$Q$3105,9,FALSE),"DNP")</f>
        <v>DNP</v>
      </c>
      <c r="S3990" s="52" t="str">
        <f>IFERROR(VLOOKUP($A3990,$A$106:$Q$3105,10,FALSE),"DNP")</f>
        <v>DNP</v>
      </c>
      <c r="T3990" s="52" t="str">
        <f>IFERROR(VLOOKUP($A3990,$A$106:$Q$3105,11,FALSE),"DNP")</f>
        <v>DNP</v>
      </c>
      <c r="U3990" s="52" t="str">
        <f>IFERROR(VLOOKUP($A3990,$A$106:$Q$3105,12,FALSE),"DNP")</f>
        <v>DNP</v>
      </c>
      <c r="V3990" s="52" t="str">
        <f>IFERROR(VLOOKUP($A3990,$A$106:$Q$3105,13,FALSE),"DNP")</f>
        <v>DNP</v>
      </c>
      <c r="W3990" s="239" t="str">
        <f>IF(OR(V3990="DNP",V3990=""),"DNP",SUM(N3990:V3990))</f>
        <v>DNP</v>
      </c>
      <c r="X3990" s="240" t="str">
        <f>IFERROR(VLOOKUP($A3990,$A$106:$Q$3105,17,FALSE),"DNP")</f>
        <v>DNP</v>
      </c>
      <c r="Y3990" s="49" t="str">
        <f t="shared" ref="Y3990" si="3697">IF(X3990="DNP","DNP",IF(X3990=1,"T",IF(X3990&gt;1,"W","L")))</f>
        <v>DNP</v>
      </c>
      <c r="Z3990" s="49" t="str">
        <f t="shared" si="3677"/>
        <v/>
      </c>
      <c r="AA3990" s="244" t="str">
        <f t="shared" si="3678"/>
        <v/>
      </c>
      <c r="AB3990" s="250">
        <f t="shared" ref="AB3990" si="3698">IF(AE3990&gt;=4,ROUNDDOWN((((VLOOKUP(MAX(AE3985:AE3990),AE3985:AK4002,7,FALSE)+VLOOKUP(MAX(AE3985:AE3990)-1,AE3985:AK4002,7,FALSE)+VLOOKUP(MAX(AE3985:AE3990)-2,AE3985:AK4002,7,FALSE)+VLOOKUP(MAX(AE3985:AE3990)-3,AE3985:AK4002,7,FALSE))/4)-36)*0.8,0),G3983)</f>
        <v>3</v>
      </c>
      <c r="AC3990" s="246">
        <f t="shared" si="3680"/>
        <v>6</v>
      </c>
      <c r="AD3990" t="str">
        <f>IF(W3990&lt;&gt;"DNP","P","DNP")</f>
        <v>DNP</v>
      </c>
      <c r="AE3990" s="52">
        <f>COUNTIF(AD3985:AD3990,"=P")</f>
        <v>0</v>
      </c>
      <c r="AF3990" t="str">
        <f t="shared" si="3681"/>
        <v>DNP</v>
      </c>
      <c r="AG3990" s="247">
        <f>IF(OR(W3990="DNP",W3990="")=TRUE,0,((W4004-W3990)*0.4)+(IF(Y3990="W",0.3,IF(Y3990="T",0,-0.3)))+(IF(X3990="",0,X3990*0.3)))+IF(OR(L3990="DNP",L3990="")=TRUE,0,((L4004-L3990)*0.4)+(IF(Y3990="W",0.3,IF(Y3990="T",0,-0.3)))+(IF(M3990="",0,M3990*0.3)))</f>
        <v>0</v>
      </c>
      <c r="AH3990" s="247">
        <f t="shared" si="3692"/>
        <v>0</v>
      </c>
      <c r="AI3990">
        <f t="shared" si="3685"/>
        <v>14</v>
      </c>
      <c r="AJ3990" t="e">
        <f t="shared" ref="AJ3990" si="3699">AI3990+VLOOKUP(A3990,$A$995:$O$1099,15,FALSE)</f>
        <v>#N/A</v>
      </c>
      <c r="AK3990" t="str">
        <f t="shared" si="3683"/>
        <v>DNP</v>
      </c>
    </row>
    <row r="3991" spans="1:37" ht="16.5" thickBot="1" x14ac:dyDescent="0.3">
      <c r="A3991" s="238" t="str">
        <f>CONCATENATE($C$10,"Wk ",B3991,"P",A3983)</f>
        <v>2015Wk 7P38</v>
      </c>
      <c r="B3991" s="52">
        <v>7</v>
      </c>
      <c r="C3991" s="52" t="str">
        <f>IFERROR(VLOOKUP($A3991,$A$106:$Q$3105,5,FALSE),"DNP")</f>
        <v>DNP</v>
      </c>
      <c r="D3991" s="52" t="str">
        <f>IFERROR(VLOOKUP($A3991,$A$106:$Q$3105,6,FALSE),"DNP")</f>
        <v>DNP</v>
      </c>
      <c r="E3991" s="52" t="str">
        <f>IFERROR(VLOOKUP($A3991,$A$106:$Q$3105,7,FALSE),"DNP")</f>
        <v>DNP</v>
      </c>
      <c r="F3991" s="52" t="str">
        <f>IFERROR(VLOOKUP($A3991,$A$106:$Q$3105,8,FALSE),"DNP")</f>
        <v>DNP</v>
      </c>
      <c r="G3991" s="52" t="str">
        <f>IFERROR(VLOOKUP($A3991,$A$106:$Q$3105,9,FALSE),"DNP")</f>
        <v>DNP</v>
      </c>
      <c r="H3991" s="52" t="str">
        <f>IFERROR(VLOOKUP($A3991,$A$106:$Q$3105,10,FALSE),"DNP")</f>
        <v>DNP</v>
      </c>
      <c r="I3991" s="52" t="str">
        <f>IFERROR(VLOOKUP($A3991,$A$106:$Q$3105,11,FALSE),"DNP")</f>
        <v>DNP</v>
      </c>
      <c r="J3991" s="52" t="str">
        <f>IFERROR(VLOOKUP($A3991,$A$106:$Q$3105,12,FALSE),"DNP")</f>
        <v>DNP</v>
      </c>
      <c r="K3991" s="52" t="str">
        <f>IFERROR(VLOOKUP($A3991,$A$106:$Q$3105,13,FALSE),"DNP")</f>
        <v>DNP</v>
      </c>
      <c r="L3991" s="239" t="str">
        <f>IF(OR(K3991="DNP",K3991=""),"DNP",SUM(C3991:K3991))</f>
        <v>DNP</v>
      </c>
      <c r="M3991" s="240" t="str">
        <f>IFERROR(VLOOKUP($A3991,$A$106:$Q$3105,17,FALSE),"DNP")</f>
        <v>DNP</v>
      </c>
      <c r="N3991" s="241"/>
      <c r="O3991" s="241"/>
      <c r="P3991" s="241"/>
      <c r="Q3991" s="241"/>
      <c r="R3991" s="241"/>
      <c r="S3991" s="241"/>
      <c r="T3991" s="241"/>
      <c r="U3991" s="241"/>
      <c r="V3991" s="241"/>
      <c r="W3991" s="242"/>
      <c r="X3991" s="243"/>
      <c r="Y3991" s="49" t="str">
        <f t="shared" ref="Y3991" si="3700">IF(M3991="DNP","DNP",IF(M3991=1,"T",IF(M3991&gt;1,"W","L")))</f>
        <v>DNP</v>
      </c>
      <c r="Z3991" s="49" t="str">
        <f t="shared" si="3677"/>
        <v/>
      </c>
      <c r="AA3991" s="244" t="str">
        <f t="shared" si="3678"/>
        <v/>
      </c>
      <c r="AB3991" s="250">
        <f t="shared" ref="AB3991" si="3701">IF(AE3991&gt;=4,ROUNDDOWN((((VLOOKUP(MAX(AE3985:AE3991),AE3985:AK4002,7,FALSE)+VLOOKUP(MAX(AE3985:AE3991)-1,AE3985:AK4002,7,FALSE)+VLOOKUP(MAX(AE3985:AE3991)-2,AE3985:AK4002,7,FALSE)+VLOOKUP(MAX(AE3985:AE3991)-3,AE3985:AK4002,7,FALSE))/4)-36)*0.8,0),G3983)</f>
        <v>3</v>
      </c>
      <c r="AC3991" s="246">
        <f t="shared" si="3680"/>
        <v>7</v>
      </c>
      <c r="AD3991" t="str">
        <f>IF(L3991&lt;&gt;"DNP","P","DNP")</f>
        <v>DNP</v>
      </c>
      <c r="AE3991" s="52">
        <f>COUNTIF(AD3985:AD3991,"=P")</f>
        <v>0</v>
      </c>
      <c r="AF3991" t="str">
        <f t="shared" si="3681"/>
        <v>DNP</v>
      </c>
      <c r="AG3991" s="247">
        <f>IF(OR(W3991="DNP",W3991="")=TRUE,0,((W4004-W3991)*0.4)+(IF(Y3991="W",0.3,IF(Y3991="T",0,-0.3)))+(IF(X3991="",0,X3991*0.3)))+IF(OR(L3991="DNP",L3991="")=TRUE,0,((L4004-L3991)*0.4)+(IF(Y3991="W",0.3,IF(Y3991="T",0,-0.3)))+(IF(M3991="",0,M3991*0.3)))</f>
        <v>0</v>
      </c>
      <c r="AH3991" s="247">
        <f t="shared" si="3692"/>
        <v>0</v>
      </c>
      <c r="AI3991">
        <f t="shared" si="3685"/>
        <v>14</v>
      </c>
      <c r="AJ3991" t="e">
        <f t="shared" ref="AJ3991" si="3702">AI3991+VLOOKUP(A3991,$A$1162:$O$1266,15,FALSE)</f>
        <v>#N/A</v>
      </c>
      <c r="AK3991" t="str">
        <f t="shared" si="3683"/>
        <v>DNP</v>
      </c>
    </row>
    <row r="3992" spans="1:37" ht="16.5" thickBot="1" x14ac:dyDescent="0.3">
      <c r="A3992" s="238" t="str">
        <f>CONCATENATE($C$10,"Wk ",B3992,"P",A3983)</f>
        <v>2015Wk 8P38</v>
      </c>
      <c r="B3992" s="52">
        <v>8</v>
      </c>
      <c r="C3992" s="241"/>
      <c r="D3992" s="241"/>
      <c r="E3992" s="241"/>
      <c r="F3992" s="241"/>
      <c r="G3992" s="241"/>
      <c r="H3992" s="241"/>
      <c r="I3992" s="241"/>
      <c r="J3992" s="241"/>
      <c r="K3992" s="241"/>
      <c r="L3992" s="248"/>
      <c r="M3992" s="249"/>
      <c r="N3992" s="52" t="str">
        <f>IFERROR(VLOOKUP($A3992,$A$106:$Q$3105,5,FALSE),"DNP")</f>
        <v>DNP</v>
      </c>
      <c r="O3992" s="52" t="str">
        <f>IFERROR(VLOOKUP($A3992,$A$106:$Q$3105,6,FALSE),"DNP")</f>
        <v>DNP</v>
      </c>
      <c r="P3992" s="52" t="str">
        <f>IFERROR(VLOOKUP($A3992,$A$106:$Q$3105,7,FALSE),"DNP")</f>
        <v>DNP</v>
      </c>
      <c r="Q3992" s="52" t="str">
        <f>IFERROR(VLOOKUP($A3992,$A$106:$Q$3105,8,FALSE),"DNP")</f>
        <v>DNP</v>
      </c>
      <c r="R3992" s="52" t="str">
        <f>IFERROR(VLOOKUP($A3992,$A$106:$Q$3105,9,FALSE),"DNP")</f>
        <v>DNP</v>
      </c>
      <c r="S3992" s="52" t="str">
        <f>IFERROR(VLOOKUP($A3992,$A$106:$Q$3105,10,FALSE),"DNP")</f>
        <v>DNP</v>
      </c>
      <c r="T3992" s="52" t="str">
        <f>IFERROR(VLOOKUP($A3992,$A$106:$Q$3105,11,FALSE),"DNP")</f>
        <v>DNP</v>
      </c>
      <c r="U3992" s="52" t="str">
        <f>IFERROR(VLOOKUP($A3992,$A$106:$Q$3105,12,FALSE),"DNP")</f>
        <v>DNP</v>
      </c>
      <c r="V3992" s="52" t="str">
        <f>IFERROR(VLOOKUP($A3992,$A$106:$Q$3105,13,FALSE),"DNP")</f>
        <v>DNP</v>
      </c>
      <c r="W3992" s="239" t="str">
        <f>IF(OR(V3992="DNP",V3992=""),"DNP",SUM(N3992:V3992))</f>
        <v>DNP</v>
      </c>
      <c r="X3992" s="240" t="str">
        <f>IFERROR(VLOOKUP($A3992,$A$106:$Q$3105,17,FALSE),"DNP")</f>
        <v>DNP</v>
      </c>
      <c r="Y3992" s="49" t="str">
        <f t="shared" ref="Y3992" si="3703">IF(X3992="DNP","DNP",IF(X3992=1,"T",IF(X3992&gt;1,"W","L")))</f>
        <v>DNP</v>
      </c>
      <c r="Z3992" s="49" t="str">
        <f t="shared" si="3677"/>
        <v/>
      </c>
      <c r="AA3992" s="244" t="str">
        <f t="shared" si="3678"/>
        <v/>
      </c>
      <c r="AB3992" s="250">
        <f t="shared" ref="AB3992" si="3704">IF(AE3992&gt;=4,ROUNDDOWN((((VLOOKUP(MAX(AE3985:AE3992),AE3985:AK4002,7,FALSE)+VLOOKUP(MAX(AE3985:AE3992)-1,AE3985:AK4002,7,FALSE)+VLOOKUP(MAX(AE3985:AE3992)-2,AE3985:AK4002,7,FALSE)+VLOOKUP(MAX(AE3985:AE3992)-3,AE3985:AK4002,7,FALSE))/4)-36)*0.8,0),G3983)</f>
        <v>3</v>
      </c>
      <c r="AC3992" s="246">
        <f t="shared" si="3680"/>
        <v>8</v>
      </c>
      <c r="AD3992" t="str">
        <f>IF(W3992&lt;&gt;"DNP","P","DNP")</f>
        <v>DNP</v>
      </c>
      <c r="AE3992" s="52">
        <f>COUNTIF(AD3985:AD3992,"=P")</f>
        <v>0</v>
      </c>
      <c r="AF3992" t="str">
        <f t="shared" si="3681"/>
        <v>DNP</v>
      </c>
      <c r="AG3992" s="247">
        <f>IF(OR(W3992="DNP",W3992="")=TRUE,0,((W4004-W3992)*0.4)+(IF(Y3992="W",0.3,IF(Y3992="T",0,-0.3)))+(IF(X3992="",0,X3992*0.3)))+IF(OR(L3992="DNP",L3992="")=TRUE,0,((L4004-L3992)*0.4)+(IF(Y3992="W",0.3,IF(Y3992="T",0,-0.3)))+(IF(M3992="",0,M3992*0.3)))</f>
        <v>0</v>
      </c>
      <c r="AH3992" s="247">
        <f t="shared" si="3692"/>
        <v>0</v>
      </c>
      <c r="AI3992">
        <f t="shared" si="3685"/>
        <v>14</v>
      </c>
      <c r="AJ3992" t="e">
        <f t="shared" ref="AJ3992" si="3705">AI3992+VLOOKUP(A3992,$A$1329:$O$1433,15,FALSE)</f>
        <v>#N/A</v>
      </c>
      <c r="AK3992" t="str">
        <f t="shared" si="3683"/>
        <v>DNP</v>
      </c>
    </row>
    <row r="3993" spans="1:37" ht="16.5" thickBot="1" x14ac:dyDescent="0.3">
      <c r="A3993" s="238" t="str">
        <f>CONCATENATE($C$10,"Wk ",B3993,"P",A3983)</f>
        <v>2015Wk 9P38</v>
      </c>
      <c r="B3993" s="52">
        <v>9</v>
      </c>
      <c r="C3993" s="52" t="str">
        <f>IFERROR(VLOOKUP($A3993,$A$106:$Q$3105,5,FALSE),"DNP")</f>
        <v>DNP</v>
      </c>
      <c r="D3993" s="52" t="str">
        <f>IFERROR(VLOOKUP($A3993,$A$106:$Q$3105,6,FALSE),"DNP")</f>
        <v>DNP</v>
      </c>
      <c r="E3993" s="52" t="str">
        <f>IFERROR(VLOOKUP($A3993,$A$106:$Q$3105,7,FALSE),"DNP")</f>
        <v>DNP</v>
      </c>
      <c r="F3993" s="52" t="str">
        <f>IFERROR(VLOOKUP($A3993,$A$106:$Q$3105,8,FALSE),"DNP")</f>
        <v>DNP</v>
      </c>
      <c r="G3993" s="52" t="str">
        <f>IFERROR(VLOOKUP($A3993,$A$106:$Q$3105,9,FALSE),"DNP")</f>
        <v>DNP</v>
      </c>
      <c r="H3993" s="52" t="str">
        <f>IFERROR(VLOOKUP($A3993,$A$106:$Q$3105,10,FALSE),"DNP")</f>
        <v>DNP</v>
      </c>
      <c r="I3993" s="52" t="str">
        <f>IFERROR(VLOOKUP($A3993,$A$106:$Q$3105,11,FALSE),"DNP")</f>
        <v>DNP</v>
      </c>
      <c r="J3993" s="52" t="str">
        <f>IFERROR(VLOOKUP($A3993,$A$106:$Q$3105,12,FALSE),"DNP")</f>
        <v>DNP</v>
      </c>
      <c r="K3993" s="52" t="str">
        <f>IFERROR(VLOOKUP($A3993,$A$106:$Q$3105,13,FALSE),"DNP")</f>
        <v>DNP</v>
      </c>
      <c r="L3993" s="239" t="str">
        <f>IF(OR(K3993="DNP",K3993=""),"DNP",SUM(C3993:K3993))</f>
        <v>DNP</v>
      </c>
      <c r="M3993" s="240" t="str">
        <f>IFERROR(VLOOKUP($A3993,$A$106:$Q$3105,17,FALSE),"DNP")</f>
        <v>DNP</v>
      </c>
      <c r="N3993" s="241"/>
      <c r="O3993" s="241"/>
      <c r="P3993" s="241"/>
      <c r="Q3993" s="241"/>
      <c r="R3993" s="241"/>
      <c r="S3993" s="241"/>
      <c r="T3993" s="241"/>
      <c r="U3993" s="241"/>
      <c r="V3993" s="241"/>
      <c r="W3993" s="242"/>
      <c r="X3993" s="243"/>
      <c r="Y3993" s="49" t="str">
        <f t="shared" ref="Y3993" si="3706">IF(M3993="DNP","DNP",IF(M3993=1,"T",IF(M3993&gt;1,"W","L")))</f>
        <v>DNP</v>
      </c>
      <c r="Z3993" s="49" t="str">
        <f t="shared" si="3677"/>
        <v/>
      </c>
      <c r="AA3993" s="244" t="str">
        <f t="shared" si="3678"/>
        <v/>
      </c>
      <c r="AB3993" s="250">
        <f t="shared" ref="AB3993" si="3707">IF(AE3993&gt;=4,ROUNDDOWN((((VLOOKUP(MAX(AE3985:AE3993),AE3985:AK4002,7,FALSE)+VLOOKUP(MAX(AE3985:AE3993)-1,AE3985:AK4002,7,FALSE)+VLOOKUP(MAX(AE3985:AE3993)-2,AE3985:AK4002,7,FALSE)+VLOOKUP(MAX(AE3985:AE3993)-3,AE3985:AK4002,7,FALSE))/4)-36)*0.8,0),G3983)</f>
        <v>3</v>
      </c>
      <c r="AC3993" s="246">
        <f t="shared" si="3680"/>
        <v>9</v>
      </c>
      <c r="AD3993" t="str">
        <f>IF(L3993&lt;&gt;"DNP","P","DNP")</f>
        <v>DNP</v>
      </c>
      <c r="AE3993" s="52">
        <f>COUNTIF(AD3985:AD3993,"=P")</f>
        <v>0</v>
      </c>
      <c r="AF3993" t="str">
        <f t="shared" si="3681"/>
        <v>DNP</v>
      </c>
      <c r="AG3993" s="247">
        <f>IF(OR(W3993="DNP",W3993="")=TRUE,0,((W4004-W3993)*0.4)+(IF(Y3993="W",0.3,IF(Y3993="T",0,-0.3)))+(IF(X3993="",0,X3993*0.3)))+IF(OR(L3993="DNP",L3993="")=TRUE,0,((L4004-L3993)*0.4)+(IF(Y3993="W",0.3,IF(Y3993="T",0,-0.3)))+(IF(M3993="",0,M3993*0.3)))</f>
        <v>0</v>
      </c>
      <c r="AH3993" s="247">
        <f t="shared" si="3692"/>
        <v>0</v>
      </c>
      <c r="AI3993">
        <f t="shared" si="3685"/>
        <v>14</v>
      </c>
      <c r="AJ3993" t="e">
        <f t="shared" ref="AJ3993" si="3708">AI3993+VLOOKUP(A3993,$A$1496:$O$1600,15,FALSE)</f>
        <v>#N/A</v>
      </c>
      <c r="AK3993" t="str">
        <f t="shared" si="3683"/>
        <v>DNP</v>
      </c>
    </row>
    <row r="3994" spans="1:37" ht="16.5" thickBot="1" x14ac:dyDescent="0.3">
      <c r="A3994" s="238" t="str">
        <f>CONCATENATE($C$10,"Wk ",B3994,"P",A3983)</f>
        <v>2015Wk 10P38</v>
      </c>
      <c r="B3994" s="52">
        <v>10</v>
      </c>
      <c r="C3994" s="241"/>
      <c r="D3994" s="241"/>
      <c r="E3994" s="241"/>
      <c r="F3994" s="241"/>
      <c r="G3994" s="241"/>
      <c r="H3994" s="241"/>
      <c r="I3994" s="241"/>
      <c r="J3994" s="241"/>
      <c r="K3994" s="241"/>
      <c r="L3994" s="248"/>
      <c r="M3994" s="249"/>
      <c r="N3994" s="52" t="str">
        <f>IFERROR(VLOOKUP($A3994,$A$106:$Q$3105,5,FALSE),"DNP")</f>
        <v>DNP</v>
      </c>
      <c r="O3994" s="52" t="str">
        <f>IFERROR(VLOOKUP($A3994,$A$106:$Q$3105,6,FALSE),"DNP")</f>
        <v>DNP</v>
      </c>
      <c r="P3994" s="52" t="str">
        <f>IFERROR(VLOOKUP($A3994,$A$106:$Q$3105,7,FALSE),"DNP")</f>
        <v>DNP</v>
      </c>
      <c r="Q3994" s="52" t="str">
        <f>IFERROR(VLOOKUP($A3994,$A$106:$Q$3105,8,FALSE),"DNP")</f>
        <v>DNP</v>
      </c>
      <c r="R3994" s="52" t="str">
        <f>IFERROR(VLOOKUP($A3994,$A$106:$Q$3105,9,FALSE),"DNP")</f>
        <v>DNP</v>
      </c>
      <c r="S3994" s="52" t="str">
        <f>IFERROR(VLOOKUP($A3994,$A$106:$Q$3105,10,FALSE),"DNP")</f>
        <v>DNP</v>
      </c>
      <c r="T3994" s="52" t="str">
        <f>IFERROR(VLOOKUP($A3994,$A$106:$Q$3105,11,FALSE),"DNP")</f>
        <v>DNP</v>
      </c>
      <c r="U3994" s="52" t="str">
        <f>IFERROR(VLOOKUP($A3994,$A$106:$Q$3105,12,FALSE),"DNP")</f>
        <v>DNP</v>
      </c>
      <c r="V3994" s="52" t="str">
        <f>IFERROR(VLOOKUP($A3994,$A$106:$Q$3105,13,FALSE),"DNP")</f>
        <v>DNP</v>
      </c>
      <c r="W3994" s="239" t="str">
        <f>IF(OR(V3994="DNP",V3994=""),"DNP",SUM(N3994:V3994))</f>
        <v>DNP</v>
      </c>
      <c r="X3994" s="240" t="str">
        <f>IFERROR(VLOOKUP($A3994,$A$106:$Q$3105,17,FALSE),"DNP")</f>
        <v>DNP</v>
      </c>
      <c r="Y3994" s="49" t="str">
        <f t="shared" ref="Y3994" si="3709">IF(X3994="DNP","DNP",IF(X3994=1,"T",IF(X3994&gt;1,"W","L")))</f>
        <v>DNP</v>
      </c>
      <c r="Z3994" s="49" t="str">
        <f t="shared" si="3677"/>
        <v/>
      </c>
      <c r="AA3994" s="244" t="str">
        <f t="shared" si="3678"/>
        <v/>
      </c>
      <c r="AB3994" s="250">
        <f t="shared" ref="AB3994" si="3710">IF(AE3994&gt;=4,ROUNDDOWN((((VLOOKUP(MAX(AE3985:AE3994),AE3985:AK4002,7,FALSE)+VLOOKUP(MAX(AE3985:AE3994)-1,AE3985:AK4002,7,FALSE)+VLOOKUP(MAX(AE3985:AE3994)-2,AE3985:AK4002,7,FALSE)+VLOOKUP(MAX(AE3985:AE3994)-3,AE3985:AK4002,7,FALSE))/4)-36)*0.8,0),G3983)</f>
        <v>3</v>
      </c>
      <c r="AC3994" s="246">
        <f t="shared" ref="AC3994:AC4002" si="3711">IF(VLOOKUP(LEFT($A3994,9),$A$106:$Q$3105,17,FALSE)="Played",B3994,"")</f>
        <v>10</v>
      </c>
      <c r="AD3994" t="str">
        <f>IF(W3994&lt;&gt;"DNP","P","DNP")</f>
        <v>DNP</v>
      </c>
      <c r="AE3994" s="52">
        <f>COUNTIF(AD3985:AD3994,"=P")</f>
        <v>0</v>
      </c>
      <c r="AF3994" t="str">
        <f t="shared" si="3681"/>
        <v>DNP</v>
      </c>
      <c r="AG3994" s="247">
        <f>IF(OR(W3994="DNP",W3994="")=TRUE,0,((W4004-W3994)*0.4)+(IF(Y3994="W",0.3,IF(Y3994="T",0,-0.3)))+(IF(X3994="",0,X3994*0.3)))+IF(OR(L3994="DNP",L3994="")=TRUE,0,((L4004-L3994)*0.4)+(IF(Y3994="W",0.3,IF(Y3994="T",0,-0.3)))+(IF(M3994="",0,M3994*0.3)))</f>
        <v>0</v>
      </c>
      <c r="AH3994" s="247">
        <f t="shared" si="3692"/>
        <v>0</v>
      </c>
      <c r="AI3994">
        <f t="shared" si="3685"/>
        <v>14</v>
      </c>
      <c r="AJ3994" t="e">
        <f t="shared" ref="AJ3994" si="3712">AI3994+VLOOKUP(A3994,$A$1663:$O$1767,15,FALSE)</f>
        <v>#N/A</v>
      </c>
      <c r="AK3994" t="str">
        <f t="shared" si="3683"/>
        <v>DNP</v>
      </c>
    </row>
    <row r="3995" spans="1:37" ht="16.5" thickBot="1" x14ac:dyDescent="0.3">
      <c r="A3995" s="238" t="str">
        <f>CONCATENATE($C$10,"Wk ",B3995,"P",A3983)</f>
        <v>2015Wk 11P38</v>
      </c>
      <c r="B3995" s="52">
        <v>11</v>
      </c>
      <c r="C3995" s="52" t="str">
        <f>IFERROR(VLOOKUP($A3995,$A$106:$Q$3105,5,FALSE),"DNP")</f>
        <v>DNP</v>
      </c>
      <c r="D3995" s="52" t="str">
        <f>IFERROR(VLOOKUP($A3995,$A$106:$Q$3105,6,FALSE),"DNP")</f>
        <v>DNP</v>
      </c>
      <c r="E3995" s="52" t="str">
        <f>IFERROR(VLOOKUP($A3995,$A$106:$Q$3105,7,FALSE),"DNP")</f>
        <v>DNP</v>
      </c>
      <c r="F3995" s="52" t="str">
        <f>IFERROR(VLOOKUP($A3995,$A$106:$Q$3105,8,FALSE),"DNP")</f>
        <v>DNP</v>
      </c>
      <c r="G3995" s="52" t="str">
        <f>IFERROR(VLOOKUP($A3995,$A$106:$Q$3105,9,FALSE),"DNP")</f>
        <v>DNP</v>
      </c>
      <c r="H3995" s="52" t="str">
        <f>IFERROR(VLOOKUP($A3995,$A$106:$Q$3105,10,FALSE),"DNP")</f>
        <v>DNP</v>
      </c>
      <c r="I3995" s="52" t="str">
        <f>IFERROR(VLOOKUP($A3995,$A$106:$Q$3105,11,FALSE),"DNP")</f>
        <v>DNP</v>
      </c>
      <c r="J3995" s="52" t="str">
        <f>IFERROR(VLOOKUP($A3995,$A$106:$Q$3105,12,FALSE),"DNP")</f>
        <v>DNP</v>
      </c>
      <c r="K3995" s="52" t="str">
        <f>IFERROR(VLOOKUP($A3995,$A$106:$Q$3105,13,FALSE),"DNP")</f>
        <v>DNP</v>
      </c>
      <c r="L3995" s="239" t="str">
        <f>IF(OR(K3995="DNP",K3995=""),"DNP",SUM(C3995:K3995))</f>
        <v>DNP</v>
      </c>
      <c r="M3995" s="240" t="str">
        <f>IFERROR(VLOOKUP($A3995,$A$106:$Q$3105,17,FALSE),"DNP")</f>
        <v>DNP</v>
      </c>
      <c r="N3995" s="241"/>
      <c r="O3995" s="241"/>
      <c r="P3995" s="241"/>
      <c r="Q3995" s="241"/>
      <c r="R3995" s="241"/>
      <c r="S3995" s="241"/>
      <c r="T3995" s="241"/>
      <c r="U3995" s="241"/>
      <c r="V3995" s="241"/>
      <c r="W3995" s="242"/>
      <c r="X3995" s="243"/>
      <c r="Y3995" s="49" t="str">
        <f t="shared" ref="Y3995" si="3713">IF(M3995="DNP","DNP",IF(M3995=1,"T",IF(M3995&gt;1,"W","L")))</f>
        <v>DNP</v>
      </c>
      <c r="Z3995" s="49" t="str">
        <f t="shared" si="3677"/>
        <v/>
      </c>
      <c r="AA3995" s="244" t="str">
        <f t="shared" si="3678"/>
        <v/>
      </c>
      <c r="AB3995" s="250">
        <f t="shared" ref="AB3995" si="3714">IF(AE3995&gt;=4,ROUNDDOWN((((VLOOKUP(MAX(AE3985:AE3995),AE3985:AK4002,7,FALSE)+VLOOKUP(MAX(AE3985:AE3995)-1,AE3985:AK4002,7,FALSE)+VLOOKUP(MAX(AE3985:AE3995)-2,AE3985:AK4002,7,FALSE)+VLOOKUP(MAX(AE3985:AE3995)-3,AE3985:AK4002,7,FALSE))/4)-36)*0.8,0),G3983)</f>
        <v>3</v>
      </c>
      <c r="AC3995" s="246">
        <f t="shared" si="3711"/>
        <v>11</v>
      </c>
      <c r="AD3995" t="str">
        <f>IF(L3995&lt;&gt;"DNP","P","DNP")</f>
        <v>DNP</v>
      </c>
      <c r="AE3995" s="52">
        <f>COUNTIF(AD3985:AD3995,"=P")</f>
        <v>0</v>
      </c>
      <c r="AF3995" t="str">
        <f t="shared" si="3681"/>
        <v>DNP</v>
      </c>
      <c r="AG3995" s="247">
        <f>IF(OR(W3995="DNP",W3995="")=TRUE,0,((W4004-W3995)*0.4)+(IF(Y3995="W",0.3,IF(Y3995="T",0,-0.3)))+(IF(X3995="",0,X3995*0.3)))+IF(OR(L3995="DNP",L3995="")=TRUE,0,((L4004-L3995)*0.4)+(IF(Y3995="W",0.3,IF(Y3995="T",0,-0.3)))+(IF(M3995="",0,M3995*0.3)))</f>
        <v>0</v>
      </c>
      <c r="AH3995" s="247">
        <f t="shared" si="3692"/>
        <v>0</v>
      </c>
      <c r="AI3995">
        <f t="shared" si="3685"/>
        <v>14</v>
      </c>
      <c r="AJ3995" t="e">
        <f t="shared" ref="AJ3995" si="3715">AI3995+VLOOKUP(A3995,$A$1830:$O$1934,15,FALSE)</f>
        <v>#N/A</v>
      </c>
      <c r="AK3995" t="str">
        <f t="shared" si="3683"/>
        <v>DNP</v>
      </c>
    </row>
    <row r="3996" spans="1:37" ht="16.5" thickBot="1" x14ac:dyDescent="0.3">
      <c r="A3996" s="238" t="str">
        <f>CONCATENATE($C$10,"Wk ",B3996,"P",A3983)</f>
        <v>2015Wk 12P38</v>
      </c>
      <c r="B3996" s="52">
        <v>12</v>
      </c>
      <c r="C3996" s="241"/>
      <c r="D3996" s="241"/>
      <c r="E3996" s="241"/>
      <c r="F3996" s="241"/>
      <c r="G3996" s="241"/>
      <c r="H3996" s="241"/>
      <c r="I3996" s="241"/>
      <c r="J3996" s="241"/>
      <c r="K3996" s="241"/>
      <c r="L3996" s="248"/>
      <c r="M3996" s="249"/>
      <c r="N3996" s="52" t="str">
        <f>IFERROR(VLOOKUP($A3996,$A$106:$Q$3105,5,FALSE),"DNP")</f>
        <v>DNP</v>
      </c>
      <c r="O3996" s="52" t="str">
        <f>IFERROR(VLOOKUP($A3996,$A$106:$Q$3105,6,FALSE),"DNP")</f>
        <v>DNP</v>
      </c>
      <c r="P3996" s="52" t="str">
        <f>IFERROR(VLOOKUP($A3996,$A$106:$Q$3105,7,FALSE),"DNP")</f>
        <v>DNP</v>
      </c>
      <c r="Q3996" s="52" t="str">
        <f>IFERROR(VLOOKUP($A3996,$A$106:$Q$3105,8,FALSE),"DNP")</f>
        <v>DNP</v>
      </c>
      <c r="R3996" s="52" t="str">
        <f>IFERROR(VLOOKUP($A3996,$A$106:$Q$3105,9,FALSE),"DNP")</f>
        <v>DNP</v>
      </c>
      <c r="S3996" s="52" t="str">
        <f>IFERROR(VLOOKUP($A3996,$A$106:$Q$3105,10,FALSE),"DNP")</f>
        <v>DNP</v>
      </c>
      <c r="T3996" s="52" t="str">
        <f>IFERROR(VLOOKUP($A3996,$A$106:$Q$3105,11,FALSE),"DNP")</f>
        <v>DNP</v>
      </c>
      <c r="U3996" s="52" t="str">
        <f>IFERROR(VLOOKUP($A3996,$A$106:$Q$3105,12,FALSE),"DNP")</f>
        <v>DNP</v>
      </c>
      <c r="V3996" s="52" t="str">
        <f>IFERROR(VLOOKUP($A3996,$A$106:$Q$3105,13,FALSE),"DNP")</f>
        <v>DNP</v>
      </c>
      <c r="W3996" s="239" t="str">
        <f>IF(OR(V3996="DNP",V3996=""),"DNP",SUM(N3996:V3996))</f>
        <v>DNP</v>
      </c>
      <c r="X3996" s="240" t="str">
        <f>IFERROR(VLOOKUP($A3996,$A$106:$Q$3105,17,FALSE),"DNP")</f>
        <v>DNP</v>
      </c>
      <c r="Y3996" s="49" t="str">
        <f t="shared" ref="Y3996" si="3716">IF(X3996="DNP","DNP",IF(X3996=1,"T",IF(X3996&gt;1,"W","L")))</f>
        <v>DNP</v>
      </c>
      <c r="Z3996" s="49" t="str">
        <f t="shared" si="3677"/>
        <v/>
      </c>
      <c r="AA3996" s="244" t="str">
        <f t="shared" si="3678"/>
        <v/>
      </c>
      <c r="AB3996" s="250">
        <f t="shared" ref="AB3996" si="3717">IF(AE3996&gt;=4,ROUNDDOWN((((VLOOKUP(MAX(AE3985:AE3996),AE3985:AK4002,7,FALSE)+VLOOKUP(MAX(AE3985:AE3996)-1,AE3985:AK4002,7,FALSE)+VLOOKUP(MAX(AE3985:AE3996)-2,AE3985:AK4002,7,FALSE)+VLOOKUP(MAX(AE3985:AE3996)-3,AE3985:AK4002,7,FALSE))/4)-36)*0.8,0),G3983)</f>
        <v>3</v>
      </c>
      <c r="AC3996" s="246">
        <f t="shared" si="3711"/>
        <v>12</v>
      </c>
      <c r="AD3996" t="str">
        <f>IF(W3996&lt;&gt;"DNP","P","DNP")</f>
        <v>DNP</v>
      </c>
      <c r="AE3996" s="52">
        <f>COUNTIF(AD3985:AD3996,"=P")</f>
        <v>0</v>
      </c>
      <c r="AF3996" t="str">
        <f t="shared" si="3681"/>
        <v>DNP</v>
      </c>
      <c r="AG3996" s="247">
        <f>IF(OR(W3996="DNP",W3996="")=TRUE,0,((W4004-W3996)*0.4)+(IF(Y3996="W",0.3,IF(Y3996="T",0,-0.3)))+(IF(X3996="",0,X3996*0.3)))+IF(OR(L3996="DNP",L3996="")=TRUE,0,((L4004-L3996)*0.4)+(IF(Y3996="W",0.3,IF(Y3996="T",0,-0.3)))+(IF(M3996="",0,M3996*0.3)))</f>
        <v>0</v>
      </c>
      <c r="AH3996" s="247">
        <f t="shared" si="3692"/>
        <v>0</v>
      </c>
      <c r="AI3996">
        <f t="shared" si="3685"/>
        <v>14</v>
      </c>
      <c r="AJ3996" t="e">
        <f t="shared" ref="AJ3996" si="3718">AI3996+VLOOKUP(A3996,$A$1997:$O$2101,15,FALSE)</f>
        <v>#N/A</v>
      </c>
      <c r="AK3996" t="str">
        <f t="shared" si="3683"/>
        <v>DNP</v>
      </c>
    </row>
    <row r="3997" spans="1:37" ht="16.5" thickBot="1" x14ac:dyDescent="0.3">
      <c r="A3997" s="238" t="str">
        <f>CONCATENATE($C$10,"Wk ",B3997,"P",A3983)</f>
        <v>2015Wk 13P38</v>
      </c>
      <c r="B3997" s="52">
        <v>13</v>
      </c>
      <c r="C3997" s="52" t="str">
        <f>IFERROR(VLOOKUP($A3997,$A$106:$Q$3105,5,FALSE),"DNP")</f>
        <v>DNP</v>
      </c>
      <c r="D3997" s="52" t="str">
        <f>IFERROR(VLOOKUP($A3997,$A$106:$Q$3105,6,FALSE),"DNP")</f>
        <v>DNP</v>
      </c>
      <c r="E3997" s="52" t="str">
        <f>IFERROR(VLOOKUP($A3997,$A$106:$Q$3105,7,FALSE),"DNP")</f>
        <v>DNP</v>
      </c>
      <c r="F3997" s="52" t="str">
        <f>IFERROR(VLOOKUP($A3997,$A$106:$Q$3105,8,FALSE),"DNP")</f>
        <v>DNP</v>
      </c>
      <c r="G3997" s="52" t="str">
        <f>IFERROR(VLOOKUP($A3997,$A$106:$Q$3105,9,FALSE),"DNP")</f>
        <v>DNP</v>
      </c>
      <c r="H3997" s="52" t="str">
        <f>IFERROR(VLOOKUP($A3997,$A$106:$Q$3105,10,FALSE),"DNP")</f>
        <v>DNP</v>
      </c>
      <c r="I3997" s="52" t="str">
        <f>IFERROR(VLOOKUP($A3997,$A$106:$Q$3105,11,FALSE),"DNP")</f>
        <v>DNP</v>
      </c>
      <c r="J3997" s="52" t="str">
        <f>IFERROR(VLOOKUP($A3997,$A$106:$Q$3105,12,FALSE),"DNP")</f>
        <v>DNP</v>
      </c>
      <c r="K3997" s="52" t="str">
        <f>IFERROR(VLOOKUP($A3997,$A$106:$Q$3105,13,FALSE),"DNP")</f>
        <v>DNP</v>
      </c>
      <c r="L3997" s="239" t="str">
        <f>IF(OR(K3997="DNP",K3997=""),"DNP",SUM(C3997:K3997))</f>
        <v>DNP</v>
      </c>
      <c r="M3997" s="240" t="str">
        <f>IFERROR(VLOOKUP($A3997,$A$106:$Q$3105,17,FALSE),"DNP")</f>
        <v>DNP</v>
      </c>
      <c r="N3997" s="241"/>
      <c r="O3997" s="241"/>
      <c r="P3997" s="241"/>
      <c r="Q3997" s="241"/>
      <c r="R3997" s="241"/>
      <c r="S3997" s="241"/>
      <c r="T3997" s="241"/>
      <c r="U3997" s="241"/>
      <c r="V3997" s="241"/>
      <c r="W3997" s="242"/>
      <c r="X3997" s="243"/>
      <c r="Y3997" s="49" t="str">
        <f t="shared" ref="Y3997" si="3719">IF(M3997="DNP","DNP",IF(M3997=1,"T",IF(M3997&gt;1,"W","L")))</f>
        <v>DNP</v>
      </c>
      <c r="Z3997" s="49" t="str">
        <f t="shared" si="3677"/>
        <v/>
      </c>
      <c r="AA3997" s="244" t="str">
        <f t="shared" si="3678"/>
        <v/>
      </c>
      <c r="AB3997" s="250">
        <f t="shared" ref="AB3997" si="3720">IF(AE3997&gt;=4,ROUNDDOWN((((VLOOKUP(MAX(AE3985:AE3997),AE3985:AK4002,7,FALSE)+VLOOKUP(MAX(AE3985:AE3997)-1,AE3985:AK4002,7,FALSE)+VLOOKUP(MAX(AE3985:AE3997)-2,AE3985:AK4002,7,FALSE)+VLOOKUP(MAX(AE3985:AE3997)-3,AE3985:AK4002,7,FALSE))/4)-36)*0.8,0),G3983)</f>
        <v>3</v>
      </c>
      <c r="AC3997" s="246">
        <f t="shared" si="3711"/>
        <v>13</v>
      </c>
      <c r="AD3997" t="str">
        <f>IF(L3997&lt;&gt;"DNP","P","DNP")</f>
        <v>DNP</v>
      </c>
      <c r="AE3997" s="52">
        <f>COUNTIF(AD3985:AD3997,"=P")</f>
        <v>0</v>
      </c>
      <c r="AF3997" t="str">
        <f t="shared" si="3681"/>
        <v>DNP</v>
      </c>
      <c r="AG3997" s="247">
        <f>IF(OR(W3997="DNP",W3997="")=TRUE,0,((W4004-W3997)*0.4)+(IF(Y3997="W",0.3,IF(Y3997="T",0,-0.3)))+(IF(X3997="",0,X3997*0.3)))+IF(OR(L3997="DNP",L3997="")=TRUE,0,((L4004-L3997)*0.4)+(IF(Y3997="W",0.3,IF(Y3997="T",0,-0.3)))+(IF(M3997="",0,M3997*0.3)))</f>
        <v>0</v>
      </c>
      <c r="AH3997" s="247">
        <f t="shared" si="3692"/>
        <v>0</v>
      </c>
      <c r="AI3997">
        <f t="shared" si="3685"/>
        <v>14</v>
      </c>
      <c r="AJ3997" t="e">
        <f t="shared" ref="AJ3997" si="3721">AI3997+VLOOKUP(A3997,$A$2164:$O$2268,15,FALSE)</f>
        <v>#N/A</v>
      </c>
      <c r="AK3997" t="str">
        <f t="shared" si="3683"/>
        <v>DNP</v>
      </c>
    </row>
    <row r="3998" spans="1:37" ht="16.5" thickBot="1" x14ac:dyDescent="0.3">
      <c r="A3998" s="238" t="str">
        <f>CONCATENATE($C$10,"Wk ",B3998,"P",A3983)</f>
        <v>2015Wk 14P38</v>
      </c>
      <c r="B3998" s="52">
        <v>14</v>
      </c>
      <c r="C3998" s="241"/>
      <c r="D3998" s="241"/>
      <c r="E3998" s="241"/>
      <c r="F3998" s="241"/>
      <c r="G3998" s="241"/>
      <c r="H3998" s="241"/>
      <c r="I3998" s="241"/>
      <c r="J3998" s="241"/>
      <c r="K3998" s="241"/>
      <c r="L3998" s="248"/>
      <c r="M3998" s="249"/>
      <c r="N3998" s="52" t="str">
        <f>IFERROR(VLOOKUP($A3998,$A$106:$Q$3105,5,FALSE),"DNP")</f>
        <v>DNP</v>
      </c>
      <c r="O3998" s="52" t="str">
        <f>IFERROR(VLOOKUP($A3998,$A$106:$Q$3105,6,FALSE),"DNP")</f>
        <v>DNP</v>
      </c>
      <c r="P3998" s="52" t="str">
        <f>IFERROR(VLOOKUP($A3998,$A$106:$Q$3105,7,FALSE),"DNP")</f>
        <v>DNP</v>
      </c>
      <c r="Q3998" s="52" t="str">
        <f>IFERROR(VLOOKUP($A3998,$A$106:$Q$3105,8,FALSE),"DNP")</f>
        <v>DNP</v>
      </c>
      <c r="R3998" s="52" t="str">
        <f>IFERROR(VLOOKUP($A3998,$A$106:$Q$3105,9,FALSE),"DNP")</f>
        <v>DNP</v>
      </c>
      <c r="S3998" s="52" t="str">
        <f>IFERROR(VLOOKUP($A3998,$A$106:$Q$3105,10,FALSE),"DNP")</f>
        <v>DNP</v>
      </c>
      <c r="T3998" s="52" t="str">
        <f>IFERROR(VLOOKUP($A3998,$A$106:$Q$3105,11,FALSE),"DNP")</f>
        <v>DNP</v>
      </c>
      <c r="U3998" s="52" t="str">
        <f>IFERROR(VLOOKUP($A3998,$A$106:$Q$3105,12,FALSE),"DNP")</f>
        <v>DNP</v>
      </c>
      <c r="V3998" s="52" t="str">
        <f>IFERROR(VLOOKUP($A3998,$A$106:$Q$3105,13,FALSE),"DNP")</f>
        <v>DNP</v>
      </c>
      <c r="W3998" s="239" t="str">
        <f>IF(OR(V3998="DNP",V3998=""),"DNP",SUM(N3998:V3998))</f>
        <v>DNP</v>
      </c>
      <c r="X3998" s="240" t="str">
        <f>IFERROR(VLOOKUP($A3998,$A$106:$Q$3105,17,FALSE),"DNP")</f>
        <v>DNP</v>
      </c>
      <c r="Y3998" s="49" t="str">
        <f t="shared" ref="Y3998" si="3722">IF(X3998="DNP","DNP",IF(X3998=1,"T",IF(X3998&gt;1,"W","L")))</f>
        <v>DNP</v>
      </c>
      <c r="Z3998" s="49" t="str">
        <f t="shared" si="3677"/>
        <v/>
      </c>
      <c r="AA3998" s="244" t="str">
        <f t="shared" si="3678"/>
        <v/>
      </c>
      <c r="AB3998" s="250">
        <f t="shared" ref="AB3998" si="3723">IF(AE3998&gt;=4,ROUNDDOWN((((VLOOKUP(MAX(AE3985:AE3998),AE3985:AK4002,7,FALSE)+VLOOKUP(MAX(AE3985:AE3998)-1,AE3985:AK4002,7,FALSE)+VLOOKUP(MAX(AE3985:AE3998)-2,AE3985:AK4002,7,FALSE)+VLOOKUP(MAX(AE3985:AE3998)-3,AE3985:AK4002,7,FALSE))/4)-36)*0.8,0),G3983)</f>
        <v>3</v>
      </c>
      <c r="AC3998" s="246">
        <f t="shared" si="3711"/>
        <v>14</v>
      </c>
      <c r="AD3998" t="str">
        <f>IF(W3998&lt;&gt;"DNP","P","DNP")</f>
        <v>DNP</v>
      </c>
      <c r="AE3998" s="52">
        <f>COUNTIF(AD3985:AD3998,"=P")</f>
        <v>0</v>
      </c>
      <c r="AF3998" t="str">
        <f t="shared" si="3681"/>
        <v>DNP</v>
      </c>
      <c r="AG3998" s="247">
        <f>IF(OR(W3998="DNP",W3998="")=TRUE,0,((W4004-W3998)*0.4)+(IF(Y3998="W",0.3,IF(Y3998="T",0,-0.3)))+(IF(X3998="",0,X3998*0.3)))+IF(OR(L3998="DNP",L3998="")=TRUE,0,((L4004-L3998)*0.4)+(IF(Y3998="W",0.3,IF(Y3998="T",0,-0.3)))+(IF(M3998="",0,M3998*0.3)))</f>
        <v>0</v>
      </c>
      <c r="AH3998" s="247">
        <f t="shared" si="3692"/>
        <v>0</v>
      </c>
      <c r="AI3998">
        <f t="shared" si="3685"/>
        <v>14</v>
      </c>
      <c r="AJ3998" t="e">
        <f t="shared" ref="AJ3998" si="3724">AI3998+VLOOKUP(A3998,$A$2331:$O$2435,15,FALSE)</f>
        <v>#N/A</v>
      </c>
      <c r="AK3998" t="str">
        <f t="shared" si="3683"/>
        <v>DNP</v>
      </c>
    </row>
    <row r="3999" spans="1:37" ht="16.5" thickBot="1" x14ac:dyDescent="0.3">
      <c r="A3999" s="238" t="str">
        <f>CONCATENATE($C$10,"Wk ",B3999,"P",A3983)</f>
        <v>2015Wk 15P38</v>
      </c>
      <c r="B3999" s="52">
        <v>15</v>
      </c>
      <c r="C3999" s="52" t="str">
        <f>IFERROR(VLOOKUP($A3999,$A$106:$Q$3105,5,FALSE),"DNP")</f>
        <v>DNP</v>
      </c>
      <c r="D3999" s="52" t="str">
        <f>IFERROR(VLOOKUP($A3999,$A$106:$Q$3105,6,FALSE),"DNP")</f>
        <v>DNP</v>
      </c>
      <c r="E3999" s="52" t="str">
        <f>IFERROR(VLOOKUP($A3999,$A$106:$Q$3105,7,FALSE),"DNP")</f>
        <v>DNP</v>
      </c>
      <c r="F3999" s="52" t="str">
        <f>IFERROR(VLOOKUP($A3999,$A$106:$Q$3105,8,FALSE),"DNP")</f>
        <v>DNP</v>
      </c>
      <c r="G3999" s="52" t="str">
        <f>IFERROR(VLOOKUP($A3999,$A$106:$Q$3105,9,FALSE),"DNP")</f>
        <v>DNP</v>
      </c>
      <c r="H3999" s="52" t="str">
        <f>IFERROR(VLOOKUP($A3999,$A$106:$Q$3105,10,FALSE),"DNP")</f>
        <v>DNP</v>
      </c>
      <c r="I3999" s="52" t="str">
        <f>IFERROR(VLOOKUP($A3999,$A$106:$Q$3105,11,FALSE),"DNP")</f>
        <v>DNP</v>
      </c>
      <c r="J3999" s="52" t="str">
        <f>IFERROR(VLOOKUP($A3999,$A$106:$Q$3105,12,FALSE),"DNP")</f>
        <v>DNP</v>
      </c>
      <c r="K3999" s="52" t="str">
        <f>IFERROR(VLOOKUP($A3999,$A$106:$Q$3105,13,FALSE),"DNP")</f>
        <v>DNP</v>
      </c>
      <c r="L3999" s="239" t="str">
        <f>IF(OR(K3999="DNP",K3999=""),"DNP",SUM(C3999:K3999))</f>
        <v>DNP</v>
      </c>
      <c r="M3999" s="240" t="str">
        <f>IFERROR(VLOOKUP($A3999,$A$106:$Q$3105,17,FALSE),"DNP")</f>
        <v>DNP</v>
      </c>
      <c r="N3999" s="241"/>
      <c r="O3999" s="241"/>
      <c r="P3999" s="241"/>
      <c r="Q3999" s="241"/>
      <c r="R3999" s="241"/>
      <c r="S3999" s="241"/>
      <c r="T3999" s="241"/>
      <c r="U3999" s="241"/>
      <c r="V3999" s="241"/>
      <c r="W3999" s="242"/>
      <c r="X3999" s="243"/>
      <c r="Y3999" s="49" t="str">
        <f t="shared" ref="Y3999" si="3725">IF(M3999="DNP","DNP",IF(M3999=1,"T",IF(M3999&gt;1,"W","L")))</f>
        <v>DNP</v>
      </c>
      <c r="Z3999" s="49" t="str">
        <f t="shared" si="3677"/>
        <v/>
      </c>
      <c r="AA3999" s="244" t="str">
        <f t="shared" si="3678"/>
        <v/>
      </c>
      <c r="AB3999" s="250">
        <f t="shared" ref="AB3999" si="3726">IF(AE3999&gt;=4,ROUNDDOWN((((VLOOKUP(MAX(AE3985:AE3999),AE3985:AK4002,7,FALSE)+VLOOKUP(MAX(AE3985:AE3999)-1,AE3985:AK4002,7,FALSE)+VLOOKUP(MAX(AE3985:AE3999)-2,AE3985:AK4002,7,FALSE)+VLOOKUP(MAX(AE3985:AE3999)-3,AE3985:AK4002,7,FALSE))/4)-36)*0.8,0),G3983)</f>
        <v>3</v>
      </c>
      <c r="AC3999" s="246">
        <f t="shared" si="3711"/>
        <v>15</v>
      </c>
      <c r="AD3999" t="str">
        <f>IF(L3999&lt;&gt;"DNP","P","DNP")</f>
        <v>DNP</v>
      </c>
      <c r="AE3999" s="52">
        <f>COUNTIF(AD3985:AD3999,"=P")</f>
        <v>0</v>
      </c>
      <c r="AF3999" t="str">
        <f t="shared" si="3681"/>
        <v>DNP</v>
      </c>
      <c r="AG3999" s="247">
        <f>IF(OR(W3999="DNP",W3999="")=TRUE,0,((W4004-W3999)*0.4)+(IF(Y3999="W",0.3,IF(Y3999="T",0,-0.3)))+(IF(X3999="",0,X3999*0.3)))+IF(OR(L3999="DNP",L3999="")=TRUE,0,((L4004-L3999)*0.4)+(IF(Y3999="W",0.3,IF(Y3999="T",0,-0.3)))+(IF(M3999="",0,M3999*0.3)))</f>
        <v>0</v>
      </c>
      <c r="AH3999" s="247">
        <f t="shared" si="3692"/>
        <v>0</v>
      </c>
      <c r="AI3999">
        <f t="shared" si="3685"/>
        <v>14</v>
      </c>
      <c r="AJ3999" t="e">
        <f t="shared" ref="AJ3999" si="3727">AI3999+VLOOKUP(A3999,$A$2498:$O$2602,15,FALSE)</f>
        <v>#N/A</v>
      </c>
      <c r="AK3999" t="str">
        <f t="shared" si="3683"/>
        <v>DNP</v>
      </c>
    </row>
    <row r="4000" spans="1:37" ht="16.5" thickBot="1" x14ac:dyDescent="0.3">
      <c r="A4000" s="238" t="str">
        <f>CONCATENATE($C$10,"Wk ",B4000,"P",A3983)</f>
        <v>2015Wk 16P38</v>
      </c>
      <c r="B4000" s="52">
        <v>16</v>
      </c>
      <c r="C4000" s="241"/>
      <c r="D4000" s="241"/>
      <c r="E4000" s="241"/>
      <c r="F4000" s="241"/>
      <c r="G4000" s="241"/>
      <c r="H4000" s="241"/>
      <c r="I4000" s="241"/>
      <c r="J4000" s="241"/>
      <c r="K4000" s="241"/>
      <c r="L4000" s="248"/>
      <c r="M4000" s="249"/>
      <c r="N4000" s="52" t="str">
        <f>IFERROR(VLOOKUP($A4000,$A$106:$Q$3105,5,FALSE),"DNP")</f>
        <v>DNP</v>
      </c>
      <c r="O4000" s="52" t="str">
        <f>IFERROR(VLOOKUP($A4000,$A$106:$Q$3105,6,FALSE),"DNP")</f>
        <v>DNP</v>
      </c>
      <c r="P4000" s="52" t="str">
        <f>IFERROR(VLOOKUP($A4000,$A$106:$Q$3105,7,FALSE),"DNP")</f>
        <v>DNP</v>
      </c>
      <c r="Q4000" s="52" t="str">
        <f>IFERROR(VLOOKUP($A4000,$A$106:$Q$3105,8,FALSE),"DNP")</f>
        <v>DNP</v>
      </c>
      <c r="R4000" s="52" t="str">
        <f>IFERROR(VLOOKUP($A4000,$A$106:$Q$3105,9,FALSE),"DNP")</f>
        <v>DNP</v>
      </c>
      <c r="S4000" s="52" t="str">
        <f>IFERROR(VLOOKUP($A4000,$A$106:$Q$3105,10,FALSE),"DNP")</f>
        <v>DNP</v>
      </c>
      <c r="T4000" s="52" t="str">
        <f>IFERROR(VLOOKUP($A4000,$A$106:$Q$3105,11,FALSE),"DNP")</f>
        <v>DNP</v>
      </c>
      <c r="U4000" s="52" t="str">
        <f>IFERROR(VLOOKUP($A4000,$A$106:$Q$3105,12,FALSE),"DNP")</f>
        <v>DNP</v>
      </c>
      <c r="V4000" s="52" t="str">
        <f>IFERROR(VLOOKUP($A4000,$A$106:$Q$3105,13,FALSE),"DNP")</f>
        <v>DNP</v>
      </c>
      <c r="W4000" s="239" t="str">
        <f>IF(OR(V4000="DNP",V4000=""),"DNP",SUM(N4000:V4000))</f>
        <v>DNP</v>
      </c>
      <c r="X4000" s="240" t="str">
        <f>IFERROR(VLOOKUP($A4000,$A$106:$Q$3105,17,FALSE),"DNP")</f>
        <v>DNP</v>
      </c>
      <c r="Y4000" s="49" t="str">
        <f t="shared" ref="Y4000" si="3728">IF(X4000="DNP","DNP",IF(X4000=1,"T",IF(X4000&gt;1,"W","L")))</f>
        <v>DNP</v>
      </c>
      <c r="Z4000" s="49" t="str">
        <f t="shared" si="3677"/>
        <v/>
      </c>
      <c r="AA4000" s="244" t="str">
        <f t="shared" si="3678"/>
        <v/>
      </c>
      <c r="AB4000" s="250">
        <f t="shared" ref="AB4000" si="3729">IF(AE4000&gt;=4,ROUNDDOWN((((VLOOKUP(MAX(AE3985:AE4000),AE3985:AK4002,7,FALSE)+VLOOKUP(MAX(AE3985:AE4000)-1,AE3985:AK4002,7,FALSE)+VLOOKUP(MAX(AE3985:AE4000)-2,AE3985:AK4002,7,FALSE)+VLOOKUP(MAX(AE3985:AE4000)-3,AE3985:AK4002,7,FALSE))/4)-36)*0.8,0),G3983)</f>
        <v>3</v>
      </c>
      <c r="AC4000" s="246">
        <f t="shared" si="3711"/>
        <v>16</v>
      </c>
      <c r="AD4000" t="str">
        <f>IF(W4000&lt;&gt;"DNP","P","DNP")</f>
        <v>DNP</v>
      </c>
      <c r="AE4000" s="52">
        <f>COUNTIF(AD3985:AD4000,"=P")</f>
        <v>0</v>
      </c>
      <c r="AF4000" t="str">
        <f t="shared" si="3681"/>
        <v>DNP</v>
      </c>
      <c r="AG4000" s="247">
        <f>IF(OR(W4000="DNP",W4000="")=TRUE,0,((W4004-W4000)*0.4)+(IF(Y4000="W",0.3,IF(Y4000="T",0,-0.3)))+(IF(X4000="",0,X4000*0.3)))+IF(OR(L4000="DNP",L4000="")=TRUE,0,((L4004-L4000)*0.4)+(IF(Y4000="W",0.3,IF(Y4000="T",0,-0.3)))+(IF(M4000="",0,M4000*0.3)))</f>
        <v>0</v>
      </c>
      <c r="AH4000" s="247">
        <f t="shared" si="3692"/>
        <v>0</v>
      </c>
      <c r="AI4000">
        <f t="shared" si="3685"/>
        <v>14</v>
      </c>
      <c r="AJ4000" t="e">
        <f t="shared" ref="AJ4000" si="3730">AI4000+VLOOKUP(A4000,$A$2665:$O$2769,15,FALSE)</f>
        <v>#N/A</v>
      </c>
      <c r="AK4000" t="str">
        <f t="shared" si="3683"/>
        <v>DNP</v>
      </c>
    </row>
    <row r="4001" spans="1:37" ht="16.5" thickBot="1" x14ac:dyDescent="0.3">
      <c r="A4001" s="238" t="str">
        <f>CONCATENATE($C$10,"Wk ",B4001,"P",A3983)</f>
        <v>2015Wk 17P38</v>
      </c>
      <c r="B4001" s="52">
        <v>17</v>
      </c>
      <c r="C4001" s="52" t="str">
        <f>IFERROR(VLOOKUP($A4001,$A$106:$Q$3105,5,FALSE),"DNP")</f>
        <v>DNP</v>
      </c>
      <c r="D4001" s="52" t="str">
        <f>IFERROR(VLOOKUP($A4001,$A$106:$Q$3105,6,FALSE),"DNP")</f>
        <v>DNP</v>
      </c>
      <c r="E4001" s="52" t="str">
        <f>IFERROR(VLOOKUP($A4001,$A$106:$Q$3105,7,FALSE),"DNP")</f>
        <v>DNP</v>
      </c>
      <c r="F4001" s="52" t="str">
        <f>IFERROR(VLOOKUP($A4001,$A$106:$Q$3105,8,FALSE),"DNP")</f>
        <v>DNP</v>
      </c>
      <c r="G4001" s="52" t="str">
        <f>IFERROR(VLOOKUP($A4001,$A$106:$Q$3105,9,FALSE),"DNP")</f>
        <v>DNP</v>
      </c>
      <c r="H4001" s="52" t="str">
        <f>IFERROR(VLOOKUP($A4001,$A$106:$Q$3105,10,FALSE),"DNP")</f>
        <v>DNP</v>
      </c>
      <c r="I4001" s="52" t="str">
        <f>IFERROR(VLOOKUP($A4001,$A$106:$Q$3105,11,FALSE),"DNP")</f>
        <v>DNP</v>
      </c>
      <c r="J4001" s="52" t="str">
        <f>IFERROR(VLOOKUP($A4001,$A$106:$Q$3105,12,FALSE),"DNP")</f>
        <v>DNP</v>
      </c>
      <c r="K4001" s="52" t="str">
        <f>IFERROR(VLOOKUP($A4001,$A$106:$Q$3105,13,FALSE),"DNP")</f>
        <v>DNP</v>
      </c>
      <c r="L4001" s="239" t="str">
        <f>IF(OR(K4001="DNP",K4001=""),"DNP",SUM(C4001:K4001))</f>
        <v>DNP</v>
      </c>
      <c r="M4001" s="240" t="str">
        <f>IFERROR(VLOOKUP($A4001,$A$106:$Q$3105,17,FALSE),"DNP")</f>
        <v>DNP</v>
      </c>
      <c r="N4001" s="241"/>
      <c r="O4001" s="241"/>
      <c r="P4001" s="241"/>
      <c r="Q4001" s="241"/>
      <c r="R4001" s="241"/>
      <c r="S4001" s="241"/>
      <c r="T4001" s="241"/>
      <c r="U4001" s="241"/>
      <c r="V4001" s="241"/>
      <c r="W4001" s="242"/>
      <c r="X4001" s="243"/>
      <c r="Y4001" s="49" t="str">
        <f t="shared" ref="Y4001" si="3731">IF(M4001="DNP","DNP",IF(M4001=1,"T",IF(M4001&gt;1,"W","L")))</f>
        <v>DNP</v>
      </c>
      <c r="Z4001" s="49" t="str">
        <f t="shared" si="3677"/>
        <v/>
      </c>
      <c r="AA4001" s="244" t="str">
        <f t="shared" si="3678"/>
        <v/>
      </c>
      <c r="AB4001" s="250">
        <f t="shared" ref="AB4001" si="3732">IF(AE4001&gt;=4,ROUNDDOWN((((VLOOKUP(MAX(AE3985:AE4001),AE3985:AK4002,7,FALSE)+VLOOKUP(MAX(AE3985:AE4001)-1,AE3985:AK4002,7,FALSE)+VLOOKUP(MAX(AE3985:AE4001)-2,AE3985:AK4002,7,FALSE)+VLOOKUP(MAX(AE3985:AE4001)-3,AE3985:AK4002,7,FALSE))/4)-36)*0.8,0),G3983)</f>
        <v>3</v>
      </c>
      <c r="AC4001" s="246">
        <f t="shared" si="3711"/>
        <v>17</v>
      </c>
      <c r="AD4001" t="str">
        <f>IF(L4001&lt;&gt;"DNP","P","DNP")</f>
        <v>DNP</v>
      </c>
      <c r="AE4001" s="52">
        <f>COUNTIF(AD3985:AD4001,"=P")</f>
        <v>0</v>
      </c>
      <c r="AF4001" t="str">
        <f t="shared" si="3681"/>
        <v>DNP</v>
      </c>
      <c r="AG4001" s="247">
        <f>IF(OR(W4001="DNP",W4001="")=TRUE,0,((W4004-W4001)*0.4)+(IF(Y4001="W",0.3,IF(Y4001="T",0,-0.3)))+(IF(X4001="",0,X4001*0.3)))+IF(OR(L4001="DNP",L4001="")=TRUE,0,((L4004-L4001)*0.4)+(IF(Y4001="W",0.3,IF(Y4001="T",0,-0.3)))+(IF(M4001="",0,M4001*0.3)))</f>
        <v>0</v>
      </c>
      <c r="AH4001" s="247">
        <f t="shared" si="3692"/>
        <v>0</v>
      </c>
      <c r="AI4001">
        <f t="shared" si="3685"/>
        <v>14</v>
      </c>
      <c r="AJ4001" t="e">
        <f t="shared" ref="AJ4001" si="3733">AI4001+VLOOKUP(A4001,$A$2832:$O$2936,15,FALSE)</f>
        <v>#N/A</v>
      </c>
      <c r="AK4001" t="str">
        <f t="shared" si="3683"/>
        <v>DNP</v>
      </c>
    </row>
    <row r="4002" spans="1:37" ht="16.5" thickBot="1" x14ac:dyDescent="0.3">
      <c r="A4002" s="238" t="str">
        <f>CONCATENATE($C$10,"Wk ",B4002,"P",A3983)</f>
        <v>2015Wk 18P38</v>
      </c>
      <c r="B4002" s="52">
        <v>18</v>
      </c>
      <c r="C4002" s="241"/>
      <c r="D4002" s="241"/>
      <c r="E4002" s="241"/>
      <c r="F4002" s="241"/>
      <c r="G4002" s="241"/>
      <c r="H4002" s="241"/>
      <c r="I4002" s="241"/>
      <c r="J4002" s="241"/>
      <c r="K4002" s="241"/>
      <c r="L4002" s="248"/>
      <c r="M4002" s="249"/>
      <c r="N4002" s="52" t="str">
        <f>IFERROR(VLOOKUP($A4002,$A$106:$Q$3105,5,FALSE),"DNP")</f>
        <v>DNP</v>
      </c>
      <c r="O4002" s="52" t="str">
        <f>IFERROR(VLOOKUP($A4002,$A$106:$Q$3105,6,FALSE),"DNP")</f>
        <v>DNP</v>
      </c>
      <c r="P4002" s="52" t="str">
        <f>IFERROR(VLOOKUP($A4002,$A$106:$Q$3105,7,FALSE),"DNP")</f>
        <v>DNP</v>
      </c>
      <c r="Q4002" s="52" t="str">
        <f>IFERROR(VLOOKUP($A4002,$A$106:$Q$3105,8,FALSE),"DNP")</f>
        <v>DNP</v>
      </c>
      <c r="R4002" s="52" t="str">
        <f>IFERROR(VLOOKUP($A4002,$A$106:$Q$3105,9,FALSE),"DNP")</f>
        <v>DNP</v>
      </c>
      <c r="S4002" s="52" t="str">
        <f>IFERROR(VLOOKUP($A4002,$A$106:$Q$3105,10,FALSE),"DNP")</f>
        <v>DNP</v>
      </c>
      <c r="T4002" s="52" t="str">
        <f>IFERROR(VLOOKUP($A4002,$A$106:$Q$3105,11,FALSE),"DNP")</f>
        <v>DNP</v>
      </c>
      <c r="U4002" s="52" t="str">
        <f>IFERROR(VLOOKUP($A4002,$A$106:$Q$3105,12,FALSE),"DNP")</f>
        <v>DNP</v>
      </c>
      <c r="V4002" s="52" t="str">
        <f>IFERROR(VLOOKUP($A4002,$A$106:$Q$3105,13,FALSE),"DNP")</f>
        <v>DNP</v>
      </c>
      <c r="W4002" s="239" t="str">
        <f>IF(OR(V4002="DNP",V4002=""),"DNP",SUM(N4002:V4002))</f>
        <v>DNP</v>
      </c>
      <c r="X4002" s="240" t="str">
        <f>IFERROR(VLOOKUP($A4002,$A$106:$Q$3105,17,FALSE),"DNP")</f>
        <v>DNP</v>
      </c>
      <c r="Y4002" s="49" t="str">
        <f t="shared" ref="Y4002" si="3734">IF(X4002="DNP","DNP",IF(X4002=1,"T",IF(X4002&gt;1,"W","L")))</f>
        <v>DNP</v>
      </c>
      <c r="Z4002" s="49" t="str">
        <f t="shared" si="3677"/>
        <v/>
      </c>
      <c r="AA4002" s="244" t="str">
        <f t="shared" si="3678"/>
        <v/>
      </c>
      <c r="AB4002" s="250">
        <f t="shared" ref="AB4002" si="3735">IF(AE4002&gt;=4,ROUNDDOWN((((VLOOKUP(MAX(AE3985:AE4002),AE3985:AK4002,7,FALSE)+VLOOKUP(MAX(AE3985:AE4002)-1,AE3985:AK4002,7,FALSE)+VLOOKUP(MAX(AE3985:AE4002)-2,AE3985:AK4002,7,FALSE)+VLOOKUP(MAX(AE3985:AE4002)-3,AE3985:AK4002,7,FALSE))/4)-36)*0.8,0),G3983)</f>
        <v>3</v>
      </c>
      <c r="AC4002" s="246">
        <f t="shared" si="3711"/>
        <v>18</v>
      </c>
      <c r="AD4002" t="str">
        <f>IF(W4002&lt;&gt;"DNP","P","DNP")</f>
        <v>DNP</v>
      </c>
      <c r="AE4002" s="52">
        <f>COUNTIF(AD3985:AD4002,"=P")</f>
        <v>0</v>
      </c>
      <c r="AF4002" t="str">
        <f t="shared" si="3681"/>
        <v>DNP</v>
      </c>
      <c r="AG4002" s="247">
        <f>IF(OR(W4002="DNP",W4002="")=TRUE,0,((W4004-W4002)*0.4)+(IF(Y4002="W",0.3,IF(Y4002="T",0,-0.3)))+(IF(X4002="",0,X4002*0.3)))+IF(OR(L4002="DNP",L4002="")=TRUE,0,((L4004-L4002)*0.4)+(IF(Y4002="W",0.3,IF(Y4002="T",0,-0.3)))+(IF(M4002="",0,M4002*0.3)))</f>
        <v>0</v>
      </c>
      <c r="AH4002" s="247">
        <f t="shared" si="3692"/>
        <v>0</v>
      </c>
      <c r="AI4002">
        <f t="shared" si="3685"/>
        <v>14</v>
      </c>
      <c r="AJ4002" t="e">
        <f t="shared" ref="AJ4002" si="3736">AI4002+VLOOKUP(A4002,$A$2999:$O$3103,15,FALSE)</f>
        <v>#N/A</v>
      </c>
      <c r="AK4002" t="str">
        <f t="shared" si="3683"/>
        <v>DNP</v>
      </c>
    </row>
    <row r="4003" spans="1:37" ht="18" x14ac:dyDescent="0.25">
      <c r="A4003" s="238" t="str">
        <f>CONCATENATE($C$10,"S&amp;AP",A3983)</f>
        <v>2015S&amp;AP38</v>
      </c>
      <c r="B4003" s="251" t="s">
        <v>321</v>
      </c>
      <c r="C4003" s="252" t="str">
        <f>CONCATENATE(SUM(C3985:C4002)+100,COUNT(C3985:C4002)+100)</f>
        <v>100100</v>
      </c>
      <c r="D4003" s="252" t="str">
        <f t="shared" ref="D4003:K4003" si="3737">CONCATENATE(SUM(D3985:D4002)+100,COUNT(D3985:D4002)+100)</f>
        <v>100100</v>
      </c>
      <c r="E4003" s="252" t="str">
        <f t="shared" si="3737"/>
        <v>100100</v>
      </c>
      <c r="F4003" s="252" t="str">
        <f t="shared" si="3737"/>
        <v>100100</v>
      </c>
      <c r="G4003" s="252" t="str">
        <f t="shared" si="3737"/>
        <v>100100</v>
      </c>
      <c r="H4003" s="252" t="str">
        <f t="shared" si="3737"/>
        <v>100100</v>
      </c>
      <c r="I4003" s="252" t="str">
        <f t="shared" si="3737"/>
        <v>100100</v>
      </c>
      <c r="J4003" s="252" t="str">
        <f t="shared" si="3737"/>
        <v>100100</v>
      </c>
      <c r="K4003" s="252" t="str">
        <f t="shared" si="3737"/>
        <v>100100</v>
      </c>
      <c r="L4003" s="253"/>
      <c r="M4003" s="254">
        <f>SUM(M3985:M4002)</f>
        <v>0</v>
      </c>
      <c r="N4003" s="252" t="str">
        <f>CONCATENATE(SUM(N3985:N4002)+100,COUNT(N3985:N4002)+100)</f>
        <v>100100</v>
      </c>
      <c r="O4003" s="252" t="str">
        <f t="shared" ref="O4003:V4003" si="3738">CONCATENATE(SUM(O3985:O4002)+100,COUNT(O3985:O4002)+100)</f>
        <v>100100</v>
      </c>
      <c r="P4003" s="252" t="str">
        <f t="shared" si="3738"/>
        <v>100100</v>
      </c>
      <c r="Q4003" s="252" t="str">
        <f t="shared" si="3738"/>
        <v>100100</v>
      </c>
      <c r="R4003" s="252" t="str">
        <f t="shared" si="3738"/>
        <v>100100</v>
      </c>
      <c r="S4003" s="252" t="str">
        <f t="shared" si="3738"/>
        <v>100100</v>
      </c>
      <c r="T4003" s="252" t="str">
        <f t="shared" si="3738"/>
        <v>100100</v>
      </c>
      <c r="U4003" s="252" t="str">
        <f t="shared" si="3738"/>
        <v>100100</v>
      </c>
      <c r="V4003" s="252" t="str">
        <f t="shared" si="3738"/>
        <v>100100</v>
      </c>
      <c r="W4003" s="253"/>
      <c r="X4003" s="254">
        <f>SUM(X3985:X4002)</f>
        <v>0</v>
      </c>
      <c r="Y4003" s="255"/>
      <c r="Z4003" s="256"/>
      <c r="AA4003" s="257"/>
      <c r="AB4003" s="52"/>
      <c r="AC4003" s="52"/>
    </row>
    <row r="4004" spans="1:37" ht="18" x14ac:dyDescent="0.25">
      <c r="B4004" s="251" t="s">
        <v>322</v>
      </c>
      <c r="C4004" s="258" t="e">
        <f>AVERAGE(C3985:C4002)</f>
        <v>#DIV/0!</v>
      </c>
      <c r="D4004" s="258" t="e">
        <f t="shared" ref="D4004:K4004" si="3739">AVERAGE(D3985:D4002)</f>
        <v>#DIV/0!</v>
      </c>
      <c r="E4004" s="258" t="e">
        <f t="shared" si="3739"/>
        <v>#DIV/0!</v>
      </c>
      <c r="F4004" s="258" t="e">
        <f t="shared" si="3739"/>
        <v>#DIV/0!</v>
      </c>
      <c r="G4004" s="258" t="e">
        <f t="shared" si="3739"/>
        <v>#DIV/0!</v>
      </c>
      <c r="H4004" s="258" t="e">
        <f t="shared" si="3739"/>
        <v>#DIV/0!</v>
      </c>
      <c r="I4004" s="258" t="e">
        <f t="shared" si="3739"/>
        <v>#DIV/0!</v>
      </c>
      <c r="J4004" s="258" t="e">
        <f t="shared" si="3739"/>
        <v>#DIV/0!</v>
      </c>
      <c r="K4004" s="258" t="e">
        <f t="shared" si="3739"/>
        <v>#DIV/0!</v>
      </c>
      <c r="L4004" s="259" t="e">
        <f>SUM(C4004:K4004)</f>
        <v>#DIV/0!</v>
      </c>
      <c r="M4004" s="260"/>
      <c r="N4004" s="258" t="e">
        <f>AVERAGE(N3985:N4002)</f>
        <v>#DIV/0!</v>
      </c>
      <c r="O4004" s="258" t="e">
        <f t="shared" ref="O4004:V4004" si="3740">AVERAGE(O3985:O4002)</f>
        <v>#DIV/0!</v>
      </c>
      <c r="P4004" s="261" t="e">
        <f t="shared" si="3740"/>
        <v>#DIV/0!</v>
      </c>
      <c r="Q4004" s="261" t="e">
        <f t="shared" si="3740"/>
        <v>#DIV/0!</v>
      </c>
      <c r="R4004" s="261" t="e">
        <f t="shared" si="3740"/>
        <v>#DIV/0!</v>
      </c>
      <c r="S4004" s="261" t="e">
        <f t="shared" si="3740"/>
        <v>#DIV/0!</v>
      </c>
      <c r="T4004" s="261" t="e">
        <f t="shared" si="3740"/>
        <v>#DIV/0!</v>
      </c>
      <c r="U4004" s="261" t="e">
        <f t="shared" si="3740"/>
        <v>#DIV/0!</v>
      </c>
      <c r="V4004" s="261" t="e">
        <f t="shared" si="3740"/>
        <v>#DIV/0!</v>
      </c>
      <c r="W4004" s="262" t="e">
        <f>SUM(N4004:V4004)</f>
        <v>#DIV/0!</v>
      </c>
      <c r="X4004" s="260"/>
      <c r="Y4004" s="148"/>
      <c r="Z4004" s="263"/>
      <c r="AA4004" s="264"/>
      <c r="AB4004" s="52"/>
      <c r="AC4004" s="52"/>
    </row>
    <row r="4005" spans="1:37" x14ac:dyDescent="0.25">
      <c r="B4005" s="265"/>
      <c r="C4005" s="266"/>
      <c r="D4005" s="265"/>
      <c r="E4005" s="266"/>
      <c r="F4005" s="265"/>
      <c r="G4005" s="266"/>
      <c r="H4005" s="265"/>
      <c r="I4005" s="266"/>
      <c r="J4005" s="265"/>
      <c r="K4005" s="266"/>
      <c r="L4005" s="265"/>
      <c r="M4005" s="266"/>
      <c r="N4005" s="265"/>
      <c r="O4005" s="266"/>
      <c r="P4005" s="265"/>
      <c r="Q4005" s="266"/>
      <c r="R4005" s="265"/>
      <c r="S4005" s="266"/>
      <c r="T4005" s="265"/>
      <c r="U4005" s="266"/>
      <c r="V4005" s="265"/>
      <c r="W4005" s="266"/>
      <c r="X4005" s="265"/>
      <c r="Y4005" s="266"/>
      <c r="Z4005" s="265"/>
      <c r="AA4005" s="266"/>
      <c r="AB4005" s="265"/>
      <c r="AC4005" s="266"/>
    </row>
    <row r="4006" spans="1:37" ht="18.75" thickBot="1" x14ac:dyDescent="0.3">
      <c r="B4006" s="267"/>
      <c r="C4006" s="267"/>
      <c r="D4006" s="267"/>
      <c r="E4006" s="296" t="s">
        <v>323</v>
      </c>
      <c r="F4006" s="297"/>
      <c r="G4006" s="297"/>
      <c r="H4006" s="297"/>
      <c r="I4006" s="297"/>
      <c r="J4006" s="297"/>
      <c r="K4006" s="297"/>
      <c r="L4006" s="297"/>
      <c r="M4006" s="297"/>
    </row>
    <row r="4007" spans="1:37" ht="16.5" thickBot="1" x14ac:dyDescent="0.3">
      <c r="B4007" s="267"/>
      <c r="C4007" s="52"/>
      <c r="D4007" s="268" t="s">
        <v>324</v>
      </c>
      <c r="E4007" s="293" t="s">
        <v>325</v>
      </c>
      <c r="F4007" s="294"/>
      <c r="G4007" s="294"/>
      <c r="H4007" s="294"/>
      <c r="I4007" s="294"/>
      <c r="J4007" s="294"/>
      <c r="K4007" s="294"/>
      <c r="L4007" s="294"/>
      <c r="M4007" s="295"/>
      <c r="P4007" t="s">
        <v>326</v>
      </c>
      <c r="R4007" t="s">
        <v>327</v>
      </c>
    </row>
    <row r="4008" spans="1:37" x14ac:dyDescent="0.25">
      <c r="B4008" s="267"/>
      <c r="C4008" s="52"/>
      <c r="D4008" s="269">
        <f>MAX(AC3985:AC4002)</f>
        <v>18</v>
      </c>
      <c r="E4008" s="270" t="s">
        <v>328</v>
      </c>
      <c r="F4008" s="271" t="s">
        <v>329</v>
      </c>
      <c r="G4008" s="271" t="s">
        <v>330</v>
      </c>
      <c r="H4008" s="271" t="s">
        <v>331</v>
      </c>
      <c r="I4008" s="271" t="s">
        <v>332</v>
      </c>
      <c r="J4008" s="271" t="s">
        <v>19</v>
      </c>
      <c r="K4008" s="271" t="s">
        <v>333</v>
      </c>
      <c r="L4008" s="271" t="s">
        <v>334</v>
      </c>
      <c r="M4008" s="272" t="s">
        <v>312</v>
      </c>
      <c r="N4008" t="s">
        <v>318</v>
      </c>
      <c r="O4008" s="273" t="s">
        <v>18</v>
      </c>
      <c r="P4008" s="274" t="s">
        <v>335</v>
      </c>
      <c r="Q4008" s="274" t="s">
        <v>336</v>
      </c>
      <c r="R4008" t="s">
        <v>0</v>
      </c>
      <c r="S4008" t="s">
        <v>1</v>
      </c>
      <c r="T4008" t="s">
        <v>13</v>
      </c>
      <c r="U4008" t="s">
        <v>337</v>
      </c>
      <c r="V4008" s="237" t="s">
        <v>338</v>
      </c>
      <c r="W4008" s="237" t="s">
        <v>339</v>
      </c>
      <c r="X4008" s="237" t="s">
        <v>340</v>
      </c>
      <c r="Y4008" s="237" t="s">
        <v>341</v>
      </c>
      <c r="Z4008" s="237" t="s">
        <v>342</v>
      </c>
      <c r="AA4008" s="237" t="s">
        <v>343</v>
      </c>
      <c r="AB4008" s="237" t="s">
        <v>344</v>
      </c>
      <c r="AC4008" s="237" t="s">
        <v>345</v>
      </c>
    </row>
    <row r="4009" spans="1:37" ht="16.5" thickBot="1" x14ac:dyDescent="0.3">
      <c r="A4009" s="238" t="str">
        <f>CONCATENATE($C$10,"P",A3983)</f>
        <v>2015P38</v>
      </c>
      <c r="B4009" s="275"/>
      <c r="C4009" s="52" t="str">
        <f>C3983</f>
        <v>Steve Pichoske</v>
      </c>
      <c r="D4009" s="276">
        <f>IF(D4008=0,G3983,VLOOKUP(D4008,B3985:AB4002,27,FALSE))</f>
        <v>3</v>
      </c>
      <c r="E4009" s="277">
        <f>E4012+E4015</f>
        <v>0</v>
      </c>
      <c r="F4009" s="277">
        <f>F4012+F4015</f>
        <v>0</v>
      </c>
      <c r="G4009" s="277">
        <f>G4012+G4015</f>
        <v>0</v>
      </c>
      <c r="H4009" s="277">
        <f>H4012+H4015</f>
        <v>0</v>
      </c>
      <c r="I4009" s="277">
        <f>I4012+I4015</f>
        <v>0</v>
      </c>
      <c r="J4009" s="278" t="e">
        <f>E4009/I4009</f>
        <v>#DIV/0!</v>
      </c>
      <c r="K4009" s="279" t="e">
        <f>F4009/SUM(F4009:H4009)</f>
        <v>#DIV/0!</v>
      </c>
      <c r="L4009" s="277">
        <f>L4012+L4015</f>
        <v>0</v>
      </c>
      <c r="M4009" s="277">
        <f>M4012+M4015</f>
        <v>0</v>
      </c>
      <c r="N4009" s="247">
        <f>VLOOKUP(D4008,AC3985:AH4002,6,FALSE)</f>
        <v>0</v>
      </c>
      <c r="O4009">
        <f>IFERROR(VLOOKUP(D4008,AC3985:AI4002,7,FALSE),AI3985)</f>
        <v>14</v>
      </c>
      <c r="P4009" s="134" t="e">
        <f>IF(D4009&lt;=-1,ROUNDUP(((((ROUNDDOWN((AVERAGE(L3985:L4002,W3985:W4002)-36)*0.8,0)+0.001)/0.8)+36)*(COUNT(L3985:L4002,W3985:W4002)+1))-SUM(L3985:L4002,W3985:W4002),0),ROUNDUP(((((ROUNDDOWN((AVERAGE(L3985:L4002,W3985:W4002)-36)*0.8,0)+1)/0.8)+36)*(COUNT(L3985:L4002,W3985:W4002)+1))-SUM(L3985:L4002,W3985:W4002),0))</f>
        <v>#DIV/0!</v>
      </c>
      <c r="Q4009" s="134" t="e">
        <f>IF(ROUNDDOWN((AVERAGE(L3985:L4002,W3985:W4002)-36)*0.8,0)&lt;=0,ROUNDDOWN(((((ROUNDDOWN((AVERAGE(L3985:L4002,W3985:W4002)-36)*0.8,0)-1)/0.8)+36)*(COUNT(L3985:L4002,W3985:W4002)+1))-SUM(L3985:L4002,W3985:W4002),0),ROUNDDOWN(((((ROUNDDOWN((AVERAGE(L3985:L4002,W3985:W4002)-36)*0.8,0)-0.001)/0.8)+36)*(COUNT(L3985:L4002,W3985:W4002)+1))-SUM(L3985:L4002,W3985:W4002),0))</f>
        <v>#DIV/0!</v>
      </c>
      <c r="R4009" s="247" t="e">
        <f>L4004</f>
        <v>#DIV/0!</v>
      </c>
      <c r="S4009" s="247" t="e">
        <f>W4004</f>
        <v>#DIV/0!</v>
      </c>
      <c r="T4009">
        <f>SUMIF(AD3985:AD4002,"P",AI3985:AI4002)</f>
        <v>0</v>
      </c>
      <c r="U4009">
        <f>SUMIF(AD3985:AD4002,"P",AJ3985:AJ4002)</f>
        <v>0</v>
      </c>
      <c r="V4009" s="280" t="e">
        <f>SUM(COUNTIF(C3985:C4002,3),COUNTIF(D3985:D4002,2),COUNTIF(E3985:E4002,3),COUNTIF(F3985:F4002,2),COUNTIF(G3985:G4002,2),COUNTIF(H3985:H4002,1),COUNTIF(I3985:I4002,2),COUNTIF(J3985:J4002,1),COUNTIF(K3985:K4002,2),COUNTIF(N3985:N4002,2),COUNTIF(O3985:O4002,2),COUNTIF(P3985:P4002,3),COUNTIF(Q3985:Q4002,2),COUNTIF(R3985:R4002,1),COUNTIF(S3985:S4002,2),COUNTIF(T3985:T4002,1),COUNTIF(U3985:U4002,2),COUNTIF(V3985:V4002,3))/(9*MAX($AE3985:$AE4002))</f>
        <v>#DIV/0!</v>
      </c>
      <c r="W4009" s="280" t="e">
        <f>SUM(COUNTIF(C3985:C4002,4),COUNTIF(D3985:D4002,3),COUNTIF(E3985:E4002,4),COUNTIF(F3985:F4002,3),COUNTIF(G3985:G4002,3),COUNTIF(H3985:H4002,2),COUNTIF(I3985:I4002,3),COUNTIF(J3985:J4002,2),COUNTIF(K3985:K4002,3),COUNTIF(N3985:N4002,3),COUNTIF(O3985:O4002,3),COUNTIF(P3985:P4002,4),COUNTIF(Q3985:Q4002,3),COUNTIF(R3985:R4002,2),COUNTIF(S3985:S4002,3),COUNTIF(T3985:T4002,2),COUNTIF(U3985:U4002,3),COUNTIF(V3985:V4002,4))/(9*MAX($AE3985:$AE4002))</f>
        <v>#DIV/0!</v>
      </c>
      <c r="X4009" s="280" t="e">
        <f>SUM(COUNTIF(C3985:C4002,5),COUNTIF(D3985:D4002,4),COUNTIF(E3985:E4002,5),COUNTIF(F3985:F4002,4),COUNTIF(G3985:G4002,4),COUNTIF(H3985:H4002,3),COUNTIF(I3985:I4002,4),COUNTIF(J3985:J4002,3),COUNTIF(K3985:K4002,4),COUNTIF(N3985:N4002,4),COUNTIF(O3985:O4002,4),COUNTIF(P3985:P4002,5),COUNTIF(Q3985:Q4002,4),COUNTIF(R3985:R4002,3),COUNTIF(S3985:S4002,4),COUNTIF(T3985:T4002,3),COUNTIF(U3985:U4002,4),COUNTIF(V3985:V4002,5))/(9*MAX($AE3985:$AE4002))</f>
        <v>#DIV/0!</v>
      </c>
      <c r="Y4009" s="280" t="e">
        <f>SUM(COUNTIF(C3985:C4002,6),COUNTIF(D3985:D4002,5),COUNTIF(E3985:E4002,6),COUNTIF(F3985:F4002,5),COUNTIF(G3985:G4002,5),COUNTIF(H3985:H4002,4),COUNTIF(I3985:I4002,5),COUNTIF(J3985:J4002,4),COUNTIF(K3985:K4002,5),COUNTIF(N3985:N4002,5),COUNTIF(O3985:O4002,5),COUNTIF(P3985:P4002,6),COUNTIF(Q3985:Q4002,5),COUNTIF(R3985:R4002,4),COUNTIF(S3985:S4002,5),COUNTIF(T3985:T4002,4),COUNTIF(U3985:U4002,5),COUNTIF(V3985:V4002,6))/(9*MAX($AE3985:$AE4002))</f>
        <v>#DIV/0!</v>
      </c>
      <c r="Z4009" s="280" t="e">
        <f>SUM(COUNTIF(C3985:C4002,"&gt;=7"),COUNTIF(D3985:D4002,"&gt;=6"),COUNTIF(E3985:E4002,"&gt;=7"),COUNTIF(F3985:F4002,"&gt;=6"),COUNTIF(G3985:G4002,"&gt;=6"),COUNTIF(H3985:H4002,"&gt;=5"),COUNTIF(I3985:I4002,"&gt;=6"),COUNTIF(J3985:J4002,"&gt;=5"),COUNTIF(K3985:K4002,"&gt;=6"),COUNTIF(N3985:N4002,"&gt;=6"),COUNTIF(O3985:O4002,"&gt;=6"),COUNTIF(P3985:P4002,"&gt;=7"),COUNTIF(Q3985:Q4002,"&gt;=6"),COUNTIF(R3985:R4002,"&gt;=5"),COUNTIF(S3985:S4002,"&gt;=6"),COUNTIF(T3985:T4002,"&gt;=5"),COUNTIF(U3985:U4002,"&gt;=6"),COUNTIF(V3985:V4002,"&gt;=7"))/(9*MAX($AE3985:$AE4002))</f>
        <v>#DIV/0!</v>
      </c>
      <c r="AA4009">
        <f>AVERAGE(AI3985:AI3994)</f>
        <v>14</v>
      </c>
      <c r="AB4009">
        <f t="shared" ref="AB4009" si="3741">MAX(AI3985:AI4002)</f>
        <v>14</v>
      </c>
      <c r="AC4009">
        <f>MIN(AI3985:AI4001)</f>
        <v>14</v>
      </c>
    </row>
    <row r="4010" spans="1:37" x14ac:dyDescent="0.25">
      <c r="E4010" s="293" t="s">
        <v>346</v>
      </c>
      <c r="F4010" s="294"/>
      <c r="G4010" s="294"/>
      <c r="H4010" s="294"/>
      <c r="I4010" s="294"/>
      <c r="J4010" s="294"/>
      <c r="K4010" s="294"/>
      <c r="L4010" s="294"/>
      <c r="M4010" s="295"/>
    </row>
    <row r="4011" spans="1:37" x14ac:dyDescent="0.25">
      <c r="E4011" s="270" t="s">
        <v>328</v>
      </c>
      <c r="F4011" s="271" t="s">
        <v>329</v>
      </c>
      <c r="G4011" s="271" t="s">
        <v>330</v>
      </c>
      <c r="H4011" s="271" t="s">
        <v>331</v>
      </c>
      <c r="I4011" s="271" t="s">
        <v>332</v>
      </c>
      <c r="J4011" s="271" t="s">
        <v>19</v>
      </c>
      <c r="K4011" s="271" t="s">
        <v>333</v>
      </c>
      <c r="L4011" s="271" t="s">
        <v>334</v>
      </c>
      <c r="M4011" s="272" t="s">
        <v>312</v>
      </c>
    </row>
    <row r="4012" spans="1:37" ht="16.5" thickBot="1" x14ac:dyDescent="0.3">
      <c r="E4012" s="281">
        <f>M4003</f>
        <v>0</v>
      </c>
      <c r="F4012" s="199">
        <f>COUNTIF(M3985:M4002,"&gt;1")</f>
        <v>0</v>
      </c>
      <c r="G4012" s="199">
        <f>COUNTIF(M3985:M4002,"&lt;1")</f>
        <v>0</v>
      </c>
      <c r="H4012" s="199">
        <f>COUNTIF(M3985:M4002,"=1")</f>
        <v>0</v>
      </c>
      <c r="I4012" s="199">
        <f>SUM(F4012:H4012)*2</f>
        <v>0</v>
      </c>
      <c r="J4012" s="278" t="e">
        <f>E4012/I4012</f>
        <v>#DIV/0!</v>
      </c>
      <c r="K4012" s="279" t="e">
        <f>F4012/SUM(F4012:H4012)</f>
        <v>#DIV/0!</v>
      </c>
      <c r="L4012" s="282">
        <f>SUM(Z3985,Z3987,Z3989,Z3991,Z3993,Z3995,Z3997,Z3999,Z4001)</f>
        <v>0</v>
      </c>
      <c r="M4012" s="283">
        <f>SUM(AA3985,AA3987,AA3989,AA3991,AA3993,AA3995,AA3997,AA3999,AA4001)</f>
        <v>0</v>
      </c>
    </row>
    <row r="4013" spans="1:37" x14ac:dyDescent="0.25">
      <c r="E4013" s="293" t="s">
        <v>347</v>
      </c>
      <c r="F4013" s="294"/>
      <c r="G4013" s="294"/>
      <c r="H4013" s="294"/>
      <c r="I4013" s="294"/>
      <c r="J4013" s="294"/>
      <c r="K4013" s="294"/>
      <c r="L4013" s="294"/>
      <c r="M4013" s="295"/>
    </row>
    <row r="4014" spans="1:37" x14ac:dyDescent="0.25">
      <c r="E4014" s="270" t="s">
        <v>328</v>
      </c>
      <c r="F4014" s="271" t="s">
        <v>329</v>
      </c>
      <c r="G4014" s="271" t="s">
        <v>330</v>
      </c>
      <c r="H4014" s="271" t="s">
        <v>331</v>
      </c>
      <c r="I4014" s="271" t="s">
        <v>332</v>
      </c>
      <c r="J4014" s="271" t="s">
        <v>19</v>
      </c>
      <c r="K4014" s="271" t="s">
        <v>333</v>
      </c>
      <c r="L4014" s="271" t="s">
        <v>334</v>
      </c>
      <c r="M4014" s="272" t="s">
        <v>312</v>
      </c>
    </row>
    <row r="4015" spans="1:37" ht="16.5" thickBot="1" x14ac:dyDescent="0.3">
      <c r="E4015" s="281">
        <f>X4003</f>
        <v>0</v>
      </c>
      <c r="F4015" s="199">
        <f>COUNTIF(X3985:X4002,"&gt;1")</f>
        <v>0</v>
      </c>
      <c r="G4015" s="199">
        <f>COUNTIF(X3985:X4002,"&lt;1")</f>
        <v>0</v>
      </c>
      <c r="H4015" s="199">
        <f>COUNTIF(X3985:X4002,"=1")</f>
        <v>0</v>
      </c>
      <c r="I4015" s="199">
        <f>SUM(F4015:H4015)*2</f>
        <v>0</v>
      </c>
      <c r="J4015" s="278" t="e">
        <f>E4015/I4015</f>
        <v>#DIV/0!</v>
      </c>
      <c r="K4015" s="279" t="e">
        <f>F4015/SUM(F4015:H4015)</f>
        <v>#DIV/0!</v>
      </c>
      <c r="L4015" s="284">
        <f>SUM(Z3986,Z3988,Z3990,Z3992,Z3994,Z3996,Z3998,Z4000,Z4002)</f>
        <v>0</v>
      </c>
      <c r="M4015" s="285">
        <f>SUM(AA3986,AA3988,AA3990,AA3992,AA3994,AA3996,AA3998,AA4000,AA4002)</f>
        <v>0</v>
      </c>
    </row>
    <row r="4017" spans="1:37" ht="16.5" thickBot="1" x14ac:dyDescent="0.3"/>
    <row r="4018" spans="1:37" ht="21" thickBot="1" x14ac:dyDescent="0.35">
      <c r="A4018" s="223">
        <v>43</v>
      </c>
      <c r="B4018" s="224"/>
      <c r="C4018" s="225" t="s">
        <v>241</v>
      </c>
      <c r="D4018" s="225"/>
      <c r="E4018" s="225"/>
      <c r="F4018" s="23" t="s">
        <v>308</v>
      </c>
      <c r="G4018" s="226">
        <v>8</v>
      </c>
      <c r="I4018" s="225"/>
      <c r="J4018" s="52"/>
      <c r="K4018" s="52"/>
      <c r="L4018" s="298" t="s">
        <v>0</v>
      </c>
      <c r="M4018" s="299"/>
      <c r="N4018" s="225"/>
      <c r="O4018" s="225"/>
      <c r="P4018" s="225"/>
      <c r="Q4018" s="225"/>
      <c r="R4018" s="225" t="s">
        <v>309</v>
      </c>
      <c r="S4018" s="226">
        <v>4</v>
      </c>
      <c r="T4018" s="52"/>
      <c r="U4018" s="52"/>
      <c r="V4018" s="52"/>
      <c r="W4018" s="298" t="s">
        <v>1</v>
      </c>
      <c r="X4018" s="299"/>
      <c r="Y4018" s="52"/>
      <c r="Z4018" s="52"/>
      <c r="AA4018" s="52"/>
      <c r="AB4018" s="52"/>
      <c r="AC4018" s="52"/>
    </row>
    <row r="4019" spans="1:37" ht="16.5" thickBot="1" x14ac:dyDescent="0.3">
      <c r="B4019" s="52" t="s">
        <v>4</v>
      </c>
      <c r="C4019" s="228">
        <v>1</v>
      </c>
      <c r="D4019" s="229">
        <v>2</v>
      </c>
      <c r="E4019" s="229">
        <v>3</v>
      </c>
      <c r="F4019" s="229">
        <v>4</v>
      </c>
      <c r="G4019" s="229">
        <v>5</v>
      </c>
      <c r="H4019" s="229">
        <v>6</v>
      </c>
      <c r="I4019" s="229">
        <v>7</v>
      </c>
      <c r="J4019" s="229">
        <v>8</v>
      </c>
      <c r="K4019" s="230">
        <v>9</v>
      </c>
      <c r="L4019" s="231" t="s">
        <v>69</v>
      </c>
      <c r="M4019" s="232" t="s">
        <v>8</v>
      </c>
      <c r="N4019" s="233">
        <v>10</v>
      </c>
      <c r="O4019" s="234">
        <v>11</v>
      </c>
      <c r="P4019" s="234">
        <v>12</v>
      </c>
      <c r="Q4019" s="234">
        <v>13</v>
      </c>
      <c r="R4019" s="234">
        <v>14</v>
      </c>
      <c r="S4019" s="234">
        <v>15</v>
      </c>
      <c r="T4019" s="234">
        <v>16</v>
      </c>
      <c r="U4019" s="234">
        <v>17</v>
      </c>
      <c r="V4019" s="234">
        <v>18</v>
      </c>
      <c r="W4019" s="231" t="s">
        <v>69</v>
      </c>
      <c r="X4019" s="232" t="s">
        <v>8</v>
      </c>
      <c r="Y4019" s="235" t="s">
        <v>310</v>
      </c>
      <c r="Z4019" s="236" t="s">
        <v>311</v>
      </c>
      <c r="AA4019" s="235" t="s">
        <v>312</v>
      </c>
      <c r="AB4019" s="235" t="s">
        <v>313</v>
      </c>
      <c r="AC4019" s="237" t="s">
        <v>314</v>
      </c>
      <c r="AD4019" s="237" t="s">
        <v>315</v>
      </c>
      <c r="AE4019" s="237" t="s">
        <v>316</v>
      </c>
      <c r="AF4019" s="237" t="s">
        <v>192</v>
      </c>
      <c r="AG4019" s="237" t="s">
        <v>317</v>
      </c>
      <c r="AH4019" s="237" t="s">
        <v>318</v>
      </c>
      <c r="AI4019" s="237" t="s">
        <v>18</v>
      </c>
      <c r="AJ4019" s="237" t="s">
        <v>319</v>
      </c>
      <c r="AK4019" t="s">
        <v>69</v>
      </c>
    </row>
    <row r="4020" spans="1:37" ht="16.5" thickBot="1" x14ac:dyDescent="0.3">
      <c r="A4020" s="238" t="str">
        <f>CONCATENATE($C$10,"Wk ",B4020,"P",A4018)</f>
        <v>2015Wk 1P43</v>
      </c>
      <c r="B4020" s="52">
        <v>1</v>
      </c>
      <c r="C4020" s="52">
        <f>IFERROR(VLOOKUP($A4020,$A$106:$Q$3105,5,FALSE),"DNP")</f>
        <v>6</v>
      </c>
      <c r="D4020" s="52">
        <f>IFERROR(VLOOKUP($A4020,$A$106:$Q$3105,6,FALSE),"DNP")</f>
        <v>6</v>
      </c>
      <c r="E4020" s="52">
        <f>IFERROR(VLOOKUP($A4020,$A$106:$Q$3105,7,FALSE),"DNP")</f>
        <v>7</v>
      </c>
      <c r="F4020" s="52">
        <f>IFERROR(VLOOKUP($A4020,$A$106:$Q$3105,8,FALSE),"DNP")</f>
        <v>7</v>
      </c>
      <c r="G4020" s="52">
        <f>IFERROR(VLOOKUP($A4020,$A$106:$Q$3105,9,FALSE),"DNP")</f>
        <v>4</v>
      </c>
      <c r="H4020" s="52">
        <f>IFERROR(VLOOKUP($A4020,$A$106:$Q$3105,10,FALSE),"DNP")</f>
        <v>4</v>
      </c>
      <c r="I4020" s="52">
        <f>IFERROR(VLOOKUP($A4020,$A$106:$Q$3105,11,FALSE),"DNP")</f>
        <v>5</v>
      </c>
      <c r="J4020" s="52">
        <f>IFERROR(VLOOKUP($A4020,$A$106:$Q$3105,12,FALSE),"DNP")</f>
        <v>3</v>
      </c>
      <c r="K4020" s="52">
        <f>IFERROR(VLOOKUP($A4020,$A$106:$Q$3105,13,FALSE),"DNP")</f>
        <v>6</v>
      </c>
      <c r="L4020" s="239">
        <f>IF(OR(K4020="DNP",K4020=""),"DNP",SUM(C4020:K4020))</f>
        <v>48</v>
      </c>
      <c r="M4020" s="240">
        <f>IFERROR(VLOOKUP($A4020,$A$106:$Q$3105,17,FALSE),"DNP")</f>
        <v>1</v>
      </c>
      <c r="N4020" s="241"/>
      <c r="O4020" s="241"/>
      <c r="P4020" s="241"/>
      <c r="Q4020" s="241"/>
      <c r="R4020" s="241"/>
      <c r="S4020" s="241"/>
      <c r="T4020" s="241"/>
      <c r="U4020" s="241"/>
      <c r="V4020" s="241"/>
      <c r="W4020" s="242"/>
      <c r="X4020" s="243"/>
      <c r="Y4020" s="49" t="str">
        <f>IF(M4020="DNP","DNP",IF(M4020=1,"T",IF(M4020&gt;1,"W","L")))</f>
        <v>T</v>
      </c>
      <c r="Z4020" s="49">
        <f t="shared" ref="Z4020:Z4037" si="3742">IFERROR(VLOOKUP($A4020,$A$106:$Q$3105,15,FALSE),"")</f>
        <v>0</v>
      </c>
      <c r="AA4020" s="244">
        <f t="shared" ref="AA4020:AA4037" si="3743">IFERROR(VLOOKUP($A4020,$A$106:$Q$3105,16,FALSE),"")</f>
        <v>0</v>
      </c>
      <c r="AB4020" s="245">
        <f t="shared" ref="AB4020" si="3744">G4018</f>
        <v>8</v>
      </c>
      <c r="AC4020" s="246">
        <f t="shared" ref="AC4020:AC4028" si="3745">IF(VLOOKUP(LEFT($A4020,8),$A$106:$Q$3105,17,FALSE)="Played",B4020,"")</f>
        <v>1</v>
      </c>
      <c r="AD4020" t="str">
        <f>IF(L4020&lt;&gt;"DNP","P","DNP")</f>
        <v>P</v>
      </c>
      <c r="AE4020" s="52">
        <f>COUNTIF(AD4020:AD4020,"=P")</f>
        <v>1</v>
      </c>
      <c r="AF4020" t="str">
        <f t="shared" ref="AF4020:AF4037" si="3746">IFERROR(VLOOKUP($A4020,$A$106:$R$3105,18,FALSE),"DNP")</f>
        <v>R</v>
      </c>
      <c r="AG4020" s="247">
        <f>IF(OR(W4020="DNP",W4020="")=TRUE,0,((W4039-W4020)*0.4)+(IF(Y4020="W",0.3,IF(Y4020="T",0,-0.3)))+(IF(X4020="",0,X4020*0.3)))+IF(OR(L4020="DNP",L4020="")=TRUE,0,((L4039-L4020)*0.4)+(IF(Y4020="W",0.3,IF(Y4020="T",0,-0.3)))+(IF(M4020="",0,M4020*0.3)))</f>
        <v>0.56666666666666288</v>
      </c>
      <c r="AH4020" s="247">
        <f>AG4020</f>
        <v>0.56666666666666288</v>
      </c>
      <c r="AI4020">
        <f>(34-(AB4020*2))/2</f>
        <v>9</v>
      </c>
      <c r="AJ4020">
        <f t="shared" ref="AJ4020" si="3747">AI4020+VLOOKUP(A4020,$A$160:$O$264,15,FALSE)</f>
        <v>7</v>
      </c>
      <c r="AK4020">
        <f t="shared" ref="AK4020" si="3748">IFERROR(L4020+W4020,"DNP")</f>
        <v>48</v>
      </c>
    </row>
    <row r="4021" spans="1:37" ht="16.5" thickBot="1" x14ac:dyDescent="0.3">
      <c r="A4021" s="238" t="str">
        <f>CONCATENATE($C$10,"Wk ",B4021,"P",A4018)</f>
        <v>2015Wk 2P43</v>
      </c>
      <c r="B4021" s="52">
        <v>2</v>
      </c>
      <c r="C4021" s="241"/>
      <c r="D4021" s="241"/>
      <c r="E4021" s="241"/>
      <c r="F4021" s="241"/>
      <c r="G4021" s="241"/>
      <c r="H4021" s="241"/>
      <c r="I4021" s="241"/>
      <c r="J4021" s="241"/>
      <c r="K4021" s="241"/>
      <c r="L4021" s="248"/>
      <c r="M4021" s="249"/>
      <c r="N4021" s="52">
        <f>IFERROR(VLOOKUP($A4021,$A$106:$Q$3105,5,FALSE),"DNP")</f>
        <v>6</v>
      </c>
      <c r="O4021" s="52">
        <f>IFERROR(VLOOKUP($A4021,$A$106:$Q$3105,6,FALSE),"DNP")</f>
        <v>7</v>
      </c>
      <c r="P4021" s="52">
        <f>IFERROR(VLOOKUP($A4021,$A$106:$Q$3105,7,FALSE),"DNP")</f>
        <v>6</v>
      </c>
      <c r="Q4021" s="52">
        <f>IFERROR(VLOOKUP($A4021,$A$106:$Q$3105,8,FALSE),"DNP")</f>
        <v>6</v>
      </c>
      <c r="R4021" s="52">
        <f>IFERROR(VLOOKUP($A4021,$A$106:$Q$3105,9,FALSE),"DNP")</f>
        <v>3</v>
      </c>
      <c r="S4021" s="52">
        <f>IFERROR(VLOOKUP($A4021,$A$106:$Q$3105,10,FALSE),"DNP")</f>
        <v>6</v>
      </c>
      <c r="T4021" s="52">
        <f>IFERROR(VLOOKUP($A4021,$A$106:$Q$3105,11,FALSE),"DNP")</f>
        <v>5</v>
      </c>
      <c r="U4021" s="52">
        <f>IFERROR(VLOOKUP($A4021,$A$106:$Q$3105,12,FALSE),"DNP")</f>
        <v>5</v>
      </c>
      <c r="V4021" s="52">
        <f>IFERROR(VLOOKUP($A4021,$A$106:$Q$3105,13,FALSE),"DNP")</f>
        <v>7</v>
      </c>
      <c r="W4021" s="239">
        <f>IF(OR(V4021="DNP",V4021=""),"DNP",SUM(N4021:V4021))</f>
        <v>51</v>
      </c>
      <c r="X4021" s="240">
        <f>IFERROR(VLOOKUP($A4021,$A$106:$Q$3105,17,FALSE),"DNP")</f>
        <v>0</v>
      </c>
      <c r="Y4021" s="49" t="str">
        <f>IF(X4021="DNP","DNP",IF(X4021=1,"T",IF(X4021&gt;1,"W","L")))</f>
        <v>L</v>
      </c>
      <c r="Z4021" s="49">
        <f t="shared" si="3742"/>
        <v>0</v>
      </c>
      <c r="AA4021" s="244">
        <f t="shared" si="3743"/>
        <v>0</v>
      </c>
      <c r="AB4021" s="245">
        <f t="shared" ref="AB4021" si="3749">G4018</f>
        <v>8</v>
      </c>
      <c r="AC4021" s="246">
        <f t="shared" si="3745"/>
        <v>2</v>
      </c>
      <c r="AD4021" t="str">
        <f>IF(W4021&lt;&gt;"DNP","P","DNP")</f>
        <v>P</v>
      </c>
      <c r="AE4021" s="52">
        <f>COUNTIF(AD4020:AD4021,"=P")</f>
        <v>2</v>
      </c>
      <c r="AF4021" t="str">
        <f t="shared" si="3746"/>
        <v>R</v>
      </c>
      <c r="AG4021" s="247">
        <f>IF(OR(W4021="DNP",W4021="")=TRUE,0,((W4039-W4021)*0.4)+(IF(Y4021="W",0.3,IF(Y4021="T",0,-0.3)))+(IF(X4021="",0,X4021*0.3)))+IF(OR(L4021="DNP",L4021="")=TRUE,0,((L4039-L4021)*0.4)+(IF(Y4021="W",0.3,IF(Y4021="T",0,-0.3)))+(IF(M4021="",0,M4021*0.3)))</f>
        <v>-1.9888888888888858</v>
      </c>
      <c r="AH4021" s="247">
        <f>AG4021+(AG4020*0.67)</f>
        <v>-1.6092222222222217</v>
      </c>
      <c r="AI4021">
        <f t="shared" ref="AI4021:AI4037" si="3750">(34-(AB4021*2))/2</f>
        <v>9</v>
      </c>
      <c r="AJ4021">
        <f t="shared" ref="AJ4021" si="3751">AI4021+VLOOKUP(A4021,$A$327:$O$431,15,FALSE)</f>
        <v>4</v>
      </c>
      <c r="AK4021">
        <f t="shared" si="3683"/>
        <v>51</v>
      </c>
    </row>
    <row r="4022" spans="1:37" ht="16.5" thickBot="1" x14ac:dyDescent="0.3">
      <c r="A4022" s="238" t="str">
        <f>CONCATENATE($C$10,"Wk ",B4022,"P",A4018)</f>
        <v>2015Wk 3P43</v>
      </c>
      <c r="B4022" s="52">
        <v>3</v>
      </c>
      <c r="C4022" s="52">
        <f>IFERROR(VLOOKUP($A4022,$A$106:$Q$3105,5,FALSE),"DNP")</f>
        <v>7</v>
      </c>
      <c r="D4022" s="52">
        <f>IFERROR(VLOOKUP($A4022,$A$106:$Q$3105,6,FALSE),"DNP")</f>
        <v>5</v>
      </c>
      <c r="E4022" s="52">
        <f>IFERROR(VLOOKUP($A4022,$A$106:$Q$3105,7,FALSE),"DNP")</f>
        <v>8</v>
      </c>
      <c r="F4022" s="52">
        <f>IFERROR(VLOOKUP($A4022,$A$106:$Q$3105,8,FALSE),"DNP")</f>
        <v>8</v>
      </c>
      <c r="G4022" s="52">
        <f>IFERROR(VLOOKUP($A4022,$A$106:$Q$3105,9,FALSE),"DNP")</f>
        <v>6</v>
      </c>
      <c r="H4022" s="52">
        <f>IFERROR(VLOOKUP($A4022,$A$106:$Q$3105,10,FALSE),"DNP")</f>
        <v>5</v>
      </c>
      <c r="I4022" s="52">
        <f>IFERROR(VLOOKUP($A4022,$A$106:$Q$3105,11,FALSE),"DNP")</f>
        <v>4</v>
      </c>
      <c r="J4022" s="52">
        <f>IFERROR(VLOOKUP($A4022,$A$106:$Q$3105,12,FALSE),"DNP")</f>
        <v>3</v>
      </c>
      <c r="K4022" s="52">
        <f>IFERROR(VLOOKUP($A4022,$A$106:$Q$3105,13,FALSE),"DNP")</f>
        <v>6</v>
      </c>
      <c r="L4022" s="239">
        <f>IF(OR(K4022="DNP",K4022=""),"DNP",SUM(C4022:K4022))</f>
        <v>52</v>
      </c>
      <c r="M4022" s="240">
        <f>IFERROR(VLOOKUP($A4022,$A$106:$Q$3105,17,FALSE),"DNP")</f>
        <v>0</v>
      </c>
      <c r="N4022" s="241"/>
      <c r="O4022" s="241"/>
      <c r="P4022" s="241"/>
      <c r="Q4022" s="241"/>
      <c r="R4022" s="241"/>
      <c r="S4022" s="241"/>
      <c r="T4022" s="241"/>
      <c r="U4022" s="241"/>
      <c r="V4022" s="241"/>
      <c r="W4022" s="242"/>
      <c r="X4022" s="243"/>
      <c r="Y4022" s="49" t="str">
        <f t="shared" ref="Y4022" si="3752">IF(M4022="DNP","DNP",IF(M4022=1,"T",IF(M4022&gt;1,"W","L")))</f>
        <v>L</v>
      </c>
      <c r="Z4022" s="49">
        <f t="shared" si="3742"/>
        <v>0</v>
      </c>
      <c r="AA4022" s="244">
        <f t="shared" si="3743"/>
        <v>0</v>
      </c>
      <c r="AB4022" s="250">
        <f t="shared" ref="AB4022" si="3753">G4018</f>
        <v>8</v>
      </c>
      <c r="AC4022" s="246">
        <f t="shared" si="3745"/>
        <v>3</v>
      </c>
      <c r="AD4022" t="str">
        <f>IF(L4022&lt;&gt;"DNP","P","DNP")</f>
        <v>P</v>
      </c>
      <c r="AE4022" s="52">
        <f>COUNTIF(AD4020:AD4022,"=P")</f>
        <v>3</v>
      </c>
      <c r="AF4022" t="str">
        <f t="shared" si="3746"/>
        <v>R</v>
      </c>
      <c r="AG4022" s="247">
        <f>IF(OR(W4022="DNP",W4022="")=TRUE,0,((W4039-W4022)*0.4)+(IF(Y4022="W",0.3,IF(Y4022="T",0,-0.3)))+(IF(X4022="",0,X4022*0.3)))+IF(OR(L4022="DNP",L4022="")=TRUE,0,((L4039-L4022)*0.4)+(IF(Y4022="W",0.3,IF(Y4022="T",0,-0.3)))+(IF(M4022="",0,M4022*0.3)))</f>
        <v>-1.6333333333333373</v>
      </c>
      <c r="AH4022" s="247">
        <f>AG4022+(AG4021*0.67)+AG4020*0.33</f>
        <v>-2.7788888888888921</v>
      </c>
      <c r="AI4022">
        <f t="shared" si="3750"/>
        <v>9</v>
      </c>
      <c r="AJ4022">
        <f t="shared" ref="AJ4022" si="3754">AI4022+VLOOKUP(A4022,$A$494:$O$598,15,FALSE)</f>
        <v>4</v>
      </c>
      <c r="AK4022">
        <f t="shared" si="3683"/>
        <v>52</v>
      </c>
    </row>
    <row r="4023" spans="1:37" ht="16.5" thickBot="1" x14ac:dyDescent="0.3">
      <c r="A4023" s="238" t="str">
        <f>CONCATENATE($C$10,"Wk ",B4023,"P",A4018)</f>
        <v>2015Wk 4P43</v>
      </c>
      <c r="B4023" s="52">
        <v>4</v>
      </c>
      <c r="C4023" s="241"/>
      <c r="D4023" s="241"/>
      <c r="E4023" s="241"/>
      <c r="F4023" s="241"/>
      <c r="G4023" s="241"/>
      <c r="H4023" s="241"/>
      <c r="I4023" s="241"/>
      <c r="J4023" s="241"/>
      <c r="K4023" s="241"/>
      <c r="L4023" s="248"/>
      <c r="M4023" s="249"/>
      <c r="N4023" s="52">
        <f>IFERROR(VLOOKUP($A4023,$A$106:$Q$3105,5,FALSE),"DNP")</f>
        <v>5</v>
      </c>
      <c r="O4023" s="52">
        <f>IFERROR(VLOOKUP($A4023,$A$106:$Q$3105,6,FALSE),"DNP")</f>
        <v>6</v>
      </c>
      <c r="P4023" s="52">
        <f>IFERROR(VLOOKUP($A4023,$A$106:$Q$3105,7,FALSE),"DNP")</f>
        <v>7</v>
      </c>
      <c r="Q4023" s="52">
        <f>IFERROR(VLOOKUP($A4023,$A$106:$Q$3105,8,FALSE),"DNP")</f>
        <v>4</v>
      </c>
      <c r="R4023" s="52">
        <f>IFERROR(VLOOKUP($A4023,$A$106:$Q$3105,9,FALSE),"DNP")</f>
        <v>4</v>
      </c>
      <c r="S4023" s="52">
        <f>IFERROR(VLOOKUP($A4023,$A$106:$Q$3105,10,FALSE),"DNP")</f>
        <v>6</v>
      </c>
      <c r="T4023" s="52">
        <f>IFERROR(VLOOKUP($A4023,$A$106:$Q$3105,11,FALSE),"DNP")</f>
        <v>4</v>
      </c>
      <c r="U4023" s="52">
        <f>IFERROR(VLOOKUP($A4023,$A$106:$Q$3105,12,FALSE),"DNP")</f>
        <v>6</v>
      </c>
      <c r="V4023" s="52">
        <f>IFERROR(VLOOKUP($A4023,$A$106:$Q$3105,13,FALSE),"DNP")</f>
        <v>6</v>
      </c>
      <c r="W4023" s="239">
        <f>IF(OR(V4023="DNP",V4023=""),"DNP",SUM(N4023:V4023))</f>
        <v>48</v>
      </c>
      <c r="X4023" s="240">
        <f>IFERROR(VLOOKUP($A4023,$A$106:$Q$3105,17,FALSE),"DNP")</f>
        <v>0</v>
      </c>
      <c r="Y4023" s="49" t="str">
        <f t="shared" ref="Y4023" si="3755">IF(X4023="DNP","DNP",IF(X4023=1,"T",IF(X4023&gt;1,"W","L")))</f>
        <v>L</v>
      </c>
      <c r="Z4023" s="49">
        <f t="shared" si="3742"/>
        <v>0</v>
      </c>
      <c r="AA4023" s="244">
        <f t="shared" si="3743"/>
        <v>0</v>
      </c>
      <c r="AB4023" s="250">
        <f t="shared" ref="AB4023" si="3756">IF(AE4023&gt;=4,ROUNDDOWN((((VLOOKUP(MAX(AE4020:AE4023),AE4020:AK4037,7,FALSE)+VLOOKUP(MAX(AE4020:AE4023)-1,AE4020:AK4037,7,FALSE)+VLOOKUP(MAX(AE4020:AE4023)-2,AE4020:AK4037,7,FALSE)+VLOOKUP(MAX(AE4020:AE4023)-3,AE4020:AK4037,7,FALSE))/4)-36)*0.8,0),G4018)</f>
        <v>11</v>
      </c>
      <c r="AC4023" s="246">
        <f t="shared" si="3745"/>
        <v>4</v>
      </c>
      <c r="AD4023" t="str">
        <f>IF(W4023&lt;&gt;"DNP","P","DNP")</f>
        <v>P</v>
      </c>
      <c r="AE4023" s="52">
        <f>COUNTIF(AD4020:AD4023,"=P")</f>
        <v>4</v>
      </c>
      <c r="AF4023" t="str">
        <f t="shared" si="3746"/>
        <v>R</v>
      </c>
      <c r="AG4023" s="247">
        <f>IF(OR(W4023="DNP",W4023="")=TRUE,0,((W4039-W4023)*0.4)+(IF(Y4023="W",0.3,IF(Y4023="T",0,-0.3)))+(IF(X4023="",0,X4023*0.3)))+IF(OR(L4023="DNP",L4023="")=TRUE,0,((L4039-L4023)*0.4)+(IF(Y4023="W",0.3,IF(Y4023="T",0,-0.3)))+(IF(M4023="",0,M4023*0.3)))</f>
        <v>-0.78888888888888575</v>
      </c>
      <c r="AH4023" s="247">
        <f t="shared" ref="AH4023:AH4037" si="3757">AG4023+(AG4022*0.67)+AG4021*0.33</f>
        <v>-2.5395555555555545</v>
      </c>
      <c r="AI4023">
        <f t="shared" si="3750"/>
        <v>6</v>
      </c>
      <c r="AJ4023">
        <f t="shared" ref="AJ4023" si="3758">AI4023+VLOOKUP(A4023,$A$661:$O$765,15,FALSE)</f>
        <v>3</v>
      </c>
      <c r="AK4023">
        <f t="shared" si="3683"/>
        <v>48</v>
      </c>
    </row>
    <row r="4024" spans="1:37" ht="16.5" thickBot="1" x14ac:dyDescent="0.3">
      <c r="A4024" s="238" t="str">
        <f>CONCATENATE($C$10,"Wk ",B4024,"P",A4018)</f>
        <v>2015Wk 5P43</v>
      </c>
      <c r="B4024" s="52">
        <v>5</v>
      </c>
      <c r="C4024" s="52">
        <f>IFERROR(VLOOKUP($A4024,$A$106:$Q$3105,5,FALSE),"DNP")</f>
        <v>6</v>
      </c>
      <c r="D4024" s="52">
        <f>IFERROR(VLOOKUP($A4024,$A$106:$Q$3105,6,FALSE),"DNP")</f>
        <v>5</v>
      </c>
      <c r="E4024" s="52">
        <f>IFERROR(VLOOKUP($A4024,$A$106:$Q$3105,7,FALSE),"DNP")</f>
        <v>8</v>
      </c>
      <c r="F4024" s="52">
        <f>IFERROR(VLOOKUP($A4024,$A$106:$Q$3105,8,FALSE),"DNP")</f>
        <v>6</v>
      </c>
      <c r="G4024" s="52">
        <f>IFERROR(VLOOKUP($A4024,$A$106:$Q$3105,9,FALSE),"DNP")</f>
        <v>5</v>
      </c>
      <c r="H4024" s="52">
        <f>IFERROR(VLOOKUP($A4024,$A$106:$Q$3105,10,FALSE),"DNP")</f>
        <v>5</v>
      </c>
      <c r="I4024" s="52">
        <f>IFERROR(VLOOKUP($A4024,$A$106:$Q$3105,11,FALSE),"DNP")</f>
        <v>6</v>
      </c>
      <c r="J4024" s="52">
        <f>IFERROR(VLOOKUP($A4024,$A$106:$Q$3105,12,FALSE),"DNP")</f>
        <v>5</v>
      </c>
      <c r="K4024" s="52">
        <f>IFERROR(VLOOKUP($A4024,$A$106:$Q$3105,13,FALSE),"DNP")</f>
        <v>8</v>
      </c>
      <c r="L4024" s="239">
        <f>IF(OR(K4024="DNP",K4024=""),"DNP",SUM(C4024:K4024))</f>
        <v>54</v>
      </c>
      <c r="M4024" s="240">
        <f>IFERROR(VLOOKUP($A4024,$A$106:$Q$3105,17,FALSE),"DNP")</f>
        <v>0</v>
      </c>
      <c r="N4024" s="241"/>
      <c r="O4024" s="241"/>
      <c r="P4024" s="241"/>
      <c r="Q4024" s="241"/>
      <c r="R4024" s="241"/>
      <c r="S4024" s="241"/>
      <c r="T4024" s="241"/>
      <c r="U4024" s="241"/>
      <c r="V4024" s="241"/>
      <c r="W4024" s="242"/>
      <c r="X4024" s="243"/>
      <c r="Y4024" s="49" t="str">
        <f t="shared" ref="Y4024" si="3759">IF(M4024="DNP","DNP",IF(M4024=1,"T",IF(M4024&gt;1,"W","L")))</f>
        <v>L</v>
      </c>
      <c r="Z4024" s="49">
        <f t="shared" si="3742"/>
        <v>0</v>
      </c>
      <c r="AA4024" s="244">
        <f t="shared" si="3743"/>
        <v>0</v>
      </c>
      <c r="AB4024" s="250">
        <f t="shared" ref="AB4024" si="3760">IF(AE4024&gt;=4,ROUNDDOWN((((VLOOKUP(MAX(AE4020:AE4024),AE4020:AK4037,7,FALSE)+VLOOKUP(MAX(AE4020:AE4024)-1,AE4020:AK4037,7,FALSE)+VLOOKUP(MAX(AE4020:AE4024)-2,AE4020:AK4037,7,FALSE)+VLOOKUP(MAX(AE4020:AE4024)-3,AE4020:AK4037,7,FALSE))/4)-36)*0.8,0),G4018)</f>
        <v>12</v>
      </c>
      <c r="AC4024" s="246">
        <f t="shared" si="3745"/>
        <v>5</v>
      </c>
      <c r="AD4024" t="str">
        <f>IF(L4024&lt;&gt;"DNP","P","DNP")</f>
        <v>P</v>
      </c>
      <c r="AE4024" s="52">
        <f>COUNTIF(AD4020:AD4024,"=P")</f>
        <v>5</v>
      </c>
      <c r="AF4024" t="str">
        <f t="shared" si="3746"/>
        <v>R</v>
      </c>
      <c r="AG4024" s="247">
        <f>IF(OR(W4024="DNP",W4024="")=TRUE,0,((W4039-W4024)*0.4)+(IF(Y4024="W",0.3,IF(Y4024="T",0,-0.3)))+(IF(X4024="",0,X4024*0.3)))+IF(OR(L4024="DNP",L4024="")=TRUE,0,((L4039-L4024)*0.4)+(IF(Y4024="W",0.3,IF(Y4024="T",0,-0.3)))+(IF(M4024="",0,M4024*0.3)))</f>
        <v>-2.4333333333333371</v>
      </c>
      <c r="AH4024" s="247">
        <f t="shared" si="3757"/>
        <v>-3.500888888888892</v>
      </c>
      <c r="AI4024">
        <f t="shared" si="3750"/>
        <v>5</v>
      </c>
      <c r="AJ4024">
        <f t="shared" ref="AJ4024" si="3761">AI4024+VLOOKUP(A4024,$A$828:$O$932,15,FALSE)</f>
        <v>-2</v>
      </c>
      <c r="AK4024">
        <f t="shared" si="3683"/>
        <v>54</v>
      </c>
    </row>
    <row r="4025" spans="1:37" ht="16.5" thickBot="1" x14ac:dyDescent="0.3">
      <c r="A4025" s="238" t="str">
        <f>CONCATENATE($C$10,"Wk ",B4025,"P",A4018)</f>
        <v>2015Wk 6P43</v>
      </c>
      <c r="B4025" s="52">
        <v>6</v>
      </c>
      <c r="C4025" s="241"/>
      <c r="D4025" s="241"/>
      <c r="E4025" s="241"/>
      <c r="F4025" s="241"/>
      <c r="G4025" s="241"/>
      <c r="H4025" s="241"/>
      <c r="I4025" s="241"/>
      <c r="J4025" s="241"/>
      <c r="K4025" s="241"/>
      <c r="L4025" s="248"/>
      <c r="M4025" s="249"/>
      <c r="N4025" s="52">
        <f>IFERROR(VLOOKUP($A4025,$A$106:$Q$3105,5,FALSE),"DNP")</f>
        <v>6</v>
      </c>
      <c r="O4025" s="52">
        <f>IFERROR(VLOOKUP($A4025,$A$106:$Q$3105,6,FALSE),"DNP")</f>
        <v>6</v>
      </c>
      <c r="P4025" s="52">
        <f>IFERROR(VLOOKUP($A4025,$A$106:$Q$3105,7,FALSE),"DNP")</f>
        <v>6</v>
      </c>
      <c r="Q4025" s="52">
        <f>IFERROR(VLOOKUP($A4025,$A$106:$Q$3105,8,FALSE),"DNP")</f>
        <v>5</v>
      </c>
      <c r="R4025" s="52">
        <f>IFERROR(VLOOKUP($A4025,$A$106:$Q$3105,9,FALSE),"DNP")</f>
        <v>5</v>
      </c>
      <c r="S4025" s="52">
        <f>IFERROR(VLOOKUP($A4025,$A$106:$Q$3105,10,FALSE),"DNP")</f>
        <v>4</v>
      </c>
      <c r="T4025" s="52">
        <f>IFERROR(VLOOKUP($A4025,$A$106:$Q$3105,11,FALSE),"DNP")</f>
        <v>5</v>
      </c>
      <c r="U4025" s="52">
        <f>IFERROR(VLOOKUP($A4025,$A$106:$Q$3105,12,FALSE),"DNP")</f>
        <v>7</v>
      </c>
      <c r="V4025" s="52">
        <f>IFERROR(VLOOKUP($A4025,$A$106:$Q$3105,13,FALSE),"DNP")</f>
        <v>8</v>
      </c>
      <c r="W4025" s="239">
        <f>IF(OR(V4025="DNP",V4025=""),"DNP",SUM(N4025:V4025))</f>
        <v>52</v>
      </c>
      <c r="X4025" s="240">
        <f>IFERROR(VLOOKUP($A4025,$A$106:$Q$3105,17,FALSE),"DNP")</f>
        <v>0</v>
      </c>
      <c r="Y4025" s="49" t="str">
        <f t="shared" ref="Y4025" si="3762">IF(X4025="DNP","DNP",IF(X4025=1,"T",IF(X4025&gt;1,"W","L")))</f>
        <v>L</v>
      </c>
      <c r="Z4025" s="49">
        <f t="shared" si="3742"/>
        <v>0</v>
      </c>
      <c r="AA4025" s="244">
        <f t="shared" si="3743"/>
        <v>0</v>
      </c>
      <c r="AB4025" s="250">
        <f t="shared" ref="AB4025" si="3763">IF(AE4025&gt;=4,ROUNDDOWN((((VLOOKUP(MAX(AE4020:AE4025),AE4020:AK4037,7,FALSE)+VLOOKUP(MAX(AE4020:AE4025)-1,AE4020:AK4037,7,FALSE)+VLOOKUP(MAX(AE4020:AE4025)-2,AE4020:AK4037,7,FALSE)+VLOOKUP(MAX(AE4020:AE4025)-3,AE4020:AK4037,7,FALSE))/4)-36)*0.8,0),G4018)</f>
        <v>12</v>
      </c>
      <c r="AC4025" s="246">
        <f t="shared" si="3745"/>
        <v>6</v>
      </c>
      <c r="AD4025" t="str">
        <f>IF(W4025&lt;&gt;"DNP","P","DNP")</f>
        <v>P</v>
      </c>
      <c r="AE4025" s="52">
        <f>COUNTIF(AD4020:AD4025,"=P")</f>
        <v>6</v>
      </c>
      <c r="AF4025" t="str">
        <f t="shared" si="3746"/>
        <v>R</v>
      </c>
      <c r="AG4025" s="247">
        <f>IF(OR(W4025="DNP",W4025="")=TRUE,0,((W4039-W4025)*0.4)+(IF(Y4025="W",0.3,IF(Y4025="T",0,-0.3)))+(IF(X4025="",0,X4025*0.3)))+IF(OR(L4025="DNP",L4025="")=TRUE,0,((L4039-L4025)*0.4)+(IF(Y4025="W",0.3,IF(Y4025="T",0,-0.3)))+(IF(M4025="",0,M4025*0.3)))</f>
        <v>-2.3888888888888857</v>
      </c>
      <c r="AH4025" s="247">
        <f t="shared" si="3757"/>
        <v>-4.2795555555555547</v>
      </c>
      <c r="AI4025">
        <f t="shared" si="3750"/>
        <v>5</v>
      </c>
      <c r="AJ4025">
        <f t="shared" ref="AJ4025" si="3764">AI4025+VLOOKUP(A4025,$A$995:$O$1099,15,FALSE)</f>
        <v>0</v>
      </c>
      <c r="AK4025">
        <f t="shared" si="3683"/>
        <v>52</v>
      </c>
    </row>
    <row r="4026" spans="1:37" ht="16.5" thickBot="1" x14ac:dyDescent="0.3">
      <c r="A4026" s="238" t="str">
        <f>CONCATENATE($C$10,"Wk ",B4026,"P",A4018)</f>
        <v>2015Wk 7P43</v>
      </c>
      <c r="B4026" s="52">
        <v>7</v>
      </c>
      <c r="C4026" s="52">
        <f>IFERROR(VLOOKUP($A4026,$A$106:$Q$3105,5,FALSE),"DNP")</f>
        <v>6</v>
      </c>
      <c r="D4026" s="52">
        <f>IFERROR(VLOOKUP($A4026,$A$106:$Q$3105,6,FALSE),"DNP")</f>
        <v>5</v>
      </c>
      <c r="E4026" s="52">
        <f>IFERROR(VLOOKUP($A4026,$A$106:$Q$3105,7,FALSE),"DNP")</f>
        <v>9</v>
      </c>
      <c r="F4026" s="52">
        <f>IFERROR(VLOOKUP($A4026,$A$106:$Q$3105,8,FALSE),"DNP")</f>
        <v>6</v>
      </c>
      <c r="G4026" s="52">
        <f>IFERROR(VLOOKUP($A4026,$A$106:$Q$3105,9,FALSE),"DNP")</f>
        <v>5</v>
      </c>
      <c r="H4026" s="52">
        <f>IFERROR(VLOOKUP($A4026,$A$106:$Q$3105,10,FALSE),"DNP")</f>
        <v>4</v>
      </c>
      <c r="I4026" s="52">
        <f>IFERROR(VLOOKUP($A4026,$A$106:$Q$3105,11,FALSE),"DNP")</f>
        <v>3</v>
      </c>
      <c r="J4026" s="52">
        <f>IFERROR(VLOOKUP($A4026,$A$106:$Q$3105,12,FALSE),"DNP")</f>
        <v>3</v>
      </c>
      <c r="K4026" s="52">
        <f>IFERROR(VLOOKUP($A4026,$A$106:$Q$3105,13,FALSE),"DNP")</f>
        <v>7</v>
      </c>
      <c r="L4026" s="239">
        <f>IF(OR(K4026="DNP",K4026=""),"DNP",SUM(C4026:K4026))</f>
        <v>48</v>
      </c>
      <c r="M4026" s="240">
        <f>IFERROR(VLOOKUP($A4026,$A$106:$Q$3105,17,FALSE),"DNP")</f>
        <v>2</v>
      </c>
      <c r="N4026" s="241"/>
      <c r="O4026" s="241"/>
      <c r="P4026" s="241"/>
      <c r="Q4026" s="241"/>
      <c r="R4026" s="241"/>
      <c r="S4026" s="241"/>
      <c r="T4026" s="241"/>
      <c r="U4026" s="241"/>
      <c r="V4026" s="241"/>
      <c r="W4026" s="242"/>
      <c r="X4026" s="243"/>
      <c r="Y4026" s="49" t="str">
        <f t="shared" ref="Y4026" si="3765">IF(M4026="DNP","DNP",IF(M4026=1,"T",IF(M4026&gt;1,"W","L")))</f>
        <v>W</v>
      </c>
      <c r="Z4026" s="49">
        <f t="shared" si="3742"/>
        <v>0</v>
      </c>
      <c r="AA4026" s="244">
        <f t="shared" si="3743"/>
        <v>0</v>
      </c>
      <c r="AB4026" s="250">
        <f t="shared" ref="AB4026" si="3766">IF(AE4026&gt;=4,ROUNDDOWN((((VLOOKUP(MAX(AE4020:AE4026),AE4020:AK4037,7,FALSE)+VLOOKUP(MAX(AE4020:AE4026)-1,AE4020:AK4037,7,FALSE)+VLOOKUP(MAX(AE4020:AE4026)-2,AE4020:AK4037,7,FALSE)+VLOOKUP(MAX(AE4020:AE4026)-3,AE4020:AK4037,7,FALSE))/4)-36)*0.8,0),G4018)</f>
        <v>11</v>
      </c>
      <c r="AC4026" s="246">
        <f t="shared" si="3745"/>
        <v>7</v>
      </c>
      <c r="AD4026" t="str">
        <f>IF(L4026&lt;&gt;"DNP","P","DNP")</f>
        <v>P</v>
      </c>
      <c r="AE4026" s="52">
        <f>COUNTIF(AD4020:AD4026,"=P")</f>
        <v>7</v>
      </c>
      <c r="AF4026" t="str">
        <f t="shared" si="3746"/>
        <v>R</v>
      </c>
      <c r="AG4026" s="247">
        <f>IF(OR(W4026="DNP",W4026="")=TRUE,0,((W4039-W4026)*0.4)+(IF(Y4026="W",0.3,IF(Y4026="T",0,-0.3)))+(IF(X4026="",0,X4026*0.3)))+IF(OR(L4026="DNP",L4026="")=TRUE,0,((L4039-L4026)*0.4)+(IF(Y4026="W",0.3,IF(Y4026="T",0,-0.3)))+(IF(M4026="",0,M4026*0.3)))</f>
        <v>1.166666666666663</v>
      </c>
      <c r="AH4026" s="247">
        <f t="shared" si="3757"/>
        <v>-1.2368888888888918</v>
      </c>
      <c r="AI4026">
        <f t="shared" si="3750"/>
        <v>6</v>
      </c>
      <c r="AJ4026">
        <f t="shared" ref="AJ4026" si="3767">AI4026+VLOOKUP(A4026,$A$1162:$O$1266,15,FALSE)</f>
        <v>7</v>
      </c>
      <c r="AK4026">
        <f t="shared" si="3683"/>
        <v>48</v>
      </c>
    </row>
    <row r="4027" spans="1:37" ht="16.5" thickBot="1" x14ac:dyDescent="0.3">
      <c r="A4027" s="238" t="str">
        <f>CONCATENATE($C$10,"Wk ",B4027,"P",A4018)</f>
        <v>2015Wk 8P43</v>
      </c>
      <c r="B4027" s="52">
        <v>8</v>
      </c>
      <c r="C4027" s="241"/>
      <c r="D4027" s="241"/>
      <c r="E4027" s="241"/>
      <c r="F4027" s="241"/>
      <c r="G4027" s="241"/>
      <c r="H4027" s="241"/>
      <c r="I4027" s="241"/>
      <c r="J4027" s="241"/>
      <c r="K4027" s="241"/>
      <c r="L4027" s="248"/>
      <c r="M4027" s="249"/>
      <c r="N4027" s="52">
        <f>IFERROR(VLOOKUP($A4027,$A$106:$Q$3105,5,FALSE),"DNP")</f>
        <v>5</v>
      </c>
      <c r="O4027" s="52">
        <f>IFERROR(VLOOKUP($A4027,$A$106:$Q$3105,6,FALSE),"DNP")</f>
        <v>7</v>
      </c>
      <c r="P4027" s="52">
        <f>IFERROR(VLOOKUP($A4027,$A$106:$Q$3105,7,FALSE),"DNP")</f>
        <v>5</v>
      </c>
      <c r="Q4027" s="52">
        <f>IFERROR(VLOOKUP($A4027,$A$106:$Q$3105,8,FALSE),"DNP")</f>
        <v>5</v>
      </c>
      <c r="R4027" s="52">
        <f>IFERROR(VLOOKUP($A4027,$A$106:$Q$3105,9,FALSE),"DNP")</f>
        <v>4</v>
      </c>
      <c r="S4027" s="52">
        <f>IFERROR(VLOOKUP($A4027,$A$106:$Q$3105,10,FALSE),"DNP")</f>
        <v>6</v>
      </c>
      <c r="T4027" s="52">
        <f>IFERROR(VLOOKUP($A4027,$A$106:$Q$3105,11,FALSE),"DNP")</f>
        <v>4</v>
      </c>
      <c r="U4027" s="52">
        <f>IFERROR(VLOOKUP($A4027,$A$106:$Q$3105,12,FALSE),"DNP")</f>
        <v>5</v>
      </c>
      <c r="V4027" s="52">
        <f>IFERROR(VLOOKUP($A4027,$A$106:$Q$3105,13,FALSE),"DNP")</f>
        <v>5</v>
      </c>
      <c r="W4027" s="239">
        <f>IF(OR(V4027="DNP",V4027=""),"DNP",SUM(N4027:V4027))</f>
        <v>46</v>
      </c>
      <c r="X4027" s="240">
        <f>IFERROR(VLOOKUP($A4027,$A$106:$Q$3105,17,FALSE),"DNP")</f>
        <v>2</v>
      </c>
      <c r="Y4027" s="49" t="str">
        <f t="shared" ref="Y4027" si="3768">IF(X4027="DNP","DNP",IF(X4027=1,"T",IF(X4027&gt;1,"W","L")))</f>
        <v>W</v>
      </c>
      <c r="Z4027" s="49">
        <f t="shared" si="3742"/>
        <v>0</v>
      </c>
      <c r="AA4027" s="244">
        <f t="shared" si="3743"/>
        <v>0</v>
      </c>
      <c r="AB4027" s="250">
        <f t="shared" ref="AB4027" si="3769">IF(AE4027&gt;=4,ROUNDDOWN((((VLOOKUP(MAX(AE4020:AE4027),AE4020:AK4037,7,FALSE)+VLOOKUP(MAX(AE4020:AE4027)-1,AE4020:AK4037,7,FALSE)+VLOOKUP(MAX(AE4020:AE4027)-2,AE4020:AK4037,7,FALSE)+VLOOKUP(MAX(AE4020:AE4027)-3,AE4020:AK4037,7,FALSE))/4)-36)*0.8,0),G4018)</f>
        <v>11</v>
      </c>
      <c r="AC4027" s="246">
        <f t="shared" si="3745"/>
        <v>8</v>
      </c>
      <c r="AD4027" t="str">
        <f>IF(W4027&lt;&gt;"DNP","P","DNP")</f>
        <v>P</v>
      </c>
      <c r="AE4027" s="52">
        <f>COUNTIF(AD4020:AD4027,"=P")</f>
        <v>8</v>
      </c>
      <c r="AF4027" t="str">
        <f t="shared" si="3746"/>
        <v>R</v>
      </c>
      <c r="AG4027" s="247">
        <f>IF(OR(W4027="DNP",W4027="")=TRUE,0,((W4039-W4027)*0.4)+(IF(Y4027="W",0.3,IF(Y4027="T",0,-0.3)))+(IF(X4027="",0,X4027*0.3)))+IF(OR(L4027="DNP",L4027="")=TRUE,0,((L4039-L4027)*0.4)+(IF(Y4027="W",0.3,IF(Y4027="T",0,-0.3)))+(IF(M4027="",0,M4027*0.3)))</f>
        <v>1.2111111111111144</v>
      </c>
      <c r="AH4027" s="247">
        <f t="shared" si="3757"/>
        <v>1.2044444444444462</v>
      </c>
      <c r="AI4027">
        <f t="shared" si="3750"/>
        <v>6</v>
      </c>
      <c r="AJ4027">
        <f t="shared" ref="AJ4027" si="3770">AI4027+VLOOKUP(A4027,$A$1329:$O$1433,15,FALSE)</f>
        <v>6</v>
      </c>
      <c r="AK4027">
        <f t="shared" si="3683"/>
        <v>46</v>
      </c>
    </row>
    <row r="4028" spans="1:37" ht="16.5" thickBot="1" x14ac:dyDescent="0.3">
      <c r="A4028" s="238" t="str">
        <f>CONCATENATE($C$10,"Wk ",B4028,"P",A4018)</f>
        <v>2015Wk 9P43</v>
      </c>
      <c r="B4028" s="52">
        <v>9</v>
      </c>
      <c r="C4028" s="52">
        <f>IFERROR(VLOOKUP($A4028,$A$106:$Q$3105,5,FALSE),"DNP")</f>
        <v>6</v>
      </c>
      <c r="D4028" s="52">
        <f>IFERROR(VLOOKUP($A4028,$A$106:$Q$3105,6,FALSE),"DNP")</f>
        <v>5</v>
      </c>
      <c r="E4028" s="52">
        <f>IFERROR(VLOOKUP($A4028,$A$106:$Q$3105,7,FALSE),"DNP")</f>
        <v>7</v>
      </c>
      <c r="F4028" s="52">
        <f>IFERROR(VLOOKUP($A4028,$A$106:$Q$3105,8,FALSE),"DNP")</f>
        <v>6</v>
      </c>
      <c r="G4028" s="52">
        <f>IFERROR(VLOOKUP($A4028,$A$106:$Q$3105,9,FALSE),"DNP")</f>
        <v>5</v>
      </c>
      <c r="H4028" s="52">
        <f>IFERROR(VLOOKUP($A4028,$A$106:$Q$3105,10,FALSE),"DNP")</f>
        <v>5</v>
      </c>
      <c r="I4028" s="52">
        <f>IFERROR(VLOOKUP($A4028,$A$106:$Q$3105,11,FALSE),"DNP")</f>
        <v>4</v>
      </c>
      <c r="J4028" s="52">
        <f>IFERROR(VLOOKUP($A4028,$A$106:$Q$3105,12,FALSE),"DNP")</f>
        <v>5</v>
      </c>
      <c r="K4028" s="52">
        <f>IFERROR(VLOOKUP($A4028,$A$106:$Q$3105,13,FALSE),"DNP")</f>
        <v>5</v>
      </c>
      <c r="L4028" s="239">
        <f>IF(OR(K4028="DNP",K4028=""),"DNP",SUM(C4028:K4028))</f>
        <v>48</v>
      </c>
      <c r="M4028" s="240">
        <f>IFERROR(VLOOKUP($A4028,$A$106:$Q$3105,17,FALSE),"DNP")</f>
        <v>0</v>
      </c>
      <c r="N4028" s="241"/>
      <c r="O4028" s="241"/>
      <c r="P4028" s="241"/>
      <c r="Q4028" s="241"/>
      <c r="R4028" s="241"/>
      <c r="S4028" s="241"/>
      <c r="T4028" s="241"/>
      <c r="U4028" s="241"/>
      <c r="V4028" s="241"/>
      <c r="W4028" s="242"/>
      <c r="X4028" s="243"/>
      <c r="Y4028" s="49" t="str">
        <f t="shared" ref="Y4028" si="3771">IF(M4028="DNP","DNP",IF(M4028=1,"T",IF(M4028&gt;1,"W","L")))</f>
        <v>L</v>
      </c>
      <c r="Z4028" s="49">
        <f t="shared" si="3742"/>
        <v>0</v>
      </c>
      <c r="AA4028" s="244">
        <f t="shared" si="3743"/>
        <v>0</v>
      </c>
      <c r="AB4028" s="250">
        <f t="shared" ref="AB4028" si="3772">IF(AE4028&gt;=4,ROUNDDOWN((((VLOOKUP(MAX(AE4020:AE4028),AE4020:AK4037,7,FALSE)+VLOOKUP(MAX(AE4020:AE4028)-1,AE4020:AK4037,7,FALSE)+VLOOKUP(MAX(AE4020:AE4028)-2,AE4020:AK4037,7,FALSE)+VLOOKUP(MAX(AE4020:AE4028)-3,AE4020:AK4037,7,FALSE))/4)-36)*0.8,0),G4018)</f>
        <v>10</v>
      </c>
      <c r="AC4028" s="246">
        <f t="shared" si="3745"/>
        <v>9</v>
      </c>
      <c r="AD4028" t="str">
        <f>IF(L4028&lt;&gt;"DNP","P","DNP")</f>
        <v>P</v>
      </c>
      <c r="AE4028" s="52">
        <f>COUNTIF(AD4020:AD4028,"=P")</f>
        <v>9</v>
      </c>
      <c r="AF4028" t="str">
        <f t="shared" si="3746"/>
        <v>R</v>
      </c>
      <c r="AG4028" s="247">
        <f>IF(OR(W4028="DNP",W4028="")=TRUE,0,((W4039-W4028)*0.4)+(IF(Y4028="W",0.3,IF(Y4028="T",0,-0.3)))+(IF(X4028="",0,X4028*0.3)))+IF(OR(L4028="DNP",L4028="")=TRUE,0,((L4039-L4028)*0.4)+(IF(Y4028="W",0.3,IF(Y4028="T",0,-0.3)))+(IF(M4028="",0,M4028*0.3)))</f>
        <v>-3.3333333333337101E-2</v>
      </c>
      <c r="AH4028" s="247">
        <f t="shared" si="3757"/>
        <v>1.1631111111111083</v>
      </c>
      <c r="AI4028">
        <f t="shared" si="3750"/>
        <v>7</v>
      </c>
      <c r="AJ4028">
        <f t="shared" ref="AJ4028" si="3773">AI4028+VLOOKUP(A4028,$A$1496:$O$1600,15,FALSE)</f>
        <v>4</v>
      </c>
      <c r="AK4028">
        <f t="shared" si="3683"/>
        <v>48</v>
      </c>
    </row>
    <row r="4029" spans="1:37" ht="16.5" thickBot="1" x14ac:dyDescent="0.3">
      <c r="A4029" s="238" t="str">
        <f>CONCATENATE($C$10,"Wk ",B4029,"P",A4018)</f>
        <v>2015Wk 10P43</v>
      </c>
      <c r="B4029" s="52">
        <v>10</v>
      </c>
      <c r="C4029" s="241"/>
      <c r="D4029" s="241"/>
      <c r="E4029" s="241"/>
      <c r="F4029" s="241"/>
      <c r="G4029" s="241"/>
      <c r="H4029" s="241"/>
      <c r="I4029" s="241"/>
      <c r="J4029" s="241"/>
      <c r="K4029" s="241"/>
      <c r="L4029" s="248"/>
      <c r="M4029" s="249"/>
      <c r="N4029" s="52">
        <f>IFERROR(VLOOKUP($A4029,$A$106:$Q$3105,5,FALSE),"DNP")</f>
        <v>5</v>
      </c>
      <c r="O4029" s="52">
        <f>IFERROR(VLOOKUP($A4029,$A$106:$Q$3105,6,FALSE),"DNP")</f>
        <v>5</v>
      </c>
      <c r="P4029" s="52">
        <f>IFERROR(VLOOKUP($A4029,$A$106:$Q$3105,7,FALSE),"DNP")</f>
        <v>6</v>
      </c>
      <c r="Q4029" s="52">
        <f>IFERROR(VLOOKUP($A4029,$A$106:$Q$3105,8,FALSE),"DNP")</f>
        <v>4</v>
      </c>
      <c r="R4029" s="52">
        <f>IFERROR(VLOOKUP($A4029,$A$106:$Q$3105,9,FALSE),"DNP")</f>
        <v>5</v>
      </c>
      <c r="S4029" s="52">
        <f>IFERROR(VLOOKUP($A4029,$A$106:$Q$3105,10,FALSE),"DNP")</f>
        <v>5</v>
      </c>
      <c r="T4029" s="52">
        <f>IFERROR(VLOOKUP($A4029,$A$106:$Q$3105,11,FALSE),"DNP")</f>
        <v>3</v>
      </c>
      <c r="U4029" s="52">
        <f>IFERROR(VLOOKUP($A4029,$A$106:$Q$3105,12,FALSE),"DNP")</f>
        <v>6</v>
      </c>
      <c r="V4029" s="52">
        <f>IFERROR(VLOOKUP($A4029,$A$106:$Q$3105,13,FALSE),"DNP")</f>
        <v>7</v>
      </c>
      <c r="W4029" s="239">
        <f>IF(OR(V4029="DNP",V4029=""),"DNP",SUM(N4029:V4029))</f>
        <v>46</v>
      </c>
      <c r="X4029" s="240">
        <f>IFERROR(VLOOKUP($A4029,$A$106:$Q$3105,17,FALSE),"DNP")</f>
        <v>1</v>
      </c>
      <c r="Y4029" s="49" t="str">
        <f t="shared" ref="Y4029" si="3774">IF(X4029="DNP","DNP",IF(X4029=1,"T",IF(X4029&gt;1,"W","L")))</f>
        <v>T</v>
      </c>
      <c r="Z4029" s="49">
        <f t="shared" si="3742"/>
        <v>0</v>
      </c>
      <c r="AA4029" s="244">
        <f t="shared" si="3743"/>
        <v>0</v>
      </c>
      <c r="AB4029" s="250">
        <f t="shared" ref="AB4029" si="3775">IF(AE4029&gt;=4,ROUNDDOWN((((VLOOKUP(MAX(AE4020:AE4029),AE4020:AK4037,7,FALSE)+VLOOKUP(MAX(AE4020:AE4029)-1,AE4020:AK4037,7,FALSE)+VLOOKUP(MAX(AE4020:AE4029)-2,AE4020:AK4037,7,FALSE)+VLOOKUP(MAX(AE4020:AE4029)-3,AE4020:AK4037,7,FALSE))/4)-36)*0.8,0),G4018)</f>
        <v>8</v>
      </c>
      <c r="AC4029" s="246">
        <f t="shared" ref="AC4029:AC4037" si="3776">IF(VLOOKUP(LEFT($A4029,9),$A$106:$Q$3105,17,FALSE)="Played",B4029,"")</f>
        <v>10</v>
      </c>
      <c r="AD4029" t="str">
        <f>IF(W4029&lt;&gt;"DNP","P","DNP")</f>
        <v>P</v>
      </c>
      <c r="AE4029" s="52">
        <f>COUNTIF(AD4020:AD4029,"=P")</f>
        <v>10</v>
      </c>
      <c r="AF4029" t="str">
        <f t="shared" si="3746"/>
        <v>R</v>
      </c>
      <c r="AG4029" s="247">
        <f>IF(OR(W4029="DNP",W4029="")=TRUE,0,((W4039-W4029)*0.4)+(IF(Y4029="W",0.3,IF(Y4029="T",0,-0.3)))+(IF(X4029="",0,X4029*0.3)))+IF(OR(L4029="DNP",L4029="")=TRUE,0,((L4039-L4029)*0.4)+(IF(Y4029="W",0.3,IF(Y4029="T",0,-0.3)))+(IF(M4029="",0,M4029*0.3)))</f>
        <v>0.61111111111111427</v>
      </c>
      <c r="AH4029" s="247">
        <f t="shared" si="3757"/>
        <v>0.98844444444444624</v>
      </c>
      <c r="AI4029">
        <f t="shared" si="3750"/>
        <v>9</v>
      </c>
      <c r="AJ4029">
        <f t="shared" ref="AJ4029" si="3777">AI4029+VLOOKUP(A4029,$A$1663:$O$1767,15,FALSE)</f>
        <v>8</v>
      </c>
      <c r="AK4029">
        <f t="shared" si="3683"/>
        <v>46</v>
      </c>
    </row>
    <row r="4030" spans="1:37" ht="16.5" thickBot="1" x14ac:dyDescent="0.3">
      <c r="A4030" s="238" t="str">
        <f>CONCATENATE($C$10,"Wk ",B4030,"P",A4018)</f>
        <v>2015Wk 11P43</v>
      </c>
      <c r="B4030" s="52">
        <v>11</v>
      </c>
      <c r="C4030" s="52">
        <f>IFERROR(VLOOKUP($A4030,$A$106:$Q$3105,5,FALSE),"DNP")</f>
        <v>7</v>
      </c>
      <c r="D4030" s="52">
        <f>IFERROR(VLOOKUP($A4030,$A$106:$Q$3105,6,FALSE),"DNP")</f>
        <v>5</v>
      </c>
      <c r="E4030" s="52">
        <f>IFERROR(VLOOKUP($A4030,$A$106:$Q$3105,7,FALSE),"DNP")</f>
        <v>6</v>
      </c>
      <c r="F4030" s="52">
        <f>IFERROR(VLOOKUP($A4030,$A$106:$Q$3105,8,FALSE),"DNP")</f>
        <v>5</v>
      </c>
      <c r="G4030" s="52">
        <f>IFERROR(VLOOKUP($A4030,$A$106:$Q$3105,9,FALSE),"DNP")</f>
        <v>4</v>
      </c>
      <c r="H4030" s="52">
        <f>IFERROR(VLOOKUP($A4030,$A$106:$Q$3105,10,FALSE),"DNP")</f>
        <v>4</v>
      </c>
      <c r="I4030" s="52">
        <f>IFERROR(VLOOKUP($A4030,$A$106:$Q$3105,11,FALSE),"DNP")</f>
        <v>4</v>
      </c>
      <c r="J4030" s="52">
        <f>IFERROR(VLOOKUP($A4030,$A$106:$Q$3105,12,FALSE),"DNP")</f>
        <v>4</v>
      </c>
      <c r="K4030" s="52">
        <f>IFERROR(VLOOKUP($A4030,$A$106:$Q$3105,13,FALSE),"DNP")</f>
        <v>5</v>
      </c>
      <c r="L4030" s="239">
        <f>IF(OR(K4030="DNP",K4030=""),"DNP",SUM(C4030:K4030))</f>
        <v>44</v>
      </c>
      <c r="M4030" s="240">
        <f>IFERROR(VLOOKUP($A4030,$A$106:$Q$3105,17,FALSE),"DNP")</f>
        <v>0</v>
      </c>
      <c r="N4030" s="241"/>
      <c r="O4030" s="241"/>
      <c r="P4030" s="241"/>
      <c r="Q4030" s="241"/>
      <c r="R4030" s="241"/>
      <c r="S4030" s="241"/>
      <c r="T4030" s="241"/>
      <c r="U4030" s="241"/>
      <c r="V4030" s="241"/>
      <c r="W4030" s="242"/>
      <c r="X4030" s="243"/>
      <c r="Y4030" s="49" t="str">
        <f t="shared" ref="Y4030" si="3778">IF(M4030="DNP","DNP",IF(M4030=1,"T",IF(M4030&gt;1,"W","L")))</f>
        <v>L</v>
      </c>
      <c r="Z4030" s="49">
        <f t="shared" si="3742"/>
        <v>0</v>
      </c>
      <c r="AA4030" s="244">
        <f t="shared" si="3743"/>
        <v>0</v>
      </c>
      <c r="AB4030" s="250">
        <f t="shared" ref="AB4030" si="3779">IF(AE4030&gt;=4,ROUNDDOWN((((VLOOKUP(MAX(AE4020:AE4030),AE4020:AK4037,7,FALSE)+VLOOKUP(MAX(AE4020:AE4030)-1,AE4020:AK4037,7,FALSE)+VLOOKUP(MAX(AE4020:AE4030)-2,AE4020:AK4037,7,FALSE)+VLOOKUP(MAX(AE4020:AE4030)-3,AE4020:AK4037,7,FALSE))/4)-36)*0.8,0),G4018)</f>
        <v>8</v>
      </c>
      <c r="AC4030" s="246">
        <f t="shared" si="3776"/>
        <v>11</v>
      </c>
      <c r="AD4030" t="str">
        <f>IF(L4030&lt;&gt;"DNP","P","DNP")</f>
        <v>P</v>
      </c>
      <c r="AE4030" s="52">
        <f>COUNTIF(AD4020:AD4030,"=P")</f>
        <v>11</v>
      </c>
      <c r="AF4030" t="str">
        <f t="shared" si="3746"/>
        <v>R</v>
      </c>
      <c r="AG4030" s="247">
        <f>IF(OR(W4030="DNP",W4030="")=TRUE,0,((W4039-W4030)*0.4)+(IF(Y4030="W",0.3,IF(Y4030="T",0,-0.3)))+(IF(X4030="",0,X4030*0.3)))+IF(OR(L4030="DNP",L4030="")=TRUE,0,((L4039-L4030)*0.4)+(IF(Y4030="W",0.3,IF(Y4030="T",0,-0.3)))+(IF(M4030="",0,M4030*0.3)))</f>
        <v>1.5666666666666629</v>
      </c>
      <c r="AH4030" s="247">
        <f t="shared" si="3757"/>
        <v>1.9651111111111084</v>
      </c>
      <c r="AI4030">
        <f t="shared" si="3750"/>
        <v>9</v>
      </c>
      <c r="AJ4030">
        <f t="shared" ref="AJ4030" si="3780">AI4030+VLOOKUP(A4030,$A$1830:$O$1934,15,FALSE)</f>
        <v>10</v>
      </c>
      <c r="AK4030">
        <f t="shared" si="3683"/>
        <v>44</v>
      </c>
    </row>
    <row r="4031" spans="1:37" ht="16.5" thickBot="1" x14ac:dyDescent="0.3">
      <c r="A4031" s="238" t="str">
        <f>CONCATENATE($C$10,"Wk ",B4031,"P",A4018)</f>
        <v>2015Wk 12P43</v>
      </c>
      <c r="B4031" s="52">
        <v>12</v>
      </c>
      <c r="C4031" s="241"/>
      <c r="D4031" s="241"/>
      <c r="E4031" s="241"/>
      <c r="F4031" s="241"/>
      <c r="G4031" s="241"/>
      <c r="H4031" s="241"/>
      <c r="I4031" s="241"/>
      <c r="J4031" s="241"/>
      <c r="K4031" s="241"/>
      <c r="L4031" s="248"/>
      <c r="M4031" s="249"/>
      <c r="N4031" s="52">
        <f>IFERROR(VLOOKUP($A4031,$A$106:$Q$3105,5,FALSE),"DNP")</f>
        <v>5</v>
      </c>
      <c r="O4031" s="52">
        <f>IFERROR(VLOOKUP($A4031,$A$106:$Q$3105,6,FALSE),"DNP")</f>
        <v>5</v>
      </c>
      <c r="P4031" s="52">
        <f>IFERROR(VLOOKUP($A4031,$A$106:$Q$3105,7,FALSE),"DNP")</f>
        <v>5</v>
      </c>
      <c r="Q4031" s="52">
        <f>IFERROR(VLOOKUP($A4031,$A$106:$Q$3105,8,FALSE),"DNP")</f>
        <v>4</v>
      </c>
      <c r="R4031" s="52">
        <f>IFERROR(VLOOKUP($A4031,$A$106:$Q$3105,9,FALSE),"DNP")</f>
        <v>3</v>
      </c>
      <c r="S4031" s="52">
        <f>IFERROR(VLOOKUP($A4031,$A$106:$Q$3105,10,FALSE),"DNP")</f>
        <v>6</v>
      </c>
      <c r="T4031" s="52">
        <f>IFERROR(VLOOKUP($A4031,$A$106:$Q$3105,11,FALSE),"DNP")</f>
        <v>4</v>
      </c>
      <c r="U4031" s="52">
        <f>IFERROR(VLOOKUP($A4031,$A$106:$Q$3105,12,FALSE),"DNP")</f>
        <v>4</v>
      </c>
      <c r="V4031" s="52">
        <f>IFERROR(VLOOKUP($A4031,$A$106:$Q$3105,13,FALSE),"DNP")</f>
        <v>6</v>
      </c>
      <c r="W4031" s="239">
        <f>IF(OR(V4031="DNP",V4031=""),"DNP",SUM(N4031:V4031))</f>
        <v>42</v>
      </c>
      <c r="X4031" s="240">
        <f>IFERROR(VLOOKUP($A4031,$A$106:$Q$3105,17,FALSE),"DNP")</f>
        <v>2</v>
      </c>
      <c r="Y4031" s="49" t="str">
        <f t="shared" ref="Y4031" si="3781">IF(X4031="DNP","DNP",IF(X4031=1,"T",IF(X4031&gt;1,"W","L")))</f>
        <v>W</v>
      </c>
      <c r="Z4031" s="49">
        <f t="shared" si="3742"/>
        <v>0</v>
      </c>
      <c r="AA4031" s="244">
        <f t="shared" si="3743"/>
        <v>0</v>
      </c>
      <c r="AB4031" s="250">
        <f t="shared" ref="AB4031" si="3782">IF(AE4031&gt;=4,ROUNDDOWN((((VLOOKUP(MAX(AE4020:AE4031),AE4020:AK4037,7,FALSE)+VLOOKUP(MAX(AE4020:AE4031)-1,AE4020:AK4037,7,FALSE)+VLOOKUP(MAX(AE4020:AE4031)-2,AE4020:AK4037,7,FALSE)+VLOOKUP(MAX(AE4020:AE4031)-3,AE4020:AK4037,7,FALSE))/4)-36)*0.8,0),G4018)</f>
        <v>7</v>
      </c>
      <c r="AC4031" s="246">
        <f t="shared" si="3776"/>
        <v>12</v>
      </c>
      <c r="AD4031" t="str">
        <f>IF(W4031&lt;&gt;"DNP","P","DNP")</f>
        <v>P</v>
      </c>
      <c r="AE4031" s="52">
        <f>COUNTIF(AD4020:AD4031,"=P")</f>
        <v>12</v>
      </c>
      <c r="AF4031" t="str">
        <f t="shared" si="3746"/>
        <v>R</v>
      </c>
      <c r="AG4031" s="247">
        <f>IF(OR(W4031="DNP",W4031="")=TRUE,0,((W4039-W4031)*0.4)+(IF(Y4031="W",0.3,IF(Y4031="T",0,-0.3)))+(IF(X4031="",0,X4031*0.3)))+IF(OR(L4031="DNP",L4031="")=TRUE,0,((L4039-L4031)*0.4)+(IF(Y4031="W",0.3,IF(Y4031="T",0,-0.3)))+(IF(M4031="",0,M4031*0.3)))</f>
        <v>2.8111111111111144</v>
      </c>
      <c r="AH4031" s="247">
        <f t="shared" si="3757"/>
        <v>4.0624444444444467</v>
      </c>
      <c r="AI4031">
        <f t="shared" si="3750"/>
        <v>10</v>
      </c>
      <c r="AJ4031">
        <f t="shared" ref="AJ4031" si="3783">AI4031+VLOOKUP(A4031,$A$1997:$O$2101,15,FALSE)</f>
        <v>13</v>
      </c>
      <c r="AK4031">
        <f t="shared" si="3683"/>
        <v>42</v>
      </c>
    </row>
    <row r="4032" spans="1:37" ht="16.5" thickBot="1" x14ac:dyDescent="0.3">
      <c r="A4032" s="238" t="str">
        <f>CONCATENATE($C$10,"Wk ",B4032,"P",A4018)</f>
        <v>2015Wk 13P43</v>
      </c>
      <c r="B4032" s="52">
        <v>13</v>
      </c>
      <c r="C4032" s="52">
        <f>IFERROR(VLOOKUP($A4032,$A$106:$Q$3105,5,FALSE),"DNP")</f>
        <v>6</v>
      </c>
      <c r="D4032" s="52">
        <f>IFERROR(VLOOKUP($A4032,$A$106:$Q$3105,6,FALSE),"DNP")</f>
        <v>5</v>
      </c>
      <c r="E4032" s="52">
        <f>IFERROR(VLOOKUP($A4032,$A$106:$Q$3105,7,FALSE),"DNP")</f>
        <v>8</v>
      </c>
      <c r="F4032" s="52">
        <f>IFERROR(VLOOKUP($A4032,$A$106:$Q$3105,8,FALSE),"DNP")</f>
        <v>6</v>
      </c>
      <c r="G4032" s="52">
        <f>IFERROR(VLOOKUP($A4032,$A$106:$Q$3105,9,FALSE),"DNP")</f>
        <v>6</v>
      </c>
      <c r="H4032" s="52">
        <f>IFERROR(VLOOKUP($A4032,$A$106:$Q$3105,10,FALSE),"DNP")</f>
        <v>4</v>
      </c>
      <c r="I4032" s="52">
        <f>IFERROR(VLOOKUP($A4032,$A$106:$Q$3105,11,FALSE),"DNP")</f>
        <v>6</v>
      </c>
      <c r="J4032" s="52">
        <f>IFERROR(VLOOKUP($A4032,$A$106:$Q$3105,12,FALSE),"DNP")</f>
        <v>4</v>
      </c>
      <c r="K4032" s="52">
        <f>IFERROR(VLOOKUP($A4032,$A$106:$Q$3105,13,FALSE),"DNP")</f>
        <v>4</v>
      </c>
      <c r="L4032" s="239">
        <f>IF(OR(K4032="DNP",K4032=""),"DNP",SUM(C4032:K4032))</f>
        <v>49</v>
      </c>
      <c r="M4032" s="240">
        <f>IFERROR(VLOOKUP($A4032,$A$106:$Q$3105,17,FALSE),"DNP")</f>
        <v>0</v>
      </c>
      <c r="N4032" s="241"/>
      <c r="O4032" s="241"/>
      <c r="P4032" s="241"/>
      <c r="Q4032" s="241"/>
      <c r="R4032" s="241"/>
      <c r="S4032" s="241"/>
      <c r="T4032" s="241"/>
      <c r="U4032" s="241"/>
      <c r="V4032" s="241"/>
      <c r="W4032" s="242"/>
      <c r="X4032" s="243"/>
      <c r="Y4032" s="49" t="str">
        <f t="shared" ref="Y4032" si="3784">IF(M4032="DNP","DNP",IF(M4032=1,"T",IF(M4032&gt;1,"W","L")))</f>
        <v>L</v>
      </c>
      <c r="Z4032" s="49">
        <f t="shared" si="3742"/>
        <v>1</v>
      </c>
      <c r="AA4032" s="244">
        <f t="shared" si="3743"/>
        <v>12</v>
      </c>
      <c r="AB4032" s="250">
        <f t="shared" ref="AB4032" si="3785">IF(AE4032&gt;=4,ROUNDDOWN((((VLOOKUP(MAX(AE4020:AE4032),AE4020:AK4037,7,FALSE)+VLOOKUP(MAX(AE4020:AE4032)-1,AE4020:AK4037,7,FALSE)+VLOOKUP(MAX(AE4020:AE4032)-2,AE4020:AK4037,7,FALSE)+VLOOKUP(MAX(AE4020:AE4032)-3,AE4020:AK4037,7,FALSE))/4)-36)*0.8,0),G4018)</f>
        <v>7</v>
      </c>
      <c r="AC4032" s="246">
        <f t="shared" si="3776"/>
        <v>13</v>
      </c>
      <c r="AD4032" t="str">
        <f>IF(L4032&lt;&gt;"DNP","P","DNP")</f>
        <v>P</v>
      </c>
      <c r="AE4032" s="52">
        <f>COUNTIF(AD4020:AD4032,"=P")</f>
        <v>13</v>
      </c>
      <c r="AF4032" t="str">
        <f t="shared" si="3746"/>
        <v>R</v>
      </c>
      <c r="AG4032" s="247">
        <f>IF(OR(W4032="DNP",W4032="")=TRUE,0,((W4039-W4032)*0.4)+(IF(Y4032="W",0.3,IF(Y4032="T",0,-0.3)))+(IF(X4032="",0,X4032*0.3)))+IF(OR(L4032="DNP",L4032="")=TRUE,0,((L4039-L4032)*0.4)+(IF(Y4032="W",0.3,IF(Y4032="T",0,-0.3)))+(IF(M4032="",0,M4032*0.3)))</f>
        <v>-0.43333333333333712</v>
      </c>
      <c r="AH4032" s="247">
        <f t="shared" si="3757"/>
        <v>1.9671111111111084</v>
      </c>
      <c r="AI4032">
        <f t="shared" si="3750"/>
        <v>10</v>
      </c>
      <c r="AJ4032">
        <f t="shared" ref="AJ4032" si="3786">AI4032+VLOOKUP(A4032,$A$2164:$O$2268,15,FALSE)</f>
        <v>7</v>
      </c>
      <c r="AK4032">
        <f t="shared" si="3683"/>
        <v>49</v>
      </c>
    </row>
    <row r="4033" spans="1:37" ht="16.5" thickBot="1" x14ac:dyDescent="0.3">
      <c r="A4033" s="238" t="str">
        <f>CONCATENATE($C$10,"Wk ",B4033,"P",A4018)</f>
        <v>2015Wk 14P43</v>
      </c>
      <c r="B4033" s="52">
        <v>14</v>
      </c>
      <c r="C4033" s="241"/>
      <c r="D4033" s="241"/>
      <c r="E4033" s="241"/>
      <c r="F4033" s="241"/>
      <c r="G4033" s="241"/>
      <c r="H4033" s="241"/>
      <c r="I4033" s="241"/>
      <c r="J4033" s="241"/>
      <c r="K4033" s="241"/>
      <c r="L4033" s="248"/>
      <c r="M4033" s="249"/>
      <c r="N4033" s="52">
        <f>IFERROR(VLOOKUP($A4033,$A$106:$Q$3105,5,FALSE),"DNP")</f>
        <v>5</v>
      </c>
      <c r="O4033" s="52">
        <f>IFERROR(VLOOKUP($A4033,$A$106:$Q$3105,6,FALSE),"DNP")</f>
        <v>6</v>
      </c>
      <c r="P4033" s="52">
        <f>IFERROR(VLOOKUP($A4033,$A$106:$Q$3105,7,FALSE),"DNP")</f>
        <v>7</v>
      </c>
      <c r="Q4033" s="52">
        <f>IFERROR(VLOOKUP($A4033,$A$106:$Q$3105,8,FALSE),"DNP")</f>
        <v>5</v>
      </c>
      <c r="R4033" s="52">
        <f>IFERROR(VLOOKUP($A4033,$A$106:$Q$3105,9,FALSE),"DNP")</f>
        <v>3</v>
      </c>
      <c r="S4033" s="52">
        <f>IFERROR(VLOOKUP($A4033,$A$106:$Q$3105,10,FALSE),"DNP")</f>
        <v>5</v>
      </c>
      <c r="T4033" s="52">
        <f>IFERROR(VLOOKUP($A4033,$A$106:$Q$3105,11,FALSE),"DNP")</f>
        <v>3</v>
      </c>
      <c r="U4033" s="52">
        <f>IFERROR(VLOOKUP($A4033,$A$106:$Q$3105,12,FALSE),"DNP")</f>
        <v>5</v>
      </c>
      <c r="V4033" s="52">
        <f>IFERROR(VLOOKUP($A4033,$A$106:$Q$3105,13,FALSE),"DNP")</f>
        <v>6</v>
      </c>
      <c r="W4033" s="239">
        <f>IF(OR(V4033="DNP",V4033=""),"DNP",SUM(N4033:V4033))</f>
        <v>45</v>
      </c>
      <c r="X4033" s="240">
        <f>IFERROR(VLOOKUP($A4033,$A$106:$Q$3105,17,FALSE),"DNP")</f>
        <v>1</v>
      </c>
      <c r="Y4033" s="49" t="str">
        <f t="shared" ref="Y4033" si="3787">IF(X4033="DNP","DNP",IF(X4033=1,"T",IF(X4033&gt;1,"W","L")))</f>
        <v>T</v>
      </c>
      <c r="Z4033" s="49">
        <f t="shared" si="3742"/>
        <v>0</v>
      </c>
      <c r="AA4033" s="244">
        <f t="shared" si="3743"/>
        <v>0</v>
      </c>
      <c r="AB4033" s="250">
        <f t="shared" ref="AB4033" si="3788">IF(AE4033&gt;=4,ROUNDDOWN((((VLOOKUP(MAX(AE4020:AE4033),AE4020:AK4037,7,FALSE)+VLOOKUP(MAX(AE4020:AE4033)-1,AE4020:AK4037,7,FALSE)+VLOOKUP(MAX(AE4020:AE4033)-2,AE4020:AK4037,7,FALSE)+VLOOKUP(MAX(AE4020:AE4033)-3,AE4020:AK4037,7,FALSE))/4)-36)*0.8,0),G4018)</f>
        <v>7</v>
      </c>
      <c r="AC4033" s="246">
        <f t="shared" si="3776"/>
        <v>14</v>
      </c>
      <c r="AD4033" t="str">
        <f>IF(W4033&lt;&gt;"DNP","P","DNP")</f>
        <v>P</v>
      </c>
      <c r="AE4033" s="52">
        <f>COUNTIF(AD4020:AD4033,"=P")</f>
        <v>14</v>
      </c>
      <c r="AF4033" t="str">
        <f t="shared" si="3746"/>
        <v>R</v>
      </c>
      <c r="AG4033" s="247">
        <f>IF(OR(W4033="DNP",W4033="")=TRUE,0,((W4039-W4033)*0.4)+(IF(Y4033="W",0.3,IF(Y4033="T",0,-0.3)))+(IF(X4033="",0,X4033*0.3)))+IF(OR(L4033="DNP",L4033="")=TRUE,0,((L4039-L4033)*0.4)+(IF(Y4033="W",0.3,IF(Y4033="T",0,-0.3)))+(IF(M4033="",0,M4033*0.3)))</f>
        <v>1.0111111111111144</v>
      </c>
      <c r="AH4033" s="247">
        <f t="shared" si="3757"/>
        <v>1.6484444444444464</v>
      </c>
      <c r="AI4033">
        <f t="shared" si="3750"/>
        <v>10</v>
      </c>
      <c r="AJ4033">
        <f t="shared" ref="AJ4033" si="3789">AI4033+VLOOKUP(A4033,$A$2331:$O$2435,15,FALSE)</f>
        <v>10</v>
      </c>
      <c r="AK4033">
        <f t="shared" si="3683"/>
        <v>45</v>
      </c>
    </row>
    <row r="4034" spans="1:37" ht="16.5" thickBot="1" x14ac:dyDescent="0.3">
      <c r="A4034" s="238" t="str">
        <f>CONCATENATE($C$10,"Wk ",B4034,"P",A4018)</f>
        <v>2015Wk 15P43</v>
      </c>
      <c r="B4034" s="52">
        <v>15</v>
      </c>
      <c r="C4034" s="52">
        <f>IFERROR(VLOOKUP($A4034,$A$106:$Q$3105,5,FALSE),"DNP")</f>
        <v>5</v>
      </c>
      <c r="D4034" s="52">
        <f>IFERROR(VLOOKUP($A4034,$A$106:$Q$3105,6,FALSE),"DNP")</f>
        <v>5</v>
      </c>
      <c r="E4034" s="52">
        <f>IFERROR(VLOOKUP($A4034,$A$106:$Q$3105,7,FALSE),"DNP")</f>
        <v>6</v>
      </c>
      <c r="F4034" s="52">
        <f>IFERROR(VLOOKUP($A4034,$A$106:$Q$3105,8,FALSE),"DNP")</f>
        <v>5</v>
      </c>
      <c r="G4034" s="52">
        <f>IFERROR(VLOOKUP($A4034,$A$106:$Q$3105,9,FALSE),"DNP")</f>
        <v>5</v>
      </c>
      <c r="H4034" s="52">
        <f>IFERROR(VLOOKUP($A4034,$A$106:$Q$3105,10,FALSE),"DNP")</f>
        <v>4</v>
      </c>
      <c r="I4034" s="52">
        <f>IFERROR(VLOOKUP($A4034,$A$106:$Q$3105,11,FALSE),"DNP")</f>
        <v>5</v>
      </c>
      <c r="J4034" s="52">
        <f>IFERROR(VLOOKUP($A4034,$A$106:$Q$3105,12,FALSE),"DNP")</f>
        <v>4</v>
      </c>
      <c r="K4034" s="52">
        <f>IFERROR(VLOOKUP($A4034,$A$106:$Q$3105,13,FALSE),"DNP")</f>
        <v>7</v>
      </c>
      <c r="L4034" s="239">
        <f>IF(OR(K4034="DNP",K4034=""),"DNP",SUM(C4034:K4034))</f>
        <v>46</v>
      </c>
      <c r="M4034" s="240">
        <f>IFERROR(VLOOKUP($A4034,$A$106:$Q$3105,17,FALSE),"DNP")</f>
        <v>0</v>
      </c>
      <c r="N4034" s="241"/>
      <c r="O4034" s="241"/>
      <c r="P4034" s="241"/>
      <c r="Q4034" s="241"/>
      <c r="R4034" s="241"/>
      <c r="S4034" s="241"/>
      <c r="T4034" s="241"/>
      <c r="U4034" s="241"/>
      <c r="V4034" s="241"/>
      <c r="W4034" s="242"/>
      <c r="X4034" s="243"/>
      <c r="Y4034" s="49" t="str">
        <f t="shared" ref="Y4034" si="3790">IF(M4034="DNP","DNP",IF(M4034=1,"T",IF(M4034&gt;1,"W","L")))</f>
        <v>L</v>
      </c>
      <c r="Z4034" s="49">
        <f t="shared" si="3742"/>
        <v>0</v>
      </c>
      <c r="AA4034" s="244">
        <f t="shared" si="3743"/>
        <v>0</v>
      </c>
      <c r="AB4034" s="250">
        <f t="shared" ref="AB4034" si="3791">IF(AE4034&gt;=4,ROUNDDOWN((((VLOOKUP(MAX(AE4020:AE4034),AE4020:AK4037,7,FALSE)+VLOOKUP(MAX(AE4020:AE4034)-1,AE4020:AK4037,7,FALSE)+VLOOKUP(MAX(AE4020:AE4034)-2,AE4020:AK4037,7,FALSE)+VLOOKUP(MAX(AE4020:AE4034)-3,AE4020:AK4037,7,FALSE))/4)-36)*0.8,0),G4018)</f>
        <v>7</v>
      </c>
      <c r="AC4034" s="246">
        <f t="shared" si="3776"/>
        <v>15</v>
      </c>
      <c r="AD4034" t="str">
        <f>IF(L4034&lt;&gt;"DNP","P","DNP")</f>
        <v>P</v>
      </c>
      <c r="AE4034" s="52">
        <f>COUNTIF(AD4020:AD4034,"=P")</f>
        <v>15</v>
      </c>
      <c r="AF4034" t="str">
        <f t="shared" si="3746"/>
        <v>R</v>
      </c>
      <c r="AG4034" s="247">
        <f>IF(OR(W4034="DNP",W4034="")=TRUE,0,((W4039-W4034)*0.4)+(IF(Y4034="W",0.3,IF(Y4034="T",0,-0.3)))+(IF(X4034="",0,X4034*0.3)))+IF(OR(L4034="DNP",L4034="")=TRUE,0,((L4039-L4034)*0.4)+(IF(Y4034="W",0.3,IF(Y4034="T",0,-0.3)))+(IF(M4034="",0,M4034*0.3)))</f>
        <v>0.76666666666666283</v>
      </c>
      <c r="AH4034" s="247">
        <f t="shared" si="3757"/>
        <v>1.3011111111111082</v>
      </c>
      <c r="AI4034">
        <f t="shared" si="3750"/>
        <v>10</v>
      </c>
      <c r="AJ4034">
        <f t="shared" ref="AJ4034" si="3792">AI4034+VLOOKUP(A4034,$A$2498:$O$2602,15,FALSE)</f>
        <v>10</v>
      </c>
      <c r="AK4034">
        <f t="shared" si="3683"/>
        <v>46</v>
      </c>
    </row>
    <row r="4035" spans="1:37" ht="16.5" thickBot="1" x14ac:dyDescent="0.3">
      <c r="A4035" s="238" t="str">
        <f>CONCATENATE($C$10,"Wk ",B4035,"P",A4018)</f>
        <v>2015Wk 16P43</v>
      </c>
      <c r="B4035" s="52">
        <v>16</v>
      </c>
      <c r="C4035" s="241"/>
      <c r="D4035" s="241"/>
      <c r="E4035" s="241"/>
      <c r="F4035" s="241"/>
      <c r="G4035" s="241"/>
      <c r="H4035" s="241"/>
      <c r="I4035" s="241"/>
      <c r="J4035" s="241"/>
      <c r="K4035" s="241"/>
      <c r="L4035" s="248"/>
      <c r="M4035" s="249"/>
      <c r="N4035" s="52">
        <f>IFERROR(VLOOKUP($A4035,$A$106:$Q$3105,5,FALSE),"DNP")</f>
        <v>5</v>
      </c>
      <c r="O4035" s="52">
        <f>IFERROR(VLOOKUP($A4035,$A$106:$Q$3105,6,FALSE),"DNP")</f>
        <v>6</v>
      </c>
      <c r="P4035" s="52">
        <f>IFERROR(VLOOKUP($A4035,$A$106:$Q$3105,7,FALSE),"DNP")</f>
        <v>6</v>
      </c>
      <c r="Q4035" s="52">
        <f>IFERROR(VLOOKUP($A4035,$A$106:$Q$3105,8,FALSE),"DNP")</f>
        <v>4</v>
      </c>
      <c r="R4035" s="52">
        <f>IFERROR(VLOOKUP($A4035,$A$106:$Q$3105,9,FALSE),"DNP")</f>
        <v>3</v>
      </c>
      <c r="S4035" s="52">
        <f>IFERROR(VLOOKUP($A4035,$A$106:$Q$3105,10,FALSE),"DNP")</f>
        <v>7</v>
      </c>
      <c r="T4035" s="52">
        <f>IFERROR(VLOOKUP($A4035,$A$106:$Q$3105,11,FALSE),"DNP")</f>
        <v>5</v>
      </c>
      <c r="U4035" s="52">
        <f>IFERROR(VLOOKUP($A4035,$A$106:$Q$3105,12,FALSE),"DNP")</f>
        <v>5</v>
      </c>
      <c r="V4035" s="52">
        <f>IFERROR(VLOOKUP($A4035,$A$106:$Q$3105,13,FALSE),"DNP")</f>
        <v>5</v>
      </c>
      <c r="W4035" s="239">
        <f>IF(OR(V4035="DNP",V4035=""),"DNP",SUM(N4035:V4035))</f>
        <v>46</v>
      </c>
      <c r="X4035" s="240">
        <f>IFERROR(VLOOKUP($A4035,$A$106:$Q$3105,17,FALSE),"DNP")</f>
        <v>2</v>
      </c>
      <c r="Y4035" s="49" t="str">
        <f t="shared" ref="Y4035" si="3793">IF(X4035="DNP","DNP",IF(X4035=1,"T",IF(X4035&gt;1,"W","L")))</f>
        <v>W</v>
      </c>
      <c r="Z4035" s="49">
        <f t="shared" si="3742"/>
        <v>0</v>
      </c>
      <c r="AA4035" s="244">
        <f t="shared" si="3743"/>
        <v>0</v>
      </c>
      <c r="AB4035" s="250">
        <f t="shared" ref="AB4035" si="3794">IF(AE4035&gt;=4,ROUNDDOWN((((VLOOKUP(MAX(AE4020:AE4035),AE4020:AK4037,7,FALSE)+VLOOKUP(MAX(AE4020:AE4035)-1,AE4020:AK4037,7,FALSE)+VLOOKUP(MAX(AE4020:AE4035)-2,AE4020:AK4037,7,FALSE)+VLOOKUP(MAX(AE4020:AE4035)-3,AE4020:AK4037,7,FALSE))/4)-36)*0.8,0),G4018)</f>
        <v>8</v>
      </c>
      <c r="AC4035" s="246">
        <f t="shared" si="3776"/>
        <v>16</v>
      </c>
      <c r="AD4035" t="str">
        <f>IF(W4035&lt;&gt;"DNP","P","DNP")</f>
        <v>P</v>
      </c>
      <c r="AE4035" s="52">
        <f>COUNTIF(AD4020:AD4035,"=P")</f>
        <v>16</v>
      </c>
      <c r="AF4035" t="str">
        <f t="shared" si="3746"/>
        <v>R</v>
      </c>
      <c r="AG4035" s="247">
        <f>IF(OR(W4035="DNP",W4035="")=TRUE,0,((W4039-W4035)*0.4)+(IF(Y4035="W",0.3,IF(Y4035="T",0,-0.3)))+(IF(X4035="",0,X4035*0.3)))+IF(OR(L4035="DNP",L4035="")=TRUE,0,((L4039-L4035)*0.4)+(IF(Y4035="W",0.3,IF(Y4035="T",0,-0.3)))+(IF(M4035="",0,M4035*0.3)))</f>
        <v>1.2111111111111144</v>
      </c>
      <c r="AH4035" s="247">
        <f t="shared" si="3757"/>
        <v>2.0584444444444463</v>
      </c>
      <c r="AI4035">
        <f t="shared" si="3750"/>
        <v>9</v>
      </c>
      <c r="AJ4035">
        <f t="shared" ref="AJ4035" si="3795">AI4035+VLOOKUP(A4035,$A$2665:$O$2769,15,FALSE)</f>
        <v>9</v>
      </c>
      <c r="AK4035">
        <f t="shared" si="3683"/>
        <v>46</v>
      </c>
    </row>
    <row r="4036" spans="1:37" ht="16.5" thickBot="1" x14ac:dyDescent="0.3">
      <c r="A4036" s="238" t="str">
        <f>CONCATENATE($C$10,"Wk ",B4036,"P",A4018)</f>
        <v>2015Wk 17P43</v>
      </c>
      <c r="B4036" s="52">
        <v>17</v>
      </c>
      <c r="C4036" s="52">
        <f>IFERROR(VLOOKUP($A4036,$A$106:$Q$3105,5,FALSE),"DNP")</f>
        <v>7</v>
      </c>
      <c r="D4036" s="52">
        <f>IFERROR(VLOOKUP($A4036,$A$106:$Q$3105,6,FALSE),"DNP")</f>
        <v>5</v>
      </c>
      <c r="E4036" s="52">
        <f>IFERROR(VLOOKUP($A4036,$A$106:$Q$3105,7,FALSE),"DNP")</f>
        <v>6</v>
      </c>
      <c r="F4036" s="52">
        <f>IFERROR(VLOOKUP($A4036,$A$106:$Q$3105,8,FALSE),"DNP")</f>
        <v>6</v>
      </c>
      <c r="G4036" s="52">
        <f>IFERROR(VLOOKUP($A4036,$A$106:$Q$3105,9,FALSE),"DNP")</f>
        <v>5</v>
      </c>
      <c r="H4036" s="52">
        <f>IFERROR(VLOOKUP($A4036,$A$106:$Q$3105,10,FALSE),"DNP")</f>
        <v>5</v>
      </c>
      <c r="I4036" s="52">
        <f>IFERROR(VLOOKUP($A4036,$A$106:$Q$3105,11,FALSE),"DNP")</f>
        <v>5</v>
      </c>
      <c r="J4036" s="52">
        <f>IFERROR(VLOOKUP($A4036,$A$106:$Q$3105,12,FALSE),"DNP")</f>
        <v>3</v>
      </c>
      <c r="K4036" s="52">
        <f>IFERROR(VLOOKUP($A4036,$A$106:$Q$3105,13,FALSE),"DNP")</f>
        <v>7</v>
      </c>
      <c r="L4036" s="239">
        <f>IF(OR(K4036="DNP",K4036=""),"DNP",SUM(C4036:K4036))</f>
        <v>49</v>
      </c>
      <c r="M4036" s="240">
        <f>IFERROR(VLOOKUP($A4036,$A$106:$Q$3105,17,FALSE),"DNP")</f>
        <v>0</v>
      </c>
      <c r="N4036" s="241"/>
      <c r="O4036" s="241"/>
      <c r="P4036" s="241"/>
      <c r="Q4036" s="241"/>
      <c r="R4036" s="241"/>
      <c r="S4036" s="241"/>
      <c r="T4036" s="241"/>
      <c r="U4036" s="241"/>
      <c r="V4036" s="241"/>
      <c r="W4036" s="242"/>
      <c r="X4036" s="243"/>
      <c r="Y4036" s="49" t="str">
        <f t="shared" ref="Y4036" si="3796">IF(M4036="DNP","DNP",IF(M4036=1,"T",IF(M4036&gt;1,"W","L")))</f>
        <v>L</v>
      </c>
      <c r="Z4036" s="49">
        <f t="shared" si="3742"/>
        <v>0</v>
      </c>
      <c r="AA4036" s="244">
        <f t="shared" si="3743"/>
        <v>0</v>
      </c>
      <c r="AB4036" s="250">
        <f t="shared" ref="AB4036" si="3797">IF(AE4036&gt;=4,ROUNDDOWN((((VLOOKUP(MAX(AE4020:AE4036),AE4020:AK4037,7,FALSE)+VLOOKUP(MAX(AE4020:AE4036)-1,AE4020:AK4037,7,FALSE)+VLOOKUP(MAX(AE4020:AE4036)-2,AE4020:AK4037,7,FALSE)+VLOOKUP(MAX(AE4020:AE4036)-3,AE4020:AK4037,7,FALSE))/4)-36)*0.8,0),G4018)</f>
        <v>8</v>
      </c>
      <c r="AC4036" s="246">
        <f t="shared" si="3776"/>
        <v>17</v>
      </c>
      <c r="AD4036" t="str">
        <f>IF(L4036&lt;&gt;"DNP","P","DNP")</f>
        <v>P</v>
      </c>
      <c r="AE4036" s="52">
        <f>COUNTIF(AD4020:AD4036,"=P")</f>
        <v>17</v>
      </c>
      <c r="AF4036" t="str">
        <f t="shared" si="3746"/>
        <v>R</v>
      </c>
      <c r="AG4036" s="247">
        <f>IF(OR(W4036="DNP",W4036="")=TRUE,0,((W4039-W4036)*0.4)+(IF(Y4036="W",0.3,IF(Y4036="T",0,-0.3)))+(IF(X4036="",0,X4036*0.3)))+IF(OR(L4036="DNP",L4036="")=TRUE,0,((L4039-L4036)*0.4)+(IF(Y4036="W",0.3,IF(Y4036="T",0,-0.3)))+(IF(M4036="",0,M4036*0.3)))</f>
        <v>-0.43333333333333712</v>
      </c>
      <c r="AH4036" s="247">
        <f t="shared" si="3757"/>
        <v>0.63111111111110829</v>
      </c>
      <c r="AI4036">
        <f t="shared" si="3750"/>
        <v>9</v>
      </c>
      <c r="AJ4036">
        <f t="shared" ref="AJ4036" si="3798">AI4036+VLOOKUP(A4036,$A$2832:$O$2936,15,FALSE)</f>
        <v>6</v>
      </c>
      <c r="AK4036">
        <f t="shared" si="3683"/>
        <v>49</v>
      </c>
    </row>
    <row r="4037" spans="1:37" ht="16.5" thickBot="1" x14ac:dyDescent="0.3">
      <c r="A4037" s="238" t="str">
        <f>CONCATENATE($C$10,"Wk ",B4037,"P",A4018)</f>
        <v>2015Wk 18P43</v>
      </c>
      <c r="B4037" s="52">
        <v>18</v>
      </c>
      <c r="C4037" s="241"/>
      <c r="D4037" s="241"/>
      <c r="E4037" s="241"/>
      <c r="F4037" s="241"/>
      <c r="G4037" s="241"/>
      <c r="H4037" s="241"/>
      <c r="I4037" s="241"/>
      <c r="J4037" s="241"/>
      <c r="K4037" s="241"/>
      <c r="L4037" s="248"/>
      <c r="M4037" s="249"/>
      <c r="N4037" s="52">
        <f>IFERROR(VLOOKUP($A4037,$A$106:$Q$3105,5,FALSE),"DNP")</f>
        <v>5</v>
      </c>
      <c r="O4037" s="52">
        <f>IFERROR(VLOOKUP($A4037,$A$106:$Q$3105,6,FALSE),"DNP")</f>
        <v>6</v>
      </c>
      <c r="P4037" s="52">
        <f>IFERROR(VLOOKUP($A4037,$A$106:$Q$3105,7,FALSE),"DNP")</f>
        <v>6</v>
      </c>
      <c r="Q4037" s="52">
        <f>IFERROR(VLOOKUP($A4037,$A$106:$Q$3105,8,FALSE),"DNP")</f>
        <v>4</v>
      </c>
      <c r="R4037" s="52">
        <f>IFERROR(VLOOKUP($A4037,$A$106:$Q$3105,9,FALSE),"DNP")</f>
        <v>3</v>
      </c>
      <c r="S4037" s="52">
        <f>IFERROR(VLOOKUP($A4037,$A$106:$Q$3105,10,FALSE),"DNP")</f>
        <v>6</v>
      </c>
      <c r="T4037" s="52">
        <f>IFERROR(VLOOKUP($A4037,$A$106:$Q$3105,11,FALSE),"DNP")</f>
        <v>4</v>
      </c>
      <c r="U4037" s="52">
        <f>IFERROR(VLOOKUP($A4037,$A$106:$Q$3105,12,FALSE),"DNP")</f>
        <v>4</v>
      </c>
      <c r="V4037" s="52">
        <f>IFERROR(VLOOKUP($A4037,$A$106:$Q$3105,13,FALSE),"DNP")</f>
        <v>7</v>
      </c>
      <c r="W4037" s="239">
        <f>IF(OR(V4037="DNP",V4037=""),"DNP",SUM(N4037:V4037))</f>
        <v>45</v>
      </c>
      <c r="X4037" s="240">
        <f>IFERROR(VLOOKUP($A4037,$A$106:$Q$3105,17,FALSE),"DNP")</f>
        <v>0</v>
      </c>
      <c r="Y4037" s="49" t="str">
        <f t="shared" ref="Y4037" si="3799">IF(X4037="DNP","DNP",IF(X4037=1,"T",IF(X4037&gt;1,"W","L")))</f>
        <v>L</v>
      </c>
      <c r="Z4037" s="49">
        <f t="shared" si="3742"/>
        <v>0</v>
      </c>
      <c r="AA4037" s="244">
        <f t="shared" si="3743"/>
        <v>0</v>
      </c>
      <c r="AB4037" s="250">
        <f t="shared" ref="AB4037" si="3800">IF(AE4037&gt;=4,ROUNDDOWN((((VLOOKUP(MAX(AE4020:AE4037),AE4020:AK4037,7,FALSE)+VLOOKUP(MAX(AE4020:AE4037)-1,AE4020:AK4037,7,FALSE)+VLOOKUP(MAX(AE4020:AE4037)-2,AE4020:AK4037,7,FALSE)+VLOOKUP(MAX(AE4020:AE4037)-3,AE4020:AK4037,7,FALSE))/4)-36)*0.8,0),G4018)</f>
        <v>8</v>
      </c>
      <c r="AC4037" s="246">
        <f t="shared" si="3776"/>
        <v>18</v>
      </c>
      <c r="AD4037" t="str">
        <f>IF(W4037&lt;&gt;"DNP","P","DNP")</f>
        <v>P</v>
      </c>
      <c r="AE4037" s="52">
        <f>COUNTIF(AD4020:AD4037,"=P")</f>
        <v>18</v>
      </c>
      <c r="AF4037" t="str">
        <f t="shared" si="3746"/>
        <v>R</v>
      </c>
      <c r="AG4037" s="247">
        <f>IF(OR(W4037="DNP",W4037="")=TRUE,0,((W4039-W4037)*0.4)+(IF(Y4037="W",0.3,IF(Y4037="T",0,-0.3)))+(IF(X4037="",0,X4037*0.3)))+IF(OR(L4037="DNP",L4037="")=TRUE,0,((L4039-L4037)*0.4)+(IF(Y4037="W",0.3,IF(Y4037="T",0,-0.3)))+(IF(M4037="",0,M4037*0.3)))</f>
        <v>0.41111111111111437</v>
      </c>
      <c r="AH4037" s="247">
        <f t="shared" si="3757"/>
        <v>0.52044444444444626</v>
      </c>
      <c r="AI4037">
        <f t="shared" si="3750"/>
        <v>9</v>
      </c>
      <c r="AJ4037">
        <f t="shared" ref="AJ4037" si="3801">AI4037+VLOOKUP(A4037,$A$2999:$O$3103,15,FALSE)</f>
        <v>9</v>
      </c>
      <c r="AK4037">
        <f t="shared" si="3683"/>
        <v>45</v>
      </c>
    </row>
    <row r="4038" spans="1:37" ht="18" x14ac:dyDescent="0.25">
      <c r="A4038" s="238" t="str">
        <f>CONCATENATE($C$10,"S&amp;AP",A4018)</f>
        <v>2015S&amp;AP43</v>
      </c>
      <c r="B4038" s="251" t="s">
        <v>321</v>
      </c>
      <c r="C4038" s="252" t="str">
        <f>CONCATENATE(SUM(C4020:C4037)+100,COUNT(C4020:C4037)+100)</f>
        <v>156109</v>
      </c>
      <c r="D4038" s="252" t="str">
        <f t="shared" ref="D4038:K4038" si="3802">CONCATENATE(SUM(D4020:D4037)+100,COUNT(D4020:D4037)+100)</f>
        <v>146109</v>
      </c>
      <c r="E4038" s="252" t="str">
        <f t="shared" si="3802"/>
        <v>165109</v>
      </c>
      <c r="F4038" s="252" t="str">
        <f t="shared" si="3802"/>
        <v>155109</v>
      </c>
      <c r="G4038" s="252" t="str">
        <f t="shared" si="3802"/>
        <v>145109</v>
      </c>
      <c r="H4038" s="252" t="str">
        <f t="shared" si="3802"/>
        <v>140109</v>
      </c>
      <c r="I4038" s="252" t="str">
        <f t="shared" si="3802"/>
        <v>142109</v>
      </c>
      <c r="J4038" s="252" t="str">
        <f t="shared" si="3802"/>
        <v>134109</v>
      </c>
      <c r="K4038" s="252" t="str">
        <f t="shared" si="3802"/>
        <v>155109</v>
      </c>
      <c r="L4038" s="253"/>
      <c r="M4038" s="254">
        <f>SUM(M4020:M4037)</f>
        <v>3</v>
      </c>
      <c r="N4038" s="252" t="str">
        <f>CONCATENATE(SUM(N4020:N4037)+100,COUNT(N4020:N4037)+100)</f>
        <v>147109</v>
      </c>
      <c r="O4038" s="252" t="str">
        <f t="shared" ref="O4038:V4038" si="3803">CONCATENATE(SUM(O4020:O4037)+100,COUNT(O4020:O4037)+100)</f>
        <v>154109</v>
      </c>
      <c r="P4038" s="252" t="str">
        <f t="shared" si="3803"/>
        <v>154109</v>
      </c>
      <c r="Q4038" s="252" t="str">
        <f t="shared" si="3803"/>
        <v>141109</v>
      </c>
      <c r="R4038" s="252" t="str">
        <f t="shared" si="3803"/>
        <v>133109</v>
      </c>
      <c r="S4038" s="252" t="str">
        <f t="shared" si="3803"/>
        <v>151109</v>
      </c>
      <c r="T4038" s="252" t="str">
        <f t="shared" si="3803"/>
        <v>137109</v>
      </c>
      <c r="U4038" s="252" t="str">
        <f t="shared" si="3803"/>
        <v>147109</v>
      </c>
      <c r="V4038" s="252" t="str">
        <f t="shared" si="3803"/>
        <v>157109</v>
      </c>
      <c r="W4038" s="253"/>
      <c r="X4038" s="254">
        <f>SUM(X4020:X4037)</f>
        <v>8</v>
      </c>
      <c r="Y4038" s="255"/>
      <c r="Z4038" s="256"/>
      <c r="AA4038" s="257"/>
      <c r="AB4038" s="52"/>
      <c r="AC4038" s="52"/>
    </row>
    <row r="4039" spans="1:37" ht="18" x14ac:dyDescent="0.25">
      <c r="B4039" s="251" t="s">
        <v>322</v>
      </c>
      <c r="C4039" s="258">
        <f>AVERAGE(C4020:C4037)</f>
        <v>6.2222222222222223</v>
      </c>
      <c r="D4039" s="258">
        <f t="shared" ref="D4039:K4039" si="3804">AVERAGE(D4020:D4037)</f>
        <v>5.1111111111111107</v>
      </c>
      <c r="E4039" s="258">
        <f t="shared" si="3804"/>
        <v>7.2222222222222223</v>
      </c>
      <c r="F4039" s="258">
        <f t="shared" si="3804"/>
        <v>6.1111111111111107</v>
      </c>
      <c r="G4039" s="258">
        <f t="shared" si="3804"/>
        <v>5</v>
      </c>
      <c r="H4039" s="258">
        <f t="shared" si="3804"/>
        <v>4.4444444444444446</v>
      </c>
      <c r="I4039" s="258">
        <f t="shared" si="3804"/>
        <v>4.666666666666667</v>
      </c>
      <c r="J4039" s="258">
        <f t="shared" si="3804"/>
        <v>3.7777777777777777</v>
      </c>
      <c r="K4039" s="258">
        <f t="shared" si="3804"/>
        <v>6.1111111111111107</v>
      </c>
      <c r="L4039" s="259">
        <f>SUM(C4039:K4039)</f>
        <v>48.666666666666657</v>
      </c>
      <c r="M4039" s="260"/>
      <c r="N4039" s="258">
        <f>AVERAGE(N4020:N4037)</f>
        <v>5.2222222222222223</v>
      </c>
      <c r="O4039" s="258">
        <f t="shared" ref="O4039:V4039" si="3805">AVERAGE(O4020:O4037)</f>
        <v>6</v>
      </c>
      <c r="P4039" s="261">
        <f t="shared" si="3805"/>
        <v>6</v>
      </c>
      <c r="Q4039" s="261">
        <f t="shared" si="3805"/>
        <v>4.5555555555555554</v>
      </c>
      <c r="R4039" s="261">
        <f t="shared" si="3805"/>
        <v>3.6666666666666665</v>
      </c>
      <c r="S4039" s="261">
        <f t="shared" si="3805"/>
        <v>5.666666666666667</v>
      </c>
      <c r="T4039" s="261">
        <f t="shared" si="3805"/>
        <v>4.1111111111111107</v>
      </c>
      <c r="U4039" s="261">
        <f t="shared" si="3805"/>
        <v>5.2222222222222223</v>
      </c>
      <c r="V4039" s="261">
        <f t="shared" si="3805"/>
        <v>6.333333333333333</v>
      </c>
      <c r="W4039" s="262">
        <f>SUM(N4039:V4039)</f>
        <v>46.777777777777786</v>
      </c>
      <c r="X4039" s="260"/>
      <c r="Y4039" s="148"/>
      <c r="Z4039" s="263"/>
      <c r="AA4039" s="264"/>
      <c r="AB4039" s="52"/>
      <c r="AC4039" s="52"/>
    </row>
    <row r="4040" spans="1:37" x14ac:dyDescent="0.25">
      <c r="B4040" s="265"/>
      <c r="C4040" s="266"/>
      <c r="D4040" s="265"/>
      <c r="E4040" s="266"/>
      <c r="F4040" s="265"/>
      <c r="G4040" s="266"/>
      <c r="H4040" s="265"/>
      <c r="I4040" s="266"/>
      <c r="J4040" s="265"/>
      <c r="K4040" s="266"/>
      <c r="L4040" s="265"/>
      <c r="M4040" s="266"/>
      <c r="N4040" s="265"/>
      <c r="O4040" s="266"/>
      <c r="P4040" s="265"/>
      <c r="Q4040" s="266"/>
      <c r="R4040" s="265"/>
      <c r="S4040" s="266"/>
      <c r="T4040" s="265"/>
      <c r="U4040" s="266"/>
      <c r="V4040" s="265"/>
      <c r="W4040" s="266"/>
      <c r="X4040" s="265"/>
      <c r="Y4040" s="266"/>
      <c r="Z4040" s="265"/>
      <c r="AA4040" s="266"/>
      <c r="AB4040" s="265"/>
      <c r="AC4040" s="266"/>
    </row>
    <row r="4041" spans="1:37" ht="18.75" thickBot="1" x14ac:dyDescent="0.3">
      <c r="B4041" s="267"/>
      <c r="C4041" s="267"/>
      <c r="D4041" s="267"/>
      <c r="E4041" s="296" t="s">
        <v>323</v>
      </c>
      <c r="F4041" s="297"/>
      <c r="G4041" s="297"/>
      <c r="H4041" s="297"/>
      <c r="I4041" s="297"/>
      <c r="J4041" s="297"/>
      <c r="K4041" s="297"/>
      <c r="L4041" s="297"/>
      <c r="M4041" s="297"/>
    </row>
    <row r="4042" spans="1:37" ht="16.5" thickBot="1" x14ac:dyDescent="0.3">
      <c r="B4042" s="267"/>
      <c r="C4042" s="52"/>
      <c r="D4042" s="268" t="s">
        <v>324</v>
      </c>
      <c r="E4042" s="293" t="s">
        <v>325</v>
      </c>
      <c r="F4042" s="294"/>
      <c r="G4042" s="294"/>
      <c r="H4042" s="294"/>
      <c r="I4042" s="294"/>
      <c r="J4042" s="294"/>
      <c r="K4042" s="294"/>
      <c r="L4042" s="294"/>
      <c r="M4042" s="295"/>
      <c r="P4042" t="s">
        <v>326</v>
      </c>
      <c r="R4042" t="s">
        <v>327</v>
      </c>
    </row>
    <row r="4043" spans="1:37" x14ac:dyDescent="0.25">
      <c r="B4043" s="267"/>
      <c r="C4043" s="52"/>
      <c r="D4043" s="269">
        <f>MAX(AC4020:AC4037)</f>
        <v>18</v>
      </c>
      <c r="E4043" s="270" t="s">
        <v>328</v>
      </c>
      <c r="F4043" s="271" t="s">
        <v>329</v>
      </c>
      <c r="G4043" s="271" t="s">
        <v>330</v>
      </c>
      <c r="H4043" s="271" t="s">
        <v>331</v>
      </c>
      <c r="I4043" s="271" t="s">
        <v>332</v>
      </c>
      <c r="J4043" s="271" t="s">
        <v>19</v>
      </c>
      <c r="K4043" s="271" t="s">
        <v>333</v>
      </c>
      <c r="L4043" s="271" t="s">
        <v>334</v>
      </c>
      <c r="M4043" s="272" t="s">
        <v>312</v>
      </c>
      <c r="N4043" t="s">
        <v>318</v>
      </c>
      <c r="O4043" s="273" t="s">
        <v>18</v>
      </c>
      <c r="P4043" s="274" t="s">
        <v>335</v>
      </c>
      <c r="Q4043" s="274" t="s">
        <v>336</v>
      </c>
      <c r="R4043" t="s">
        <v>0</v>
      </c>
      <c r="S4043" t="s">
        <v>1</v>
      </c>
      <c r="T4043" t="s">
        <v>13</v>
      </c>
      <c r="U4043" t="s">
        <v>337</v>
      </c>
      <c r="V4043" s="237" t="s">
        <v>338</v>
      </c>
      <c r="W4043" s="237" t="s">
        <v>339</v>
      </c>
      <c r="X4043" s="237" t="s">
        <v>340</v>
      </c>
      <c r="Y4043" s="237" t="s">
        <v>341</v>
      </c>
      <c r="Z4043" s="237" t="s">
        <v>342</v>
      </c>
      <c r="AA4043" s="237" t="s">
        <v>343</v>
      </c>
      <c r="AB4043" s="237" t="s">
        <v>344</v>
      </c>
      <c r="AC4043" s="237" t="s">
        <v>345</v>
      </c>
    </row>
    <row r="4044" spans="1:37" ht="16.5" thickBot="1" x14ac:dyDescent="0.3">
      <c r="A4044" s="238" t="str">
        <f>CONCATENATE($C$10,"P",A4018)</f>
        <v>2015P43</v>
      </c>
      <c r="B4044" s="275"/>
      <c r="C4044" s="52" t="str">
        <f>C4018</f>
        <v>Tony Massa</v>
      </c>
      <c r="D4044" s="276">
        <f>IF(D4043=0,G4018,VLOOKUP(D4043,B4020:AB4037,27,FALSE))</f>
        <v>8</v>
      </c>
      <c r="E4044" s="277">
        <f>E4047+E4050</f>
        <v>11</v>
      </c>
      <c r="F4044" s="277">
        <f>F4047+F4050</f>
        <v>4</v>
      </c>
      <c r="G4044" s="277">
        <f>G4047+G4050</f>
        <v>11</v>
      </c>
      <c r="H4044" s="277">
        <f>H4047+H4050</f>
        <v>3</v>
      </c>
      <c r="I4044" s="277">
        <f>I4047+I4050</f>
        <v>36</v>
      </c>
      <c r="J4044" s="278">
        <f>E4044/I4044</f>
        <v>0.30555555555555558</v>
      </c>
      <c r="K4044" s="279">
        <f>F4044/SUM(F4044:H4044)</f>
        <v>0.22222222222222221</v>
      </c>
      <c r="L4044" s="277">
        <f>L4047+L4050</f>
        <v>1</v>
      </c>
      <c r="M4044" s="277">
        <f>M4047+M4050</f>
        <v>12</v>
      </c>
      <c r="N4044" s="247">
        <f>VLOOKUP(D4043,AC4020:AH4037,6,FALSE)</f>
        <v>0.52044444444444626</v>
      </c>
      <c r="O4044">
        <f>IFERROR(VLOOKUP(D4043,AC4020:AI4037,7,FALSE),AI4020)</f>
        <v>9</v>
      </c>
      <c r="P4044" s="134">
        <f>IF(D4044&lt;=-1,ROUNDUP(((((ROUNDDOWN((AVERAGE(L4020:L4037,W4020:W4037)-36)*0.8,0)+0.001)/0.8)+36)*(COUNT(L4020:L4037,W4020:W4037)+1))-SUM(L4020:L4037,W4020:W4037),0),ROUNDUP(((((ROUNDDOWN((AVERAGE(L4020:L4037,W4020:W4037)-36)*0.8,0)+1)/0.8)+36)*(COUNT(L4020:L4037,W4020:W4037)+1))-SUM(L4020:L4037,W4020:W4037),0))</f>
        <v>63</v>
      </c>
      <c r="Q4044" s="134">
        <f>IF(ROUNDDOWN((AVERAGE(L4020:L4037,W4020:W4037)-36)*0.8,0)&lt;=0,ROUNDDOWN(((((ROUNDDOWN((AVERAGE(L4020:L4037,W4020:W4037)-36)*0.8,0)-1)/0.8)+36)*(COUNT(L4020:L4037,W4020:W4037)+1))-SUM(L4020:L4037,W4020:W4037),0),ROUNDDOWN(((((ROUNDDOWN((AVERAGE(L4020:L4037,W4020:W4037)-36)*0.8,0)-0.001)/0.8)+36)*(COUNT(L4020:L4037,W4020:W4037)+1))-SUM(L4020:L4037,W4020:W4037),0))</f>
        <v>38</v>
      </c>
      <c r="R4044" s="247">
        <f>L4039</f>
        <v>48.666666666666657</v>
      </c>
      <c r="S4044" s="247">
        <f>W4039</f>
        <v>46.777777777777786</v>
      </c>
      <c r="T4044">
        <f>SUMIF(AD4020:AD4037,"P",AI4020:AI4037)</f>
        <v>147</v>
      </c>
      <c r="U4044">
        <f>SUMIF(AD4020:AD4037,"P",AJ4020:AJ4037)</f>
        <v>115</v>
      </c>
      <c r="V4044" s="280">
        <f>SUM(COUNTIF(C4020:C4037,3),COUNTIF(D4020:D4037,2),COUNTIF(E4020:E4037,3),COUNTIF(F4020:F4037,2),COUNTIF(G4020:G4037,2),COUNTIF(H4020:H4037,1),COUNTIF(I4020:I4037,2),COUNTIF(J4020:J4037,1),COUNTIF(K4020:K4037,2),COUNTIF(N4020:N4037,2),COUNTIF(O4020:O4037,2),COUNTIF(P4020:P4037,3),COUNTIF(Q4020:Q4037,2),COUNTIF(R4020:R4037,1),COUNTIF(S4020:S4037,2),COUNTIF(T4020:T4037,1),COUNTIF(U4020:U4037,2),COUNTIF(V4020:V4037,3))/(9*MAX($AE4020:$AE4037))</f>
        <v>0</v>
      </c>
      <c r="W4044" s="280">
        <f>SUM(COUNTIF(C4020:C4037,4),COUNTIF(D4020:D4037,3),COUNTIF(E4020:E4037,4),COUNTIF(F4020:F4037,3),COUNTIF(G4020:G4037,3),COUNTIF(H4020:H4037,2),COUNTIF(I4020:I4037,3),COUNTIF(J4020:J4037,2),COUNTIF(K4020:K4037,3),COUNTIF(N4020:N4037,3),COUNTIF(O4020:O4037,3),COUNTIF(P4020:P4037,4),COUNTIF(Q4020:Q4037,3),COUNTIF(R4020:R4037,2),COUNTIF(S4020:S4037,3),COUNTIF(T4020:T4037,2),COUNTIF(U4020:U4037,3),COUNTIF(V4020:V4037,4))/(9*MAX($AE4020:$AE4037))</f>
        <v>6.1728395061728392E-3</v>
      </c>
      <c r="X4044" s="280">
        <f>SUM(COUNTIF(C4020:C4037,5),COUNTIF(D4020:D4037,4),COUNTIF(E4020:E4037,5),COUNTIF(F4020:F4037,4),COUNTIF(G4020:G4037,4),COUNTIF(H4020:H4037,3),COUNTIF(I4020:I4037,4),COUNTIF(J4020:J4037,3),COUNTIF(K4020:K4037,4),COUNTIF(N4020:N4037,4),COUNTIF(O4020:O4037,4),COUNTIF(P4020:P4037,5),COUNTIF(Q4020:Q4037,4),COUNTIF(R4020:R4037,3),COUNTIF(S4020:S4037,4),COUNTIF(T4020:T4037,3),COUNTIF(U4020:U4037,4),COUNTIF(V4020:V4037,5))/(9*MAX($AE4020:$AE4037))</f>
        <v>0.18518518518518517</v>
      </c>
      <c r="Y4044" s="280">
        <f>SUM(COUNTIF(C4020:C4037,6),COUNTIF(D4020:D4037,5),COUNTIF(E4020:E4037,6),COUNTIF(F4020:F4037,5),COUNTIF(G4020:G4037,5),COUNTIF(H4020:H4037,4),COUNTIF(I4020:I4037,5),COUNTIF(J4020:J4037,4),COUNTIF(K4020:K4037,5),COUNTIF(N4020:N4037,5),COUNTIF(O4020:O4037,5),COUNTIF(P4020:P4037,6),COUNTIF(Q4020:Q4037,5),COUNTIF(R4020:R4037,4),COUNTIF(S4020:S4037,5),COUNTIF(T4020:T4037,4),COUNTIF(U4020:U4037,5),COUNTIF(V4020:V4037,6))/(9*MAX($AE4020:$AE4037))</f>
        <v>0.41975308641975306</v>
      </c>
      <c r="Z4044" s="280">
        <f>SUM(COUNTIF(C4020:C4037,"&gt;=7"),COUNTIF(D4020:D4037,"&gt;=6"),COUNTIF(E4020:E4037,"&gt;=7"),COUNTIF(F4020:F4037,"&gt;=6"),COUNTIF(G4020:G4037,"&gt;=6"),COUNTIF(H4020:H4037,"&gt;=5"),COUNTIF(I4020:I4037,"&gt;=6"),COUNTIF(J4020:J4037,"&gt;=5"),COUNTIF(K4020:K4037,"&gt;=6"),COUNTIF(N4020:N4037,"&gt;=6"),COUNTIF(O4020:O4037,"&gt;=6"),COUNTIF(P4020:P4037,"&gt;=7"),COUNTIF(Q4020:Q4037,"&gt;=6"),COUNTIF(R4020:R4037,"&gt;=5"),COUNTIF(S4020:S4037,"&gt;=6"),COUNTIF(T4020:T4037,"&gt;=5"),COUNTIF(U4020:U4037,"&gt;=6"),COUNTIF(V4020:V4037,"&gt;=7"))/(9*MAX($AE4020:$AE4037))</f>
        <v>0.3888888888888889</v>
      </c>
      <c r="AA4044">
        <f>AVERAGE(AI4020:AI4029)</f>
        <v>7.1</v>
      </c>
      <c r="AB4044">
        <f t="shared" ref="AB4044" si="3806">MAX(AI4020:AI4037)</f>
        <v>10</v>
      </c>
      <c r="AC4044">
        <f>MIN(AI4020:AI4036)</f>
        <v>5</v>
      </c>
    </row>
    <row r="4045" spans="1:37" x14ac:dyDescent="0.25">
      <c r="E4045" s="293" t="s">
        <v>346</v>
      </c>
      <c r="F4045" s="294"/>
      <c r="G4045" s="294"/>
      <c r="H4045" s="294"/>
      <c r="I4045" s="294"/>
      <c r="J4045" s="294"/>
      <c r="K4045" s="294"/>
      <c r="L4045" s="294"/>
      <c r="M4045" s="295"/>
    </row>
    <row r="4046" spans="1:37" x14ac:dyDescent="0.25">
      <c r="E4046" s="270" t="s">
        <v>328</v>
      </c>
      <c r="F4046" s="271" t="s">
        <v>329</v>
      </c>
      <c r="G4046" s="271" t="s">
        <v>330</v>
      </c>
      <c r="H4046" s="271" t="s">
        <v>331</v>
      </c>
      <c r="I4046" s="271" t="s">
        <v>332</v>
      </c>
      <c r="J4046" s="271" t="s">
        <v>19</v>
      </c>
      <c r="K4046" s="271" t="s">
        <v>333</v>
      </c>
      <c r="L4046" s="271" t="s">
        <v>334</v>
      </c>
      <c r="M4046" s="272" t="s">
        <v>312</v>
      </c>
    </row>
    <row r="4047" spans="1:37" ht="16.5" thickBot="1" x14ac:dyDescent="0.3">
      <c r="E4047" s="281">
        <f>M4038</f>
        <v>3</v>
      </c>
      <c r="F4047" s="199">
        <f>COUNTIF(M4020:M4037,"&gt;1")</f>
        <v>1</v>
      </c>
      <c r="G4047" s="199">
        <f>COUNTIF(M4020:M4037,"&lt;1")</f>
        <v>7</v>
      </c>
      <c r="H4047" s="199">
        <f>COUNTIF(M4020:M4037,"=1")</f>
        <v>1</v>
      </c>
      <c r="I4047" s="199">
        <f>SUM(F4047:H4047)*2</f>
        <v>18</v>
      </c>
      <c r="J4047" s="278">
        <f>E4047/I4047</f>
        <v>0.16666666666666666</v>
      </c>
      <c r="K4047" s="279">
        <f>F4047/SUM(F4047:H4047)</f>
        <v>0.1111111111111111</v>
      </c>
      <c r="L4047" s="282">
        <f>SUM(Z4020,Z4022,Z4024,Z4026,Z4028,Z4030,Z4032,Z4034,Z4036)</f>
        <v>1</v>
      </c>
      <c r="M4047" s="283">
        <f>SUM(AA4020,AA4022,AA4024,AA4026,AA4028,AA4030,AA4032,AA4034,AA4036)</f>
        <v>12</v>
      </c>
    </row>
    <row r="4048" spans="1:37" x14ac:dyDescent="0.25">
      <c r="E4048" s="293" t="s">
        <v>347</v>
      </c>
      <c r="F4048" s="294"/>
      <c r="G4048" s="294"/>
      <c r="H4048" s="294"/>
      <c r="I4048" s="294"/>
      <c r="J4048" s="294"/>
      <c r="K4048" s="294"/>
      <c r="L4048" s="294"/>
      <c r="M4048" s="295"/>
    </row>
    <row r="4049" spans="1:37" x14ac:dyDescent="0.25">
      <c r="E4049" s="270" t="s">
        <v>328</v>
      </c>
      <c r="F4049" s="271" t="s">
        <v>329</v>
      </c>
      <c r="G4049" s="271" t="s">
        <v>330</v>
      </c>
      <c r="H4049" s="271" t="s">
        <v>331</v>
      </c>
      <c r="I4049" s="271" t="s">
        <v>332</v>
      </c>
      <c r="J4049" s="271" t="s">
        <v>19</v>
      </c>
      <c r="K4049" s="271" t="s">
        <v>333</v>
      </c>
      <c r="L4049" s="271" t="s">
        <v>334</v>
      </c>
      <c r="M4049" s="272" t="s">
        <v>312</v>
      </c>
    </row>
    <row r="4050" spans="1:37" ht="16.5" thickBot="1" x14ac:dyDescent="0.3">
      <c r="E4050" s="281">
        <f>X4038</f>
        <v>8</v>
      </c>
      <c r="F4050" s="199">
        <f>COUNTIF(X4020:X4037,"&gt;1")</f>
        <v>3</v>
      </c>
      <c r="G4050" s="199">
        <f>COUNTIF(X4020:X4037,"&lt;1")</f>
        <v>4</v>
      </c>
      <c r="H4050" s="199">
        <f>COUNTIF(X4020:X4037,"=1")</f>
        <v>2</v>
      </c>
      <c r="I4050" s="199">
        <f>SUM(F4050:H4050)*2</f>
        <v>18</v>
      </c>
      <c r="J4050" s="278">
        <f>E4050/I4050</f>
        <v>0.44444444444444442</v>
      </c>
      <c r="K4050" s="279">
        <f>F4050/SUM(F4050:H4050)</f>
        <v>0.33333333333333331</v>
      </c>
      <c r="L4050" s="284">
        <f>SUM(Z4021,Z4023,Z4025,Z4027,Z4029,Z4031,Z4033,Z4035,Z4037)</f>
        <v>0</v>
      </c>
      <c r="M4050" s="285">
        <f>SUM(AA4021,AA4023,AA4025,AA4027,AA4029,AA4031,AA4033,AA4035,AA4037)</f>
        <v>0</v>
      </c>
    </row>
    <row r="4052" spans="1:37" ht="16.5" thickBot="1" x14ac:dyDescent="0.3"/>
    <row r="4053" spans="1:37" ht="21" thickBot="1" x14ac:dyDescent="0.35">
      <c r="A4053" s="223">
        <v>44</v>
      </c>
      <c r="B4053" s="224"/>
      <c r="C4053" s="225" t="s">
        <v>218</v>
      </c>
      <c r="D4053" s="225"/>
      <c r="E4053" s="225"/>
      <c r="F4053" s="23" t="s">
        <v>308</v>
      </c>
      <c r="G4053" s="226">
        <v>13</v>
      </c>
      <c r="I4053" s="225"/>
      <c r="J4053" s="52"/>
      <c r="K4053" s="52"/>
      <c r="L4053" s="298" t="s">
        <v>0</v>
      </c>
      <c r="M4053" s="299"/>
      <c r="N4053" s="225"/>
      <c r="O4053" s="225"/>
      <c r="P4053" s="225"/>
      <c r="Q4053" s="225"/>
      <c r="R4053" s="225" t="s">
        <v>309</v>
      </c>
      <c r="S4053" s="226">
        <v>4</v>
      </c>
      <c r="T4053" s="52"/>
      <c r="U4053" s="52"/>
      <c r="V4053" s="52"/>
      <c r="W4053" s="298" t="s">
        <v>1</v>
      </c>
      <c r="X4053" s="299"/>
      <c r="Y4053" s="52"/>
      <c r="Z4053" s="52"/>
      <c r="AA4053" s="52"/>
      <c r="AB4053" s="52"/>
      <c r="AC4053" s="52"/>
    </row>
    <row r="4054" spans="1:37" ht="16.5" thickBot="1" x14ac:dyDescent="0.3">
      <c r="B4054" s="52" t="s">
        <v>4</v>
      </c>
      <c r="C4054" s="228">
        <v>1</v>
      </c>
      <c r="D4054" s="229">
        <v>2</v>
      </c>
      <c r="E4054" s="229">
        <v>3</v>
      </c>
      <c r="F4054" s="229">
        <v>4</v>
      </c>
      <c r="G4054" s="229">
        <v>5</v>
      </c>
      <c r="H4054" s="229">
        <v>6</v>
      </c>
      <c r="I4054" s="229">
        <v>7</v>
      </c>
      <c r="J4054" s="229">
        <v>8</v>
      </c>
      <c r="K4054" s="230">
        <v>9</v>
      </c>
      <c r="L4054" s="231" t="s">
        <v>69</v>
      </c>
      <c r="M4054" s="232" t="s">
        <v>8</v>
      </c>
      <c r="N4054" s="233">
        <v>10</v>
      </c>
      <c r="O4054" s="234">
        <v>11</v>
      </c>
      <c r="P4054" s="234">
        <v>12</v>
      </c>
      <c r="Q4054" s="234">
        <v>13</v>
      </c>
      <c r="R4054" s="234">
        <v>14</v>
      </c>
      <c r="S4054" s="234">
        <v>15</v>
      </c>
      <c r="T4054" s="234">
        <v>16</v>
      </c>
      <c r="U4054" s="234">
        <v>17</v>
      </c>
      <c r="V4054" s="234">
        <v>18</v>
      </c>
      <c r="W4054" s="231" t="s">
        <v>69</v>
      </c>
      <c r="X4054" s="232" t="s">
        <v>8</v>
      </c>
      <c r="Y4054" s="235" t="s">
        <v>310</v>
      </c>
      <c r="Z4054" s="236" t="s">
        <v>311</v>
      </c>
      <c r="AA4054" s="235" t="s">
        <v>312</v>
      </c>
      <c r="AB4054" s="235" t="s">
        <v>313</v>
      </c>
      <c r="AC4054" s="237" t="s">
        <v>314</v>
      </c>
      <c r="AD4054" s="237" t="s">
        <v>315</v>
      </c>
      <c r="AE4054" s="237" t="s">
        <v>316</v>
      </c>
      <c r="AF4054" s="237" t="s">
        <v>192</v>
      </c>
      <c r="AG4054" s="237" t="s">
        <v>317</v>
      </c>
      <c r="AH4054" s="237" t="s">
        <v>318</v>
      </c>
      <c r="AI4054" s="237" t="s">
        <v>18</v>
      </c>
      <c r="AJ4054" s="237" t="s">
        <v>319</v>
      </c>
      <c r="AK4054" t="s">
        <v>69</v>
      </c>
    </row>
    <row r="4055" spans="1:37" ht="16.5" thickBot="1" x14ac:dyDescent="0.3">
      <c r="A4055" s="238" t="str">
        <f>CONCATENATE($C$10,"Wk ",B4055,"P",A4053)</f>
        <v>2015Wk 1P44</v>
      </c>
      <c r="B4055" s="52">
        <v>1</v>
      </c>
      <c r="C4055" s="52">
        <f>IFERROR(VLOOKUP($A4055,$A$106:$Q$3105,5,FALSE),"DNP")</f>
        <v>8</v>
      </c>
      <c r="D4055" s="52">
        <f>IFERROR(VLOOKUP($A4055,$A$106:$Q$3105,6,FALSE),"DNP")</f>
        <v>5</v>
      </c>
      <c r="E4055" s="52">
        <f>IFERROR(VLOOKUP($A4055,$A$106:$Q$3105,7,FALSE),"DNP")</f>
        <v>8</v>
      </c>
      <c r="F4055" s="52">
        <f>IFERROR(VLOOKUP($A4055,$A$106:$Q$3105,8,FALSE),"DNP")</f>
        <v>6</v>
      </c>
      <c r="G4055" s="52">
        <f>IFERROR(VLOOKUP($A4055,$A$106:$Q$3105,9,FALSE),"DNP")</f>
        <v>6</v>
      </c>
      <c r="H4055" s="52">
        <f>IFERROR(VLOOKUP($A4055,$A$106:$Q$3105,10,FALSE),"DNP")</f>
        <v>4</v>
      </c>
      <c r="I4055" s="52">
        <f>IFERROR(VLOOKUP($A4055,$A$106:$Q$3105,11,FALSE),"DNP")</f>
        <v>5</v>
      </c>
      <c r="J4055" s="52">
        <f>IFERROR(VLOOKUP($A4055,$A$106:$Q$3105,12,FALSE),"DNP")</f>
        <v>4</v>
      </c>
      <c r="K4055" s="52">
        <f>IFERROR(VLOOKUP($A4055,$A$106:$Q$3105,13,FALSE),"DNP")</f>
        <v>5</v>
      </c>
      <c r="L4055" s="239">
        <f>IF(OR(K4055="DNP",K4055=""),"DNP",SUM(C4055:K4055))</f>
        <v>51</v>
      </c>
      <c r="M4055" s="240">
        <f>IFERROR(VLOOKUP($A4055,$A$106:$Q$3105,17,FALSE),"DNP")</f>
        <v>2</v>
      </c>
      <c r="N4055" s="241"/>
      <c r="O4055" s="241"/>
      <c r="P4055" s="241"/>
      <c r="Q4055" s="241"/>
      <c r="R4055" s="241"/>
      <c r="S4055" s="241"/>
      <c r="T4055" s="241"/>
      <c r="U4055" s="241"/>
      <c r="V4055" s="241"/>
      <c r="W4055" s="242"/>
      <c r="X4055" s="243"/>
      <c r="Y4055" s="49" t="str">
        <f>IF(M4055="DNP","DNP",IF(M4055=1,"T",IF(M4055&gt;1,"W","L")))</f>
        <v>W</v>
      </c>
      <c r="Z4055" s="49">
        <f t="shared" ref="Z4055:Z4072" si="3807">IFERROR(VLOOKUP($A4055,$A$106:$Q$3105,15,FALSE),"")</f>
        <v>0</v>
      </c>
      <c r="AA4055" s="244">
        <f t="shared" ref="AA4055:AA4072" si="3808">IFERROR(VLOOKUP($A4055,$A$106:$Q$3105,16,FALSE),"")</f>
        <v>0</v>
      </c>
      <c r="AB4055" s="245">
        <f t="shared" ref="AB4055" si="3809">G4053</f>
        <v>13</v>
      </c>
      <c r="AC4055" s="246">
        <f t="shared" ref="AC4055:AC4063" si="3810">IF(VLOOKUP(LEFT($A4055,8),$A$106:$Q$3105,17,FALSE)="Played",B4055,"")</f>
        <v>1</v>
      </c>
      <c r="AD4055" t="str">
        <f>IF(L4055&lt;&gt;"DNP","P","DNP")</f>
        <v>P</v>
      </c>
      <c r="AE4055" s="52">
        <f>COUNTIF(AD4055:AD4055,"=P")</f>
        <v>1</v>
      </c>
      <c r="AF4055" t="str">
        <f t="shared" ref="AF4055:AF4072" si="3811">IFERROR(VLOOKUP($A4055,$A$106:$R$3105,18,FALSE),"DNP")</f>
        <v>R</v>
      </c>
      <c r="AG4055" s="247">
        <f>IF(OR(W4055="DNP",W4055="")=TRUE,0,((W4074-W4055)*0.4)+(IF(Y4055="W",0.3,IF(Y4055="T",0,-0.3)))+(IF(X4055="",0,X4055*0.3)))+IF(OR(L4055="DNP",L4055="")=TRUE,0,((L4074-L4055)*0.4)+(IF(Y4055="W",0.3,IF(Y4055="T",0,-0.3)))+(IF(M4055="",0,M4055*0.3)))</f>
        <v>1.522222222222223</v>
      </c>
      <c r="AH4055" s="247">
        <f>AG4055</f>
        <v>1.522222222222223</v>
      </c>
      <c r="AI4055">
        <f>(34-(AB4055*2))/2</f>
        <v>4</v>
      </c>
      <c r="AJ4055">
        <f t="shared" ref="AJ4055" si="3812">AI4055+VLOOKUP(A4055,$A$160:$O$264,15,FALSE)</f>
        <v>5</v>
      </c>
      <c r="AK4055">
        <f t="shared" ref="AK4055:AK4107" si="3813">IFERROR(L4055+W4055,"DNP")</f>
        <v>51</v>
      </c>
    </row>
    <row r="4056" spans="1:37" ht="16.5" thickBot="1" x14ac:dyDescent="0.3">
      <c r="A4056" s="238" t="str">
        <f>CONCATENATE($C$10,"Wk ",B4056,"P",A4053)</f>
        <v>2015Wk 2P44</v>
      </c>
      <c r="B4056" s="52">
        <v>2</v>
      </c>
      <c r="C4056" s="241"/>
      <c r="D4056" s="241"/>
      <c r="E4056" s="241"/>
      <c r="F4056" s="241"/>
      <c r="G4056" s="241"/>
      <c r="H4056" s="241"/>
      <c r="I4056" s="241"/>
      <c r="J4056" s="241"/>
      <c r="K4056" s="241"/>
      <c r="L4056" s="248"/>
      <c r="M4056" s="249"/>
      <c r="N4056" s="52">
        <f>IFERROR(VLOOKUP($A4056,$A$106:$Q$3105,5,FALSE),"DNP")</f>
        <v>6</v>
      </c>
      <c r="O4056" s="52">
        <f>IFERROR(VLOOKUP($A4056,$A$106:$Q$3105,6,FALSE),"DNP")</f>
        <v>7</v>
      </c>
      <c r="P4056" s="52">
        <f>IFERROR(VLOOKUP($A4056,$A$106:$Q$3105,7,FALSE),"DNP")</f>
        <v>8</v>
      </c>
      <c r="Q4056" s="52">
        <f>IFERROR(VLOOKUP($A4056,$A$106:$Q$3105,8,FALSE),"DNP")</f>
        <v>5</v>
      </c>
      <c r="R4056" s="52">
        <f>IFERROR(VLOOKUP($A4056,$A$106:$Q$3105,9,FALSE),"DNP")</f>
        <v>3</v>
      </c>
      <c r="S4056" s="52">
        <f>IFERROR(VLOOKUP($A4056,$A$106:$Q$3105,10,FALSE),"DNP")</f>
        <v>6</v>
      </c>
      <c r="T4056" s="52">
        <f>IFERROR(VLOOKUP($A4056,$A$106:$Q$3105,11,FALSE),"DNP")</f>
        <v>4</v>
      </c>
      <c r="U4056" s="52">
        <f>IFERROR(VLOOKUP($A4056,$A$106:$Q$3105,12,FALSE),"DNP")</f>
        <v>8</v>
      </c>
      <c r="V4056" s="52">
        <f>IFERROR(VLOOKUP($A4056,$A$106:$Q$3105,13,FALSE),"DNP")</f>
        <v>7</v>
      </c>
      <c r="W4056" s="239">
        <f>IF(OR(V4056="DNP",V4056=""),"DNP",SUM(N4056:V4056))</f>
        <v>54</v>
      </c>
      <c r="X4056" s="240">
        <f>IFERROR(VLOOKUP($A4056,$A$106:$Q$3105,17,FALSE),"DNP")</f>
        <v>1</v>
      </c>
      <c r="Y4056" s="49" t="str">
        <f>IF(X4056="DNP","DNP",IF(X4056=1,"T",IF(X4056&gt;1,"W","L")))</f>
        <v>T</v>
      </c>
      <c r="Z4056" s="49">
        <f t="shared" si="3807"/>
        <v>0</v>
      </c>
      <c r="AA4056" s="244">
        <f t="shared" si="3808"/>
        <v>0</v>
      </c>
      <c r="AB4056" s="245">
        <f t="shared" ref="AB4056" si="3814">G4053</f>
        <v>13</v>
      </c>
      <c r="AC4056" s="246">
        <f t="shared" si="3810"/>
        <v>2</v>
      </c>
      <c r="AD4056" t="str">
        <f>IF(W4056&lt;&gt;"DNP","P","DNP")</f>
        <v>P</v>
      </c>
      <c r="AE4056" s="52">
        <f>COUNTIF(AD4055:AD4056,"=P")</f>
        <v>2</v>
      </c>
      <c r="AF4056" t="str">
        <f t="shared" si="3811"/>
        <v>R</v>
      </c>
      <c r="AG4056" s="247">
        <f>IF(OR(W4056="DNP",W4056="")=TRUE,0,((W4074-W4056)*0.4)+(IF(Y4056="W",0.3,IF(Y4056="T",0,-0.3)))+(IF(X4056="",0,X4056*0.3)))+IF(OR(L4056="DNP",L4056="")=TRUE,0,((L4074-L4056)*0.4)+(IF(Y4056="W",0.3,IF(Y4056="T",0,-0.3)))+(IF(M4056="",0,M4056*0.3)))</f>
        <v>-0.36666666666666575</v>
      </c>
      <c r="AH4056" s="247">
        <f>AG4056+(AG4055*0.67)</f>
        <v>0.6532222222222237</v>
      </c>
      <c r="AI4056">
        <f t="shared" ref="AI4056:AI4072" si="3815">(34-(AB4056*2))/2</f>
        <v>4</v>
      </c>
      <c r="AJ4056">
        <f t="shared" ref="AJ4056" si="3816">AI4056+VLOOKUP(A4056,$A$327:$O$431,15,FALSE)</f>
        <v>3</v>
      </c>
      <c r="AK4056">
        <f t="shared" si="3813"/>
        <v>54</v>
      </c>
    </row>
    <row r="4057" spans="1:37" ht="16.5" thickBot="1" x14ac:dyDescent="0.3">
      <c r="A4057" s="238" t="str">
        <f>CONCATENATE($C$10,"Wk ",B4057,"P",A4053)</f>
        <v>2015Wk 3P44</v>
      </c>
      <c r="B4057" s="52">
        <v>3</v>
      </c>
      <c r="C4057" s="52">
        <f>IFERROR(VLOOKUP($A4057,$A$106:$Q$3105,5,FALSE),"DNP")</f>
        <v>6</v>
      </c>
      <c r="D4057" s="52">
        <f>IFERROR(VLOOKUP($A4057,$A$106:$Q$3105,6,FALSE),"DNP")</f>
        <v>6</v>
      </c>
      <c r="E4057" s="52">
        <f>IFERROR(VLOOKUP($A4057,$A$106:$Q$3105,7,FALSE),"DNP")</f>
        <v>9</v>
      </c>
      <c r="F4057" s="52">
        <f>IFERROR(VLOOKUP($A4057,$A$106:$Q$3105,8,FALSE),"DNP")</f>
        <v>6</v>
      </c>
      <c r="G4057" s="52">
        <f>IFERROR(VLOOKUP($A4057,$A$106:$Q$3105,9,FALSE),"DNP")</f>
        <v>7</v>
      </c>
      <c r="H4057" s="52">
        <f>IFERROR(VLOOKUP($A4057,$A$106:$Q$3105,10,FALSE),"DNP")</f>
        <v>5</v>
      </c>
      <c r="I4057" s="52">
        <f>IFERROR(VLOOKUP($A4057,$A$106:$Q$3105,11,FALSE),"DNP")</f>
        <v>5</v>
      </c>
      <c r="J4057" s="52">
        <f>IFERROR(VLOOKUP($A4057,$A$106:$Q$3105,12,FALSE),"DNP")</f>
        <v>3</v>
      </c>
      <c r="K4057" s="52">
        <f>IFERROR(VLOOKUP($A4057,$A$106:$Q$3105,13,FALSE),"DNP")</f>
        <v>7</v>
      </c>
      <c r="L4057" s="239">
        <f>IF(OR(K4057="DNP",K4057=""),"DNP",SUM(C4057:K4057))</f>
        <v>54</v>
      </c>
      <c r="M4057" s="240">
        <f>IFERROR(VLOOKUP($A4057,$A$106:$Q$3105,17,FALSE),"DNP")</f>
        <v>2</v>
      </c>
      <c r="N4057" s="241"/>
      <c r="O4057" s="241"/>
      <c r="P4057" s="241"/>
      <c r="Q4057" s="241"/>
      <c r="R4057" s="241"/>
      <c r="S4057" s="241"/>
      <c r="T4057" s="241"/>
      <c r="U4057" s="241"/>
      <c r="V4057" s="241"/>
      <c r="W4057" s="242"/>
      <c r="X4057" s="243"/>
      <c r="Y4057" s="49" t="str">
        <f t="shared" ref="Y4057" si="3817">IF(M4057="DNP","DNP",IF(M4057=1,"T",IF(M4057&gt;1,"W","L")))</f>
        <v>W</v>
      </c>
      <c r="Z4057" s="49">
        <f t="shared" si="3807"/>
        <v>0</v>
      </c>
      <c r="AA4057" s="244">
        <f t="shared" si="3808"/>
        <v>0</v>
      </c>
      <c r="AB4057" s="250">
        <f t="shared" ref="AB4057" si="3818">G4053</f>
        <v>13</v>
      </c>
      <c r="AC4057" s="246">
        <f t="shared" si="3810"/>
        <v>3</v>
      </c>
      <c r="AD4057" t="str">
        <f>IF(L4057&lt;&gt;"DNP","P","DNP")</f>
        <v>P</v>
      </c>
      <c r="AE4057" s="52">
        <f>COUNTIF(AD4055:AD4057,"=P")</f>
        <v>3</v>
      </c>
      <c r="AF4057" t="str">
        <f t="shared" si="3811"/>
        <v>R</v>
      </c>
      <c r="AG4057" s="247">
        <f>IF(OR(W4057="DNP",W4057="")=TRUE,0,((W4074-W4057)*0.4)+(IF(Y4057="W",0.3,IF(Y4057="T",0,-0.3)))+(IF(X4057="",0,X4057*0.3)))+IF(OR(L4057="DNP",L4057="")=TRUE,0,((L4074-L4057)*0.4)+(IF(Y4057="W",0.3,IF(Y4057="T",0,-0.3)))+(IF(M4057="",0,M4057*0.3)))</f>
        <v>0.3222222222222228</v>
      </c>
      <c r="AH4057" s="247">
        <f>AG4057+(AG4056*0.67)+AG4055*0.33</f>
        <v>0.57888888888889034</v>
      </c>
      <c r="AI4057">
        <f t="shared" si="3815"/>
        <v>4</v>
      </c>
      <c r="AJ4057">
        <f t="shared" ref="AJ4057" si="3819">AI4057+VLOOKUP(A4057,$A$494:$O$598,15,FALSE)</f>
        <v>4</v>
      </c>
      <c r="AK4057">
        <f t="shared" si="3813"/>
        <v>54</v>
      </c>
    </row>
    <row r="4058" spans="1:37" ht="16.5" thickBot="1" x14ac:dyDescent="0.3">
      <c r="A4058" s="238" t="str">
        <f>CONCATENATE($C$10,"Wk ",B4058,"P",A4053)</f>
        <v>2015Wk 4P44</v>
      </c>
      <c r="B4058" s="52">
        <v>4</v>
      </c>
      <c r="C4058" s="241"/>
      <c r="D4058" s="241"/>
      <c r="E4058" s="241"/>
      <c r="F4058" s="241"/>
      <c r="G4058" s="241"/>
      <c r="H4058" s="241"/>
      <c r="I4058" s="241"/>
      <c r="J4058" s="241"/>
      <c r="K4058" s="241"/>
      <c r="L4058" s="248"/>
      <c r="M4058" s="249"/>
      <c r="N4058" s="52">
        <f>IFERROR(VLOOKUP($A4058,$A$106:$Q$3105,5,FALSE),"DNP")</f>
        <v>5</v>
      </c>
      <c r="O4058" s="52">
        <f>IFERROR(VLOOKUP($A4058,$A$106:$Q$3105,6,FALSE),"DNP")</f>
        <v>7</v>
      </c>
      <c r="P4058" s="52">
        <f>IFERROR(VLOOKUP($A4058,$A$106:$Q$3105,7,FALSE),"DNP")</f>
        <v>8</v>
      </c>
      <c r="Q4058" s="52">
        <f>IFERROR(VLOOKUP($A4058,$A$106:$Q$3105,8,FALSE),"DNP")</f>
        <v>5</v>
      </c>
      <c r="R4058" s="52">
        <f>IFERROR(VLOOKUP($A4058,$A$106:$Q$3105,9,FALSE),"DNP")</f>
        <v>4</v>
      </c>
      <c r="S4058" s="52">
        <f>IFERROR(VLOOKUP($A4058,$A$106:$Q$3105,10,FALSE),"DNP")</f>
        <v>7</v>
      </c>
      <c r="T4058" s="52">
        <f>IFERROR(VLOOKUP($A4058,$A$106:$Q$3105,11,FALSE),"DNP")</f>
        <v>4</v>
      </c>
      <c r="U4058" s="52">
        <f>IFERROR(VLOOKUP($A4058,$A$106:$Q$3105,12,FALSE),"DNP")</f>
        <v>5</v>
      </c>
      <c r="V4058" s="52">
        <f>IFERROR(VLOOKUP($A4058,$A$106:$Q$3105,13,FALSE),"DNP")</f>
        <v>8</v>
      </c>
      <c r="W4058" s="239">
        <f>IF(OR(V4058="DNP",V4058=""),"DNP",SUM(N4058:V4058))</f>
        <v>53</v>
      </c>
      <c r="X4058" s="240">
        <f>IFERROR(VLOOKUP($A4058,$A$106:$Q$3105,17,FALSE),"DNP")</f>
        <v>2</v>
      </c>
      <c r="Y4058" s="49" t="str">
        <f t="shared" ref="Y4058" si="3820">IF(X4058="DNP","DNP",IF(X4058=1,"T",IF(X4058&gt;1,"W","L")))</f>
        <v>W</v>
      </c>
      <c r="Z4058" s="49">
        <f t="shared" si="3807"/>
        <v>0</v>
      </c>
      <c r="AA4058" s="244">
        <f t="shared" si="3808"/>
        <v>0</v>
      </c>
      <c r="AB4058" s="250">
        <f t="shared" ref="AB4058" si="3821">IF(AE4058&gt;=4,ROUNDDOWN((((VLOOKUP(MAX(AE4055:AE4058),AE4055:AK4072,7,FALSE)+VLOOKUP(MAX(AE4055:AE4058)-1,AE4055:AK4072,7,FALSE)+VLOOKUP(MAX(AE4055:AE4058)-2,AE4055:AK4072,7,FALSE)+VLOOKUP(MAX(AE4055:AE4058)-3,AE4055:AK4072,7,FALSE))/4)-36)*0.8,0),G4053)</f>
        <v>13</v>
      </c>
      <c r="AC4058" s="246">
        <f t="shared" si="3810"/>
        <v>4</v>
      </c>
      <c r="AD4058" t="str">
        <f>IF(W4058&lt;&gt;"DNP","P","DNP")</f>
        <v>P</v>
      </c>
      <c r="AE4058" s="52">
        <f>COUNTIF(AD4055:AD4058,"=P")</f>
        <v>4</v>
      </c>
      <c r="AF4058" t="str">
        <f t="shared" si="3811"/>
        <v>R</v>
      </c>
      <c r="AG4058" s="247">
        <f>IF(OR(W4058="DNP",W4058="")=TRUE,0,((W4074-W4058)*0.4)+(IF(Y4058="W",0.3,IF(Y4058="T",0,-0.3)))+(IF(X4058="",0,X4058*0.3)))+IF(OR(L4058="DNP",L4058="")=TRUE,0,((L4074-L4058)*0.4)+(IF(Y4058="W",0.3,IF(Y4058="T",0,-0.3)))+(IF(M4058="",0,M4058*0.3)))</f>
        <v>0.63333333333333419</v>
      </c>
      <c r="AH4058" s="247">
        <f t="shared" ref="AH4058:AH4072" si="3822">AG4058+(AG4057*0.67)+AG4056*0.33</f>
        <v>0.72822222222222377</v>
      </c>
      <c r="AI4058">
        <f t="shared" si="3815"/>
        <v>4</v>
      </c>
      <c r="AJ4058">
        <f t="shared" ref="AJ4058" si="3823">AI4058+VLOOKUP(A4058,$A$661:$O$765,15,FALSE)</f>
        <v>5</v>
      </c>
      <c r="AK4058">
        <f t="shared" si="3813"/>
        <v>53</v>
      </c>
    </row>
    <row r="4059" spans="1:37" ht="16.5" thickBot="1" x14ac:dyDescent="0.3">
      <c r="A4059" s="238" t="str">
        <f>CONCATENATE($C$10,"Wk ",B4059,"P",A4053)</f>
        <v>2015Wk 5P44</v>
      </c>
      <c r="B4059" s="52">
        <v>5</v>
      </c>
      <c r="C4059" s="52">
        <f>IFERROR(VLOOKUP($A4059,$A$106:$Q$3105,5,FALSE),"DNP")</f>
        <v>8</v>
      </c>
      <c r="D4059" s="52">
        <f>IFERROR(VLOOKUP($A4059,$A$106:$Q$3105,6,FALSE),"DNP")</f>
        <v>6</v>
      </c>
      <c r="E4059" s="52">
        <f>IFERROR(VLOOKUP($A4059,$A$106:$Q$3105,7,FALSE),"DNP")</f>
        <v>10</v>
      </c>
      <c r="F4059" s="52">
        <f>IFERROR(VLOOKUP($A4059,$A$106:$Q$3105,8,FALSE),"DNP")</f>
        <v>4</v>
      </c>
      <c r="G4059" s="52">
        <f>IFERROR(VLOOKUP($A4059,$A$106:$Q$3105,9,FALSE),"DNP")</f>
        <v>5</v>
      </c>
      <c r="H4059" s="52">
        <f>IFERROR(VLOOKUP($A4059,$A$106:$Q$3105,10,FALSE),"DNP")</f>
        <v>4</v>
      </c>
      <c r="I4059" s="52">
        <f>IFERROR(VLOOKUP($A4059,$A$106:$Q$3105,11,FALSE),"DNP")</f>
        <v>6</v>
      </c>
      <c r="J4059" s="52">
        <f>IFERROR(VLOOKUP($A4059,$A$106:$Q$3105,12,FALSE),"DNP")</f>
        <v>5</v>
      </c>
      <c r="K4059" s="52">
        <f>IFERROR(VLOOKUP($A4059,$A$106:$Q$3105,13,FALSE),"DNP")</f>
        <v>8</v>
      </c>
      <c r="L4059" s="239">
        <f>IF(OR(K4059="DNP",K4059=""),"DNP",SUM(C4059:K4059))</f>
        <v>56</v>
      </c>
      <c r="M4059" s="240">
        <f>IFERROR(VLOOKUP($A4059,$A$106:$Q$3105,17,FALSE),"DNP")</f>
        <v>0</v>
      </c>
      <c r="N4059" s="241"/>
      <c r="O4059" s="241"/>
      <c r="P4059" s="241"/>
      <c r="Q4059" s="241"/>
      <c r="R4059" s="241"/>
      <c r="S4059" s="241"/>
      <c r="T4059" s="241"/>
      <c r="U4059" s="241"/>
      <c r="V4059" s="241"/>
      <c r="W4059" s="242"/>
      <c r="X4059" s="243"/>
      <c r="Y4059" s="49" t="str">
        <f t="shared" ref="Y4059" si="3824">IF(M4059="DNP","DNP",IF(M4059=1,"T",IF(M4059&gt;1,"W","L")))</f>
        <v>L</v>
      </c>
      <c r="Z4059" s="49">
        <f t="shared" si="3807"/>
        <v>0</v>
      </c>
      <c r="AA4059" s="244">
        <f t="shared" si="3808"/>
        <v>0</v>
      </c>
      <c r="AB4059" s="250">
        <f t="shared" ref="AB4059" si="3825">IF(AE4059&gt;=4,ROUNDDOWN((((VLOOKUP(MAX(AE4055:AE4059),AE4055:AK4072,7,FALSE)+VLOOKUP(MAX(AE4055:AE4059)-1,AE4055:AK4072,7,FALSE)+VLOOKUP(MAX(AE4055:AE4059)-2,AE4055:AK4072,7,FALSE)+VLOOKUP(MAX(AE4055:AE4059)-3,AE4055:AK4072,7,FALSE))/4)-36)*0.8,0),G4053)</f>
        <v>14</v>
      </c>
      <c r="AC4059" s="246">
        <f t="shared" si="3810"/>
        <v>5</v>
      </c>
      <c r="AD4059" t="str">
        <f>IF(L4059&lt;&gt;"DNP","P","DNP")</f>
        <v>P</v>
      </c>
      <c r="AE4059" s="52">
        <f>COUNTIF(AD4055:AD4059,"=P")</f>
        <v>5</v>
      </c>
      <c r="AF4059" t="str">
        <f t="shared" si="3811"/>
        <v>R</v>
      </c>
      <c r="AG4059" s="247">
        <f>IF(OR(W4059="DNP",W4059="")=TRUE,0,((W4074-W4059)*0.4)+(IF(Y4059="W",0.3,IF(Y4059="T",0,-0.3)))+(IF(X4059="",0,X4059*0.3)))+IF(OR(L4059="DNP",L4059="")=TRUE,0,((L4074-L4059)*0.4)+(IF(Y4059="W",0.3,IF(Y4059="T",0,-0.3)))+(IF(M4059="",0,M4059*0.3)))</f>
        <v>-1.6777777777777774</v>
      </c>
      <c r="AH4059" s="247">
        <f t="shared" si="3822"/>
        <v>-1.1471111111111099</v>
      </c>
      <c r="AI4059">
        <f t="shared" si="3815"/>
        <v>3</v>
      </c>
      <c r="AJ4059">
        <f t="shared" ref="AJ4059" si="3826">AI4059+VLOOKUP(A4059,$A$828:$O$932,15,FALSE)</f>
        <v>1</v>
      </c>
      <c r="AK4059">
        <f t="shared" si="3813"/>
        <v>56</v>
      </c>
    </row>
    <row r="4060" spans="1:37" ht="16.5" thickBot="1" x14ac:dyDescent="0.3">
      <c r="A4060" s="238" t="str">
        <f>CONCATENATE($C$10,"Wk ",B4060,"P",A4053)</f>
        <v>2015Wk 6P44</v>
      </c>
      <c r="B4060" s="52">
        <v>6</v>
      </c>
      <c r="C4060" s="241"/>
      <c r="D4060" s="241"/>
      <c r="E4060" s="241"/>
      <c r="F4060" s="241"/>
      <c r="G4060" s="241"/>
      <c r="H4060" s="241"/>
      <c r="I4060" s="241"/>
      <c r="J4060" s="241"/>
      <c r="K4060" s="241"/>
      <c r="L4060" s="248"/>
      <c r="M4060" s="249"/>
      <c r="N4060" s="52">
        <f>IFERROR(VLOOKUP($A4060,$A$106:$Q$3105,5,FALSE),"DNP")</f>
        <v>5</v>
      </c>
      <c r="O4060" s="52">
        <f>IFERROR(VLOOKUP($A4060,$A$106:$Q$3105,6,FALSE),"DNP")</f>
        <v>8</v>
      </c>
      <c r="P4060" s="52">
        <f>IFERROR(VLOOKUP($A4060,$A$106:$Q$3105,7,FALSE),"DNP")</f>
        <v>8</v>
      </c>
      <c r="Q4060" s="52">
        <f>IFERROR(VLOOKUP($A4060,$A$106:$Q$3105,8,FALSE),"DNP")</f>
        <v>5</v>
      </c>
      <c r="R4060" s="52">
        <f>IFERROR(VLOOKUP($A4060,$A$106:$Q$3105,9,FALSE),"DNP")</f>
        <v>4</v>
      </c>
      <c r="S4060" s="52">
        <f>IFERROR(VLOOKUP($A4060,$A$106:$Q$3105,10,FALSE),"DNP")</f>
        <v>6</v>
      </c>
      <c r="T4060" s="52">
        <f>IFERROR(VLOOKUP($A4060,$A$106:$Q$3105,11,FALSE),"DNP")</f>
        <v>4</v>
      </c>
      <c r="U4060" s="52">
        <f>IFERROR(VLOOKUP($A4060,$A$106:$Q$3105,12,FALSE),"DNP")</f>
        <v>7</v>
      </c>
      <c r="V4060" s="52">
        <f>IFERROR(VLOOKUP($A4060,$A$106:$Q$3105,13,FALSE),"DNP")</f>
        <v>7</v>
      </c>
      <c r="W4060" s="239">
        <f>IF(OR(V4060="DNP",V4060=""),"DNP",SUM(N4060:V4060))</f>
        <v>54</v>
      </c>
      <c r="X4060" s="240">
        <f>IFERROR(VLOOKUP($A4060,$A$106:$Q$3105,17,FALSE),"DNP")</f>
        <v>0</v>
      </c>
      <c r="Y4060" s="49" t="str">
        <f t="shared" ref="Y4060" si="3827">IF(X4060="DNP","DNP",IF(X4060=1,"T",IF(X4060&gt;1,"W","L")))</f>
        <v>L</v>
      </c>
      <c r="Z4060" s="49">
        <f t="shared" si="3807"/>
        <v>0</v>
      </c>
      <c r="AA4060" s="244">
        <f t="shared" si="3808"/>
        <v>0</v>
      </c>
      <c r="AB4060" s="250">
        <f t="shared" ref="AB4060" si="3828">IF(AE4060&gt;=4,ROUNDDOWN((((VLOOKUP(MAX(AE4055:AE4060),AE4055:AK4072,7,FALSE)+VLOOKUP(MAX(AE4055:AE4060)-1,AE4055:AK4072,7,FALSE)+VLOOKUP(MAX(AE4055:AE4060)-2,AE4055:AK4072,7,FALSE)+VLOOKUP(MAX(AE4055:AE4060)-3,AE4055:AK4072,7,FALSE))/4)-36)*0.8,0),G4053)</f>
        <v>14</v>
      </c>
      <c r="AC4060" s="246">
        <f t="shared" si="3810"/>
        <v>6</v>
      </c>
      <c r="AD4060" t="str">
        <f>IF(W4060&lt;&gt;"DNP","P","DNP")</f>
        <v>P</v>
      </c>
      <c r="AE4060" s="52">
        <f>COUNTIF(AD4055:AD4060,"=P")</f>
        <v>6</v>
      </c>
      <c r="AF4060" t="str">
        <f t="shared" si="3811"/>
        <v>R</v>
      </c>
      <c r="AG4060" s="247">
        <f>IF(OR(W4060="DNP",W4060="")=TRUE,0,((W4074-W4060)*0.4)+(IF(Y4060="W",0.3,IF(Y4060="T",0,-0.3)))+(IF(X4060="",0,X4060*0.3)))+IF(OR(L4060="DNP",L4060="")=TRUE,0,((L4074-L4060)*0.4)+(IF(Y4060="W",0.3,IF(Y4060="T",0,-0.3)))+(IF(M4060="",0,M4060*0.3)))</f>
        <v>-0.96666666666666567</v>
      </c>
      <c r="AH4060" s="247">
        <f t="shared" si="3822"/>
        <v>-1.8817777777777762</v>
      </c>
      <c r="AI4060">
        <f t="shared" si="3815"/>
        <v>3</v>
      </c>
      <c r="AJ4060">
        <f t="shared" ref="AJ4060" si="3829">AI4060+VLOOKUP(A4060,$A$995:$O$1099,15,FALSE)</f>
        <v>2</v>
      </c>
      <c r="AK4060">
        <f t="shared" si="3813"/>
        <v>54</v>
      </c>
    </row>
    <row r="4061" spans="1:37" ht="16.5" thickBot="1" x14ac:dyDescent="0.3">
      <c r="A4061" s="238" t="str">
        <f>CONCATENATE($C$10,"Wk ",B4061,"P",A4053)</f>
        <v>2015Wk 7P44</v>
      </c>
      <c r="B4061" s="52">
        <v>7</v>
      </c>
      <c r="C4061" s="52">
        <f>IFERROR(VLOOKUP($A4061,$A$106:$Q$3105,5,FALSE),"DNP")</f>
        <v>8</v>
      </c>
      <c r="D4061" s="52">
        <f>IFERROR(VLOOKUP($A4061,$A$106:$Q$3105,6,FALSE),"DNP")</f>
        <v>5</v>
      </c>
      <c r="E4061" s="52">
        <f>IFERROR(VLOOKUP($A4061,$A$106:$Q$3105,7,FALSE),"DNP")</f>
        <v>8</v>
      </c>
      <c r="F4061" s="52">
        <f>IFERROR(VLOOKUP($A4061,$A$106:$Q$3105,8,FALSE),"DNP")</f>
        <v>6</v>
      </c>
      <c r="G4061" s="52">
        <f>IFERROR(VLOOKUP($A4061,$A$106:$Q$3105,9,FALSE),"DNP")</f>
        <v>6</v>
      </c>
      <c r="H4061" s="52">
        <f>IFERROR(VLOOKUP($A4061,$A$106:$Q$3105,10,FALSE),"DNP")</f>
        <v>4</v>
      </c>
      <c r="I4061" s="52">
        <f>IFERROR(VLOOKUP($A4061,$A$106:$Q$3105,11,FALSE),"DNP")</f>
        <v>5</v>
      </c>
      <c r="J4061" s="52">
        <f>IFERROR(VLOOKUP($A4061,$A$106:$Q$3105,12,FALSE),"DNP")</f>
        <v>4</v>
      </c>
      <c r="K4061" s="52">
        <f>IFERROR(VLOOKUP($A4061,$A$106:$Q$3105,13,FALSE),"DNP")</f>
        <v>7</v>
      </c>
      <c r="L4061" s="239">
        <f>IF(OR(K4061="DNP",K4061=""),"DNP",SUM(C4061:K4061))</f>
        <v>53</v>
      </c>
      <c r="M4061" s="240">
        <f>IFERROR(VLOOKUP($A4061,$A$106:$Q$3105,17,FALSE),"DNP")</f>
        <v>1</v>
      </c>
      <c r="N4061" s="241"/>
      <c r="O4061" s="241"/>
      <c r="P4061" s="241"/>
      <c r="Q4061" s="241"/>
      <c r="R4061" s="241"/>
      <c r="S4061" s="241"/>
      <c r="T4061" s="241"/>
      <c r="U4061" s="241"/>
      <c r="V4061" s="241"/>
      <c r="W4061" s="242"/>
      <c r="X4061" s="243"/>
      <c r="Y4061" s="49" t="str">
        <f t="shared" ref="Y4061" si="3830">IF(M4061="DNP","DNP",IF(M4061=1,"T",IF(M4061&gt;1,"W","L")))</f>
        <v>T</v>
      </c>
      <c r="Z4061" s="49">
        <f t="shared" si="3807"/>
        <v>0</v>
      </c>
      <c r="AA4061" s="244">
        <f t="shared" si="3808"/>
        <v>0</v>
      </c>
      <c r="AB4061" s="250">
        <f t="shared" ref="AB4061" si="3831">IF(AE4061&gt;=4,ROUNDDOWN((((VLOOKUP(MAX(AE4055:AE4061),AE4055:AK4072,7,FALSE)+VLOOKUP(MAX(AE4055:AE4061)-1,AE4055:AK4072,7,FALSE)+VLOOKUP(MAX(AE4055:AE4061)-2,AE4055:AK4072,7,FALSE)+VLOOKUP(MAX(AE4055:AE4061)-3,AE4055:AK4072,7,FALSE))/4)-36)*0.8,0),G4053)</f>
        <v>14</v>
      </c>
      <c r="AC4061" s="246">
        <f t="shared" si="3810"/>
        <v>7</v>
      </c>
      <c r="AD4061" t="str">
        <f>IF(L4061&lt;&gt;"DNP","P","DNP")</f>
        <v>P</v>
      </c>
      <c r="AE4061" s="52">
        <f>COUNTIF(AD4055:AD4061,"=P")</f>
        <v>7</v>
      </c>
      <c r="AF4061" t="str">
        <f t="shared" si="3811"/>
        <v>R</v>
      </c>
      <c r="AG4061" s="247">
        <f>IF(OR(W4061="DNP",W4061="")=TRUE,0,((W4074-W4061)*0.4)+(IF(Y4061="W",0.3,IF(Y4061="T",0,-0.3)))+(IF(X4061="",0,X4061*0.3)))+IF(OR(L4061="DNP",L4061="")=TRUE,0,((L4074-L4061)*0.4)+(IF(Y4061="W",0.3,IF(Y4061="T",0,-0.3)))+(IF(M4061="",0,M4061*0.3)))</f>
        <v>0.12222222222222284</v>
      </c>
      <c r="AH4061" s="247">
        <f t="shared" si="3822"/>
        <v>-1.0791111111111098</v>
      </c>
      <c r="AI4061">
        <f t="shared" si="3815"/>
        <v>3</v>
      </c>
      <c r="AJ4061">
        <f t="shared" ref="AJ4061" si="3832">AI4061+VLOOKUP(A4061,$A$1162:$O$1266,15,FALSE)</f>
        <v>3</v>
      </c>
      <c r="AK4061">
        <f t="shared" si="3813"/>
        <v>53</v>
      </c>
    </row>
    <row r="4062" spans="1:37" ht="16.5" thickBot="1" x14ac:dyDescent="0.3">
      <c r="A4062" s="238" t="str">
        <f>CONCATENATE($C$10,"Wk ",B4062,"P",A4053)</f>
        <v>2015Wk 8P44</v>
      </c>
      <c r="B4062" s="52">
        <v>8</v>
      </c>
      <c r="C4062" s="241"/>
      <c r="D4062" s="241"/>
      <c r="E4062" s="241"/>
      <c r="F4062" s="241"/>
      <c r="G4062" s="241"/>
      <c r="H4062" s="241"/>
      <c r="I4062" s="241"/>
      <c r="J4062" s="241"/>
      <c r="K4062" s="241"/>
      <c r="L4062" s="248"/>
      <c r="M4062" s="249"/>
      <c r="N4062" s="52">
        <f>IFERROR(VLOOKUP($A4062,$A$106:$Q$3105,5,FALSE),"DNP")</f>
        <v>7</v>
      </c>
      <c r="O4062" s="52">
        <f>IFERROR(VLOOKUP($A4062,$A$106:$Q$3105,6,FALSE),"DNP")</f>
        <v>6</v>
      </c>
      <c r="P4062" s="52">
        <f>IFERROR(VLOOKUP($A4062,$A$106:$Q$3105,7,FALSE),"DNP")</f>
        <v>7</v>
      </c>
      <c r="Q4062" s="52">
        <f>IFERROR(VLOOKUP($A4062,$A$106:$Q$3105,8,FALSE),"DNP")</f>
        <v>4</v>
      </c>
      <c r="R4062" s="52">
        <f>IFERROR(VLOOKUP($A4062,$A$106:$Q$3105,9,FALSE),"DNP")</f>
        <v>5</v>
      </c>
      <c r="S4062" s="52">
        <f>IFERROR(VLOOKUP($A4062,$A$106:$Q$3105,10,FALSE),"DNP")</f>
        <v>5</v>
      </c>
      <c r="T4062" s="52">
        <f>IFERROR(VLOOKUP($A4062,$A$106:$Q$3105,11,FALSE),"DNP")</f>
        <v>4</v>
      </c>
      <c r="U4062" s="52">
        <f>IFERROR(VLOOKUP($A4062,$A$106:$Q$3105,12,FALSE),"DNP")</f>
        <v>5</v>
      </c>
      <c r="V4062" s="52">
        <f>IFERROR(VLOOKUP($A4062,$A$106:$Q$3105,13,FALSE),"DNP")</f>
        <v>8</v>
      </c>
      <c r="W4062" s="239">
        <f>IF(OR(V4062="DNP",V4062=""),"DNP",SUM(N4062:V4062))</f>
        <v>51</v>
      </c>
      <c r="X4062" s="240">
        <f>IFERROR(VLOOKUP($A4062,$A$106:$Q$3105,17,FALSE),"DNP")</f>
        <v>2</v>
      </c>
      <c r="Y4062" s="49" t="str">
        <f t="shared" ref="Y4062" si="3833">IF(X4062="DNP","DNP",IF(X4062=1,"T",IF(X4062&gt;1,"W","L")))</f>
        <v>W</v>
      </c>
      <c r="Z4062" s="49">
        <f t="shared" si="3807"/>
        <v>1</v>
      </c>
      <c r="AA4062" s="244">
        <f t="shared" si="3808"/>
        <v>18</v>
      </c>
      <c r="AB4062" s="250">
        <f t="shared" ref="AB4062" si="3834">IF(AE4062&gt;=4,ROUNDDOWN((((VLOOKUP(MAX(AE4055:AE4062),AE4055:AK4072,7,FALSE)+VLOOKUP(MAX(AE4055:AE4062)-1,AE4055:AK4072,7,FALSE)+VLOOKUP(MAX(AE4055:AE4062)-2,AE4055:AK4072,7,FALSE)+VLOOKUP(MAX(AE4055:AE4062)-3,AE4055:AK4072,7,FALSE))/4)-36)*0.8,0),G4053)</f>
        <v>14</v>
      </c>
      <c r="AC4062" s="246">
        <f t="shared" si="3810"/>
        <v>8</v>
      </c>
      <c r="AD4062" t="str">
        <f>IF(W4062&lt;&gt;"DNP","P","DNP")</f>
        <v>P</v>
      </c>
      <c r="AE4062" s="52">
        <f>COUNTIF(AD4055:AD4062,"=P")</f>
        <v>8</v>
      </c>
      <c r="AF4062" t="str">
        <f t="shared" si="3811"/>
        <v>R</v>
      </c>
      <c r="AG4062" s="247">
        <f>IF(OR(W4062="DNP",W4062="")=TRUE,0,((W4074-W4062)*0.4)+(IF(Y4062="W",0.3,IF(Y4062="T",0,-0.3)))+(IF(X4062="",0,X4062*0.3)))+IF(OR(L4062="DNP",L4062="")=TRUE,0,((L4074-L4062)*0.4)+(IF(Y4062="W",0.3,IF(Y4062="T",0,-0.3)))+(IF(M4062="",0,M4062*0.3)))</f>
        <v>1.4333333333333345</v>
      </c>
      <c r="AH4062" s="247">
        <f t="shared" si="3822"/>
        <v>1.1962222222222241</v>
      </c>
      <c r="AI4062">
        <f t="shared" si="3815"/>
        <v>3</v>
      </c>
      <c r="AJ4062">
        <f t="shared" ref="AJ4062" si="3835">AI4062+VLOOKUP(A4062,$A$1329:$O$1433,15,FALSE)</f>
        <v>4</v>
      </c>
      <c r="AK4062">
        <f t="shared" si="3813"/>
        <v>51</v>
      </c>
    </row>
    <row r="4063" spans="1:37" ht="16.5" thickBot="1" x14ac:dyDescent="0.3">
      <c r="A4063" s="238" t="str">
        <f>CONCATENATE($C$10,"Wk ",B4063,"P",A4053)</f>
        <v>2015Wk 9P44</v>
      </c>
      <c r="B4063" s="52">
        <v>9</v>
      </c>
      <c r="C4063" s="52">
        <f>IFERROR(VLOOKUP($A4063,$A$106:$Q$3105,5,FALSE),"DNP")</f>
        <v>8</v>
      </c>
      <c r="D4063" s="52">
        <f>IFERROR(VLOOKUP($A4063,$A$106:$Q$3105,6,FALSE),"DNP")</f>
        <v>5</v>
      </c>
      <c r="E4063" s="52">
        <f>IFERROR(VLOOKUP($A4063,$A$106:$Q$3105,7,FALSE),"DNP")</f>
        <v>8</v>
      </c>
      <c r="F4063" s="52">
        <f>IFERROR(VLOOKUP($A4063,$A$106:$Q$3105,8,FALSE),"DNP")</f>
        <v>5</v>
      </c>
      <c r="G4063" s="52">
        <f>IFERROR(VLOOKUP($A4063,$A$106:$Q$3105,9,FALSE),"DNP")</f>
        <v>5</v>
      </c>
      <c r="H4063" s="52">
        <f>IFERROR(VLOOKUP($A4063,$A$106:$Q$3105,10,FALSE),"DNP")</f>
        <v>4</v>
      </c>
      <c r="I4063" s="52">
        <f>IFERROR(VLOOKUP($A4063,$A$106:$Q$3105,11,FALSE),"DNP")</f>
        <v>5</v>
      </c>
      <c r="J4063" s="52">
        <f>IFERROR(VLOOKUP($A4063,$A$106:$Q$3105,12,FALSE),"DNP")</f>
        <v>3</v>
      </c>
      <c r="K4063" s="52">
        <f>IFERROR(VLOOKUP($A4063,$A$106:$Q$3105,13,FALSE),"DNP")</f>
        <v>6</v>
      </c>
      <c r="L4063" s="239">
        <f>IF(OR(K4063="DNP",K4063=""),"DNP",SUM(C4063:K4063))</f>
        <v>49</v>
      </c>
      <c r="M4063" s="240">
        <f>IFERROR(VLOOKUP($A4063,$A$106:$Q$3105,17,FALSE),"DNP")</f>
        <v>2</v>
      </c>
      <c r="N4063" s="241"/>
      <c r="O4063" s="241"/>
      <c r="P4063" s="241"/>
      <c r="Q4063" s="241"/>
      <c r="R4063" s="241"/>
      <c r="S4063" s="241"/>
      <c r="T4063" s="241"/>
      <c r="U4063" s="241"/>
      <c r="V4063" s="241"/>
      <c r="W4063" s="242"/>
      <c r="X4063" s="243"/>
      <c r="Y4063" s="49" t="str">
        <f t="shared" ref="Y4063" si="3836">IF(M4063="DNP","DNP",IF(M4063=1,"T",IF(M4063&gt;1,"W","L")))</f>
        <v>W</v>
      </c>
      <c r="Z4063" s="49">
        <f t="shared" si="3807"/>
        <v>0</v>
      </c>
      <c r="AA4063" s="244">
        <f t="shared" si="3808"/>
        <v>0</v>
      </c>
      <c r="AB4063" s="250">
        <f t="shared" ref="AB4063" si="3837">IF(AE4063&gt;=4,ROUNDDOWN((((VLOOKUP(MAX(AE4055:AE4063),AE4055:AK4072,7,FALSE)+VLOOKUP(MAX(AE4055:AE4063)-1,AE4055:AK4072,7,FALSE)+VLOOKUP(MAX(AE4055:AE4063)-2,AE4055:AK4072,7,FALSE)+VLOOKUP(MAX(AE4055:AE4063)-3,AE4055:AK4072,7,FALSE))/4)-36)*0.8,0),G4053)</f>
        <v>12</v>
      </c>
      <c r="AC4063" s="246">
        <f t="shared" si="3810"/>
        <v>9</v>
      </c>
      <c r="AD4063" t="str">
        <f>IF(L4063&lt;&gt;"DNP","P","DNP")</f>
        <v>P</v>
      </c>
      <c r="AE4063" s="52">
        <f>COUNTIF(AD4055:AD4063,"=P")</f>
        <v>9</v>
      </c>
      <c r="AF4063" t="str">
        <f t="shared" si="3811"/>
        <v>R</v>
      </c>
      <c r="AG4063" s="247">
        <f>IF(OR(W4063="DNP",W4063="")=TRUE,0,((W4074-W4063)*0.4)+(IF(Y4063="W",0.3,IF(Y4063="T",0,-0.3)))+(IF(X4063="",0,X4063*0.3)))+IF(OR(L4063="DNP",L4063="")=TRUE,0,((L4074-L4063)*0.4)+(IF(Y4063="W",0.3,IF(Y4063="T",0,-0.3)))+(IF(M4063="",0,M4063*0.3)))</f>
        <v>2.3222222222222229</v>
      </c>
      <c r="AH4063" s="247">
        <f t="shared" si="3822"/>
        <v>3.3228888888888903</v>
      </c>
      <c r="AI4063">
        <f t="shared" si="3815"/>
        <v>5</v>
      </c>
      <c r="AJ4063">
        <f t="shared" ref="AJ4063" si="3838">AI4063+VLOOKUP(A4063,$A$1496:$O$1600,15,FALSE)</f>
        <v>8</v>
      </c>
      <c r="AK4063">
        <f t="shared" si="3813"/>
        <v>49</v>
      </c>
    </row>
    <row r="4064" spans="1:37" ht="16.5" thickBot="1" x14ac:dyDescent="0.3">
      <c r="A4064" s="238" t="str">
        <f>CONCATENATE($C$10,"Wk ",B4064,"P",A4053)</f>
        <v>2015Wk 10P44</v>
      </c>
      <c r="B4064" s="52">
        <v>10</v>
      </c>
      <c r="C4064" s="241"/>
      <c r="D4064" s="241"/>
      <c r="E4064" s="241"/>
      <c r="F4064" s="241"/>
      <c r="G4064" s="241"/>
      <c r="H4064" s="241"/>
      <c r="I4064" s="241"/>
      <c r="J4064" s="241"/>
      <c r="K4064" s="241"/>
      <c r="L4064" s="248"/>
      <c r="M4064" s="249"/>
      <c r="N4064" s="52">
        <f>IFERROR(VLOOKUP($A4064,$A$106:$Q$3105,5,FALSE),"DNP")</f>
        <v>7</v>
      </c>
      <c r="O4064" s="52">
        <f>IFERROR(VLOOKUP($A4064,$A$106:$Q$3105,6,FALSE),"DNP")</f>
        <v>8</v>
      </c>
      <c r="P4064" s="52">
        <f>IFERROR(VLOOKUP($A4064,$A$106:$Q$3105,7,FALSE),"DNP")</f>
        <v>7</v>
      </c>
      <c r="Q4064" s="52">
        <f>IFERROR(VLOOKUP($A4064,$A$106:$Q$3105,8,FALSE),"DNP")</f>
        <v>5</v>
      </c>
      <c r="R4064" s="52">
        <f>IFERROR(VLOOKUP($A4064,$A$106:$Q$3105,9,FALSE),"DNP")</f>
        <v>4</v>
      </c>
      <c r="S4064" s="52">
        <f>IFERROR(VLOOKUP($A4064,$A$106:$Q$3105,10,FALSE),"DNP")</f>
        <v>5</v>
      </c>
      <c r="T4064" s="52">
        <f>IFERROR(VLOOKUP($A4064,$A$106:$Q$3105,11,FALSE),"DNP")</f>
        <v>4</v>
      </c>
      <c r="U4064" s="52">
        <f>IFERROR(VLOOKUP($A4064,$A$106:$Q$3105,12,FALSE),"DNP")</f>
        <v>5</v>
      </c>
      <c r="V4064" s="52">
        <f>IFERROR(VLOOKUP($A4064,$A$106:$Q$3105,13,FALSE),"DNP")</f>
        <v>7</v>
      </c>
      <c r="W4064" s="239">
        <f>IF(OR(V4064="DNP",V4064=""),"DNP",SUM(N4064:V4064))</f>
        <v>52</v>
      </c>
      <c r="X4064" s="240">
        <f>IFERROR(VLOOKUP($A4064,$A$106:$Q$3105,17,FALSE),"DNP")</f>
        <v>2</v>
      </c>
      <c r="Y4064" s="49" t="str">
        <f t="shared" ref="Y4064" si="3839">IF(X4064="DNP","DNP",IF(X4064=1,"T",IF(X4064&gt;1,"W","L")))</f>
        <v>W</v>
      </c>
      <c r="Z4064" s="49">
        <f t="shared" si="3807"/>
        <v>0</v>
      </c>
      <c r="AA4064" s="244">
        <f t="shared" si="3808"/>
        <v>0</v>
      </c>
      <c r="AB4064" s="250">
        <f t="shared" ref="AB4064" si="3840">IF(AE4064&gt;=4,ROUNDDOWN((((VLOOKUP(MAX(AE4055:AE4064),AE4055:AK4072,7,FALSE)+VLOOKUP(MAX(AE4055:AE4064)-1,AE4055:AK4072,7,FALSE)+VLOOKUP(MAX(AE4055:AE4064)-2,AE4055:AK4072,7,FALSE)+VLOOKUP(MAX(AE4055:AE4064)-3,AE4055:AK4072,7,FALSE))/4)-36)*0.8,0),G4053)</f>
        <v>12</v>
      </c>
      <c r="AC4064" s="246">
        <f t="shared" ref="AC4064:AC4072" si="3841">IF(VLOOKUP(LEFT($A4064,9),$A$106:$Q$3105,17,FALSE)="Played",B4064,"")</f>
        <v>10</v>
      </c>
      <c r="AD4064" t="str">
        <f>IF(W4064&lt;&gt;"DNP","P","DNP")</f>
        <v>P</v>
      </c>
      <c r="AE4064" s="52">
        <f>COUNTIF(AD4055:AD4064,"=P")</f>
        <v>10</v>
      </c>
      <c r="AF4064" t="str">
        <f t="shared" si="3811"/>
        <v>R</v>
      </c>
      <c r="AG4064" s="247">
        <f>IF(OR(W4064="DNP",W4064="")=TRUE,0,((W4074-W4064)*0.4)+(IF(Y4064="W",0.3,IF(Y4064="T",0,-0.3)))+(IF(X4064="",0,X4064*0.3)))+IF(OR(L4064="DNP",L4064="")=TRUE,0,((L4074-L4064)*0.4)+(IF(Y4064="W",0.3,IF(Y4064="T",0,-0.3)))+(IF(M4064="",0,M4064*0.3)))</f>
        <v>1.0333333333333341</v>
      </c>
      <c r="AH4064" s="247">
        <f t="shared" si="3822"/>
        <v>3.0622222222222235</v>
      </c>
      <c r="AI4064">
        <f t="shared" si="3815"/>
        <v>5</v>
      </c>
      <c r="AJ4064">
        <f t="shared" ref="AJ4064" si="3842">AI4064+VLOOKUP(A4064,$A$1663:$O$1767,15,FALSE)</f>
        <v>5</v>
      </c>
      <c r="AK4064">
        <f t="shared" si="3813"/>
        <v>52</v>
      </c>
    </row>
    <row r="4065" spans="1:37" ht="16.5" thickBot="1" x14ac:dyDescent="0.3">
      <c r="A4065" s="238" t="str">
        <f>CONCATENATE($C$10,"Wk ",B4065,"P",A4053)</f>
        <v>2015Wk 11P44</v>
      </c>
      <c r="B4065" s="52">
        <v>11</v>
      </c>
      <c r="C4065" s="52">
        <f>IFERROR(VLOOKUP($A4065,$A$106:$Q$3105,5,FALSE),"DNP")</f>
        <v>7</v>
      </c>
      <c r="D4065" s="52">
        <f>IFERROR(VLOOKUP($A4065,$A$106:$Q$3105,6,FALSE),"DNP")</f>
        <v>6</v>
      </c>
      <c r="E4065" s="52">
        <f>IFERROR(VLOOKUP($A4065,$A$106:$Q$3105,7,FALSE),"DNP")</f>
        <v>7</v>
      </c>
      <c r="F4065" s="52">
        <f>IFERROR(VLOOKUP($A4065,$A$106:$Q$3105,8,FALSE),"DNP")</f>
        <v>6</v>
      </c>
      <c r="G4065" s="52">
        <f>IFERROR(VLOOKUP($A4065,$A$106:$Q$3105,9,FALSE),"DNP")</f>
        <v>5</v>
      </c>
      <c r="H4065" s="52">
        <f>IFERROR(VLOOKUP($A4065,$A$106:$Q$3105,10,FALSE),"DNP")</f>
        <v>4</v>
      </c>
      <c r="I4065" s="52">
        <f>IFERROR(VLOOKUP($A4065,$A$106:$Q$3105,11,FALSE),"DNP")</f>
        <v>5</v>
      </c>
      <c r="J4065" s="52">
        <f>IFERROR(VLOOKUP($A4065,$A$106:$Q$3105,12,FALSE),"DNP")</f>
        <v>5</v>
      </c>
      <c r="K4065" s="52">
        <f>IFERROR(VLOOKUP($A4065,$A$106:$Q$3105,13,FALSE),"DNP")</f>
        <v>8</v>
      </c>
      <c r="L4065" s="239">
        <f>IF(OR(K4065="DNP",K4065=""),"DNP",SUM(C4065:K4065))</f>
        <v>53</v>
      </c>
      <c r="M4065" s="240">
        <f>IFERROR(VLOOKUP($A4065,$A$106:$Q$3105,17,FALSE),"DNP")</f>
        <v>1</v>
      </c>
      <c r="N4065" s="241"/>
      <c r="O4065" s="241"/>
      <c r="P4065" s="241"/>
      <c r="Q4065" s="241"/>
      <c r="R4065" s="241"/>
      <c r="S4065" s="241"/>
      <c r="T4065" s="241"/>
      <c r="U4065" s="241"/>
      <c r="V4065" s="241"/>
      <c r="W4065" s="242"/>
      <c r="X4065" s="243"/>
      <c r="Y4065" s="49" t="str">
        <f t="shared" ref="Y4065" si="3843">IF(M4065="DNP","DNP",IF(M4065=1,"T",IF(M4065&gt;1,"W","L")))</f>
        <v>T</v>
      </c>
      <c r="Z4065" s="49">
        <f t="shared" si="3807"/>
        <v>0</v>
      </c>
      <c r="AA4065" s="244">
        <f t="shared" si="3808"/>
        <v>0</v>
      </c>
      <c r="AB4065" s="250">
        <f t="shared" ref="AB4065" si="3844">IF(AE4065&gt;=4,ROUNDDOWN((((VLOOKUP(MAX(AE4055:AE4065),AE4055:AK4072,7,FALSE)+VLOOKUP(MAX(AE4055:AE4065)-1,AE4055:AK4072,7,FALSE)+VLOOKUP(MAX(AE4055:AE4065)-2,AE4055:AK4072,7,FALSE)+VLOOKUP(MAX(AE4055:AE4065)-3,AE4055:AK4072,7,FALSE))/4)-36)*0.8,0),G4053)</f>
        <v>12</v>
      </c>
      <c r="AC4065" s="246">
        <f t="shared" si="3841"/>
        <v>11</v>
      </c>
      <c r="AD4065" t="str">
        <f>IF(L4065&lt;&gt;"DNP","P","DNP")</f>
        <v>P</v>
      </c>
      <c r="AE4065" s="52">
        <f>COUNTIF(AD4055:AD4065,"=P")</f>
        <v>11</v>
      </c>
      <c r="AF4065" t="str">
        <f t="shared" si="3811"/>
        <v>R</v>
      </c>
      <c r="AG4065" s="247">
        <f>IF(OR(W4065="DNP",W4065="")=TRUE,0,((W4074-W4065)*0.4)+(IF(Y4065="W",0.3,IF(Y4065="T",0,-0.3)))+(IF(X4065="",0,X4065*0.3)))+IF(OR(L4065="DNP",L4065="")=TRUE,0,((L4074-L4065)*0.4)+(IF(Y4065="W",0.3,IF(Y4065="T",0,-0.3)))+(IF(M4065="",0,M4065*0.3)))</f>
        <v>0.12222222222222284</v>
      </c>
      <c r="AH4065" s="247">
        <f t="shared" si="3822"/>
        <v>1.5808888888888903</v>
      </c>
      <c r="AI4065">
        <f t="shared" si="3815"/>
        <v>5</v>
      </c>
      <c r="AJ4065">
        <f t="shared" ref="AJ4065" si="3845">AI4065+VLOOKUP(A4065,$A$1830:$O$1934,15,FALSE)</f>
        <v>3</v>
      </c>
      <c r="AK4065">
        <f t="shared" si="3813"/>
        <v>53</v>
      </c>
    </row>
    <row r="4066" spans="1:37" ht="16.5" thickBot="1" x14ac:dyDescent="0.3">
      <c r="A4066" s="238" t="str">
        <f>CONCATENATE($C$10,"Wk ",B4066,"P",A4053)</f>
        <v>2015Wk 12P44</v>
      </c>
      <c r="B4066" s="52">
        <v>12</v>
      </c>
      <c r="C4066" s="241"/>
      <c r="D4066" s="241"/>
      <c r="E4066" s="241"/>
      <c r="F4066" s="241"/>
      <c r="G4066" s="241"/>
      <c r="H4066" s="241"/>
      <c r="I4066" s="241"/>
      <c r="J4066" s="241"/>
      <c r="K4066" s="241"/>
      <c r="L4066" s="248"/>
      <c r="M4066" s="249"/>
      <c r="N4066" s="52">
        <f>IFERROR(VLOOKUP($A4066,$A$106:$Q$3105,5,FALSE),"DNP")</f>
        <v>7</v>
      </c>
      <c r="O4066" s="52">
        <f>IFERROR(VLOOKUP($A4066,$A$106:$Q$3105,6,FALSE),"DNP")</f>
        <v>7</v>
      </c>
      <c r="P4066" s="52">
        <f>IFERROR(VLOOKUP($A4066,$A$106:$Q$3105,7,FALSE),"DNP")</f>
        <v>7</v>
      </c>
      <c r="Q4066" s="52">
        <f>IFERROR(VLOOKUP($A4066,$A$106:$Q$3105,8,FALSE),"DNP")</f>
        <v>4</v>
      </c>
      <c r="R4066" s="52">
        <f>IFERROR(VLOOKUP($A4066,$A$106:$Q$3105,9,FALSE),"DNP")</f>
        <v>4</v>
      </c>
      <c r="S4066" s="52">
        <f>IFERROR(VLOOKUP($A4066,$A$106:$Q$3105,10,FALSE),"DNP")</f>
        <v>5</v>
      </c>
      <c r="T4066" s="52">
        <f>IFERROR(VLOOKUP($A4066,$A$106:$Q$3105,11,FALSE),"DNP")</f>
        <v>5</v>
      </c>
      <c r="U4066" s="52">
        <f>IFERROR(VLOOKUP($A4066,$A$106:$Q$3105,12,FALSE),"DNP")</f>
        <v>6</v>
      </c>
      <c r="V4066" s="52">
        <f>IFERROR(VLOOKUP($A4066,$A$106:$Q$3105,13,FALSE),"DNP")</f>
        <v>8</v>
      </c>
      <c r="W4066" s="239">
        <f>IF(OR(V4066="DNP",V4066=""),"DNP",SUM(N4066:V4066))</f>
        <v>53</v>
      </c>
      <c r="X4066" s="240">
        <f>IFERROR(VLOOKUP($A4066,$A$106:$Q$3105,17,FALSE),"DNP")</f>
        <v>1</v>
      </c>
      <c r="Y4066" s="49" t="str">
        <f t="shared" ref="Y4066" si="3846">IF(X4066="DNP","DNP",IF(X4066=1,"T",IF(X4066&gt;1,"W","L")))</f>
        <v>T</v>
      </c>
      <c r="Z4066" s="49">
        <f t="shared" si="3807"/>
        <v>0</v>
      </c>
      <c r="AA4066" s="244">
        <f t="shared" si="3808"/>
        <v>0</v>
      </c>
      <c r="AB4066" s="250">
        <f t="shared" ref="AB4066" si="3847">IF(AE4066&gt;=4,ROUNDDOWN((((VLOOKUP(MAX(AE4055:AE4066),AE4055:AK4072,7,FALSE)+VLOOKUP(MAX(AE4055:AE4066)-1,AE4055:AK4072,7,FALSE)+VLOOKUP(MAX(AE4055:AE4066)-2,AE4055:AK4072,7,FALSE)+VLOOKUP(MAX(AE4055:AE4066)-3,AE4055:AK4072,7,FALSE))/4)-36)*0.8,0),G4053)</f>
        <v>12</v>
      </c>
      <c r="AC4066" s="246">
        <f t="shared" si="3841"/>
        <v>12</v>
      </c>
      <c r="AD4066" t="str">
        <f>IF(W4066&lt;&gt;"DNP","P","DNP")</f>
        <v>P</v>
      </c>
      <c r="AE4066" s="52">
        <f>COUNTIF(AD4055:AD4066,"=P")</f>
        <v>12</v>
      </c>
      <c r="AF4066" t="str">
        <f t="shared" si="3811"/>
        <v>R</v>
      </c>
      <c r="AG4066" s="247">
        <f>IF(OR(W4066="DNP",W4066="")=TRUE,0,((W4074-W4066)*0.4)+(IF(Y4066="W",0.3,IF(Y4066="T",0,-0.3)))+(IF(X4066="",0,X4066*0.3)))+IF(OR(L4066="DNP",L4066="")=TRUE,0,((L4074-L4066)*0.4)+(IF(Y4066="W",0.3,IF(Y4066="T",0,-0.3)))+(IF(M4066="",0,M4066*0.3)))</f>
        <v>3.333333333333427E-2</v>
      </c>
      <c r="AH4066" s="247">
        <f t="shared" si="3822"/>
        <v>0.45622222222222386</v>
      </c>
      <c r="AI4066">
        <f t="shared" si="3815"/>
        <v>5</v>
      </c>
      <c r="AJ4066">
        <f t="shared" ref="AJ4066" si="3848">AI4066+VLOOKUP(A4066,$A$1997:$O$2101,15,FALSE)</f>
        <v>5</v>
      </c>
      <c r="AK4066">
        <f t="shared" si="3813"/>
        <v>53</v>
      </c>
    </row>
    <row r="4067" spans="1:37" ht="16.5" thickBot="1" x14ac:dyDescent="0.3">
      <c r="A4067" s="238" t="str">
        <f>CONCATENATE($C$10,"Wk ",B4067,"P",A4053)</f>
        <v>2015Wk 13P44</v>
      </c>
      <c r="B4067" s="52">
        <v>13</v>
      </c>
      <c r="C4067" s="52">
        <f>IFERROR(VLOOKUP($A4067,$A$106:$Q$3105,5,FALSE),"DNP")</f>
        <v>7</v>
      </c>
      <c r="D4067" s="52">
        <f>IFERROR(VLOOKUP($A4067,$A$106:$Q$3105,6,FALSE),"DNP")</f>
        <v>5</v>
      </c>
      <c r="E4067" s="52">
        <f>IFERROR(VLOOKUP($A4067,$A$106:$Q$3105,7,FALSE),"DNP")</f>
        <v>8</v>
      </c>
      <c r="F4067" s="52">
        <f>IFERROR(VLOOKUP($A4067,$A$106:$Q$3105,8,FALSE),"DNP")</f>
        <v>6</v>
      </c>
      <c r="G4067" s="52">
        <f>IFERROR(VLOOKUP($A4067,$A$106:$Q$3105,9,FALSE),"DNP")</f>
        <v>7</v>
      </c>
      <c r="H4067" s="52">
        <f>IFERROR(VLOOKUP($A4067,$A$106:$Q$3105,10,FALSE),"DNP")</f>
        <v>5</v>
      </c>
      <c r="I4067" s="52">
        <f>IFERROR(VLOOKUP($A4067,$A$106:$Q$3105,11,FALSE),"DNP")</f>
        <v>6</v>
      </c>
      <c r="J4067" s="52">
        <f>IFERROR(VLOOKUP($A4067,$A$106:$Q$3105,12,FALSE),"DNP")</f>
        <v>4</v>
      </c>
      <c r="K4067" s="52">
        <f>IFERROR(VLOOKUP($A4067,$A$106:$Q$3105,13,FALSE),"DNP")</f>
        <v>5</v>
      </c>
      <c r="L4067" s="239">
        <f>IF(OR(K4067="DNP",K4067=""),"DNP",SUM(C4067:K4067))</f>
        <v>53</v>
      </c>
      <c r="M4067" s="240">
        <f>IFERROR(VLOOKUP($A4067,$A$106:$Q$3105,17,FALSE),"DNP")</f>
        <v>2</v>
      </c>
      <c r="N4067" s="241"/>
      <c r="O4067" s="241"/>
      <c r="P4067" s="241"/>
      <c r="Q4067" s="241"/>
      <c r="R4067" s="241"/>
      <c r="S4067" s="241"/>
      <c r="T4067" s="241"/>
      <c r="U4067" s="241"/>
      <c r="V4067" s="241"/>
      <c r="W4067" s="242"/>
      <c r="X4067" s="243"/>
      <c r="Y4067" s="49" t="str">
        <f t="shared" ref="Y4067" si="3849">IF(M4067="DNP","DNP",IF(M4067=1,"T",IF(M4067&gt;1,"W","L")))</f>
        <v>W</v>
      </c>
      <c r="Z4067" s="49">
        <f t="shared" si="3807"/>
        <v>0</v>
      </c>
      <c r="AA4067" s="244">
        <f t="shared" si="3808"/>
        <v>0</v>
      </c>
      <c r="AB4067" s="250">
        <f t="shared" ref="AB4067" si="3850">IF(AE4067&gt;=4,ROUNDDOWN((((VLOOKUP(MAX(AE4055:AE4067),AE4055:AK4072,7,FALSE)+VLOOKUP(MAX(AE4055:AE4067)-1,AE4055:AK4072,7,FALSE)+VLOOKUP(MAX(AE4055:AE4067)-2,AE4055:AK4072,7,FALSE)+VLOOKUP(MAX(AE4055:AE4067)-3,AE4055:AK4072,7,FALSE))/4)-36)*0.8,0),G4053)</f>
        <v>13</v>
      </c>
      <c r="AC4067" s="246">
        <f t="shared" si="3841"/>
        <v>13</v>
      </c>
      <c r="AD4067" t="str">
        <f>IF(L4067&lt;&gt;"DNP","P","DNP")</f>
        <v>P</v>
      </c>
      <c r="AE4067" s="52">
        <f>COUNTIF(AD4055:AD4067,"=P")</f>
        <v>13</v>
      </c>
      <c r="AF4067" t="str">
        <f t="shared" si="3811"/>
        <v>R</v>
      </c>
      <c r="AG4067" s="247">
        <f>IF(OR(W4067="DNP",W4067="")=TRUE,0,((W4074-W4067)*0.4)+(IF(Y4067="W",0.3,IF(Y4067="T",0,-0.3)))+(IF(X4067="",0,X4067*0.3)))+IF(OR(L4067="DNP",L4067="")=TRUE,0,((L4074-L4067)*0.4)+(IF(Y4067="W",0.3,IF(Y4067="T",0,-0.3)))+(IF(M4067="",0,M4067*0.3)))</f>
        <v>0.72222222222222276</v>
      </c>
      <c r="AH4067" s="247">
        <f t="shared" si="3822"/>
        <v>0.7848888888888903</v>
      </c>
      <c r="AI4067">
        <f t="shared" si="3815"/>
        <v>4</v>
      </c>
      <c r="AJ4067">
        <f t="shared" ref="AJ4067" si="3851">AI4067+VLOOKUP(A4067,$A$2164:$O$2268,15,FALSE)</f>
        <v>3</v>
      </c>
      <c r="AK4067">
        <f t="shared" si="3813"/>
        <v>53</v>
      </c>
    </row>
    <row r="4068" spans="1:37" ht="16.5" thickBot="1" x14ac:dyDescent="0.3">
      <c r="A4068" s="238" t="str">
        <f>CONCATENATE($C$10,"Wk ",B4068,"P",A4053)</f>
        <v>2015Wk 14P44</v>
      </c>
      <c r="B4068" s="52">
        <v>14</v>
      </c>
      <c r="C4068" s="241"/>
      <c r="D4068" s="241"/>
      <c r="E4068" s="241"/>
      <c r="F4068" s="241"/>
      <c r="G4068" s="241"/>
      <c r="H4068" s="241"/>
      <c r="I4068" s="241"/>
      <c r="J4068" s="241"/>
      <c r="K4068" s="241"/>
      <c r="L4068" s="248"/>
      <c r="M4068" s="249"/>
      <c r="N4068" s="52">
        <f>IFERROR(VLOOKUP($A4068,$A$106:$Q$3105,5,FALSE),"DNP")</f>
        <v>7</v>
      </c>
      <c r="O4068" s="52">
        <f>IFERROR(VLOOKUP($A4068,$A$106:$Q$3105,6,FALSE),"DNP")</f>
        <v>7</v>
      </c>
      <c r="P4068" s="52">
        <f>IFERROR(VLOOKUP($A4068,$A$106:$Q$3105,7,FALSE),"DNP")</f>
        <v>6</v>
      </c>
      <c r="Q4068" s="52">
        <f>IFERROR(VLOOKUP($A4068,$A$106:$Q$3105,8,FALSE),"DNP")</f>
        <v>5</v>
      </c>
      <c r="R4068" s="52">
        <f>IFERROR(VLOOKUP($A4068,$A$106:$Q$3105,9,FALSE),"DNP")</f>
        <v>3</v>
      </c>
      <c r="S4068" s="52">
        <f>IFERROR(VLOOKUP($A4068,$A$106:$Q$3105,10,FALSE),"DNP")</f>
        <v>6</v>
      </c>
      <c r="T4068" s="52">
        <f>IFERROR(VLOOKUP($A4068,$A$106:$Q$3105,11,FALSE),"DNP")</f>
        <v>4</v>
      </c>
      <c r="U4068" s="52">
        <f>IFERROR(VLOOKUP($A4068,$A$106:$Q$3105,12,FALSE),"DNP")</f>
        <v>5</v>
      </c>
      <c r="V4068" s="52">
        <f>IFERROR(VLOOKUP($A4068,$A$106:$Q$3105,13,FALSE),"DNP")</f>
        <v>7</v>
      </c>
      <c r="W4068" s="239">
        <f>IF(OR(V4068="DNP",V4068=""),"DNP",SUM(N4068:V4068))</f>
        <v>50</v>
      </c>
      <c r="X4068" s="240">
        <f>IFERROR(VLOOKUP($A4068,$A$106:$Q$3105,17,FALSE),"DNP")</f>
        <v>2</v>
      </c>
      <c r="Y4068" s="49" t="str">
        <f t="shared" ref="Y4068" si="3852">IF(X4068="DNP","DNP",IF(X4068=1,"T",IF(X4068&gt;1,"W","L")))</f>
        <v>W</v>
      </c>
      <c r="Z4068" s="49">
        <f t="shared" si="3807"/>
        <v>0</v>
      </c>
      <c r="AA4068" s="244">
        <f t="shared" si="3808"/>
        <v>0</v>
      </c>
      <c r="AB4068" s="250">
        <f t="shared" ref="AB4068" si="3853">IF(AE4068&gt;=4,ROUNDDOWN((((VLOOKUP(MAX(AE4055:AE4068),AE4055:AK4072,7,FALSE)+VLOOKUP(MAX(AE4055:AE4068)-1,AE4055:AK4072,7,FALSE)+VLOOKUP(MAX(AE4055:AE4068)-2,AE4055:AK4072,7,FALSE)+VLOOKUP(MAX(AE4055:AE4068)-3,AE4055:AK4072,7,FALSE))/4)-36)*0.8,0),G4053)</f>
        <v>13</v>
      </c>
      <c r="AC4068" s="246">
        <f t="shared" si="3841"/>
        <v>14</v>
      </c>
      <c r="AD4068" t="str">
        <f>IF(W4068&lt;&gt;"DNP","P","DNP")</f>
        <v>P</v>
      </c>
      <c r="AE4068" s="52">
        <f>COUNTIF(AD4055:AD4068,"=P")</f>
        <v>14</v>
      </c>
      <c r="AF4068" t="str">
        <f t="shared" si="3811"/>
        <v>R</v>
      </c>
      <c r="AG4068" s="247">
        <f>IF(OR(W4068="DNP",W4068="")=TRUE,0,((W4074-W4068)*0.4)+(IF(Y4068="W",0.3,IF(Y4068="T",0,-0.3)))+(IF(X4068="",0,X4068*0.3)))+IF(OR(L4068="DNP",L4068="")=TRUE,0,((L4074-L4068)*0.4)+(IF(Y4068="W",0.3,IF(Y4068="T",0,-0.3)))+(IF(M4068="",0,M4068*0.3)))</f>
        <v>1.8333333333333344</v>
      </c>
      <c r="AH4068" s="247">
        <f t="shared" si="3822"/>
        <v>2.328222222222224</v>
      </c>
      <c r="AI4068">
        <f t="shared" si="3815"/>
        <v>4</v>
      </c>
      <c r="AJ4068">
        <f t="shared" ref="AJ4068" si="3854">AI4068+VLOOKUP(A4068,$A$2331:$O$2435,15,FALSE)</f>
        <v>6</v>
      </c>
      <c r="AK4068">
        <f t="shared" si="3813"/>
        <v>50</v>
      </c>
    </row>
    <row r="4069" spans="1:37" ht="16.5" thickBot="1" x14ac:dyDescent="0.3">
      <c r="A4069" s="238" t="str">
        <f>CONCATENATE($C$10,"Wk ",B4069,"P",A4053)</f>
        <v>2015Wk 15P44</v>
      </c>
      <c r="B4069" s="52">
        <v>15</v>
      </c>
      <c r="C4069" s="52">
        <f>IFERROR(VLOOKUP($A4069,$A$106:$Q$3105,5,FALSE),"DNP")</f>
        <v>7</v>
      </c>
      <c r="D4069" s="52">
        <f>IFERROR(VLOOKUP($A4069,$A$106:$Q$3105,6,FALSE),"DNP")</f>
        <v>6</v>
      </c>
      <c r="E4069" s="52">
        <f>IFERROR(VLOOKUP($A4069,$A$106:$Q$3105,7,FALSE),"DNP")</f>
        <v>7</v>
      </c>
      <c r="F4069" s="52">
        <f>IFERROR(VLOOKUP($A4069,$A$106:$Q$3105,8,FALSE),"DNP")</f>
        <v>7</v>
      </c>
      <c r="G4069" s="52">
        <f>IFERROR(VLOOKUP($A4069,$A$106:$Q$3105,9,FALSE),"DNP")</f>
        <v>6</v>
      </c>
      <c r="H4069" s="52">
        <f>IFERROR(VLOOKUP($A4069,$A$106:$Q$3105,10,FALSE),"DNP")</f>
        <v>5</v>
      </c>
      <c r="I4069" s="52">
        <f>IFERROR(VLOOKUP($A4069,$A$106:$Q$3105,11,FALSE),"DNP")</f>
        <v>5</v>
      </c>
      <c r="J4069" s="52">
        <f>IFERROR(VLOOKUP($A4069,$A$106:$Q$3105,12,FALSE),"DNP")</f>
        <v>4</v>
      </c>
      <c r="K4069" s="52">
        <f>IFERROR(VLOOKUP($A4069,$A$106:$Q$3105,13,FALSE),"DNP")</f>
        <v>6</v>
      </c>
      <c r="L4069" s="239">
        <f>IF(OR(K4069="DNP",K4069=""),"DNP",SUM(C4069:K4069))</f>
        <v>53</v>
      </c>
      <c r="M4069" s="240">
        <f>IFERROR(VLOOKUP($A4069,$A$106:$Q$3105,17,FALSE),"DNP")</f>
        <v>0</v>
      </c>
      <c r="N4069" s="241"/>
      <c r="O4069" s="241"/>
      <c r="P4069" s="241"/>
      <c r="Q4069" s="241"/>
      <c r="R4069" s="241"/>
      <c r="S4069" s="241"/>
      <c r="T4069" s="241"/>
      <c r="U4069" s="241"/>
      <c r="V4069" s="241"/>
      <c r="W4069" s="242"/>
      <c r="X4069" s="243"/>
      <c r="Y4069" s="49" t="str">
        <f t="shared" ref="Y4069" si="3855">IF(M4069="DNP","DNP",IF(M4069=1,"T",IF(M4069&gt;1,"W","L")))</f>
        <v>L</v>
      </c>
      <c r="Z4069" s="49">
        <f t="shared" si="3807"/>
        <v>0</v>
      </c>
      <c r="AA4069" s="244">
        <f t="shared" si="3808"/>
        <v>0</v>
      </c>
      <c r="AB4069" s="250">
        <f t="shared" ref="AB4069" si="3856">IF(AE4069&gt;=4,ROUNDDOWN((((VLOOKUP(MAX(AE4055:AE4069),AE4055:AK4072,7,FALSE)+VLOOKUP(MAX(AE4055:AE4069)-1,AE4055:AK4072,7,FALSE)+VLOOKUP(MAX(AE4055:AE4069)-2,AE4055:AK4072,7,FALSE)+VLOOKUP(MAX(AE4055:AE4069)-3,AE4055:AK4072,7,FALSE))/4)-36)*0.8,0),G4053)</f>
        <v>13</v>
      </c>
      <c r="AC4069" s="246">
        <f t="shared" si="3841"/>
        <v>15</v>
      </c>
      <c r="AD4069" t="str">
        <f>IF(L4069&lt;&gt;"DNP","P","DNP")</f>
        <v>P</v>
      </c>
      <c r="AE4069" s="52">
        <f>COUNTIF(AD4055:AD4069,"=P")</f>
        <v>15</v>
      </c>
      <c r="AF4069" t="str">
        <f t="shared" si="3811"/>
        <v>R</v>
      </c>
      <c r="AG4069" s="247">
        <f>IF(OR(W4069="DNP",W4069="")=TRUE,0,((W4074-W4069)*0.4)+(IF(Y4069="W",0.3,IF(Y4069="T",0,-0.3)))+(IF(X4069="",0,X4069*0.3)))+IF(OR(L4069="DNP",L4069="")=TRUE,0,((L4074-L4069)*0.4)+(IF(Y4069="W",0.3,IF(Y4069="T",0,-0.3)))+(IF(M4069="",0,M4069*0.3)))</f>
        <v>-0.47777777777777714</v>
      </c>
      <c r="AH4069" s="247">
        <f t="shared" si="3822"/>
        <v>0.98888888888889048</v>
      </c>
      <c r="AI4069">
        <f t="shared" si="3815"/>
        <v>4</v>
      </c>
      <c r="AJ4069">
        <f t="shared" ref="AJ4069" si="3857">AI4069+VLOOKUP(A4069,$A$2498:$O$2602,15,FALSE)</f>
        <v>2</v>
      </c>
      <c r="AK4069">
        <f t="shared" si="3813"/>
        <v>53</v>
      </c>
    </row>
    <row r="4070" spans="1:37" ht="16.5" thickBot="1" x14ac:dyDescent="0.3">
      <c r="A4070" s="238" t="str">
        <f>CONCATENATE($C$10,"Wk ",B4070,"P",A4053)</f>
        <v>2015Wk 16P44</v>
      </c>
      <c r="B4070" s="52">
        <v>16</v>
      </c>
      <c r="C4070" s="241"/>
      <c r="D4070" s="241"/>
      <c r="E4070" s="241"/>
      <c r="F4070" s="241"/>
      <c r="G4070" s="241"/>
      <c r="H4070" s="241"/>
      <c r="I4070" s="241"/>
      <c r="J4070" s="241"/>
      <c r="K4070" s="241"/>
      <c r="L4070" s="248"/>
      <c r="M4070" s="249"/>
      <c r="N4070" s="52">
        <f>IFERROR(VLOOKUP($A4070,$A$106:$Q$3105,5,FALSE),"DNP")</f>
        <v>7</v>
      </c>
      <c r="O4070" s="52">
        <f>IFERROR(VLOOKUP($A4070,$A$106:$Q$3105,6,FALSE),"DNP")</f>
        <v>5</v>
      </c>
      <c r="P4070" s="52">
        <f>IFERROR(VLOOKUP($A4070,$A$106:$Q$3105,7,FALSE),"DNP")</f>
        <v>6</v>
      </c>
      <c r="Q4070" s="52">
        <f>IFERROR(VLOOKUP($A4070,$A$106:$Q$3105,8,FALSE),"DNP")</f>
        <v>6</v>
      </c>
      <c r="R4070" s="52">
        <f>IFERROR(VLOOKUP($A4070,$A$106:$Q$3105,9,FALSE),"DNP")</f>
        <v>4</v>
      </c>
      <c r="S4070" s="52">
        <f>IFERROR(VLOOKUP($A4070,$A$106:$Q$3105,10,FALSE),"DNP")</f>
        <v>5</v>
      </c>
      <c r="T4070" s="52">
        <f>IFERROR(VLOOKUP($A4070,$A$106:$Q$3105,11,FALSE),"DNP")</f>
        <v>3</v>
      </c>
      <c r="U4070" s="52">
        <f>IFERROR(VLOOKUP($A4070,$A$106:$Q$3105,12,FALSE),"DNP")</f>
        <v>5</v>
      </c>
      <c r="V4070" s="52">
        <f>IFERROR(VLOOKUP($A4070,$A$106:$Q$3105,13,FALSE),"DNP")</f>
        <v>8</v>
      </c>
      <c r="W4070" s="239">
        <f>IF(OR(V4070="DNP",V4070=""),"DNP",SUM(N4070:V4070))</f>
        <v>49</v>
      </c>
      <c r="X4070" s="240">
        <f>IFERROR(VLOOKUP($A4070,$A$106:$Q$3105,17,FALSE),"DNP")</f>
        <v>2</v>
      </c>
      <c r="Y4070" s="49" t="str">
        <f t="shared" ref="Y4070" si="3858">IF(X4070="DNP","DNP",IF(X4070=1,"T",IF(X4070&gt;1,"W","L")))</f>
        <v>W</v>
      </c>
      <c r="Z4070" s="49">
        <f t="shared" si="3807"/>
        <v>0</v>
      </c>
      <c r="AA4070" s="244">
        <f t="shared" si="3808"/>
        <v>0</v>
      </c>
      <c r="AB4070" s="250">
        <f t="shared" ref="AB4070" si="3859">IF(AE4070&gt;=4,ROUNDDOWN((((VLOOKUP(MAX(AE4055:AE4070),AE4055:AK4072,7,FALSE)+VLOOKUP(MAX(AE4055:AE4070)-1,AE4055:AK4072,7,FALSE)+VLOOKUP(MAX(AE4055:AE4070)-2,AE4055:AK4072,7,FALSE)+VLOOKUP(MAX(AE4055:AE4070)-3,AE4055:AK4072,7,FALSE))/4)-36)*0.8,0),G4053)</f>
        <v>12</v>
      </c>
      <c r="AC4070" s="246">
        <f t="shared" si="3841"/>
        <v>16</v>
      </c>
      <c r="AD4070" t="str">
        <f>IF(W4070&lt;&gt;"DNP","P","DNP")</f>
        <v>P</v>
      </c>
      <c r="AE4070" s="52">
        <f>COUNTIF(AD4055:AD4070,"=P")</f>
        <v>16</v>
      </c>
      <c r="AF4070" t="str">
        <f t="shared" si="3811"/>
        <v>R</v>
      </c>
      <c r="AG4070" s="247">
        <f>IF(OR(W4070="DNP",W4070="")=TRUE,0,((W4074-W4070)*0.4)+(IF(Y4070="W",0.3,IF(Y4070="T",0,-0.3)))+(IF(X4070="",0,X4070*0.3)))+IF(OR(L4070="DNP",L4070="")=TRUE,0,((L4074-L4070)*0.4)+(IF(Y4070="W",0.3,IF(Y4070="T",0,-0.3)))+(IF(M4070="",0,M4070*0.3)))</f>
        <v>2.2333333333333343</v>
      </c>
      <c r="AH4070" s="247">
        <f t="shared" si="3822"/>
        <v>2.5182222222222239</v>
      </c>
      <c r="AI4070">
        <f t="shared" si="3815"/>
        <v>5</v>
      </c>
      <c r="AJ4070">
        <f t="shared" ref="AJ4070" si="3860">AI4070+VLOOKUP(A4070,$A$2665:$O$2769,15,FALSE)</f>
        <v>8</v>
      </c>
      <c r="AK4070">
        <f t="shared" si="3813"/>
        <v>49</v>
      </c>
    </row>
    <row r="4071" spans="1:37" ht="16.5" thickBot="1" x14ac:dyDescent="0.3">
      <c r="A4071" s="238" t="str">
        <f>CONCATENATE($C$10,"Wk ",B4071,"P",A4053)</f>
        <v>2015Wk 17P44</v>
      </c>
      <c r="B4071" s="52">
        <v>17</v>
      </c>
      <c r="C4071" s="52">
        <f>IFERROR(VLOOKUP($A4071,$A$106:$Q$3105,5,FALSE),"DNP")</f>
        <v>7</v>
      </c>
      <c r="D4071" s="52">
        <f>IFERROR(VLOOKUP($A4071,$A$106:$Q$3105,6,FALSE),"DNP")</f>
        <v>5</v>
      </c>
      <c r="E4071" s="52">
        <f>IFERROR(VLOOKUP($A4071,$A$106:$Q$3105,7,FALSE),"DNP")</f>
        <v>9</v>
      </c>
      <c r="F4071" s="52">
        <f>IFERROR(VLOOKUP($A4071,$A$106:$Q$3105,8,FALSE),"DNP")</f>
        <v>6</v>
      </c>
      <c r="G4071" s="52">
        <f>IFERROR(VLOOKUP($A4071,$A$106:$Q$3105,9,FALSE),"DNP")</f>
        <v>5</v>
      </c>
      <c r="H4071" s="52">
        <f>IFERROR(VLOOKUP($A4071,$A$106:$Q$3105,10,FALSE),"DNP")</f>
        <v>4</v>
      </c>
      <c r="I4071" s="52">
        <f>IFERROR(VLOOKUP($A4071,$A$106:$Q$3105,11,FALSE),"DNP")</f>
        <v>5</v>
      </c>
      <c r="J4071" s="52">
        <f>IFERROR(VLOOKUP($A4071,$A$106:$Q$3105,12,FALSE),"DNP")</f>
        <v>4</v>
      </c>
      <c r="K4071" s="52">
        <f>IFERROR(VLOOKUP($A4071,$A$106:$Q$3105,13,FALSE),"DNP")</f>
        <v>6</v>
      </c>
      <c r="L4071" s="239">
        <f>IF(OR(K4071="DNP",K4071=""),"DNP",SUM(C4071:K4071))</f>
        <v>51</v>
      </c>
      <c r="M4071" s="240">
        <f>IFERROR(VLOOKUP($A4071,$A$106:$Q$3105,17,FALSE),"DNP")</f>
        <v>2</v>
      </c>
      <c r="N4071" s="241"/>
      <c r="O4071" s="241"/>
      <c r="P4071" s="241"/>
      <c r="Q4071" s="241"/>
      <c r="R4071" s="241"/>
      <c r="S4071" s="241"/>
      <c r="T4071" s="241"/>
      <c r="U4071" s="241"/>
      <c r="V4071" s="241"/>
      <c r="W4071" s="242"/>
      <c r="X4071" s="243"/>
      <c r="Y4071" s="49" t="str">
        <f t="shared" ref="Y4071" si="3861">IF(M4071="DNP","DNP",IF(M4071=1,"T",IF(M4071&gt;1,"W","L")))</f>
        <v>W</v>
      </c>
      <c r="Z4071" s="49">
        <f t="shared" si="3807"/>
        <v>0</v>
      </c>
      <c r="AA4071" s="244">
        <f t="shared" si="3808"/>
        <v>0</v>
      </c>
      <c r="AB4071" s="250">
        <f t="shared" ref="AB4071" si="3862">IF(AE4071&gt;=4,ROUNDDOWN((((VLOOKUP(MAX(AE4055:AE4071),AE4055:AK4072,7,FALSE)+VLOOKUP(MAX(AE4055:AE4071)-1,AE4055:AK4072,7,FALSE)+VLOOKUP(MAX(AE4055:AE4071)-2,AE4055:AK4072,7,FALSE)+VLOOKUP(MAX(AE4055:AE4071)-3,AE4055:AK4072,7,FALSE))/4)-36)*0.8,0),G4053)</f>
        <v>11</v>
      </c>
      <c r="AC4071" s="246">
        <f t="shared" si="3841"/>
        <v>17</v>
      </c>
      <c r="AD4071" t="str">
        <f>IF(L4071&lt;&gt;"DNP","P","DNP")</f>
        <v>P</v>
      </c>
      <c r="AE4071" s="52">
        <f>COUNTIF(AD4055:AD4071,"=P")</f>
        <v>17</v>
      </c>
      <c r="AF4071" t="str">
        <f t="shared" si="3811"/>
        <v>R</v>
      </c>
      <c r="AG4071" s="247">
        <f>IF(OR(W4071="DNP",W4071="")=TRUE,0,((W4074-W4071)*0.4)+(IF(Y4071="W",0.3,IF(Y4071="T",0,-0.3)))+(IF(X4071="",0,X4071*0.3)))+IF(OR(L4071="DNP",L4071="")=TRUE,0,((L4074-L4071)*0.4)+(IF(Y4071="W",0.3,IF(Y4071="T",0,-0.3)))+(IF(M4071="",0,M4071*0.3)))</f>
        <v>1.522222222222223</v>
      </c>
      <c r="AH4071" s="247">
        <f t="shared" si="3822"/>
        <v>2.8608888888888906</v>
      </c>
      <c r="AI4071">
        <f t="shared" si="3815"/>
        <v>6</v>
      </c>
      <c r="AJ4071">
        <f t="shared" ref="AJ4071" si="3863">AI4071+VLOOKUP(A4071,$A$2832:$O$2936,15,FALSE)</f>
        <v>7</v>
      </c>
      <c r="AK4071">
        <f t="shared" si="3813"/>
        <v>51</v>
      </c>
    </row>
    <row r="4072" spans="1:37" ht="16.5" thickBot="1" x14ac:dyDescent="0.3">
      <c r="A4072" s="238" t="str">
        <f>CONCATENATE($C$10,"Wk ",B4072,"P",A4053)</f>
        <v>2015Wk 18P44</v>
      </c>
      <c r="B4072" s="52">
        <v>18</v>
      </c>
      <c r="C4072" s="241"/>
      <c r="D4072" s="241"/>
      <c r="E4072" s="241"/>
      <c r="F4072" s="241"/>
      <c r="G4072" s="241"/>
      <c r="H4072" s="241"/>
      <c r="I4072" s="241"/>
      <c r="J4072" s="241"/>
      <c r="K4072" s="241"/>
      <c r="L4072" s="248"/>
      <c r="M4072" s="249"/>
      <c r="N4072" s="52">
        <f>IFERROR(VLOOKUP($A4072,$A$106:$Q$3105,5,FALSE),"DNP")</f>
        <v>7</v>
      </c>
      <c r="O4072" s="52">
        <f>IFERROR(VLOOKUP($A4072,$A$106:$Q$3105,6,FALSE),"DNP")</f>
        <v>7</v>
      </c>
      <c r="P4072" s="52">
        <f>IFERROR(VLOOKUP($A4072,$A$106:$Q$3105,7,FALSE),"DNP")</f>
        <v>8</v>
      </c>
      <c r="Q4072" s="52">
        <f>IFERROR(VLOOKUP($A4072,$A$106:$Q$3105,8,FALSE),"DNP")</f>
        <v>4</v>
      </c>
      <c r="R4072" s="52">
        <f>IFERROR(VLOOKUP($A4072,$A$106:$Q$3105,9,FALSE),"DNP")</f>
        <v>6</v>
      </c>
      <c r="S4072" s="52">
        <f>IFERROR(VLOOKUP($A4072,$A$106:$Q$3105,10,FALSE),"DNP")</f>
        <v>6</v>
      </c>
      <c r="T4072" s="52">
        <f>IFERROR(VLOOKUP($A4072,$A$106:$Q$3105,11,FALSE),"DNP")</f>
        <v>5</v>
      </c>
      <c r="U4072" s="52">
        <f>IFERROR(VLOOKUP($A4072,$A$106:$Q$3105,12,FALSE),"DNP")</f>
        <v>5</v>
      </c>
      <c r="V4072" s="52">
        <f>IFERROR(VLOOKUP($A4072,$A$106:$Q$3105,13,FALSE),"DNP")</f>
        <v>7</v>
      </c>
      <c r="W4072" s="239">
        <f>IF(OR(V4072="DNP",V4072=""),"DNP",SUM(N4072:V4072))</f>
        <v>55</v>
      </c>
      <c r="X4072" s="240">
        <f>IFERROR(VLOOKUP($A4072,$A$106:$Q$3105,17,FALSE),"DNP")</f>
        <v>0</v>
      </c>
      <c r="Y4072" s="49" t="str">
        <f t="shared" ref="Y4072" si="3864">IF(X4072="DNP","DNP",IF(X4072=1,"T",IF(X4072&gt;1,"W","L")))</f>
        <v>L</v>
      </c>
      <c r="Z4072" s="49">
        <f t="shared" si="3807"/>
        <v>0</v>
      </c>
      <c r="AA4072" s="244">
        <f t="shared" si="3808"/>
        <v>0</v>
      </c>
      <c r="AB4072" s="250">
        <f t="shared" ref="AB4072" si="3865">IF(AE4072&gt;=4,ROUNDDOWN((((VLOOKUP(MAX(AE4055:AE4072),AE4055:AK4072,7,FALSE)+VLOOKUP(MAX(AE4055:AE4072)-1,AE4055:AK4072,7,FALSE)+VLOOKUP(MAX(AE4055:AE4072)-2,AE4055:AK4072,7,FALSE)+VLOOKUP(MAX(AE4055:AE4072)-3,AE4055:AK4072,7,FALSE))/4)-36)*0.8,0),G4053)</f>
        <v>12</v>
      </c>
      <c r="AC4072" s="246">
        <f t="shared" si="3841"/>
        <v>18</v>
      </c>
      <c r="AD4072" t="str">
        <f>IF(W4072&lt;&gt;"DNP","P","DNP")</f>
        <v>P</v>
      </c>
      <c r="AE4072" s="52">
        <f>COUNTIF(AD4055:AD4072,"=P")</f>
        <v>18</v>
      </c>
      <c r="AF4072" t="str">
        <f t="shared" si="3811"/>
        <v>R</v>
      </c>
      <c r="AG4072" s="247">
        <f>IF(OR(W4072="DNP",W4072="")=TRUE,0,((W4074-W4072)*0.4)+(IF(Y4072="W",0.3,IF(Y4072="T",0,-0.3)))+(IF(X4072="",0,X4072*0.3)))+IF(OR(L4072="DNP",L4072="")=TRUE,0,((L4074-L4072)*0.4)+(IF(Y4072="W",0.3,IF(Y4072="T",0,-0.3)))+(IF(M4072="",0,M4072*0.3)))</f>
        <v>-1.3666666666666658</v>
      </c>
      <c r="AH4072" s="247">
        <f t="shared" si="3822"/>
        <v>0.39022222222222402</v>
      </c>
      <c r="AI4072">
        <f t="shared" si="3815"/>
        <v>5</v>
      </c>
      <c r="AJ4072">
        <f t="shared" ref="AJ4072" si="3866">AI4072+VLOOKUP(A4072,$A$2999:$O$3103,15,FALSE)</f>
        <v>3</v>
      </c>
      <c r="AK4072">
        <f t="shared" si="3813"/>
        <v>55</v>
      </c>
    </row>
    <row r="4073" spans="1:37" ht="18" x14ac:dyDescent="0.25">
      <c r="A4073" s="238" t="str">
        <f>CONCATENATE($C$10,"S&amp;AP",A4053)</f>
        <v>2015S&amp;AP44</v>
      </c>
      <c r="B4073" s="251" t="s">
        <v>321</v>
      </c>
      <c r="C4073" s="252" t="str">
        <f>CONCATENATE(SUM(C4055:C4072)+100,COUNT(C4055:C4072)+100)</f>
        <v>166109</v>
      </c>
      <c r="D4073" s="252" t="str">
        <f t="shared" ref="D4073:K4073" si="3867">CONCATENATE(SUM(D4055:D4072)+100,COUNT(D4055:D4072)+100)</f>
        <v>149109</v>
      </c>
      <c r="E4073" s="252" t="str">
        <f t="shared" si="3867"/>
        <v>174109</v>
      </c>
      <c r="F4073" s="252" t="str">
        <f t="shared" si="3867"/>
        <v>152109</v>
      </c>
      <c r="G4073" s="252" t="str">
        <f t="shared" si="3867"/>
        <v>152109</v>
      </c>
      <c r="H4073" s="252" t="str">
        <f t="shared" si="3867"/>
        <v>139109</v>
      </c>
      <c r="I4073" s="252" t="str">
        <f t="shared" si="3867"/>
        <v>147109</v>
      </c>
      <c r="J4073" s="252" t="str">
        <f t="shared" si="3867"/>
        <v>136109</v>
      </c>
      <c r="K4073" s="252" t="str">
        <f t="shared" si="3867"/>
        <v>158109</v>
      </c>
      <c r="L4073" s="253"/>
      <c r="M4073" s="254">
        <f>SUM(M4055:M4072)</f>
        <v>12</v>
      </c>
      <c r="N4073" s="252" t="str">
        <f>CONCATENATE(SUM(N4055:N4072)+100,COUNT(N4055:N4072)+100)</f>
        <v>158109</v>
      </c>
      <c r="O4073" s="252" t="str">
        <f t="shared" ref="O4073:V4073" si="3868">CONCATENATE(SUM(O4055:O4072)+100,COUNT(O4055:O4072)+100)</f>
        <v>162109</v>
      </c>
      <c r="P4073" s="252" t="str">
        <f t="shared" si="3868"/>
        <v>165109</v>
      </c>
      <c r="Q4073" s="252" t="str">
        <f t="shared" si="3868"/>
        <v>143109</v>
      </c>
      <c r="R4073" s="252" t="str">
        <f t="shared" si="3868"/>
        <v>137109</v>
      </c>
      <c r="S4073" s="252" t="str">
        <f t="shared" si="3868"/>
        <v>151109</v>
      </c>
      <c r="T4073" s="252" t="str">
        <f t="shared" si="3868"/>
        <v>137109</v>
      </c>
      <c r="U4073" s="252" t="str">
        <f t="shared" si="3868"/>
        <v>151109</v>
      </c>
      <c r="V4073" s="252" t="str">
        <f t="shared" si="3868"/>
        <v>167109</v>
      </c>
      <c r="W4073" s="253"/>
      <c r="X4073" s="254">
        <f>SUM(X4055:X4072)</f>
        <v>12</v>
      </c>
      <c r="Y4073" s="255"/>
      <c r="Z4073" s="256"/>
      <c r="AA4073" s="257"/>
      <c r="AB4073" s="52"/>
      <c r="AC4073" s="52"/>
    </row>
    <row r="4074" spans="1:37" ht="18" x14ac:dyDescent="0.25">
      <c r="B4074" s="251" t="s">
        <v>322</v>
      </c>
      <c r="C4074" s="258">
        <f>AVERAGE(C4055:C4072)</f>
        <v>7.333333333333333</v>
      </c>
      <c r="D4074" s="258">
        <f t="shared" ref="D4074:K4074" si="3869">AVERAGE(D4055:D4072)</f>
        <v>5.4444444444444446</v>
      </c>
      <c r="E4074" s="258">
        <f t="shared" si="3869"/>
        <v>8.2222222222222214</v>
      </c>
      <c r="F4074" s="258">
        <f t="shared" si="3869"/>
        <v>5.7777777777777777</v>
      </c>
      <c r="G4074" s="258">
        <f t="shared" si="3869"/>
        <v>5.7777777777777777</v>
      </c>
      <c r="H4074" s="258">
        <f t="shared" si="3869"/>
        <v>4.333333333333333</v>
      </c>
      <c r="I4074" s="258">
        <f t="shared" si="3869"/>
        <v>5.2222222222222223</v>
      </c>
      <c r="J4074" s="258">
        <f t="shared" si="3869"/>
        <v>4</v>
      </c>
      <c r="K4074" s="258">
        <f t="shared" si="3869"/>
        <v>6.4444444444444446</v>
      </c>
      <c r="L4074" s="259">
        <f>SUM(C4074:K4074)</f>
        <v>52.555555555555557</v>
      </c>
      <c r="M4074" s="260"/>
      <c r="N4074" s="258">
        <f>AVERAGE(N4055:N4072)</f>
        <v>6.4444444444444446</v>
      </c>
      <c r="O4074" s="258">
        <f t="shared" ref="O4074:V4074" si="3870">AVERAGE(O4055:O4072)</f>
        <v>6.8888888888888893</v>
      </c>
      <c r="P4074" s="261">
        <f t="shared" si="3870"/>
        <v>7.2222222222222223</v>
      </c>
      <c r="Q4074" s="261">
        <f t="shared" si="3870"/>
        <v>4.7777777777777777</v>
      </c>
      <c r="R4074" s="261">
        <f t="shared" si="3870"/>
        <v>4.1111111111111107</v>
      </c>
      <c r="S4074" s="261">
        <f t="shared" si="3870"/>
        <v>5.666666666666667</v>
      </c>
      <c r="T4074" s="261">
        <f t="shared" si="3870"/>
        <v>4.1111111111111107</v>
      </c>
      <c r="U4074" s="261">
        <f t="shared" si="3870"/>
        <v>5.666666666666667</v>
      </c>
      <c r="V4074" s="261">
        <f t="shared" si="3870"/>
        <v>7.4444444444444446</v>
      </c>
      <c r="W4074" s="262">
        <f>SUM(N4074:V4074)</f>
        <v>52.333333333333336</v>
      </c>
      <c r="X4074" s="260"/>
      <c r="Y4074" s="148"/>
      <c r="Z4074" s="263"/>
      <c r="AA4074" s="264"/>
      <c r="AB4074" s="52"/>
      <c r="AC4074" s="52"/>
    </row>
    <row r="4075" spans="1:37" x14ac:dyDescent="0.25">
      <c r="B4075" s="265"/>
      <c r="C4075" s="266"/>
      <c r="D4075" s="265"/>
      <c r="E4075" s="266"/>
      <c r="F4075" s="265"/>
      <c r="G4075" s="266"/>
      <c r="H4075" s="265"/>
      <c r="I4075" s="266"/>
      <c r="J4075" s="265"/>
      <c r="K4075" s="266"/>
      <c r="L4075" s="265"/>
      <c r="M4075" s="266"/>
      <c r="N4075" s="265"/>
      <c r="O4075" s="266"/>
      <c r="P4075" s="265"/>
      <c r="Q4075" s="266"/>
      <c r="R4075" s="265"/>
      <c r="S4075" s="266"/>
      <c r="T4075" s="265"/>
      <c r="U4075" s="266"/>
      <c r="V4075" s="265"/>
      <c r="W4075" s="266"/>
      <c r="X4075" s="265"/>
      <c r="Y4075" s="266"/>
      <c r="Z4075" s="265"/>
      <c r="AA4075" s="266"/>
      <c r="AB4075" s="265"/>
      <c r="AC4075" s="266"/>
    </row>
    <row r="4076" spans="1:37" ht="18.75" thickBot="1" x14ac:dyDescent="0.3">
      <c r="B4076" s="267"/>
      <c r="C4076" s="267"/>
      <c r="D4076" s="267"/>
      <c r="E4076" s="296" t="s">
        <v>323</v>
      </c>
      <c r="F4076" s="297"/>
      <c r="G4076" s="297"/>
      <c r="H4076" s="297"/>
      <c r="I4076" s="297"/>
      <c r="J4076" s="297"/>
      <c r="K4076" s="297"/>
      <c r="L4076" s="297"/>
      <c r="M4076" s="297"/>
    </row>
    <row r="4077" spans="1:37" ht="16.5" thickBot="1" x14ac:dyDescent="0.3">
      <c r="B4077" s="267"/>
      <c r="C4077" s="52"/>
      <c r="D4077" s="268" t="s">
        <v>324</v>
      </c>
      <c r="E4077" s="293" t="s">
        <v>325</v>
      </c>
      <c r="F4077" s="294"/>
      <c r="G4077" s="294"/>
      <c r="H4077" s="294"/>
      <c r="I4077" s="294"/>
      <c r="J4077" s="294"/>
      <c r="K4077" s="294"/>
      <c r="L4077" s="294"/>
      <c r="M4077" s="295"/>
      <c r="P4077" t="s">
        <v>326</v>
      </c>
      <c r="R4077" t="s">
        <v>327</v>
      </c>
    </row>
    <row r="4078" spans="1:37" x14ac:dyDescent="0.25">
      <c r="B4078" s="267"/>
      <c r="C4078" s="52"/>
      <c r="D4078" s="269">
        <f>MAX(AC4055:AC4072)</f>
        <v>18</v>
      </c>
      <c r="E4078" s="270" t="s">
        <v>328</v>
      </c>
      <c r="F4078" s="271" t="s">
        <v>329</v>
      </c>
      <c r="G4078" s="271" t="s">
        <v>330</v>
      </c>
      <c r="H4078" s="271" t="s">
        <v>331</v>
      </c>
      <c r="I4078" s="271" t="s">
        <v>332</v>
      </c>
      <c r="J4078" s="271" t="s">
        <v>19</v>
      </c>
      <c r="K4078" s="271" t="s">
        <v>333</v>
      </c>
      <c r="L4078" s="271" t="s">
        <v>334</v>
      </c>
      <c r="M4078" s="272" t="s">
        <v>312</v>
      </c>
      <c r="N4078" t="s">
        <v>318</v>
      </c>
      <c r="O4078" s="273" t="s">
        <v>18</v>
      </c>
      <c r="P4078" s="274" t="s">
        <v>335</v>
      </c>
      <c r="Q4078" s="274" t="s">
        <v>336</v>
      </c>
      <c r="R4078" t="s">
        <v>0</v>
      </c>
      <c r="S4078" t="s">
        <v>1</v>
      </c>
      <c r="T4078" t="s">
        <v>13</v>
      </c>
      <c r="U4078" t="s">
        <v>337</v>
      </c>
      <c r="V4078" s="237" t="s">
        <v>338</v>
      </c>
      <c r="W4078" s="237" t="s">
        <v>339</v>
      </c>
      <c r="X4078" s="237" t="s">
        <v>340</v>
      </c>
      <c r="Y4078" s="237" t="s">
        <v>341</v>
      </c>
      <c r="Z4078" s="237" t="s">
        <v>342</v>
      </c>
      <c r="AA4078" s="237" t="s">
        <v>343</v>
      </c>
      <c r="AB4078" s="237" t="s">
        <v>344</v>
      </c>
      <c r="AC4078" s="237" t="s">
        <v>345</v>
      </c>
    </row>
    <row r="4079" spans="1:37" ht="16.5" thickBot="1" x14ac:dyDescent="0.3">
      <c r="A4079" s="238" t="str">
        <f>CONCATENATE($C$10,"P",A4053)</f>
        <v>2015P44</v>
      </c>
      <c r="B4079" s="275"/>
      <c r="C4079" s="52" t="str">
        <f>C4053</f>
        <v>Bob Zaleski</v>
      </c>
      <c r="D4079" s="276">
        <f>IF(D4078=0,G4053,VLOOKUP(D4078,B4055:AB4072,27,FALSE))</f>
        <v>12</v>
      </c>
      <c r="E4079" s="277">
        <f>E4082+E4085</f>
        <v>24</v>
      </c>
      <c r="F4079" s="277">
        <f>F4082+F4085</f>
        <v>10</v>
      </c>
      <c r="G4079" s="277">
        <f>G4082+G4085</f>
        <v>4</v>
      </c>
      <c r="H4079" s="277">
        <f>H4082+H4085</f>
        <v>4</v>
      </c>
      <c r="I4079" s="277">
        <f>I4082+I4085</f>
        <v>36</v>
      </c>
      <c r="J4079" s="278">
        <f>E4079/I4079</f>
        <v>0.66666666666666663</v>
      </c>
      <c r="K4079" s="279">
        <f>F4079/SUM(F4079:H4079)</f>
        <v>0.55555555555555558</v>
      </c>
      <c r="L4079" s="277">
        <f>L4082+L4085</f>
        <v>1</v>
      </c>
      <c r="M4079" s="277">
        <f>M4082+M4085</f>
        <v>18</v>
      </c>
      <c r="N4079" s="247">
        <f>VLOOKUP(D4078,AC4055:AH4072,6,FALSE)</f>
        <v>0.39022222222222402</v>
      </c>
      <c r="O4079">
        <f>IFERROR(VLOOKUP(D4078,AC4055:AI4072,7,FALSE),AI4055)</f>
        <v>5</v>
      </c>
      <c r="P4079" s="134">
        <f>IF(D4079&lt;=-1,ROUNDUP(((((ROUNDDOWN((AVERAGE(L4055:L4072,W4055:W4072)-36)*0.8,0)+0.001)/0.8)+36)*(COUNT(L4055:L4072,W4055:W4072)+1))-SUM(L4055:L4072,W4055:W4072),0),ROUNDUP(((((ROUNDDOWN((AVERAGE(L4055:L4072,W4055:W4072)-36)*0.8,0)+1)/0.8)+36)*(COUNT(L4055:L4072,W4055:W4072)+1))-SUM(L4055:L4072,W4055:W4072),0))</f>
        <v>73</v>
      </c>
      <c r="Q4079" s="134">
        <f>IF(ROUNDDOWN((AVERAGE(L4055:L4072,W4055:W4072)-36)*0.8,0)&lt;=0,ROUNDDOWN(((((ROUNDDOWN((AVERAGE(L4055:L4072,W4055:W4072)-36)*0.8,0)-1)/0.8)+36)*(COUNT(L4055:L4072,W4055:W4072)+1))-SUM(L4055:L4072,W4055:W4072),0),ROUNDDOWN(((((ROUNDDOWN((AVERAGE(L4055:L4072,W4055:W4072)-36)*0.8,0)-0.001)/0.8)+36)*(COUNT(L4055:L4072,W4055:W4072)+1))-SUM(L4055:L4072,W4055:W4072),0))</f>
        <v>48</v>
      </c>
      <c r="R4079" s="247">
        <f>L4074</f>
        <v>52.555555555555557</v>
      </c>
      <c r="S4079" s="247">
        <f>W4074</f>
        <v>52.333333333333336</v>
      </c>
      <c r="T4079">
        <f>SUMIF(AD4055:AD4072,"P",AI4055:AI4072)</f>
        <v>76</v>
      </c>
      <c r="U4079">
        <f>SUMIF(AD4055:AD4072,"P",AJ4055:AJ4072)</f>
        <v>77</v>
      </c>
      <c r="V4079" s="280">
        <f>SUM(COUNTIF(C4055:C4072,3),COUNTIF(D4055:D4072,2),COUNTIF(E4055:E4072,3),COUNTIF(F4055:F4072,2),COUNTIF(G4055:G4072,2),COUNTIF(H4055:H4072,1),COUNTIF(I4055:I4072,2),COUNTIF(J4055:J4072,1),COUNTIF(K4055:K4072,2),COUNTIF(N4055:N4072,2),COUNTIF(O4055:O4072,2),COUNTIF(P4055:P4072,3),COUNTIF(Q4055:Q4072,2),COUNTIF(R4055:R4072,1),COUNTIF(S4055:S4072,2),COUNTIF(T4055:T4072,1),COUNTIF(U4055:U4072,2),COUNTIF(V4055:V4072,3))/(9*MAX($AE4055:$AE4072))</f>
        <v>0</v>
      </c>
      <c r="W4079" s="280">
        <f>SUM(COUNTIF(C4055:C4072,4),COUNTIF(D4055:D4072,3),COUNTIF(E4055:E4072,4),COUNTIF(F4055:F4072,3),COUNTIF(G4055:G4072,3),COUNTIF(H4055:H4072,2),COUNTIF(I4055:I4072,3),COUNTIF(J4055:J4072,2),COUNTIF(K4055:K4072,3),COUNTIF(N4055:N4072,3),COUNTIF(O4055:O4072,3),COUNTIF(P4055:P4072,4),COUNTIF(Q4055:Q4072,3),COUNTIF(R4055:R4072,2),COUNTIF(S4055:S4072,3),COUNTIF(T4055:T4072,2),COUNTIF(U4055:U4072,3),COUNTIF(V4055:V4072,4))/(9*MAX($AE4055:$AE4072))</f>
        <v>0</v>
      </c>
      <c r="X4079" s="280">
        <f>SUM(COUNTIF(C4055:C4072,5),COUNTIF(D4055:D4072,4),COUNTIF(E4055:E4072,5),COUNTIF(F4055:F4072,4),COUNTIF(G4055:G4072,4),COUNTIF(H4055:H4072,3),COUNTIF(I4055:I4072,4),COUNTIF(J4055:J4072,3),COUNTIF(K4055:K4072,4),COUNTIF(N4055:N4072,4),COUNTIF(O4055:O4072,4),COUNTIF(P4055:P4072,5),COUNTIF(Q4055:Q4072,4),COUNTIF(R4055:R4072,3),COUNTIF(S4055:S4072,4),COUNTIF(T4055:T4072,3),COUNTIF(U4055:U4072,4),COUNTIF(V4055:V4072,5))/(9*MAX($AE4055:$AE4072))</f>
        <v>5.5555555555555552E-2</v>
      </c>
      <c r="Y4079" s="280">
        <f>SUM(COUNTIF(C4055:C4072,6),COUNTIF(D4055:D4072,5),COUNTIF(E4055:E4072,6),COUNTIF(F4055:F4072,5),COUNTIF(G4055:G4072,5),COUNTIF(H4055:H4072,4),COUNTIF(I4055:I4072,5),COUNTIF(J4055:J4072,4),COUNTIF(K4055:K4072,5),COUNTIF(N4055:N4072,5),COUNTIF(O4055:O4072,5),COUNTIF(P4055:P4072,6),COUNTIF(Q4055:Q4072,5),COUNTIF(R4055:R4072,4),COUNTIF(S4055:S4072,5),COUNTIF(T4055:T4072,4),COUNTIF(U4055:U4072,5),COUNTIF(V4055:V4072,6))/(9*MAX($AE4055:$AE4072))</f>
        <v>0.38271604938271603</v>
      </c>
      <c r="Z4079" s="280">
        <f>SUM(COUNTIF(C4055:C4072,"&gt;=7"),COUNTIF(D4055:D4072,"&gt;=6"),COUNTIF(E4055:E4072,"&gt;=7"),COUNTIF(F4055:F4072,"&gt;=6"),COUNTIF(G4055:G4072,"&gt;=6"),COUNTIF(H4055:H4072,"&gt;=5"),COUNTIF(I4055:I4072,"&gt;=6"),COUNTIF(J4055:J4072,"&gt;=5"),COUNTIF(K4055:K4072,"&gt;=6"),COUNTIF(N4055:N4072,"&gt;=6"),COUNTIF(O4055:O4072,"&gt;=6"),COUNTIF(P4055:P4072,"&gt;=7"),COUNTIF(Q4055:Q4072,"&gt;=6"),COUNTIF(R4055:R4072,"&gt;=5"),COUNTIF(S4055:S4072,"&gt;=6"),COUNTIF(T4055:T4072,"&gt;=5"),COUNTIF(U4055:U4072,"&gt;=6"),COUNTIF(V4055:V4072,"&gt;=7"))/(9*MAX($AE4055:$AE4072))</f>
        <v>0.56172839506172845</v>
      </c>
      <c r="AA4079">
        <f>AVERAGE(AI4055:AI4064)</f>
        <v>3.8</v>
      </c>
      <c r="AB4079">
        <f t="shared" ref="AB4079" si="3871">MAX(AI4055:AI4072)</f>
        <v>6</v>
      </c>
      <c r="AC4079">
        <f>MIN(AI4055:AI4071)</f>
        <v>3</v>
      </c>
    </row>
    <row r="4080" spans="1:37" x14ac:dyDescent="0.25">
      <c r="E4080" s="293" t="s">
        <v>346</v>
      </c>
      <c r="F4080" s="294"/>
      <c r="G4080" s="294"/>
      <c r="H4080" s="294"/>
      <c r="I4080" s="294"/>
      <c r="J4080" s="294"/>
      <c r="K4080" s="294"/>
      <c r="L4080" s="294"/>
      <c r="M4080" s="295"/>
    </row>
    <row r="4081" spans="1:37" x14ac:dyDescent="0.25">
      <c r="E4081" s="270" t="s">
        <v>328</v>
      </c>
      <c r="F4081" s="271" t="s">
        <v>329</v>
      </c>
      <c r="G4081" s="271" t="s">
        <v>330</v>
      </c>
      <c r="H4081" s="271" t="s">
        <v>331</v>
      </c>
      <c r="I4081" s="271" t="s">
        <v>332</v>
      </c>
      <c r="J4081" s="271" t="s">
        <v>19</v>
      </c>
      <c r="K4081" s="271" t="s">
        <v>333</v>
      </c>
      <c r="L4081" s="271" t="s">
        <v>334</v>
      </c>
      <c r="M4081" s="272" t="s">
        <v>312</v>
      </c>
    </row>
    <row r="4082" spans="1:37" ht="16.5" thickBot="1" x14ac:dyDescent="0.3">
      <c r="E4082" s="281">
        <f>M4073</f>
        <v>12</v>
      </c>
      <c r="F4082" s="199">
        <f>COUNTIF(M4055:M4072,"&gt;1")</f>
        <v>5</v>
      </c>
      <c r="G4082" s="199">
        <f>COUNTIF(M4055:M4072,"&lt;1")</f>
        <v>2</v>
      </c>
      <c r="H4082" s="199">
        <f>COUNTIF(M4055:M4072,"=1")</f>
        <v>2</v>
      </c>
      <c r="I4082" s="199">
        <f>SUM(F4082:H4082)*2</f>
        <v>18</v>
      </c>
      <c r="J4082" s="278">
        <f>E4082/I4082</f>
        <v>0.66666666666666663</v>
      </c>
      <c r="K4082" s="279">
        <f>F4082/SUM(F4082:H4082)</f>
        <v>0.55555555555555558</v>
      </c>
      <c r="L4082" s="282">
        <f>SUM(Z4055,Z4057,Z4059,Z4061,Z4063,Z4065,Z4067,Z4069,Z4071)</f>
        <v>0</v>
      </c>
      <c r="M4082" s="283">
        <f>SUM(AA4055,AA4057,AA4059,AA4061,AA4063,AA4065,AA4067,AA4069,AA4071)</f>
        <v>0</v>
      </c>
    </row>
    <row r="4083" spans="1:37" x14ac:dyDescent="0.25">
      <c r="E4083" s="293" t="s">
        <v>347</v>
      </c>
      <c r="F4083" s="294"/>
      <c r="G4083" s="294"/>
      <c r="H4083" s="294"/>
      <c r="I4083" s="294"/>
      <c r="J4083" s="294"/>
      <c r="K4083" s="294"/>
      <c r="L4083" s="294"/>
      <c r="M4083" s="295"/>
    </row>
    <row r="4084" spans="1:37" x14ac:dyDescent="0.25">
      <c r="E4084" s="270" t="s">
        <v>328</v>
      </c>
      <c r="F4084" s="271" t="s">
        <v>329</v>
      </c>
      <c r="G4084" s="271" t="s">
        <v>330</v>
      </c>
      <c r="H4084" s="271" t="s">
        <v>331</v>
      </c>
      <c r="I4084" s="271" t="s">
        <v>332</v>
      </c>
      <c r="J4084" s="271" t="s">
        <v>19</v>
      </c>
      <c r="K4084" s="271" t="s">
        <v>333</v>
      </c>
      <c r="L4084" s="271" t="s">
        <v>334</v>
      </c>
      <c r="M4084" s="272" t="s">
        <v>312</v>
      </c>
    </row>
    <row r="4085" spans="1:37" ht="16.5" thickBot="1" x14ac:dyDescent="0.3">
      <c r="E4085" s="281">
        <f>X4073</f>
        <v>12</v>
      </c>
      <c r="F4085" s="199">
        <f>COUNTIF(X4055:X4072,"&gt;1")</f>
        <v>5</v>
      </c>
      <c r="G4085" s="199">
        <f>COUNTIF(X4055:X4072,"&lt;1")</f>
        <v>2</v>
      </c>
      <c r="H4085" s="199">
        <f>COUNTIF(X4055:X4072,"=1")</f>
        <v>2</v>
      </c>
      <c r="I4085" s="199">
        <f>SUM(F4085:H4085)*2</f>
        <v>18</v>
      </c>
      <c r="J4085" s="278">
        <f>E4085/I4085</f>
        <v>0.66666666666666663</v>
      </c>
      <c r="K4085" s="279">
        <f>F4085/SUM(F4085:H4085)</f>
        <v>0.55555555555555558</v>
      </c>
      <c r="L4085" s="284">
        <f>SUM(Z4056,Z4058,Z4060,Z4062,Z4064,Z4066,Z4068,Z4070,Z4072)</f>
        <v>1</v>
      </c>
      <c r="M4085" s="285">
        <f>SUM(AA4056,AA4058,AA4060,AA4062,AA4064,AA4066,AA4068,AA4070,AA4072)</f>
        <v>18</v>
      </c>
    </row>
    <row r="4087" spans="1:37" ht="16.5" thickBot="1" x14ac:dyDescent="0.3"/>
    <row r="4088" spans="1:37" ht="21" thickBot="1" x14ac:dyDescent="0.35">
      <c r="A4088" s="223">
        <v>57</v>
      </c>
      <c r="B4088" s="224"/>
      <c r="C4088" s="225" t="s">
        <v>217</v>
      </c>
      <c r="D4088" s="225"/>
      <c r="E4088" s="225"/>
      <c r="F4088" s="23" t="s">
        <v>308</v>
      </c>
      <c r="G4088" s="226">
        <v>13</v>
      </c>
      <c r="I4088" s="225"/>
      <c r="J4088" s="52"/>
      <c r="K4088" s="52"/>
      <c r="L4088" s="298" t="s">
        <v>0</v>
      </c>
      <c r="M4088" s="299"/>
      <c r="N4088" s="225"/>
      <c r="O4088" s="225"/>
      <c r="P4088" s="225"/>
      <c r="Q4088" s="225"/>
      <c r="R4088" s="225" t="s">
        <v>309</v>
      </c>
      <c r="S4088" s="226">
        <v>4</v>
      </c>
      <c r="T4088" s="52"/>
      <c r="U4088" s="52"/>
      <c r="V4088" s="52"/>
      <c r="W4088" s="298" t="s">
        <v>1</v>
      </c>
      <c r="X4088" s="299"/>
      <c r="Y4088" s="52"/>
      <c r="Z4088" s="52"/>
      <c r="AA4088" s="52"/>
      <c r="AB4088" s="52"/>
      <c r="AC4088" s="52"/>
    </row>
    <row r="4089" spans="1:37" ht="16.5" thickBot="1" x14ac:dyDescent="0.3">
      <c r="B4089" s="52" t="s">
        <v>4</v>
      </c>
      <c r="C4089" s="228">
        <v>1</v>
      </c>
      <c r="D4089" s="229">
        <v>2</v>
      </c>
      <c r="E4089" s="229">
        <v>3</v>
      </c>
      <c r="F4089" s="229">
        <v>4</v>
      </c>
      <c r="G4089" s="229">
        <v>5</v>
      </c>
      <c r="H4089" s="229">
        <v>6</v>
      </c>
      <c r="I4089" s="229">
        <v>7</v>
      </c>
      <c r="J4089" s="229">
        <v>8</v>
      </c>
      <c r="K4089" s="230">
        <v>9</v>
      </c>
      <c r="L4089" s="231" t="s">
        <v>69</v>
      </c>
      <c r="M4089" s="232" t="s">
        <v>8</v>
      </c>
      <c r="N4089" s="233">
        <v>10</v>
      </c>
      <c r="O4089" s="234">
        <v>11</v>
      </c>
      <c r="P4089" s="234">
        <v>12</v>
      </c>
      <c r="Q4089" s="234">
        <v>13</v>
      </c>
      <c r="R4089" s="234">
        <v>14</v>
      </c>
      <c r="S4089" s="234">
        <v>15</v>
      </c>
      <c r="T4089" s="234">
        <v>16</v>
      </c>
      <c r="U4089" s="234">
        <v>17</v>
      </c>
      <c r="V4089" s="234">
        <v>18</v>
      </c>
      <c r="W4089" s="231" t="s">
        <v>69</v>
      </c>
      <c r="X4089" s="232" t="s">
        <v>8</v>
      </c>
      <c r="Y4089" s="235" t="s">
        <v>310</v>
      </c>
      <c r="Z4089" s="236" t="s">
        <v>311</v>
      </c>
      <c r="AA4089" s="235" t="s">
        <v>312</v>
      </c>
      <c r="AB4089" s="235" t="s">
        <v>313</v>
      </c>
      <c r="AC4089" s="237" t="s">
        <v>314</v>
      </c>
      <c r="AD4089" s="237" t="s">
        <v>315</v>
      </c>
      <c r="AE4089" s="237" t="s">
        <v>316</v>
      </c>
      <c r="AF4089" s="237" t="s">
        <v>192</v>
      </c>
      <c r="AG4089" s="237" t="s">
        <v>317</v>
      </c>
      <c r="AH4089" s="237" t="s">
        <v>318</v>
      </c>
      <c r="AI4089" s="237" t="s">
        <v>18</v>
      </c>
      <c r="AJ4089" s="237" t="s">
        <v>319</v>
      </c>
      <c r="AK4089" t="s">
        <v>69</v>
      </c>
    </row>
    <row r="4090" spans="1:37" ht="16.5" thickBot="1" x14ac:dyDescent="0.3">
      <c r="A4090" s="238" t="str">
        <f>CONCATENATE($C$10,"Wk ",B4090,"P",A4088)</f>
        <v>2015Wk 1P57</v>
      </c>
      <c r="B4090" s="52">
        <v>1</v>
      </c>
      <c r="C4090" s="52">
        <f>IFERROR(VLOOKUP($A4090,$A$106:$Q$3105,5,FALSE),"DNP")</f>
        <v>10</v>
      </c>
      <c r="D4090" s="52">
        <f>IFERROR(VLOOKUP($A4090,$A$106:$Q$3105,6,FALSE),"DNP")</f>
        <v>6</v>
      </c>
      <c r="E4090" s="52">
        <f>IFERROR(VLOOKUP($A4090,$A$106:$Q$3105,7,FALSE),"DNP")</f>
        <v>8</v>
      </c>
      <c r="F4090" s="52">
        <f>IFERROR(VLOOKUP($A4090,$A$106:$Q$3105,8,FALSE),"DNP")</f>
        <v>7</v>
      </c>
      <c r="G4090" s="52">
        <f>IFERROR(VLOOKUP($A4090,$A$106:$Q$3105,9,FALSE),"DNP")</f>
        <v>7</v>
      </c>
      <c r="H4090" s="52">
        <f>IFERROR(VLOOKUP($A4090,$A$106:$Q$3105,10,FALSE),"DNP")</f>
        <v>5</v>
      </c>
      <c r="I4090" s="52">
        <f>IFERROR(VLOOKUP($A4090,$A$106:$Q$3105,11,FALSE),"DNP")</f>
        <v>7</v>
      </c>
      <c r="J4090" s="52">
        <f>IFERROR(VLOOKUP($A4090,$A$106:$Q$3105,12,FALSE),"DNP")</f>
        <v>3</v>
      </c>
      <c r="K4090" s="52">
        <f>IFERROR(VLOOKUP($A4090,$A$106:$Q$3105,13,FALSE),"DNP")</f>
        <v>7</v>
      </c>
      <c r="L4090" s="239">
        <f>IF(OR(K4090="DNP",K4090=""),"DNP",SUM(C4090:K4090))</f>
        <v>60</v>
      </c>
      <c r="M4090" s="240">
        <f>IFERROR(VLOOKUP($A4090,$A$106:$Q$3105,17,FALSE),"DNP")</f>
        <v>0</v>
      </c>
      <c r="N4090" s="241"/>
      <c r="O4090" s="241"/>
      <c r="P4090" s="241"/>
      <c r="Q4090" s="241"/>
      <c r="R4090" s="241"/>
      <c r="S4090" s="241"/>
      <c r="T4090" s="241"/>
      <c r="U4090" s="241"/>
      <c r="V4090" s="241"/>
      <c r="W4090" s="242"/>
      <c r="X4090" s="243"/>
      <c r="Y4090" s="49" t="str">
        <f>IF(M4090="DNP","DNP",IF(M4090=1,"T",IF(M4090&gt;1,"W","L")))</f>
        <v>L</v>
      </c>
      <c r="Z4090" s="49">
        <f t="shared" ref="Z4090:Z4107" si="3872">IFERROR(VLOOKUP($A4090,$A$106:$Q$3105,15,FALSE),"")</f>
        <v>0</v>
      </c>
      <c r="AA4090" s="244">
        <f t="shared" ref="AA4090:AA4107" si="3873">IFERROR(VLOOKUP($A4090,$A$106:$Q$3105,16,FALSE),"")</f>
        <v>0</v>
      </c>
      <c r="AB4090" s="245">
        <f t="shared" ref="AB4090" si="3874">G4088</f>
        <v>13</v>
      </c>
      <c r="AC4090" s="246">
        <f t="shared" ref="AC4090:AC4098" si="3875">IF(VLOOKUP(LEFT($A4090,8),$A$106:$Q$3105,17,FALSE)="Played",B4090,"")</f>
        <v>1</v>
      </c>
      <c r="AD4090" t="str">
        <f>IF(L4090&lt;&gt;"DNP","P","DNP")</f>
        <v>P</v>
      </c>
      <c r="AE4090" s="52">
        <f>COUNTIF(AD4090:AD4090,"=P")</f>
        <v>1</v>
      </c>
      <c r="AF4090" t="str">
        <f t="shared" ref="AF4090:AF4107" si="3876">IFERROR(VLOOKUP($A4090,$A$106:$R$3105,18,FALSE),"DNP")</f>
        <v>R</v>
      </c>
      <c r="AG4090" s="247">
        <f>IF(OR(W4090="DNP",W4090="")=TRUE,0,((W4109-W4090)*0.4)+(IF(Y4090="W",0.3,IF(Y4090="T",0,-0.3)))+(IF(X4090="",0,X4090*0.3)))+IF(OR(L4090="DNP",L4090="")=TRUE,0,((L4109-L4090)*0.4)+(IF(Y4090="W",0.3,IF(Y4090="T",0,-0.3)))+(IF(M4090="",0,M4090*0.3)))</f>
        <v>-2.7</v>
      </c>
      <c r="AH4090" s="247">
        <f>AG4090</f>
        <v>-2.7</v>
      </c>
      <c r="AI4090">
        <f>(34-(AB4090*2))/2</f>
        <v>4</v>
      </c>
      <c r="AJ4090">
        <f t="shared" ref="AJ4090" si="3877">AI4090+VLOOKUP(A4090,$A$160:$O$264,15,FALSE)</f>
        <v>1</v>
      </c>
      <c r="AK4090">
        <f t="shared" ref="AK4090" si="3878">IFERROR(L4090+W4090,"DNP")</f>
        <v>60</v>
      </c>
    </row>
    <row r="4091" spans="1:37" ht="16.5" thickBot="1" x14ac:dyDescent="0.3">
      <c r="A4091" s="238" t="str">
        <f>CONCATENATE($C$10,"Wk ",B4091,"P",A4088)</f>
        <v>2015Wk 2P57</v>
      </c>
      <c r="B4091" s="52">
        <v>2</v>
      </c>
      <c r="C4091" s="241"/>
      <c r="D4091" s="241"/>
      <c r="E4091" s="241"/>
      <c r="F4091" s="241"/>
      <c r="G4091" s="241"/>
      <c r="H4091" s="241"/>
      <c r="I4091" s="241"/>
      <c r="J4091" s="241"/>
      <c r="K4091" s="241"/>
      <c r="L4091" s="248"/>
      <c r="M4091" s="249"/>
      <c r="N4091" s="52">
        <f>IFERROR(VLOOKUP($A4091,$A$106:$Q$3105,5,FALSE),"DNP")</f>
        <v>7</v>
      </c>
      <c r="O4091" s="52">
        <f>IFERROR(VLOOKUP($A4091,$A$106:$Q$3105,6,FALSE),"DNP")</f>
        <v>6</v>
      </c>
      <c r="P4091" s="52">
        <f>IFERROR(VLOOKUP($A4091,$A$106:$Q$3105,7,FALSE),"DNP")</f>
        <v>7</v>
      </c>
      <c r="Q4091" s="52">
        <f>IFERROR(VLOOKUP($A4091,$A$106:$Q$3105,8,FALSE),"DNP")</f>
        <v>6</v>
      </c>
      <c r="R4091" s="52">
        <f>IFERROR(VLOOKUP($A4091,$A$106:$Q$3105,9,FALSE),"DNP")</f>
        <v>3</v>
      </c>
      <c r="S4091" s="52">
        <f>IFERROR(VLOOKUP($A4091,$A$106:$Q$3105,10,FALSE),"DNP")</f>
        <v>7</v>
      </c>
      <c r="T4091" s="52">
        <f>IFERROR(VLOOKUP($A4091,$A$106:$Q$3105,11,FALSE),"DNP")</f>
        <v>4</v>
      </c>
      <c r="U4091" s="52">
        <f>IFERROR(VLOOKUP($A4091,$A$106:$Q$3105,12,FALSE),"DNP")</f>
        <v>6</v>
      </c>
      <c r="V4091" s="52">
        <f>IFERROR(VLOOKUP($A4091,$A$106:$Q$3105,13,FALSE),"DNP")</f>
        <v>7</v>
      </c>
      <c r="W4091" s="239">
        <f>IF(OR(V4091="DNP",V4091=""),"DNP",SUM(N4091:V4091))</f>
        <v>53</v>
      </c>
      <c r="X4091" s="240">
        <f>IFERROR(VLOOKUP($A4091,$A$106:$Q$3105,17,FALSE),"DNP")</f>
        <v>1</v>
      </c>
      <c r="Y4091" s="49" t="str">
        <f>IF(X4091="DNP","DNP",IF(X4091=1,"T",IF(X4091&gt;1,"W","L")))</f>
        <v>T</v>
      </c>
      <c r="Z4091" s="49">
        <f t="shared" si="3872"/>
        <v>0</v>
      </c>
      <c r="AA4091" s="244">
        <f t="shared" si="3873"/>
        <v>0</v>
      </c>
      <c r="AB4091" s="245">
        <f t="shared" ref="AB4091" si="3879">G4088</f>
        <v>13</v>
      </c>
      <c r="AC4091" s="246">
        <f t="shared" si="3875"/>
        <v>2</v>
      </c>
      <c r="AD4091" t="str">
        <f>IF(W4091&lt;&gt;"DNP","P","DNP")</f>
        <v>P</v>
      </c>
      <c r="AE4091" s="52">
        <f>COUNTIF(AD4090:AD4091,"=P")</f>
        <v>2</v>
      </c>
      <c r="AF4091" t="str">
        <f t="shared" si="3876"/>
        <v>R</v>
      </c>
      <c r="AG4091" s="247">
        <f>IF(OR(W4091="DNP",W4091="")=TRUE,0,((W4109-W4091)*0.4)+(IF(Y4091="W",0.3,IF(Y4091="T",0,-0.3)))+(IF(X4091="",0,X4091*0.3)))+IF(OR(L4091="DNP",L4091="")=TRUE,0,((L4109-L4091)*0.4)+(IF(Y4091="W",0.3,IF(Y4091="T",0,-0.3)))+(IF(M4091="",0,M4091*0.3)))</f>
        <v>0.56666666666666854</v>
      </c>
      <c r="AH4091" s="247">
        <f>AG4091+(AG4090*0.67)</f>
        <v>-1.2423333333333315</v>
      </c>
      <c r="AI4091">
        <f t="shared" ref="AI4091:AI4107" si="3880">(34-(AB4091*2))/2</f>
        <v>4</v>
      </c>
      <c r="AJ4091">
        <f t="shared" ref="AJ4091" si="3881">AI4091+VLOOKUP(A4091,$A$327:$O$431,15,FALSE)</f>
        <v>3</v>
      </c>
      <c r="AK4091">
        <f t="shared" si="3813"/>
        <v>53</v>
      </c>
    </row>
    <row r="4092" spans="1:37" ht="16.5" thickBot="1" x14ac:dyDescent="0.3">
      <c r="A4092" s="238" t="str">
        <f>CONCATENATE($C$10,"Wk ",B4092,"P",A4088)</f>
        <v>2015Wk 3P57</v>
      </c>
      <c r="B4092" s="52">
        <v>3</v>
      </c>
      <c r="C4092" s="52">
        <f>IFERROR(VLOOKUP($A4092,$A$106:$Q$3105,5,FALSE),"DNP")</f>
        <v>7</v>
      </c>
      <c r="D4092" s="52">
        <f>IFERROR(VLOOKUP($A4092,$A$106:$Q$3105,6,FALSE),"DNP")</f>
        <v>8</v>
      </c>
      <c r="E4092" s="52">
        <f>IFERROR(VLOOKUP($A4092,$A$106:$Q$3105,7,FALSE),"DNP")</f>
        <v>7</v>
      </c>
      <c r="F4092" s="52">
        <f>IFERROR(VLOOKUP($A4092,$A$106:$Q$3105,8,FALSE),"DNP")</f>
        <v>7</v>
      </c>
      <c r="G4092" s="52">
        <f>IFERROR(VLOOKUP($A4092,$A$106:$Q$3105,9,FALSE),"DNP")</f>
        <v>5</v>
      </c>
      <c r="H4092" s="52">
        <f>IFERROR(VLOOKUP($A4092,$A$106:$Q$3105,10,FALSE),"DNP")</f>
        <v>4</v>
      </c>
      <c r="I4092" s="52">
        <f>IFERROR(VLOOKUP($A4092,$A$106:$Q$3105,11,FALSE),"DNP")</f>
        <v>5</v>
      </c>
      <c r="J4092" s="52">
        <f>IFERROR(VLOOKUP($A4092,$A$106:$Q$3105,12,FALSE),"DNP")</f>
        <v>4</v>
      </c>
      <c r="K4092" s="52">
        <f>IFERROR(VLOOKUP($A4092,$A$106:$Q$3105,13,FALSE),"DNP")</f>
        <v>8</v>
      </c>
      <c r="L4092" s="239">
        <f>IF(OR(K4092="DNP",K4092=""),"DNP",SUM(C4092:K4092))</f>
        <v>55</v>
      </c>
      <c r="M4092" s="240">
        <f>IFERROR(VLOOKUP($A4092,$A$106:$Q$3105,17,FALSE),"DNP")</f>
        <v>0</v>
      </c>
      <c r="N4092" s="241"/>
      <c r="O4092" s="241"/>
      <c r="P4092" s="241"/>
      <c r="Q4092" s="241"/>
      <c r="R4092" s="241"/>
      <c r="S4092" s="241"/>
      <c r="T4092" s="241"/>
      <c r="U4092" s="241"/>
      <c r="V4092" s="241"/>
      <c r="W4092" s="242"/>
      <c r="X4092" s="243"/>
      <c r="Y4092" s="49" t="str">
        <f t="shared" ref="Y4092" si="3882">IF(M4092="DNP","DNP",IF(M4092=1,"T",IF(M4092&gt;1,"W","L")))</f>
        <v>L</v>
      </c>
      <c r="Z4092" s="49">
        <f t="shared" si="3872"/>
        <v>0</v>
      </c>
      <c r="AA4092" s="244">
        <f t="shared" si="3873"/>
        <v>0</v>
      </c>
      <c r="AB4092" s="250">
        <f t="shared" ref="AB4092" si="3883">G4088</f>
        <v>13</v>
      </c>
      <c r="AC4092" s="246">
        <f t="shared" si="3875"/>
        <v>3</v>
      </c>
      <c r="AD4092" t="str">
        <f>IF(L4092&lt;&gt;"DNP","P","DNP")</f>
        <v>P</v>
      </c>
      <c r="AE4092" s="52">
        <f>COUNTIF(AD4090:AD4092,"=P")</f>
        <v>3</v>
      </c>
      <c r="AF4092" t="str">
        <f t="shared" si="3876"/>
        <v>R</v>
      </c>
      <c r="AG4092" s="247">
        <f>IF(OR(W4092="DNP",W4092="")=TRUE,0,((W4109-W4092)*0.4)+(IF(Y4092="W",0.3,IF(Y4092="T",0,-0.3)))+(IF(X4092="",0,X4092*0.3)))+IF(OR(L4092="DNP",L4092="")=TRUE,0,((L4109-L4092)*0.4)+(IF(Y4092="W",0.3,IF(Y4092="T",0,-0.3)))+(IF(M4092="",0,M4092*0.3)))</f>
        <v>-0.7</v>
      </c>
      <c r="AH4092" s="247">
        <f>AG4092+(AG4091*0.67)+AG4090*0.33</f>
        <v>-1.2113333333333323</v>
      </c>
      <c r="AI4092">
        <f t="shared" si="3880"/>
        <v>4</v>
      </c>
      <c r="AJ4092">
        <f t="shared" ref="AJ4092" si="3884">AI4092+VLOOKUP(A4092,$A$494:$O$598,15,FALSE)</f>
        <v>2</v>
      </c>
      <c r="AK4092">
        <f t="shared" si="3813"/>
        <v>55</v>
      </c>
    </row>
    <row r="4093" spans="1:37" ht="16.5" thickBot="1" x14ac:dyDescent="0.3">
      <c r="A4093" s="238" t="str">
        <f>CONCATENATE($C$10,"Wk ",B4093,"P",A4088)</f>
        <v>2015Wk 4P57</v>
      </c>
      <c r="B4093" s="52">
        <v>4</v>
      </c>
      <c r="C4093" s="241"/>
      <c r="D4093" s="241"/>
      <c r="E4093" s="241"/>
      <c r="F4093" s="241"/>
      <c r="G4093" s="241"/>
      <c r="H4093" s="241"/>
      <c r="I4093" s="241"/>
      <c r="J4093" s="241"/>
      <c r="K4093" s="241"/>
      <c r="L4093" s="248"/>
      <c r="M4093" s="249"/>
      <c r="N4093" s="52">
        <f>IFERROR(VLOOKUP($A4093,$A$106:$Q$3105,5,FALSE),"DNP")</f>
        <v>8</v>
      </c>
      <c r="O4093" s="52">
        <f>IFERROR(VLOOKUP($A4093,$A$106:$Q$3105,6,FALSE),"DNP")</f>
        <v>7</v>
      </c>
      <c r="P4093" s="52">
        <f>IFERROR(VLOOKUP($A4093,$A$106:$Q$3105,7,FALSE),"DNP")</f>
        <v>9</v>
      </c>
      <c r="Q4093" s="52">
        <f>IFERROR(VLOOKUP($A4093,$A$106:$Q$3105,8,FALSE),"DNP")</f>
        <v>3</v>
      </c>
      <c r="R4093" s="52">
        <f>IFERROR(VLOOKUP($A4093,$A$106:$Q$3105,9,FALSE),"DNP")</f>
        <v>4</v>
      </c>
      <c r="S4093" s="52">
        <f>IFERROR(VLOOKUP($A4093,$A$106:$Q$3105,10,FALSE),"DNP")</f>
        <v>6</v>
      </c>
      <c r="T4093" s="52">
        <f>IFERROR(VLOOKUP($A4093,$A$106:$Q$3105,11,FALSE),"DNP")</f>
        <v>3</v>
      </c>
      <c r="U4093" s="52">
        <f>IFERROR(VLOOKUP($A4093,$A$106:$Q$3105,12,FALSE),"DNP")</f>
        <v>8</v>
      </c>
      <c r="V4093" s="52">
        <f>IFERROR(VLOOKUP($A4093,$A$106:$Q$3105,13,FALSE),"DNP")</f>
        <v>6</v>
      </c>
      <c r="W4093" s="239">
        <f>IF(OR(V4093="DNP",V4093=""),"DNP",SUM(N4093:V4093))</f>
        <v>54</v>
      </c>
      <c r="X4093" s="240">
        <f>IFERROR(VLOOKUP($A4093,$A$106:$Q$3105,17,FALSE),"DNP")</f>
        <v>2</v>
      </c>
      <c r="Y4093" s="49" t="str">
        <f t="shared" ref="Y4093" si="3885">IF(X4093="DNP","DNP",IF(X4093=1,"T",IF(X4093&gt;1,"W","L")))</f>
        <v>W</v>
      </c>
      <c r="Z4093" s="49">
        <f t="shared" si="3872"/>
        <v>1</v>
      </c>
      <c r="AA4093" s="244">
        <f t="shared" si="3873"/>
        <v>18</v>
      </c>
      <c r="AB4093" s="250">
        <f t="shared" ref="AB4093" si="3886">IF(AE4093&gt;=4,ROUNDDOWN((((VLOOKUP(MAX(AE4090:AE4093),AE4090:AK4107,7,FALSE)+VLOOKUP(MAX(AE4090:AE4093)-1,AE4090:AK4107,7,FALSE)+VLOOKUP(MAX(AE4090:AE4093)-2,AE4090:AK4107,7,FALSE)+VLOOKUP(MAX(AE4090:AE4093)-3,AE4090:AK4107,7,FALSE))/4)-36)*0.8,0),G4088)</f>
        <v>15</v>
      </c>
      <c r="AC4093" s="246">
        <f t="shared" si="3875"/>
        <v>4</v>
      </c>
      <c r="AD4093" t="str">
        <f>IF(W4093&lt;&gt;"DNP","P","DNP")</f>
        <v>P</v>
      </c>
      <c r="AE4093" s="52">
        <f>COUNTIF(AD4090:AD4093,"=P")</f>
        <v>4</v>
      </c>
      <c r="AF4093" t="str">
        <f t="shared" si="3876"/>
        <v>R</v>
      </c>
      <c r="AG4093" s="247">
        <f>IF(OR(W4093="DNP",W4093="")=TRUE,0,((W4109-W4093)*0.4)+(IF(Y4093="W",0.3,IF(Y4093="T",0,-0.3)))+(IF(X4093="",0,X4093*0.3)))+IF(OR(L4093="DNP",L4093="")=TRUE,0,((L4109-L4093)*0.4)+(IF(Y4093="W",0.3,IF(Y4093="T",0,-0.3)))+(IF(M4093="",0,M4093*0.3)))</f>
        <v>0.76666666666666849</v>
      </c>
      <c r="AH4093" s="247">
        <f t="shared" ref="AH4093:AH4107" si="3887">AG4093+(AG4092*0.67)+AG4091*0.33</f>
        <v>0.48466666666666913</v>
      </c>
      <c r="AI4093">
        <f t="shared" si="3880"/>
        <v>2</v>
      </c>
      <c r="AJ4093">
        <f t="shared" ref="AJ4093" si="3888">AI4093+VLOOKUP(A4093,$A$661:$O$765,15,FALSE)</f>
        <v>4</v>
      </c>
      <c r="AK4093">
        <f t="shared" si="3813"/>
        <v>54</v>
      </c>
    </row>
    <row r="4094" spans="1:37" ht="16.5" thickBot="1" x14ac:dyDescent="0.3">
      <c r="A4094" s="238" t="str">
        <f>CONCATENATE($C$10,"Wk ",B4094,"P",A4088)</f>
        <v>2015Wk 5P57</v>
      </c>
      <c r="B4094" s="52">
        <v>5</v>
      </c>
      <c r="C4094" s="52">
        <f>IFERROR(VLOOKUP($A4094,$A$106:$Q$3105,5,FALSE),"DNP")</f>
        <v>6</v>
      </c>
      <c r="D4094" s="52">
        <f>IFERROR(VLOOKUP($A4094,$A$106:$Q$3105,6,FALSE),"DNP")</f>
        <v>4</v>
      </c>
      <c r="E4094" s="52">
        <f>IFERROR(VLOOKUP($A4094,$A$106:$Q$3105,7,FALSE),"DNP")</f>
        <v>10</v>
      </c>
      <c r="F4094" s="52">
        <f>IFERROR(VLOOKUP($A4094,$A$106:$Q$3105,8,FALSE),"DNP")</f>
        <v>6</v>
      </c>
      <c r="G4094" s="52">
        <f>IFERROR(VLOOKUP($A4094,$A$106:$Q$3105,9,FALSE),"DNP")</f>
        <v>7</v>
      </c>
      <c r="H4094" s="52">
        <f>IFERROR(VLOOKUP($A4094,$A$106:$Q$3105,10,FALSE),"DNP")</f>
        <v>6</v>
      </c>
      <c r="I4094" s="52">
        <f>IFERROR(VLOOKUP($A4094,$A$106:$Q$3105,11,FALSE),"DNP")</f>
        <v>5</v>
      </c>
      <c r="J4094" s="52">
        <f>IFERROR(VLOOKUP($A4094,$A$106:$Q$3105,12,FALSE),"DNP")</f>
        <v>4</v>
      </c>
      <c r="K4094" s="52">
        <f>IFERROR(VLOOKUP($A4094,$A$106:$Q$3105,13,FALSE),"DNP")</f>
        <v>8</v>
      </c>
      <c r="L4094" s="239">
        <f>IF(OR(K4094="DNP",K4094=""),"DNP",SUM(C4094:K4094))</f>
        <v>56</v>
      </c>
      <c r="M4094" s="240">
        <f>IFERROR(VLOOKUP($A4094,$A$106:$Q$3105,17,FALSE),"DNP")</f>
        <v>0</v>
      </c>
      <c r="N4094" s="241"/>
      <c r="O4094" s="241"/>
      <c r="P4094" s="241"/>
      <c r="Q4094" s="241"/>
      <c r="R4094" s="241"/>
      <c r="S4094" s="241"/>
      <c r="T4094" s="241"/>
      <c r="U4094" s="241"/>
      <c r="V4094" s="241"/>
      <c r="W4094" s="242"/>
      <c r="X4094" s="243"/>
      <c r="Y4094" s="49" t="str">
        <f t="shared" ref="Y4094" si="3889">IF(M4094="DNP","DNP",IF(M4094=1,"T",IF(M4094&gt;1,"W","L")))</f>
        <v>L</v>
      </c>
      <c r="Z4094" s="49">
        <f t="shared" si="3872"/>
        <v>0</v>
      </c>
      <c r="AA4094" s="244">
        <f t="shared" si="3873"/>
        <v>0</v>
      </c>
      <c r="AB4094" s="250">
        <f t="shared" ref="AB4094" si="3890">IF(AE4094&gt;=4,ROUNDDOWN((((VLOOKUP(MAX(AE4090:AE4094),AE4090:AK4107,7,FALSE)+VLOOKUP(MAX(AE4090:AE4094)-1,AE4090:AK4107,7,FALSE)+VLOOKUP(MAX(AE4090:AE4094)-2,AE4090:AK4107,7,FALSE)+VLOOKUP(MAX(AE4090:AE4094)-3,AE4090:AK4107,7,FALSE))/4)-36)*0.8,0),G4088)</f>
        <v>14</v>
      </c>
      <c r="AC4094" s="246">
        <f t="shared" si="3875"/>
        <v>5</v>
      </c>
      <c r="AD4094" t="str">
        <f>IF(L4094&lt;&gt;"DNP","P","DNP")</f>
        <v>P</v>
      </c>
      <c r="AE4094" s="52">
        <f>COUNTIF(AD4090:AD4094,"=P")</f>
        <v>5</v>
      </c>
      <c r="AF4094" t="str">
        <f t="shared" si="3876"/>
        <v>R</v>
      </c>
      <c r="AG4094" s="247">
        <f>IF(OR(W4094="DNP",W4094="")=TRUE,0,((W4109-W4094)*0.4)+(IF(Y4094="W",0.3,IF(Y4094="T",0,-0.3)))+(IF(X4094="",0,X4094*0.3)))+IF(OR(L4094="DNP",L4094="")=TRUE,0,((L4109-L4094)*0.4)+(IF(Y4094="W",0.3,IF(Y4094="T",0,-0.3)))+(IF(M4094="",0,M4094*0.3)))</f>
        <v>-1.1000000000000001</v>
      </c>
      <c r="AH4094" s="247">
        <f t="shared" si="3887"/>
        <v>-0.81733333333333213</v>
      </c>
      <c r="AI4094">
        <f t="shared" si="3880"/>
        <v>3</v>
      </c>
      <c r="AJ4094">
        <f t="shared" ref="AJ4094" si="3891">AI4094+VLOOKUP(A4094,$A$828:$O$932,15,FALSE)</f>
        <v>1</v>
      </c>
      <c r="AK4094">
        <f t="shared" si="3813"/>
        <v>56</v>
      </c>
    </row>
    <row r="4095" spans="1:37" ht="16.5" thickBot="1" x14ac:dyDescent="0.3">
      <c r="A4095" s="238" t="str">
        <f>CONCATENATE($C$10,"Wk ",B4095,"P",A4088)</f>
        <v>2015Wk 6P57</v>
      </c>
      <c r="B4095" s="52">
        <v>6</v>
      </c>
      <c r="C4095" s="241"/>
      <c r="D4095" s="241"/>
      <c r="E4095" s="241"/>
      <c r="F4095" s="241"/>
      <c r="G4095" s="241"/>
      <c r="H4095" s="241"/>
      <c r="I4095" s="241"/>
      <c r="J4095" s="241"/>
      <c r="K4095" s="241"/>
      <c r="L4095" s="248"/>
      <c r="M4095" s="249"/>
      <c r="N4095" s="52">
        <f>IFERROR(VLOOKUP($A4095,$A$106:$Q$3105,5,FALSE),"DNP")</f>
        <v>6</v>
      </c>
      <c r="O4095" s="52">
        <f>IFERROR(VLOOKUP($A4095,$A$106:$Q$3105,6,FALSE),"DNP")</f>
        <v>8</v>
      </c>
      <c r="P4095" s="52">
        <f>IFERROR(VLOOKUP($A4095,$A$106:$Q$3105,7,FALSE),"DNP")</f>
        <v>5</v>
      </c>
      <c r="Q4095" s="52">
        <f>IFERROR(VLOOKUP($A4095,$A$106:$Q$3105,8,FALSE),"DNP")</f>
        <v>4</v>
      </c>
      <c r="R4095" s="52">
        <f>IFERROR(VLOOKUP($A4095,$A$106:$Q$3105,9,FALSE),"DNP")</f>
        <v>5</v>
      </c>
      <c r="S4095" s="52">
        <f>IFERROR(VLOOKUP($A4095,$A$106:$Q$3105,10,FALSE),"DNP")</f>
        <v>6</v>
      </c>
      <c r="T4095" s="52">
        <f>IFERROR(VLOOKUP($A4095,$A$106:$Q$3105,11,FALSE),"DNP")</f>
        <v>4</v>
      </c>
      <c r="U4095" s="52">
        <f>IFERROR(VLOOKUP($A4095,$A$106:$Q$3105,12,FALSE),"DNP")</f>
        <v>7</v>
      </c>
      <c r="V4095" s="52">
        <f>IFERROR(VLOOKUP($A4095,$A$106:$Q$3105,13,FALSE),"DNP")</f>
        <v>8</v>
      </c>
      <c r="W4095" s="239">
        <f>IF(OR(V4095="DNP",V4095=""),"DNP",SUM(N4095:V4095))</f>
        <v>53</v>
      </c>
      <c r="X4095" s="240">
        <f>IFERROR(VLOOKUP($A4095,$A$106:$Q$3105,17,FALSE),"DNP")</f>
        <v>1</v>
      </c>
      <c r="Y4095" s="49" t="str">
        <f t="shared" ref="Y4095" si="3892">IF(X4095="DNP","DNP",IF(X4095=1,"T",IF(X4095&gt;1,"W","L")))</f>
        <v>T</v>
      </c>
      <c r="Z4095" s="49">
        <f t="shared" si="3872"/>
        <v>0</v>
      </c>
      <c r="AA4095" s="244">
        <f t="shared" si="3873"/>
        <v>0</v>
      </c>
      <c r="AB4095" s="250">
        <f t="shared" ref="AB4095" si="3893">IF(AE4095&gt;=4,ROUNDDOWN((((VLOOKUP(MAX(AE4090:AE4095),AE4090:AK4107,7,FALSE)+VLOOKUP(MAX(AE4090:AE4095)-1,AE4090:AK4107,7,FALSE)+VLOOKUP(MAX(AE4090:AE4095)-2,AE4090:AK4107,7,FALSE)+VLOOKUP(MAX(AE4090:AE4095)-3,AE4090:AK4107,7,FALSE))/4)-36)*0.8,0),G4088)</f>
        <v>14</v>
      </c>
      <c r="AC4095" s="246">
        <f t="shared" si="3875"/>
        <v>6</v>
      </c>
      <c r="AD4095" t="str">
        <f>IF(W4095&lt;&gt;"DNP","P","DNP")</f>
        <v>P</v>
      </c>
      <c r="AE4095" s="52">
        <f>COUNTIF(AD4090:AD4095,"=P")</f>
        <v>6</v>
      </c>
      <c r="AF4095" t="str">
        <f t="shared" si="3876"/>
        <v>R</v>
      </c>
      <c r="AG4095" s="247">
        <f>IF(OR(W4095="DNP",W4095="")=TRUE,0,((W4109-W4095)*0.4)+(IF(Y4095="W",0.3,IF(Y4095="T",0,-0.3)))+(IF(X4095="",0,X4095*0.3)))+IF(OR(L4095="DNP",L4095="")=TRUE,0,((L4109-L4095)*0.4)+(IF(Y4095="W",0.3,IF(Y4095="T",0,-0.3)))+(IF(M4095="",0,M4095*0.3)))</f>
        <v>0.56666666666666854</v>
      </c>
      <c r="AH4095" s="247">
        <f t="shared" si="3887"/>
        <v>8.2666666666669053E-2</v>
      </c>
      <c r="AI4095">
        <f t="shared" si="3880"/>
        <v>3</v>
      </c>
      <c r="AJ4095">
        <f t="shared" ref="AJ4095" si="3894">AI4095+VLOOKUP(A4095,$A$995:$O$1099,15,FALSE)</f>
        <v>3</v>
      </c>
      <c r="AK4095">
        <f t="shared" si="3813"/>
        <v>53</v>
      </c>
    </row>
    <row r="4096" spans="1:37" ht="16.5" thickBot="1" x14ac:dyDescent="0.3">
      <c r="A4096" s="238" t="str">
        <f>CONCATENATE($C$10,"Wk ",B4096,"P",A4088)</f>
        <v>2015Wk 7P57</v>
      </c>
      <c r="B4096" s="52">
        <v>7</v>
      </c>
      <c r="C4096" s="52">
        <f>IFERROR(VLOOKUP($A4096,$A$106:$Q$3105,5,FALSE),"DNP")</f>
        <v>6</v>
      </c>
      <c r="D4096" s="52">
        <f>IFERROR(VLOOKUP($A4096,$A$106:$Q$3105,6,FALSE),"DNP")</f>
        <v>6</v>
      </c>
      <c r="E4096" s="52">
        <f>IFERROR(VLOOKUP($A4096,$A$106:$Q$3105,7,FALSE),"DNP")</f>
        <v>10</v>
      </c>
      <c r="F4096" s="52">
        <f>IFERROR(VLOOKUP($A4096,$A$106:$Q$3105,8,FALSE),"DNP")</f>
        <v>7</v>
      </c>
      <c r="G4096" s="52">
        <f>IFERROR(VLOOKUP($A4096,$A$106:$Q$3105,9,FALSE),"DNP")</f>
        <v>8</v>
      </c>
      <c r="H4096" s="52">
        <f>IFERROR(VLOOKUP($A4096,$A$106:$Q$3105,10,FALSE),"DNP")</f>
        <v>4</v>
      </c>
      <c r="I4096" s="52">
        <f>IFERROR(VLOOKUP($A4096,$A$106:$Q$3105,11,FALSE),"DNP")</f>
        <v>4</v>
      </c>
      <c r="J4096" s="52">
        <f>IFERROR(VLOOKUP($A4096,$A$106:$Q$3105,12,FALSE),"DNP")</f>
        <v>3</v>
      </c>
      <c r="K4096" s="52">
        <f>IFERROR(VLOOKUP($A4096,$A$106:$Q$3105,13,FALSE),"DNP")</f>
        <v>6</v>
      </c>
      <c r="L4096" s="239">
        <f>IF(OR(K4096="DNP",K4096=""),"DNP",SUM(C4096:K4096))</f>
        <v>54</v>
      </c>
      <c r="M4096" s="240">
        <f>IFERROR(VLOOKUP($A4096,$A$106:$Q$3105,17,FALSE),"DNP")</f>
        <v>1</v>
      </c>
      <c r="N4096" s="241"/>
      <c r="O4096" s="241"/>
      <c r="P4096" s="241"/>
      <c r="Q4096" s="241"/>
      <c r="R4096" s="241"/>
      <c r="S4096" s="241"/>
      <c r="T4096" s="241"/>
      <c r="U4096" s="241"/>
      <c r="V4096" s="241"/>
      <c r="W4096" s="242"/>
      <c r="X4096" s="243"/>
      <c r="Y4096" s="49" t="str">
        <f t="shared" ref="Y4096" si="3895">IF(M4096="DNP","DNP",IF(M4096=1,"T",IF(M4096&gt;1,"W","L")))</f>
        <v>T</v>
      </c>
      <c r="Z4096" s="49">
        <f t="shared" si="3872"/>
        <v>0</v>
      </c>
      <c r="AA4096" s="244">
        <f t="shared" si="3873"/>
        <v>0</v>
      </c>
      <c r="AB4096" s="250">
        <f t="shared" ref="AB4096" si="3896">IF(AE4096&gt;=4,ROUNDDOWN((((VLOOKUP(MAX(AE4090:AE4096),AE4090:AK4107,7,FALSE)+VLOOKUP(MAX(AE4090:AE4096)-1,AE4090:AK4107,7,FALSE)+VLOOKUP(MAX(AE4090:AE4096)-2,AE4090:AK4107,7,FALSE)+VLOOKUP(MAX(AE4090:AE4096)-3,AE4090:AK4107,7,FALSE))/4)-36)*0.8,0),G4088)</f>
        <v>14</v>
      </c>
      <c r="AC4096" s="246">
        <f t="shared" si="3875"/>
        <v>7</v>
      </c>
      <c r="AD4096" t="str">
        <f>IF(L4096&lt;&gt;"DNP","P","DNP")</f>
        <v>P</v>
      </c>
      <c r="AE4096" s="52">
        <f>COUNTIF(AD4090:AD4096,"=P")</f>
        <v>7</v>
      </c>
      <c r="AF4096" t="str">
        <f t="shared" si="3876"/>
        <v>R</v>
      </c>
      <c r="AG4096" s="247">
        <f>IF(OR(W4096="DNP",W4096="")=TRUE,0,((W4109-W4096)*0.4)+(IF(Y4096="W",0.3,IF(Y4096="T",0,-0.3)))+(IF(X4096="",0,X4096*0.3)))+IF(OR(L4096="DNP",L4096="")=TRUE,0,((L4109-L4096)*0.4)+(IF(Y4096="W",0.3,IF(Y4096="T",0,-0.3)))+(IF(M4096="",0,M4096*0.3)))</f>
        <v>0.3</v>
      </c>
      <c r="AH4096" s="247">
        <f t="shared" si="3887"/>
        <v>0.31666666666666793</v>
      </c>
      <c r="AI4096">
        <f t="shared" si="3880"/>
        <v>3</v>
      </c>
      <c r="AJ4096">
        <f t="shared" ref="AJ4096" si="3897">AI4096+VLOOKUP(A4096,$A$1162:$O$1266,15,FALSE)</f>
        <v>3</v>
      </c>
      <c r="AK4096">
        <f t="shared" si="3813"/>
        <v>54</v>
      </c>
    </row>
    <row r="4097" spans="1:37" ht="16.5" thickBot="1" x14ac:dyDescent="0.3">
      <c r="A4097" s="238" t="str">
        <f>CONCATENATE($C$10,"Wk ",B4097,"P",A4088)</f>
        <v>2015Wk 8P57</v>
      </c>
      <c r="B4097" s="52">
        <v>8</v>
      </c>
      <c r="C4097" s="241"/>
      <c r="D4097" s="241"/>
      <c r="E4097" s="241"/>
      <c r="F4097" s="241"/>
      <c r="G4097" s="241"/>
      <c r="H4097" s="241"/>
      <c r="I4097" s="241"/>
      <c r="J4097" s="241"/>
      <c r="K4097" s="241"/>
      <c r="L4097" s="248"/>
      <c r="M4097" s="249"/>
      <c r="N4097" s="52">
        <f>IFERROR(VLOOKUP($A4097,$A$106:$Q$3105,5,FALSE),"DNP")</f>
        <v>7</v>
      </c>
      <c r="O4097" s="52">
        <f>IFERROR(VLOOKUP($A4097,$A$106:$Q$3105,6,FALSE),"DNP")</f>
        <v>5</v>
      </c>
      <c r="P4097" s="52">
        <f>IFERROR(VLOOKUP($A4097,$A$106:$Q$3105,7,FALSE),"DNP")</f>
        <v>7</v>
      </c>
      <c r="Q4097" s="52">
        <f>IFERROR(VLOOKUP($A4097,$A$106:$Q$3105,8,FALSE),"DNP")</f>
        <v>5</v>
      </c>
      <c r="R4097" s="52">
        <f>IFERROR(VLOOKUP($A4097,$A$106:$Q$3105,9,FALSE),"DNP")</f>
        <v>5</v>
      </c>
      <c r="S4097" s="52">
        <f>IFERROR(VLOOKUP($A4097,$A$106:$Q$3105,10,FALSE),"DNP")</f>
        <v>8</v>
      </c>
      <c r="T4097" s="52">
        <f>IFERROR(VLOOKUP($A4097,$A$106:$Q$3105,11,FALSE),"DNP")</f>
        <v>6</v>
      </c>
      <c r="U4097" s="52">
        <f>IFERROR(VLOOKUP($A4097,$A$106:$Q$3105,12,FALSE),"DNP")</f>
        <v>6</v>
      </c>
      <c r="V4097" s="52">
        <f>IFERROR(VLOOKUP($A4097,$A$106:$Q$3105,13,FALSE),"DNP")</f>
        <v>8</v>
      </c>
      <c r="W4097" s="239">
        <f>IF(OR(V4097="DNP",V4097=""),"DNP",SUM(N4097:V4097))</f>
        <v>57</v>
      </c>
      <c r="X4097" s="240">
        <f>IFERROR(VLOOKUP($A4097,$A$106:$Q$3105,17,FALSE),"DNP")</f>
        <v>0</v>
      </c>
      <c r="Y4097" s="49" t="str">
        <f t="shared" ref="Y4097" si="3898">IF(X4097="DNP","DNP",IF(X4097=1,"T",IF(X4097&gt;1,"W","L")))</f>
        <v>L</v>
      </c>
      <c r="Z4097" s="49">
        <f t="shared" si="3872"/>
        <v>0</v>
      </c>
      <c r="AA4097" s="244">
        <f t="shared" si="3873"/>
        <v>0</v>
      </c>
      <c r="AB4097" s="250">
        <f t="shared" ref="AB4097" si="3899">IF(AE4097&gt;=4,ROUNDDOWN((((VLOOKUP(MAX(AE4090:AE4097),AE4090:AK4107,7,FALSE)+VLOOKUP(MAX(AE4090:AE4097)-1,AE4090:AK4107,7,FALSE)+VLOOKUP(MAX(AE4090:AE4097)-2,AE4090:AK4107,7,FALSE)+VLOOKUP(MAX(AE4090:AE4097)-3,AE4090:AK4107,7,FALSE))/4)-36)*0.8,0),G4088)</f>
        <v>15</v>
      </c>
      <c r="AC4097" s="246">
        <f t="shared" si="3875"/>
        <v>8</v>
      </c>
      <c r="AD4097" t="str">
        <f>IF(W4097&lt;&gt;"DNP","P","DNP")</f>
        <v>P</v>
      </c>
      <c r="AE4097" s="52">
        <f>COUNTIF(AD4090:AD4097,"=P")</f>
        <v>8</v>
      </c>
      <c r="AF4097" t="str">
        <f t="shared" si="3876"/>
        <v>R</v>
      </c>
      <c r="AG4097" s="247">
        <f>IF(OR(W4097="DNP",W4097="")=TRUE,0,((W4109-W4097)*0.4)+(IF(Y4097="W",0.3,IF(Y4097="T",0,-0.3)))+(IF(X4097="",0,X4097*0.3)))+IF(OR(L4097="DNP",L4097="")=TRUE,0,((L4109-L4097)*0.4)+(IF(Y4097="W",0.3,IF(Y4097="T",0,-0.3)))+(IF(M4097="",0,M4097*0.3)))</f>
        <v>-1.6333333333333315</v>
      </c>
      <c r="AH4097" s="247">
        <f t="shared" si="3887"/>
        <v>-1.2453333333333307</v>
      </c>
      <c r="AI4097">
        <f t="shared" si="3880"/>
        <v>2</v>
      </c>
      <c r="AJ4097">
        <f t="shared" ref="AJ4097" si="3900">AI4097+VLOOKUP(A4097,$A$1329:$O$1433,15,FALSE)</f>
        <v>-2</v>
      </c>
      <c r="AK4097">
        <f t="shared" si="3813"/>
        <v>57</v>
      </c>
    </row>
    <row r="4098" spans="1:37" ht="16.5" thickBot="1" x14ac:dyDescent="0.3">
      <c r="A4098" s="238" t="str">
        <f>CONCATENATE($C$10,"Wk ",B4098,"P",A4088)</f>
        <v>2015Wk 9P57</v>
      </c>
      <c r="B4098" s="52">
        <v>9</v>
      </c>
      <c r="C4098" s="52">
        <f>IFERROR(VLOOKUP($A4098,$A$106:$Q$3105,5,FALSE),"DNP")</f>
        <v>5</v>
      </c>
      <c r="D4098" s="52">
        <f>IFERROR(VLOOKUP($A4098,$A$106:$Q$3105,6,FALSE),"DNP")</f>
        <v>6</v>
      </c>
      <c r="E4098" s="52">
        <f>IFERROR(VLOOKUP($A4098,$A$106:$Q$3105,7,FALSE),"DNP")</f>
        <v>7</v>
      </c>
      <c r="F4098" s="52">
        <f>IFERROR(VLOOKUP($A4098,$A$106:$Q$3105,8,FALSE),"DNP")</f>
        <v>6</v>
      </c>
      <c r="G4098" s="52">
        <f>IFERROR(VLOOKUP($A4098,$A$106:$Q$3105,9,FALSE),"DNP")</f>
        <v>6</v>
      </c>
      <c r="H4098" s="52">
        <f>IFERROR(VLOOKUP($A4098,$A$106:$Q$3105,10,FALSE),"DNP")</f>
        <v>4</v>
      </c>
      <c r="I4098" s="52">
        <f>IFERROR(VLOOKUP($A4098,$A$106:$Q$3105,11,FALSE),"DNP")</f>
        <v>4</v>
      </c>
      <c r="J4098" s="52">
        <f>IFERROR(VLOOKUP($A4098,$A$106:$Q$3105,12,FALSE),"DNP")</f>
        <v>4</v>
      </c>
      <c r="K4098" s="52">
        <f>IFERROR(VLOOKUP($A4098,$A$106:$Q$3105,13,FALSE),"DNP")</f>
        <v>8</v>
      </c>
      <c r="L4098" s="239">
        <f>IF(OR(K4098="DNP",K4098=""),"DNP",SUM(C4098:K4098))</f>
        <v>50</v>
      </c>
      <c r="M4098" s="240">
        <f>IFERROR(VLOOKUP($A4098,$A$106:$Q$3105,17,FALSE),"DNP")</f>
        <v>0</v>
      </c>
      <c r="N4098" s="241"/>
      <c r="O4098" s="241"/>
      <c r="P4098" s="241"/>
      <c r="Q4098" s="241"/>
      <c r="R4098" s="241"/>
      <c r="S4098" s="241"/>
      <c r="T4098" s="241"/>
      <c r="U4098" s="241"/>
      <c r="V4098" s="241"/>
      <c r="W4098" s="242"/>
      <c r="X4098" s="243"/>
      <c r="Y4098" s="49" t="str">
        <f t="shared" ref="Y4098" si="3901">IF(M4098="DNP","DNP",IF(M4098=1,"T",IF(M4098&gt;1,"W","L")))</f>
        <v>L</v>
      </c>
      <c r="Z4098" s="49">
        <f t="shared" si="3872"/>
        <v>0</v>
      </c>
      <c r="AA4098" s="244">
        <f t="shared" si="3873"/>
        <v>0</v>
      </c>
      <c r="AB4098" s="250">
        <f t="shared" ref="AB4098" si="3902">IF(AE4098&gt;=4,ROUNDDOWN((((VLOOKUP(MAX(AE4090:AE4098),AE4090:AK4107,7,FALSE)+VLOOKUP(MAX(AE4090:AE4098)-1,AE4090:AK4107,7,FALSE)+VLOOKUP(MAX(AE4090:AE4098)-2,AE4090:AK4107,7,FALSE)+VLOOKUP(MAX(AE4090:AE4098)-3,AE4090:AK4107,7,FALSE))/4)-36)*0.8,0),G4088)</f>
        <v>14</v>
      </c>
      <c r="AC4098" s="246">
        <f t="shared" si="3875"/>
        <v>9</v>
      </c>
      <c r="AD4098" t="str">
        <f>IF(L4098&lt;&gt;"DNP","P","DNP")</f>
        <v>P</v>
      </c>
      <c r="AE4098" s="52">
        <f>COUNTIF(AD4090:AD4098,"=P")</f>
        <v>9</v>
      </c>
      <c r="AF4098" t="str">
        <f t="shared" si="3876"/>
        <v>R</v>
      </c>
      <c r="AG4098" s="247">
        <f>IF(OR(W4098="DNP",W4098="")=TRUE,0,((W4109-W4098)*0.4)+(IF(Y4098="W",0.3,IF(Y4098="T",0,-0.3)))+(IF(X4098="",0,X4098*0.3)))+IF(OR(L4098="DNP",L4098="")=TRUE,0,((L4109-L4098)*0.4)+(IF(Y4098="W",0.3,IF(Y4098="T",0,-0.3)))+(IF(M4098="",0,M4098*0.3)))</f>
        <v>1.3</v>
      </c>
      <c r="AH4098" s="247">
        <f t="shared" si="3887"/>
        <v>0.30466666666666775</v>
      </c>
      <c r="AI4098">
        <f t="shared" si="3880"/>
        <v>3</v>
      </c>
      <c r="AJ4098">
        <f t="shared" ref="AJ4098" si="3903">AI4098+VLOOKUP(A4098,$A$1496:$O$1600,15,FALSE)</f>
        <v>4</v>
      </c>
      <c r="AK4098">
        <f t="shared" si="3813"/>
        <v>50</v>
      </c>
    </row>
    <row r="4099" spans="1:37" ht="16.5" thickBot="1" x14ac:dyDescent="0.3">
      <c r="A4099" s="238" t="str">
        <f>CONCATENATE($C$10,"Wk ",B4099,"P",A4088)</f>
        <v>2015Wk 10P57</v>
      </c>
      <c r="B4099" s="52">
        <v>10</v>
      </c>
      <c r="C4099" s="241"/>
      <c r="D4099" s="241"/>
      <c r="E4099" s="241"/>
      <c r="F4099" s="241"/>
      <c r="G4099" s="241"/>
      <c r="H4099" s="241"/>
      <c r="I4099" s="241"/>
      <c r="J4099" s="241"/>
      <c r="K4099" s="241"/>
      <c r="L4099" s="248"/>
      <c r="M4099" s="249"/>
      <c r="N4099" s="52">
        <f>IFERROR(VLOOKUP($A4099,$A$106:$Q$3105,5,FALSE),"DNP")</f>
        <v>6</v>
      </c>
      <c r="O4099" s="52">
        <f>IFERROR(VLOOKUP($A4099,$A$106:$Q$3105,6,FALSE),"DNP")</f>
        <v>7</v>
      </c>
      <c r="P4099" s="52">
        <f>IFERROR(VLOOKUP($A4099,$A$106:$Q$3105,7,FALSE),"DNP")</f>
        <v>7</v>
      </c>
      <c r="Q4099" s="52">
        <f>IFERROR(VLOOKUP($A4099,$A$106:$Q$3105,8,FALSE),"DNP")</f>
        <v>5</v>
      </c>
      <c r="R4099" s="52">
        <f>IFERROR(VLOOKUP($A4099,$A$106:$Q$3105,9,FALSE),"DNP")</f>
        <v>3</v>
      </c>
      <c r="S4099" s="52">
        <f>IFERROR(VLOOKUP($A4099,$A$106:$Q$3105,10,FALSE),"DNP")</f>
        <v>6</v>
      </c>
      <c r="T4099" s="52">
        <f>IFERROR(VLOOKUP($A4099,$A$106:$Q$3105,11,FALSE),"DNP")</f>
        <v>4</v>
      </c>
      <c r="U4099" s="52">
        <f>IFERROR(VLOOKUP($A4099,$A$106:$Q$3105,12,FALSE),"DNP")</f>
        <v>7</v>
      </c>
      <c r="V4099" s="52">
        <f>IFERROR(VLOOKUP($A4099,$A$106:$Q$3105,13,FALSE),"DNP")</f>
        <v>8</v>
      </c>
      <c r="W4099" s="239">
        <f>IF(OR(V4099="DNP",V4099=""),"DNP",SUM(N4099:V4099))</f>
        <v>53</v>
      </c>
      <c r="X4099" s="240">
        <f>IFERROR(VLOOKUP($A4099,$A$106:$Q$3105,17,FALSE),"DNP")</f>
        <v>2</v>
      </c>
      <c r="Y4099" s="49" t="str">
        <f t="shared" ref="Y4099" si="3904">IF(X4099="DNP","DNP",IF(X4099=1,"T",IF(X4099&gt;1,"W","L")))</f>
        <v>W</v>
      </c>
      <c r="Z4099" s="49">
        <f t="shared" si="3872"/>
        <v>0</v>
      </c>
      <c r="AA4099" s="244">
        <f t="shared" si="3873"/>
        <v>0</v>
      </c>
      <c r="AB4099" s="250">
        <f t="shared" ref="AB4099" si="3905">IF(AE4099&gt;=4,ROUNDDOWN((((VLOOKUP(MAX(AE4090:AE4099),AE4090:AK4107,7,FALSE)+VLOOKUP(MAX(AE4090:AE4099)-1,AE4090:AK4107,7,FALSE)+VLOOKUP(MAX(AE4090:AE4099)-2,AE4090:AK4107,7,FALSE)+VLOOKUP(MAX(AE4090:AE4099)-3,AE4090:AK4107,7,FALSE))/4)-36)*0.8,0),G4088)</f>
        <v>14</v>
      </c>
      <c r="AC4099" s="246">
        <f t="shared" ref="AC4099:AC4107" si="3906">IF(VLOOKUP(LEFT($A4099,9),$A$106:$Q$3105,17,FALSE)="Played",B4099,"")</f>
        <v>10</v>
      </c>
      <c r="AD4099" t="str">
        <f>IF(W4099&lt;&gt;"DNP","P","DNP")</f>
        <v>P</v>
      </c>
      <c r="AE4099" s="52">
        <f>COUNTIF(AD4090:AD4099,"=P")</f>
        <v>10</v>
      </c>
      <c r="AF4099" t="str">
        <f t="shared" si="3876"/>
        <v>R</v>
      </c>
      <c r="AG4099" s="247">
        <f>IF(OR(W4099="DNP",W4099="")=TRUE,0,((W4109-W4099)*0.4)+(IF(Y4099="W",0.3,IF(Y4099="T",0,-0.3)))+(IF(X4099="",0,X4099*0.3)))+IF(OR(L4099="DNP",L4099="")=TRUE,0,((L4109-L4099)*0.4)+(IF(Y4099="W",0.3,IF(Y4099="T",0,-0.3)))+(IF(M4099="",0,M4099*0.3)))</f>
        <v>1.1666666666666685</v>
      </c>
      <c r="AH4099" s="247">
        <f t="shared" si="3887"/>
        <v>1.4986666666666693</v>
      </c>
      <c r="AI4099">
        <f t="shared" si="3880"/>
        <v>3</v>
      </c>
      <c r="AJ4099">
        <f t="shared" ref="AJ4099" si="3907">AI4099+VLOOKUP(A4099,$A$1663:$O$1767,15,FALSE)</f>
        <v>3</v>
      </c>
      <c r="AK4099">
        <f t="shared" si="3813"/>
        <v>53</v>
      </c>
    </row>
    <row r="4100" spans="1:37" ht="16.5" thickBot="1" x14ac:dyDescent="0.3">
      <c r="A4100" s="238" t="str">
        <f>CONCATENATE($C$10,"Wk ",B4100,"P",A4088)</f>
        <v>2015Wk 11P57</v>
      </c>
      <c r="B4100" s="52">
        <v>11</v>
      </c>
      <c r="C4100" s="52">
        <f>IFERROR(VLOOKUP($A4100,$A$106:$Q$3105,5,FALSE),"DNP")</f>
        <v>7</v>
      </c>
      <c r="D4100" s="52">
        <f>IFERROR(VLOOKUP($A4100,$A$106:$Q$3105,6,FALSE),"DNP")</f>
        <v>6</v>
      </c>
      <c r="E4100" s="52">
        <f>IFERROR(VLOOKUP($A4100,$A$106:$Q$3105,7,FALSE),"DNP")</f>
        <v>6</v>
      </c>
      <c r="F4100" s="52">
        <f>IFERROR(VLOOKUP($A4100,$A$106:$Q$3105,8,FALSE),"DNP")</f>
        <v>7</v>
      </c>
      <c r="G4100" s="52">
        <f>IFERROR(VLOOKUP($A4100,$A$106:$Q$3105,9,FALSE),"DNP")</f>
        <v>5</v>
      </c>
      <c r="H4100" s="52">
        <f>IFERROR(VLOOKUP($A4100,$A$106:$Q$3105,10,FALSE),"DNP")</f>
        <v>5</v>
      </c>
      <c r="I4100" s="52">
        <f>IFERROR(VLOOKUP($A4100,$A$106:$Q$3105,11,FALSE),"DNP")</f>
        <v>5</v>
      </c>
      <c r="J4100" s="52">
        <f>IFERROR(VLOOKUP($A4100,$A$106:$Q$3105,12,FALSE),"DNP")</f>
        <v>3</v>
      </c>
      <c r="K4100" s="52">
        <f>IFERROR(VLOOKUP($A4100,$A$106:$Q$3105,13,FALSE),"DNP")</f>
        <v>5</v>
      </c>
      <c r="L4100" s="239">
        <f>IF(OR(K4100="DNP",K4100=""),"DNP",SUM(C4100:K4100))</f>
        <v>49</v>
      </c>
      <c r="M4100" s="240">
        <f>IFERROR(VLOOKUP($A4100,$A$106:$Q$3105,17,FALSE),"DNP")</f>
        <v>2</v>
      </c>
      <c r="N4100" s="241"/>
      <c r="O4100" s="241"/>
      <c r="P4100" s="241"/>
      <c r="Q4100" s="241"/>
      <c r="R4100" s="241"/>
      <c r="S4100" s="241"/>
      <c r="T4100" s="241"/>
      <c r="U4100" s="241"/>
      <c r="V4100" s="241"/>
      <c r="W4100" s="242"/>
      <c r="X4100" s="243"/>
      <c r="Y4100" s="49" t="str">
        <f t="shared" ref="Y4100" si="3908">IF(M4100="DNP","DNP",IF(M4100=1,"T",IF(M4100&gt;1,"W","L")))</f>
        <v>W</v>
      </c>
      <c r="Z4100" s="49">
        <f t="shared" si="3872"/>
        <v>0</v>
      </c>
      <c r="AA4100" s="244">
        <f t="shared" si="3873"/>
        <v>0</v>
      </c>
      <c r="AB4100" s="250">
        <f t="shared" ref="AB4100" si="3909">IF(AE4100&gt;=4,ROUNDDOWN((((VLOOKUP(MAX(AE4090:AE4100),AE4090:AK4107,7,FALSE)+VLOOKUP(MAX(AE4090:AE4100)-1,AE4090:AK4107,7,FALSE)+VLOOKUP(MAX(AE4090:AE4100)-2,AE4090:AK4107,7,FALSE)+VLOOKUP(MAX(AE4090:AE4100)-3,AE4090:AK4107,7,FALSE))/4)-36)*0.8,0),G4088)</f>
        <v>13</v>
      </c>
      <c r="AC4100" s="246">
        <f t="shared" si="3906"/>
        <v>11</v>
      </c>
      <c r="AD4100" t="str">
        <f>IF(L4100&lt;&gt;"DNP","P","DNP")</f>
        <v>P</v>
      </c>
      <c r="AE4100" s="52">
        <f>COUNTIF(AD4090:AD4100,"=P")</f>
        <v>11</v>
      </c>
      <c r="AF4100" t="str">
        <f t="shared" si="3876"/>
        <v>R</v>
      </c>
      <c r="AG4100" s="247">
        <f>IF(OR(W4100="DNP",W4100="")=TRUE,0,((W4109-W4100)*0.4)+(IF(Y4100="W",0.3,IF(Y4100="T",0,-0.3)))+(IF(X4100="",0,X4100*0.3)))+IF(OR(L4100="DNP",L4100="")=TRUE,0,((L4109-L4100)*0.4)+(IF(Y4100="W",0.3,IF(Y4100="T",0,-0.3)))+(IF(M4100="",0,M4100*0.3)))</f>
        <v>2.9</v>
      </c>
      <c r="AH4100" s="247">
        <f t="shared" si="3887"/>
        <v>4.1106666666666678</v>
      </c>
      <c r="AI4100">
        <f t="shared" si="3880"/>
        <v>4</v>
      </c>
      <c r="AJ4100">
        <f t="shared" ref="AJ4100" si="3910">AI4100+VLOOKUP(A4100,$A$1830:$O$1934,15,FALSE)</f>
        <v>6</v>
      </c>
      <c r="AK4100">
        <f t="shared" si="3813"/>
        <v>49</v>
      </c>
    </row>
    <row r="4101" spans="1:37" ht="16.5" thickBot="1" x14ac:dyDescent="0.3">
      <c r="A4101" s="238" t="str">
        <f>CONCATENATE($C$10,"Wk ",B4101,"P",A4088)</f>
        <v>2015Wk 12P57</v>
      </c>
      <c r="B4101" s="52">
        <v>12</v>
      </c>
      <c r="C4101" s="241"/>
      <c r="D4101" s="241"/>
      <c r="E4101" s="241"/>
      <c r="F4101" s="241"/>
      <c r="G4101" s="241"/>
      <c r="H4101" s="241"/>
      <c r="I4101" s="241"/>
      <c r="J4101" s="241"/>
      <c r="K4101" s="241"/>
      <c r="L4101" s="248"/>
      <c r="M4101" s="249"/>
      <c r="N4101" s="52">
        <f>IFERROR(VLOOKUP($A4101,$A$106:$Q$3105,5,FALSE),"DNP")</f>
        <v>6</v>
      </c>
      <c r="O4101" s="52">
        <f>IFERROR(VLOOKUP($A4101,$A$106:$Q$3105,6,FALSE),"DNP")</f>
        <v>6</v>
      </c>
      <c r="P4101" s="52">
        <f>IFERROR(VLOOKUP($A4101,$A$106:$Q$3105,7,FALSE),"DNP")</f>
        <v>6</v>
      </c>
      <c r="Q4101" s="52">
        <f>IFERROR(VLOOKUP($A4101,$A$106:$Q$3105,8,FALSE),"DNP")</f>
        <v>5</v>
      </c>
      <c r="R4101" s="52">
        <f>IFERROR(VLOOKUP($A4101,$A$106:$Q$3105,9,FALSE),"DNP")</f>
        <v>4</v>
      </c>
      <c r="S4101" s="52">
        <f>IFERROR(VLOOKUP($A4101,$A$106:$Q$3105,10,FALSE),"DNP")</f>
        <v>7</v>
      </c>
      <c r="T4101" s="52">
        <f>IFERROR(VLOOKUP($A4101,$A$106:$Q$3105,11,FALSE),"DNP")</f>
        <v>3</v>
      </c>
      <c r="U4101" s="52">
        <f>IFERROR(VLOOKUP($A4101,$A$106:$Q$3105,12,FALSE),"DNP")</f>
        <v>5</v>
      </c>
      <c r="V4101" s="52">
        <f>IFERROR(VLOOKUP($A4101,$A$106:$Q$3105,13,FALSE),"DNP")</f>
        <v>7</v>
      </c>
      <c r="W4101" s="239">
        <f>IF(OR(V4101="DNP",V4101=""),"DNP",SUM(N4101:V4101))</f>
        <v>49</v>
      </c>
      <c r="X4101" s="240">
        <f>IFERROR(VLOOKUP($A4101,$A$106:$Q$3105,17,FALSE),"DNP")</f>
        <v>2</v>
      </c>
      <c r="Y4101" s="49" t="str">
        <f t="shared" ref="Y4101" si="3911">IF(X4101="DNP","DNP",IF(X4101=1,"T",IF(X4101&gt;1,"W","L")))</f>
        <v>W</v>
      </c>
      <c r="Z4101" s="49">
        <f t="shared" si="3872"/>
        <v>0</v>
      </c>
      <c r="AA4101" s="244">
        <f t="shared" si="3873"/>
        <v>0</v>
      </c>
      <c r="AB4101" s="250">
        <f t="shared" ref="AB4101" si="3912">IF(AE4101&gt;=4,ROUNDDOWN((((VLOOKUP(MAX(AE4090:AE4101),AE4090:AK4107,7,FALSE)+VLOOKUP(MAX(AE4090:AE4101)-1,AE4090:AK4107,7,FALSE)+VLOOKUP(MAX(AE4090:AE4101)-2,AE4090:AK4107,7,FALSE)+VLOOKUP(MAX(AE4090:AE4101)-3,AE4090:AK4107,7,FALSE))/4)-36)*0.8,0),G4088)</f>
        <v>11</v>
      </c>
      <c r="AC4101" s="246">
        <f t="shared" si="3906"/>
        <v>12</v>
      </c>
      <c r="AD4101" t="str">
        <f>IF(W4101&lt;&gt;"DNP","P","DNP")</f>
        <v>P</v>
      </c>
      <c r="AE4101" s="52">
        <f>COUNTIF(AD4090:AD4101,"=P")</f>
        <v>12</v>
      </c>
      <c r="AF4101" t="str">
        <f t="shared" si="3876"/>
        <v>R</v>
      </c>
      <c r="AG4101" s="247">
        <f>IF(OR(W4101="DNP",W4101="")=TRUE,0,((W4109-W4101)*0.4)+(IF(Y4101="W",0.3,IF(Y4101="T",0,-0.3)))+(IF(X4101="",0,X4101*0.3)))+IF(OR(L4101="DNP",L4101="")=TRUE,0,((L4109-L4101)*0.4)+(IF(Y4101="W",0.3,IF(Y4101="T",0,-0.3)))+(IF(M4101="",0,M4101*0.3)))</f>
        <v>2.7666666666666688</v>
      </c>
      <c r="AH4101" s="247">
        <f t="shared" si="3887"/>
        <v>5.0946666666666696</v>
      </c>
      <c r="AI4101">
        <f t="shared" si="3880"/>
        <v>6</v>
      </c>
      <c r="AJ4101">
        <f t="shared" ref="AJ4101" si="3913">AI4101+VLOOKUP(A4101,$A$1997:$O$2101,15,FALSE)</f>
        <v>8</v>
      </c>
      <c r="AK4101">
        <f t="shared" si="3813"/>
        <v>49</v>
      </c>
    </row>
    <row r="4102" spans="1:37" ht="16.5" thickBot="1" x14ac:dyDescent="0.3">
      <c r="A4102" s="238" t="str">
        <f>CONCATENATE($C$10,"Wk ",B4102,"P",A4088)</f>
        <v>2015Wk 13P57</v>
      </c>
      <c r="B4102" s="52">
        <v>13</v>
      </c>
      <c r="C4102" s="52">
        <f>IFERROR(VLOOKUP($A4102,$A$106:$Q$3105,5,FALSE),"DNP")</f>
        <v>7</v>
      </c>
      <c r="D4102" s="52">
        <f>IFERROR(VLOOKUP($A4102,$A$106:$Q$3105,6,FALSE),"DNP")</f>
        <v>6</v>
      </c>
      <c r="E4102" s="52">
        <f>IFERROR(VLOOKUP($A4102,$A$106:$Q$3105,7,FALSE),"DNP")</f>
        <v>9</v>
      </c>
      <c r="F4102" s="52">
        <f>IFERROR(VLOOKUP($A4102,$A$106:$Q$3105,8,FALSE),"DNP")</f>
        <v>7</v>
      </c>
      <c r="G4102" s="52">
        <f>IFERROR(VLOOKUP($A4102,$A$106:$Q$3105,9,FALSE),"DNP")</f>
        <v>5</v>
      </c>
      <c r="H4102" s="52">
        <f>IFERROR(VLOOKUP($A4102,$A$106:$Q$3105,10,FALSE),"DNP")</f>
        <v>5</v>
      </c>
      <c r="I4102" s="52">
        <f>IFERROR(VLOOKUP($A4102,$A$106:$Q$3105,11,FALSE),"DNP")</f>
        <v>5</v>
      </c>
      <c r="J4102" s="52">
        <f>IFERROR(VLOOKUP($A4102,$A$106:$Q$3105,12,FALSE),"DNP")</f>
        <v>3</v>
      </c>
      <c r="K4102" s="52">
        <f>IFERROR(VLOOKUP($A4102,$A$106:$Q$3105,13,FALSE),"DNP")</f>
        <v>7</v>
      </c>
      <c r="L4102" s="239">
        <f>IF(OR(K4102="DNP",K4102=""),"DNP",SUM(C4102:K4102))</f>
        <v>54</v>
      </c>
      <c r="M4102" s="240">
        <f>IFERROR(VLOOKUP($A4102,$A$106:$Q$3105,17,FALSE),"DNP")</f>
        <v>2</v>
      </c>
      <c r="N4102" s="241"/>
      <c r="O4102" s="241"/>
      <c r="P4102" s="241"/>
      <c r="Q4102" s="241"/>
      <c r="R4102" s="241"/>
      <c r="S4102" s="241"/>
      <c r="T4102" s="241"/>
      <c r="U4102" s="241"/>
      <c r="V4102" s="241"/>
      <c r="W4102" s="242"/>
      <c r="X4102" s="243"/>
      <c r="Y4102" s="49" t="str">
        <f t="shared" ref="Y4102" si="3914">IF(M4102="DNP","DNP",IF(M4102=1,"T",IF(M4102&gt;1,"W","L")))</f>
        <v>W</v>
      </c>
      <c r="Z4102" s="49">
        <f t="shared" si="3872"/>
        <v>0</v>
      </c>
      <c r="AA4102" s="244">
        <f t="shared" si="3873"/>
        <v>0</v>
      </c>
      <c r="AB4102" s="250">
        <f t="shared" ref="AB4102" si="3915">IF(AE4102&gt;=4,ROUNDDOWN((((VLOOKUP(MAX(AE4090:AE4102),AE4090:AK4107,7,FALSE)+VLOOKUP(MAX(AE4090:AE4102)-1,AE4090:AK4107,7,FALSE)+VLOOKUP(MAX(AE4090:AE4102)-2,AE4090:AK4107,7,FALSE)+VLOOKUP(MAX(AE4090:AE4102)-3,AE4090:AK4107,7,FALSE))/4)-36)*0.8,0),G4088)</f>
        <v>12</v>
      </c>
      <c r="AC4102" s="246">
        <f t="shared" si="3906"/>
        <v>13</v>
      </c>
      <c r="AD4102" t="str">
        <f>IF(L4102&lt;&gt;"DNP","P","DNP")</f>
        <v>P</v>
      </c>
      <c r="AE4102" s="52">
        <f>COUNTIF(AD4090:AD4102,"=P")</f>
        <v>13</v>
      </c>
      <c r="AF4102" t="str">
        <f t="shared" si="3876"/>
        <v>R</v>
      </c>
      <c r="AG4102" s="247">
        <f>IF(OR(W4102="DNP",W4102="")=TRUE,0,((W4109-W4102)*0.4)+(IF(Y4102="W",0.3,IF(Y4102="T",0,-0.3)))+(IF(X4102="",0,X4102*0.3)))+IF(OR(L4102="DNP",L4102="")=TRUE,0,((L4109-L4102)*0.4)+(IF(Y4102="W",0.3,IF(Y4102="T",0,-0.3)))+(IF(M4102="",0,M4102*0.3)))</f>
        <v>0.89999999999999991</v>
      </c>
      <c r="AH4102" s="247">
        <f t="shared" si="3887"/>
        <v>3.7106666666666679</v>
      </c>
      <c r="AI4102">
        <f t="shared" si="3880"/>
        <v>5</v>
      </c>
      <c r="AJ4102">
        <f t="shared" ref="AJ4102" si="3916">AI4102+VLOOKUP(A4102,$A$2164:$O$2268,15,FALSE)</f>
        <v>5</v>
      </c>
      <c r="AK4102">
        <f t="shared" si="3813"/>
        <v>54</v>
      </c>
    </row>
    <row r="4103" spans="1:37" ht="16.5" thickBot="1" x14ac:dyDescent="0.3">
      <c r="A4103" s="238" t="str">
        <f>CONCATENATE($C$10,"Wk ",B4103,"P",A4088)</f>
        <v>2015Wk 14P57</v>
      </c>
      <c r="B4103" s="52">
        <v>14</v>
      </c>
      <c r="C4103" s="241"/>
      <c r="D4103" s="241"/>
      <c r="E4103" s="241"/>
      <c r="F4103" s="241"/>
      <c r="G4103" s="241"/>
      <c r="H4103" s="241"/>
      <c r="I4103" s="241"/>
      <c r="J4103" s="241"/>
      <c r="K4103" s="241"/>
      <c r="L4103" s="248"/>
      <c r="M4103" s="249"/>
      <c r="N4103" s="52">
        <f>IFERROR(VLOOKUP($A4103,$A$106:$Q$3105,5,FALSE),"DNP")</f>
        <v>6</v>
      </c>
      <c r="O4103" s="52">
        <f>IFERROR(VLOOKUP($A4103,$A$106:$Q$3105,6,FALSE),"DNP")</f>
        <v>7</v>
      </c>
      <c r="P4103" s="52">
        <f>IFERROR(VLOOKUP($A4103,$A$106:$Q$3105,7,FALSE),"DNP")</f>
        <v>8</v>
      </c>
      <c r="Q4103" s="52">
        <f>IFERROR(VLOOKUP($A4103,$A$106:$Q$3105,8,FALSE),"DNP")</f>
        <v>6</v>
      </c>
      <c r="R4103" s="52">
        <f>IFERROR(VLOOKUP($A4103,$A$106:$Q$3105,9,FALSE),"DNP")</f>
        <v>5</v>
      </c>
      <c r="S4103" s="52">
        <f>IFERROR(VLOOKUP($A4103,$A$106:$Q$3105,10,FALSE),"DNP")</f>
        <v>6</v>
      </c>
      <c r="T4103" s="52">
        <f>IFERROR(VLOOKUP($A4103,$A$106:$Q$3105,11,FALSE),"DNP")</f>
        <v>4</v>
      </c>
      <c r="U4103" s="52">
        <f>IFERROR(VLOOKUP($A4103,$A$106:$Q$3105,12,FALSE),"DNP")</f>
        <v>8</v>
      </c>
      <c r="V4103" s="52">
        <f>IFERROR(VLOOKUP($A4103,$A$106:$Q$3105,13,FALSE),"DNP")</f>
        <v>9</v>
      </c>
      <c r="W4103" s="239">
        <f>IF(OR(V4103="DNP",V4103=""),"DNP",SUM(N4103:V4103))</f>
        <v>59</v>
      </c>
      <c r="X4103" s="240">
        <f>IFERROR(VLOOKUP($A4103,$A$106:$Q$3105,17,FALSE),"DNP")</f>
        <v>0</v>
      </c>
      <c r="Y4103" s="49" t="str">
        <f t="shared" ref="Y4103" si="3917">IF(X4103="DNP","DNP",IF(X4103=1,"T",IF(X4103&gt;1,"W","L")))</f>
        <v>L</v>
      </c>
      <c r="Z4103" s="49">
        <f t="shared" si="3872"/>
        <v>0</v>
      </c>
      <c r="AA4103" s="244">
        <f t="shared" si="3873"/>
        <v>0</v>
      </c>
      <c r="AB4103" s="250">
        <f t="shared" ref="AB4103" si="3918">IF(AE4103&gt;=4,ROUNDDOWN((((VLOOKUP(MAX(AE4090:AE4103),AE4090:AK4107,7,FALSE)+VLOOKUP(MAX(AE4090:AE4103)-1,AE4090:AK4107,7,FALSE)+VLOOKUP(MAX(AE4090:AE4103)-2,AE4090:AK4107,7,FALSE)+VLOOKUP(MAX(AE4090:AE4103)-3,AE4090:AK4107,7,FALSE))/4)-36)*0.8,0),G4088)</f>
        <v>13</v>
      </c>
      <c r="AC4103" s="246">
        <f t="shared" si="3906"/>
        <v>14</v>
      </c>
      <c r="AD4103" t="str">
        <f>IF(W4103&lt;&gt;"DNP","P","DNP")</f>
        <v>P</v>
      </c>
      <c r="AE4103" s="52">
        <f>COUNTIF(AD4090:AD4103,"=P")</f>
        <v>14</v>
      </c>
      <c r="AF4103" t="str">
        <f t="shared" si="3876"/>
        <v>R</v>
      </c>
      <c r="AG4103" s="247">
        <f>IF(OR(W4103="DNP",W4103="")=TRUE,0,((W4109-W4103)*0.4)+(IF(Y4103="W",0.3,IF(Y4103="T",0,-0.3)))+(IF(X4103="",0,X4103*0.3)))+IF(OR(L4103="DNP",L4103="")=TRUE,0,((L4109-L4103)*0.4)+(IF(Y4103="W",0.3,IF(Y4103="T",0,-0.3)))+(IF(M4103="",0,M4103*0.3)))</f>
        <v>-2.4333333333333313</v>
      </c>
      <c r="AH4103" s="247">
        <f t="shared" si="3887"/>
        <v>-0.91733333333333056</v>
      </c>
      <c r="AI4103">
        <f t="shared" si="3880"/>
        <v>4</v>
      </c>
      <c r="AJ4103">
        <f t="shared" ref="AJ4103" si="3919">AI4103+VLOOKUP(A4103,$A$2331:$O$2435,15,FALSE)</f>
        <v>0</v>
      </c>
      <c r="AK4103">
        <f t="shared" si="3813"/>
        <v>59</v>
      </c>
    </row>
    <row r="4104" spans="1:37" ht="16.5" thickBot="1" x14ac:dyDescent="0.3">
      <c r="A4104" s="238" t="str">
        <f>CONCATENATE($C$10,"Wk ",B4104,"P",A4088)</f>
        <v>2015Wk 15P57</v>
      </c>
      <c r="B4104" s="52">
        <v>15</v>
      </c>
      <c r="C4104" s="52">
        <f>IFERROR(VLOOKUP($A4104,$A$106:$Q$3105,5,FALSE),"DNP")</f>
        <v>7</v>
      </c>
      <c r="D4104" s="52">
        <f>IFERROR(VLOOKUP($A4104,$A$106:$Q$3105,6,FALSE),"DNP")</f>
        <v>6</v>
      </c>
      <c r="E4104" s="52">
        <f>IFERROR(VLOOKUP($A4104,$A$106:$Q$3105,7,FALSE),"DNP")</f>
        <v>7</v>
      </c>
      <c r="F4104" s="52">
        <f>IFERROR(VLOOKUP($A4104,$A$106:$Q$3105,8,FALSE),"DNP")</f>
        <v>7</v>
      </c>
      <c r="G4104" s="52">
        <f>IFERROR(VLOOKUP($A4104,$A$106:$Q$3105,9,FALSE),"DNP")</f>
        <v>5</v>
      </c>
      <c r="H4104" s="52">
        <f>IFERROR(VLOOKUP($A4104,$A$106:$Q$3105,10,FALSE),"DNP")</f>
        <v>5</v>
      </c>
      <c r="I4104" s="52">
        <f>IFERROR(VLOOKUP($A4104,$A$106:$Q$3105,11,FALSE),"DNP")</f>
        <v>5</v>
      </c>
      <c r="J4104" s="52">
        <f>IFERROR(VLOOKUP($A4104,$A$106:$Q$3105,12,FALSE),"DNP")</f>
        <v>5</v>
      </c>
      <c r="K4104" s="52">
        <f>IFERROR(VLOOKUP($A4104,$A$106:$Q$3105,13,FALSE),"DNP")</f>
        <v>6</v>
      </c>
      <c r="L4104" s="239">
        <f>IF(OR(K4104="DNP",K4104=""),"DNP",SUM(C4104:K4104))</f>
        <v>53</v>
      </c>
      <c r="M4104" s="240">
        <f>IFERROR(VLOOKUP($A4104,$A$106:$Q$3105,17,FALSE),"DNP")</f>
        <v>0</v>
      </c>
      <c r="N4104" s="241"/>
      <c r="O4104" s="241"/>
      <c r="P4104" s="241"/>
      <c r="Q4104" s="241"/>
      <c r="R4104" s="241"/>
      <c r="S4104" s="241"/>
      <c r="T4104" s="241"/>
      <c r="U4104" s="241"/>
      <c r="V4104" s="241"/>
      <c r="W4104" s="242"/>
      <c r="X4104" s="243"/>
      <c r="Y4104" s="49" t="str">
        <f t="shared" ref="Y4104" si="3920">IF(M4104="DNP","DNP",IF(M4104=1,"T",IF(M4104&gt;1,"W","L")))</f>
        <v>L</v>
      </c>
      <c r="Z4104" s="49">
        <f t="shared" si="3872"/>
        <v>0</v>
      </c>
      <c r="AA4104" s="244">
        <f t="shared" si="3873"/>
        <v>0</v>
      </c>
      <c r="AB4104" s="250">
        <f t="shared" ref="AB4104" si="3921">IF(AE4104&gt;=4,ROUNDDOWN((((VLOOKUP(MAX(AE4090:AE4104),AE4090:AK4107,7,FALSE)+VLOOKUP(MAX(AE4090:AE4104)-1,AE4090:AK4107,7,FALSE)+VLOOKUP(MAX(AE4090:AE4104)-2,AE4090:AK4107,7,FALSE)+VLOOKUP(MAX(AE4090:AE4104)-3,AE4090:AK4107,7,FALSE))/4)-36)*0.8,0),G4088)</f>
        <v>14</v>
      </c>
      <c r="AC4104" s="246">
        <f t="shared" si="3906"/>
        <v>15</v>
      </c>
      <c r="AD4104" t="str">
        <f>IF(L4104&lt;&gt;"DNP","P","DNP")</f>
        <v>P</v>
      </c>
      <c r="AE4104" s="52">
        <f>COUNTIF(AD4090:AD4104,"=P")</f>
        <v>15</v>
      </c>
      <c r="AF4104" t="str">
        <f t="shared" si="3876"/>
        <v>R</v>
      </c>
      <c r="AG4104" s="247">
        <f>IF(OR(W4104="DNP",W4104="")=TRUE,0,((W4109-W4104)*0.4)+(IF(Y4104="W",0.3,IF(Y4104="T",0,-0.3)))+(IF(X4104="",0,X4104*0.3)))+IF(OR(L4104="DNP",L4104="")=TRUE,0,((L4109-L4104)*0.4)+(IF(Y4104="W",0.3,IF(Y4104="T",0,-0.3)))+(IF(M4104="",0,M4104*0.3)))</f>
        <v>0.10000000000000003</v>
      </c>
      <c r="AH4104" s="247">
        <f t="shared" si="3887"/>
        <v>-1.2333333333333321</v>
      </c>
      <c r="AI4104">
        <f t="shared" si="3880"/>
        <v>3</v>
      </c>
      <c r="AJ4104">
        <f t="shared" ref="AJ4104" si="3922">AI4104+VLOOKUP(A4104,$A$2498:$O$2602,15,FALSE)</f>
        <v>1</v>
      </c>
      <c r="AK4104">
        <f t="shared" si="3813"/>
        <v>53</v>
      </c>
    </row>
    <row r="4105" spans="1:37" ht="16.5" thickBot="1" x14ac:dyDescent="0.3">
      <c r="A4105" s="238" t="str">
        <f>CONCATENATE($C$10,"Wk ",B4105,"P",A4088)</f>
        <v>2015Wk 16P57</v>
      </c>
      <c r="B4105" s="52">
        <v>16</v>
      </c>
      <c r="C4105" s="241"/>
      <c r="D4105" s="241"/>
      <c r="E4105" s="241"/>
      <c r="F4105" s="241"/>
      <c r="G4105" s="241"/>
      <c r="H4105" s="241"/>
      <c r="I4105" s="241"/>
      <c r="J4105" s="241"/>
      <c r="K4105" s="241"/>
      <c r="L4105" s="248"/>
      <c r="M4105" s="249"/>
      <c r="N4105" s="52">
        <f>IFERROR(VLOOKUP($A4105,$A$106:$Q$3105,5,FALSE),"DNP")</f>
        <v>6</v>
      </c>
      <c r="O4105" s="52">
        <f>IFERROR(VLOOKUP($A4105,$A$106:$Q$3105,6,FALSE),"DNP")</f>
        <v>6</v>
      </c>
      <c r="P4105" s="52">
        <f>IFERROR(VLOOKUP($A4105,$A$106:$Q$3105,7,FALSE),"DNP")</f>
        <v>5</v>
      </c>
      <c r="Q4105" s="52">
        <f>IFERROR(VLOOKUP($A4105,$A$106:$Q$3105,8,FALSE),"DNP")</f>
        <v>4</v>
      </c>
      <c r="R4105" s="52">
        <f>IFERROR(VLOOKUP($A4105,$A$106:$Q$3105,9,FALSE),"DNP")</f>
        <v>6</v>
      </c>
      <c r="S4105" s="52">
        <f>IFERROR(VLOOKUP($A4105,$A$106:$Q$3105,10,FALSE),"DNP")</f>
        <v>6</v>
      </c>
      <c r="T4105" s="52">
        <f>IFERROR(VLOOKUP($A4105,$A$106:$Q$3105,11,FALSE),"DNP")</f>
        <v>4</v>
      </c>
      <c r="U4105" s="52">
        <f>IFERROR(VLOOKUP($A4105,$A$106:$Q$3105,12,FALSE),"DNP")</f>
        <v>5</v>
      </c>
      <c r="V4105" s="52">
        <f>IFERROR(VLOOKUP($A4105,$A$106:$Q$3105,13,FALSE),"DNP")</f>
        <v>7</v>
      </c>
      <c r="W4105" s="239">
        <f>IF(OR(V4105="DNP",V4105=""),"DNP",SUM(N4105:V4105))</f>
        <v>49</v>
      </c>
      <c r="X4105" s="240">
        <f>IFERROR(VLOOKUP($A4105,$A$106:$Q$3105,17,FALSE),"DNP")</f>
        <v>2</v>
      </c>
      <c r="Y4105" s="49" t="str">
        <f t="shared" ref="Y4105" si="3923">IF(X4105="DNP","DNP",IF(X4105=1,"T",IF(X4105&gt;1,"W","L")))</f>
        <v>W</v>
      </c>
      <c r="Z4105" s="49">
        <f t="shared" si="3872"/>
        <v>0</v>
      </c>
      <c r="AA4105" s="244">
        <f t="shared" si="3873"/>
        <v>0</v>
      </c>
      <c r="AB4105" s="250">
        <f t="shared" ref="AB4105" si="3924">IF(AE4105&gt;=4,ROUNDDOWN((((VLOOKUP(MAX(AE4090:AE4105),AE4090:AK4107,7,FALSE)+VLOOKUP(MAX(AE4090:AE4105)-1,AE4090:AK4107,7,FALSE)+VLOOKUP(MAX(AE4090:AE4105)-2,AE4090:AK4107,7,FALSE)+VLOOKUP(MAX(AE4090:AE4105)-3,AE4090:AK4107,7,FALSE))/4)-36)*0.8,0),G4088)</f>
        <v>14</v>
      </c>
      <c r="AC4105" s="246">
        <f t="shared" si="3906"/>
        <v>16</v>
      </c>
      <c r="AD4105" t="str">
        <f>IF(W4105&lt;&gt;"DNP","P","DNP")</f>
        <v>P</v>
      </c>
      <c r="AE4105" s="52">
        <f>COUNTIF(AD4090:AD4105,"=P")</f>
        <v>16</v>
      </c>
      <c r="AF4105" t="str">
        <f t="shared" si="3876"/>
        <v>R</v>
      </c>
      <c r="AG4105" s="247">
        <f>IF(OR(W4105="DNP",W4105="")=TRUE,0,((W4109-W4105)*0.4)+(IF(Y4105="W",0.3,IF(Y4105="T",0,-0.3)))+(IF(X4105="",0,X4105*0.3)))+IF(OR(L4105="DNP",L4105="")=TRUE,0,((L4109-L4105)*0.4)+(IF(Y4105="W",0.3,IF(Y4105="T",0,-0.3)))+(IF(M4105="",0,M4105*0.3)))</f>
        <v>2.7666666666666688</v>
      </c>
      <c r="AH4105" s="247">
        <f t="shared" si="3887"/>
        <v>2.0306666666666695</v>
      </c>
      <c r="AI4105">
        <f t="shared" si="3880"/>
        <v>3</v>
      </c>
      <c r="AJ4105">
        <f t="shared" ref="AJ4105" si="3925">AI4105+VLOOKUP(A4105,$A$2665:$O$2769,15,FALSE)</f>
        <v>4</v>
      </c>
      <c r="AK4105">
        <f t="shared" si="3813"/>
        <v>49</v>
      </c>
    </row>
    <row r="4106" spans="1:37" ht="16.5" thickBot="1" x14ac:dyDescent="0.3">
      <c r="A4106" s="238" t="str">
        <f>CONCATENATE($C$10,"Wk ",B4106,"P",A4088)</f>
        <v>2015Wk 17P57</v>
      </c>
      <c r="B4106" s="52">
        <v>17</v>
      </c>
      <c r="C4106" s="52">
        <f>IFERROR(VLOOKUP($A4106,$A$106:$Q$3105,5,FALSE),"DNP")</f>
        <v>7</v>
      </c>
      <c r="D4106" s="52">
        <f>IFERROR(VLOOKUP($A4106,$A$106:$Q$3105,6,FALSE),"DNP")</f>
        <v>7</v>
      </c>
      <c r="E4106" s="52">
        <f>IFERROR(VLOOKUP($A4106,$A$106:$Q$3105,7,FALSE),"DNP")</f>
        <v>8</v>
      </c>
      <c r="F4106" s="52">
        <f>IFERROR(VLOOKUP($A4106,$A$106:$Q$3105,8,FALSE),"DNP")</f>
        <v>7</v>
      </c>
      <c r="G4106" s="52">
        <f>IFERROR(VLOOKUP($A4106,$A$106:$Q$3105,9,FALSE),"DNP")</f>
        <v>4</v>
      </c>
      <c r="H4106" s="52">
        <f>IFERROR(VLOOKUP($A4106,$A$106:$Q$3105,10,FALSE),"DNP")</f>
        <v>5</v>
      </c>
      <c r="I4106" s="52">
        <f>IFERROR(VLOOKUP($A4106,$A$106:$Q$3105,11,FALSE),"DNP")</f>
        <v>6</v>
      </c>
      <c r="J4106" s="52">
        <f>IFERROR(VLOOKUP($A4106,$A$106:$Q$3105,12,FALSE),"DNP")</f>
        <v>4</v>
      </c>
      <c r="K4106" s="52">
        <f>IFERROR(VLOOKUP($A4106,$A$106:$Q$3105,13,FALSE),"DNP")</f>
        <v>7</v>
      </c>
      <c r="L4106" s="239">
        <f>IF(OR(K4106="DNP",K4106=""),"DNP",SUM(C4106:K4106))</f>
        <v>55</v>
      </c>
      <c r="M4106" s="240">
        <f>IFERROR(VLOOKUP($A4106,$A$106:$Q$3105,17,FALSE),"DNP")</f>
        <v>0</v>
      </c>
      <c r="N4106" s="241"/>
      <c r="O4106" s="241"/>
      <c r="P4106" s="241"/>
      <c r="Q4106" s="241"/>
      <c r="R4106" s="241"/>
      <c r="S4106" s="241"/>
      <c r="T4106" s="241"/>
      <c r="U4106" s="241"/>
      <c r="V4106" s="241"/>
      <c r="W4106" s="242"/>
      <c r="X4106" s="243"/>
      <c r="Y4106" s="49" t="str">
        <f t="shared" ref="Y4106" si="3926">IF(M4106="DNP","DNP",IF(M4106=1,"T",IF(M4106&gt;1,"W","L")))</f>
        <v>L</v>
      </c>
      <c r="Z4106" s="49">
        <f t="shared" si="3872"/>
        <v>0</v>
      </c>
      <c r="AA4106" s="244">
        <f t="shared" si="3873"/>
        <v>0</v>
      </c>
      <c r="AB4106" s="250">
        <f t="shared" ref="AB4106" si="3927">IF(AE4106&gt;=4,ROUNDDOWN((((VLOOKUP(MAX(AE4090:AE4106),AE4090:AK4107,7,FALSE)+VLOOKUP(MAX(AE4090:AE4106)-1,AE4090:AK4107,7,FALSE)+VLOOKUP(MAX(AE4090:AE4106)-2,AE4090:AK4107,7,FALSE)+VLOOKUP(MAX(AE4090:AE4106)-3,AE4090:AK4107,7,FALSE))/4)-36)*0.8,0),G4088)</f>
        <v>14</v>
      </c>
      <c r="AC4106" s="246">
        <f t="shared" si="3906"/>
        <v>17</v>
      </c>
      <c r="AD4106" t="str">
        <f>IF(L4106&lt;&gt;"DNP","P","DNP")</f>
        <v>P</v>
      </c>
      <c r="AE4106" s="52">
        <f>COUNTIF(AD4090:AD4106,"=P")</f>
        <v>17</v>
      </c>
      <c r="AF4106" t="str">
        <f t="shared" si="3876"/>
        <v>R</v>
      </c>
      <c r="AG4106" s="247">
        <f>IF(OR(W4106="DNP",W4106="")=TRUE,0,((W4109-W4106)*0.4)+(IF(Y4106="W",0.3,IF(Y4106="T",0,-0.3)))+(IF(X4106="",0,X4106*0.3)))+IF(OR(L4106="DNP",L4106="")=TRUE,0,((L4109-L4106)*0.4)+(IF(Y4106="W",0.3,IF(Y4106="T",0,-0.3)))+(IF(M4106="",0,M4106*0.3)))</f>
        <v>-0.7</v>
      </c>
      <c r="AH4106" s="247">
        <f t="shared" si="3887"/>
        <v>1.1866666666666681</v>
      </c>
      <c r="AI4106">
        <f t="shared" si="3880"/>
        <v>3</v>
      </c>
      <c r="AJ4106">
        <f t="shared" ref="AJ4106" si="3928">AI4106+VLOOKUP(A4106,$A$2832:$O$2936,15,FALSE)</f>
        <v>2</v>
      </c>
      <c r="AK4106">
        <f t="shared" si="3813"/>
        <v>55</v>
      </c>
    </row>
    <row r="4107" spans="1:37" ht="16.5" thickBot="1" x14ac:dyDescent="0.3">
      <c r="A4107" s="238" t="str">
        <f>CONCATENATE($C$10,"Wk ",B4107,"P",A4088)</f>
        <v>2015Wk 18P57</v>
      </c>
      <c r="B4107" s="52">
        <v>18</v>
      </c>
      <c r="C4107" s="241"/>
      <c r="D4107" s="241"/>
      <c r="E4107" s="241"/>
      <c r="F4107" s="241"/>
      <c r="G4107" s="241"/>
      <c r="H4107" s="241"/>
      <c r="I4107" s="241"/>
      <c r="J4107" s="241"/>
      <c r="K4107" s="241"/>
      <c r="L4107" s="248"/>
      <c r="M4107" s="249"/>
      <c r="N4107" s="52">
        <f>IFERROR(VLOOKUP($A4107,$A$106:$Q$3105,5,FALSE),"DNP")</f>
        <v>8</v>
      </c>
      <c r="O4107" s="52">
        <f>IFERROR(VLOOKUP($A4107,$A$106:$Q$3105,6,FALSE),"DNP")</f>
        <v>7</v>
      </c>
      <c r="P4107" s="52">
        <f>IFERROR(VLOOKUP($A4107,$A$106:$Q$3105,7,FALSE),"DNP")</f>
        <v>7</v>
      </c>
      <c r="Q4107" s="52">
        <f>IFERROR(VLOOKUP($A4107,$A$106:$Q$3105,8,FALSE),"DNP")</f>
        <v>5</v>
      </c>
      <c r="R4107" s="52">
        <f>IFERROR(VLOOKUP($A4107,$A$106:$Q$3105,9,FALSE),"DNP")</f>
        <v>4</v>
      </c>
      <c r="S4107" s="52">
        <f>IFERROR(VLOOKUP($A4107,$A$106:$Q$3105,10,FALSE),"DNP")</f>
        <v>4</v>
      </c>
      <c r="T4107" s="52">
        <f>IFERROR(VLOOKUP($A4107,$A$106:$Q$3105,11,FALSE),"DNP")</f>
        <v>4</v>
      </c>
      <c r="U4107" s="52">
        <f>IFERROR(VLOOKUP($A4107,$A$106:$Q$3105,12,FALSE),"DNP")</f>
        <v>7</v>
      </c>
      <c r="V4107" s="52">
        <f>IFERROR(VLOOKUP($A4107,$A$106:$Q$3105,13,FALSE),"DNP")</f>
        <v>10</v>
      </c>
      <c r="W4107" s="239">
        <f>IF(OR(V4107="DNP",V4107=""),"DNP",SUM(N4107:V4107))</f>
        <v>56</v>
      </c>
      <c r="X4107" s="240">
        <f>IFERROR(VLOOKUP($A4107,$A$106:$Q$3105,17,FALSE),"DNP")</f>
        <v>0</v>
      </c>
      <c r="Y4107" s="49" t="str">
        <f t="shared" ref="Y4107" si="3929">IF(X4107="DNP","DNP",IF(X4107=1,"T",IF(X4107&gt;1,"W","L")))</f>
        <v>L</v>
      </c>
      <c r="Z4107" s="49">
        <f t="shared" si="3872"/>
        <v>1</v>
      </c>
      <c r="AA4107" s="244">
        <f t="shared" si="3873"/>
        <v>9</v>
      </c>
      <c r="AB4107" s="250">
        <f t="shared" ref="AB4107" si="3930">IF(AE4107&gt;=4,ROUNDDOWN((((VLOOKUP(MAX(AE4090:AE4107),AE4090:AK4107,7,FALSE)+VLOOKUP(MAX(AE4090:AE4107)-1,AE4090:AK4107,7,FALSE)+VLOOKUP(MAX(AE4090:AE4107)-2,AE4090:AK4107,7,FALSE)+VLOOKUP(MAX(AE4090:AE4107)-3,AE4090:AK4107,7,FALSE))/4)-36)*0.8,0),G4088)</f>
        <v>13</v>
      </c>
      <c r="AC4107" s="246">
        <f t="shared" si="3906"/>
        <v>18</v>
      </c>
      <c r="AD4107" t="str">
        <f>IF(W4107&lt;&gt;"DNP","P","DNP")</f>
        <v>P</v>
      </c>
      <c r="AE4107" s="52">
        <f>COUNTIF(AD4090:AD4107,"=P")</f>
        <v>18</v>
      </c>
      <c r="AF4107" t="str">
        <f t="shared" si="3876"/>
        <v>R</v>
      </c>
      <c r="AG4107" s="247">
        <f>IF(OR(W4107="DNP",W4107="")=TRUE,0,((W4109-W4107)*0.4)+(IF(Y4107="W",0.3,IF(Y4107="T",0,-0.3)))+(IF(X4107="",0,X4107*0.3)))+IF(OR(L4107="DNP",L4107="")=TRUE,0,((L4109-L4107)*0.4)+(IF(Y4107="W",0.3,IF(Y4107="T",0,-0.3)))+(IF(M4107="",0,M4107*0.3)))</f>
        <v>-1.2333333333333314</v>
      </c>
      <c r="AH4107" s="247">
        <f t="shared" si="3887"/>
        <v>-0.78933333333333067</v>
      </c>
      <c r="AI4107">
        <f t="shared" si="3880"/>
        <v>4</v>
      </c>
      <c r="AJ4107">
        <f t="shared" ref="AJ4107" si="3931">AI4107+VLOOKUP(A4107,$A$2999:$O$3103,15,FALSE)</f>
        <v>3</v>
      </c>
      <c r="AK4107">
        <f t="shared" si="3813"/>
        <v>56</v>
      </c>
    </row>
    <row r="4108" spans="1:37" ht="18" x14ac:dyDescent="0.25">
      <c r="A4108" s="238" t="str">
        <f>CONCATENATE($C$10,"S&amp;AP",A4088)</f>
        <v>2015S&amp;AP57</v>
      </c>
      <c r="B4108" s="251" t="s">
        <v>321</v>
      </c>
      <c r="C4108" s="252" t="str">
        <f>CONCATENATE(SUM(C4090:C4107)+100,COUNT(C4090:C4107)+100)</f>
        <v>162109</v>
      </c>
      <c r="D4108" s="252" t="str">
        <f t="shared" ref="D4108:K4108" si="3932">CONCATENATE(SUM(D4090:D4107)+100,COUNT(D4090:D4107)+100)</f>
        <v>155109</v>
      </c>
      <c r="E4108" s="252" t="str">
        <f t="shared" si="3932"/>
        <v>172109</v>
      </c>
      <c r="F4108" s="252" t="str">
        <f t="shared" si="3932"/>
        <v>161109</v>
      </c>
      <c r="G4108" s="252" t="str">
        <f t="shared" si="3932"/>
        <v>152109</v>
      </c>
      <c r="H4108" s="252" t="str">
        <f t="shared" si="3932"/>
        <v>143109</v>
      </c>
      <c r="I4108" s="252" t="str">
        <f t="shared" si="3932"/>
        <v>146109</v>
      </c>
      <c r="J4108" s="252" t="str">
        <f t="shared" si="3932"/>
        <v>133109</v>
      </c>
      <c r="K4108" s="252" t="str">
        <f t="shared" si="3932"/>
        <v>162109</v>
      </c>
      <c r="L4108" s="253"/>
      <c r="M4108" s="254">
        <f>SUM(M4090:M4107)</f>
        <v>5</v>
      </c>
      <c r="N4108" s="252" t="str">
        <f>CONCATENATE(SUM(N4090:N4107)+100,COUNT(N4090:N4107)+100)</f>
        <v>160109</v>
      </c>
      <c r="O4108" s="252" t="str">
        <f t="shared" ref="O4108:V4108" si="3933">CONCATENATE(SUM(O4090:O4107)+100,COUNT(O4090:O4107)+100)</f>
        <v>159109</v>
      </c>
      <c r="P4108" s="252" t="str">
        <f t="shared" si="3933"/>
        <v>161109</v>
      </c>
      <c r="Q4108" s="252" t="str">
        <f t="shared" si="3933"/>
        <v>143109</v>
      </c>
      <c r="R4108" s="252" t="str">
        <f t="shared" si="3933"/>
        <v>139109</v>
      </c>
      <c r="S4108" s="252" t="str">
        <f t="shared" si="3933"/>
        <v>156109</v>
      </c>
      <c r="T4108" s="252" t="str">
        <f t="shared" si="3933"/>
        <v>136109</v>
      </c>
      <c r="U4108" s="252" t="str">
        <f t="shared" si="3933"/>
        <v>159109</v>
      </c>
      <c r="V4108" s="252" t="str">
        <f t="shared" si="3933"/>
        <v>170109</v>
      </c>
      <c r="W4108" s="253"/>
      <c r="X4108" s="254">
        <f>SUM(X4090:X4107)</f>
        <v>10</v>
      </c>
      <c r="Y4108" s="255"/>
      <c r="Z4108" s="256"/>
      <c r="AA4108" s="257"/>
      <c r="AB4108" s="52"/>
      <c r="AC4108" s="52"/>
    </row>
    <row r="4109" spans="1:37" ht="18" x14ac:dyDescent="0.25">
      <c r="B4109" s="251" t="s">
        <v>322</v>
      </c>
      <c r="C4109" s="258">
        <f>AVERAGE(C4090:C4107)</f>
        <v>6.8888888888888893</v>
      </c>
      <c r="D4109" s="258">
        <f t="shared" ref="D4109:K4109" si="3934">AVERAGE(D4090:D4107)</f>
        <v>6.1111111111111107</v>
      </c>
      <c r="E4109" s="258">
        <f t="shared" si="3934"/>
        <v>8</v>
      </c>
      <c r="F4109" s="258">
        <f t="shared" si="3934"/>
        <v>6.7777777777777777</v>
      </c>
      <c r="G4109" s="258">
        <f t="shared" si="3934"/>
        <v>5.7777777777777777</v>
      </c>
      <c r="H4109" s="258">
        <f t="shared" si="3934"/>
        <v>4.7777777777777777</v>
      </c>
      <c r="I4109" s="258">
        <f t="shared" si="3934"/>
        <v>5.1111111111111107</v>
      </c>
      <c r="J4109" s="258">
        <f t="shared" si="3934"/>
        <v>3.6666666666666665</v>
      </c>
      <c r="K4109" s="258">
        <f t="shared" si="3934"/>
        <v>6.8888888888888893</v>
      </c>
      <c r="L4109" s="259">
        <f>SUM(C4109:K4109)</f>
        <v>54</v>
      </c>
      <c r="M4109" s="260"/>
      <c r="N4109" s="258">
        <f>AVERAGE(N4090:N4107)</f>
        <v>6.666666666666667</v>
      </c>
      <c r="O4109" s="258">
        <f t="shared" ref="O4109:V4109" si="3935">AVERAGE(O4090:O4107)</f>
        <v>6.5555555555555554</v>
      </c>
      <c r="P4109" s="261">
        <f t="shared" si="3935"/>
        <v>6.7777777777777777</v>
      </c>
      <c r="Q4109" s="261">
        <f t="shared" si="3935"/>
        <v>4.7777777777777777</v>
      </c>
      <c r="R4109" s="261">
        <f t="shared" si="3935"/>
        <v>4.333333333333333</v>
      </c>
      <c r="S4109" s="261">
        <f t="shared" si="3935"/>
        <v>6.2222222222222223</v>
      </c>
      <c r="T4109" s="261">
        <f t="shared" si="3935"/>
        <v>4</v>
      </c>
      <c r="U4109" s="261">
        <f t="shared" si="3935"/>
        <v>6.5555555555555554</v>
      </c>
      <c r="V4109" s="261">
        <f t="shared" si="3935"/>
        <v>7.7777777777777777</v>
      </c>
      <c r="W4109" s="262">
        <f>SUM(N4109:V4109)</f>
        <v>53.666666666666671</v>
      </c>
      <c r="X4109" s="260"/>
      <c r="Y4109" s="148"/>
      <c r="Z4109" s="263"/>
      <c r="AA4109" s="264"/>
      <c r="AB4109" s="52"/>
      <c r="AC4109" s="52"/>
    </row>
    <row r="4110" spans="1:37" x14ac:dyDescent="0.25">
      <c r="B4110" s="265"/>
      <c r="C4110" s="266"/>
      <c r="D4110" s="265"/>
      <c r="E4110" s="266"/>
      <c r="F4110" s="265"/>
      <c r="G4110" s="266"/>
      <c r="H4110" s="265"/>
      <c r="I4110" s="266"/>
      <c r="J4110" s="265"/>
      <c r="K4110" s="266"/>
      <c r="L4110" s="265"/>
      <c r="M4110" s="266"/>
      <c r="N4110" s="265"/>
      <c r="O4110" s="266"/>
      <c r="P4110" s="265"/>
      <c r="Q4110" s="266"/>
      <c r="R4110" s="265"/>
      <c r="S4110" s="266"/>
      <c r="T4110" s="265"/>
      <c r="U4110" s="266"/>
      <c r="V4110" s="265"/>
      <c r="W4110" s="266"/>
      <c r="X4110" s="265"/>
      <c r="Y4110" s="266"/>
      <c r="Z4110" s="265"/>
      <c r="AA4110" s="266"/>
      <c r="AB4110" s="265"/>
      <c r="AC4110" s="266"/>
    </row>
    <row r="4111" spans="1:37" ht="18.75" thickBot="1" x14ac:dyDescent="0.3">
      <c r="B4111" s="267"/>
      <c r="C4111" s="267"/>
      <c r="D4111" s="267"/>
      <c r="E4111" s="296" t="s">
        <v>323</v>
      </c>
      <c r="F4111" s="297"/>
      <c r="G4111" s="297"/>
      <c r="H4111" s="297"/>
      <c r="I4111" s="297"/>
      <c r="J4111" s="297"/>
      <c r="K4111" s="297"/>
      <c r="L4111" s="297"/>
      <c r="M4111" s="297"/>
    </row>
    <row r="4112" spans="1:37" ht="16.5" thickBot="1" x14ac:dyDescent="0.3">
      <c r="B4112" s="267"/>
      <c r="C4112" s="52"/>
      <c r="D4112" s="268" t="s">
        <v>324</v>
      </c>
      <c r="E4112" s="293" t="s">
        <v>325</v>
      </c>
      <c r="F4112" s="294"/>
      <c r="G4112" s="294"/>
      <c r="H4112" s="294"/>
      <c r="I4112" s="294"/>
      <c r="J4112" s="294"/>
      <c r="K4112" s="294"/>
      <c r="L4112" s="294"/>
      <c r="M4112" s="295"/>
      <c r="P4112" t="s">
        <v>326</v>
      </c>
      <c r="R4112" t="s">
        <v>327</v>
      </c>
    </row>
    <row r="4113" spans="1:37" x14ac:dyDescent="0.25">
      <c r="B4113" s="267"/>
      <c r="C4113" s="52"/>
      <c r="D4113" s="269">
        <f>MAX(AC4090:AC4107)</f>
        <v>18</v>
      </c>
      <c r="E4113" s="270" t="s">
        <v>328</v>
      </c>
      <c r="F4113" s="271" t="s">
        <v>329</v>
      </c>
      <c r="G4113" s="271" t="s">
        <v>330</v>
      </c>
      <c r="H4113" s="271" t="s">
        <v>331</v>
      </c>
      <c r="I4113" s="271" t="s">
        <v>332</v>
      </c>
      <c r="J4113" s="271" t="s">
        <v>19</v>
      </c>
      <c r="K4113" s="271" t="s">
        <v>333</v>
      </c>
      <c r="L4113" s="271" t="s">
        <v>334</v>
      </c>
      <c r="M4113" s="272" t="s">
        <v>312</v>
      </c>
      <c r="N4113" t="s">
        <v>318</v>
      </c>
      <c r="O4113" s="273" t="s">
        <v>18</v>
      </c>
      <c r="P4113" s="274" t="s">
        <v>335</v>
      </c>
      <c r="Q4113" s="274" t="s">
        <v>336</v>
      </c>
      <c r="R4113" t="s">
        <v>0</v>
      </c>
      <c r="S4113" t="s">
        <v>1</v>
      </c>
      <c r="T4113" t="s">
        <v>13</v>
      </c>
      <c r="U4113" t="s">
        <v>337</v>
      </c>
      <c r="V4113" s="237" t="s">
        <v>338</v>
      </c>
      <c r="W4113" s="237" t="s">
        <v>339</v>
      </c>
      <c r="X4113" s="237" t="s">
        <v>340</v>
      </c>
      <c r="Y4113" s="237" t="s">
        <v>341</v>
      </c>
      <c r="Z4113" s="237" t="s">
        <v>342</v>
      </c>
      <c r="AA4113" s="237" t="s">
        <v>343</v>
      </c>
      <c r="AB4113" s="237" t="s">
        <v>344</v>
      </c>
      <c r="AC4113" s="237" t="s">
        <v>345</v>
      </c>
    </row>
    <row r="4114" spans="1:37" ht="16.5" thickBot="1" x14ac:dyDescent="0.3">
      <c r="A4114" s="238" t="str">
        <f>CONCATENATE($C$10,"P",A4088)</f>
        <v>2015P57</v>
      </c>
      <c r="B4114" s="275"/>
      <c r="C4114" s="52" t="str">
        <f>C4088</f>
        <v>Bill Kirkby</v>
      </c>
      <c r="D4114" s="276">
        <f>IF(D4113=0,G4088,VLOOKUP(D4113,B4090:AB4107,27,FALSE))</f>
        <v>13</v>
      </c>
      <c r="E4114" s="277">
        <f>E4117+E4120</f>
        <v>15</v>
      </c>
      <c r="F4114" s="277">
        <f>F4117+F4120</f>
        <v>6</v>
      </c>
      <c r="G4114" s="277">
        <f>G4117+G4120</f>
        <v>9</v>
      </c>
      <c r="H4114" s="277">
        <f>H4117+H4120</f>
        <v>3</v>
      </c>
      <c r="I4114" s="277">
        <f>I4117+I4120</f>
        <v>36</v>
      </c>
      <c r="J4114" s="278">
        <f>E4114/I4114</f>
        <v>0.41666666666666669</v>
      </c>
      <c r="K4114" s="279">
        <f>F4114/SUM(F4114:H4114)</f>
        <v>0.33333333333333331</v>
      </c>
      <c r="L4114" s="277">
        <f>L4117+L4120</f>
        <v>2</v>
      </c>
      <c r="M4114" s="277">
        <f>M4117+M4120</f>
        <v>27</v>
      </c>
      <c r="N4114" s="247">
        <f>VLOOKUP(D4113,AC4090:AH4107,6,FALSE)</f>
        <v>-0.78933333333333067</v>
      </c>
      <c r="O4114">
        <f>IFERROR(VLOOKUP(D4113,AC4090:AI4107,7,FALSE),AI4090)</f>
        <v>4</v>
      </c>
      <c r="P4114" s="134">
        <f>IF(D4114&lt;=-1,ROUNDUP(((((ROUNDDOWN((AVERAGE(L4090:L4107,W4090:W4107)-36)*0.8,0)+0.001)/0.8)+36)*(COUNT(L4090:L4107,W4090:W4107)+1))-SUM(L4090:L4107,W4090:W4107),0),ROUNDUP(((((ROUNDDOWN((AVERAGE(L4090:L4107,W4090:W4107)-36)*0.8,0)+1)/0.8)+36)*(COUNT(L4090:L4107,W4090:W4107)+1))-SUM(L4090:L4107,W4090:W4107),0))</f>
        <v>72</v>
      </c>
      <c r="Q4114" s="134">
        <f>IF(ROUNDDOWN((AVERAGE(L4090:L4107,W4090:W4107)-36)*0.8,0)&lt;=0,ROUNDDOWN(((((ROUNDDOWN((AVERAGE(L4090:L4107,W4090:W4107)-36)*0.8,0)-1)/0.8)+36)*(COUNT(L4090:L4107,W4090:W4107)+1))-SUM(L4090:L4107,W4090:W4107),0),ROUNDDOWN(((((ROUNDDOWN((AVERAGE(L4090:L4107,W4090:W4107)-36)*0.8,0)-0.001)/0.8)+36)*(COUNT(L4090:L4107,W4090:W4107)+1))-SUM(L4090:L4107,W4090:W4107),0))</f>
        <v>47</v>
      </c>
      <c r="R4114" s="247">
        <f>L4109</f>
        <v>54</v>
      </c>
      <c r="S4114" s="247">
        <f>W4109</f>
        <v>53.666666666666671</v>
      </c>
      <c r="T4114">
        <f>SUMIF(AD4090:AD4107,"P",AI4090:AI4107)</f>
        <v>63</v>
      </c>
      <c r="U4114">
        <f>SUMIF(AD4090:AD4107,"P",AJ4090:AJ4107)</f>
        <v>51</v>
      </c>
      <c r="V4114" s="280">
        <f>SUM(COUNTIF(C4090:C4107,3),COUNTIF(D4090:D4107,2),COUNTIF(E4090:E4107,3),COUNTIF(F4090:F4107,2),COUNTIF(G4090:G4107,2),COUNTIF(H4090:H4107,1),COUNTIF(I4090:I4107,2),COUNTIF(J4090:J4107,1),COUNTIF(K4090:K4107,2),COUNTIF(N4090:N4107,2),COUNTIF(O4090:O4107,2),COUNTIF(P4090:P4107,3),COUNTIF(Q4090:Q4107,2),COUNTIF(R4090:R4107,1),COUNTIF(S4090:S4107,2),COUNTIF(T4090:T4107,1),COUNTIF(U4090:U4107,2),COUNTIF(V4090:V4107,3))/(9*MAX($AE4090:$AE4107))</f>
        <v>0</v>
      </c>
      <c r="W4114" s="280">
        <f>SUM(COUNTIF(C4090:C4107,4),COUNTIF(D4090:D4107,3),COUNTIF(E4090:E4107,4),COUNTIF(F4090:F4107,3),COUNTIF(G4090:G4107,3),COUNTIF(H4090:H4107,2),COUNTIF(I4090:I4107,3),COUNTIF(J4090:J4107,2),COUNTIF(K4090:K4107,3),COUNTIF(N4090:N4107,3),COUNTIF(O4090:O4107,3),COUNTIF(P4090:P4107,4),COUNTIF(Q4090:Q4107,3),COUNTIF(R4090:R4107,2),COUNTIF(S4090:S4107,3),COUNTIF(T4090:T4107,2),COUNTIF(U4090:U4107,3),COUNTIF(V4090:V4107,4))/(9*MAX($AE4090:$AE4107))</f>
        <v>6.1728395061728392E-3</v>
      </c>
      <c r="X4114" s="280">
        <f>SUM(COUNTIF(C4090:C4107,5),COUNTIF(D4090:D4107,4),COUNTIF(E4090:E4107,5),COUNTIF(F4090:F4107,4),COUNTIF(G4090:G4107,4),COUNTIF(H4090:H4107,3),COUNTIF(I4090:I4107,4),COUNTIF(J4090:J4107,3),COUNTIF(K4090:K4107,4),COUNTIF(N4090:N4107,4),COUNTIF(O4090:O4107,4),COUNTIF(P4090:P4107,5),COUNTIF(Q4090:Q4107,4),COUNTIF(R4090:R4107,3),COUNTIF(S4090:S4107,4),COUNTIF(T4090:T4107,3),COUNTIF(U4090:U4107,4),COUNTIF(V4090:V4107,5))/(9*MAX($AE4090:$AE4107))</f>
        <v>0.1111111111111111</v>
      </c>
      <c r="Y4114" s="280">
        <f>SUM(COUNTIF(C4090:C4107,6),COUNTIF(D4090:D4107,5),COUNTIF(E4090:E4107,6),COUNTIF(F4090:F4107,5),COUNTIF(G4090:G4107,5),COUNTIF(H4090:H4107,4),COUNTIF(I4090:I4107,5),COUNTIF(J4090:J4107,4),COUNTIF(K4090:K4107,5),COUNTIF(N4090:N4107,5),COUNTIF(O4090:O4107,5),COUNTIF(P4090:P4107,6),COUNTIF(Q4090:Q4107,5),COUNTIF(R4090:R4107,4),COUNTIF(S4090:S4107,5),COUNTIF(T4090:T4107,4),COUNTIF(U4090:U4107,5),COUNTIF(V4090:V4107,6))/(9*MAX($AE4090:$AE4107))</f>
        <v>0.23456790123456789</v>
      </c>
      <c r="Z4114" s="280">
        <f>SUM(COUNTIF(C4090:C4107,"&gt;=7"),COUNTIF(D4090:D4107,"&gt;=6"),COUNTIF(E4090:E4107,"&gt;=7"),COUNTIF(F4090:F4107,"&gt;=6"),COUNTIF(G4090:G4107,"&gt;=6"),COUNTIF(H4090:H4107,"&gt;=5"),COUNTIF(I4090:I4107,"&gt;=6"),COUNTIF(J4090:J4107,"&gt;=5"),COUNTIF(K4090:K4107,"&gt;=6"),COUNTIF(N4090:N4107,"&gt;=6"),COUNTIF(O4090:O4107,"&gt;=6"),COUNTIF(P4090:P4107,"&gt;=7"),COUNTIF(Q4090:Q4107,"&gt;=6"),COUNTIF(R4090:R4107,"&gt;=5"),COUNTIF(S4090:S4107,"&gt;=6"),COUNTIF(T4090:T4107,"&gt;=5"),COUNTIF(U4090:U4107,"&gt;=6"),COUNTIF(V4090:V4107,"&gt;=7"))/(9*MAX($AE4090:$AE4107))</f>
        <v>0.64814814814814814</v>
      </c>
      <c r="AA4114">
        <f>AVERAGE(AI4090:AI4099)</f>
        <v>3.1</v>
      </c>
      <c r="AB4114">
        <f t="shared" ref="AB4114" si="3936">MAX(AI4090:AI4107)</f>
        <v>6</v>
      </c>
      <c r="AC4114">
        <f>MIN(AI4090:AI4106)</f>
        <v>2</v>
      </c>
    </row>
    <row r="4115" spans="1:37" x14ac:dyDescent="0.25">
      <c r="E4115" s="293" t="s">
        <v>346</v>
      </c>
      <c r="F4115" s="294"/>
      <c r="G4115" s="294"/>
      <c r="H4115" s="294"/>
      <c r="I4115" s="294"/>
      <c r="J4115" s="294"/>
      <c r="K4115" s="294"/>
      <c r="L4115" s="294"/>
      <c r="M4115" s="295"/>
    </row>
    <row r="4116" spans="1:37" x14ac:dyDescent="0.25">
      <c r="E4116" s="270" t="s">
        <v>328</v>
      </c>
      <c r="F4116" s="271" t="s">
        <v>329</v>
      </c>
      <c r="G4116" s="271" t="s">
        <v>330</v>
      </c>
      <c r="H4116" s="271" t="s">
        <v>331</v>
      </c>
      <c r="I4116" s="271" t="s">
        <v>332</v>
      </c>
      <c r="J4116" s="271" t="s">
        <v>19</v>
      </c>
      <c r="K4116" s="271" t="s">
        <v>333</v>
      </c>
      <c r="L4116" s="271" t="s">
        <v>334</v>
      </c>
      <c r="M4116" s="272" t="s">
        <v>312</v>
      </c>
    </row>
    <row r="4117" spans="1:37" ht="16.5" thickBot="1" x14ac:dyDescent="0.3">
      <c r="E4117" s="281">
        <f>M4108</f>
        <v>5</v>
      </c>
      <c r="F4117" s="199">
        <f>COUNTIF(M4090:M4107,"&gt;1")</f>
        <v>2</v>
      </c>
      <c r="G4117" s="199">
        <f>COUNTIF(M4090:M4107,"&lt;1")</f>
        <v>6</v>
      </c>
      <c r="H4117" s="199">
        <f>COUNTIF(M4090:M4107,"=1")</f>
        <v>1</v>
      </c>
      <c r="I4117" s="199">
        <f>SUM(F4117:H4117)*2</f>
        <v>18</v>
      </c>
      <c r="J4117" s="278">
        <f>E4117/I4117</f>
        <v>0.27777777777777779</v>
      </c>
      <c r="K4117" s="279">
        <f>F4117/SUM(F4117:H4117)</f>
        <v>0.22222222222222221</v>
      </c>
      <c r="L4117" s="282">
        <f>SUM(Z4090,Z4092,Z4094,Z4096,Z4098,Z4100,Z4102,Z4104,Z4106)</f>
        <v>0</v>
      </c>
      <c r="M4117" s="283">
        <f>SUM(AA4090,AA4092,AA4094,AA4096,AA4098,AA4100,AA4102,AA4104,AA4106)</f>
        <v>0</v>
      </c>
    </row>
    <row r="4118" spans="1:37" x14ac:dyDescent="0.25">
      <c r="E4118" s="293" t="s">
        <v>347</v>
      </c>
      <c r="F4118" s="294"/>
      <c r="G4118" s="294"/>
      <c r="H4118" s="294"/>
      <c r="I4118" s="294"/>
      <c r="J4118" s="294"/>
      <c r="K4118" s="294"/>
      <c r="L4118" s="294"/>
      <c r="M4118" s="295"/>
    </row>
    <row r="4119" spans="1:37" x14ac:dyDescent="0.25">
      <c r="E4119" s="270" t="s">
        <v>328</v>
      </c>
      <c r="F4119" s="271" t="s">
        <v>329</v>
      </c>
      <c r="G4119" s="271" t="s">
        <v>330</v>
      </c>
      <c r="H4119" s="271" t="s">
        <v>331</v>
      </c>
      <c r="I4119" s="271" t="s">
        <v>332</v>
      </c>
      <c r="J4119" s="271" t="s">
        <v>19</v>
      </c>
      <c r="K4119" s="271" t="s">
        <v>333</v>
      </c>
      <c r="L4119" s="271" t="s">
        <v>334</v>
      </c>
      <c r="M4119" s="272" t="s">
        <v>312</v>
      </c>
    </row>
    <row r="4120" spans="1:37" ht="16.5" thickBot="1" x14ac:dyDescent="0.3">
      <c r="E4120" s="281">
        <f>X4108</f>
        <v>10</v>
      </c>
      <c r="F4120" s="199">
        <f>COUNTIF(X4090:X4107,"&gt;1")</f>
        <v>4</v>
      </c>
      <c r="G4120" s="199">
        <f>COUNTIF(X4090:X4107,"&lt;1")</f>
        <v>3</v>
      </c>
      <c r="H4120" s="199">
        <f>COUNTIF(X4090:X4107,"=1")</f>
        <v>2</v>
      </c>
      <c r="I4120" s="199">
        <f>SUM(F4120:H4120)*2</f>
        <v>18</v>
      </c>
      <c r="J4120" s="278">
        <f>E4120/I4120</f>
        <v>0.55555555555555558</v>
      </c>
      <c r="K4120" s="279">
        <f>F4120/SUM(F4120:H4120)</f>
        <v>0.44444444444444442</v>
      </c>
      <c r="L4120" s="284">
        <f>SUM(Z4091,Z4093,Z4095,Z4097,Z4099,Z4101,Z4103,Z4105,Z4107)</f>
        <v>2</v>
      </c>
      <c r="M4120" s="285">
        <f>SUM(AA4091,AA4093,AA4095,AA4097,AA4099,AA4101,AA4103,AA4105,AA4107)</f>
        <v>27</v>
      </c>
    </row>
    <row r="4122" spans="1:37" ht="16.5" thickBot="1" x14ac:dyDescent="0.3"/>
    <row r="4123" spans="1:37" ht="21" thickBot="1" x14ac:dyDescent="0.35">
      <c r="A4123" s="223">
        <v>68</v>
      </c>
      <c r="B4123" s="224"/>
      <c r="C4123" s="225" t="s">
        <v>214</v>
      </c>
      <c r="D4123" s="225"/>
      <c r="E4123" s="225"/>
      <c r="F4123" s="23" t="s">
        <v>308</v>
      </c>
      <c r="G4123" s="226">
        <v>2</v>
      </c>
      <c r="I4123" s="225"/>
      <c r="J4123" s="52"/>
      <c r="K4123" s="52"/>
      <c r="L4123" s="298" t="s">
        <v>0</v>
      </c>
      <c r="M4123" s="299"/>
      <c r="N4123" s="225"/>
      <c r="O4123" s="225"/>
      <c r="P4123" s="225"/>
      <c r="Q4123" s="225"/>
      <c r="R4123" s="225" t="s">
        <v>309</v>
      </c>
      <c r="S4123" s="226">
        <v>1</v>
      </c>
      <c r="T4123" s="52"/>
      <c r="U4123" s="52"/>
      <c r="V4123" s="52"/>
      <c r="W4123" s="298" t="s">
        <v>1</v>
      </c>
      <c r="X4123" s="299"/>
      <c r="Y4123" s="52"/>
      <c r="Z4123" s="52"/>
      <c r="AA4123" s="52"/>
      <c r="AB4123" s="52"/>
      <c r="AC4123" s="52"/>
    </row>
    <row r="4124" spans="1:37" ht="16.5" thickBot="1" x14ac:dyDescent="0.3">
      <c r="B4124" s="52" t="s">
        <v>4</v>
      </c>
      <c r="C4124" s="228">
        <v>1</v>
      </c>
      <c r="D4124" s="229">
        <v>2</v>
      </c>
      <c r="E4124" s="229">
        <v>3</v>
      </c>
      <c r="F4124" s="229">
        <v>4</v>
      </c>
      <c r="G4124" s="229">
        <v>5</v>
      </c>
      <c r="H4124" s="229">
        <v>6</v>
      </c>
      <c r="I4124" s="229">
        <v>7</v>
      </c>
      <c r="J4124" s="229">
        <v>8</v>
      </c>
      <c r="K4124" s="230">
        <v>9</v>
      </c>
      <c r="L4124" s="231" t="s">
        <v>69</v>
      </c>
      <c r="M4124" s="232" t="s">
        <v>8</v>
      </c>
      <c r="N4124" s="233">
        <v>10</v>
      </c>
      <c r="O4124" s="234">
        <v>11</v>
      </c>
      <c r="P4124" s="234">
        <v>12</v>
      </c>
      <c r="Q4124" s="234">
        <v>13</v>
      </c>
      <c r="R4124" s="234">
        <v>14</v>
      </c>
      <c r="S4124" s="234">
        <v>15</v>
      </c>
      <c r="T4124" s="234">
        <v>16</v>
      </c>
      <c r="U4124" s="234">
        <v>17</v>
      </c>
      <c r="V4124" s="234">
        <v>18</v>
      </c>
      <c r="W4124" s="231" t="s">
        <v>69</v>
      </c>
      <c r="X4124" s="232" t="s">
        <v>8</v>
      </c>
      <c r="Y4124" s="235" t="s">
        <v>310</v>
      </c>
      <c r="Z4124" s="236" t="s">
        <v>311</v>
      </c>
      <c r="AA4124" s="235" t="s">
        <v>312</v>
      </c>
      <c r="AB4124" s="235" t="s">
        <v>313</v>
      </c>
      <c r="AC4124" s="237" t="s">
        <v>314</v>
      </c>
      <c r="AD4124" s="237" t="s">
        <v>315</v>
      </c>
      <c r="AE4124" s="237" t="s">
        <v>316</v>
      </c>
      <c r="AF4124" s="237" t="s">
        <v>192</v>
      </c>
      <c r="AG4124" s="237" t="s">
        <v>317</v>
      </c>
      <c r="AH4124" s="237" t="s">
        <v>318</v>
      </c>
      <c r="AI4124" s="237" t="s">
        <v>18</v>
      </c>
      <c r="AJ4124" s="237" t="s">
        <v>319</v>
      </c>
      <c r="AK4124" t="s">
        <v>69</v>
      </c>
    </row>
    <row r="4125" spans="1:37" ht="16.5" thickBot="1" x14ac:dyDescent="0.3">
      <c r="A4125" s="238" t="str">
        <f>CONCATENATE($C$10,"Wk ",B4125,"P",A4123)</f>
        <v>2015Wk 1P68</v>
      </c>
      <c r="B4125" s="52">
        <v>1</v>
      </c>
      <c r="C4125" s="52">
        <f>IFERROR(VLOOKUP($A4125,$A$106:$Q$3105,5,FALSE),"DNP")</f>
        <v>5</v>
      </c>
      <c r="D4125" s="52">
        <f>IFERROR(VLOOKUP($A4125,$A$106:$Q$3105,6,FALSE),"DNP")</f>
        <v>5</v>
      </c>
      <c r="E4125" s="52">
        <f>IFERROR(VLOOKUP($A4125,$A$106:$Q$3105,7,FALSE),"DNP")</f>
        <v>6</v>
      </c>
      <c r="F4125" s="52">
        <f>IFERROR(VLOOKUP($A4125,$A$106:$Q$3105,8,FALSE),"DNP")</f>
        <v>6</v>
      </c>
      <c r="G4125" s="52">
        <f>IFERROR(VLOOKUP($A4125,$A$106:$Q$3105,9,FALSE),"DNP")</f>
        <v>4</v>
      </c>
      <c r="H4125" s="52">
        <f>IFERROR(VLOOKUP($A4125,$A$106:$Q$3105,10,FALSE),"DNP")</f>
        <v>4</v>
      </c>
      <c r="I4125" s="52">
        <f>IFERROR(VLOOKUP($A4125,$A$106:$Q$3105,11,FALSE),"DNP")</f>
        <v>4</v>
      </c>
      <c r="J4125" s="52">
        <f>IFERROR(VLOOKUP($A4125,$A$106:$Q$3105,12,FALSE),"DNP")</f>
        <v>4</v>
      </c>
      <c r="K4125" s="52">
        <f>IFERROR(VLOOKUP($A4125,$A$106:$Q$3105,13,FALSE),"DNP")</f>
        <v>5</v>
      </c>
      <c r="L4125" s="239">
        <f>IF(OR(K4125="DNP",K4125=""),"DNP",SUM(C4125:K4125))</f>
        <v>43</v>
      </c>
      <c r="M4125" s="240">
        <f>IFERROR(VLOOKUP($A4125,$A$106:$Q$3105,17,FALSE),"DNP")</f>
        <v>0</v>
      </c>
      <c r="N4125" s="241"/>
      <c r="O4125" s="241"/>
      <c r="P4125" s="241"/>
      <c r="Q4125" s="241"/>
      <c r="R4125" s="241"/>
      <c r="S4125" s="241"/>
      <c r="T4125" s="241"/>
      <c r="U4125" s="241"/>
      <c r="V4125" s="241"/>
      <c r="W4125" s="242"/>
      <c r="X4125" s="243"/>
      <c r="Y4125" s="49" t="str">
        <f>IF(M4125="DNP","DNP",IF(M4125=1,"T",IF(M4125&gt;1,"W","L")))</f>
        <v>L</v>
      </c>
      <c r="Z4125" s="49">
        <f t="shared" ref="Z4125:Z4142" si="3937">IFERROR(VLOOKUP($A4125,$A$106:$Q$3105,15,FALSE),"")</f>
        <v>0</v>
      </c>
      <c r="AA4125" s="244">
        <f t="shared" ref="AA4125:AA4142" si="3938">IFERROR(VLOOKUP($A4125,$A$106:$Q$3105,16,FALSE),"")</f>
        <v>0</v>
      </c>
      <c r="AB4125" s="245">
        <f t="shared" ref="AB4125" si="3939">G4123</f>
        <v>2</v>
      </c>
      <c r="AC4125" s="246">
        <f t="shared" ref="AC4125:AC4133" si="3940">IF(VLOOKUP(LEFT($A4125,8),$A$106:$Q$3105,17,FALSE)="Played",B4125,"")</f>
        <v>1</v>
      </c>
      <c r="AD4125" t="str">
        <f>IF(L4125&lt;&gt;"DNP","P","DNP")</f>
        <v>P</v>
      </c>
      <c r="AE4125" s="52">
        <f>COUNTIF(AD4125:AD4125,"=P")</f>
        <v>1</v>
      </c>
      <c r="AF4125" t="str">
        <f t="shared" ref="AF4125:AF4142" si="3941">IFERROR(VLOOKUP($A4125,$A$106:$R$3105,18,FALSE),"DNP")</f>
        <v>R</v>
      </c>
      <c r="AG4125" s="247">
        <f>IF(OR(W4125="DNP",W4125="")=TRUE,0,((W4144-W4125)*0.4)+(IF(Y4125="W",0.3,IF(Y4125="T",0,-0.3)))+(IF(X4125="",0,X4125*0.3)))+IF(OR(L4125="DNP",L4125="")=TRUE,0,((L4144-L4125)*0.4)+(IF(Y4125="W",0.3,IF(Y4125="T",0,-0.3)))+(IF(M4125="",0,M4125*0.3)))</f>
        <v>-1.3666666666666687</v>
      </c>
      <c r="AH4125" s="247">
        <f>AG4125</f>
        <v>-1.3666666666666687</v>
      </c>
      <c r="AI4125">
        <f>(34-(AB4125*2))/2</f>
        <v>15</v>
      </c>
      <c r="AJ4125">
        <f t="shared" ref="AJ4125" si="3942">AI4125+VLOOKUP(A4125,$A$160:$O$264,15,FALSE)</f>
        <v>11</v>
      </c>
      <c r="AK4125">
        <f t="shared" ref="AK4125:AK4177" si="3943">IFERROR(L4125+W4125,"DNP")</f>
        <v>43</v>
      </c>
    </row>
    <row r="4126" spans="1:37" ht="16.5" thickBot="1" x14ac:dyDescent="0.3">
      <c r="A4126" s="238" t="str">
        <f>CONCATENATE($C$10,"Wk ",B4126,"P",A4123)</f>
        <v>2015Wk 2P68</v>
      </c>
      <c r="B4126" s="52">
        <v>2</v>
      </c>
      <c r="C4126" s="241"/>
      <c r="D4126" s="241"/>
      <c r="E4126" s="241"/>
      <c r="F4126" s="241"/>
      <c r="G4126" s="241"/>
      <c r="H4126" s="241"/>
      <c r="I4126" s="241"/>
      <c r="J4126" s="241"/>
      <c r="K4126" s="241"/>
      <c r="L4126" s="248"/>
      <c r="M4126" s="249"/>
      <c r="N4126" s="52">
        <f>IFERROR(VLOOKUP($A4126,$A$106:$Q$3105,5,FALSE),"DNP")</f>
        <v>5</v>
      </c>
      <c r="O4126" s="52">
        <f>IFERROR(VLOOKUP($A4126,$A$106:$Q$3105,6,FALSE),"DNP")</f>
        <v>5</v>
      </c>
      <c r="P4126" s="52">
        <f>IFERROR(VLOOKUP($A4126,$A$106:$Q$3105,7,FALSE),"DNP")</f>
        <v>5</v>
      </c>
      <c r="Q4126" s="52">
        <f>IFERROR(VLOOKUP($A4126,$A$106:$Q$3105,8,FALSE),"DNP")</f>
        <v>4</v>
      </c>
      <c r="R4126" s="52">
        <f>IFERROR(VLOOKUP($A4126,$A$106:$Q$3105,9,FALSE),"DNP")</f>
        <v>3</v>
      </c>
      <c r="S4126" s="52">
        <f>IFERROR(VLOOKUP($A4126,$A$106:$Q$3105,10,FALSE),"DNP")</f>
        <v>4</v>
      </c>
      <c r="T4126" s="52">
        <f>IFERROR(VLOOKUP($A4126,$A$106:$Q$3105,11,FALSE),"DNP")</f>
        <v>3</v>
      </c>
      <c r="U4126" s="52">
        <f>IFERROR(VLOOKUP($A4126,$A$106:$Q$3105,12,FALSE),"DNP")</f>
        <v>5</v>
      </c>
      <c r="V4126" s="52">
        <f>IFERROR(VLOOKUP($A4126,$A$106:$Q$3105,13,FALSE),"DNP")</f>
        <v>5</v>
      </c>
      <c r="W4126" s="239">
        <f>IF(OR(V4126="DNP",V4126=""),"DNP",SUM(N4126:V4126))</f>
        <v>39</v>
      </c>
      <c r="X4126" s="240">
        <f>IFERROR(VLOOKUP($A4126,$A$106:$Q$3105,17,FALSE),"DNP")</f>
        <v>2</v>
      </c>
      <c r="Y4126" s="49" t="str">
        <f>IF(X4126="DNP","DNP",IF(X4126=1,"T",IF(X4126&gt;1,"W","L")))</f>
        <v>W</v>
      </c>
      <c r="Z4126" s="49">
        <f t="shared" si="3937"/>
        <v>0</v>
      </c>
      <c r="AA4126" s="244">
        <f t="shared" si="3938"/>
        <v>0</v>
      </c>
      <c r="AB4126" s="245">
        <f t="shared" ref="AB4126" si="3944">G4123</f>
        <v>2</v>
      </c>
      <c r="AC4126" s="246">
        <f t="shared" si="3940"/>
        <v>2</v>
      </c>
      <c r="AD4126" t="str">
        <f>IF(W4126&lt;&gt;"DNP","P","DNP")</f>
        <v>P</v>
      </c>
      <c r="AE4126" s="52">
        <f>COUNTIF(AD4125:AD4126,"=P")</f>
        <v>2</v>
      </c>
      <c r="AF4126" t="str">
        <f t="shared" si="3941"/>
        <v>R</v>
      </c>
      <c r="AG4126" s="247">
        <f>IF(OR(W4126="DNP",W4126="")=TRUE,0,((W4144-W4126)*0.4)+(IF(Y4126="W",0.3,IF(Y4126="T",0,-0.3)))+(IF(X4126="",0,X4126*0.3)))+IF(OR(L4126="DNP",L4126="")=TRUE,0,((L4144-L4126)*0.4)+(IF(Y4126="W",0.3,IF(Y4126="T",0,-0.3)))+(IF(M4126="",0,M4126*0.3)))</f>
        <v>1.1222222222222227</v>
      </c>
      <c r="AH4126" s="247">
        <f>AG4126+(AG4125*0.67)</f>
        <v>0.2065555555555546</v>
      </c>
      <c r="AI4126">
        <f t="shared" ref="AI4126:AI4142" si="3945">(34-(AB4126*2))/2</f>
        <v>15</v>
      </c>
      <c r="AJ4126">
        <f t="shared" ref="AJ4126" si="3946">AI4126+VLOOKUP(A4126,$A$327:$O$431,15,FALSE)</f>
        <v>15</v>
      </c>
      <c r="AK4126">
        <f t="shared" si="3943"/>
        <v>39</v>
      </c>
    </row>
    <row r="4127" spans="1:37" ht="16.5" thickBot="1" x14ac:dyDescent="0.3">
      <c r="A4127" s="238" t="str">
        <f>CONCATENATE($C$10,"Wk ",B4127,"P",A4123)</f>
        <v>2015Wk 3P68</v>
      </c>
      <c r="B4127" s="52">
        <v>3</v>
      </c>
      <c r="C4127" s="52">
        <f>IFERROR(VLOOKUP($A4127,$A$106:$Q$3105,5,FALSE),"DNP")</f>
        <v>5</v>
      </c>
      <c r="D4127" s="52">
        <f>IFERROR(VLOOKUP($A4127,$A$106:$Q$3105,6,FALSE),"DNP")</f>
        <v>5</v>
      </c>
      <c r="E4127" s="52">
        <f>IFERROR(VLOOKUP($A4127,$A$106:$Q$3105,7,FALSE),"DNP")</f>
        <v>5</v>
      </c>
      <c r="F4127" s="52">
        <f>IFERROR(VLOOKUP($A4127,$A$106:$Q$3105,8,FALSE),"DNP")</f>
        <v>5</v>
      </c>
      <c r="G4127" s="52">
        <f>IFERROR(VLOOKUP($A4127,$A$106:$Q$3105,9,FALSE),"DNP")</f>
        <v>4</v>
      </c>
      <c r="H4127" s="52">
        <f>IFERROR(VLOOKUP($A4127,$A$106:$Q$3105,10,FALSE),"DNP")</f>
        <v>4</v>
      </c>
      <c r="I4127" s="52">
        <f>IFERROR(VLOOKUP($A4127,$A$106:$Q$3105,11,FALSE),"DNP")</f>
        <v>5</v>
      </c>
      <c r="J4127" s="52">
        <f>IFERROR(VLOOKUP($A4127,$A$106:$Q$3105,12,FALSE),"DNP")</f>
        <v>3</v>
      </c>
      <c r="K4127" s="52">
        <f>IFERROR(VLOOKUP($A4127,$A$106:$Q$3105,13,FALSE),"DNP")</f>
        <v>4</v>
      </c>
      <c r="L4127" s="239">
        <f>IF(OR(K4127="DNP",K4127=""),"DNP",SUM(C4127:K4127))</f>
        <v>40</v>
      </c>
      <c r="M4127" s="240">
        <f>IFERROR(VLOOKUP($A4127,$A$106:$Q$3105,17,FALSE),"DNP")</f>
        <v>1</v>
      </c>
      <c r="N4127" s="241"/>
      <c r="O4127" s="241"/>
      <c r="P4127" s="241"/>
      <c r="Q4127" s="241"/>
      <c r="R4127" s="241"/>
      <c r="S4127" s="241"/>
      <c r="T4127" s="241"/>
      <c r="U4127" s="241"/>
      <c r="V4127" s="241"/>
      <c r="W4127" s="242"/>
      <c r="X4127" s="243"/>
      <c r="Y4127" s="49" t="str">
        <f t="shared" ref="Y4127" si="3947">IF(M4127="DNP","DNP",IF(M4127=1,"T",IF(M4127&gt;1,"W","L")))</f>
        <v>T</v>
      </c>
      <c r="Z4127" s="49">
        <f t="shared" si="3937"/>
        <v>0</v>
      </c>
      <c r="AA4127" s="244">
        <f t="shared" si="3938"/>
        <v>0</v>
      </c>
      <c r="AB4127" s="250">
        <f t="shared" ref="AB4127" si="3948">G4123</f>
        <v>2</v>
      </c>
      <c r="AC4127" s="246">
        <f t="shared" si="3940"/>
        <v>3</v>
      </c>
      <c r="AD4127" t="str">
        <f>IF(L4127&lt;&gt;"DNP","P","DNP")</f>
        <v>P</v>
      </c>
      <c r="AE4127" s="52">
        <f>COUNTIF(AD4125:AD4127,"=P")</f>
        <v>3</v>
      </c>
      <c r="AF4127" t="str">
        <f t="shared" si="3941"/>
        <v>R</v>
      </c>
      <c r="AG4127" s="247">
        <f>IF(OR(W4127="DNP",W4127="")=TRUE,0,((W4144-W4127)*0.4)+(IF(Y4127="W",0.3,IF(Y4127="T",0,-0.3)))+(IF(X4127="",0,X4127*0.3)))+IF(OR(L4127="DNP",L4127="")=TRUE,0,((L4144-L4127)*0.4)+(IF(Y4127="W",0.3,IF(Y4127="T",0,-0.3)))+(IF(M4127="",0,M4127*0.3)))</f>
        <v>0.43333333333333146</v>
      </c>
      <c r="AH4127" s="247">
        <f>AG4127+(AG4126*0.67)+AG4125*0.33</f>
        <v>0.73422222222221989</v>
      </c>
      <c r="AI4127">
        <f t="shared" si="3945"/>
        <v>15</v>
      </c>
      <c r="AJ4127">
        <f t="shared" ref="AJ4127" si="3949">AI4127+VLOOKUP(A4127,$A$494:$O$598,15,FALSE)</f>
        <v>14</v>
      </c>
      <c r="AK4127">
        <f t="shared" si="3943"/>
        <v>40</v>
      </c>
    </row>
    <row r="4128" spans="1:37" ht="16.5" thickBot="1" x14ac:dyDescent="0.3">
      <c r="A4128" s="238" t="str">
        <f>CONCATENATE($C$10,"Wk ",B4128,"P",A4123)</f>
        <v>2015Wk 4P68</v>
      </c>
      <c r="B4128" s="52">
        <v>4</v>
      </c>
      <c r="C4128" s="241"/>
      <c r="D4128" s="241"/>
      <c r="E4128" s="241"/>
      <c r="F4128" s="241"/>
      <c r="G4128" s="241"/>
      <c r="H4128" s="241"/>
      <c r="I4128" s="241"/>
      <c r="J4128" s="241"/>
      <c r="K4128" s="241"/>
      <c r="L4128" s="248"/>
      <c r="M4128" s="249"/>
      <c r="N4128" s="52">
        <f>IFERROR(VLOOKUP($A4128,$A$106:$Q$3105,5,FALSE),"DNP")</f>
        <v>6</v>
      </c>
      <c r="O4128" s="52">
        <f>IFERROR(VLOOKUP($A4128,$A$106:$Q$3105,6,FALSE),"DNP")</f>
        <v>6</v>
      </c>
      <c r="P4128" s="52">
        <f>IFERROR(VLOOKUP($A4128,$A$106:$Q$3105,7,FALSE),"DNP")</f>
        <v>5</v>
      </c>
      <c r="Q4128" s="52">
        <f>IFERROR(VLOOKUP($A4128,$A$106:$Q$3105,8,FALSE),"DNP")</f>
        <v>4</v>
      </c>
      <c r="R4128" s="52">
        <f>IFERROR(VLOOKUP($A4128,$A$106:$Q$3105,9,FALSE),"DNP")</f>
        <v>3</v>
      </c>
      <c r="S4128" s="52">
        <f>IFERROR(VLOOKUP($A4128,$A$106:$Q$3105,10,FALSE),"DNP")</f>
        <v>4</v>
      </c>
      <c r="T4128" s="52">
        <f>IFERROR(VLOOKUP($A4128,$A$106:$Q$3105,11,FALSE),"DNP")</f>
        <v>4</v>
      </c>
      <c r="U4128" s="52">
        <f>IFERROR(VLOOKUP($A4128,$A$106:$Q$3105,12,FALSE),"DNP")</f>
        <v>4</v>
      </c>
      <c r="V4128" s="52">
        <f>IFERROR(VLOOKUP($A4128,$A$106:$Q$3105,13,FALSE),"DNP")</f>
        <v>6</v>
      </c>
      <c r="W4128" s="239">
        <f>IF(OR(V4128="DNP",V4128=""),"DNP",SUM(N4128:V4128))</f>
        <v>42</v>
      </c>
      <c r="X4128" s="240">
        <f>IFERROR(VLOOKUP($A4128,$A$106:$Q$3105,17,FALSE),"DNP")</f>
        <v>2</v>
      </c>
      <c r="Y4128" s="49" t="str">
        <f t="shared" ref="Y4128" si="3950">IF(X4128="DNP","DNP",IF(X4128=1,"T",IF(X4128&gt;1,"W","L")))</f>
        <v>W</v>
      </c>
      <c r="Z4128" s="49">
        <f t="shared" si="3937"/>
        <v>0</v>
      </c>
      <c r="AA4128" s="244">
        <f t="shared" si="3938"/>
        <v>0</v>
      </c>
      <c r="AB4128" s="250">
        <f t="shared" ref="AB4128" si="3951">IF(AE4128&gt;=4,ROUNDDOWN((((VLOOKUP(MAX(AE4125:AE4128),AE4125:AK4142,7,FALSE)+VLOOKUP(MAX(AE4125:AE4128)-1,AE4125:AK4142,7,FALSE)+VLOOKUP(MAX(AE4125:AE4128)-2,AE4125:AK4142,7,FALSE)+VLOOKUP(MAX(AE4125:AE4128)-3,AE4125:AK4142,7,FALSE))/4)-36)*0.8,0),G4123)</f>
        <v>4</v>
      </c>
      <c r="AC4128" s="246">
        <f t="shared" si="3940"/>
        <v>4</v>
      </c>
      <c r="AD4128" t="str">
        <f>IF(W4128&lt;&gt;"DNP","P","DNP")</f>
        <v>P</v>
      </c>
      <c r="AE4128" s="52">
        <f>COUNTIF(AD4125:AD4128,"=P")</f>
        <v>4</v>
      </c>
      <c r="AF4128" t="str">
        <f t="shared" si="3941"/>
        <v>R</v>
      </c>
      <c r="AG4128" s="247">
        <f>IF(OR(W4128="DNP",W4128="")=TRUE,0,((W4144-W4128)*0.4)+(IF(Y4128="W",0.3,IF(Y4128="T",0,-0.3)))+(IF(X4128="",0,X4128*0.3)))+IF(OR(L4128="DNP",L4128="")=TRUE,0,((L4144-L4128)*0.4)+(IF(Y4128="W",0.3,IF(Y4128="T",0,-0.3)))+(IF(M4128="",0,M4128*0.3)))</f>
        <v>-7.7777777777777168E-2</v>
      </c>
      <c r="AH4128" s="247">
        <f t="shared" ref="AH4128:AH4142" si="3952">AG4128+(AG4127*0.67)+AG4126*0.33</f>
        <v>0.58288888888888846</v>
      </c>
      <c r="AI4128">
        <f t="shared" si="3945"/>
        <v>13</v>
      </c>
      <c r="AJ4128">
        <f t="shared" ref="AJ4128" si="3953">AI4128+VLOOKUP(A4128,$A$661:$O$765,15,FALSE)</f>
        <v>10</v>
      </c>
      <c r="AK4128">
        <f t="shared" si="3943"/>
        <v>42</v>
      </c>
    </row>
    <row r="4129" spans="1:37" ht="16.5" thickBot="1" x14ac:dyDescent="0.3">
      <c r="A4129" s="238" t="str">
        <f>CONCATENATE($C$10,"Wk ",B4129,"P",A4123)</f>
        <v>2015Wk 5P68</v>
      </c>
      <c r="B4129" s="52">
        <v>5</v>
      </c>
      <c r="C4129" s="52">
        <f>IFERROR(VLOOKUP($A4129,$A$106:$Q$3105,5,FALSE),"DNP")</f>
        <v>6</v>
      </c>
      <c r="D4129" s="52">
        <f>IFERROR(VLOOKUP($A4129,$A$106:$Q$3105,6,FALSE),"DNP")</f>
        <v>4</v>
      </c>
      <c r="E4129" s="52">
        <f>IFERROR(VLOOKUP($A4129,$A$106:$Q$3105,7,FALSE),"DNP")</f>
        <v>5</v>
      </c>
      <c r="F4129" s="52">
        <f>IFERROR(VLOOKUP($A4129,$A$106:$Q$3105,8,FALSE),"DNP")</f>
        <v>4</v>
      </c>
      <c r="G4129" s="52">
        <f>IFERROR(VLOOKUP($A4129,$A$106:$Q$3105,9,FALSE),"DNP")</f>
        <v>5</v>
      </c>
      <c r="H4129" s="52">
        <f>IFERROR(VLOOKUP($A4129,$A$106:$Q$3105,10,FALSE),"DNP")</f>
        <v>3</v>
      </c>
      <c r="I4129" s="52">
        <f>IFERROR(VLOOKUP($A4129,$A$106:$Q$3105,11,FALSE),"DNP")</f>
        <v>4</v>
      </c>
      <c r="J4129" s="52">
        <f>IFERROR(VLOOKUP($A4129,$A$106:$Q$3105,12,FALSE),"DNP")</f>
        <v>3</v>
      </c>
      <c r="K4129" s="52">
        <f>IFERROR(VLOOKUP($A4129,$A$106:$Q$3105,13,FALSE),"DNP")</f>
        <v>6</v>
      </c>
      <c r="L4129" s="239">
        <f>IF(OR(K4129="DNP",K4129=""),"DNP",SUM(C4129:K4129))</f>
        <v>40</v>
      </c>
      <c r="M4129" s="240">
        <f>IFERROR(VLOOKUP($A4129,$A$106:$Q$3105,17,FALSE),"DNP")</f>
        <v>0</v>
      </c>
      <c r="N4129" s="241"/>
      <c r="O4129" s="241"/>
      <c r="P4129" s="241"/>
      <c r="Q4129" s="241"/>
      <c r="R4129" s="241"/>
      <c r="S4129" s="241"/>
      <c r="T4129" s="241"/>
      <c r="U4129" s="241"/>
      <c r="V4129" s="241"/>
      <c r="W4129" s="242"/>
      <c r="X4129" s="243"/>
      <c r="Y4129" s="49" t="str">
        <f t="shared" ref="Y4129" si="3954">IF(M4129="DNP","DNP",IF(M4129=1,"T",IF(M4129&gt;1,"W","L")))</f>
        <v>L</v>
      </c>
      <c r="Z4129" s="49">
        <f t="shared" si="3937"/>
        <v>1</v>
      </c>
      <c r="AA4129" s="244">
        <f t="shared" si="3938"/>
        <v>7</v>
      </c>
      <c r="AB4129" s="250">
        <f t="shared" ref="AB4129" si="3955">IF(AE4129&gt;=4,ROUNDDOWN((((VLOOKUP(MAX(AE4125:AE4129),AE4125:AK4142,7,FALSE)+VLOOKUP(MAX(AE4125:AE4129)-1,AE4125:AK4142,7,FALSE)+VLOOKUP(MAX(AE4125:AE4129)-2,AE4125:AK4142,7,FALSE)+VLOOKUP(MAX(AE4125:AE4129)-3,AE4125:AK4142,7,FALSE))/4)-36)*0.8,0),G4123)</f>
        <v>3</v>
      </c>
      <c r="AC4129" s="246">
        <f t="shared" si="3940"/>
        <v>5</v>
      </c>
      <c r="AD4129" t="str">
        <f>IF(L4129&lt;&gt;"DNP","P","DNP")</f>
        <v>P</v>
      </c>
      <c r="AE4129" s="52">
        <f>COUNTIF(AD4125:AD4129,"=P")</f>
        <v>5</v>
      </c>
      <c r="AF4129" t="str">
        <f t="shared" si="3941"/>
        <v>R</v>
      </c>
      <c r="AG4129" s="247">
        <f>IF(OR(W4129="DNP",W4129="")=TRUE,0,((W4144-W4129)*0.4)+(IF(Y4129="W",0.3,IF(Y4129="T",0,-0.3)))+(IF(X4129="",0,X4129*0.3)))+IF(OR(L4129="DNP",L4129="")=TRUE,0,((L4144-L4129)*0.4)+(IF(Y4129="W",0.3,IF(Y4129="T",0,-0.3)))+(IF(M4129="",0,M4129*0.3)))</f>
        <v>-0.16666666666666854</v>
      </c>
      <c r="AH4129" s="247">
        <f t="shared" si="3952"/>
        <v>-7.5777777777779859E-2</v>
      </c>
      <c r="AI4129">
        <f t="shared" si="3945"/>
        <v>14</v>
      </c>
      <c r="AJ4129">
        <f t="shared" ref="AJ4129" si="3956">AI4129+VLOOKUP(A4129,$A$828:$O$932,15,FALSE)</f>
        <v>13</v>
      </c>
      <c r="AK4129">
        <f t="shared" si="3943"/>
        <v>40</v>
      </c>
    </row>
    <row r="4130" spans="1:37" ht="16.5" thickBot="1" x14ac:dyDescent="0.3">
      <c r="A4130" s="238" t="str">
        <f>CONCATENATE($C$10,"Wk ",B4130,"P",A4123)</f>
        <v>2015Wk 6P68</v>
      </c>
      <c r="B4130" s="52">
        <v>6</v>
      </c>
      <c r="C4130" s="241"/>
      <c r="D4130" s="241"/>
      <c r="E4130" s="241"/>
      <c r="F4130" s="241"/>
      <c r="G4130" s="241"/>
      <c r="H4130" s="241"/>
      <c r="I4130" s="241"/>
      <c r="J4130" s="241"/>
      <c r="K4130" s="241"/>
      <c r="L4130" s="248"/>
      <c r="M4130" s="249"/>
      <c r="N4130" s="52">
        <f>IFERROR(VLOOKUP($A4130,$A$106:$Q$3105,5,FALSE),"DNP")</f>
        <v>5</v>
      </c>
      <c r="O4130" s="52">
        <f>IFERROR(VLOOKUP($A4130,$A$106:$Q$3105,6,FALSE),"DNP")</f>
        <v>4</v>
      </c>
      <c r="P4130" s="52">
        <f>IFERROR(VLOOKUP($A4130,$A$106:$Q$3105,7,FALSE),"DNP")</f>
        <v>4</v>
      </c>
      <c r="Q4130" s="52">
        <f>IFERROR(VLOOKUP($A4130,$A$106:$Q$3105,8,FALSE),"DNP")</f>
        <v>4</v>
      </c>
      <c r="R4130" s="52">
        <f>IFERROR(VLOOKUP($A4130,$A$106:$Q$3105,9,FALSE),"DNP")</f>
        <v>3</v>
      </c>
      <c r="S4130" s="52">
        <f>IFERROR(VLOOKUP($A4130,$A$106:$Q$3105,10,FALSE),"DNP")</f>
        <v>5</v>
      </c>
      <c r="T4130" s="52">
        <f>IFERROR(VLOOKUP($A4130,$A$106:$Q$3105,11,FALSE),"DNP")</f>
        <v>4</v>
      </c>
      <c r="U4130" s="52">
        <f>IFERROR(VLOOKUP($A4130,$A$106:$Q$3105,12,FALSE),"DNP")</f>
        <v>5</v>
      </c>
      <c r="V4130" s="52">
        <f>IFERROR(VLOOKUP($A4130,$A$106:$Q$3105,13,FALSE),"DNP")</f>
        <v>5</v>
      </c>
      <c r="W4130" s="239">
        <f>IF(OR(V4130="DNP",V4130=""),"DNP",SUM(N4130:V4130))</f>
        <v>39</v>
      </c>
      <c r="X4130" s="240">
        <f>IFERROR(VLOOKUP($A4130,$A$106:$Q$3105,17,FALSE),"DNP")</f>
        <v>2</v>
      </c>
      <c r="Y4130" s="49" t="str">
        <f t="shared" ref="Y4130" si="3957">IF(X4130="DNP","DNP",IF(X4130=1,"T",IF(X4130&gt;1,"W","L")))</f>
        <v>W</v>
      </c>
      <c r="Z4130" s="49">
        <f t="shared" si="3937"/>
        <v>1</v>
      </c>
      <c r="AA4130" s="244">
        <f t="shared" si="3938"/>
        <v>18</v>
      </c>
      <c r="AB4130" s="250">
        <f t="shared" ref="AB4130" si="3958">IF(AE4130&gt;=4,ROUNDDOWN((((VLOOKUP(MAX(AE4125:AE4130),AE4125:AK4142,7,FALSE)+VLOOKUP(MAX(AE4125:AE4130)-1,AE4125:AK4142,7,FALSE)+VLOOKUP(MAX(AE4125:AE4130)-2,AE4125:AK4142,7,FALSE)+VLOOKUP(MAX(AE4125:AE4130)-3,AE4125:AK4142,7,FALSE))/4)-36)*0.8,0),G4123)</f>
        <v>3</v>
      </c>
      <c r="AC4130" s="246">
        <f t="shared" si="3940"/>
        <v>6</v>
      </c>
      <c r="AD4130" t="str">
        <f>IF(W4130&lt;&gt;"DNP","P","DNP")</f>
        <v>P</v>
      </c>
      <c r="AE4130" s="52">
        <f>COUNTIF(AD4125:AD4130,"=P")</f>
        <v>6</v>
      </c>
      <c r="AF4130" t="str">
        <f t="shared" si="3941"/>
        <v>R</v>
      </c>
      <c r="AG4130" s="247">
        <f>IF(OR(W4130="DNP",W4130="")=TRUE,0,((W4144-W4130)*0.4)+(IF(Y4130="W",0.3,IF(Y4130="T",0,-0.3)))+(IF(X4130="",0,X4130*0.3)))+IF(OR(L4130="DNP",L4130="")=TRUE,0,((L4144-L4130)*0.4)+(IF(Y4130="W",0.3,IF(Y4130="T",0,-0.3)))+(IF(M4130="",0,M4130*0.3)))</f>
        <v>1.1222222222222227</v>
      </c>
      <c r="AH4130" s="247">
        <f t="shared" si="3952"/>
        <v>0.98488888888888826</v>
      </c>
      <c r="AI4130">
        <f t="shared" si="3945"/>
        <v>14</v>
      </c>
      <c r="AJ4130">
        <f t="shared" ref="AJ4130" si="3959">AI4130+VLOOKUP(A4130,$A$995:$O$1099,15,FALSE)</f>
        <v>15</v>
      </c>
      <c r="AK4130">
        <f t="shared" si="3943"/>
        <v>39</v>
      </c>
    </row>
    <row r="4131" spans="1:37" ht="16.5" thickBot="1" x14ac:dyDescent="0.3">
      <c r="A4131" s="238" t="str">
        <f>CONCATENATE($C$10,"Wk ",B4131,"P",A4123)</f>
        <v>2015Wk 7P68</v>
      </c>
      <c r="B4131" s="52">
        <v>7</v>
      </c>
      <c r="C4131" s="52">
        <f>IFERROR(VLOOKUP($A4131,$A$106:$Q$3105,5,FALSE),"DNP")</f>
        <v>5</v>
      </c>
      <c r="D4131" s="52">
        <f>IFERROR(VLOOKUP($A4131,$A$106:$Q$3105,6,FALSE),"DNP")</f>
        <v>5</v>
      </c>
      <c r="E4131" s="52">
        <f>IFERROR(VLOOKUP($A4131,$A$106:$Q$3105,7,FALSE),"DNP")</f>
        <v>6</v>
      </c>
      <c r="F4131" s="52">
        <f>IFERROR(VLOOKUP($A4131,$A$106:$Q$3105,8,FALSE),"DNP")</f>
        <v>5</v>
      </c>
      <c r="G4131" s="52">
        <f>IFERROR(VLOOKUP($A4131,$A$106:$Q$3105,9,FALSE),"DNP")</f>
        <v>4</v>
      </c>
      <c r="H4131" s="52">
        <f>IFERROR(VLOOKUP($A4131,$A$106:$Q$3105,10,FALSE),"DNP")</f>
        <v>3</v>
      </c>
      <c r="I4131" s="52">
        <f>IFERROR(VLOOKUP($A4131,$A$106:$Q$3105,11,FALSE),"DNP")</f>
        <v>4</v>
      </c>
      <c r="J4131" s="52">
        <f>IFERROR(VLOOKUP($A4131,$A$106:$Q$3105,12,FALSE),"DNP")</f>
        <v>4</v>
      </c>
      <c r="K4131" s="52">
        <f>IFERROR(VLOOKUP($A4131,$A$106:$Q$3105,13,FALSE),"DNP")</f>
        <v>6</v>
      </c>
      <c r="L4131" s="239">
        <f>IF(OR(K4131="DNP",K4131=""),"DNP",SUM(C4131:K4131))</f>
        <v>42</v>
      </c>
      <c r="M4131" s="240">
        <f>IFERROR(VLOOKUP($A4131,$A$106:$Q$3105,17,FALSE),"DNP")</f>
        <v>0</v>
      </c>
      <c r="N4131" s="241"/>
      <c r="O4131" s="241"/>
      <c r="P4131" s="241"/>
      <c r="Q4131" s="241"/>
      <c r="R4131" s="241"/>
      <c r="S4131" s="241"/>
      <c r="T4131" s="241"/>
      <c r="U4131" s="241"/>
      <c r="V4131" s="241"/>
      <c r="W4131" s="242"/>
      <c r="X4131" s="243"/>
      <c r="Y4131" s="49" t="str">
        <f t="shared" ref="Y4131" si="3960">IF(M4131="DNP","DNP",IF(M4131=1,"T",IF(M4131&gt;1,"W","L")))</f>
        <v>L</v>
      </c>
      <c r="Z4131" s="49">
        <f t="shared" si="3937"/>
        <v>0</v>
      </c>
      <c r="AA4131" s="244">
        <f t="shared" si="3938"/>
        <v>0</v>
      </c>
      <c r="AB4131" s="250">
        <f t="shared" ref="AB4131" si="3961">IF(AE4131&gt;=4,ROUNDDOWN((((VLOOKUP(MAX(AE4125:AE4131),AE4125:AK4142,7,FALSE)+VLOOKUP(MAX(AE4125:AE4131)-1,AE4125:AK4142,7,FALSE)+VLOOKUP(MAX(AE4125:AE4131)-2,AE4125:AK4142,7,FALSE)+VLOOKUP(MAX(AE4125:AE4131)-3,AE4125:AK4142,7,FALSE))/4)-36)*0.8,0),G4123)</f>
        <v>3</v>
      </c>
      <c r="AC4131" s="246">
        <f t="shared" si="3940"/>
        <v>7</v>
      </c>
      <c r="AD4131" t="str">
        <f>IF(L4131&lt;&gt;"DNP","P","DNP")</f>
        <v>P</v>
      </c>
      <c r="AE4131" s="52">
        <f>COUNTIF(AD4125:AD4131,"=P")</f>
        <v>7</v>
      </c>
      <c r="AF4131" t="str">
        <f t="shared" si="3941"/>
        <v>R</v>
      </c>
      <c r="AG4131" s="247">
        <f>IF(OR(W4131="DNP",W4131="")=TRUE,0,((W4144-W4131)*0.4)+(IF(Y4131="W",0.3,IF(Y4131="T",0,-0.3)))+(IF(X4131="",0,X4131*0.3)))+IF(OR(L4131="DNP",L4131="")=TRUE,0,((L4144-L4131)*0.4)+(IF(Y4131="W",0.3,IF(Y4131="T",0,-0.3)))+(IF(M4131="",0,M4131*0.3)))</f>
        <v>-0.96666666666666856</v>
      </c>
      <c r="AH4131" s="247">
        <f t="shared" si="3952"/>
        <v>-0.26977777777777989</v>
      </c>
      <c r="AI4131">
        <f t="shared" si="3945"/>
        <v>14</v>
      </c>
      <c r="AJ4131">
        <f t="shared" ref="AJ4131" si="3962">AI4131+VLOOKUP(A4131,$A$1162:$O$1266,15,FALSE)</f>
        <v>11</v>
      </c>
      <c r="AK4131">
        <f t="shared" si="3943"/>
        <v>42</v>
      </c>
    </row>
    <row r="4132" spans="1:37" ht="16.5" thickBot="1" x14ac:dyDescent="0.3">
      <c r="A4132" s="238" t="str">
        <f>CONCATENATE($C$10,"Wk ",B4132,"P",A4123)</f>
        <v>2015Wk 8P68</v>
      </c>
      <c r="B4132" s="52">
        <v>8</v>
      </c>
      <c r="C4132" s="241"/>
      <c r="D4132" s="241"/>
      <c r="E4132" s="241"/>
      <c r="F4132" s="241"/>
      <c r="G4132" s="241"/>
      <c r="H4132" s="241"/>
      <c r="I4132" s="241"/>
      <c r="J4132" s="241"/>
      <c r="K4132" s="241"/>
      <c r="L4132" s="248"/>
      <c r="M4132" s="249"/>
      <c r="N4132" s="52">
        <f>IFERROR(VLOOKUP($A4132,$A$106:$Q$3105,5,FALSE),"DNP")</f>
        <v>5</v>
      </c>
      <c r="O4132" s="52">
        <f>IFERROR(VLOOKUP($A4132,$A$106:$Q$3105,6,FALSE),"DNP")</f>
        <v>4</v>
      </c>
      <c r="P4132" s="52">
        <f>IFERROR(VLOOKUP($A4132,$A$106:$Q$3105,7,FALSE),"DNP")</f>
        <v>5</v>
      </c>
      <c r="Q4132" s="52">
        <f>IFERROR(VLOOKUP($A4132,$A$106:$Q$3105,8,FALSE),"DNP")</f>
        <v>3</v>
      </c>
      <c r="R4132" s="52">
        <f>IFERROR(VLOOKUP($A4132,$A$106:$Q$3105,9,FALSE),"DNP")</f>
        <v>4</v>
      </c>
      <c r="S4132" s="52">
        <f>IFERROR(VLOOKUP($A4132,$A$106:$Q$3105,10,FALSE),"DNP")</f>
        <v>5</v>
      </c>
      <c r="T4132" s="52">
        <f>IFERROR(VLOOKUP($A4132,$A$106:$Q$3105,11,FALSE),"DNP")</f>
        <v>5</v>
      </c>
      <c r="U4132" s="52">
        <f>IFERROR(VLOOKUP($A4132,$A$106:$Q$3105,12,FALSE),"DNP")</f>
        <v>4</v>
      </c>
      <c r="V4132" s="52">
        <f>IFERROR(VLOOKUP($A4132,$A$106:$Q$3105,13,FALSE),"DNP")</f>
        <v>5</v>
      </c>
      <c r="W4132" s="239">
        <f>IF(OR(V4132="DNP",V4132=""),"DNP",SUM(N4132:V4132))</f>
        <v>40</v>
      </c>
      <c r="X4132" s="240">
        <f>IFERROR(VLOOKUP($A4132,$A$106:$Q$3105,17,FALSE),"DNP")</f>
        <v>1</v>
      </c>
      <c r="Y4132" s="49" t="str">
        <f t="shared" ref="Y4132" si="3963">IF(X4132="DNP","DNP",IF(X4132=1,"T",IF(X4132&gt;1,"W","L")))</f>
        <v>T</v>
      </c>
      <c r="Z4132" s="49">
        <f t="shared" si="3937"/>
        <v>0</v>
      </c>
      <c r="AA4132" s="244">
        <f t="shared" si="3938"/>
        <v>0</v>
      </c>
      <c r="AB4132" s="250">
        <f t="shared" ref="AB4132" si="3964">IF(AE4132&gt;=4,ROUNDDOWN((((VLOOKUP(MAX(AE4125:AE4132),AE4125:AK4142,7,FALSE)+VLOOKUP(MAX(AE4125:AE4132)-1,AE4125:AK4142,7,FALSE)+VLOOKUP(MAX(AE4125:AE4132)-2,AE4125:AK4142,7,FALSE)+VLOOKUP(MAX(AE4125:AE4132)-3,AE4125:AK4142,7,FALSE))/4)-36)*0.8,0),G4123)</f>
        <v>3</v>
      </c>
      <c r="AC4132" s="246">
        <f t="shared" si="3940"/>
        <v>8</v>
      </c>
      <c r="AD4132" t="str">
        <f>IF(W4132&lt;&gt;"DNP","P","DNP")</f>
        <v>P</v>
      </c>
      <c r="AE4132" s="52">
        <f>COUNTIF(AD4125:AD4132,"=P")</f>
        <v>8</v>
      </c>
      <c r="AF4132" t="str">
        <f t="shared" si="3941"/>
        <v>R</v>
      </c>
      <c r="AG4132" s="247">
        <f>IF(OR(W4132="DNP",W4132="")=TRUE,0,((W4144-W4132)*0.4)+(IF(Y4132="W",0.3,IF(Y4132="T",0,-0.3)))+(IF(X4132="",0,X4132*0.3)))+IF(OR(L4132="DNP",L4132="")=TRUE,0,((L4144-L4132)*0.4)+(IF(Y4132="W",0.3,IF(Y4132="T",0,-0.3)))+(IF(M4132="",0,M4132*0.3)))</f>
        <v>0.12222222222222284</v>
      </c>
      <c r="AH4132" s="247">
        <f t="shared" si="3952"/>
        <v>-0.15511111111111153</v>
      </c>
      <c r="AI4132">
        <f t="shared" si="3945"/>
        <v>14</v>
      </c>
      <c r="AJ4132">
        <f t="shared" ref="AJ4132" si="3965">AI4132+VLOOKUP(A4132,$A$1329:$O$1433,15,FALSE)</f>
        <v>14</v>
      </c>
      <c r="AK4132">
        <f t="shared" si="3943"/>
        <v>40</v>
      </c>
    </row>
    <row r="4133" spans="1:37" ht="16.5" thickBot="1" x14ac:dyDescent="0.3">
      <c r="A4133" s="238" t="str">
        <f>CONCATENATE($C$10,"Wk ",B4133,"P",A4123)</f>
        <v>2015Wk 9P68</v>
      </c>
      <c r="B4133" s="52">
        <v>9</v>
      </c>
      <c r="C4133" s="52">
        <f>IFERROR(VLOOKUP($A4133,$A$106:$Q$3105,5,FALSE),"DNP")</f>
        <v>5</v>
      </c>
      <c r="D4133" s="52">
        <f>IFERROR(VLOOKUP($A4133,$A$106:$Q$3105,6,FALSE),"DNP")</f>
        <v>5</v>
      </c>
      <c r="E4133" s="52">
        <f>IFERROR(VLOOKUP($A4133,$A$106:$Q$3105,7,FALSE),"DNP")</f>
        <v>6</v>
      </c>
      <c r="F4133" s="52">
        <f>IFERROR(VLOOKUP($A4133,$A$106:$Q$3105,8,FALSE),"DNP")</f>
        <v>5</v>
      </c>
      <c r="G4133" s="52">
        <f>IFERROR(VLOOKUP($A4133,$A$106:$Q$3105,9,FALSE),"DNP")</f>
        <v>3</v>
      </c>
      <c r="H4133" s="52">
        <f>IFERROR(VLOOKUP($A4133,$A$106:$Q$3105,10,FALSE),"DNP")</f>
        <v>4</v>
      </c>
      <c r="I4133" s="52">
        <f>IFERROR(VLOOKUP($A4133,$A$106:$Q$3105,11,FALSE),"DNP")</f>
        <v>4</v>
      </c>
      <c r="J4133" s="52">
        <f>IFERROR(VLOOKUP($A4133,$A$106:$Q$3105,12,FALSE),"DNP")</f>
        <v>4</v>
      </c>
      <c r="K4133" s="52">
        <f>IFERROR(VLOOKUP($A4133,$A$106:$Q$3105,13,FALSE),"DNP")</f>
        <v>4</v>
      </c>
      <c r="L4133" s="239">
        <f>IF(OR(K4133="DNP",K4133=""),"DNP",SUM(C4133:K4133))</f>
        <v>40</v>
      </c>
      <c r="M4133" s="240">
        <f>IFERROR(VLOOKUP($A4133,$A$106:$Q$3105,17,FALSE),"DNP")</f>
        <v>2</v>
      </c>
      <c r="N4133" s="241"/>
      <c r="O4133" s="241"/>
      <c r="P4133" s="241"/>
      <c r="Q4133" s="241"/>
      <c r="R4133" s="241"/>
      <c r="S4133" s="241"/>
      <c r="T4133" s="241"/>
      <c r="U4133" s="241"/>
      <c r="V4133" s="241"/>
      <c r="W4133" s="242"/>
      <c r="X4133" s="243"/>
      <c r="Y4133" s="49" t="str">
        <f t="shared" ref="Y4133" si="3966">IF(M4133="DNP","DNP",IF(M4133=1,"T",IF(M4133&gt;1,"W","L")))</f>
        <v>W</v>
      </c>
      <c r="Z4133" s="49">
        <f t="shared" si="3937"/>
        <v>0</v>
      </c>
      <c r="AA4133" s="244">
        <f t="shared" si="3938"/>
        <v>0</v>
      </c>
      <c r="AB4133" s="250">
        <f t="shared" ref="AB4133" si="3967">IF(AE4133&gt;=4,ROUNDDOWN((((VLOOKUP(MAX(AE4125:AE4133),AE4125:AK4142,7,FALSE)+VLOOKUP(MAX(AE4125:AE4133)-1,AE4125:AK4142,7,FALSE)+VLOOKUP(MAX(AE4125:AE4133)-2,AE4125:AK4142,7,FALSE)+VLOOKUP(MAX(AE4125:AE4133)-3,AE4125:AK4142,7,FALSE))/4)-36)*0.8,0),G4123)</f>
        <v>3</v>
      </c>
      <c r="AC4133" s="246">
        <f t="shared" si="3940"/>
        <v>9</v>
      </c>
      <c r="AD4133" t="str">
        <f>IF(L4133&lt;&gt;"DNP","P","DNP")</f>
        <v>P</v>
      </c>
      <c r="AE4133" s="52">
        <f>COUNTIF(AD4125:AD4133,"=P")</f>
        <v>9</v>
      </c>
      <c r="AF4133" t="str">
        <f t="shared" si="3941"/>
        <v>R</v>
      </c>
      <c r="AG4133" s="247">
        <f>IF(OR(W4133="DNP",W4133="")=TRUE,0,((W4144-W4133)*0.4)+(IF(Y4133="W",0.3,IF(Y4133="T",0,-0.3)))+(IF(X4133="",0,X4133*0.3)))+IF(OR(L4133="DNP",L4133="")=TRUE,0,((L4144-L4133)*0.4)+(IF(Y4133="W",0.3,IF(Y4133="T",0,-0.3)))+(IF(M4133="",0,M4133*0.3)))</f>
        <v>1.0333333333333314</v>
      </c>
      <c r="AH4133" s="247">
        <f t="shared" si="3952"/>
        <v>0.79622222222222017</v>
      </c>
      <c r="AI4133">
        <f t="shared" si="3945"/>
        <v>14</v>
      </c>
      <c r="AJ4133">
        <f t="shared" ref="AJ4133" si="3968">AI4133+VLOOKUP(A4133,$A$1496:$O$1600,15,FALSE)</f>
        <v>14</v>
      </c>
      <c r="AK4133">
        <f t="shared" si="3943"/>
        <v>40</v>
      </c>
    </row>
    <row r="4134" spans="1:37" ht="16.5" thickBot="1" x14ac:dyDescent="0.3">
      <c r="A4134" s="238" t="str">
        <f>CONCATENATE($C$10,"Wk ",B4134,"P",A4123)</f>
        <v>2015Wk 10P68</v>
      </c>
      <c r="B4134" s="52">
        <v>10</v>
      </c>
      <c r="C4134" s="241"/>
      <c r="D4134" s="241"/>
      <c r="E4134" s="241"/>
      <c r="F4134" s="241"/>
      <c r="G4134" s="241"/>
      <c r="H4134" s="241"/>
      <c r="I4134" s="241"/>
      <c r="J4134" s="241"/>
      <c r="K4134" s="241"/>
      <c r="L4134" s="248"/>
      <c r="M4134" s="249"/>
      <c r="N4134" s="52">
        <f>IFERROR(VLOOKUP($A4134,$A$106:$Q$3105,5,FALSE),"DNP")</f>
        <v>6</v>
      </c>
      <c r="O4134" s="52">
        <f>IFERROR(VLOOKUP($A4134,$A$106:$Q$3105,6,FALSE),"DNP")</f>
        <v>6</v>
      </c>
      <c r="P4134" s="52">
        <f>IFERROR(VLOOKUP($A4134,$A$106:$Q$3105,7,FALSE),"DNP")</f>
        <v>4</v>
      </c>
      <c r="Q4134" s="52">
        <f>IFERROR(VLOOKUP($A4134,$A$106:$Q$3105,8,FALSE),"DNP")</f>
        <v>4</v>
      </c>
      <c r="R4134" s="52">
        <f>IFERROR(VLOOKUP($A4134,$A$106:$Q$3105,9,FALSE),"DNP")</f>
        <v>3</v>
      </c>
      <c r="S4134" s="52">
        <f>IFERROR(VLOOKUP($A4134,$A$106:$Q$3105,10,FALSE),"DNP")</f>
        <v>5</v>
      </c>
      <c r="T4134" s="52">
        <f>IFERROR(VLOOKUP($A4134,$A$106:$Q$3105,11,FALSE),"DNP")</f>
        <v>3</v>
      </c>
      <c r="U4134" s="52">
        <f>IFERROR(VLOOKUP($A4134,$A$106:$Q$3105,12,FALSE),"DNP")</f>
        <v>5</v>
      </c>
      <c r="V4134" s="52">
        <f>IFERROR(VLOOKUP($A4134,$A$106:$Q$3105,13,FALSE),"DNP")</f>
        <v>5</v>
      </c>
      <c r="W4134" s="239">
        <f>IF(OR(V4134="DNP",V4134=""),"DNP",SUM(N4134:V4134))</f>
        <v>41</v>
      </c>
      <c r="X4134" s="240">
        <f>IFERROR(VLOOKUP($A4134,$A$106:$Q$3105,17,FALSE),"DNP")</f>
        <v>0</v>
      </c>
      <c r="Y4134" s="49" t="str">
        <f t="shared" ref="Y4134" si="3969">IF(X4134="DNP","DNP",IF(X4134=1,"T",IF(X4134&gt;1,"W","L")))</f>
        <v>L</v>
      </c>
      <c r="Z4134" s="49">
        <f t="shared" si="3937"/>
        <v>1</v>
      </c>
      <c r="AA4134" s="244">
        <f t="shared" si="3938"/>
        <v>12</v>
      </c>
      <c r="AB4134" s="250">
        <f t="shared" ref="AB4134" si="3970">IF(AE4134&gt;=4,ROUNDDOWN((((VLOOKUP(MAX(AE4125:AE4134),AE4125:AK4142,7,FALSE)+VLOOKUP(MAX(AE4125:AE4134)-1,AE4125:AK4142,7,FALSE)+VLOOKUP(MAX(AE4125:AE4134)-2,AE4125:AK4142,7,FALSE)+VLOOKUP(MAX(AE4125:AE4134)-3,AE4125:AK4142,7,FALSE))/4)-36)*0.8,0),G4123)</f>
        <v>3</v>
      </c>
      <c r="AC4134" s="246">
        <f t="shared" ref="AC4134:AC4142" si="3971">IF(VLOOKUP(LEFT($A4134,9),$A$106:$Q$3105,17,FALSE)="Played",B4134,"")</f>
        <v>10</v>
      </c>
      <c r="AD4134" t="str">
        <f>IF(W4134&lt;&gt;"DNP","P","DNP")</f>
        <v>P</v>
      </c>
      <c r="AE4134" s="52">
        <f>COUNTIF(AD4125:AD4134,"=P")</f>
        <v>10</v>
      </c>
      <c r="AF4134" t="str">
        <f t="shared" si="3941"/>
        <v>R</v>
      </c>
      <c r="AG4134" s="247">
        <f>IF(OR(W4134="DNP",W4134="")=TRUE,0,((W4144-W4134)*0.4)+(IF(Y4134="W",0.3,IF(Y4134="T",0,-0.3)))+(IF(X4134="",0,X4134*0.3)))+IF(OR(L4134="DNP",L4134="")=TRUE,0,((L4144-L4134)*0.4)+(IF(Y4134="W",0.3,IF(Y4134="T",0,-0.3)))+(IF(M4134="",0,M4134*0.3)))</f>
        <v>-0.8777777777777771</v>
      </c>
      <c r="AH4134" s="247">
        <f t="shared" si="3952"/>
        <v>-0.14511111111111141</v>
      </c>
      <c r="AI4134">
        <f t="shared" si="3945"/>
        <v>14</v>
      </c>
      <c r="AJ4134">
        <f t="shared" ref="AJ4134" si="3972">AI4134+VLOOKUP(A4134,$A$1663:$O$1767,15,FALSE)</f>
        <v>13</v>
      </c>
      <c r="AK4134">
        <f t="shared" si="3943"/>
        <v>41</v>
      </c>
    </row>
    <row r="4135" spans="1:37" ht="16.5" thickBot="1" x14ac:dyDescent="0.3">
      <c r="A4135" s="238" t="str">
        <f>CONCATENATE($C$10,"Wk ",B4135,"P",A4123)</f>
        <v>2015Wk 11P68</v>
      </c>
      <c r="B4135" s="52">
        <v>11</v>
      </c>
      <c r="C4135" s="52">
        <f>IFERROR(VLOOKUP($A4135,$A$106:$Q$3105,5,FALSE),"DNP")</f>
        <v>5</v>
      </c>
      <c r="D4135" s="52">
        <f>IFERROR(VLOOKUP($A4135,$A$106:$Q$3105,6,FALSE),"DNP")</f>
        <v>4</v>
      </c>
      <c r="E4135" s="52">
        <f>IFERROR(VLOOKUP($A4135,$A$106:$Q$3105,7,FALSE),"DNP")</f>
        <v>5</v>
      </c>
      <c r="F4135" s="52">
        <f>IFERROR(VLOOKUP($A4135,$A$106:$Q$3105,8,FALSE),"DNP")</f>
        <v>6</v>
      </c>
      <c r="G4135" s="52">
        <f>IFERROR(VLOOKUP($A4135,$A$106:$Q$3105,9,FALSE),"DNP")</f>
        <v>4</v>
      </c>
      <c r="H4135" s="52">
        <f>IFERROR(VLOOKUP($A4135,$A$106:$Q$3105,10,FALSE),"DNP")</f>
        <v>4</v>
      </c>
      <c r="I4135" s="52">
        <f>IFERROR(VLOOKUP($A4135,$A$106:$Q$3105,11,FALSE),"DNP")</f>
        <v>3</v>
      </c>
      <c r="J4135" s="52">
        <f>IFERROR(VLOOKUP($A4135,$A$106:$Q$3105,12,FALSE),"DNP")</f>
        <v>4</v>
      </c>
      <c r="K4135" s="52">
        <f>IFERROR(VLOOKUP($A4135,$A$106:$Q$3105,13,FALSE),"DNP")</f>
        <v>5</v>
      </c>
      <c r="L4135" s="239">
        <f>IF(OR(K4135="DNP",K4135=""),"DNP",SUM(C4135:K4135))</f>
        <v>40</v>
      </c>
      <c r="M4135" s="240">
        <f>IFERROR(VLOOKUP($A4135,$A$106:$Q$3105,17,FALSE),"DNP")</f>
        <v>2</v>
      </c>
      <c r="N4135" s="241"/>
      <c r="O4135" s="241"/>
      <c r="P4135" s="241"/>
      <c r="Q4135" s="241"/>
      <c r="R4135" s="241"/>
      <c r="S4135" s="241"/>
      <c r="T4135" s="241"/>
      <c r="U4135" s="241"/>
      <c r="V4135" s="241"/>
      <c r="W4135" s="242"/>
      <c r="X4135" s="243"/>
      <c r="Y4135" s="49" t="str">
        <f t="shared" ref="Y4135" si="3973">IF(M4135="DNP","DNP",IF(M4135=1,"T",IF(M4135&gt;1,"W","L")))</f>
        <v>W</v>
      </c>
      <c r="Z4135" s="49">
        <f t="shared" si="3937"/>
        <v>0</v>
      </c>
      <c r="AA4135" s="244">
        <f t="shared" si="3938"/>
        <v>0</v>
      </c>
      <c r="AB4135" s="250">
        <f t="shared" ref="AB4135" si="3974">IF(AE4135&gt;=4,ROUNDDOWN((((VLOOKUP(MAX(AE4125:AE4135),AE4125:AK4142,7,FALSE)+VLOOKUP(MAX(AE4125:AE4135)-1,AE4125:AK4142,7,FALSE)+VLOOKUP(MAX(AE4125:AE4135)-2,AE4125:AK4142,7,FALSE)+VLOOKUP(MAX(AE4125:AE4135)-3,AE4125:AK4142,7,FALSE))/4)-36)*0.8,0),G4123)</f>
        <v>3</v>
      </c>
      <c r="AC4135" s="246">
        <f t="shared" si="3971"/>
        <v>11</v>
      </c>
      <c r="AD4135" t="str">
        <f>IF(L4135&lt;&gt;"DNP","P","DNP")</f>
        <v>P</v>
      </c>
      <c r="AE4135" s="52">
        <f>COUNTIF(AD4125:AD4135,"=P")</f>
        <v>11</v>
      </c>
      <c r="AF4135" t="str">
        <f t="shared" si="3941"/>
        <v>R</v>
      </c>
      <c r="AG4135" s="247">
        <f>IF(OR(W4135="DNP",W4135="")=TRUE,0,((W4144-W4135)*0.4)+(IF(Y4135="W",0.3,IF(Y4135="T",0,-0.3)))+(IF(X4135="",0,X4135*0.3)))+IF(OR(L4135="DNP",L4135="")=TRUE,0,((L4144-L4135)*0.4)+(IF(Y4135="W",0.3,IF(Y4135="T",0,-0.3)))+(IF(M4135="",0,M4135*0.3)))</f>
        <v>1.0333333333333314</v>
      </c>
      <c r="AH4135" s="247">
        <f t="shared" si="3952"/>
        <v>0.78622222222222016</v>
      </c>
      <c r="AI4135">
        <f t="shared" si="3945"/>
        <v>14</v>
      </c>
      <c r="AJ4135">
        <f t="shared" ref="AJ4135" si="3975">AI4135+VLOOKUP(A4135,$A$1830:$O$1934,15,FALSE)</f>
        <v>14</v>
      </c>
      <c r="AK4135">
        <f t="shared" si="3943"/>
        <v>40</v>
      </c>
    </row>
    <row r="4136" spans="1:37" ht="16.5" thickBot="1" x14ac:dyDescent="0.3">
      <c r="A4136" s="238" t="str">
        <f>CONCATENATE($C$10,"Wk ",B4136,"P",A4123)</f>
        <v>2015Wk 12P68</v>
      </c>
      <c r="B4136" s="52">
        <v>12</v>
      </c>
      <c r="C4136" s="241"/>
      <c r="D4136" s="241"/>
      <c r="E4136" s="241"/>
      <c r="F4136" s="241"/>
      <c r="G4136" s="241"/>
      <c r="H4136" s="241"/>
      <c r="I4136" s="241"/>
      <c r="J4136" s="241"/>
      <c r="K4136" s="241"/>
      <c r="L4136" s="248"/>
      <c r="M4136" s="249"/>
      <c r="N4136" s="52">
        <f>IFERROR(VLOOKUP($A4136,$A$106:$Q$3105,5,FALSE),"DNP")</f>
        <v>5</v>
      </c>
      <c r="O4136" s="52">
        <f>IFERROR(VLOOKUP($A4136,$A$106:$Q$3105,6,FALSE),"DNP")</f>
        <v>5</v>
      </c>
      <c r="P4136" s="52">
        <f>IFERROR(VLOOKUP($A4136,$A$106:$Q$3105,7,FALSE),"DNP")</f>
        <v>5</v>
      </c>
      <c r="Q4136" s="52">
        <f>IFERROR(VLOOKUP($A4136,$A$106:$Q$3105,8,FALSE),"DNP")</f>
        <v>4</v>
      </c>
      <c r="R4136" s="52">
        <f>IFERROR(VLOOKUP($A4136,$A$106:$Q$3105,9,FALSE),"DNP")</f>
        <v>3</v>
      </c>
      <c r="S4136" s="52">
        <f>IFERROR(VLOOKUP($A4136,$A$106:$Q$3105,10,FALSE),"DNP")</f>
        <v>5</v>
      </c>
      <c r="T4136" s="52">
        <f>IFERROR(VLOOKUP($A4136,$A$106:$Q$3105,11,FALSE),"DNP")</f>
        <v>4</v>
      </c>
      <c r="U4136" s="52">
        <f>IFERROR(VLOOKUP($A4136,$A$106:$Q$3105,12,FALSE),"DNP")</f>
        <v>5</v>
      </c>
      <c r="V4136" s="52">
        <f>IFERROR(VLOOKUP($A4136,$A$106:$Q$3105,13,FALSE),"DNP")</f>
        <v>6</v>
      </c>
      <c r="W4136" s="239">
        <f>IF(OR(V4136="DNP",V4136=""),"DNP",SUM(N4136:V4136))</f>
        <v>42</v>
      </c>
      <c r="X4136" s="240">
        <f>IFERROR(VLOOKUP($A4136,$A$106:$Q$3105,17,FALSE),"DNP")</f>
        <v>0</v>
      </c>
      <c r="Y4136" s="49" t="str">
        <f t="shared" ref="Y4136" si="3976">IF(X4136="DNP","DNP",IF(X4136=1,"T",IF(X4136&gt;1,"W","L")))</f>
        <v>L</v>
      </c>
      <c r="Z4136" s="49">
        <f t="shared" si="3937"/>
        <v>0</v>
      </c>
      <c r="AA4136" s="244">
        <f t="shared" si="3938"/>
        <v>0</v>
      </c>
      <c r="AB4136" s="250">
        <f t="shared" ref="AB4136" si="3977">IF(AE4136&gt;=4,ROUNDDOWN((((VLOOKUP(MAX(AE4125:AE4136),AE4125:AK4142,7,FALSE)+VLOOKUP(MAX(AE4125:AE4136)-1,AE4125:AK4142,7,FALSE)+VLOOKUP(MAX(AE4125:AE4136)-2,AE4125:AK4142,7,FALSE)+VLOOKUP(MAX(AE4125:AE4136)-3,AE4125:AK4142,7,FALSE))/4)-36)*0.8,0),G4123)</f>
        <v>3</v>
      </c>
      <c r="AC4136" s="246">
        <f t="shared" si="3971"/>
        <v>12</v>
      </c>
      <c r="AD4136" t="str">
        <f>IF(W4136&lt;&gt;"DNP","P","DNP")</f>
        <v>P</v>
      </c>
      <c r="AE4136" s="52">
        <f>COUNTIF(AD4125:AD4136,"=P")</f>
        <v>12</v>
      </c>
      <c r="AF4136" t="str">
        <f t="shared" si="3941"/>
        <v>R</v>
      </c>
      <c r="AG4136" s="247">
        <f>IF(OR(W4136="DNP",W4136="")=TRUE,0,((W4144-W4136)*0.4)+(IF(Y4136="W",0.3,IF(Y4136="T",0,-0.3)))+(IF(X4136="",0,X4136*0.3)))+IF(OR(L4136="DNP",L4136="")=TRUE,0,((L4144-L4136)*0.4)+(IF(Y4136="W",0.3,IF(Y4136="T",0,-0.3)))+(IF(M4136="",0,M4136*0.3)))</f>
        <v>-1.2777777777777772</v>
      </c>
      <c r="AH4136" s="247">
        <f t="shared" si="3952"/>
        <v>-0.87511111111111162</v>
      </c>
      <c r="AI4136">
        <f t="shared" si="3945"/>
        <v>14</v>
      </c>
      <c r="AJ4136">
        <f t="shared" ref="AJ4136" si="3978">AI4136+VLOOKUP(A4136,$A$1997:$O$2101,15,FALSE)</f>
        <v>11</v>
      </c>
      <c r="AK4136">
        <f t="shared" si="3943"/>
        <v>42</v>
      </c>
    </row>
    <row r="4137" spans="1:37" ht="16.5" thickBot="1" x14ac:dyDescent="0.3">
      <c r="A4137" s="238" t="str">
        <f>CONCATENATE($C$10,"Wk ",B4137,"P",A4123)</f>
        <v>2015Wk 13P68</v>
      </c>
      <c r="B4137" s="52">
        <v>13</v>
      </c>
      <c r="C4137" s="52">
        <f>IFERROR(VLOOKUP($A4137,$A$106:$Q$3105,5,FALSE),"DNP")</f>
        <v>5</v>
      </c>
      <c r="D4137" s="52">
        <f>IFERROR(VLOOKUP($A4137,$A$106:$Q$3105,6,FALSE),"DNP")</f>
        <v>4</v>
      </c>
      <c r="E4137" s="52">
        <f>IFERROR(VLOOKUP($A4137,$A$106:$Q$3105,7,FALSE),"DNP")</f>
        <v>6</v>
      </c>
      <c r="F4137" s="52">
        <f>IFERROR(VLOOKUP($A4137,$A$106:$Q$3105,8,FALSE),"DNP")</f>
        <v>5</v>
      </c>
      <c r="G4137" s="52">
        <f>IFERROR(VLOOKUP($A4137,$A$106:$Q$3105,9,FALSE),"DNP")</f>
        <v>4</v>
      </c>
      <c r="H4137" s="52">
        <f>IFERROR(VLOOKUP($A4137,$A$106:$Q$3105,10,FALSE),"DNP")</f>
        <v>4</v>
      </c>
      <c r="I4137" s="52">
        <f>IFERROR(VLOOKUP($A4137,$A$106:$Q$3105,11,FALSE),"DNP")</f>
        <v>4</v>
      </c>
      <c r="J4137" s="52">
        <f>IFERROR(VLOOKUP($A4137,$A$106:$Q$3105,12,FALSE),"DNP")</f>
        <v>4</v>
      </c>
      <c r="K4137" s="52">
        <f>IFERROR(VLOOKUP($A4137,$A$106:$Q$3105,13,FALSE),"DNP")</f>
        <v>4</v>
      </c>
      <c r="L4137" s="239">
        <f>IF(OR(K4137="DNP",K4137=""),"DNP",SUM(C4137:K4137))</f>
        <v>40</v>
      </c>
      <c r="M4137" s="240">
        <f>IFERROR(VLOOKUP($A4137,$A$106:$Q$3105,17,FALSE),"DNP")</f>
        <v>1</v>
      </c>
      <c r="N4137" s="241"/>
      <c r="O4137" s="241"/>
      <c r="P4137" s="241"/>
      <c r="Q4137" s="241"/>
      <c r="R4137" s="241"/>
      <c r="S4137" s="241"/>
      <c r="T4137" s="241"/>
      <c r="U4137" s="241"/>
      <c r="V4137" s="241"/>
      <c r="W4137" s="242"/>
      <c r="X4137" s="243"/>
      <c r="Y4137" s="49" t="str">
        <f t="shared" ref="Y4137" si="3979">IF(M4137="DNP","DNP",IF(M4137=1,"T",IF(M4137&gt;1,"W","L")))</f>
        <v>T</v>
      </c>
      <c r="Z4137" s="49">
        <f t="shared" si="3937"/>
        <v>0</v>
      </c>
      <c r="AA4137" s="244">
        <f t="shared" si="3938"/>
        <v>0</v>
      </c>
      <c r="AB4137" s="250">
        <f t="shared" ref="AB4137" si="3980">IF(AE4137&gt;=4,ROUNDDOWN((((VLOOKUP(MAX(AE4125:AE4137),AE4125:AK4142,7,FALSE)+VLOOKUP(MAX(AE4125:AE4137)-1,AE4125:AK4142,7,FALSE)+VLOOKUP(MAX(AE4125:AE4137)-2,AE4125:AK4142,7,FALSE)+VLOOKUP(MAX(AE4125:AE4137)-3,AE4125:AK4142,7,FALSE))/4)-36)*0.8,0),G4123)</f>
        <v>3</v>
      </c>
      <c r="AC4137" s="246">
        <f t="shared" si="3971"/>
        <v>13</v>
      </c>
      <c r="AD4137" t="str">
        <f>IF(L4137&lt;&gt;"DNP","P","DNP")</f>
        <v>P</v>
      </c>
      <c r="AE4137" s="52">
        <f>COUNTIF(AD4125:AD4137,"=P")</f>
        <v>13</v>
      </c>
      <c r="AF4137" t="str">
        <f t="shared" si="3941"/>
        <v>R</v>
      </c>
      <c r="AG4137" s="247">
        <f>IF(OR(W4137="DNP",W4137="")=TRUE,0,((W4144-W4137)*0.4)+(IF(Y4137="W",0.3,IF(Y4137="T",0,-0.3)))+(IF(X4137="",0,X4137*0.3)))+IF(OR(L4137="DNP",L4137="")=TRUE,0,((L4144-L4137)*0.4)+(IF(Y4137="W",0.3,IF(Y4137="T",0,-0.3)))+(IF(M4137="",0,M4137*0.3)))</f>
        <v>0.43333333333333146</v>
      </c>
      <c r="AH4137" s="247">
        <f t="shared" si="3952"/>
        <v>-8.1777777777779947E-2</v>
      </c>
      <c r="AI4137">
        <f t="shared" si="3945"/>
        <v>14</v>
      </c>
      <c r="AJ4137">
        <f t="shared" ref="AJ4137" si="3981">AI4137+VLOOKUP(A4137,$A$2164:$O$2268,15,FALSE)</f>
        <v>13</v>
      </c>
      <c r="AK4137">
        <f t="shared" si="3943"/>
        <v>40</v>
      </c>
    </row>
    <row r="4138" spans="1:37" ht="16.5" thickBot="1" x14ac:dyDescent="0.3">
      <c r="A4138" s="238" t="str">
        <f>CONCATENATE($C$10,"Wk ",B4138,"P",A4123)</f>
        <v>2015Wk 14P68</v>
      </c>
      <c r="B4138" s="52">
        <v>14</v>
      </c>
      <c r="C4138" s="241"/>
      <c r="D4138" s="241"/>
      <c r="E4138" s="241"/>
      <c r="F4138" s="241"/>
      <c r="G4138" s="241"/>
      <c r="H4138" s="241"/>
      <c r="I4138" s="241"/>
      <c r="J4138" s="241"/>
      <c r="K4138" s="241"/>
      <c r="L4138" s="248"/>
      <c r="M4138" s="249"/>
      <c r="N4138" s="52">
        <f>IFERROR(VLOOKUP($A4138,$A$106:$Q$3105,5,FALSE),"DNP")</f>
        <v>4</v>
      </c>
      <c r="O4138" s="52">
        <f>IFERROR(VLOOKUP($A4138,$A$106:$Q$3105,6,FALSE),"DNP")</f>
        <v>5</v>
      </c>
      <c r="P4138" s="52">
        <f>IFERROR(VLOOKUP($A4138,$A$106:$Q$3105,7,FALSE),"DNP")</f>
        <v>5</v>
      </c>
      <c r="Q4138" s="52">
        <f>IFERROR(VLOOKUP($A4138,$A$106:$Q$3105,8,FALSE),"DNP")</f>
        <v>4</v>
      </c>
      <c r="R4138" s="52">
        <f>IFERROR(VLOOKUP($A4138,$A$106:$Q$3105,9,FALSE),"DNP")</f>
        <v>2</v>
      </c>
      <c r="S4138" s="52">
        <f>IFERROR(VLOOKUP($A4138,$A$106:$Q$3105,10,FALSE),"DNP")</f>
        <v>4</v>
      </c>
      <c r="T4138" s="52">
        <f>IFERROR(VLOOKUP($A4138,$A$106:$Q$3105,11,FALSE),"DNP")</f>
        <v>5</v>
      </c>
      <c r="U4138" s="52">
        <f>IFERROR(VLOOKUP($A4138,$A$106:$Q$3105,12,FALSE),"DNP")</f>
        <v>5</v>
      </c>
      <c r="V4138" s="52">
        <f>IFERROR(VLOOKUP($A4138,$A$106:$Q$3105,13,FALSE),"DNP")</f>
        <v>5</v>
      </c>
      <c r="W4138" s="239">
        <f>IF(OR(V4138="DNP",V4138=""),"DNP",SUM(N4138:V4138))</f>
        <v>39</v>
      </c>
      <c r="X4138" s="240">
        <f>IFERROR(VLOOKUP($A4138,$A$106:$Q$3105,17,FALSE),"DNP")</f>
        <v>2</v>
      </c>
      <c r="Y4138" s="49" t="str">
        <f t="shared" ref="Y4138" si="3982">IF(X4138="DNP","DNP",IF(X4138=1,"T",IF(X4138&gt;1,"W","L")))</f>
        <v>W</v>
      </c>
      <c r="Z4138" s="49">
        <f t="shared" si="3937"/>
        <v>1</v>
      </c>
      <c r="AA4138" s="244">
        <f t="shared" si="3938"/>
        <v>9</v>
      </c>
      <c r="AB4138" s="250">
        <f t="shared" ref="AB4138" si="3983">IF(AE4138&gt;=4,ROUNDDOWN((((VLOOKUP(MAX(AE4125:AE4138),AE4125:AK4142,7,FALSE)+VLOOKUP(MAX(AE4125:AE4138)-1,AE4125:AK4142,7,FALSE)+VLOOKUP(MAX(AE4125:AE4138)-2,AE4125:AK4142,7,FALSE)+VLOOKUP(MAX(AE4125:AE4138)-3,AE4125:AK4142,7,FALSE))/4)-36)*0.8,0),G4123)</f>
        <v>3</v>
      </c>
      <c r="AC4138" s="246">
        <f t="shared" si="3971"/>
        <v>14</v>
      </c>
      <c r="AD4138" t="str">
        <f>IF(W4138&lt;&gt;"DNP","P","DNP")</f>
        <v>P</v>
      </c>
      <c r="AE4138" s="52">
        <f>COUNTIF(AD4125:AD4138,"=P")</f>
        <v>14</v>
      </c>
      <c r="AF4138" t="str">
        <f t="shared" si="3941"/>
        <v>R</v>
      </c>
      <c r="AG4138" s="247">
        <f>IF(OR(W4138="DNP",W4138="")=TRUE,0,((W4144-W4138)*0.4)+(IF(Y4138="W",0.3,IF(Y4138="T",0,-0.3)))+(IF(X4138="",0,X4138*0.3)))+IF(OR(L4138="DNP",L4138="")=TRUE,0,((L4144-L4138)*0.4)+(IF(Y4138="W",0.3,IF(Y4138="T",0,-0.3)))+(IF(M4138="",0,M4138*0.3)))</f>
        <v>1.1222222222222227</v>
      </c>
      <c r="AH4138" s="247">
        <f t="shared" si="3952"/>
        <v>0.99088888888888815</v>
      </c>
      <c r="AI4138">
        <f t="shared" si="3945"/>
        <v>14</v>
      </c>
      <c r="AJ4138">
        <f t="shared" ref="AJ4138" si="3984">AI4138+VLOOKUP(A4138,$A$2331:$O$2435,15,FALSE)</f>
        <v>15</v>
      </c>
      <c r="AK4138">
        <f t="shared" si="3943"/>
        <v>39</v>
      </c>
    </row>
    <row r="4139" spans="1:37" ht="16.5" thickBot="1" x14ac:dyDescent="0.3">
      <c r="A4139" s="238" t="str">
        <f>CONCATENATE($C$10,"Wk ",B4139,"P",A4123)</f>
        <v>2015Wk 15P68</v>
      </c>
      <c r="B4139" s="52">
        <v>15</v>
      </c>
      <c r="C4139" s="52">
        <f>IFERROR(VLOOKUP($A4139,$A$106:$Q$3105,5,FALSE),"DNP")</f>
        <v>6</v>
      </c>
      <c r="D4139" s="52">
        <f>IFERROR(VLOOKUP($A4139,$A$106:$Q$3105,6,FALSE),"DNP")</f>
        <v>4</v>
      </c>
      <c r="E4139" s="52">
        <f>IFERROR(VLOOKUP($A4139,$A$106:$Q$3105,7,FALSE),"DNP")</f>
        <v>5</v>
      </c>
      <c r="F4139" s="52">
        <f>IFERROR(VLOOKUP($A4139,$A$106:$Q$3105,8,FALSE),"DNP")</f>
        <v>6</v>
      </c>
      <c r="G4139" s="52">
        <f>IFERROR(VLOOKUP($A4139,$A$106:$Q$3105,9,FALSE),"DNP")</f>
        <v>4</v>
      </c>
      <c r="H4139" s="52">
        <f>IFERROR(VLOOKUP($A4139,$A$106:$Q$3105,10,FALSE),"DNP")</f>
        <v>3</v>
      </c>
      <c r="I4139" s="52">
        <f>IFERROR(VLOOKUP($A4139,$A$106:$Q$3105,11,FALSE),"DNP")</f>
        <v>4</v>
      </c>
      <c r="J4139" s="52">
        <f>IFERROR(VLOOKUP($A4139,$A$106:$Q$3105,12,FALSE),"DNP")</f>
        <v>3</v>
      </c>
      <c r="K4139" s="52">
        <f>IFERROR(VLOOKUP($A4139,$A$106:$Q$3105,13,FALSE),"DNP")</f>
        <v>4</v>
      </c>
      <c r="L4139" s="239">
        <f>IF(OR(K4139="DNP",K4139=""),"DNP",SUM(C4139:K4139))</f>
        <v>39</v>
      </c>
      <c r="M4139" s="240">
        <f>IFERROR(VLOOKUP($A4139,$A$106:$Q$3105,17,FALSE),"DNP")</f>
        <v>1</v>
      </c>
      <c r="N4139" s="241"/>
      <c r="O4139" s="241"/>
      <c r="P4139" s="241"/>
      <c r="Q4139" s="241"/>
      <c r="R4139" s="241"/>
      <c r="S4139" s="241"/>
      <c r="T4139" s="241"/>
      <c r="U4139" s="241"/>
      <c r="V4139" s="241"/>
      <c r="W4139" s="242"/>
      <c r="X4139" s="243"/>
      <c r="Y4139" s="49" t="str">
        <f t="shared" ref="Y4139" si="3985">IF(M4139="DNP","DNP",IF(M4139=1,"T",IF(M4139&gt;1,"W","L")))</f>
        <v>T</v>
      </c>
      <c r="Z4139" s="49">
        <f t="shared" si="3937"/>
        <v>0</v>
      </c>
      <c r="AA4139" s="244">
        <f t="shared" si="3938"/>
        <v>0</v>
      </c>
      <c r="AB4139" s="250">
        <f t="shared" ref="AB4139" si="3986">IF(AE4139&gt;=4,ROUNDDOWN((((VLOOKUP(MAX(AE4125:AE4139),AE4125:AK4142,7,FALSE)+VLOOKUP(MAX(AE4125:AE4139)-1,AE4125:AK4142,7,FALSE)+VLOOKUP(MAX(AE4125:AE4139)-2,AE4125:AK4142,7,FALSE)+VLOOKUP(MAX(AE4125:AE4139)-3,AE4125:AK4142,7,FALSE))/4)-36)*0.8,0),G4123)</f>
        <v>3</v>
      </c>
      <c r="AC4139" s="246">
        <f t="shared" si="3971"/>
        <v>15</v>
      </c>
      <c r="AD4139" t="str">
        <f>IF(L4139&lt;&gt;"DNP","P","DNP")</f>
        <v>P</v>
      </c>
      <c r="AE4139" s="52">
        <f>COUNTIF(AD4125:AD4139,"=P")</f>
        <v>15</v>
      </c>
      <c r="AF4139" t="str">
        <f t="shared" si="3941"/>
        <v>R</v>
      </c>
      <c r="AG4139" s="247">
        <f>IF(OR(W4139="DNP",W4139="")=TRUE,0,((W4144-W4139)*0.4)+(IF(Y4139="W",0.3,IF(Y4139="T",0,-0.3)))+(IF(X4139="",0,X4139*0.3)))+IF(OR(L4139="DNP",L4139="")=TRUE,0,((L4144-L4139)*0.4)+(IF(Y4139="W",0.3,IF(Y4139="T",0,-0.3)))+(IF(M4139="",0,M4139*0.3)))</f>
        <v>0.83333333333333148</v>
      </c>
      <c r="AH4139" s="247">
        <f t="shared" si="3952"/>
        <v>1.7282222222222201</v>
      </c>
      <c r="AI4139">
        <f t="shared" si="3945"/>
        <v>14</v>
      </c>
      <c r="AJ4139">
        <f t="shared" ref="AJ4139" si="3987">AI4139+VLOOKUP(A4139,$A$2498:$O$2602,15,FALSE)</f>
        <v>14</v>
      </c>
      <c r="AK4139">
        <f t="shared" si="3943"/>
        <v>39</v>
      </c>
    </row>
    <row r="4140" spans="1:37" ht="16.5" thickBot="1" x14ac:dyDescent="0.3">
      <c r="A4140" s="238" t="str">
        <f>CONCATENATE($C$10,"Wk ",B4140,"P",A4123)</f>
        <v>2015Wk 16P68</v>
      </c>
      <c r="B4140" s="52">
        <v>16</v>
      </c>
      <c r="C4140" s="241"/>
      <c r="D4140" s="241"/>
      <c r="E4140" s="241"/>
      <c r="F4140" s="241"/>
      <c r="G4140" s="241"/>
      <c r="H4140" s="241"/>
      <c r="I4140" s="241"/>
      <c r="J4140" s="241"/>
      <c r="K4140" s="241"/>
      <c r="L4140" s="248"/>
      <c r="M4140" s="249"/>
      <c r="N4140" s="52">
        <f>IFERROR(VLOOKUP($A4140,$A$106:$Q$3105,5,FALSE),"DNP")</f>
        <v>3</v>
      </c>
      <c r="O4140" s="52">
        <f>IFERROR(VLOOKUP($A4140,$A$106:$Q$3105,6,FALSE),"DNP")</f>
        <v>5</v>
      </c>
      <c r="P4140" s="52">
        <f>IFERROR(VLOOKUP($A4140,$A$106:$Q$3105,7,FALSE),"DNP")</f>
        <v>5</v>
      </c>
      <c r="Q4140" s="52">
        <f>IFERROR(VLOOKUP($A4140,$A$106:$Q$3105,8,FALSE),"DNP")</f>
        <v>4</v>
      </c>
      <c r="R4140" s="52">
        <f>IFERROR(VLOOKUP($A4140,$A$106:$Q$3105,9,FALSE),"DNP")</f>
        <v>4</v>
      </c>
      <c r="S4140" s="52">
        <f>IFERROR(VLOOKUP($A4140,$A$106:$Q$3105,10,FALSE),"DNP")</f>
        <v>5</v>
      </c>
      <c r="T4140" s="52">
        <f>IFERROR(VLOOKUP($A4140,$A$106:$Q$3105,11,FALSE),"DNP")</f>
        <v>3</v>
      </c>
      <c r="U4140" s="52">
        <f>IFERROR(VLOOKUP($A4140,$A$106:$Q$3105,12,FALSE),"DNP")</f>
        <v>4</v>
      </c>
      <c r="V4140" s="52">
        <f>IFERROR(VLOOKUP($A4140,$A$106:$Q$3105,13,FALSE),"DNP")</f>
        <v>6</v>
      </c>
      <c r="W4140" s="239">
        <f>IF(OR(V4140="DNP",V4140=""),"DNP",SUM(N4140:V4140))</f>
        <v>39</v>
      </c>
      <c r="X4140" s="240">
        <f>IFERROR(VLOOKUP($A4140,$A$106:$Q$3105,17,FALSE),"DNP")</f>
        <v>0</v>
      </c>
      <c r="Y4140" s="49" t="str">
        <f t="shared" ref="Y4140" si="3988">IF(X4140="DNP","DNP",IF(X4140=1,"T",IF(X4140&gt;1,"W","L")))</f>
        <v>L</v>
      </c>
      <c r="Z4140" s="49">
        <f t="shared" si="3937"/>
        <v>1</v>
      </c>
      <c r="AA4140" s="244">
        <f t="shared" si="3938"/>
        <v>18</v>
      </c>
      <c r="AB4140" s="250">
        <f t="shared" ref="AB4140" si="3989">IF(AE4140&gt;=4,ROUNDDOWN((((VLOOKUP(MAX(AE4125:AE4140),AE4125:AK4142,7,FALSE)+VLOOKUP(MAX(AE4125:AE4140)-1,AE4125:AK4142,7,FALSE)+VLOOKUP(MAX(AE4125:AE4140)-2,AE4125:AK4142,7,FALSE)+VLOOKUP(MAX(AE4125:AE4140)-3,AE4125:AK4142,7,FALSE))/4)-36)*0.8,0),G4123)</f>
        <v>2</v>
      </c>
      <c r="AC4140" s="246">
        <f t="shared" si="3971"/>
        <v>16</v>
      </c>
      <c r="AD4140" t="str">
        <f>IF(W4140&lt;&gt;"DNP","P","DNP")</f>
        <v>P</v>
      </c>
      <c r="AE4140" s="52">
        <f>COUNTIF(AD4125:AD4140,"=P")</f>
        <v>16</v>
      </c>
      <c r="AF4140" t="str">
        <f t="shared" si="3941"/>
        <v>R</v>
      </c>
      <c r="AG4140" s="247">
        <f>IF(OR(W4140="DNP",W4140="")=TRUE,0,((W4144-W4140)*0.4)+(IF(Y4140="W",0.3,IF(Y4140="T",0,-0.3)))+(IF(X4140="",0,X4140*0.3)))+IF(OR(L4140="DNP",L4140="")=TRUE,0,((L4144-L4140)*0.4)+(IF(Y4140="W",0.3,IF(Y4140="T",0,-0.3)))+(IF(M4140="",0,M4140*0.3)))</f>
        <v>-7.7777777777777113E-2</v>
      </c>
      <c r="AH4140" s="247">
        <f t="shared" si="3952"/>
        <v>0.85088888888888858</v>
      </c>
      <c r="AI4140">
        <f t="shared" si="3945"/>
        <v>15</v>
      </c>
      <c r="AJ4140">
        <f t="shared" ref="AJ4140" si="3990">AI4140+VLOOKUP(A4140,$A$2665:$O$2769,15,FALSE)</f>
        <v>16</v>
      </c>
      <c r="AK4140">
        <f t="shared" si="3943"/>
        <v>39</v>
      </c>
    </row>
    <row r="4141" spans="1:37" ht="16.5" thickBot="1" x14ac:dyDescent="0.3">
      <c r="A4141" s="238" t="str">
        <f>CONCATENATE($C$10,"Wk ",B4141,"P",A4123)</f>
        <v>2015Wk 17P68</v>
      </c>
      <c r="B4141" s="52">
        <v>17</v>
      </c>
      <c r="C4141" s="52">
        <f>IFERROR(VLOOKUP($A4141,$A$106:$Q$3105,5,FALSE),"DNP")</f>
        <v>5</v>
      </c>
      <c r="D4141" s="52">
        <f>IFERROR(VLOOKUP($A4141,$A$106:$Q$3105,6,FALSE),"DNP")</f>
        <v>4</v>
      </c>
      <c r="E4141" s="52">
        <f>IFERROR(VLOOKUP($A4141,$A$106:$Q$3105,7,FALSE),"DNP")</f>
        <v>6</v>
      </c>
      <c r="F4141" s="52">
        <f>IFERROR(VLOOKUP($A4141,$A$106:$Q$3105,8,FALSE),"DNP")</f>
        <v>5</v>
      </c>
      <c r="G4141" s="52">
        <f>IFERROR(VLOOKUP($A4141,$A$106:$Q$3105,9,FALSE),"DNP")</f>
        <v>4</v>
      </c>
      <c r="H4141" s="52">
        <f>IFERROR(VLOOKUP($A4141,$A$106:$Q$3105,10,FALSE),"DNP")</f>
        <v>3</v>
      </c>
      <c r="I4141" s="52">
        <f>IFERROR(VLOOKUP($A4141,$A$106:$Q$3105,11,FALSE),"DNP")</f>
        <v>4</v>
      </c>
      <c r="J4141" s="52">
        <f>IFERROR(VLOOKUP($A4141,$A$106:$Q$3105,12,FALSE),"DNP")</f>
        <v>4</v>
      </c>
      <c r="K4141" s="52">
        <f>IFERROR(VLOOKUP($A4141,$A$106:$Q$3105,13,FALSE),"DNP")</f>
        <v>4</v>
      </c>
      <c r="L4141" s="239">
        <f>IF(OR(K4141="DNP",K4141=""),"DNP",SUM(C4141:K4141))</f>
        <v>39</v>
      </c>
      <c r="M4141" s="240">
        <f>IFERROR(VLOOKUP($A4141,$A$106:$Q$3105,17,FALSE),"DNP")</f>
        <v>0</v>
      </c>
      <c r="N4141" s="241"/>
      <c r="O4141" s="241"/>
      <c r="P4141" s="241"/>
      <c r="Q4141" s="241"/>
      <c r="R4141" s="241"/>
      <c r="S4141" s="241"/>
      <c r="T4141" s="241"/>
      <c r="U4141" s="241"/>
      <c r="V4141" s="241"/>
      <c r="W4141" s="242"/>
      <c r="X4141" s="243"/>
      <c r="Y4141" s="49" t="str">
        <f t="shared" ref="Y4141" si="3991">IF(M4141="DNP","DNP",IF(M4141=1,"T",IF(M4141&gt;1,"W","L")))</f>
        <v>L</v>
      </c>
      <c r="Z4141" s="49">
        <f t="shared" si="3937"/>
        <v>0</v>
      </c>
      <c r="AA4141" s="244">
        <f t="shared" si="3938"/>
        <v>0</v>
      </c>
      <c r="AB4141" s="250">
        <f t="shared" ref="AB4141" si="3992">IF(AE4141&gt;=4,ROUNDDOWN((((VLOOKUP(MAX(AE4125:AE4141),AE4125:AK4142,7,FALSE)+VLOOKUP(MAX(AE4125:AE4141)-1,AE4125:AK4142,7,FALSE)+VLOOKUP(MAX(AE4125:AE4141)-2,AE4125:AK4142,7,FALSE)+VLOOKUP(MAX(AE4125:AE4141)-3,AE4125:AK4142,7,FALSE))/4)-36)*0.8,0),G4123)</f>
        <v>2</v>
      </c>
      <c r="AC4141" s="246">
        <f t="shared" si="3971"/>
        <v>17</v>
      </c>
      <c r="AD4141" t="str">
        <f>IF(L4141&lt;&gt;"DNP","P","DNP")</f>
        <v>P</v>
      </c>
      <c r="AE4141" s="52">
        <f>COUNTIF(AD4125:AD4141,"=P")</f>
        <v>17</v>
      </c>
      <c r="AF4141" t="str">
        <f t="shared" si="3941"/>
        <v>R</v>
      </c>
      <c r="AG4141" s="247">
        <f>IF(OR(W4141="DNP",W4141="")=TRUE,0,((W4144-W4141)*0.4)+(IF(Y4141="W",0.3,IF(Y4141="T",0,-0.3)))+(IF(X4141="",0,X4141*0.3)))+IF(OR(L4141="DNP",L4141="")=TRUE,0,((L4144-L4141)*0.4)+(IF(Y4141="W",0.3,IF(Y4141="T",0,-0.3)))+(IF(M4141="",0,M4141*0.3)))</f>
        <v>0.23333333333333145</v>
      </c>
      <c r="AH4141" s="247">
        <f t="shared" si="3952"/>
        <v>0.4562222222222202</v>
      </c>
      <c r="AI4141">
        <f t="shared" si="3945"/>
        <v>15</v>
      </c>
      <c r="AJ4141">
        <f t="shared" ref="AJ4141" si="3993">AI4141+VLOOKUP(A4141,$A$2832:$O$2936,15,FALSE)</f>
        <v>15</v>
      </c>
      <c r="AK4141">
        <f t="shared" si="3943"/>
        <v>39</v>
      </c>
    </row>
    <row r="4142" spans="1:37" ht="16.5" thickBot="1" x14ac:dyDescent="0.3">
      <c r="A4142" s="238" t="str">
        <f>CONCATENATE($C$10,"Wk ",B4142,"P",A4123)</f>
        <v>2015Wk 18P68</v>
      </c>
      <c r="B4142" s="52">
        <v>18</v>
      </c>
      <c r="C4142" s="241"/>
      <c r="D4142" s="241"/>
      <c r="E4142" s="241"/>
      <c r="F4142" s="241"/>
      <c r="G4142" s="241"/>
      <c r="H4142" s="241"/>
      <c r="I4142" s="241"/>
      <c r="J4142" s="241"/>
      <c r="K4142" s="241"/>
      <c r="L4142" s="248"/>
      <c r="M4142" s="249"/>
      <c r="N4142" s="52">
        <f>IFERROR(VLOOKUP($A4142,$A$106:$Q$3105,5,FALSE),"DNP")</f>
        <v>4</v>
      </c>
      <c r="O4142" s="52">
        <f>IFERROR(VLOOKUP($A4142,$A$106:$Q$3105,6,FALSE),"DNP")</f>
        <v>4</v>
      </c>
      <c r="P4142" s="52">
        <f>IFERROR(VLOOKUP($A4142,$A$106:$Q$3105,7,FALSE),"DNP")</f>
        <v>4</v>
      </c>
      <c r="Q4142" s="52">
        <f>IFERROR(VLOOKUP($A4142,$A$106:$Q$3105,8,FALSE),"DNP")</f>
        <v>4</v>
      </c>
      <c r="R4142" s="52">
        <f>IFERROR(VLOOKUP($A4142,$A$106:$Q$3105,9,FALSE),"DNP")</f>
        <v>3</v>
      </c>
      <c r="S4142" s="52">
        <f>IFERROR(VLOOKUP($A4142,$A$106:$Q$3105,10,FALSE),"DNP")</f>
        <v>4</v>
      </c>
      <c r="T4142" s="52">
        <f>IFERROR(VLOOKUP($A4142,$A$106:$Q$3105,11,FALSE),"DNP")</f>
        <v>3</v>
      </c>
      <c r="U4142" s="52">
        <f>IFERROR(VLOOKUP($A4142,$A$106:$Q$3105,12,FALSE),"DNP")</f>
        <v>5</v>
      </c>
      <c r="V4142" s="52">
        <f>IFERROR(VLOOKUP($A4142,$A$106:$Q$3105,13,FALSE),"DNP")</f>
        <v>4</v>
      </c>
      <c r="W4142" s="239">
        <f>IF(OR(V4142="DNP",V4142=""),"DNP",SUM(N4142:V4142))</f>
        <v>35</v>
      </c>
      <c r="X4142" s="240">
        <f>IFERROR(VLOOKUP($A4142,$A$106:$Q$3105,17,FALSE),"DNP")</f>
        <v>2</v>
      </c>
      <c r="Y4142" s="49" t="str">
        <f t="shared" ref="Y4142" si="3994">IF(X4142="DNP","DNP",IF(X4142=1,"T",IF(X4142&gt;1,"W","L")))</f>
        <v>W</v>
      </c>
      <c r="Z4142" s="49">
        <f t="shared" si="3937"/>
        <v>1</v>
      </c>
      <c r="AA4142" s="244">
        <f t="shared" si="3938"/>
        <v>9</v>
      </c>
      <c r="AB4142" s="250">
        <f t="shared" ref="AB4142" si="3995">IF(AE4142&gt;=4,ROUNDDOWN((((VLOOKUP(MAX(AE4125:AE4142),AE4125:AK4142,7,FALSE)+VLOOKUP(MAX(AE4125:AE4142)-1,AE4125:AK4142,7,FALSE)+VLOOKUP(MAX(AE4125:AE4142)-2,AE4125:AK4142,7,FALSE)+VLOOKUP(MAX(AE4125:AE4142)-3,AE4125:AK4142,7,FALSE))/4)-36)*0.8,0),G4123)</f>
        <v>1</v>
      </c>
      <c r="AC4142" s="246">
        <f t="shared" si="3971"/>
        <v>18</v>
      </c>
      <c r="AD4142" t="str">
        <f>IF(W4142&lt;&gt;"DNP","P","DNP")</f>
        <v>P</v>
      </c>
      <c r="AE4142" s="52">
        <f>COUNTIF(AD4125:AD4142,"=P")</f>
        <v>18</v>
      </c>
      <c r="AF4142" t="str">
        <f t="shared" si="3941"/>
        <v>R</v>
      </c>
      <c r="AG4142" s="247">
        <f>IF(OR(W4142="DNP",W4142="")=TRUE,0,((W4144-W4142)*0.4)+(IF(Y4142="W",0.3,IF(Y4142="T",0,-0.3)))+(IF(X4142="",0,X4142*0.3)))+IF(OR(L4142="DNP",L4142="")=TRUE,0,((L4144-L4142)*0.4)+(IF(Y4142="W",0.3,IF(Y4142="T",0,-0.3)))+(IF(M4142="",0,M4142*0.3)))</f>
        <v>2.7222222222222228</v>
      </c>
      <c r="AH4142" s="247">
        <f t="shared" si="3952"/>
        <v>2.8528888888888884</v>
      </c>
      <c r="AI4142">
        <f t="shared" si="3945"/>
        <v>16</v>
      </c>
      <c r="AJ4142">
        <f t="shared" ref="AJ4142" si="3996">AI4142+VLOOKUP(A4142,$A$2999:$O$3103,15,FALSE)</f>
        <v>22</v>
      </c>
      <c r="AK4142">
        <f t="shared" si="3943"/>
        <v>35</v>
      </c>
    </row>
    <row r="4143" spans="1:37" ht="18" x14ac:dyDescent="0.25">
      <c r="A4143" s="238" t="str">
        <f>CONCATENATE($C$10,"S&amp;AP",A4123)</f>
        <v>2015S&amp;AP68</v>
      </c>
      <c r="B4143" s="251" t="s">
        <v>321</v>
      </c>
      <c r="C4143" s="252" t="str">
        <f>CONCATENATE(SUM(C4125:C4142)+100,COUNT(C4125:C4142)+100)</f>
        <v>147109</v>
      </c>
      <c r="D4143" s="252" t="str">
        <f t="shared" ref="D4143:K4143" si="3997">CONCATENATE(SUM(D4125:D4142)+100,COUNT(D4125:D4142)+100)</f>
        <v>140109</v>
      </c>
      <c r="E4143" s="252" t="str">
        <f t="shared" si="3997"/>
        <v>150109</v>
      </c>
      <c r="F4143" s="252" t="str">
        <f t="shared" si="3997"/>
        <v>147109</v>
      </c>
      <c r="G4143" s="252" t="str">
        <f t="shared" si="3997"/>
        <v>136109</v>
      </c>
      <c r="H4143" s="252" t="str">
        <f t="shared" si="3997"/>
        <v>132109</v>
      </c>
      <c r="I4143" s="252" t="str">
        <f t="shared" si="3997"/>
        <v>136109</v>
      </c>
      <c r="J4143" s="252" t="str">
        <f t="shared" si="3997"/>
        <v>133109</v>
      </c>
      <c r="K4143" s="252" t="str">
        <f t="shared" si="3997"/>
        <v>142109</v>
      </c>
      <c r="L4143" s="253"/>
      <c r="M4143" s="254">
        <f>SUM(M4125:M4142)</f>
        <v>7</v>
      </c>
      <c r="N4143" s="252" t="str">
        <f>CONCATENATE(SUM(N4125:N4142)+100,COUNT(N4125:N4142)+100)</f>
        <v>143109</v>
      </c>
      <c r="O4143" s="252" t="str">
        <f t="shared" ref="O4143:V4143" si="3998">CONCATENATE(SUM(O4125:O4142)+100,COUNT(O4125:O4142)+100)</f>
        <v>144109</v>
      </c>
      <c r="P4143" s="252" t="str">
        <f t="shared" si="3998"/>
        <v>142109</v>
      </c>
      <c r="Q4143" s="252" t="str">
        <f t="shared" si="3998"/>
        <v>135109</v>
      </c>
      <c r="R4143" s="252" t="str">
        <f t="shared" si="3998"/>
        <v>128109</v>
      </c>
      <c r="S4143" s="252" t="str">
        <f t="shared" si="3998"/>
        <v>141109</v>
      </c>
      <c r="T4143" s="252" t="str">
        <f t="shared" si="3998"/>
        <v>134109</v>
      </c>
      <c r="U4143" s="252" t="str">
        <f t="shared" si="3998"/>
        <v>142109</v>
      </c>
      <c r="V4143" s="252" t="str">
        <f t="shared" si="3998"/>
        <v>147109</v>
      </c>
      <c r="W4143" s="253"/>
      <c r="X4143" s="254">
        <f>SUM(X4125:X4142)</f>
        <v>11</v>
      </c>
      <c r="Y4143" s="255"/>
      <c r="Z4143" s="256"/>
      <c r="AA4143" s="257"/>
      <c r="AB4143" s="52"/>
      <c r="AC4143" s="52"/>
    </row>
    <row r="4144" spans="1:37" ht="18" x14ac:dyDescent="0.25">
      <c r="B4144" s="251" t="s">
        <v>322</v>
      </c>
      <c r="C4144" s="258">
        <f>AVERAGE(C4125:C4142)</f>
        <v>5.2222222222222223</v>
      </c>
      <c r="D4144" s="258">
        <f t="shared" ref="D4144:K4144" si="3999">AVERAGE(D4125:D4142)</f>
        <v>4.4444444444444446</v>
      </c>
      <c r="E4144" s="258">
        <f t="shared" si="3999"/>
        <v>5.5555555555555554</v>
      </c>
      <c r="F4144" s="258">
        <f t="shared" si="3999"/>
        <v>5.2222222222222223</v>
      </c>
      <c r="G4144" s="258">
        <f t="shared" si="3999"/>
        <v>4</v>
      </c>
      <c r="H4144" s="258">
        <f t="shared" si="3999"/>
        <v>3.5555555555555554</v>
      </c>
      <c r="I4144" s="258">
        <f t="shared" si="3999"/>
        <v>4</v>
      </c>
      <c r="J4144" s="258">
        <f t="shared" si="3999"/>
        <v>3.6666666666666665</v>
      </c>
      <c r="K4144" s="258">
        <f t="shared" si="3999"/>
        <v>4.666666666666667</v>
      </c>
      <c r="L4144" s="259">
        <f>SUM(C4144:K4144)</f>
        <v>40.333333333333329</v>
      </c>
      <c r="M4144" s="260"/>
      <c r="N4144" s="258">
        <f>AVERAGE(N4125:N4142)</f>
        <v>4.7777777777777777</v>
      </c>
      <c r="O4144" s="258">
        <f t="shared" ref="O4144:V4144" si="4000">AVERAGE(O4125:O4142)</f>
        <v>4.8888888888888893</v>
      </c>
      <c r="P4144" s="261">
        <f t="shared" si="4000"/>
        <v>4.666666666666667</v>
      </c>
      <c r="Q4144" s="261">
        <f t="shared" si="4000"/>
        <v>3.8888888888888888</v>
      </c>
      <c r="R4144" s="261">
        <f t="shared" si="4000"/>
        <v>3.1111111111111112</v>
      </c>
      <c r="S4144" s="261">
        <f t="shared" si="4000"/>
        <v>4.5555555555555554</v>
      </c>
      <c r="T4144" s="261">
        <f t="shared" si="4000"/>
        <v>3.7777777777777777</v>
      </c>
      <c r="U4144" s="261">
        <f t="shared" si="4000"/>
        <v>4.666666666666667</v>
      </c>
      <c r="V4144" s="261">
        <f t="shared" si="4000"/>
        <v>5.2222222222222223</v>
      </c>
      <c r="W4144" s="262">
        <f>SUM(N4144:V4144)</f>
        <v>39.555555555555557</v>
      </c>
      <c r="X4144" s="260"/>
      <c r="Y4144" s="148"/>
      <c r="Z4144" s="263"/>
      <c r="AA4144" s="264"/>
      <c r="AB4144" s="52"/>
      <c r="AC4144" s="52"/>
    </row>
    <row r="4145" spans="1:37" x14ac:dyDescent="0.25">
      <c r="B4145" s="265"/>
      <c r="C4145" s="266"/>
      <c r="D4145" s="265"/>
      <c r="E4145" s="266"/>
      <c r="F4145" s="265"/>
      <c r="G4145" s="266"/>
      <c r="H4145" s="265"/>
      <c r="I4145" s="266"/>
      <c r="J4145" s="265"/>
      <c r="K4145" s="266"/>
      <c r="L4145" s="265"/>
      <c r="M4145" s="266"/>
      <c r="N4145" s="265"/>
      <c r="O4145" s="266"/>
      <c r="P4145" s="265"/>
      <c r="Q4145" s="266"/>
      <c r="R4145" s="265"/>
      <c r="S4145" s="266"/>
      <c r="T4145" s="265"/>
      <c r="U4145" s="266"/>
      <c r="V4145" s="265"/>
      <c r="W4145" s="266"/>
      <c r="X4145" s="265"/>
      <c r="Y4145" s="266"/>
      <c r="Z4145" s="265"/>
      <c r="AA4145" s="266"/>
      <c r="AB4145" s="265"/>
      <c r="AC4145" s="266"/>
    </row>
    <row r="4146" spans="1:37" ht="18.75" thickBot="1" x14ac:dyDescent="0.3">
      <c r="B4146" s="267"/>
      <c r="C4146" s="267"/>
      <c r="D4146" s="267"/>
      <c r="E4146" s="296" t="s">
        <v>323</v>
      </c>
      <c r="F4146" s="297"/>
      <c r="G4146" s="297"/>
      <c r="H4146" s="297"/>
      <c r="I4146" s="297"/>
      <c r="J4146" s="297"/>
      <c r="K4146" s="297"/>
      <c r="L4146" s="297"/>
      <c r="M4146" s="297"/>
    </row>
    <row r="4147" spans="1:37" ht="16.5" thickBot="1" x14ac:dyDescent="0.3">
      <c r="B4147" s="267"/>
      <c r="C4147" s="52"/>
      <c r="D4147" s="268" t="s">
        <v>324</v>
      </c>
      <c r="E4147" s="293" t="s">
        <v>325</v>
      </c>
      <c r="F4147" s="294"/>
      <c r="G4147" s="294"/>
      <c r="H4147" s="294"/>
      <c r="I4147" s="294"/>
      <c r="J4147" s="294"/>
      <c r="K4147" s="294"/>
      <c r="L4147" s="294"/>
      <c r="M4147" s="295"/>
      <c r="P4147" t="s">
        <v>326</v>
      </c>
      <c r="R4147" t="s">
        <v>327</v>
      </c>
    </row>
    <row r="4148" spans="1:37" x14ac:dyDescent="0.25">
      <c r="B4148" s="267"/>
      <c r="C4148" s="52"/>
      <c r="D4148" s="269">
        <f>MAX(AC4125:AC4142)</f>
        <v>18</v>
      </c>
      <c r="E4148" s="270" t="s">
        <v>328</v>
      </c>
      <c r="F4148" s="271" t="s">
        <v>329</v>
      </c>
      <c r="G4148" s="271" t="s">
        <v>330</v>
      </c>
      <c r="H4148" s="271" t="s">
        <v>331</v>
      </c>
      <c r="I4148" s="271" t="s">
        <v>332</v>
      </c>
      <c r="J4148" s="271" t="s">
        <v>19</v>
      </c>
      <c r="K4148" s="271" t="s">
        <v>333</v>
      </c>
      <c r="L4148" s="271" t="s">
        <v>334</v>
      </c>
      <c r="M4148" s="272" t="s">
        <v>312</v>
      </c>
      <c r="N4148" t="s">
        <v>318</v>
      </c>
      <c r="O4148" s="273" t="s">
        <v>18</v>
      </c>
      <c r="P4148" s="274" t="s">
        <v>335</v>
      </c>
      <c r="Q4148" s="274" t="s">
        <v>336</v>
      </c>
      <c r="R4148" t="s">
        <v>0</v>
      </c>
      <c r="S4148" t="s">
        <v>1</v>
      </c>
      <c r="T4148" t="s">
        <v>13</v>
      </c>
      <c r="U4148" t="s">
        <v>337</v>
      </c>
      <c r="V4148" s="237" t="s">
        <v>338</v>
      </c>
      <c r="W4148" s="237" t="s">
        <v>339</v>
      </c>
      <c r="X4148" s="237" t="s">
        <v>340</v>
      </c>
      <c r="Y4148" s="237" t="s">
        <v>341</v>
      </c>
      <c r="Z4148" s="237" t="s">
        <v>342</v>
      </c>
      <c r="AA4148" s="237" t="s">
        <v>343</v>
      </c>
      <c r="AB4148" s="237" t="s">
        <v>344</v>
      </c>
      <c r="AC4148" s="237" t="s">
        <v>345</v>
      </c>
    </row>
    <row r="4149" spans="1:37" ht="16.5" thickBot="1" x14ac:dyDescent="0.3">
      <c r="A4149" s="238" t="str">
        <f>CONCATENATE($C$10,"P",A4123)</f>
        <v>2015P68</v>
      </c>
      <c r="B4149" s="275"/>
      <c r="C4149" s="52" t="str">
        <f>C4123</f>
        <v>Nick Wight</v>
      </c>
      <c r="D4149" s="276">
        <f>IF(D4148=0,G4123,VLOOKUP(D4148,B4125:AB4142,27,FALSE))</f>
        <v>1</v>
      </c>
      <c r="E4149" s="277">
        <f>E4152+E4155</f>
        <v>18</v>
      </c>
      <c r="F4149" s="277">
        <f>F4152+F4155</f>
        <v>7</v>
      </c>
      <c r="G4149" s="277">
        <f>G4152+G4155</f>
        <v>7</v>
      </c>
      <c r="H4149" s="277">
        <f>H4152+H4155</f>
        <v>4</v>
      </c>
      <c r="I4149" s="277">
        <f>I4152+I4155</f>
        <v>36</v>
      </c>
      <c r="J4149" s="278">
        <f>E4149/I4149</f>
        <v>0.5</v>
      </c>
      <c r="K4149" s="279">
        <f>F4149/SUM(F4149:H4149)</f>
        <v>0.3888888888888889</v>
      </c>
      <c r="L4149" s="277">
        <f>L4152+L4155</f>
        <v>6</v>
      </c>
      <c r="M4149" s="277">
        <f>M4152+M4155</f>
        <v>73</v>
      </c>
      <c r="N4149" s="247">
        <f>VLOOKUP(D4148,AC4125:AH4142,6,FALSE)</f>
        <v>2.8528888888888884</v>
      </c>
      <c r="O4149">
        <f>IFERROR(VLOOKUP(D4148,AC4125:AI4142,7,FALSE),AI4125)</f>
        <v>16</v>
      </c>
      <c r="P4149" s="134">
        <f>IF(D4149&lt;=-1,ROUNDUP(((((ROUNDDOWN((AVERAGE(L4125:L4142,W4125:W4142)-36)*0.8,0)+0.001)/0.8)+36)*(COUNT(L4125:L4142,W4125:W4142)+1))-SUM(L4125:L4142,W4125:W4142),0),ROUNDUP(((((ROUNDDOWN((AVERAGE(L4125:L4142,W4125:W4142)-36)*0.8,0)+1)/0.8)+36)*(COUNT(L4125:L4142,W4125:W4142)+1))-SUM(L4125:L4142,W4125:W4142),0))</f>
        <v>60</v>
      </c>
      <c r="Q4149" s="134">
        <f>IF(ROUNDDOWN((AVERAGE(L4125:L4142,W4125:W4142)-36)*0.8,0)&lt;=0,ROUNDDOWN(((((ROUNDDOWN((AVERAGE(L4125:L4142,W4125:W4142)-36)*0.8,0)-1)/0.8)+36)*(COUNT(L4125:L4142,W4125:W4142)+1))-SUM(L4125:L4142,W4125:W4142),0),ROUNDDOWN(((((ROUNDDOWN((AVERAGE(L4125:L4142,W4125:W4142)-36)*0.8,0)-0.001)/0.8)+36)*(COUNT(L4125:L4142,W4125:W4142)+1))-SUM(L4125:L4142,W4125:W4142),0))</f>
        <v>36</v>
      </c>
      <c r="R4149" s="247">
        <f>L4144</f>
        <v>40.333333333333329</v>
      </c>
      <c r="S4149" s="247">
        <f>W4144</f>
        <v>39.555555555555557</v>
      </c>
      <c r="T4149">
        <f>SUMIF(AD4125:AD4142,"P",AI4125:AI4142)</f>
        <v>258</v>
      </c>
      <c r="U4149">
        <f>SUMIF(AD4125:AD4142,"P",AJ4125:AJ4142)</f>
        <v>250</v>
      </c>
      <c r="V4149" s="280">
        <f>SUM(COUNTIF(C4125:C4142,3),COUNTIF(D4125:D4142,2),COUNTIF(E4125:E4142,3),COUNTIF(F4125:F4142,2),COUNTIF(G4125:G4142,2),COUNTIF(H4125:H4142,1),COUNTIF(I4125:I4142,2),COUNTIF(J4125:J4142,1),COUNTIF(K4125:K4142,2),COUNTIF(N4125:N4142,2),COUNTIF(O4125:O4142,2),COUNTIF(P4125:P4142,3),COUNTIF(Q4125:Q4142,2),COUNTIF(R4125:R4142,1),COUNTIF(S4125:S4142,2),COUNTIF(T4125:T4142,1),COUNTIF(U4125:U4142,2),COUNTIF(V4125:V4142,3))/(9*MAX($AE4125:$AE4142))</f>
        <v>0</v>
      </c>
      <c r="W4149" s="280">
        <f>SUM(COUNTIF(C4125:C4142,4),COUNTIF(D4125:D4142,3),COUNTIF(E4125:E4142,4),COUNTIF(F4125:F4142,3),COUNTIF(G4125:G4142,3),COUNTIF(H4125:H4142,2),COUNTIF(I4125:I4142,3),COUNTIF(J4125:J4142,2),COUNTIF(K4125:K4142,3),COUNTIF(N4125:N4142,3),COUNTIF(O4125:O4142,3),COUNTIF(P4125:P4142,4),COUNTIF(Q4125:Q4142,3),COUNTIF(R4125:R4142,2),COUNTIF(S4125:S4142,3),COUNTIF(T4125:T4142,2),COUNTIF(U4125:U4142,3),COUNTIF(V4125:V4142,4))/(9*MAX($AE4125:$AE4142))</f>
        <v>5.5555555555555552E-2</v>
      </c>
      <c r="X4149" s="280">
        <f>SUM(COUNTIF(C4125:C4142,5),COUNTIF(D4125:D4142,4),COUNTIF(E4125:E4142,5),COUNTIF(F4125:F4142,4),COUNTIF(G4125:G4142,4),COUNTIF(H4125:H4142,3),COUNTIF(I4125:I4142,4),COUNTIF(J4125:J4142,3),COUNTIF(K4125:K4142,4),COUNTIF(N4125:N4142,4),COUNTIF(O4125:O4142,4),COUNTIF(P4125:P4142,5),COUNTIF(Q4125:Q4142,4),COUNTIF(R4125:R4142,3),COUNTIF(S4125:S4142,4),COUNTIF(T4125:T4142,3),COUNTIF(U4125:U4142,4),COUNTIF(V4125:V4142,5))/(9*MAX($AE4125:$AE4142))</f>
        <v>0.51851851851851849</v>
      </c>
      <c r="Y4149" s="280">
        <f>SUM(COUNTIF(C4125:C4142,6),COUNTIF(D4125:D4142,5),COUNTIF(E4125:E4142,6),COUNTIF(F4125:F4142,5),COUNTIF(G4125:G4142,5),COUNTIF(H4125:H4142,4),COUNTIF(I4125:I4142,5),COUNTIF(J4125:J4142,4),COUNTIF(K4125:K4142,5),COUNTIF(N4125:N4142,5),COUNTIF(O4125:O4142,5),COUNTIF(P4125:P4142,6),COUNTIF(Q4125:Q4142,5),COUNTIF(R4125:R4142,4),COUNTIF(S4125:S4142,5),COUNTIF(T4125:T4142,4),COUNTIF(U4125:U4142,5),COUNTIF(V4125:V4142,6))/(9*MAX($AE4125:$AE4142))</f>
        <v>0.35802469135802467</v>
      </c>
      <c r="Z4149" s="280">
        <f>SUM(COUNTIF(C4125:C4142,"&gt;=7"),COUNTIF(D4125:D4142,"&gt;=6"),COUNTIF(E4125:E4142,"&gt;=7"),COUNTIF(F4125:F4142,"&gt;=6"),COUNTIF(G4125:G4142,"&gt;=6"),COUNTIF(H4125:H4142,"&gt;=5"),COUNTIF(I4125:I4142,"&gt;=6"),COUNTIF(J4125:J4142,"&gt;=5"),COUNTIF(K4125:K4142,"&gt;=6"),COUNTIF(N4125:N4142,"&gt;=6"),COUNTIF(O4125:O4142,"&gt;=6"),COUNTIF(P4125:P4142,"&gt;=7"),COUNTIF(Q4125:Q4142,"&gt;=6"),COUNTIF(R4125:R4142,"&gt;=5"),COUNTIF(S4125:S4142,"&gt;=6"),COUNTIF(T4125:T4142,"&gt;=5"),COUNTIF(U4125:U4142,"&gt;=6"),COUNTIF(V4125:V4142,"&gt;=7"))/(9*MAX($AE4125:$AE4142))</f>
        <v>6.7901234567901231E-2</v>
      </c>
      <c r="AA4149">
        <f>AVERAGE(AI4125:AI4134)</f>
        <v>14.2</v>
      </c>
      <c r="AB4149">
        <f t="shared" ref="AB4149" si="4001">MAX(AI4125:AI4142)</f>
        <v>16</v>
      </c>
      <c r="AC4149">
        <f>MIN(AI4125:AI4141)</f>
        <v>13</v>
      </c>
    </row>
    <row r="4150" spans="1:37" x14ac:dyDescent="0.25">
      <c r="E4150" s="293" t="s">
        <v>346</v>
      </c>
      <c r="F4150" s="294"/>
      <c r="G4150" s="294"/>
      <c r="H4150" s="294"/>
      <c r="I4150" s="294"/>
      <c r="J4150" s="294"/>
      <c r="K4150" s="294"/>
      <c r="L4150" s="294"/>
      <c r="M4150" s="295"/>
    </row>
    <row r="4151" spans="1:37" x14ac:dyDescent="0.25">
      <c r="E4151" s="270" t="s">
        <v>328</v>
      </c>
      <c r="F4151" s="271" t="s">
        <v>329</v>
      </c>
      <c r="G4151" s="271" t="s">
        <v>330</v>
      </c>
      <c r="H4151" s="271" t="s">
        <v>331</v>
      </c>
      <c r="I4151" s="271" t="s">
        <v>332</v>
      </c>
      <c r="J4151" s="271" t="s">
        <v>19</v>
      </c>
      <c r="K4151" s="271" t="s">
        <v>333</v>
      </c>
      <c r="L4151" s="271" t="s">
        <v>334</v>
      </c>
      <c r="M4151" s="272" t="s">
        <v>312</v>
      </c>
    </row>
    <row r="4152" spans="1:37" ht="16.5" thickBot="1" x14ac:dyDescent="0.3">
      <c r="E4152" s="281">
        <f>M4143</f>
        <v>7</v>
      </c>
      <c r="F4152" s="199">
        <f>COUNTIF(M4125:M4142,"&gt;1")</f>
        <v>2</v>
      </c>
      <c r="G4152" s="199">
        <f>COUNTIF(M4125:M4142,"&lt;1")</f>
        <v>4</v>
      </c>
      <c r="H4152" s="199">
        <f>COUNTIF(M4125:M4142,"=1")</f>
        <v>3</v>
      </c>
      <c r="I4152" s="199">
        <f>SUM(F4152:H4152)*2</f>
        <v>18</v>
      </c>
      <c r="J4152" s="278">
        <f>E4152/I4152</f>
        <v>0.3888888888888889</v>
      </c>
      <c r="K4152" s="279">
        <f>F4152/SUM(F4152:H4152)</f>
        <v>0.22222222222222221</v>
      </c>
      <c r="L4152" s="282">
        <f>SUM(Z4125,Z4127,Z4129,Z4131,Z4133,Z4135,Z4137,Z4139,Z4141)</f>
        <v>1</v>
      </c>
      <c r="M4152" s="283">
        <f>SUM(AA4125,AA4127,AA4129,AA4131,AA4133,AA4135,AA4137,AA4139,AA4141)</f>
        <v>7</v>
      </c>
    </row>
    <row r="4153" spans="1:37" x14ac:dyDescent="0.25">
      <c r="E4153" s="293" t="s">
        <v>347</v>
      </c>
      <c r="F4153" s="294"/>
      <c r="G4153" s="294"/>
      <c r="H4153" s="294"/>
      <c r="I4153" s="294"/>
      <c r="J4153" s="294"/>
      <c r="K4153" s="294"/>
      <c r="L4153" s="294"/>
      <c r="M4153" s="295"/>
    </row>
    <row r="4154" spans="1:37" x14ac:dyDescent="0.25">
      <c r="E4154" s="270" t="s">
        <v>328</v>
      </c>
      <c r="F4154" s="271" t="s">
        <v>329</v>
      </c>
      <c r="G4154" s="271" t="s">
        <v>330</v>
      </c>
      <c r="H4154" s="271" t="s">
        <v>331</v>
      </c>
      <c r="I4154" s="271" t="s">
        <v>332</v>
      </c>
      <c r="J4154" s="271" t="s">
        <v>19</v>
      </c>
      <c r="K4154" s="271" t="s">
        <v>333</v>
      </c>
      <c r="L4154" s="271" t="s">
        <v>334</v>
      </c>
      <c r="M4154" s="272" t="s">
        <v>312</v>
      </c>
    </row>
    <row r="4155" spans="1:37" ht="16.5" thickBot="1" x14ac:dyDescent="0.3">
      <c r="E4155" s="281">
        <f>X4143</f>
        <v>11</v>
      </c>
      <c r="F4155" s="199">
        <f>COUNTIF(X4125:X4142,"&gt;1")</f>
        <v>5</v>
      </c>
      <c r="G4155" s="199">
        <f>COUNTIF(X4125:X4142,"&lt;1")</f>
        <v>3</v>
      </c>
      <c r="H4155" s="199">
        <f>COUNTIF(X4125:X4142,"=1")</f>
        <v>1</v>
      </c>
      <c r="I4155" s="199">
        <f>SUM(F4155:H4155)*2</f>
        <v>18</v>
      </c>
      <c r="J4155" s="278">
        <f>E4155/I4155</f>
        <v>0.61111111111111116</v>
      </c>
      <c r="K4155" s="279">
        <f>F4155/SUM(F4155:H4155)</f>
        <v>0.55555555555555558</v>
      </c>
      <c r="L4155" s="284">
        <f>SUM(Z4126,Z4128,Z4130,Z4132,Z4134,Z4136,Z4138,Z4140,Z4142)</f>
        <v>5</v>
      </c>
      <c r="M4155" s="285">
        <f>SUM(AA4126,AA4128,AA4130,AA4132,AA4134,AA4136,AA4138,AA4140,AA4142)</f>
        <v>66</v>
      </c>
    </row>
    <row r="4157" spans="1:37" ht="16.5" thickBot="1" x14ac:dyDescent="0.3"/>
    <row r="4158" spans="1:37" ht="21" thickBot="1" x14ac:dyDescent="0.35">
      <c r="A4158" s="223">
        <v>72</v>
      </c>
      <c r="B4158" s="224"/>
      <c r="C4158" s="225" t="s">
        <v>234</v>
      </c>
      <c r="D4158" s="225"/>
      <c r="E4158" s="225"/>
      <c r="F4158" s="23" t="s">
        <v>308</v>
      </c>
      <c r="G4158" s="226">
        <v>11</v>
      </c>
      <c r="I4158" s="225"/>
      <c r="J4158" s="52"/>
      <c r="K4158" s="52"/>
      <c r="L4158" s="298" t="s">
        <v>0</v>
      </c>
      <c r="M4158" s="299"/>
      <c r="N4158" s="225"/>
      <c r="O4158" s="225"/>
      <c r="P4158" s="225"/>
      <c r="Q4158" s="225"/>
      <c r="R4158" s="225" t="s">
        <v>309</v>
      </c>
      <c r="S4158" s="226">
        <v>4</v>
      </c>
      <c r="T4158" s="52"/>
      <c r="U4158" s="52"/>
      <c r="V4158" s="52"/>
      <c r="W4158" s="298" t="s">
        <v>1</v>
      </c>
      <c r="X4158" s="299"/>
      <c r="Y4158" s="52"/>
      <c r="Z4158" s="52"/>
      <c r="AA4158" s="52"/>
      <c r="AB4158" s="52"/>
      <c r="AC4158" s="52"/>
    </row>
    <row r="4159" spans="1:37" ht="16.5" thickBot="1" x14ac:dyDescent="0.3">
      <c r="B4159" s="52" t="s">
        <v>4</v>
      </c>
      <c r="C4159" s="228">
        <v>1</v>
      </c>
      <c r="D4159" s="229">
        <v>2</v>
      </c>
      <c r="E4159" s="229">
        <v>3</v>
      </c>
      <c r="F4159" s="229">
        <v>4</v>
      </c>
      <c r="G4159" s="229">
        <v>5</v>
      </c>
      <c r="H4159" s="229">
        <v>6</v>
      </c>
      <c r="I4159" s="229">
        <v>7</v>
      </c>
      <c r="J4159" s="229">
        <v>8</v>
      </c>
      <c r="K4159" s="230">
        <v>9</v>
      </c>
      <c r="L4159" s="231" t="s">
        <v>69</v>
      </c>
      <c r="M4159" s="232" t="s">
        <v>8</v>
      </c>
      <c r="N4159" s="233">
        <v>10</v>
      </c>
      <c r="O4159" s="234">
        <v>11</v>
      </c>
      <c r="P4159" s="234">
        <v>12</v>
      </c>
      <c r="Q4159" s="234">
        <v>13</v>
      </c>
      <c r="R4159" s="234">
        <v>14</v>
      </c>
      <c r="S4159" s="234">
        <v>15</v>
      </c>
      <c r="T4159" s="234">
        <v>16</v>
      </c>
      <c r="U4159" s="234">
        <v>17</v>
      </c>
      <c r="V4159" s="234">
        <v>18</v>
      </c>
      <c r="W4159" s="231" t="s">
        <v>69</v>
      </c>
      <c r="X4159" s="232" t="s">
        <v>8</v>
      </c>
      <c r="Y4159" s="235" t="s">
        <v>310</v>
      </c>
      <c r="Z4159" s="236" t="s">
        <v>311</v>
      </c>
      <c r="AA4159" s="235" t="s">
        <v>312</v>
      </c>
      <c r="AB4159" s="235" t="s">
        <v>313</v>
      </c>
      <c r="AC4159" s="237" t="s">
        <v>314</v>
      </c>
      <c r="AD4159" s="237" t="s">
        <v>315</v>
      </c>
      <c r="AE4159" s="237" t="s">
        <v>316</v>
      </c>
      <c r="AF4159" s="237" t="s">
        <v>192</v>
      </c>
      <c r="AG4159" s="237" t="s">
        <v>317</v>
      </c>
      <c r="AH4159" s="237" t="s">
        <v>318</v>
      </c>
      <c r="AI4159" s="237" t="s">
        <v>18</v>
      </c>
      <c r="AJ4159" s="237" t="s">
        <v>319</v>
      </c>
      <c r="AK4159" t="s">
        <v>69</v>
      </c>
    </row>
    <row r="4160" spans="1:37" ht="16.5" thickBot="1" x14ac:dyDescent="0.3">
      <c r="A4160" s="238" t="str">
        <f>CONCATENATE($C$10,"Wk ",B4160,"P",A4158)</f>
        <v>2015Wk 1P72</v>
      </c>
      <c r="B4160" s="52">
        <v>1</v>
      </c>
      <c r="C4160" s="52">
        <f>IFERROR(VLOOKUP($A4160,$A$106:$Q$3105,5,FALSE),"DNP")</f>
        <v>7</v>
      </c>
      <c r="D4160" s="52">
        <f>IFERROR(VLOOKUP($A4160,$A$106:$Q$3105,6,FALSE),"DNP")</f>
        <v>5</v>
      </c>
      <c r="E4160" s="52">
        <f>IFERROR(VLOOKUP($A4160,$A$106:$Q$3105,7,FALSE),"DNP")</f>
        <v>7</v>
      </c>
      <c r="F4160" s="52">
        <f>IFERROR(VLOOKUP($A4160,$A$106:$Q$3105,8,FALSE),"DNP")</f>
        <v>7</v>
      </c>
      <c r="G4160" s="52">
        <f>IFERROR(VLOOKUP($A4160,$A$106:$Q$3105,9,FALSE),"DNP")</f>
        <v>5</v>
      </c>
      <c r="H4160" s="52">
        <f>IFERROR(VLOOKUP($A4160,$A$106:$Q$3105,10,FALSE),"DNP")</f>
        <v>4</v>
      </c>
      <c r="I4160" s="52">
        <f>IFERROR(VLOOKUP($A4160,$A$106:$Q$3105,11,FALSE),"DNP")</f>
        <v>7</v>
      </c>
      <c r="J4160" s="52">
        <f>IFERROR(VLOOKUP($A4160,$A$106:$Q$3105,12,FALSE),"DNP")</f>
        <v>5</v>
      </c>
      <c r="K4160" s="52">
        <f>IFERROR(VLOOKUP($A4160,$A$106:$Q$3105,13,FALSE),"DNP")</f>
        <v>7</v>
      </c>
      <c r="L4160" s="239">
        <f>IF(OR(K4160="DNP",K4160=""),"DNP",SUM(C4160:K4160))</f>
        <v>54</v>
      </c>
      <c r="M4160" s="240">
        <f>IFERROR(VLOOKUP($A4160,$A$106:$Q$3105,17,FALSE),"DNP")</f>
        <v>0</v>
      </c>
      <c r="N4160" s="241"/>
      <c r="O4160" s="241"/>
      <c r="P4160" s="241"/>
      <c r="Q4160" s="241"/>
      <c r="R4160" s="241"/>
      <c r="S4160" s="241"/>
      <c r="T4160" s="241"/>
      <c r="U4160" s="241"/>
      <c r="V4160" s="241"/>
      <c r="W4160" s="242"/>
      <c r="X4160" s="243"/>
      <c r="Y4160" s="49" t="str">
        <f>IF(M4160="DNP","DNP",IF(M4160=1,"T",IF(M4160&gt;1,"W","L")))</f>
        <v>L</v>
      </c>
      <c r="Z4160" s="49">
        <f t="shared" ref="Z4160:Z4177" si="4002">IFERROR(VLOOKUP($A4160,$A$106:$Q$3105,15,FALSE),"")</f>
        <v>0</v>
      </c>
      <c r="AA4160" s="244">
        <f t="shared" ref="AA4160:AA4177" si="4003">IFERROR(VLOOKUP($A4160,$A$106:$Q$3105,16,FALSE),"")</f>
        <v>0</v>
      </c>
      <c r="AB4160" s="245">
        <f t="shared" ref="AB4160" si="4004">G4158</f>
        <v>11</v>
      </c>
      <c r="AC4160" s="246">
        <f t="shared" ref="AC4160:AC4168" si="4005">IF(VLOOKUP(LEFT($A4160,8),$A$106:$Q$3105,17,FALSE)="Played",B4160,"")</f>
        <v>1</v>
      </c>
      <c r="AD4160" t="str">
        <f>IF(L4160&lt;&gt;"DNP","P","DNP")</f>
        <v>P</v>
      </c>
      <c r="AE4160" s="52">
        <f>COUNTIF(AD4160:AD4160,"=P")</f>
        <v>1</v>
      </c>
      <c r="AF4160" t="str">
        <f t="shared" ref="AF4160:AF4177" si="4006">IFERROR(VLOOKUP($A4160,$A$106:$R$3105,18,FALSE),"DNP")</f>
        <v>R</v>
      </c>
      <c r="AG4160" s="247">
        <f>IF(OR(W4160="DNP",W4160="")=TRUE,0,((W4179-W4160)*0.4)+(IF(Y4160="W",0.3,IF(Y4160="T",0,-0.3)))+(IF(X4160="",0,X4160*0.3)))+IF(OR(L4160="DNP",L4160="")=TRUE,0,((L4179-L4160)*0.4)+(IF(Y4160="W",0.3,IF(Y4160="T",0,-0.3)))+(IF(M4160="",0,M4160*0.3)))</f>
        <v>-2.0777777777777802</v>
      </c>
      <c r="AH4160" s="247">
        <f>AG4160</f>
        <v>-2.0777777777777802</v>
      </c>
      <c r="AI4160">
        <f>(34-(AB4160*2))/2</f>
        <v>6</v>
      </c>
      <c r="AJ4160">
        <f t="shared" ref="AJ4160" si="4007">AI4160+VLOOKUP(A4160,$A$160:$O$264,15,FALSE)</f>
        <v>3</v>
      </c>
      <c r="AK4160">
        <f t="shared" ref="AK4160" si="4008">IFERROR(L4160+W4160,"DNP")</f>
        <v>54</v>
      </c>
    </row>
    <row r="4161" spans="1:37" ht="16.5" thickBot="1" x14ac:dyDescent="0.3">
      <c r="A4161" s="238" t="str">
        <f>CONCATENATE($C$10,"Wk ",B4161,"P",A4158)</f>
        <v>2015Wk 2P72</v>
      </c>
      <c r="B4161" s="52">
        <v>2</v>
      </c>
      <c r="C4161" s="241"/>
      <c r="D4161" s="241"/>
      <c r="E4161" s="241"/>
      <c r="F4161" s="241"/>
      <c r="G4161" s="241"/>
      <c r="H4161" s="241"/>
      <c r="I4161" s="241"/>
      <c r="J4161" s="241"/>
      <c r="K4161" s="241"/>
      <c r="L4161" s="248"/>
      <c r="M4161" s="249"/>
      <c r="N4161" s="52">
        <f>IFERROR(VLOOKUP($A4161,$A$106:$Q$3105,5,FALSE),"DNP")</f>
        <v>6</v>
      </c>
      <c r="O4161" s="52">
        <f>IFERROR(VLOOKUP($A4161,$A$106:$Q$3105,6,FALSE),"DNP")</f>
        <v>6</v>
      </c>
      <c r="P4161" s="52">
        <f>IFERROR(VLOOKUP($A4161,$A$106:$Q$3105,7,FALSE),"DNP")</f>
        <v>7</v>
      </c>
      <c r="Q4161" s="52">
        <f>IFERROR(VLOOKUP($A4161,$A$106:$Q$3105,8,FALSE),"DNP")</f>
        <v>5</v>
      </c>
      <c r="R4161" s="52">
        <f>IFERROR(VLOOKUP($A4161,$A$106:$Q$3105,9,FALSE),"DNP")</f>
        <v>4</v>
      </c>
      <c r="S4161" s="52">
        <f>IFERROR(VLOOKUP($A4161,$A$106:$Q$3105,10,FALSE),"DNP")</f>
        <v>6</v>
      </c>
      <c r="T4161" s="52">
        <f>IFERROR(VLOOKUP($A4161,$A$106:$Q$3105,11,FALSE),"DNP")</f>
        <v>4</v>
      </c>
      <c r="U4161" s="52">
        <f>IFERROR(VLOOKUP($A4161,$A$106:$Q$3105,12,FALSE),"DNP")</f>
        <v>5</v>
      </c>
      <c r="V4161" s="52">
        <f>IFERROR(VLOOKUP($A4161,$A$106:$Q$3105,13,FALSE),"DNP")</f>
        <v>6</v>
      </c>
      <c r="W4161" s="239">
        <f>IF(OR(V4161="DNP",V4161=""),"DNP",SUM(N4161:V4161))</f>
        <v>49</v>
      </c>
      <c r="X4161" s="240">
        <f>IFERROR(VLOOKUP($A4161,$A$106:$Q$3105,17,FALSE),"DNP")</f>
        <v>2</v>
      </c>
      <c r="Y4161" s="49" t="str">
        <f>IF(X4161="DNP","DNP",IF(X4161=1,"T",IF(X4161&gt;1,"W","L")))</f>
        <v>W</v>
      </c>
      <c r="Z4161" s="49">
        <f t="shared" si="4002"/>
        <v>0</v>
      </c>
      <c r="AA4161" s="244">
        <f t="shared" si="4003"/>
        <v>0</v>
      </c>
      <c r="AB4161" s="245">
        <f t="shared" ref="AB4161" si="4009">G4158</f>
        <v>11</v>
      </c>
      <c r="AC4161" s="246">
        <f t="shared" si="4005"/>
        <v>2</v>
      </c>
      <c r="AD4161" t="str">
        <f>IF(W4161&lt;&gt;"DNP","P","DNP")</f>
        <v>P</v>
      </c>
      <c r="AE4161" s="52">
        <f>COUNTIF(AD4160:AD4161,"=P")</f>
        <v>2</v>
      </c>
      <c r="AF4161" t="str">
        <f t="shared" si="4006"/>
        <v>R</v>
      </c>
      <c r="AG4161" s="247">
        <f>IF(OR(W4161="DNP",W4161="")=TRUE,0,((W4179-W4161)*0.4)+(IF(Y4161="W",0.3,IF(Y4161="T",0,-0.3)))+(IF(X4161="",0,X4161*0.3)))+IF(OR(L4161="DNP",L4161="")=TRUE,0,((L4179-L4161)*0.4)+(IF(Y4161="W",0.3,IF(Y4161="T",0,-0.3)))+(IF(M4161="",0,M4161*0.3)))</f>
        <v>0.76666666666666849</v>
      </c>
      <c r="AH4161" s="247">
        <f>AG4161+(AG4160*0.67)</f>
        <v>-0.62544444444444436</v>
      </c>
      <c r="AI4161">
        <f t="shared" ref="AI4161:AI4177" si="4010">(34-(AB4161*2))/2</f>
        <v>6</v>
      </c>
      <c r="AJ4161">
        <f t="shared" ref="AJ4161" si="4011">AI4161+VLOOKUP(A4161,$A$327:$O$431,15,FALSE)</f>
        <v>5</v>
      </c>
      <c r="AK4161">
        <f t="shared" si="3943"/>
        <v>49</v>
      </c>
    </row>
    <row r="4162" spans="1:37" ht="16.5" thickBot="1" x14ac:dyDescent="0.3">
      <c r="A4162" s="238" t="str">
        <f>CONCATENATE($C$10,"Wk ",B4162,"P",A4158)</f>
        <v>2015Wk 3P72</v>
      </c>
      <c r="B4162" s="52">
        <v>3</v>
      </c>
      <c r="C4162" s="52">
        <f>IFERROR(VLOOKUP($A4162,$A$106:$Q$3105,5,FALSE),"DNP")</f>
        <v>6</v>
      </c>
      <c r="D4162" s="52">
        <f>IFERROR(VLOOKUP($A4162,$A$106:$Q$3105,6,FALSE),"DNP")</f>
        <v>5</v>
      </c>
      <c r="E4162" s="52">
        <f>IFERROR(VLOOKUP($A4162,$A$106:$Q$3105,7,FALSE),"DNP")</f>
        <v>5</v>
      </c>
      <c r="F4162" s="52">
        <f>IFERROR(VLOOKUP($A4162,$A$106:$Q$3105,8,FALSE),"DNP")</f>
        <v>6</v>
      </c>
      <c r="G4162" s="52">
        <f>IFERROR(VLOOKUP($A4162,$A$106:$Q$3105,9,FALSE),"DNP")</f>
        <v>6</v>
      </c>
      <c r="H4162" s="52">
        <f>IFERROR(VLOOKUP($A4162,$A$106:$Q$3105,10,FALSE),"DNP")</f>
        <v>4</v>
      </c>
      <c r="I4162" s="52">
        <f>IFERROR(VLOOKUP($A4162,$A$106:$Q$3105,11,FALSE),"DNP")</f>
        <v>4</v>
      </c>
      <c r="J4162" s="52">
        <f>IFERROR(VLOOKUP($A4162,$A$106:$Q$3105,12,FALSE),"DNP")</f>
        <v>4</v>
      </c>
      <c r="K4162" s="52">
        <f>IFERROR(VLOOKUP($A4162,$A$106:$Q$3105,13,FALSE),"DNP")</f>
        <v>6</v>
      </c>
      <c r="L4162" s="239">
        <f>IF(OR(K4162="DNP",K4162=""),"DNP",SUM(C4162:K4162))</f>
        <v>46</v>
      </c>
      <c r="M4162" s="240">
        <f>IFERROR(VLOOKUP($A4162,$A$106:$Q$3105,17,FALSE),"DNP")</f>
        <v>2</v>
      </c>
      <c r="N4162" s="241"/>
      <c r="O4162" s="241"/>
      <c r="P4162" s="241"/>
      <c r="Q4162" s="241"/>
      <c r="R4162" s="241"/>
      <c r="S4162" s="241"/>
      <c r="T4162" s="241"/>
      <c r="U4162" s="241"/>
      <c r="V4162" s="241"/>
      <c r="W4162" s="242"/>
      <c r="X4162" s="243"/>
      <c r="Y4162" s="49" t="str">
        <f t="shared" ref="Y4162" si="4012">IF(M4162="DNP","DNP",IF(M4162=1,"T",IF(M4162&gt;1,"W","L")))</f>
        <v>W</v>
      </c>
      <c r="Z4162" s="49">
        <f t="shared" si="4002"/>
        <v>0</v>
      </c>
      <c r="AA4162" s="244">
        <f t="shared" si="4003"/>
        <v>0</v>
      </c>
      <c r="AB4162" s="250">
        <f t="shared" ref="AB4162" si="4013">G4158</f>
        <v>11</v>
      </c>
      <c r="AC4162" s="246">
        <f t="shared" si="4005"/>
        <v>3</v>
      </c>
      <c r="AD4162" t="str">
        <f>IF(L4162&lt;&gt;"DNP","P","DNP")</f>
        <v>P</v>
      </c>
      <c r="AE4162" s="52">
        <f>COUNTIF(AD4160:AD4162,"=P")</f>
        <v>3</v>
      </c>
      <c r="AF4162" t="str">
        <f t="shared" si="4006"/>
        <v>R</v>
      </c>
      <c r="AG4162" s="247">
        <f>IF(OR(W4162="DNP",W4162="")=TRUE,0,((W4179-W4162)*0.4)+(IF(Y4162="W",0.3,IF(Y4162="T",0,-0.3)))+(IF(X4162="",0,X4162*0.3)))+IF(OR(L4162="DNP",L4162="")=TRUE,0,((L4179-L4162)*0.4)+(IF(Y4162="W",0.3,IF(Y4162="T",0,-0.3)))+(IF(M4162="",0,M4162*0.3)))</f>
        <v>2.3222222222222202</v>
      </c>
      <c r="AH4162" s="247">
        <f>AG4162+(AG4161*0.67)+AG4160*0.33</f>
        <v>2.1502222222222205</v>
      </c>
      <c r="AI4162">
        <f t="shared" si="4010"/>
        <v>6</v>
      </c>
      <c r="AJ4162">
        <f t="shared" ref="AJ4162" si="4014">AI4162+VLOOKUP(A4162,$A$494:$O$598,15,FALSE)</f>
        <v>8</v>
      </c>
      <c r="AK4162">
        <f t="shared" si="3943"/>
        <v>46</v>
      </c>
    </row>
    <row r="4163" spans="1:37" ht="16.5" thickBot="1" x14ac:dyDescent="0.3">
      <c r="A4163" s="238" t="str">
        <f>CONCATENATE($C$10,"Wk ",B4163,"P",A4158)</f>
        <v>2015Wk 4P72</v>
      </c>
      <c r="B4163" s="52">
        <v>4</v>
      </c>
      <c r="C4163" s="241"/>
      <c r="D4163" s="241"/>
      <c r="E4163" s="241"/>
      <c r="F4163" s="241"/>
      <c r="G4163" s="241"/>
      <c r="H4163" s="241"/>
      <c r="I4163" s="241"/>
      <c r="J4163" s="241"/>
      <c r="K4163" s="241"/>
      <c r="L4163" s="248"/>
      <c r="M4163" s="249"/>
      <c r="N4163" s="52">
        <f>IFERROR(VLOOKUP($A4163,$A$106:$Q$3105,5,FALSE),"DNP")</f>
        <v>7</v>
      </c>
      <c r="O4163" s="52">
        <f>IFERROR(VLOOKUP($A4163,$A$106:$Q$3105,6,FALSE),"DNP")</f>
        <v>7</v>
      </c>
      <c r="P4163" s="52">
        <f>IFERROR(VLOOKUP($A4163,$A$106:$Q$3105,7,FALSE),"DNP")</f>
        <v>7</v>
      </c>
      <c r="Q4163" s="52">
        <f>IFERROR(VLOOKUP($A4163,$A$106:$Q$3105,8,FALSE),"DNP")</f>
        <v>5</v>
      </c>
      <c r="R4163" s="52">
        <f>IFERROR(VLOOKUP($A4163,$A$106:$Q$3105,9,FALSE),"DNP")</f>
        <v>5</v>
      </c>
      <c r="S4163" s="52">
        <f>IFERROR(VLOOKUP($A4163,$A$106:$Q$3105,10,FALSE),"DNP")</f>
        <v>6</v>
      </c>
      <c r="T4163" s="52">
        <f>IFERROR(VLOOKUP($A4163,$A$106:$Q$3105,11,FALSE),"DNP")</f>
        <v>5</v>
      </c>
      <c r="U4163" s="52">
        <f>IFERROR(VLOOKUP($A4163,$A$106:$Q$3105,12,FALSE),"DNP")</f>
        <v>5</v>
      </c>
      <c r="V4163" s="52">
        <f>IFERROR(VLOOKUP($A4163,$A$106:$Q$3105,13,FALSE),"DNP")</f>
        <v>7</v>
      </c>
      <c r="W4163" s="239">
        <f>IF(OR(V4163="DNP",V4163=""),"DNP",SUM(N4163:V4163))</f>
        <v>54</v>
      </c>
      <c r="X4163" s="240">
        <f>IFERROR(VLOOKUP($A4163,$A$106:$Q$3105,17,FALSE),"DNP")</f>
        <v>0</v>
      </c>
      <c r="Y4163" s="49" t="str">
        <f t="shared" ref="Y4163" si="4015">IF(X4163="DNP","DNP",IF(X4163=1,"T",IF(X4163&gt;1,"W","L")))</f>
        <v>L</v>
      </c>
      <c r="Z4163" s="49">
        <f t="shared" si="4002"/>
        <v>0</v>
      </c>
      <c r="AA4163" s="244">
        <f t="shared" si="4003"/>
        <v>0</v>
      </c>
      <c r="AB4163" s="250">
        <f t="shared" ref="AB4163" si="4016">IF(AE4163&gt;=4,ROUNDDOWN((((VLOOKUP(MAX(AE4160:AE4163),AE4160:AK4177,7,FALSE)+VLOOKUP(MAX(AE4160:AE4163)-1,AE4160:AK4177,7,FALSE)+VLOOKUP(MAX(AE4160:AE4163)-2,AE4160:AK4177,7,FALSE)+VLOOKUP(MAX(AE4160:AE4163)-3,AE4160:AK4177,7,FALSE))/4)-36)*0.8,0),G4158)</f>
        <v>11</v>
      </c>
      <c r="AC4163" s="246">
        <f t="shared" si="4005"/>
        <v>4</v>
      </c>
      <c r="AD4163" t="str">
        <f>IF(W4163&lt;&gt;"DNP","P","DNP")</f>
        <v>P</v>
      </c>
      <c r="AE4163" s="52">
        <f>COUNTIF(AD4160:AD4163,"=P")</f>
        <v>4</v>
      </c>
      <c r="AF4163" t="str">
        <f t="shared" si="4006"/>
        <v>R</v>
      </c>
      <c r="AG4163" s="247">
        <f>IF(OR(W4163="DNP",W4163="")=TRUE,0,((W4179-W4163)*0.4)+(IF(Y4163="W",0.3,IF(Y4163="T",0,-0.3)))+(IF(X4163="",0,X4163*0.3)))+IF(OR(L4163="DNP",L4163="")=TRUE,0,((L4179-L4163)*0.4)+(IF(Y4163="W",0.3,IF(Y4163="T",0,-0.3)))+(IF(M4163="",0,M4163*0.3)))</f>
        <v>-2.4333333333333313</v>
      </c>
      <c r="AH4163" s="247">
        <f t="shared" ref="AH4163:AH4177" si="4017">AG4163+(AG4162*0.67)+AG4161*0.33</f>
        <v>-0.62444444444444325</v>
      </c>
      <c r="AI4163">
        <f t="shared" si="4010"/>
        <v>6</v>
      </c>
      <c r="AJ4163">
        <f t="shared" ref="AJ4163" si="4018">AI4163+VLOOKUP(A4163,$A$661:$O$765,15,FALSE)</f>
        <v>2</v>
      </c>
      <c r="AK4163">
        <f t="shared" si="3943"/>
        <v>54</v>
      </c>
    </row>
    <row r="4164" spans="1:37" ht="16.5" thickBot="1" x14ac:dyDescent="0.3">
      <c r="A4164" s="238" t="str">
        <f>CONCATENATE($C$10,"Wk ",B4164,"P",A4158)</f>
        <v>2015Wk 5P72</v>
      </c>
      <c r="B4164" s="52">
        <v>5</v>
      </c>
      <c r="C4164" s="52">
        <f>IFERROR(VLOOKUP($A4164,$A$106:$Q$3105,5,FALSE),"DNP")</f>
        <v>6</v>
      </c>
      <c r="D4164" s="52">
        <f>IFERROR(VLOOKUP($A4164,$A$106:$Q$3105,6,FALSE),"DNP")</f>
        <v>4</v>
      </c>
      <c r="E4164" s="52">
        <f>IFERROR(VLOOKUP($A4164,$A$106:$Q$3105,7,FALSE),"DNP")</f>
        <v>7</v>
      </c>
      <c r="F4164" s="52">
        <f>IFERROR(VLOOKUP($A4164,$A$106:$Q$3105,8,FALSE),"DNP")</f>
        <v>4</v>
      </c>
      <c r="G4164" s="52">
        <f>IFERROR(VLOOKUP($A4164,$A$106:$Q$3105,9,FALSE),"DNP")</f>
        <v>4</v>
      </c>
      <c r="H4164" s="52">
        <f>IFERROR(VLOOKUP($A4164,$A$106:$Q$3105,10,FALSE),"DNP")</f>
        <v>4</v>
      </c>
      <c r="I4164" s="52">
        <f>IFERROR(VLOOKUP($A4164,$A$106:$Q$3105,11,FALSE),"DNP")</f>
        <v>4</v>
      </c>
      <c r="J4164" s="52">
        <f>IFERROR(VLOOKUP($A4164,$A$106:$Q$3105,12,FALSE),"DNP")</f>
        <v>5</v>
      </c>
      <c r="K4164" s="52">
        <f>IFERROR(VLOOKUP($A4164,$A$106:$Q$3105,13,FALSE),"DNP")</f>
        <v>8</v>
      </c>
      <c r="L4164" s="239">
        <f>IF(OR(K4164="DNP",K4164=""),"DNP",SUM(C4164:K4164))</f>
        <v>46</v>
      </c>
      <c r="M4164" s="240">
        <f>IFERROR(VLOOKUP($A4164,$A$106:$Q$3105,17,FALSE),"DNP")</f>
        <v>2</v>
      </c>
      <c r="N4164" s="241"/>
      <c r="O4164" s="241"/>
      <c r="P4164" s="241"/>
      <c r="Q4164" s="241"/>
      <c r="R4164" s="241"/>
      <c r="S4164" s="241"/>
      <c r="T4164" s="241"/>
      <c r="U4164" s="241"/>
      <c r="V4164" s="241"/>
      <c r="W4164" s="242"/>
      <c r="X4164" s="243"/>
      <c r="Y4164" s="49" t="str">
        <f t="shared" ref="Y4164" si="4019">IF(M4164="DNP","DNP",IF(M4164=1,"T",IF(M4164&gt;1,"W","L")))</f>
        <v>W</v>
      </c>
      <c r="Z4164" s="49">
        <f t="shared" si="4002"/>
        <v>1</v>
      </c>
      <c r="AA4164" s="244">
        <f t="shared" si="4003"/>
        <v>12</v>
      </c>
      <c r="AB4164" s="250">
        <f t="shared" ref="AB4164" si="4020">IF(AE4164&gt;=4,ROUNDDOWN((((VLOOKUP(MAX(AE4160:AE4164),AE4160:AK4177,7,FALSE)+VLOOKUP(MAX(AE4160:AE4164)-1,AE4160:AK4177,7,FALSE)+VLOOKUP(MAX(AE4160:AE4164)-2,AE4160:AK4177,7,FALSE)+VLOOKUP(MAX(AE4160:AE4164)-3,AE4160:AK4177,7,FALSE))/4)-36)*0.8,0),G4158)</f>
        <v>10</v>
      </c>
      <c r="AC4164" s="246">
        <f t="shared" si="4005"/>
        <v>5</v>
      </c>
      <c r="AD4164" t="str">
        <f>IF(L4164&lt;&gt;"DNP","P","DNP")</f>
        <v>P</v>
      </c>
      <c r="AE4164" s="52">
        <f>COUNTIF(AD4160:AD4164,"=P")</f>
        <v>5</v>
      </c>
      <c r="AF4164" t="str">
        <f t="shared" si="4006"/>
        <v>R</v>
      </c>
      <c r="AG4164" s="247">
        <f>IF(OR(W4164="DNP",W4164="")=TRUE,0,((W4179-W4164)*0.4)+(IF(Y4164="W",0.3,IF(Y4164="T",0,-0.3)))+(IF(X4164="",0,X4164*0.3)))+IF(OR(L4164="DNP",L4164="")=TRUE,0,((L4179-L4164)*0.4)+(IF(Y4164="W",0.3,IF(Y4164="T",0,-0.3)))+(IF(M4164="",0,M4164*0.3)))</f>
        <v>2.3222222222222202</v>
      </c>
      <c r="AH4164" s="247">
        <f t="shared" si="4017"/>
        <v>1.4582222222222208</v>
      </c>
      <c r="AI4164">
        <f t="shared" si="4010"/>
        <v>7</v>
      </c>
      <c r="AJ4164">
        <f t="shared" ref="AJ4164" si="4021">AI4164+VLOOKUP(A4164,$A$828:$O$932,15,FALSE)</f>
        <v>10</v>
      </c>
      <c r="AK4164">
        <f t="shared" si="3943"/>
        <v>46</v>
      </c>
    </row>
    <row r="4165" spans="1:37" ht="16.5" thickBot="1" x14ac:dyDescent="0.3">
      <c r="A4165" s="238" t="str">
        <f>CONCATENATE($C$10,"Wk ",B4165,"P",A4158)</f>
        <v>2015Wk 6P72</v>
      </c>
      <c r="B4165" s="52">
        <v>6</v>
      </c>
      <c r="C4165" s="241"/>
      <c r="D4165" s="241"/>
      <c r="E4165" s="241"/>
      <c r="F4165" s="241"/>
      <c r="G4165" s="241"/>
      <c r="H4165" s="241"/>
      <c r="I4165" s="241"/>
      <c r="J4165" s="241"/>
      <c r="K4165" s="241"/>
      <c r="L4165" s="248"/>
      <c r="M4165" s="249"/>
      <c r="N4165" s="52">
        <f>IFERROR(VLOOKUP($A4165,$A$106:$Q$3105,5,FALSE),"DNP")</f>
        <v>7</v>
      </c>
      <c r="O4165" s="52">
        <f>IFERROR(VLOOKUP($A4165,$A$106:$Q$3105,6,FALSE),"DNP")</f>
        <v>6</v>
      </c>
      <c r="P4165" s="52">
        <f>IFERROR(VLOOKUP($A4165,$A$106:$Q$3105,7,FALSE),"DNP")</f>
        <v>8</v>
      </c>
      <c r="Q4165" s="52">
        <f>IFERROR(VLOOKUP($A4165,$A$106:$Q$3105,8,FALSE),"DNP")</f>
        <v>6</v>
      </c>
      <c r="R4165" s="52">
        <f>IFERROR(VLOOKUP($A4165,$A$106:$Q$3105,9,FALSE),"DNP")</f>
        <v>4</v>
      </c>
      <c r="S4165" s="52">
        <f>IFERROR(VLOOKUP($A4165,$A$106:$Q$3105,10,FALSE),"DNP")</f>
        <v>7</v>
      </c>
      <c r="T4165" s="52">
        <f>IFERROR(VLOOKUP($A4165,$A$106:$Q$3105,11,FALSE),"DNP")</f>
        <v>5</v>
      </c>
      <c r="U4165" s="52">
        <f>IFERROR(VLOOKUP($A4165,$A$106:$Q$3105,12,FALSE),"DNP")</f>
        <v>6</v>
      </c>
      <c r="V4165" s="52">
        <f>IFERROR(VLOOKUP($A4165,$A$106:$Q$3105,13,FALSE),"DNP")</f>
        <v>6</v>
      </c>
      <c r="W4165" s="239">
        <f>IF(OR(V4165="DNP",V4165=""),"DNP",SUM(N4165:V4165))</f>
        <v>55</v>
      </c>
      <c r="X4165" s="240">
        <f>IFERROR(VLOOKUP($A4165,$A$106:$Q$3105,17,FALSE),"DNP")</f>
        <v>0</v>
      </c>
      <c r="Y4165" s="49" t="str">
        <f t="shared" ref="Y4165" si="4022">IF(X4165="DNP","DNP",IF(X4165=1,"T",IF(X4165&gt;1,"W","L")))</f>
        <v>L</v>
      </c>
      <c r="Z4165" s="49">
        <f t="shared" si="4002"/>
        <v>0</v>
      </c>
      <c r="AA4165" s="244">
        <f t="shared" si="4003"/>
        <v>0</v>
      </c>
      <c r="AB4165" s="250">
        <f t="shared" ref="AB4165" si="4023">IF(AE4165&gt;=4,ROUNDDOWN((((VLOOKUP(MAX(AE4160:AE4165),AE4160:AK4177,7,FALSE)+VLOOKUP(MAX(AE4160:AE4165)-1,AE4160:AK4177,7,FALSE)+VLOOKUP(MAX(AE4160:AE4165)-2,AE4160:AK4177,7,FALSE)+VLOOKUP(MAX(AE4160:AE4165)-3,AE4160:AK4177,7,FALSE))/4)-36)*0.8,0),G4158)</f>
        <v>11</v>
      </c>
      <c r="AC4165" s="246">
        <f t="shared" si="4005"/>
        <v>6</v>
      </c>
      <c r="AD4165" t="str">
        <f>IF(W4165&lt;&gt;"DNP","P","DNP")</f>
        <v>P</v>
      </c>
      <c r="AE4165" s="52">
        <f>COUNTIF(AD4160:AD4165,"=P")</f>
        <v>6</v>
      </c>
      <c r="AF4165" t="str">
        <f t="shared" si="4006"/>
        <v>R</v>
      </c>
      <c r="AG4165" s="247">
        <f>IF(OR(W4165="DNP",W4165="")=TRUE,0,((W4179-W4165)*0.4)+(IF(Y4165="W",0.3,IF(Y4165="T",0,-0.3)))+(IF(X4165="",0,X4165*0.3)))+IF(OR(L4165="DNP",L4165="")=TRUE,0,((L4179-L4165)*0.4)+(IF(Y4165="W",0.3,IF(Y4165="T",0,-0.3)))+(IF(M4165="",0,M4165*0.3)))</f>
        <v>-2.8333333333333313</v>
      </c>
      <c r="AH4165" s="247">
        <f t="shared" si="4017"/>
        <v>-2.080444444444443</v>
      </c>
      <c r="AI4165">
        <f t="shared" si="4010"/>
        <v>6</v>
      </c>
      <c r="AJ4165">
        <f t="shared" ref="AJ4165" si="4024">AI4165+VLOOKUP(A4165,$A$995:$O$1099,15,FALSE)</f>
        <v>2</v>
      </c>
      <c r="AK4165">
        <f t="shared" si="3943"/>
        <v>55</v>
      </c>
    </row>
    <row r="4166" spans="1:37" ht="16.5" thickBot="1" x14ac:dyDescent="0.3">
      <c r="A4166" s="238" t="str">
        <f>CONCATENATE($C$10,"Wk ",B4166,"P",A4158)</f>
        <v>2015Wk 7P72</v>
      </c>
      <c r="B4166" s="52">
        <v>7</v>
      </c>
      <c r="C4166" s="52">
        <f>IFERROR(VLOOKUP($A4166,$A$106:$Q$3105,5,FALSE),"DNP")</f>
        <v>8</v>
      </c>
      <c r="D4166" s="52">
        <f>IFERROR(VLOOKUP($A4166,$A$106:$Q$3105,6,FALSE),"DNP")</f>
        <v>6</v>
      </c>
      <c r="E4166" s="52">
        <f>IFERROR(VLOOKUP($A4166,$A$106:$Q$3105,7,FALSE),"DNP")</f>
        <v>8</v>
      </c>
      <c r="F4166" s="52">
        <f>IFERROR(VLOOKUP($A4166,$A$106:$Q$3105,8,FALSE),"DNP")</f>
        <v>4</v>
      </c>
      <c r="G4166" s="52">
        <f>IFERROR(VLOOKUP($A4166,$A$106:$Q$3105,9,FALSE),"DNP")</f>
        <v>6</v>
      </c>
      <c r="H4166" s="52">
        <f>IFERROR(VLOOKUP($A4166,$A$106:$Q$3105,10,FALSE),"DNP")</f>
        <v>4</v>
      </c>
      <c r="I4166" s="52">
        <f>IFERROR(VLOOKUP($A4166,$A$106:$Q$3105,11,FALSE),"DNP")</f>
        <v>6</v>
      </c>
      <c r="J4166" s="52">
        <f>IFERROR(VLOOKUP($A4166,$A$106:$Q$3105,12,FALSE),"DNP")</f>
        <v>3</v>
      </c>
      <c r="K4166" s="52">
        <f>IFERROR(VLOOKUP($A4166,$A$106:$Q$3105,13,FALSE),"DNP")</f>
        <v>7</v>
      </c>
      <c r="L4166" s="239">
        <f>IF(OR(K4166="DNP",K4166=""),"DNP",SUM(C4166:K4166))</f>
        <v>52</v>
      </c>
      <c r="M4166" s="240">
        <f>IFERROR(VLOOKUP($A4166,$A$106:$Q$3105,17,FALSE),"DNP")</f>
        <v>0</v>
      </c>
      <c r="N4166" s="241"/>
      <c r="O4166" s="241"/>
      <c r="P4166" s="241"/>
      <c r="Q4166" s="241"/>
      <c r="R4166" s="241"/>
      <c r="S4166" s="241"/>
      <c r="T4166" s="241"/>
      <c r="U4166" s="241"/>
      <c r="V4166" s="241"/>
      <c r="W4166" s="242"/>
      <c r="X4166" s="243"/>
      <c r="Y4166" s="49" t="str">
        <f t="shared" ref="Y4166" si="4025">IF(M4166="DNP","DNP",IF(M4166=1,"T",IF(M4166&gt;1,"W","L")))</f>
        <v>L</v>
      </c>
      <c r="Z4166" s="49">
        <f t="shared" si="4002"/>
        <v>1</v>
      </c>
      <c r="AA4166" s="244">
        <f t="shared" si="4003"/>
        <v>9</v>
      </c>
      <c r="AB4166" s="250">
        <f t="shared" ref="AB4166" si="4026">IF(AE4166&gt;=4,ROUNDDOWN((((VLOOKUP(MAX(AE4160:AE4166),AE4160:AK4177,7,FALSE)+VLOOKUP(MAX(AE4160:AE4166)-1,AE4160:AK4177,7,FALSE)+VLOOKUP(MAX(AE4160:AE4166)-2,AE4160:AK4177,7,FALSE)+VLOOKUP(MAX(AE4160:AE4166)-3,AE4160:AK4177,7,FALSE))/4)-36)*0.8,0),G4158)</f>
        <v>12</v>
      </c>
      <c r="AC4166" s="246">
        <f t="shared" si="4005"/>
        <v>7</v>
      </c>
      <c r="AD4166" t="str">
        <f>IF(L4166&lt;&gt;"DNP","P","DNP")</f>
        <v>P</v>
      </c>
      <c r="AE4166" s="52">
        <f>COUNTIF(AD4160:AD4166,"=P")</f>
        <v>7</v>
      </c>
      <c r="AF4166" t="str">
        <f t="shared" si="4006"/>
        <v>R</v>
      </c>
      <c r="AG4166" s="247">
        <f>IF(OR(W4166="DNP",W4166="")=TRUE,0,((W4179-W4166)*0.4)+(IF(Y4166="W",0.3,IF(Y4166="T",0,-0.3)))+(IF(X4166="",0,X4166*0.3)))+IF(OR(L4166="DNP",L4166="")=TRUE,0,((L4179-L4166)*0.4)+(IF(Y4166="W",0.3,IF(Y4166="T",0,-0.3)))+(IF(M4166="",0,M4166*0.3)))</f>
        <v>-1.2777777777777801</v>
      </c>
      <c r="AH4166" s="247">
        <f t="shared" si="4017"/>
        <v>-2.4097777777777791</v>
      </c>
      <c r="AI4166">
        <f t="shared" si="4010"/>
        <v>5</v>
      </c>
      <c r="AJ4166">
        <f t="shared" ref="AJ4166" si="4027">AI4166+VLOOKUP(A4166,$A$1162:$O$1266,15,FALSE)</f>
        <v>4</v>
      </c>
      <c r="AK4166">
        <f t="shared" si="3943"/>
        <v>52</v>
      </c>
    </row>
    <row r="4167" spans="1:37" ht="16.5" thickBot="1" x14ac:dyDescent="0.3">
      <c r="A4167" s="238" t="str">
        <f>CONCATENATE($C$10,"Wk ",B4167,"P",A4158)</f>
        <v>2015Wk 8P72</v>
      </c>
      <c r="B4167" s="52">
        <v>8</v>
      </c>
      <c r="C4167" s="241"/>
      <c r="D4167" s="241"/>
      <c r="E4167" s="241"/>
      <c r="F4167" s="241"/>
      <c r="G4167" s="241"/>
      <c r="H4167" s="241"/>
      <c r="I4167" s="241"/>
      <c r="J4167" s="241"/>
      <c r="K4167" s="241"/>
      <c r="L4167" s="248"/>
      <c r="M4167" s="249"/>
      <c r="N4167" s="52">
        <f>IFERROR(VLOOKUP($A4167,$A$106:$Q$3105,5,FALSE),"DNP")</f>
        <v>5</v>
      </c>
      <c r="O4167" s="52">
        <f>IFERROR(VLOOKUP($A4167,$A$106:$Q$3105,6,FALSE),"DNP")</f>
        <v>6</v>
      </c>
      <c r="P4167" s="52">
        <f>IFERROR(VLOOKUP($A4167,$A$106:$Q$3105,7,FALSE),"DNP")</f>
        <v>6</v>
      </c>
      <c r="Q4167" s="52">
        <f>IFERROR(VLOOKUP($A4167,$A$106:$Q$3105,8,FALSE),"DNP")</f>
        <v>5</v>
      </c>
      <c r="R4167" s="52">
        <f>IFERROR(VLOOKUP($A4167,$A$106:$Q$3105,9,FALSE),"DNP")</f>
        <v>4</v>
      </c>
      <c r="S4167" s="52">
        <f>IFERROR(VLOOKUP($A4167,$A$106:$Q$3105,10,FALSE),"DNP")</f>
        <v>6</v>
      </c>
      <c r="T4167" s="52">
        <f>IFERROR(VLOOKUP($A4167,$A$106:$Q$3105,11,FALSE),"DNP")</f>
        <v>5</v>
      </c>
      <c r="U4167" s="52">
        <f>IFERROR(VLOOKUP($A4167,$A$106:$Q$3105,12,FALSE),"DNP")</f>
        <v>6</v>
      </c>
      <c r="V4167" s="52">
        <f>IFERROR(VLOOKUP($A4167,$A$106:$Q$3105,13,FALSE),"DNP")</f>
        <v>6</v>
      </c>
      <c r="W4167" s="239">
        <f>IF(OR(V4167="DNP",V4167=""),"DNP",SUM(N4167:V4167))</f>
        <v>49</v>
      </c>
      <c r="X4167" s="240">
        <f>IFERROR(VLOOKUP($A4167,$A$106:$Q$3105,17,FALSE),"DNP")</f>
        <v>2</v>
      </c>
      <c r="Y4167" s="49" t="str">
        <f t="shared" ref="Y4167" si="4028">IF(X4167="DNP","DNP",IF(X4167=1,"T",IF(X4167&gt;1,"W","L")))</f>
        <v>W</v>
      </c>
      <c r="Z4167" s="49">
        <f t="shared" si="4002"/>
        <v>0</v>
      </c>
      <c r="AA4167" s="244">
        <f t="shared" si="4003"/>
        <v>0</v>
      </c>
      <c r="AB4167" s="250">
        <f t="shared" ref="AB4167" si="4029">IF(AE4167&gt;=4,ROUNDDOWN((((VLOOKUP(MAX(AE4160:AE4167),AE4160:AK4177,7,FALSE)+VLOOKUP(MAX(AE4160:AE4167)-1,AE4160:AK4177,7,FALSE)+VLOOKUP(MAX(AE4160:AE4167)-2,AE4160:AK4177,7,FALSE)+VLOOKUP(MAX(AE4160:AE4167)-3,AE4160:AK4177,7,FALSE))/4)-36)*0.8,0),G4158)</f>
        <v>11</v>
      </c>
      <c r="AC4167" s="246">
        <f t="shared" si="4005"/>
        <v>8</v>
      </c>
      <c r="AD4167" t="str">
        <f>IF(W4167&lt;&gt;"DNP","P","DNP")</f>
        <v>P</v>
      </c>
      <c r="AE4167" s="52">
        <f>COUNTIF(AD4160:AD4167,"=P")</f>
        <v>8</v>
      </c>
      <c r="AF4167" t="str">
        <f t="shared" si="4006"/>
        <v>R</v>
      </c>
      <c r="AG4167" s="247">
        <f>IF(OR(W4167="DNP",W4167="")=TRUE,0,((W4179-W4167)*0.4)+(IF(Y4167="W",0.3,IF(Y4167="T",0,-0.3)))+(IF(X4167="",0,X4167*0.3)))+IF(OR(L4167="DNP",L4167="")=TRUE,0,((L4179-L4167)*0.4)+(IF(Y4167="W",0.3,IF(Y4167="T",0,-0.3)))+(IF(M4167="",0,M4167*0.3)))</f>
        <v>0.76666666666666849</v>
      </c>
      <c r="AH4167" s="247">
        <f t="shared" si="4017"/>
        <v>-1.0244444444444436</v>
      </c>
      <c r="AI4167">
        <f t="shared" si="4010"/>
        <v>6</v>
      </c>
      <c r="AJ4167">
        <f t="shared" ref="AJ4167" si="4030">AI4167+VLOOKUP(A4167,$A$1329:$O$1433,15,FALSE)</f>
        <v>5</v>
      </c>
      <c r="AK4167">
        <f t="shared" si="3943"/>
        <v>49</v>
      </c>
    </row>
    <row r="4168" spans="1:37" ht="16.5" thickBot="1" x14ac:dyDescent="0.3">
      <c r="A4168" s="238" t="str">
        <f>CONCATENATE($C$10,"Wk ",B4168,"P",A4158)</f>
        <v>2015Wk 9P72</v>
      </c>
      <c r="B4168" s="52">
        <v>9</v>
      </c>
      <c r="C4168" s="52">
        <f>IFERROR(VLOOKUP($A4168,$A$106:$Q$3105,5,FALSE),"DNP")</f>
        <v>10</v>
      </c>
      <c r="D4168" s="52">
        <f>IFERROR(VLOOKUP($A4168,$A$106:$Q$3105,6,FALSE),"DNP")</f>
        <v>6</v>
      </c>
      <c r="E4168" s="52">
        <f>IFERROR(VLOOKUP($A4168,$A$106:$Q$3105,7,FALSE),"DNP")</f>
        <v>7</v>
      </c>
      <c r="F4168" s="52">
        <f>IFERROR(VLOOKUP($A4168,$A$106:$Q$3105,8,FALSE),"DNP")</f>
        <v>5</v>
      </c>
      <c r="G4168" s="52">
        <f>IFERROR(VLOOKUP($A4168,$A$106:$Q$3105,9,FALSE),"DNP")</f>
        <v>6</v>
      </c>
      <c r="H4168" s="52">
        <f>IFERROR(VLOOKUP($A4168,$A$106:$Q$3105,10,FALSE),"DNP")</f>
        <v>5</v>
      </c>
      <c r="I4168" s="52">
        <f>IFERROR(VLOOKUP($A4168,$A$106:$Q$3105,11,FALSE),"DNP")</f>
        <v>5</v>
      </c>
      <c r="J4168" s="52">
        <f>IFERROR(VLOOKUP($A4168,$A$106:$Q$3105,12,FALSE),"DNP")</f>
        <v>4</v>
      </c>
      <c r="K4168" s="52">
        <f>IFERROR(VLOOKUP($A4168,$A$106:$Q$3105,13,FALSE),"DNP")</f>
        <v>7</v>
      </c>
      <c r="L4168" s="239">
        <f>IF(OR(K4168="DNP",K4168=""),"DNP",SUM(C4168:K4168))</f>
        <v>55</v>
      </c>
      <c r="M4168" s="240">
        <f>IFERROR(VLOOKUP($A4168,$A$106:$Q$3105,17,FALSE),"DNP")</f>
        <v>2</v>
      </c>
      <c r="N4168" s="241"/>
      <c r="O4168" s="241"/>
      <c r="P4168" s="241"/>
      <c r="Q4168" s="241"/>
      <c r="R4168" s="241"/>
      <c r="S4168" s="241"/>
      <c r="T4168" s="241"/>
      <c r="U4168" s="241"/>
      <c r="V4168" s="241"/>
      <c r="W4168" s="242"/>
      <c r="X4168" s="243"/>
      <c r="Y4168" s="49" t="str">
        <f t="shared" ref="Y4168" si="4031">IF(M4168="DNP","DNP",IF(M4168=1,"T",IF(M4168&gt;1,"W","L")))</f>
        <v>W</v>
      </c>
      <c r="Z4168" s="49">
        <f t="shared" si="4002"/>
        <v>0</v>
      </c>
      <c r="AA4168" s="244">
        <f t="shared" si="4003"/>
        <v>0</v>
      </c>
      <c r="AB4168" s="250">
        <f t="shared" ref="AB4168" si="4032">IF(AE4168&gt;=4,ROUNDDOWN((((VLOOKUP(MAX(AE4160:AE4168),AE4160:AK4177,7,FALSE)+VLOOKUP(MAX(AE4160:AE4168)-1,AE4160:AK4177,7,FALSE)+VLOOKUP(MAX(AE4160:AE4168)-2,AE4160:AK4177,7,FALSE)+VLOOKUP(MAX(AE4160:AE4168)-3,AE4160:AK4177,7,FALSE))/4)-36)*0.8,0),G4158)</f>
        <v>13</v>
      </c>
      <c r="AC4168" s="246">
        <f t="shared" si="4005"/>
        <v>9</v>
      </c>
      <c r="AD4168" t="str">
        <f>IF(L4168&lt;&gt;"DNP","P","DNP")</f>
        <v>P</v>
      </c>
      <c r="AE4168" s="52">
        <f>COUNTIF(AD4160:AD4168,"=P")</f>
        <v>9</v>
      </c>
      <c r="AF4168" t="str">
        <f t="shared" si="4006"/>
        <v>R</v>
      </c>
      <c r="AG4168" s="247">
        <f>IF(OR(W4168="DNP",W4168="")=TRUE,0,((W4179-W4168)*0.4)+(IF(Y4168="W",0.3,IF(Y4168="T",0,-0.3)))+(IF(X4168="",0,X4168*0.3)))+IF(OR(L4168="DNP",L4168="")=TRUE,0,((L4179-L4168)*0.4)+(IF(Y4168="W",0.3,IF(Y4168="T",0,-0.3)))+(IF(M4168="",0,M4168*0.3)))</f>
        <v>-1.2777777777777803</v>
      </c>
      <c r="AH4168" s="247">
        <f t="shared" si="4017"/>
        <v>-1.1857777777777798</v>
      </c>
      <c r="AI4168">
        <f t="shared" si="4010"/>
        <v>4</v>
      </c>
      <c r="AJ4168">
        <f t="shared" ref="AJ4168" si="4033">AI4168+VLOOKUP(A4168,$A$1496:$O$1600,15,FALSE)</f>
        <v>0</v>
      </c>
      <c r="AK4168">
        <f t="shared" si="3943"/>
        <v>55</v>
      </c>
    </row>
    <row r="4169" spans="1:37" ht="16.5" thickBot="1" x14ac:dyDescent="0.3">
      <c r="A4169" s="238" t="str">
        <f>CONCATENATE($C$10,"Wk ",B4169,"P",A4158)</f>
        <v>2015Wk 10P72</v>
      </c>
      <c r="B4169" s="52">
        <v>10</v>
      </c>
      <c r="C4169" s="241"/>
      <c r="D4169" s="241"/>
      <c r="E4169" s="241"/>
      <c r="F4169" s="241"/>
      <c r="G4169" s="241"/>
      <c r="H4169" s="241"/>
      <c r="I4169" s="241"/>
      <c r="J4169" s="241"/>
      <c r="K4169" s="241"/>
      <c r="L4169" s="248"/>
      <c r="M4169" s="249"/>
      <c r="N4169" s="52">
        <f>IFERROR(VLOOKUP($A4169,$A$106:$Q$3105,5,FALSE),"DNP")</f>
        <v>6</v>
      </c>
      <c r="O4169" s="52">
        <f>IFERROR(VLOOKUP($A4169,$A$106:$Q$3105,6,FALSE),"DNP")</f>
        <v>6</v>
      </c>
      <c r="P4169" s="52">
        <f>IFERROR(VLOOKUP($A4169,$A$106:$Q$3105,7,FALSE),"DNP")</f>
        <v>6</v>
      </c>
      <c r="Q4169" s="52">
        <f>IFERROR(VLOOKUP($A4169,$A$106:$Q$3105,8,FALSE),"DNP")</f>
        <v>6</v>
      </c>
      <c r="R4169" s="52">
        <f>IFERROR(VLOOKUP($A4169,$A$106:$Q$3105,9,FALSE),"DNP")</f>
        <v>4</v>
      </c>
      <c r="S4169" s="52">
        <f>IFERROR(VLOOKUP($A4169,$A$106:$Q$3105,10,FALSE),"DNP")</f>
        <v>6</v>
      </c>
      <c r="T4169" s="52">
        <f>IFERROR(VLOOKUP($A4169,$A$106:$Q$3105,11,FALSE),"DNP")</f>
        <v>5</v>
      </c>
      <c r="U4169" s="52">
        <f>IFERROR(VLOOKUP($A4169,$A$106:$Q$3105,12,FALSE),"DNP")</f>
        <v>5</v>
      </c>
      <c r="V4169" s="52">
        <f>IFERROR(VLOOKUP($A4169,$A$106:$Q$3105,13,FALSE),"DNP")</f>
        <v>6</v>
      </c>
      <c r="W4169" s="239">
        <f>IF(OR(V4169="DNP",V4169=""),"DNP",SUM(N4169:V4169))</f>
        <v>50</v>
      </c>
      <c r="X4169" s="240">
        <f>IFERROR(VLOOKUP($A4169,$A$106:$Q$3105,17,FALSE),"DNP")</f>
        <v>2</v>
      </c>
      <c r="Y4169" s="49" t="str">
        <f t="shared" ref="Y4169" si="4034">IF(X4169="DNP","DNP",IF(X4169=1,"T",IF(X4169&gt;1,"W","L")))</f>
        <v>W</v>
      </c>
      <c r="Z4169" s="49">
        <f t="shared" si="4002"/>
        <v>0</v>
      </c>
      <c r="AA4169" s="244">
        <f t="shared" si="4003"/>
        <v>0</v>
      </c>
      <c r="AB4169" s="250">
        <f t="shared" ref="AB4169" si="4035">IF(AE4169&gt;=4,ROUNDDOWN((((VLOOKUP(MAX(AE4160:AE4169),AE4160:AK4177,7,FALSE)+VLOOKUP(MAX(AE4160:AE4169)-1,AE4160:AK4177,7,FALSE)+VLOOKUP(MAX(AE4160:AE4169)-2,AE4160:AK4177,7,FALSE)+VLOOKUP(MAX(AE4160:AE4169)-3,AE4160:AK4177,7,FALSE))/4)-36)*0.8,0),G4158)</f>
        <v>12</v>
      </c>
      <c r="AC4169" s="246">
        <f t="shared" ref="AC4169:AC4177" si="4036">IF(VLOOKUP(LEFT($A4169,9),$A$106:$Q$3105,17,FALSE)="Played",B4169,"")</f>
        <v>10</v>
      </c>
      <c r="AD4169" t="str">
        <f>IF(W4169&lt;&gt;"DNP","P","DNP")</f>
        <v>P</v>
      </c>
      <c r="AE4169" s="52">
        <f>COUNTIF(AD4160:AD4169,"=P")</f>
        <v>10</v>
      </c>
      <c r="AF4169" t="str">
        <f t="shared" si="4006"/>
        <v>R</v>
      </c>
      <c r="AG4169" s="247">
        <f>IF(OR(W4169="DNP",W4169="")=TRUE,0,((W4179-W4169)*0.4)+(IF(Y4169="W",0.3,IF(Y4169="T",0,-0.3)))+(IF(X4169="",0,X4169*0.3)))+IF(OR(L4169="DNP",L4169="")=TRUE,0,((L4179-L4169)*0.4)+(IF(Y4169="W",0.3,IF(Y4169="T",0,-0.3)))+(IF(M4169="",0,M4169*0.3)))</f>
        <v>0.36666666666666853</v>
      </c>
      <c r="AH4169" s="247">
        <f t="shared" si="4017"/>
        <v>-0.23644444444444379</v>
      </c>
      <c r="AI4169">
        <f t="shared" si="4010"/>
        <v>5</v>
      </c>
      <c r="AJ4169">
        <f t="shared" ref="AJ4169" si="4037">AI4169+VLOOKUP(A4169,$A$1663:$O$1767,15,FALSE)</f>
        <v>3</v>
      </c>
      <c r="AK4169">
        <f t="shared" si="3943"/>
        <v>50</v>
      </c>
    </row>
    <row r="4170" spans="1:37" ht="16.5" thickBot="1" x14ac:dyDescent="0.3">
      <c r="A4170" s="238" t="str">
        <f>CONCATENATE($C$10,"Wk ",B4170,"P",A4158)</f>
        <v>2015Wk 11P72</v>
      </c>
      <c r="B4170" s="52">
        <v>11</v>
      </c>
      <c r="C4170" s="52">
        <f>IFERROR(VLOOKUP($A4170,$A$106:$Q$3105,5,FALSE),"DNP")</f>
        <v>6</v>
      </c>
      <c r="D4170" s="52">
        <f>IFERROR(VLOOKUP($A4170,$A$106:$Q$3105,6,FALSE),"DNP")</f>
        <v>7</v>
      </c>
      <c r="E4170" s="52">
        <f>IFERROR(VLOOKUP($A4170,$A$106:$Q$3105,7,FALSE),"DNP")</f>
        <v>7</v>
      </c>
      <c r="F4170" s="52">
        <f>IFERROR(VLOOKUP($A4170,$A$106:$Q$3105,8,FALSE),"DNP")</f>
        <v>6</v>
      </c>
      <c r="G4170" s="52">
        <f>IFERROR(VLOOKUP($A4170,$A$106:$Q$3105,9,FALSE),"DNP")</f>
        <v>4</v>
      </c>
      <c r="H4170" s="52">
        <f>IFERROR(VLOOKUP($A4170,$A$106:$Q$3105,10,FALSE),"DNP")</f>
        <v>5</v>
      </c>
      <c r="I4170" s="52">
        <f>IFERROR(VLOOKUP($A4170,$A$106:$Q$3105,11,FALSE),"DNP")</f>
        <v>5</v>
      </c>
      <c r="J4170" s="52">
        <f>IFERROR(VLOOKUP($A4170,$A$106:$Q$3105,12,FALSE),"DNP")</f>
        <v>5</v>
      </c>
      <c r="K4170" s="52">
        <f>IFERROR(VLOOKUP($A4170,$A$106:$Q$3105,13,FALSE),"DNP")</f>
        <v>6</v>
      </c>
      <c r="L4170" s="239">
        <f>IF(OR(K4170="DNP",K4170=""),"DNP",SUM(C4170:K4170))</f>
        <v>51</v>
      </c>
      <c r="M4170" s="240">
        <f>IFERROR(VLOOKUP($A4170,$A$106:$Q$3105,17,FALSE),"DNP")</f>
        <v>1</v>
      </c>
      <c r="N4170" s="241"/>
      <c r="O4170" s="241"/>
      <c r="P4170" s="241"/>
      <c r="Q4170" s="241"/>
      <c r="R4170" s="241"/>
      <c r="S4170" s="241"/>
      <c r="T4170" s="241"/>
      <c r="U4170" s="241"/>
      <c r="V4170" s="241"/>
      <c r="W4170" s="242"/>
      <c r="X4170" s="243"/>
      <c r="Y4170" s="49" t="str">
        <f t="shared" ref="Y4170" si="4038">IF(M4170="DNP","DNP",IF(M4170=1,"T",IF(M4170&gt;1,"W","L")))</f>
        <v>T</v>
      </c>
      <c r="Z4170" s="49">
        <f t="shared" si="4002"/>
        <v>0</v>
      </c>
      <c r="AA4170" s="244">
        <f t="shared" si="4003"/>
        <v>0</v>
      </c>
      <c r="AB4170" s="250">
        <f t="shared" ref="AB4170" si="4039">IF(AE4170&gt;=4,ROUNDDOWN((((VLOOKUP(MAX(AE4160:AE4170),AE4160:AK4177,7,FALSE)+VLOOKUP(MAX(AE4160:AE4170)-1,AE4160:AK4177,7,FALSE)+VLOOKUP(MAX(AE4160:AE4170)-2,AE4160:AK4177,7,FALSE)+VLOOKUP(MAX(AE4160:AE4170)-3,AE4160:AK4177,7,FALSE))/4)-36)*0.8,0),G4158)</f>
        <v>12</v>
      </c>
      <c r="AC4170" s="246">
        <f t="shared" si="4036"/>
        <v>11</v>
      </c>
      <c r="AD4170" t="str">
        <f>IF(L4170&lt;&gt;"DNP","P","DNP")</f>
        <v>P</v>
      </c>
      <c r="AE4170" s="52">
        <f>COUNTIF(AD4160:AD4170,"=P")</f>
        <v>11</v>
      </c>
      <c r="AF4170" t="str">
        <f t="shared" si="4006"/>
        <v>R</v>
      </c>
      <c r="AG4170" s="247">
        <f>IF(OR(W4170="DNP",W4170="")=TRUE,0,((W4179-W4170)*0.4)+(IF(Y4170="W",0.3,IF(Y4170="T",0,-0.3)))+(IF(X4170="",0,X4170*0.3)))+IF(OR(L4170="DNP",L4170="")=TRUE,0,((L4179-L4170)*0.4)+(IF(Y4170="W",0.3,IF(Y4170="T",0,-0.3)))+(IF(M4170="",0,M4170*0.3)))</f>
        <v>-0.27777777777778007</v>
      </c>
      <c r="AH4170" s="247">
        <f t="shared" si="4017"/>
        <v>-0.45377777777777967</v>
      </c>
      <c r="AI4170">
        <f t="shared" si="4010"/>
        <v>5</v>
      </c>
      <c r="AJ4170">
        <f t="shared" ref="AJ4170" si="4040">AI4170+VLOOKUP(A4170,$A$1830:$O$1934,15,FALSE)</f>
        <v>3</v>
      </c>
      <c r="AK4170">
        <f t="shared" si="3943"/>
        <v>51</v>
      </c>
    </row>
    <row r="4171" spans="1:37" ht="16.5" thickBot="1" x14ac:dyDescent="0.3">
      <c r="A4171" s="238" t="str">
        <f>CONCATENATE($C$10,"Wk ",B4171,"P",A4158)</f>
        <v>2015Wk 12P72</v>
      </c>
      <c r="B4171" s="52">
        <v>12</v>
      </c>
      <c r="C4171" s="241"/>
      <c r="D4171" s="241"/>
      <c r="E4171" s="241"/>
      <c r="F4171" s="241"/>
      <c r="G4171" s="241"/>
      <c r="H4171" s="241"/>
      <c r="I4171" s="241"/>
      <c r="J4171" s="241"/>
      <c r="K4171" s="241"/>
      <c r="L4171" s="248"/>
      <c r="M4171" s="249"/>
      <c r="N4171" s="52">
        <f>IFERROR(VLOOKUP($A4171,$A$106:$Q$3105,5,FALSE),"DNP")</f>
        <v>5</v>
      </c>
      <c r="O4171" s="52">
        <f>IFERROR(VLOOKUP($A4171,$A$106:$Q$3105,6,FALSE),"DNP")</f>
        <v>5</v>
      </c>
      <c r="P4171" s="52">
        <f>IFERROR(VLOOKUP($A4171,$A$106:$Q$3105,7,FALSE),"DNP")</f>
        <v>7</v>
      </c>
      <c r="Q4171" s="52">
        <f>IFERROR(VLOOKUP($A4171,$A$106:$Q$3105,8,FALSE),"DNP")</f>
        <v>5</v>
      </c>
      <c r="R4171" s="52">
        <f>IFERROR(VLOOKUP($A4171,$A$106:$Q$3105,9,FALSE),"DNP")</f>
        <v>4</v>
      </c>
      <c r="S4171" s="52">
        <f>IFERROR(VLOOKUP($A4171,$A$106:$Q$3105,10,FALSE),"DNP")</f>
        <v>5</v>
      </c>
      <c r="T4171" s="52">
        <f>IFERROR(VLOOKUP($A4171,$A$106:$Q$3105,11,FALSE),"DNP")</f>
        <v>3</v>
      </c>
      <c r="U4171" s="52">
        <f>IFERROR(VLOOKUP($A4171,$A$106:$Q$3105,12,FALSE),"DNP")</f>
        <v>6</v>
      </c>
      <c r="V4171" s="52">
        <f>IFERROR(VLOOKUP($A4171,$A$106:$Q$3105,13,FALSE),"DNP")</f>
        <v>6</v>
      </c>
      <c r="W4171" s="239">
        <f>IF(OR(V4171="DNP",V4171=""),"DNP",SUM(N4171:V4171))</f>
        <v>46</v>
      </c>
      <c r="X4171" s="240">
        <f>IFERROR(VLOOKUP($A4171,$A$106:$Q$3105,17,FALSE),"DNP")</f>
        <v>2</v>
      </c>
      <c r="Y4171" s="49" t="str">
        <f t="shared" ref="Y4171" si="4041">IF(X4171="DNP","DNP",IF(X4171=1,"T",IF(X4171&gt;1,"W","L")))</f>
        <v>W</v>
      </c>
      <c r="Z4171" s="49">
        <f t="shared" si="4002"/>
        <v>0</v>
      </c>
      <c r="AA4171" s="244">
        <f t="shared" si="4003"/>
        <v>0</v>
      </c>
      <c r="AB4171" s="250">
        <f t="shared" ref="AB4171" si="4042">IF(AE4171&gt;=4,ROUNDDOWN((((VLOOKUP(MAX(AE4160:AE4171),AE4160:AK4177,7,FALSE)+VLOOKUP(MAX(AE4160:AE4171)-1,AE4160:AK4177,7,FALSE)+VLOOKUP(MAX(AE4160:AE4171)-2,AE4160:AK4177,7,FALSE)+VLOOKUP(MAX(AE4160:AE4171)-3,AE4160:AK4177,7,FALSE))/4)-36)*0.8,0),G4158)</f>
        <v>11</v>
      </c>
      <c r="AC4171" s="246">
        <f t="shared" si="4036"/>
        <v>12</v>
      </c>
      <c r="AD4171" t="str">
        <f>IF(W4171&lt;&gt;"DNP","P","DNP")</f>
        <v>P</v>
      </c>
      <c r="AE4171" s="52">
        <f>COUNTIF(AD4160:AD4171,"=P")</f>
        <v>12</v>
      </c>
      <c r="AF4171" t="str">
        <f t="shared" si="4006"/>
        <v>R</v>
      </c>
      <c r="AG4171" s="247">
        <f>IF(OR(W4171="DNP",W4171="")=TRUE,0,((W4179-W4171)*0.4)+(IF(Y4171="W",0.3,IF(Y4171="T",0,-0.3)))+(IF(X4171="",0,X4171*0.3)))+IF(OR(L4171="DNP",L4171="")=TRUE,0,((L4179-L4171)*0.4)+(IF(Y4171="W",0.3,IF(Y4171="T",0,-0.3)))+(IF(M4171="",0,M4171*0.3)))</f>
        <v>1.9666666666666686</v>
      </c>
      <c r="AH4171" s="247">
        <f t="shared" si="4017"/>
        <v>1.9015555555555566</v>
      </c>
      <c r="AI4171">
        <f t="shared" si="4010"/>
        <v>6</v>
      </c>
      <c r="AJ4171">
        <f t="shared" ref="AJ4171" si="4043">AI4171+VLOOKUP(A4171,$A$1997:$O$2101,15,FALSE)</f>
        <v>8</v>
      </c>
      <c r="AK4171">
        <f t="shared" si="3943"/>
        <v>46</v>
      </c>
    </row>
    <row r="4172" spans="1:37" ht="16.5" thickBot="1" x14ac:dyDescent="0.3">
      <c r="A4172" s="238" t="str">
        <f>CONCATENATE($C$10,"Wk ",B4172,"P",A4158)</f>
        <v>2015Wk 13P72</v>
      </c>
      <c r="B4172" s="52">
        <v>13</v>
      </c>
      <c r="C4172" s="52">
        <f>IFERROR(VLOOKUP($A4172,$A$106:$Q$3105,5,FALSE),"DNP")</f>
        <v>7</v>
      </c>
      <c r="D4172" s="52">
        <f>IFERROR(VLOOKUP($A4172,$A$106:$Q$3105,6,FALSE),"DNP")</f>
        <v>5</v>
      </c>
      <c r="E4172" s="52">
        <f>IFERROR(VLOOKUP($A4172,$A$106:$Q$3105,7,FALSE),"DNP")</f>
        <v>5</v>
      </c>
      <c r="F4172" s="52">
        <f>IFERROR(VLOOKUP($A4172,$A$106:$Q$3105,8,FALSE),"DNP")</f>
        <v>6</v>
      </c>
      <c r="G4172" s="52">
        <f>IFERROR(VLOOKUP($A4172,$A$106:$Q$3105,9,FALSE),"DNP")</f>
        <v>5</v>
      </c>
      <c r="H4172" s="52">
        <f>IFERROR(VLOOKUP($A4172,$A$106:$Q$3105,10,FALSE),"DNP")</f>
        <v>4</v>
      </c>
      <c r="I4172" s="52">
        <f>IFERROR(VLOOKUP($A4172,$A$106:$Q$3105,11,FALSE),"DNP")</f>
        <v>4</v>
      </c>
      <c r="J4172" s="52">
        <f>IFERROR(VLOOKUP($A4172,$A$106:$Q$3105,12,FALSE),"DNP")</f>
        <v>5</v>
      </c>
      <c r="K4172" s="52">
        <f>IFERROR(VLOOKUP($A4172,$A$106:$Q$3105,13,FALSE),"DNP")</f>
        <v>6</v>
      </c>
      <c r="L4172" s="239">
        <f>IF(OR(K4172="DNP",K4172=""),"DNP",SUM(C4172:K4172))</f>
        <v>47</v>
      </c>
      <c r="M4172" s="240">
        <f>IFERROR(VLOOKUP($A4172,$A$106:$Q$3105,17,FALSE),"DNP")</f>
        <v>2</v>
      </c>
      <c r="N4172" s="241"/>
      <c r="O4172" s="241"/>
      <c r="P4172" s="241"/>
      <c r="Q4172" s="241"/>
      <c r="R4172" s="241"/>
      <c r="S4172" s="241"/>
      <c r="T4172" s="241"/>
      <c r="U4172" s="241"/>
      <c r="V4172" s="241"/>
      <c r="W4172" s="242"/>
      <c r="X4172" s="243"/>
      <c r="Y4172" s="49" t="str">
        <f t="shared" ref="Y4172" si="4044">IF(M4172="DNP","DNP",IF(M4172=1,"T",IF(M4172&gt;1,"W","L")))</f>
        <v>W</v>
      </c>
      <c r="Z4172" s="49">
        <f t="shared" si="4002"/>
        <v>1</v>
      </c>
      <c r="AA4172" s="244">
        <f t="shared" si="4003"/>
        <v>12</v>
      </c>
      <c r="AB4172" s="250">
        <f t="shared" ref="AB4172" si="4045">IF(AE4172&gt;=4,ROUNDDOWN((((VLOOKUP(MAX(AE4160:AE4172),AE4160:AK4177,7,FALSE)+VLOOKUP(MAX(AE4160:AE4172)-1,AE4160:AK4177,7,FALSE)+VLOOKUP(MAX(AE4160:AE4172)-2,AE4160:AK4177,7,FALSE)+VLOOKUP(MAX(AE4160:AE4172)-3,AE4160:AK4177,7,FALSE))/4)-36)*0.8,0),G4158)</f>
        <v>10</v>
      </c>
      <c r="AC4172" s="246">
        <f t="shared" si="4036"/>
        <v>13</v>
      </c>
      <c r="AD4172" t="str">
        <f>IF(L4172&lt;&gt;"DNP","P","DNP")</f>
        <v>P</v>
      </c>
      <c r="AE4172" s="52">
        <f>COUNTIF(AD4160:AD4172,"=P")</f>
        <v>13</v>
      </c>
      <c r="AF4172" t="str">
        <f t="shared" si="4006"/>
        <v>R</v>
      </c>
      <c r="AG4172" s="247">
        <f>IF(OR(W4172="DNP",W4172="")=TRUE,0,((W4179-W4172)*0.4)+(IF(Y4172="W",0.3,IF(Y4172="T",0,-0.3)))+(IF(X4172="",0,X4172*0.3)))+IF(OR(L4172="DNP",L4172="")=TRUE,0,((L4179-L4172)*0.4)+(IF(Y4172="W",0.3,IF(Y4172="T",0,-0.3)))+(IF(M4172="",0,M4172*0.3)))</f>
        <v>1.9222222222222203</v>
      </c>
      <c r="AH4172" s="247">
        <f t="shared" si="4017"/>
        <v>3.1482222222222211</v>
      </c>
      <c r="AI4172">
        <f t="shared" si="4010"/>
        <v>7</v>
      </c>
      <c r="AJ4172">
        <f t="shared" ref="AJ4172" si="4046">AI4172+VLOOKUP(A4172,$A$2164:$O$2268,15,FALSE)</f>
        <v>8</v>
      </c>
      <c r="AK4172">
        <f t="shared" si="3943"/>
        <v>47</v>
      </c>
    </row>
    <row r="4173" spans="1:37" ht="16.5" thickBot="1" x14ac:dyDescent="0.3">
      <c r="A4173" s="238" t="str">
        <f>CONCATENATE($C$10,"Wk ",B4173,"P",A4158)</f>
        <v>2015Wk 14P72</v>
      </c>
      <c r="B4173" s="52">
        <v>14</v>
      </c>
      <c r="C4173" s="241"/>
      <c r="D4173" s="241"/>
      <c r="E4173" s="241"/>
      <c r="F4173" s="241"/>
      <c r="G4173" s="241"/>
      <c r="H4173" s="241"/>
      <c r="I4173" s="241"/>
      <c r="J4173" s="241"/>
      <c r="K4173" s="241"/>
      <c r="L4173" s="248"/>
      <c r="M4173" s="249"/>
      <c r="N4173" s="52">
        <f>IFERROR(VLOOKUP($A4173,$A$106:$Q$3105,5,FALSE),"DNP")</f>
        <v>5</v>
      </c>
      <c r="O4173" s="52">
        <f>IFERROR(VLOOKUP($A4173,$A$106:$Q$3105,6,FALSE),"DNP")</f>
        <v>6</v>
      </c>
      <c r="P4173" s="52">
        <f>IFERROR(VLOOKUP($A4173,$A$106:$Q$3105,7,FALSE),"DNP")</f>
        <v>7</v>
      </c>
      <c r="Q4173" s="52">
        <f>IFERROR(VLOOKUP($A4173,$A$106:$Q$3105,8,FALSE),"DNP")</f>
        <v>5</v>
      </c>
      <c r="R4173" s="52">
        <f>IFERROR(VLOOKUP($A4173,$A$106:$Q$3105,9,FALSE),"DNP")</f>
        <v>5</v>
      </c>
      <c r="S4173" s="52">
        <f>IFERROR(VLOOKUP($A4173,$A$106:$Q$3105,10,FALSE),"DNP")</f>
        <v>6</v>
      </c>
      <c r="T4173" s="52">
        <f>IFERROR(VLOOKUP($A4173,$A$106:$Q$3105,11,FALSE),"DNP")</f>
        <v>3</v>
      </c>
      <c r="U4173" s="52">
        <f>IFERROR(VLOOKUP($A4173,$A$106:$Q$3105,12,FALSE),"DNP")</f>
        <v>7</v>
      </c>
      <c r="V4173" s="52">
        <f>IFERROR(VLOOKUP($A4173,$A$106:$Q$3105,13,FALSE),"DNP")</f>
        <v>5</v>
      </c>
      <c r="W4173" s="239">
        <f>IF(OR(V4173="DNP",V4173=""),"DNP",SUM(N4173:V4173))</f>
        <v>49</v>
      </c>
      <c r="X4173" s="240">
        <f>IFERROR(VLOOKUP($A4173,$A$106:$Q$3105,17,FALSE),"DNP")</f>
        <v>1</v>
      </c>
      <c r="Y4173" s="49" t="str">
        <f t="shared" ref="Y4173" si="4047">IF(X4173="DNP","DNP",IF(X4173=1,"T",IF(X4173&gt;1,"W","L")))</f>
        <v>T</v>
      </c>
      <c r="Z4173" s="49">
        <f t="shared" si="4002"/>
        <v>1</v>
      </c>
      <c r="AA4173" s="244">
        <f t="shared" si="4003"/>
        <v>12</v>
      </c>
      <c r="AB4173" s="250">
        <f t="shared" ref="AB4173" si="4048">IF(AE4173&gt;=4,ROUNDDOWN((((VLOOKUP(MAX(AE4160:AE4173),AE4160:AK4177,7,FALSE)+VLOOKUP(MAX(AE4160:AE4173)-1,AE4160:AK4177,7,FALSE)+VLOOKUP(MAX(AE4160:AE4173)-2,AE4160:AK4177,7,FALSE)+VLOOKUP(MAX(AE4160:AE4173)-3,AE4160:AK4177,7,FALSE))/4)-36)*0.8,0),G4158)</f>
        <v>9</v>
      </c>
      <c r="AC4173" s="246">
        <f t="shared" si="4036"/>
        <v>14</v>
      </c>
      <c r="AD4173" t="str">
        <f>IF(W4173&lt;&gt;"DNP","P","DNP")</f>
        <v>P</v>
      </c>
      <c r="AE4173" s="52">
        <f>COUNTIF(AD4160:AD4173,"=P")</f>
        <v>14</v>
      </c>
      <c r="AF4173" t="str">
        <f t="shared" si="4006"/>
        <v>R</v>
      </c>
      <c r="AG4173" s="247">
        <f>IF(OR(W4173="DNP",W4173="")=TRUE,0,((W4179-W4173)*0.4)+(IF(Y4173="W",0.3,IF(Y4173="T",0,-0.3)))+(IF(X4173="",0,X4173*0.3)))+IF(OR(L4173="DNP",L4173="")=TRUE,0,((L4179-L4173)*0.4)+(IF(Y4173="W",0.3,IF(Y4173="T",0,-0.3)))+(IF(M4173="",0,M4173*0.3)))</f>
        <v>0.16666666666666854</v>
      </c>
      <c r="AH4173" s="247">
        <f t="shared" si="4017"/>
        <v>2.1035555555555572</v>
      </c>
      <c r="AI4173">
        <f t="shared" si="4010"/>
        <v>8</v>
      </c>
      <c r="AJ4173">
        <f t="shared" ref="AJ4173" si="4049">AI4173+VLOOKUP(A4173,$A$2331:$O$2435,15,FALSE)</f>
        <v>8</v>
      </c>
      <c r="AK4173">
        <f t="shared" si="3943"/>
        <v>49</v>
      </c>
    </row>
    <row r="4174" spans="1:37" ht="16.5" thickBot="1" x14ac:dyDescent="0.3">
      <c r="A4174" s="238" t="str">
        <f>CONCATENATE($C$10,"Wk ",B4174,"P",A4158)</f>
        <v>2015Wk 15P72</v>
      </c>
      <c r="B4174" s="52">
        <v>15</v>
      </c>
      <c r="C4174" s="52">
        <f>IFERROR(VLOOKUP($A4174,$A$106:$Q$3105,5,FALSE),"DNP")</f>
        <v>7</v>
      </c>
      <c r="D4174" s="52">
        <f>IFERROR(VLOOKUP($A4174,$A$106:$Q$3105,6,FALSE),"DNP")</f>
        <v>5</v>
      </c>
      <c r="E4174" s="52">
        <f>IFERROR(VLOOKUP($A4174,$A$106:$Q$3105,7,FALSE),"DNP")</f>
        <v>7</v>
      </c>
      <c r="F4174" s="52">
        <f>IFERROR(VLOOKUP($A4174,$A$106:$Q$3105,8,FALSE),"DNP")</f>
        <v>5</v>
      </c>
      <c r="G4174" s="52">
        <f>IFERROR(VLOOKUP($A4174,$A$106:$Q$3105,9,FALSE),"DNP")</f>
        <v>5</v>
      </c>
      <c r="H4174" s="52">
        <f>IFERROR(VLOOKUP($A4174,$A$106:$Q$3105,10,FALSE),"DNP")</f>
        <v>4</v>
      </c>
      <c r="I4174" s="52">
        <f>IFERROR(VLOOKUP($A4174,$A$106:$Q$3105,11,FALSE),"DNP")</f>
        <v>5</v>
      </c>
      <c r="J4174" s="52">
        <f>IFERROR(VLOOKUP($A4174,$A$106:$Q$3105,12,FALSE),"DNP")</f>
        <v>4</v>
      </c>
      <c r="K4174" s="52">
        <f>IFERROR(VLOOKUP($A4174,$A$106:$Q$3105,13,FALSE),"DNP")</f>
        <v>7</v>
      </c>
      <c r="L4174" s="239">
        <f>IF(OR(K4174="DNP",K4174=""),"DNP",SUM(C4174:K4174))</f>
        <v>49</v>
      </c>
      <c r="M4174" s="240">
        <f>IFERROR(VLOOKUP($A4174,$A$106:$Q$3105,17,FALSE),"DNP")</f>
        <v>2</v>
      </c>
      <c r="N4174" s="241"/>
      <c r="O4174" s="241"/>
      <c r="P4174" s="241"/>
      <c r="Q4174" s="241"/>
      <c r="R4174" s="241"/>
      <c r="S4174" s="241"/>
      <c r="T4174" s="241"/>
      <c r="U4174" s="241"/>
      <c r="V4174" s="241"/>
      <c r="W4174" s="242"/>
      <c r="X4174" s="243"/>
      <c r="Y4174" s="49" t="str">
        <f t="shared" ref="Y4174" si="4050">IF(M4174="DNP","DNP",IF(M4174=1,"T",IF(M4174&gt;1,"W","L")))</f>
        <v>W</v>
      </c>
      <c r="Z4174" s="49">
        <f t="shared" si="4002"/>
        <v>1</v>
      </c>
      <c r="AA4174" s="244">
        <f t="shared" si="4003"/>
        <v>9</v>
      </c>
      <c r="AB4174" s="250">
        <f t="shared" ref="AB4174" si="4051">IF(AE4174&gt;=4,ROUNDDOWN((((VLOOKUP(MAX(AE4160:AE4174),AE4160:AK4177,7,FALSE)+VLOOKUP(MAX(AE4160:AE4174)-1,AE4160:AK4177,7,FALSE)+VLOOKUP(MAX(AE4160:AE4174)-2,AE4160:AK4177,7,FALSE)+VLOOKUP(MAX(AE4160:AE4174)-3,AE4160:AK4177,7,FALSE))/4)-36)*0.8,0),G4158)</f>
        <v>9</v>
      </c>
      <c r="AC4174" s="246">
        <f t="shared" si="4036"/>
        <v>15</v>
      </c>
      <c r="AD4174" t="str">
        <f>IF(L4174&lt;&gt;"DNP","P","DNP")</f>
        <v>P</v>
      </c>
      <c r="AE4174" s="52">
        <f>COUNTIF(AD4160:AD4174,"=P")</f>
        <v>15</v>
      </c>
      <c r="AF4174" t="str">
        <f t="shared" si="4006"/>
        <v>R</v>
      </c>
      <c r="AG4174" s="247">
        <f>IF(OR(W4174="DNP",W4174="")=TRUE,0,((W4179-W4174)*0.4)+(IF(Y4174="W",0.3,IF(Y4174="T",0,-0.3)))+(IF(X4174="",0,X4174*0.3)))+IF(OR(L4174="DNP",L4174="")=TRUE,0,((L4179-L4174)*0.4)+(IF(Y4174="W",0.3,IF(Y4174="T",0,-0.3)))+(IF(M4174="",0,M4174*0.3)))</f>
        <v>1.12222222222222</v>
      </c>
      <c r="AH4174" s="247">
        <f t="shared" si="4017"/>
        <v>1.8682222222222207</v>
      </c>
      <c r="AI4174">
        <f t="shared" si="4010"/>
        <v>8</v>
      </c>
      <c r="AJ4174">
        <f t="shared" ref="AJ4174" si="4052">AI4174+VLOOKUP(A4174,$A$2498:$O$2602,15,FALSE)</f>
        <v>8</v>
      </c>
      <c r="AK4174">
        <f t="shared" si="3943"/>
        <v>49</v>
      </c>
    </row>
    <row r="4175" spans="1:37" ht="16.5" thickBot="1" x14ac:dyDescent="0.3">
      <c r="A4175" s="238" t="str">
        <f>CONCATENATE($C$10,"Wk ",B4175,"P",A4158)</f>
        <v>2015Wk 16P72</v>
      </c>
      <c r="B4175" s="52">
        <v>16</v>
      </c>
      <c r="C4175" s="241"/>
      <c r="D4175" s="241"/>
      <c r="E4175" s="241"/>
      <c r="F4175" s="241"/>
      <c r="G4175" s="241"/>
      <c r="H4175" s="241"/>
      <c r="I4175" s="241"/>
      <c r="J4175" s="241"/>
      <c r="K4175" s="241"/>
      <c r="L4175" s="248"/>
      <c r="M4175" s="249"/>
      <c r="N4175" s="52">
        <f>IFERROR(VLOOKUP($A4175,$A$106:$Q$3105,5,FALSE),"DNP")</f>
        <v>5</v>
      </c>
      <c r="O4175" s="52">
        <f>IFERROR(VLOOKUP($A4175,$A$106:$Q$3105,6,FALSE),"DNP")</f>
        <v>5</v>
      </c>
      <c r="P4175" s="52">
        <f>IFERROR(VLOOKUP($A4175,$A$106:$Q$3105,7,FALSE),"DNP")</f>
        <v>6</v>
      </c>
      <c r="Q4175" s="52">
        <f>IFERROR(VLOOKUP($A4175,$A$106:$Q$3105,8,FALSE),"DNP")</f>
        <v>4</v>
      </c>
      <c r="R4175" s="52">
        <f>IFERROR(VLOOKUP($A4175,$A$106:$Q$3105,9,FALSE),"DNP")</f>
        <v>5</v>
      </c>
      <c r="S4175" s="52">
        <f>IFERROR(VLOOKUP($A4175,$A$106:$Q$3105,10,FALSE),"DNP")</f>
        <v>4</v>
      </c>
      <c r="T4175" s="52">
        <f>IFERROR(VLOOKUP($A4175,$A$106:$Q$3105,11,FALSE),"DNP")</f>
        <v>3</v>
      </c>
      <c r="U4175" s="52">
        <f>IFERROR(VLOOKUP($A4175,$A$106:$Q$3105,12,FALSE),"DNP")</f>
        <v>5</v>
      </c>
      <c r="V4175" s="52">
        <f>IFERROR(VLOOKUP($A4175,$A$106:$Q$3105,13,FALSE),"DNP")</f>
        <v>6</v>
      </c>
      <c r="W4175" s="239">
        <f>IF(OR(V4175="DNP",V4175=""),"DNP",SUM(N4175:V4175))</f>
        <v>43</v>
      </c>
      <c r="X4175" s="240">
        <f>IFERROR(VLOOKUP($A4175,$A$106:$Q$3105,17,FALSE),"DNP")</f>
        <v>1</v>
      </c>
      <c r="Y4175" s="49" t="str">
        <f t="shared" ref="Y4175" si="4053">IF(X4175="DNP","DNP",IF(X4175=1,"T",IF(X4175&gt;1,"W","L")))</f>
        <v>T</v>
      </c>
      <c r="Z4175" s="49">
        <f t="shared" si="4002"/>
        <v>1</v>
      </c>
      <c r="AA4175" s="244">
        <f t="shared" si="4003"/>
        <v>18</v>
      </c>
      <c r="AB4175" s="250">
        <f t="shared" ref="AB4175" si="4054">IF(AE4175&gt;=4,ROUNDDOWN((((VLOOKUP(MAX(AE4160:AE4175),AE4160:AK4177,7,FALSE)+VLOOKUP(MAX(AE4160:AE4175)-1,AE4160:AK4177,7,FALSE)+VLOOKUP(MAX(AE4160:AE4175)-2,AE4160:AK4177,7,FALSE)+VLOOKUP(MAX(AE4160:AE4175)-3,AE4160:AK4177,7,FALSE))/4)-36)*0.8,0),G4158)</f>
        <v>8</v>
      </c>
      <c r="AC4175" s="246">
        <f t="shared" si="4036"/>
        <v>16</v>
      </c>
      <c r="AD4175" t="str">
        <f>IF(W4175&lt;&gt;"DNP","P","DNP")</f>
        <v>P</v>
      </c>
      <c r="AE4175" s="52">
        <f>COUNTIF(AD4160:AD4175,"=P")</f>
        <v>16</v>
      </c>
      <c r="AF4175" t="str">
        <f t="shared" si="4006"/>
        <v>R</v>
      </c>
      <c r="AG4175" s="247">
        <f>IF(OR(W4175="DNP",W4175="")=TRUE,0,((W4179-W4175)*0.4)+(IF(Y4175="W",0.3,IF(Y4175="T",0,-0.3)))+(IF(X4175="",0,X4175*0.3)))+IF(OR(L4175="DNP",L4175="")=TRUE,0,((L4179-L4175)*0.4)+(IF(Y4175="W",0.3,IF(Y4175="T",0,-0.3)))+(IF(M4175="",0,M4175*0.3)))</f>
        <v>2.5666666666666687</v>
      </c>
      <c r="AH4175" s="247">
        <f t="shared" si="4017"/>
        <v>3.3735555555555568</v>
      </c>
      <c r="AI4175">
        <f t="shared" si="4010"/>
        <v>9</v>
      </c>
      <c r="AJ4175">
        <f t="shared" ref="AJ4175" si="4055">AI4175+VLOOKUP(A4175,$A$2665:$O$2769,15,FALSE)</f>
        <v>14</v>
      </c>
      <c r="AK4175">
        <f t="shared" si="3943"/>
        <v>43</v>
      </c>
    </row>
    <row r="4176" spans="1:37" ht="16.5" thickBot="1" x14ac:dyDescent="0.3">
      <c r="A4176" s="238" t="str">
        <f>CONCATENATE($C$10,"Wk ",B4176,"P",A4158)</f>
        <v>2015Wk 17P72</v>
      </c>
      <c r="B4176" s="52">
        <v>17</v>
      </c>
      <c r="C4176" s="52">
        <f>IFERROR(VLOOKUP($A4176,$A$106:$Q$3105,5,FALSE),"DNP")</f>
        <v>5</v>
      </c>
      <c r="D4176" s="52">
        <f>IFERROR(VLOOKUP($A4176,$A$106:$Q$3105,6,FALSE),"DNP")</f>
        <v>6</v>
      </c>
      <c r="E4176" s="52">
        <f>IFERROR(VLOOKUP($A4176,$A$106:$Q$3105,7,FALSE),"DNP")</f>
        <v>5</v>
      </c>
      <c r="F4176" s="52">
        <f>IFERROR(VLOOKUP($A4176,$A$106:$Q$3105,8,FALSE),"DNP")</f>
        <v>5</v>
      </c>
      <c r="G4176" s="52">
        <f>IFERROR(VLOOKUP($A4176,$A$106:$Q$3105,9,FALSE),"DNP")</f>
        <v>5</v>
      </c>
      <c r="H4176" s="52">
        <f>IFERROR(VLOOKUP($A4176,$A$106:$Q$3105,10,FALSE),"DNP")</f>
        <v>4</v>
      </c>
      <c r="I4176" s="52">
        <f>IFERROR(VLOOKUP($A4176,$A$106:$Q$3105,11,FALSE),"DNP")</f>
        <v>5</v>
      </c>
      <c r="J4176" s="52">
        <f>IFERROR(VLOOKUP($A4176,$A$106:$Q$3105,12,FALSE),"DNP")</f>
        <v>5</v>
      </c>
      <c r="K4176" s="52">
        <f>IFERROR(VLOOKUP($A4176,$A$106:$Q$3105,13,FALSE),"DNP")</f>
        <v>6</v>
      </c>
      <c r="L4176" s="239">
        <f>IF(OR(K4176="DNP",K4176=""),"DNP",SUM(C4176:K4176))</f>
        <v>46</v>
      </c>
      <c r="M4176" s="240">
        <f>IFERROR(VLOOKUP($A4176,$A$106:$Q$3105,17,FALSE),"DNP")</f>
        <v>2</v>
      </c>
      <c r="N4176" s="241"/>
      <c r="O4176" s="241"/>
      <c r="P4176" s="241"/>
      <c r="Q4176" s="241"/>
      <c r="R4176" s="241"/>
      <c r="S4176" s="241"/>
      <c r="T4176" s="241"/>
      <c r="U4176" s="241"/>
      <c r="V4176" s="241"/>
      <c r="W4176" s="242"/>
      <c r="X4176" s="243"/>
      <c r="Y4176" s="49" t="str">
        <f t="shared" ref="Y4176" si="4056">IF(M4176="DNP","DNP",IF(M4176=1,"T",IF(M4176&gt;1,"W","L")))</f>
        <v>W</v>
      </c>
      <c r="Z4176" s="49">
        <f t="shared" si="4002"/>
        <v>1</v>
      </c>
      <c r="AA4176" s="244">
        <f t="shared" si="4003"/>
        <v>12</v>
      </c>
      <c r="AB4176" s="250">
        <f t="shared" ref="AB4176" si="4057">IF(AE4176&gt;=4,ROUNDDOWN((((VLOOKUP(MAX(AE4160:AE4176),AE4160:AK4177,7,FALSE)+VLOOKUP(MAX(AE4160:AE4176)-1,AE4160:AK4177,7,FALSE)+VLOOKUP(MAX(AE4160:AE4176)-2,AE4160:AK4177,7,FALSE)+VLOOKUP(MAX(AE4160:AE4176)-3,AE4160:AK4177,7,FALSE))/4)-36)*0.8,0),G4158)</f>
        <v>8</v>
      </c>
      <c r="AC4176" s="246">
        <f t="shared" si="4036"/>
        <v>17</v>
      </c>
      <c r="AD4176" t="str">
        <f>IF(L4176&lt;&gt;"DNP","P","DNP")</f>
        <v>P</v>
      </c>
      <c r="AE4176" s="52">
        <f>COUNTIF(AD4160:AD4176,"=P")</f>
        <v>17</v>
      </c>
      <c r="AF4176" t="str">
        <f t="shared" si="4006"/>
        <v>R</v>
      </c>
      <c r="AG4176" s="247">
        <f>IF(OR(W4176="DNP",W4176="")=TRUE,0,((W4179-W4176)*0.4)+(IF(Y4176="W",0.3,IF(Y4176="T",0,-0.3)))+(IF(X4176="",0,X4176*0.3)))+IF(OR(L4176="DNP",L4176="")=TRUE,0,((L4179-L4176)*0.4)+(IF(Y4176="W",0.3,IF(Y4176="T",0,-0.3)))+(IF(M4176="",0,M4176*0.3)))</f>
        <v>2.3222222222222202</v>
      </c>
      <c r="AH4176" s="247">
        <f t="shared" si="4017"/>
        <v>4.4122222222222209</v>
      </c>
      <c r="AI4176">
        <f t="shared" si="4010"/>
        <v>9</v>
      </c>
      <c r="AJ4176">
        <f t="shared" ref="AJ4176" si="4058">AI4176+VLOOKUP(A4176,$A$2832:$O$2936,15,FALSE)</f>
        <v>11</v>
      </c>
      <c r="AK4176">
        <f t="shared" si="3943"/>
        <v>46</v>
      </c>
    </row>
    <row r="4177" spans="1:37" ht="16.5" thickBot="1" x14ac:dyDescent="0.3">
      <c r="A4177" s="238" t="str">
        <f>CONCATENATE($C$10,"Wk ",B4177,"P",A4158)</f>
        <v>2015Wk 18P72</v>
      </c>
      <c r="B4177" s="52">
        <v>18</v>
      </c>
      <c r="C4177" s="241"/>
      <c r="D4177" s="241"/>
      <c r="E4177" s="241"/>
      <c r="F4177" s="241"/>
      <c r="G4177" s="241"/>
      <c r="H4177" s="241"/>
      <c r="I4177" s="241"/>
      <c r="J4177" s="241"/>
      <c r="K4177" s="241"/>
      <c r="L4177" s="248"/>
      <c r="M4177" s="249"/>
      <c r="N4177" s="52">
        <f>IFERROR(VLOOKUP($A4177,$A$106:$Q$3105,5,FALSE),"DNP")</f>
        <v>5</v>
      </c>
      <c r="O4177" s="52">
        <f>IFERROR(VLOOKUP($A4177,$A$106:$Q$3105,6,FALSE),"DNP")</f>
        <v>6</v>
      </c>
      <c r="P4177" s="52">
        <f>IFERROR(VLOOKUP($A4177,$A$106:$Q$3105,7,FALSE),"DNP")</f>
        <v>5</v>
      </c>
      <c r="Q4177" s="52">
        <f>IFERROR(VLOOKUP($A4177,$A$106:$Q$3105,8,FALSE),"DNP")</f>
        <v>4</v>
      </c>
      <c r="R4177" s="52">
        <f>IFERROR(VLOOKUP($A4177,$A$106:$Q$3105,9,FALSE),"DNP")</f>
        <v>3</v>
      </c>
      <c r="S4177" s="52">
        <f>IFERROR(VLOOKUP($A4177,$A$106:$Q$3105,10,FALSE),"DNP")</f>
        <v>6</v>
      </c>
      <c r="T4177" s="52">
        <f>IFERROR(VLOOKUP($A4177,$A$106:$Q$3105,11,FALSE),"DNP")</f>
        <v>4</v>
      </c>
      <c r="U4177" s="52">
        <f>IFERROR(VLOOKUP($A4177,$A$106:$Q$3105,12,FALSE),"DNP")</f>
        <v>5</v>
      </c>
      <c r="V4177" s="52">
        <f>IFERROR(VLOOKUP($A4177,$A$106:$Q$3105,13,FALSE),"DNP")</f>
        <v>5</v>
      </c>
      <c r="W4177" s="239">
        <f>IF(OR(V4177="DNP",V4177=""),"DNP",SUM(N4177:V4177))</f>
        <v>43</v>
      </c>
      <c r="X4177" s="240">
        <f>IFERROR(VLOOKUP($A4177,$A$106:$Q$3105,17,FALSE),"DNP")</f>
        <v>2</v>
      </c>
      <c r="Y4177" s="49" t="str">
        <f t="shared" ref="Y4177" si="4059">IF(X4177="DNP","DNP",IF(X4177=1,"T",IF(X4177&gt;1,"W","L")))</f>
        <v>W</v>
      </c>
      <c r="Z4177" s="49">
        <f t="shared" si="4002"/>
        <v>0</v>
      </c>
      <c r="AA4177" s="244">
        <f t="shared" si="4003"/>
        <v>0</v>
      </c>
      <c r="AB4177" s="250">
        <f t="shared" ref="AB4177" si="4060">IF(AE4177&gt;=4,ROUNDDOWN((((VLOOKUP(MAX(AE4160:AE4177),AE4160:AK4177,7,FALSE)+VLOOKUP(MAX(AE4160:AE4177)-1,AE4160:AK4177,7,FALSE)+VLOOKUP(MAX(AE4160:AE4177)-2,AE4160:AK4177,7,FALSE)+VLOOKUP(MAX(AE4160:AE4177)-3,AE4160:AK4177,7,FALSE))/4)-36)*0.8,0),G4158)</f>
        <v>7</v>
      </c>
      <c r="AC4177" s="246">
        <f t="shared" si="4036"/>
        <v>18</v>
      </c>
      <c r="AD4177" t="str">
        <f>IF(W4177&lt;&gt;"DNP","P","DNP")</f>
        <v>P</v>
      </c>
      <c r="AE4177" s="52">
        <f>COUNTIF(AD4160:AD4177,"=P")</f>
        <v>18</v>
      </c>
      <c r="AF4177" t="str">
        <f t="shared" si="4006"/>
        <v>R</v>
      </c>
      <c r="AG4177" s="247">
        <f>IF(OR(W4177="DNP",W4177="")=TRUE,0,((W4179-W4177)*0.4)+(IF(Y4177="W",0.3,IF(Y4177="T",0,-0.3)))+(IF(X4177="",0,X4177*0.3)))+IF(OR(L4177="DNP",L4177="")=TRUE,0,((L4179-L4177)*0.4)+(IF(Y4177="W",0.3,IF(Y4177="T",0,-0.3)))+(IF(M4177="",0,M4177*0.3)))</f>
        <v>3.1666666666666687</v>
      </c>
      <c r="AH4177" s="247">
        <f t="shared" si="4017"/>
        <v>5.5695555555555565</v>
      </c>
      <c r="AI4177">
        <f t="shared" si="4010"/>
        <v>10</v>
      </c>
      <c r="AJ4177">
        <f t="shared" ref="AJ4177" si="4061">AI4177+VLOOKUP(A4177,$A$2999:$O$3103,15,FALSE)</f>
        <v>15</v>
      </c>
      <c r="AK4177">
        <f t="shared" si="3943"/>
        <v>43</v>
      </c>
    </row>
    <row r="4178" spans="1:37" ht="18" x14ac:dyDescent="0.25">
      <c r="A4178" s="238" t="str">
        <f>CONCATENATE($C$10,"S&amp;AP",A4158)</f>
        <v>2015S&amp;AP72</v>
      </c>
      <c r="B4178" s="251" t="s">
        <v>321</v>
      </c>
      <c r="C4178" s="252" t="str">
        <f>CONCATENATE(SUM(C4160:C4177)+100,COUNT(C4160:C4177)+100)</f>
        <v>162109</v>
      </c>
      <c r="D4178" s="252" t="str">
        <f t="shared" ref="D4178:K4178" si="4062">CONCATENATE(SUM(D4160:D4177)+100,COUNT(D4160:D4177)+100)</f>
        <v>149109</v>
      </c>
      <c r="E4178" s="252" t="str">
        <f t="shared" si="4062"/>
        <v>158109</v>
      </c>
      <c r="F4178" s="252" t="str">
        <f t="shared" si="4062"/>
        <v>148109</v>
      </c>
      <c r="G4178" s="252" t="str">
        <f t="shared" si="4062"/>
        <v>146109</v>
      </c>
      <c r="H4178" s="252" t="str">
        <f t="shared" si="4062"/>
        <v>138109</v>
      </c>
      <c r="I4178" s="252" t="str">
        <f t="shared" si="4062"/>
        <v>145109</v>
      </c>
      <c r="J4178" s="252" t="str">
        <f t="shared" si="4062"/>
        <v>140109</v>
      </c>
      <c r="K4178" s="252" t="str">
        <f t="shared" si="4062"/>
        <v>160109</v>
      </c>
      <c r="L4178" s="253"/>
      <c r="M4178" s="254">
        <f>SUM(M4160:M4177)</f>
        <v>13</v>
      </c>
      <c r="N4178" s="252" t="str">
        <f>CONCATENATE(SUM(N4160:N4177)+100,COUNT(N4160:N4177)+100)</f>
        <v>151109</v>
      </c>
      <c r="O4178" s="252" t="str">
        <f t="shared" ref="O4178:V4178" si="4063">CONCATENATE(SUM(O4160:O4177)+100,COUNT(O4160:O4177)+100)</f>
        <v>153109</v>
      </c>
      <c r="P4178" s="252" t="str">
        <f t="shared" si="4063"/>
        <v>159109</v>
      </c>
      <c r="Q4178" s="252" t="str">
        <f t="shared" si="4063"/>
        <v>145109</v>
      </c>
      <c r="R4178" s="252" t="str">
        <f t="shared" si="4063"/>
        <v>138109</v>
      </c>
      <c r="S4178" s="252" t="str">
        <f t="shared" si="4063"/>
        <v>152109</v>
      </c>
      <c r="T4178" s="252" t="str">
        <f t="shared" si="4063"/>
        <v>137109</v>
      </c>
      <c r="U4178" s="252" t="str">
        <f t="shared" si="4063"/>
        <v>150109</v>
      </c>
      <c r="V4178" s="252" t="str">
        <f t="shared" si="4063"/>
        <v>153109</v>
      </c>
      <c r="W4178" s="253"/>
      <c r="X4178" s="254">
        <f>SUM(X4160:X4177)</f>
        <v>12</v>
      </c>
      <c r="Y4178" s="255"/>
      <c r="Z4178" s="256"/>
      <c r="AA4178" s="257"/>
      <c r="AB4178" s="52"/>
      <c r="AC4178" s="52"/>
    </row>
    <row r="4179" spans="1:37" ht="18" x14ac:dyDescent="0.25">
      <c r="B4179" s="251" t="s">
        <v>322</v>
      </c>
      <c r="C4179" s="258">
        <f>AVERAGE(C4160:C4177)</f>
        <v>6.8888888888888893</v>
      </c>
      <c r="D4179" s="258">
        <f t="shared" ref="D4179:K4179" si="4064">AVERAGE(D4160:D4177)</f>
        <v>5.4444444444444446</v>
      </c>
      <c r="E4179" s="258">
        <f t="shared" si="4064"/>
        <v>6.4444444444444446</v>
      </c>
      <c r="F4179" s="258">
        <f t="shared" si="4064"/>
        <v>5.333333333333333</v>
      </c>
      <c r="G4179" s="258">
        <f t="shared" si="4064"/>
        <v>5.1111111111111107</v>
      </c>
      <c r="H4179" s="258">
        <f t="shared" si="4064"/>
        <v>4.2222222222222223</v>
      </c>
      <c r="I4179" s="258">
        <f t="shared" si="4064"/>
        <v>5</v>
      </c>
      <c r="J4179" s="258">
        <f t="shared" si="4064"/>
        <v>4.4444444444444446</v>
      </c>
      <c r="K4179" s="258">
        <f t="shared" si="4064"/>
        <v>6.666666666666667</v>
      </c>
      <c r="L4179" s="259">
        <f>SUM(C4179:K4179)</f>
        <v>49.55555555555555</v>
      </c>
      <c r="M4179" s="260"/>
      <c r="N4179" s="258">
        <f>AVERAGE(N4160:N4177)</f>
        <v>5.666666666666667</v>
      </c>
      <c r="O4179" s="258">
        <f t="shared" ref="O4179:V4179" si="4065">AVERAGE(O4160:O4177)</f>
        <v>5.8888888888888893</v>
      </c>
      <c r="P4179" s="261">
        <f t="shared" si="4065"/>
        <v>6.5555555555555554</v>
      </c>
      <c r="Q4179" s="261">
        <f t="shared" si="4065"/>
        <v>5</v>
      </c>
      <c r="R4179" s="261">
        <f t="shared" si="4065"/>
        <v>4.2222222222222223</v>
      </c>
      <c r="S4179" s="261">
        <f t="shared" si="4065"/>
        <v>5.7777777777777777</v>
      </c>
      <c r="T4179" s="261">
        <f t="shared" si="4065"/>
        <v>4.1111111111111107</v>
      </c>
      <c r="U4179" s="261">
        <f t="shared" si="4065"/>
        <v>5.5555555555555554</v>
      </c>
      <c r="V4179" s="261">
        <f t="shared" si="4065"/>
        <v>5.8888888888888893</v>
      </c>
      <c r="W4179" s="262">
        <f>SUM(N4179:V4179)</f>
        <v>48.666666666666671</v>
      </c>
      <c r="X4179" s="260"/>
      <c r="Y4179" s="148"/>
      <c r="Z4179" s="263"/>
      <c r="AA4179" s="264"/>
      <c r="AB4179" s="52"/>
      <c r="AC4179" s="52"/>
    </row>
    <row r="4180" spans="1:37" x14ac:dyDescent="0.25">
      <c r="B4180" s="265"/>
      <c r="C4180" s="266"/>
      <c r="D4180" s="265"/>
      <c r="E4180" s="266"/>
      <c r="F4180" s="265"/>
      <c r="G4180" s="266"/>
      <c r="H4180" s="265"/>
      <c r="I4180" s="266"/>
      <c r="J4180" s="265"/>
      <c r="K4180" s="266"/>
      <c r="L4180" s="265"/>
      <c r="M4180" s="266"/>
      <c r="N4180" s="265"/>
      <c r="O4180" s="266"/>
      <c r="P4180" s="265"/>
      <c r="Q4180" s="266"/>
      <c r="R4180" s="265"/>
      <c r="S4180" s="266"/>
      <c r="T4180" s="265"/>
      <c r="U4180" s="266"/>
      <c r="V4180" s="265"/>
      <c r="W4180" s="266"/>
      <c r="X4180" s="265"/>
      <c r="Y4180" s="266"/>
      <c r="Z4180" s="265"/>
      <c r="AA4180" s="266"/>
      <c r="AB4180" s="265"/>
      <c r="AC4180" s="266"/>
    </row>
    <row r="4181" spans="1:37" ht="18.75" thickBot="1" x14ac:dyDescent="0.3">
      <c r="B4181" s="267"/>
      <c r="C4181" s="267"/>
      <c r="D4181" s="267"/>
      <c r="E4181" s="296" t="s">
        <v>323</v>
      </c>
      <c r="F4181" s="297"/>
      <c r="G4181" s="297"/>
      <c r="H4181" s="297"/>
      <c r="I4181" s="297"/>
      <c r="J4181" s="297"/>
      <c r="K4181" s="297"/>
      <c r="L4181" s="297"/>
      <c r="M4181" s="297"/>
    </row>
    <row r="4182" spans="1:37" ht="16.5" thickBot="1" x14ac:dyDescent="0.3">
      <c r="B4182" s="267"/>
      <c r="C4182" s="52"/>
      <c r="D4182" s="268" t="s">
        <v>324</v>
      </c>
      <c r="E4182" s="293" t="s">
        <v>325</v>
      </c>
      <c r="F4182" s="294"/>
      <c r="G4182" s="294"/>
      <c r="H4182" s="294"/>
      <c r="I4182" s="294"/>
      <c r="J4182" s="294"/>
      <c r="K4182" s="294"/>
      <c r="L4182" s="294"/>
      <c r="M4182" s="295"/>
      <c r="P4182" t="s">
        <v>326</v>
      </c>
      <c r="R4182" t="s">
        <v>327</v>
      </c>
    </row>
    <row r="4183" spans="1:37" x14ac:dyDescent="0.25">
      <c r="B4183" s="267"/>
      <c r="C4183" s="52"/>
      <c r="D4183" s="269">
        <f>MAX(AC4160:AC4177)</f>
        <v>18</v>
      </c>
      <c r="E4183" s="270" t="s">
        <v>328</v>
      </c>
      <c r="F4183" s="271" t="s">
        <v>329</v>
      </c>
      <c r="G4183" s="271" t="s">
        <v>330</v>
      </c>
      <c r="H4183" s="271" t="s">
        <v>331</v>
      </c>
      <c r="I4183" s="271" t="s">
        <v>332</v>
      </c>
      <c r="J4183" s="271" t="s">
        <v>19</v>
      </c>
      <c r="K4183" s="271" t="s">
        <v>333</v>
      </c>
      <c r="L4183" s="271" t="s">
        <v>334</v>
      </c>
      <c r="M4183" s="272" t="s">
        <v>312</v>
      </c>
      <c r="N4183" t="s">
        <v>318</v>
      </c>
      <c r="O4183" s="273" t="s">
        <v>18</v>
      </c>
      <c r="P4183" s="274" t="s">
        <v>335</v>
      </c>
      <c r="Q4183" s="274" t="s">
        <v>336</v>
      </c>
      <c r="R4183" t="s">
        <v>0</v>
      </c>
      <c r="S4183" t="s">
        <v>1</v>
      </c>
      <c r="T4183" t="s">
        <v>13</v>
      </c>
      <c r="U4183" t="s">
        <v>337</v>
      </c>
      <c r="V4183" s="237" t="s">
        <v>338</v>
      </c>
      <c r="W4183" s="237" t="s">
        <v>339</v>
      </c>
      <c r="X4183" s="237" t="s">
        <v>340</v>
      </c>
      <c r="Y4183" s="237" t="s">
        <v>341</v>
      </c>
      <c r="Z4183" s="237" t="s">
        <v>342</v>
      </c>
      <c r="AA4183" s="237" t="s">
        <v>343</v>
      </c>
      <c r="AB4183" s="237" t="s">
        <v>344</v>
      </c>
      <c r="AC4183" s="237" t="s">
        <v>345</v>
      </c>
    </row>
    <row r="4184" spans="1:37" ht="16.5" thickBot="1" x14ac:dyDescent="0.3">
      <c r="A4184" s="238" t="str">
        <f>CONCATENATE($C$10,"P",A4158)</f>
        <v>2015P72</v>
      </c>
      <c r="B4184" s="275"/>
      <c r="C4184" s="52" t="str">
        <f>C4158</f>
        <v>Jim Morgan</v>
      </c>
      <c r="D4184" s="276">
        <f>IF(D4183=0,G4158,VLOOKUP(D4183,B4160:AB4177,27,FALSE))</f>
        <v>7</v>
      </c>
      <c r="E4184" s="277">
        <f>E4187+E4190</f>
        <v>25</v>
      </c>
      <c r="F4184" s="277">
        <f>F4187+F4190</f>
        <v>11</v>
      </c>
      <c r="G4184" s="277">
        <f>G4187+G4190</f>
        <v>4</v>
      </c>
      <c r="H4184" s="277">
        <f>H4187+H4190</f>
        <v>3</v>
      </c>
      <c r="I4184" s="277">
        <f>I4187+I4190</f>
        <v>36</v>
      </c>
      <c r="J4184" s="278">
        <f>E4184/I4184</f>
        <v>0.69444444444444442</v>
      </c>
      <c r="K4184" s="279">
        <f>F4184/SUM(F4184:H4184)</f>
        <v>0.61111111111111116</v>
      </c>
      <c r="L4184" s="277">
        <f>L4187+L4190</f>
        <v>7</v>
      </c>
      <c r="M4184" s="277">
        <f>M4187+M4190</f>
        <v>84</v>
      </c>
      <c r="N4184" s="247">
        <f>VLOOKUP(D4183,AC4160:AH4177,6,FALSE)</f>
        <v>5.5695555555555565</v>
      </c>
      <c r="O4184">
        <f>IFERROR(VLOOKUP(D4183,AC4160:AI4177,7,FALSE),AI4160)</f>
        <v>10</v>
      </c>
      <c r="P4184" s="134">
        <f>IF(D4184&lt;=-1,ROUNDUP(((((ROUNDDOWN((AVERAGE(L4160:L4177,W4160:W4177)-36)*0.8,0)+0.001)/0.8)+36)*(COUNT(L4160:L4177,W4160:W4177)+1))-SUM(L4160:L4177,W4160:W4177),0),ROUNDUP(((((ROUNDDOWN((AVERAGE(L4160:L4177,W4160:W4177)-36)*0.8,0)+1)/0.8)+36)*(COUNT(L4160:L4177,W4160:W4177)+1))-SUM(L4160:L4177,W4160:W4177),0))</f>
        <v>62</v>
      </c>
      <c r="Q4184" s="134">
        <f>IF(ROUNDDOWN((AVERAGE(L4160:L4177,W4160:W4177)-36)*0.8,0)&lt;=0,ROUNDDOWN(((((ROUNDDOWN((AVERAGE(L4160:L4177,W4160:W4177)-36)*0.8,0)-1)/0.8)+36)*(COUNT(L4160:L4177,W4160:W4177)+1))-SUM(L4160:L4177,W4160:W4177),0),ROUNDDOWN(((((ROUNDDOWN((AVERAGE(L4160:L4177,W4160:W4177)-36)*0.8,0)-0.001)/0.8)+36)*(COUNT(L4160:L4177,W4160:W4177)+1))-SUM(L4160:L4177,W4160:W4177),0))</f>
        <v>37</v>
      </c>
      <c r="R4184" s="247">
        <f>L4179</f>
        <v>49.55555555555555</v>
      </c>
      <c r="S4184" s="247">
        <f>W4179</f>
        <v>48.666666666666671</v>
      </c>
      <c r="T4184">
        <f>SUMIF(AD4160:AD4177,"P",AI4160:AI4177)</f>
        <v>119</v>
      </c>
      <c r="U4184">
        <f>SUMIF(AD4160:AD4177,"P",AJ4160:AJ4177)</f>
        <v>117</v>
      </c>
      <c r="V4184" s="280">
        <f>SUM(COUNTIF(C4160:C4177,3),COUNTIF(D4160:D4177,2),COUNTIF(E4160:E4177,3),COUNTIF(F4160:F4177,2),COUNTIF(G4160:G4177,2),COUNTIF(H4160:H4177,1),COUNTIF(I4160:I4177,2),COUNTIF(J4160:J4177,1),COUNTIF(K4160:K4177,2),COUNTIF(N4160:N4177,2),COUNTIF(O4160:O4177,2),COUNTIF(P4160:P4177,3),COUNTIF(Q4160:Q4177,2),COUNTIF(R4160:R4177,1),COUNTIF(S4160:S4177,2),COUNTIF(T4160:T4177,1),COUNTIF(U4160:U4177,2),COUNTIF(V4160:V4177,3))/(9*MAX($AE4160:$AE4177))</f>
        <v>0</v>
      </c>
      <c r="W4184" s="280">
        <f>SUM(COUNTIF(C4160:C4177,4),COUNTIF(D4160:D4177,3),COUNTIF(E4160:E4177,4),COUNTIF(F4160:F4177,3),COUNTIF(G4160:G4177,3),COUNTIF(H4160:H4177,2),COUNTIF(I4160:I4177,3),COUNTIF(J4160:J4177,2),COUNTIF(K4160:K4177,3),COUNTIF(N4160:N4177,3),COUNTIF(O4160:O4177,3),COUNTIF(P4160:P4177,4),COUNTIF(Q4160:Q4177,3),COUNTIF(R4160:R4177,2),COUNTIF(S4160:S4177,3),COUNTIF(T4160:T4177,2),COUNTIF(U4160:U4177,3),COUNTIF(V4160:V4177,4))/(9*MAX($AE4160:$AE4177))</f>
        <v>0</v>
      </c>
      <c r="X4184" s="280">
        <f>SUM(COUNTIF(C4160:C4177,5),COUNTIF(D4160:D4177,4),COUNTIF(E4160:E4177,5),COUNTIF(F4160:F4177,4),COUNTIF(G4160:G4177,4),COUNTIF(H4160:H4177,3),COUNTIF(I4160:I4177,4),COUNTIF(J4160:J4177,3),COUNTIF(K4160:K4177,4),COUNTIF(N4160:N4177,4),COUNTIF(O4160:O4177,4),COUNTIF(P4160:P4177,5),COUNTIF(Q4160:Q4177,4),COUNTIF(R4160:R4177,3),COUNTIF(S4160:S4177,4),COUNTIF(T4160:T4177,3),COUNTIF(U4160:U4177,4),COUNTIF(V4160:V4177,5))/(9*MAX($AE4160:$AE4177))</f>
        <v>0.1419753086419753</v>
      </c>
      <c r="Y4184" s="280">
        <f>SUM(COUNTIF(C4160:C4177,6),COUNTIF(D4160:D4177,5),COUNTIF(E4160:E4177,6),COUNTIF(F4160:F4177,5),COUNTIF(G4160:G4177,5),COUNTIF(H4160:H4177,4),COUNTIF(I4160:I4177,5),COUNTIF(J4160:J4177,4),COUNTIF(K4160:K4177,5),COUNTIF(N4160:N4177,5),COUNTIF(O4160:O4177,5),COUNTIF(P4160:P4177,6),COUNTIF(Q4160:Q4177,5),COUNTIF(R4160:R4177,4),COUNTIF(S4160:S4177,5),COUNTIF(T4160:T4177,4),COUNTIF(U4160:U4177,5),COUNTIF(V4160:V4177,6))/(9*MAX($AE4160:$AE4177))</f>
        <v>0.38271604938271603</v>
      </c>
      <c r="Z4184" s="280">
        <f>SUM(COUNTIF(C4160:C4177,"&gt;=7"),COUNTIF(D4160:D4177,"&gt;=6"),COUNTIF(E4160:E4177,"&gt;=7"),COUNTIF(F4160:F4177,"&gt;=6"),COUNTIF(G4160:G4177,"&gt;=6"),COUNTIF(H4160:H4177,"&gt;=5"),COUNTIF(I4160:I4177,"&gt;=6"),COUNTIF(J4160:J4177,"&gt;=5"),COUNTIF(K4160:K4177,"&gt;=6"),COUNTIF(N4160:N4177,"&gt;=6"),COUNTIF(O4160:O4177,"&gt;=6"),COUNTIF(P4160:P4177,"&gt;=7"),COUNTIF(Q4160:Q4177,"&gt;=6"),COUNTIF(R4160:R4177,"&gt;=5"),COUNTIF(S4160:S4177,"&gt;=6"),COUNTIF(T4160:T4177,"&gt;=5"),COUNTIF(U4160:U4177,"&gt;=6"),COUNTIF(V4160:V4177,"&gt;=7"))/(9*MAX($AE4160:$AE4177))</f>
        <v>0.47530864197530864</v>
      </c>
      <c r="AA4184">
        <f>AVERAGE(AI4160:AI4169)</f>
        <v>5.7</v>
      </c>
      <c r="AB4184">
        <f t="shared" ref="AB4184" si="4066">MAX(AI4160:AI4177)</f>
        <v>10</v>
      </c>
      <c r="AC4184">
        <f>MIN(AI4160:AI4176)</f>
        <v>4</v>
      </c>
    </row>
    <row r="4185" spans="1:37" x14ac:dyDescent="0.25">
      <c r="E4185" s="293" t="s">
        <v>346</v>
      </c>
      <c r="F4185" s="294"/>
      <c r="G4185" s="294"/>
      <c r="H4185" s="294"/>
      <c r="I4185" s="294"/>
      <c r="J4185" s="294"/>
      <c r="K4185" s="294"/>
      <c r="L4185" s="294"/>
      <c r="M4185" s="295"/>
    </row>
    <row r="4186" spans="1:37" x14ac:dyDescent="0.25">
      <c r="E4186" s="270" t="s">
        <v>328</v>
      </c>
      <c r="F4186" s="271" t="s">
        <v>329</v>
      </c>
      <c r="G4186" s="271" t="s">
        <v>330</v>
      </c>
      <c r="H4186" s="271" t="s">
        <v>331</v>
      </c>
      <c r="I4186" s="271" t="s">
        <v>332</v>
      </c>
      <c r="J4186" s="271" t="s">
        <v>19</v>
      </c>
      <c r="K4186" s="271" t="s">
        <v>333</v>
      </c>
      <c r="L4186" s="271" t="s">
        <v>334</v>
      </c>
      <c r="M4186" s="272" t="s">
        <v>312</v>
      </c>
    </row>
    <row r="4187" spans="1:37" ht="16.5" thickBot="1" x14ac:dyDescent="0.3">
      <c r="E4187" s="281">
        <f>M4178</f>
        <v>13</v>
      </c>
      <c r="F4187" s="199">
        <f>COUNTIF(M4160:M4177,"&gt;1")</f>
        <v>6</v>
      </c>
      <c r="G4187" s="199">
        <f>COUNTIF(M4160:M4177,"&lt;1")</f>
        <v>2</v>
      </c>
      <c r="H4187" s="199">
        <f>COUNTIF(M4160:M4177,"=1")</f>
        <v>1</v>
      </c>
      <c r="I4187" s="199">
        <f>SUM(F4187:H4187)*2</f>
        <v>18</v>
      </c>
      <c r="J4187" s="278">
        <f>E4187/I4187</f>
        <v>0.72222222222222221</v>
      </c>
      <c r="K4187" s="279">
        <f>F4187/SUM(F4187:H4187)</f>
        <v>0.66666666666666663</v>
      </c>
      <c r="L4187" s="282">
        <f>SUM(Z4160,Z4162,Z4164,Z4166,Z4168,Z4170,Z4172,Z4174,Z4176)</f>
        <v>5</v>
      </c>
      <c r="M4187" s="283">
        <f>SUM(AA4160,AA4162,AA4164,AA4166,AA4168,AA4170,AA4172,AA4174,AA4176)</f>
        <v>54</v>
      </c>
    </row>
    <row r="4188" spans="1:37" x14ac:dyDescent="0.25">
      <c r="E4188" s="293" t="s">
        <v>347</v>
      </c>
      <c r="F4188" s="294"/>
      <c r="G4188" s="294"/>
      <c r="H4188" s="294"/>
      <c r="I4188" s="294"/>
      <c r="J4188" s="294"/>
      <c r="K4188" s="294"/>
      <c r="L4188" s="294"/>
      <c r="M4188" s="295"/>
    </row>
    <row r="4189" spans="1:37" x14ac:dyDescent="0.25">
      <c r="E4189" s="270" t="s">
        <v>328</v>
      </c>
      <c r="F4189" s="271" t="s">
        <v>329</v>
      </c>
      <c r="G4189" s="271" t="s">
        <v>330</v>
      </c>
      <c r="H4189" s="271" t="s">
        <v>331</v>
      </c>
      <c r="I4189" s="271" t="s">
        <v>332</v>
      </c>
      <c r="J4189" s="271" t="s">
        <v>19</v>
      </c>
      <c r="K4189" s="271" t="s">
        <v>333</v>
      </c>
      <c r="L4189" s="271" t="s">
        <v>334</v>
      </c>
      <c r="M4189" s="272" t="s">
        <v>312</v>
      </c>
    </row>
    <row r="4190" spans="1:37" ht="16.5" thickBot="1" x14ac:dyDescent="0.3">
      <c r="E4190" s="281">
        <f>X4178</f>
        <v>12</v>
      </c>
      <c r="F4190" s="199">
        <f>COUNTIF(X4160:X4177,"&gt;1")</f>
        <v>5</v>
      </c>
      <c r="G4190" s="199">
        <f>COUNTIF(X4160:X4177,"&lt;1")</f>
        <v>2</v>
      </c>
      <c r="H4190" s="199">
        <f>COUNTIF(X4160:X4177,"=1")</f>
        <v>2</v>
      </c>
      <c r="I4190" s="199">
        <f>SUM(F4190:H4190)*2</f>
        <v>18</v>
      </c>
      <c r="J4190" s="278">
        <f>E4190/I4190</f>
        <v>0.66666666666666663</v>
      </c>
      <c r="K4190" s="279">
        <f>F4190/SUM(F4190:H4190)</f>
        <v>0.55555555555555558</v>
      </c>
      <c r="L4190" s="284">
        <f>SUM(Z4161,Z4163,Z4165,Z4167,Z4169,Z4171,Z4173,Z4175,Z4177)</f>
        <v>2</v>
      </c>
      <c r="M4190" s="285">
        <f>SUM(AA4161,AA4163,AA4165,AA4167,AA4169,AA4171,AA4173,AA4175,AA4177)</f>
        <v>30</v>
      </c>
    </row>
    <row r="4192" spans="1:37" ht="16.5" thickBot="1" x14ac:dyDescent="0.3"/>
    <row r="4193" spans="1:37" ht="21" thickBot="1" x14ac:dyDescent="0.35">
      <c r="A4193" s="223">
        <v>39</v>
      </c>
      <c r="B4193" s="224"/>
      <c r="C4193" s="225" t="s">
        <v>350</v>
      </c>
      <c r="D4193" s="225"/>
      <c r="E4193" s="225"/>
      <c r="F4193" s="23" t="s">
        <v>308</v>
      </c>
      <c r="G4193" s="226">
        <v>13</v>
      </c>
      <c r="I4193" s="225"/>
      <c r="J4193" s="52"/>
      <c r="K4193" s="52"/>
      <c r="L4193" s="298" t="s">
        <v>0</v>
      </c>
      <c r="M4193" s="299"/>
      <c r="N4193" s="225"/>
      <c r="O4193" s="225"/>
      <c r="P4193" s="225"/>
      <c r="Q4193" s="225"/>
      <c r="R4193" s="225" t="s">
        <v>309</v>
      </c>
      <c r="S4193" s="226"/>
      <c r="T4193" s="52"/>
      <c r="U4193" s="52"/>
      <c r="V4193" s="52"/>
      <c r="W4193" s="298" t="s">
        <v>1</v>
      </c>
      <c r="X4193" s="299"/>
      <c r="Y4193" s="52"/>
      <c r="Z4193" s="52"/>
      <c r="AA4193" s="52"/>
      <c r="AB4193" s="52"/>
      <c r="AC4193" s="52"/>
    </row>
    <row r="4194" spans="1:37" ht="16.5" thickBot="1" x14ac:dyDescent="0.3">
      <c r="B4194" s="52" t="s">
        <v>4</v>
      </c>
      <c r="C4194" s="228">
        <v>1</v>
      </c>
      <c r="D4194" s="229">
        <v>2</v>
      </c>
      <c r="E4194" s="229">
        <v>3</v>
      </c>
      <c r="F4194" s="229">
        <v>4</v>
      </c>
      <c r="G4194" s="229">
        <v>5</v>
      </c>
      <c r="H4194" s="229">
        <v>6</v>
      </c>
      <c r="I4194" s="229">
        <v>7</v>
      </c>
      <c r="J4194" s="229">
        <v>8</v>
      </c>
      <c r="K4194" s="230">
        <v>9</v>
      </c>
      <c r="L4194" s="231" t="s">
        <v>69</v>
      </c>
      <c r="M4194" s="232" t="s">
        <v>8</v>
      </c>
      <c r="N4194" s="233">
        <v>10</v>
      </c>
      <c r="O4194" s="234">
        <v>11</v>
      </c>
      <c r="P4194" s="234">
        <v>12</v>
      </c>
      <c r="Q4194" s="234">
        <v>13</v>
      </c>
      <c r="R4194" s="234">
        <v>14</v>
      </c>
      <c r="S4194" s="234">
        <v>15</v>
      </c>
      <c r="T4194" s="234">
        <v>16</v>
      </c>
      <c r="U4194" s="234">
        <v>17</v>
      </c>
      <c r="V4194" s="234">
        <v>18</v>
      </c>
      <c r="W4194" s="231" t="s">
        <v>69</v>
      </c>
      <c r="X4194" s="232" t="s">
        <v>8</v>
      </c>
      <c r="Y4194" s="235" t="s">
        <v>310</v>
      </c>
      <c r="Z4194" s="236" t="s">
        <v>311</v>
      </c>
      <c r="AA4194" s="235" t="s">
        <v>312</v>
      </c>
      <c r="AB4194" s="235" t="s">
        <v>313</v>
      </c>
      <c r="AC4194" s="237" t="s">
        <v>314</v>
      </c>
      <c r="AD4194" s="237" t="s">
        <v>315</v>
      </c>
      <c r="AE4194" s="237" t="s">
        <v>316</v>
      </c>
      <c r="AF4194" s="237" t="s">
        <v>192</v>
      </c>
      <c r="AG4194" s="237" t="s">
        <v>317</v>
      </c>
      <c r="AH4194" s="237" t="s">
        <v>318</v>
      </c>
      <c r="AI4194" s="237" t="s">
        <v>18</v>
      </c>
      <c r="AJ4194" s="237" t="s">
        <v>319</v>
      </c>
      <c r="AK4194" t="s">
        <v>69</v>
      </c>
    </row>
    <row r="4195" spans="1:37" ht="16.5" thickBot="1" x14ac:dyDescent="0.3">
      <c r="A4195" s="238" t="str">
        <f>CONCATENATE($C$10,"Wk ",B4195,"P",A4193)</f>
        <v>2015Wk 1P39</v>
      </c>
      <c r="B4195" s="52">
        <v>1</v>
      </c>
      <c r="C4195" s="52" t="str">
        <f>IFERROR(VLOOKUP($A4195,$A$106:$Q$3105,5,FALSE),"DNP")</f>
        <v>DNP</v>
      </c>
      <c r="D4195" s="52" t="str">
        <f>IFERROR(VLOOKUP($A4195,$A$106:$Q$3105,6,FALSE),"DNP")</f>
        <v>DNP</v>
      </c>
      <c r="E4195" s="52" t="str">
        <f>IFERROR(VLOOKUP($A4195,$A$106:$Q$3105,7,FALSE),"DNP")</f>
        <v>DNP</v>
      </c>
      <c r="F4195" s="52" t="str">
        <f>IFERROR(VLOOKUP($A4195,$A$106:$Q$3105,8,FALSE),"DNP")</f>
        <v>DNP</v>
      </c>
      <c r="G4195" s="52" t="str">
        <f>IFERROR(VLOOKUP($A4195,$A$106:$Q$3105,9,FALSE),"DNP")</f>
        <v>DNP</v>
      </c>
      <c r="H4195" s="52" t="str">
        <f>IFERROR(VLOOKUP($A4195,$A$106:$Q$3105,10,FALSE),"DNP")</f>
        <v>DNP</v>
      </c>
      <c r="I4195" s="52" t="str">
        <f>IFERROR(VLOOKUP($A4195,$A$106:$Q$3105,11,FALSE),"DNP")</f>
        <v>DNP</v>
      </c>
      <c r="J4195" s="52" t="str">
        <f>IFERROR(VLOOKUP($A4195,$A$106:$Q$3105,12,FALSE),"DNP")</f>
        <v>DNP</v>
      </c>
      <c r="K4195" s="52" t="str">
        <f>IFERROR(VLOOKUP($A4195,$A$106:$Q$3105,13,FALSE),"DNP")</f>
        <v>DNP</v>
      </c>
      <c r="L4195" s="239" t="str">
        <f>IF(OR(K4195="DNP",K4195=""),"DNP",SUM(C4195:K4195))</f>
        <v>DNP</v>
      </c>
      <c r="M4195" s="240" t="str">
        <f>IFERROR(VLOOKUP($A4195,$A$106:$Q$3105,17,FALSE),"DNP")</f>
        <v>DNP</v>
      </c>
      <c r="N4195" s="241"/>
      <c r="O4195" s="241"/>
      <c r="P4195" s="241"/>
      <c r="Q4195" s="241"/>
      <c r="R4195" s="241"/>
      <c r="S4195" s="241"/>
      <c r="T4195" s="241"/>
      <c r="U4195" s="241"/>
      <c r="V4195" s="241"/>
      <c r="W4195" s="242"/>
      <c r="X4195" s="243"/>
      <c r="Y4195" s="49" t="str">
        <f>IF(M4195="DNP","DNP",IF(M4195=1,"T",IF(M4195&gt;1,"W","L")))</f>
        <v>DNP</v>
      </c>
      <c r="Z4195" s="49" t="str">
        <f t="shared" ref="Z4195:Z4212" si="4067">IFERROR(VLOOKUP($A4195,$A$106:$Q$3105,15,FALSE),"")</f>
        <v/>
      </c>
      <c r="AA4195" s="244" t="str">
        <f t="shared" ref="AA4195:AA4212" si="4068">IFERROR(VLOOKUP($A4195,$A$106:$Q$3105,16,FALSE),"")</f>
        <v/>
      </c>
      <c r="AB4195" s="245">
        <f t="shared" ref="AB4195" si="4069">G4193</f>
        <v>13</v>
      </c>
      <c r="AC4195" s="246">
        <f t="shared" ref="AC4195:AC4203" si="4070">IF(VLOOKUP(LEFT($A4195,8),$A$106:$Q$3105,17,FALSE)="Played",B4195,"")</f>
        <v>1</v>
      </c>
      <c r="AD4195" t="str">
        <f>IF(L4195&lt;&gt;"DNP","P","DNP")</f>
        <v>DNP</v>
      </c>
      <c r="AE4195" s="52">
        <f>COUNTIF(AD4195:AD4195,"=P")</f>
        <v>0</v>
      </c>
      <c r="AF4195" t="str">
        <f t="shared" ref="AF4195:AF4212" si="4071">IFERROR(VLOOKUP($A4195,$A$106:$R$3105,18,FALSE),"DNP")</f>
        <v>DNP</v>
      </c>
      <c r="AG4195" s="247">
        <f>IF(OR(W4195="DNP",W4195="")=TRUE,0,((W4214-W4195)*0.4)+(IF(Y4195="W",0.3,IF(Y4195="T",0,-0.3)))+(IF(X4195="",0,X4195*0.3)))+IF(OR(L4195="DNP",L4195="")=TRUE,0,((L4214-L4195)*0.4)+(IF(Y4195="W",0.3,IF(Y4195="T",0,-0.3)))+(IF(M4195="",0,M4195*0.3)))</f>
        <v>0</v>
      </c>
      <c r="AH4195" s="247">
        <f>AG4195</f>
        <v>0</v>
      </c>
      <c r="AI4195">
        <f>(34-(AB4195*2))/2</f>
        <v>4</v>
      </c>
      <c r="AJ4195" t="e">
        <f t="shared" ref="AJ4195" si="4072">AI4195+VLOOKUP(A4195,$A$160:$O$264,15,FALSE)</f>
        <v>#N/A</v>
      </c>
      <c r="AK4195" t="str">
        <f t="shared" ref="AK4195:AK4247" si="4073">IFERROR(L4195+W4195,"DNP")</f>
        <v>DNP</v>
      </c>
    </row>
    <row r="4196" spans="1:37" ht="16.5" thickBot="1" x14ac:dyDescent="0.3">
      <c r="A4196" s="238" t="str">
        <f>CONCATENATE($C$10,"Wk ",B4196,"P",A4193)</f>
        <v>2015Wk 2P39</v>
      </c>
      <c r="B4196" s="52">
        <v>2</v>
      </c>
      <c r="C4196" s="241"/>
      <c r="D4196" s="241"/>
      <c r="E4196" s="241"/>
      <c r="F4196" s="241"/>
      <c r="G4196" s="241"/>
      <c r="H4196" s="241"/>
      <c r="I4196" s="241"/>
      <c r="J4196" s="241"/>
      <c r="K4196" s="241"/>
      <c r="L4196" s="248"/>
      <c r="M4196" s="249"/>
      <c r="N4196" s="52" t="str">
        <f>IFERROR(VLOOKUP($A4196,$A$106:$Q$3105,5,FALSE),"DNP")</f>
        <v>DNP</v>
      </c>
      <c r="O4196" s="52" t="str">
        <f>IFERROR(VLOOKUP($A4196,$A$106:$Q$3105,6,FALSE),"DNP")</f>
        <v>DNP</v>
      </c>
      <c r="P4196" s="52" t="str">
        <f>IFERROR(VLOOKUP($A4196,$A$106:$Q$3105,7,FALSE),"DNP")</f>
        <v>DNP</v>
      </c>
      <c r="Q4196" s="52" t="str">
        <f>IFERROR(VLOOKUP($A4196,$A$106:$Q$3105,8,FALSE),"DNP")</f>
        <v>DNP</v>
      </c>
      <c r="R4196" s="52" t="str">
        <f>IFERROR(VLOOKUP($A4196,$A$106:$Q$3105,9,FALSE),"DNP")</f>
        <v>DNP</v>
      </c>
      <c r="S4196" s="52" t="str">
        <f>IFERROR(VLOOKUP($A4196,$A$106:$Q$3105,10,FALSE),"DNP")</f>
        <v>DNP</v>
      </c>
      <c r="T4196" s="52" t="str">
        <f>IFERROR(VLOOKUP($A4196,$A$106:$Q$3105,11,FALSE),"DNP")</f>
        <v>DNP</v>
      </c>
      <c r="U4196" s="52" t="str">
        <f>IFERROR(VLOOKUP($A4196,$A$106:$Q$3105,12,FALSE),"DNP")</f>
        <v>DNP</v>
      </c>
      <c r="V4196" s="52" t="str">
        <f>IFERROR(VLOOKUP($A4196,$A$106:$Q$3105,13,FALSE),"DNP")</f>
        <v>DNP</v>
      </c>
      <c r="W4196" s="239" t="str">
        <f>IF(OR(V4196="DNP",V4196=""),"DNP",SUM(N4196:V4196))</f>
        <v>DNP</v>
      </c>
      <c r="X4196" s="240" t="str">
        <f>IFERROR(VLOOKUP($A4196,$A$106:$Q$3105,17,FALSE),"DNP")</f>
        <v>DNP</v>
      </c>
      <c r="Y4196" s="49" t="str">
        <f>IF(X4196="DNP","DNP",IF(X4196=1,"T",IF(X4196&gt;1,"W","L")))</f>
        <v>DNP</v>
      </c>
      <c r="Z4196" s="49" t="str">
        <f t="shared" si="4067"/>
        <v/>
      </c>
      <c r="AA4196" s="244" t="str">
        <f t="shared" si="4068"/>
        <v/>
      </c>
      <c r="AB4196" s="245">
        <f t="shared" ref="AB4196" si="4074">G4193</f>
        <v>13</v>
      </c>
      <c r="AC4196" s="246">
        <f t="shared" si="4070"/>
        <v>2</v>
      </c>
      <c r="AD4196" t="str">
        <f>IF(W4196&lt;&gt;"DNP","P","DNP")</f>
        <v>DNP</v>
      </c>
      <c r="AE4196" s="52">
        <f>COUNTIF(AD4195:AD4196,"=P")</f>
        <v>0</v>
      </c>
      <c r="AF4196" t="str">
        <f t="shared" si="4071"/>
        <v>DNP</v>
      </c>
      <c r="AG4196" s="247">
        <f>IF(OR(W4196="DNP",W4196="")=TRUE,0,((W4214-W4196)*0.4)+(IF(Y4196="W",0.3,IF(Y4196="T",0,-0.3)))+(IF(X4196="",0,X4196*0.3)))+IF(OR(L4196="DNP",L4196="")=TRUE,0,((L4214-L4196)*0.4)+(IF(Y4196="W",0.3,IF(Y4196="T",0,-0.3)))+(IF(M4196="",0,M4196*0.3)))</f>
        <v>0</v>
      </c>
      <c r="AH4196" s="247">
        <f>AG4196+(AG4195*0.67)</f>
        <v>0</v>
      </c>
      <c r="AI4196">
        <f t="shared" ref="AI4196:AI4212" si="4075">(34-(AB4196*2))/2</f>
        <v>4</v>
      </c>
      <c r="AJ4196" t="e">
        <f t="shared" ref="AJ4196" si="4076">AI4196+VLOOKUP(A4196,$A$327:$O$431,15,FALSE)</f>
        <v>#N/A</v>
      </c>
      <c r="AK4196" t="str">
        <f t="shared" si="4073"/>
        <v>DNP</v>
      </c>
    </row>
    <row r="4197" spans="1:37" ht="16.5" thickBot="1" x14ac:dyDescent="0.3">
      <c r="A4197" s="238" t="str">
        <f>CONCATENATE($C$10,"Wk ",B4197,"P",A4193)</f>
        <v>2015Wk 3P39</v>
      </c>
      <c r="B4197" s="52">
        <v>3</v>
      </c>
      <c r="C4197" s="52" t="str">
        <f>IFERROR(VLOOKUP($A4197,$A$106:$Q$3105,5,FALSE),"DNP")</f>
        <v>DNP</v>
      </c>
      <c r="D4197" s="52" t="str">
        <f>IFERROR(VLOOKUP($A4197,$A$106:$Q$3105,6,FALSE),"DNP")</f>
        <v>DNP</v>
      </c>
      <c r="E4197" s="52" t="str">
        <f>IFERROR(VLOOKUP($A4197,$A$106:$Q$3105,7,FALSE),"DNP")</f>
        <v>DNP</v>
      </c>
      <c r="F4197" s="52" t="str">
        <f>IFERROR(VLOOKUP($A4197,$A$106:$Q$3105,8,FALSE),"DNP")</f>
        <v>DNP</v>
      </c>
      <c r="G4197" s="52" t="str">
        <f>IFERROR(VLOOKUP($A4197,$A$106:$Q$3105,9,FALSE),"DNP")</f>
        <v>DNP</v>
      </c>
      <c r="H4197" s="52" t="str">
        <f>IFERROR(VLOOKUP($A4197,$A$106:$Q$3105,10,FALSE),"DNP")</f>
        <v>DNP</v>
      </c>
      <c r="I4197" s="52" t="str">
        <f>IFERROR(VLOOKUP($A4197,$A$106:$Q$3105,11,FALSE),"DNP")</f>
        <v>DNP</v>
      </c>
      <c r="J4197" s="52" t="str">
        <f>IFERROR(VLOOKUP($A4197,$A$106:$Q$3105,12,FALSE),"DNP")</f>
        <v>DNP</v>
      </c>
      <c r="K4197" s="52" t="str">
        <f>IFERROR(VLOOKUP($A4197,$A$106:$Q$3105,13,FALSE),"DNP")</f>
        <v>DNP</v>
      </c>
      <c r="L4197" s="239" t="str">
        <f>IF(OR(K4197="DNP",K4197=""),"DNP",SUM(C4197:K4197))</f>
        <v>DNP</v>
      </c>
      <c r="M4197" s="240" t="str">
        <f>IFERROR(VLOOKUP($A4197,$A$106:$Q$3105,17,FALSE),"DNP")</f>
        <v>DNP</v>
      </c>
      <c r="N4197" s="241"/>
      <c r="O4197" s="241"/>
      <c r="P4197" s="241"/>
      <c r="Q4197" s="241"/>
      <c r="R4197" s="241"/>
      <c r="S4197" s="241"/>
      <c r="T4197" s="241"/>
      <c r="U4197" s="241"/>
      <c r="V4197" s="241"/>
      <c r="W4197" s="242"/>
      <c r="X4197" s="243"/>
      <c r="Y4197" s="49" t="str">
        <f t="shared" ref="Y4197" si="4077">IF(M4197="DNP","DNP",IF(M4197=1,"T",IF(M4197&gt;1,"W","L")))</f>
        <v>DNP</v>
      </c>
      <c r="Z4197" s="49" t="str">
        <f t="shared" si="4067"/>
        <v/>
      </c>
      <c r="AA4197" s="244" t="str">
        <f t="shared" si="4068"/>
        <v/>
      </c>
      <c r="AB4197" s="250">
        <f t="shared" ref="AB4197" si="4078">G4193</f>
        <v>13</v>
      </c>
      <c r="AC4197" s="246">
        <f t="shared" si="4070"/>
        <v>3</v>
      </c>
      <c r="AD4197" t="str">
        <f>IF(L4197&lt;&gt;"DNP","P","DNP")</f>
        <v>DNP</v>
      </c>
      <c r="AE4197" s="52">
        <f>COUNTIF(AD4195:AD4197,"=P")</f>
        <v>0</v>
      </c>
      <c r="AF4197" t="str">
        <f t="shared" si="4071"/>
        <v>DNP</v>
      </c>
      <c r="AG4197" s="247">
        <f>IF(OR(W4197="DNP",W4197="")=TRUE,0,((W4214-W4197)*0.4)+(IF(Y4197="W",0.3,IF(Y4197="T",0,-0.3)))+(IF(X4197="",0,X4197*0.3)))+IF(OR(L4197="DNP",L4197="")=TRUE,0,((L4214-L4197)*0.4)+(IF(Y4197="W",0.3,IF(Y4197="T",0,-0.3)))+(IF(M4197="",0,M4197*0.3)))</f>
        <v>0</v>
      </c>
      <c r="AH4197" s="247">
        <f>AG4197+(AG4196*0.67)+AG4195*0.33</f>
        <v>0</v>
      </c>
      <c r="AI4197">
        <f t="shared" si="4075"/>
        <v>4</v>
      </c>
      <c r="AJ4197" t="e">
        <f t="shared" ref="AJ4197" si="4079">AI4197+VLOOKUP(A4197,$A$494:$O$598,15,FALSE)</f>
        <v>#N/A</v>
      </c>
      <c r="AK4197" t="str">
        <f t="shared" si="4073"/>
        <v>DNP</v>
      </c>
    </row>
    <row r="4198" spans="1:37" ht="16.5" thickBot="1" x14ac:dyDescent="0.3">
      <c r="A4198" s="238" t="str">
        <f>CONCATENATE($C$10,"Wk ",B4198,"P",A4193)</f>
        <v>2015Wk 4P39</v>
      </c>
      <c r="B4198" s="52">
        <v>4</v>
      </c>
      <c r="C4198" s="241"/>
      <c r="D4198" s="241"/>
      <c r="E4198" s="241"/>
      <c r="F4198" s="241"/>
      <c r="G4198" s="241"/>
      <c r="H4198" s="241"/>
      <c r="I4198" s="241"/>
      <c r="J4198" s="241"/>
      <c r="K4198" s="241"/>
      <c r="L4198" s="248"/>
      <c r="M4198" s="249"/>
      <c r="N4198" s="52" t="str">
        <f>IFERROR(VLOOKUP($A4198,$A$106:$Q$3105,5,FALSE),"DNP")</f>
        <v>DNP</v>
      </c>
      <c r="O4198" s="52" t="str">
        <f>IFERROR(VLOOKUP($A4198,$A$106:$Q$3105,6,FALSE),"DNP")</f>
        <v>DNP</v>
      </c>
      <c r="P4198" s="52" t="str">
        <f>IFERROR(VLOOKUP($A4198,$A$106:$Q$3105,7,FALSE),"DNP")</f>
        <v>DNP</v>
      </c>
      <c r="Q4198" s="52" t="str">
        <f>IFERROR(VLOOKUP($A4198,$A$106:$Q$3105,8,FALSE),"DNP")</f>
        <v>DNP</v>
      </c>
      <c r="R4198" s="52" t="str">
        <f>IFERROR(VLOOKUP($A4198,$A$106:$Q$3105,9,FALSE),"DNP")</f>
        <v>DNP</v>
      </c>
      <c r="S4198" s="52" t="str">
        <f>IFERROR(VLOOKUP($A4198,$A$106:$Q$3105,10,FALSE),"DNP")</f>
        <v>DNP</v>
      </c>
      <c r="T4198" s="52" t="str">
        <f>IFERROR(VLOOKUP($A4198,$A$106:$Q$3105,11,FALSE),"DNP")</f>
        <v>DNP</v>
      </c>
      <c r="U4198" s="52" t="str">
        <f>IFERROR(VLOOKUP($A4198,$A$106:$Q$3105,12,FALSE),"DNP")</f>
        <v>DNP</v>
      </c>
      <c r="V4198" s="52" t="str">
        <f>IFERROR(VLOOKUP($A4198,$A$106:$Q$3105,13,FALSE),"DNP")</f>
        <v>DNP</v>
      </c>
      <c r="W4198" s="239" t="str">
        <f>IF(OR(V4198="DNP",V4198=""),"DNP",SUM(N4198:V4198))</f>
        <v>DNP</v>
      </c>
      <c r="X4198" s="240" t="str">
        <f>IFERROR(VLOOKUP($A4198,$A$106:$Q$3105,17,FALSE),"DNP")</f>
        <v>DNP</v>
      </c>
      <c r="Y4198" s="49" t="str">
        <f t="shared" ref="Y4198" si="4080">IF(X4198="DNP","DNP",IF(X4198=1,"T",IF(X4198&gt;1,"W","L")))</f>
        <v>DNP</v>
      </c>
      <c r="Z4198" s="49" t="str">
        <f t="shared" si="4067"/>
        <v/>
      </c>
      <c r="AA4198" s="244" t="str">
        <f t="shared" si="4068"/>
        <v/>
      </c>
      <c r="AB4198" s="250">
        <f t="shared" ref="AB4198" si="4081">IF(AE4198&gt;=4,ROUNDDOWN((((VLOOKUP(MAX(AE4195:AE4198),AE4195:AK4212,7,FALSE)+VLOOKUP(MAX(AE4195:AE4198)-1,AE4195:AK4212,7,FALSE)+VLOOKUP(MAX(AE4195:AE4198)-2,AE4195:AK4212,7,FALSE)+VLOOKUP(MAX(AE4195:AE4198)-3,AE4195:AK4212,7,FALSE))/4)-36)*0.8,0),G4193)</f>
        <v>13</v>
      </c>
      <c r="AC4198" s="246">
        <f t="shared" si="4070"/>
        <v>4</v>
      </c>
      <c r="AD4198" t="str">
        <f>IF(W4198&lt;&gt;"DNP","P","DNP")</f>
        <v>DNP</v>
      </c>
      <c r="AE4198" s="52">
        <f>COUNTIF(AD4195:AD4198,"=P")</f>
        <v>0</v>
      </c>
      <c r="AF4198" t="str">
        <f t="shared" si="4071"/>
        <v>DNP</v>
      </c>
      <c r="AG4198" s="247">
        <f>IF(OR(W4198="DNP",W4198="")=TRUE,0,((W4214-W4198)*0.4)+(IF(Y4198="W",0.3,IF(Y4198="T",0,-0.3)))+(IF(X4198="",0,X4198*0.3)))+IF(OR(L4198="DNP",L4198="")=TRUE,0,((L4214-L4198)*0.4)+(IF(Y4198="W",0.3,IF(Y4198="T",0,-0.3)))+(IF(M4198="",0,M4198*0.3)))</f>
        <v>0</v>
      </c>
      <c r="AH4198" s="247">
        <f t="shared" ref="AH4198:AH4212" si="4082">AG4198+(AG4197*0.67)+AG4196*0.33</f>
        <v>0</v>
      </c>
      <c r="AI4198">
        <f t="shared" si="4075"/>
        <v>4</v>
      </c>
      <c r="AJ4198" t="e">
        <f t="shared" ref="AJ4198" si="4083">AI4198+VLOOKUP(A4198,$A$661:$O$765,15,FALSE)</f>
        <v>#N/A</v>
      </c>
      <c r="AK4198" t="str">
        <f t="shared" si="4073"/>
        <v>DNP</v>
      </c>
    </row>
    <row r="4199" spans="1:37" ht="16.5" thickBot="1" x14ac:dyDescent="0.3">
      <c r="A4199" s="238" t="str">
        <f>CONCATENATE($C$10,"Wk ",B4199,"P",A4193)</f>
        <v>2015Wk 5P39</v>
      </c>
      <c r="B4199" s="52">
        <v>5</v>
      </c>
      <c r="C4199" s="52" t="str">
        <f>IFERROR(VLOOKUP($A4199,$A$106:$Q$3105,5,FALSE),"DNP")</f>
        <v>DNP</v>
      </c>
      <c r="D4199" s="52" t="str">
        <f>IFERROR(VLOOKUP($A4199,$A$106:$Q$3105,6,FALSE),"DNP")</f>
        <v>DNP</v>
      </c>
      <c r="E4199" s="52" t="str">
        <f>IFERROR(VLOOKUP($A4199,$A$106:$Q$3105,7,FALSE),"DNP")</f>
        <v>DNP</v>
      </c>
      <c r="F4199" s="52" t="str">
        <f>IFERROR(VLOOKUP($A4199,$A$106:$Q$3105,8,FALSE),"DNP")</f>
        <v>DNP</v>
      </c>
      <c r="G4199" s="52" t="str">
        <f>IFERROR(VLOOKUP($A4199,$A$106:$Q$3105,9,FALSE),"DNP")</f>
        <v>DNP</v>
      </c>
      <c r="H4199" s="52" t="str">
        <f>IFERROR(VLOOKUP($A4199,$A$106:$Q$3105,10,FALSE),"DNP")</f>
        <v>DNP</v>
      </c>
      <c r="I4199" s="52" t="str">
        <f>IFERROR(VLOOKUP($A4199,$A$106:$Q$3105,11,FALSE),"DNP")</f>
        <v>DNP</v>
      </c>
      <c r="J4199" s="52" t="str">
        <f>IFERROR(VLOOKUP($A4199,$A$106:$Q$3105,12,FALSE),"DNP")</f>
        <v>DNP</v>
      </c>
      <c r="K4199" s="52" t="str">
        <f>IFERROR(VLOOKUP($A4199,$A$106:$Q$3105,13,FALSE),"DNP")</f>
        <v>DNP</v>
      </c>
      <c r="L4199" s="239" t="str">
        <f>IF(OR(K4199="DNP",K4199=""),"DNP",SUM(C4199:K4199))</f>
        <v>DNP</v>
      </c>
      <c r="M4199" s="240" t="str">
        <f>IFERROR(VLOOKUP($A4199,$A$106:$Q$3105,17,FALSE),"DNP")</f>
        <v>DNP</v>
      </c>
      <c r="N4199" s="241"/>
      <c r="O4199" s="241"/>
      <c r="P4199" s="241"/>
      <c r="Q4199" s="241"/>
      <c r="R4199" s="241"/>
      <c r="S4199" s="241"/>
      <c r="T4199" s="241"/>
      <c r="U4199" s="241"/>
      <c r="V4199" s="241"/>
      <c r="W4199" s="242"/>
      <c r="X4199" s="243"/>
      <c r="Y4199" s="49" t="str">
        <f t="shared" ref="Y4199" si="4084">IF(M4199="DNP","DNP",IF(M4199=1,"T",IF(M4199&gt;1,"W","L")))</f>
        <v>DNP</v>
      </c>
      <c r="Z4199" s="49" t="str">
        <f t="shared" si="4067"/>
        <v/>
      </c>
      <c r="AA4199" s="244" t="str">
        <f t="shared" si="4068"/>
        <v/>
      </c>
      <c r="AB4199" s="250">
        <f t="shared" ref="AB4199" si="4085">IF(AE4199&gt;=4,ROUNDDOWN((((VLOOKUP(MAX(AE4195:AE4199),AE4195:AK4212,7,FALSE)+VLOOKUP(MAX(AE4195:AE4199)-1,AE4195:AK4212,7,FALSE)+VLOOKUP(MAX(AE4195:AE4199)-2,AE4195:AK4212,7,FALSE)+VLOOKUP(MAX(AE4195:AE4199)-3,AE4195:AK4212,7,FALSE))/4)-36)*0.8,0),G4193)</f>
        <v>13</v>
      </c>
      <c r="AC4199" s="246">
        <f t="shared" si="4070"/>
        <v>5</v>
      </c>
      <c r="AD4199" t="str">
        <f>IF(L4199&lt;&gt;"DNP","P","DNP")</f>
        <v>DNP</v>
      </c>
      <c r="AE4199" s="52">
        <f>COUNTIF(AD4195:AD4199,"=P")</f>
        <v>0</v>
      </c>
      <c r="AF4199" t="str">
        <f t="shared" si="4071"/>
        <v>DNP</v>
      </c>
      <c r="AG4199" s="247">
        <f>IF(OR(W4199="DNP",W4199="")=TRUE,0,((W4214-W4199)*0.4)+(IF(Y4199="W",0.3,IF(Y4199="T",0,-0.3)))+(IF(X4199="",0,X4199*0.3)))+IF(OR(L4199="DNP",L4199="")=TRUE,0,((L4214-L4199)*0.4)+(IF(Y4199="W",0.3,IF(Y4199="T",0,-0.3)))+(IF(M4199="",0,M4199*0.3)))</f>
        <v>0</v>
      </c>
      <c r="AH4199" s="247">
        <f t="shared" si="4082"/>
        <v>0</v>
      </c>
      <c r="AI4199">
        <f t="shared" si="4075"/>
        <v>4</v>
      </c>
      <c r="AJ4199" t="e">
        <f t="shared" ref="AJ4199" si="4086">AI4199+VLOOKUP(A4199,$A$828:$O$932,15,FALSE)</f>
        <v>#N/A</v>
      </c>
      <c r="AK4199" t="str">
        <f t="shared" si="4073"/>
        <v>DNP</v>
      </c>
    </row>
    <row r="4200" spans="1:37" ht="16.5" thickBot="1" x14ac:dyDescent="0.3">
      <c r="A4200" s="238" t="str">
        <f>CONCATENATE($C$10,"Wk ",B4200,"P",A4193)</f>
        <v>2015Wk 6P39</v>
      </c>
      <c r="B4200" s="52">
        <v>6</v>
      </c>
      <c r="C4200" s="241"/>
      <c r="D4200" s="241"/>
      <c r="E4200" s="241"/>
      <c r="F4200" s="241"/>
      <c r="G4200" s="241"/>
      <c r="H4200" s="241"/>
      <c r="I4200" s="241"/>
      <c r="J4200" s="241"/>
      <c r="K4200" s="241"/>
      <c r="L4200" s="248"/>
      <c r="M4200" s="249"/>
      <c r="N4200" s="52" t="str">
        <f>IFERROR(VLOOKUP($A4200,$A$106:$Q$3105,5,FALSE),"DNP")</f>
        <v>DNP</v>
      </c>
      <c r="O4200" s="52" t="str">
        <f>IFERROR(VLOOKUP($A4200,$A$106:$Q$3105,6,FALSE),"DNP")</f>
        <v>DNP</v>
      </c>
      <c r="P4200" s="52" t="str">
        <f>IFERROR(VLOOKUP($A4200,$A$106:$Q$3105,7,FALSE),"DNP")</f>
        <v>DNP</v>
      </c>
      <c r="Q4200" s="52" t="str">
        <f>IFERROR(VLOOKUP($A4200,$A$106:$Q$3105,8,FALSE),"DNP")</f>
        <v>DNP</v>
      </c>
      <c r="R4200" s="52" t="str">
        <f>IFERROR(VLOOKUP($A4200,$A$106:$Q$3105,9,FALSE),"DNP")</f>
        <v>DNP</v>
      </c>
      <c r="S4200" s="52" t="str">
        <f>IFERROR(VLOOKUP($A4200,$A$106:$Q$3105,10,FALSE),"DNP")</f>
        <v>DNP</v>
      </c>
      <c r="T4200" s="52" t="str">
        <f>IFERROR(VLOOKUP($A4200,$A$106:$Q$3105,11,FALSE),"DNP")</f>
        <v>DNP</v>
      </c>
      <c r="U4200" s="52" t="str">
        <f>IFERROR(VLOOKUP($A4200,$A$106:$Q$3105,12,FALSE),"DNP")</f>
        <v>DNP</v>
      </c>
      <c r="V4200" s="52" t="str">
        <f>IFERROR(VLOOKUP($A4200,$A$106:$Q$3105,13,FALSE),"DNP")</f>
        <v>DNP</v>
      </c>
      <c r="W4200" s="239" t="str">
        <f>IF(OR(V4200="DNP",V4200=""),"DNP",SUM(N4200:V4200))</f>
        <v>DNP</v>
      </c>
      <c r="X4200" s="240" t="str">
        <f>IFERROR(VLOOKUP($A4200,$A$106:$Q$3105,17,FALSE),"DNP")</f>
        <v>DNP</v>
      </c>
      <c r="Y4200" s="49" t="str">
        <f t="shared" ref="Y4200" si="4087">IF(X4200="DNP","DNP",IF(X4200=1,"T",IF(X4200&gt;1,"W","L")))</f>
        <v>DNP</v>
      </c>
      <c r="Z4200" s="49" t="str">
        <f t="shared" si="4067"/>
        <v/>
      </c>
      <c r="AA4200" s="244" t="str">
        <f t="shared" si="4068"/>
        <v/>
      </c>
      <c r="AB4200" s="250">
        <f t="shared" ref="AB4200" si="4088">IF(AE4200&gt;=4,ROUNDDOWN((((VLOOKUP(MAX(AE4195:AE4200),AE4195:AK4212,7,FALSE)+VLOOKUP(MAX(AE4195:AE4200)-1,AE4195:AK4212,7,FALSE)+VLOOKUP(MAX(AE4195:AE4200)-2,AE4195:AK4212,7,FALSE)+VLOOKUP(MAX(AE4195:AE4200)-3,AE4195:AK4212,7,FALSE))/4)-36)*0.8,0),G4193)</f>
        <v>13</v>
      </c>
      <c r="AC4200" s="246">
        <f t="shared" si="4070"/>
        <v>6</v>
      </c>
      <c r="AD4200" t="str">
        <f>IF(W4200&lt;&gt;"DNP","P","DNP")</f>
        <v>DNP</v>
      </c>
      <c r="AE4200" s="52">
        <f>COUNTIF(AD4195:AD4200,"=P")</f>
        <v>0</v>
      </c>
      <c r="AF4200" t="str">
        <f t="shared" si="4071"/>
        <v>DNP</v>
      </c>
      <c r="AG4200" s="247">
        <f>IF(OR(W4200="DNP",W4200="")=TRUE,0,((W4214-W4200)*0.4)+(IF(Y4200="W",0.3,IF(Y4200="T",0,-0.3)))+(IF(X4200="",0,X4200*0.3)))+IF(OR(L4200="DNP",L4200="")=TRUE,0,((L4214-L4200)*0.4)+(IF(Y4200="W",0.3,IF(Y4200="T",0,-0.3)))+(IF(M4200="",0,M4200*0.3)))</f>
        <v>0</v>
      </c>
      <c r="AH4200" s="247">
        <f t="shared" si="4082"/>
        <v>0</v>
      </c>
      <c r="AI4200">
        <f t="shared" si="4075"/>
        <v>4</v>
      </c>
      <c r="AJ4200" t="e">
        <f t="shared" ref="AJ4200" si="4089">AI4200+VLOOKUP(A4200,$A$995:$O$1099,15,FALSE)</f>
        <v>#N/A</v>
      </c>
      <c r="AK4200" t="str">
        <f t="shared" si="4073"/>
        <v>DNP</v>
      </c>
    </row>
    <row r="4201" spans="1:37" ht="16.5" thickBot="1" x14ac:dyDescent="0.3">
      <c r="A4201" s="238" t="str">
        <f>CONCATENATE($C$10,"Wk ",B4201,"P",A4193)</f>
        <v>2015Wk 7P39</v>
      </c>
      <c r="B4201" s="52">
        <v>7</v>
      </c>
      <c r="C4201" s="52" t="str">
        <f>IFERROR(VLOOKUP($A4201,$A$106:$Q$3105,5,FALSE),"DNP")</f>
        <v>DNP</v>
      </c>
      <c r="D4201" s="52" t="str">
        <f>IFERROR(VLOOKUP($A4201,$A$106:$Q$3105,6,FALSE),"DNP")</f>
        <v>DNP</v>
      </c>
      <c r="E4201" s="52" t="str">
        <f>IFERROR(VLOOKUP($A4201,$A$106:$Q$3105,7,FALSE),"DNP")</f>
        <v>DNP</v>
      </c>
      <c r="F4201" s="52" t="str">
        <f>IFERROR(VLOOKUP($A4201,$A$106:$Q$3105,8,FALSE),"DNP")</f>
        <v>DNP</v>
      </c>
      <c r="G4201" s="52" t="str">
        <f>IFERROR(VLOOKUP($A4201,$A$106:$Q$3105,9,FALSE),"DNP")</f>
        <v>DNP</v>
      </c>
      <c r="H4201" s="52" t="str">
        <f>IFERROR(VLOOKUP($A4201,$A$106:$Q$3105,10,FALSE),"DNP")</f>
        <v>DNP</v>
      </c>
      <c r="I4201" s="52" t="str">
        <f>IFERROR(VLOOKUP($A4201,$A$106:$Q$3105,11,FALSE),"DNP")</f>
        <v>DNP</v>
      </c>
      <c r="J4201" s="52" t="str">
        <f>IFERROR(VLOOKUP($A4201,$A$106:$Q$3105,12,FALSE),"DNP")</f>
        <v>DNP</v>
      </c>
      <c r="K4201" s="52" t="str">
        <f>IFERROR(VLOOKUP($A4201,$A$106:$Q$3105,13,FALSE),"DNP")</f>
        <v>DNP</v>
      </c>
      <c r="L4201" s="239" t="str">
        <f>IF(OR(K4201="DNP",K4201=""),"DNP",SUM(C4201:K4201))</f>
        <v>DNP</v>
      </c>
      <c r="M4201" s="240" t="str">
        <f>IFERROR(VLOOKUP($A4201,$A$106:$Q$3105,17,FALSE),"DNP")</f>
        <v>DNP</v>
      </c>
      <c r="N4201" s="241"/>
      <c r="O4201" s="241"/>
      <c r="P4201" s="241"/>
      <c r="Q4201" s="241"/>
      <c r="R4201" s="241"/>
      <c r="S4201" s="241"/>
      <c r="T4201" s="241"/>
      <c r="U4201" s="241"/>
      <c r="V4201" s="241"/>
      <c r="W4201" s="242"/>
      <c r="X4201" s="243"/>
      <c r="Y4201" s="49" t="str">
        <f t="shared" ref="Y4201" si="4090">IF(M4201="DNP","DNP",IF(M4201=1,"T",IF(M4201&gt;1,"W","L")))</f>
        <v>DNP</v>
      </c>
      <c r="Z4201" s="49" t="str">
        <f t="shared" si="4067"/>
        <v/>
      </c>
      <c r="AA4201" s="244" t="str">
        <f t="shared" si="4068"/>
        <v/>
      </c>
      <c r="AB4201" s="250">
        <f t="shared" ref="AB4201" si="4091">IF(AE4201&gt;=4,ROUNDDOWN((((VLOOKUP(MAX(AE4195:AE4201),AE4195:AK4212,7,FALSE)+VLOOKUP(MAX(AE4195:AE4201)-1,AE4195:AK4212,7,FALSE)+VLOOKUP(MAX(AE4195:AE4201)-2,AE4195:AK4212,7,FALSE)+VLOOKUP(MAX(AE4195:AE4201)-3,AE4195:AK4212,7,FALSE))/4)-36)*0.8,0),G4193)</f>
        <v>13</v>
      </c>
      <c r="AC4201" s="246">
        <f t="shared" si="4070"/>
        <v>7</v>
      </c>
      <c r="AD4201" t="str">
        <f>IF(L4201&lt;&gt;"DNP","P","DNP")</f>
        <v>DNP</v>
      </c>
      <c r="AE4201" s="52">
        <f>COUNTIF(AD4195:AD4201,"=P")</f>
        <v>0</v>
      </c>
      <c r="AF4201" t="str">
        <f t="shared" si="4071"/>
        <v>DNP</v>
      </c>
      <c r="AG4201" s="247">
        <f>IF(OR(W4201="DNP",W4201="")=TRUE,0,((W4214-W4201)*0.4)+(IF(Y4201="W",0.3,IF(Y4201="T",0,-0.3)))+(IF(X4201="",0,X4201*0.3)))+IF(OR(L4201="DNP",L4201="")=TRUE,0,((L4214-L4201)*0.4)+(IF(Y4201="W",0.3,IF(Y4201="T",0,-0.3)))+(IF(M4201="",0,M4201*0.3)))</f>
        <v>0</v>
      </c>
      <c r="AH4201" s="247">
        <f t="shared" si="4082"/>
        <v>0</v>
      </c>
      <c r="AI4201">
        <f t="shared" si="4075"/>
        <v>4</v>
      </c>
      <c r="AJ4201" t="e">
        <f t="shared" ref="AJ4201" si="4092">AI4201+VLOOKUP(A4201,$A$1162:$O$1266,15,FALSE)</f>
        <v>#N/A</v>
      </c>
      <c r="AK4201" t="str">
        <f t="shared" si="4073"/>
        <v>DNP</v>
      </c>
    </row>
    <row r="4202" spans="1:37" ht="16.5" thickBot="1" x14ac:dyDescent="0.3">
      <c r="A4202" s="238" t="str">
        <f>CONCATENATE($C$10,"Wk ",B4202,"P",A4193)</f>
        <v>2015Wk 8P39</v>
      </c>
      <c r="B4202" s="52">
        <v>8</v>
      </c>
      <c r="C4202" s="241"/>
      <c r="D4202" s="241"/>
      <c r="E4202" s="241"/>
      <c r="F4202" s="241"/>
      <c r="G4202" s="241"/>
      <c r="H4202" s="241"/>
      <c r="I4202" s="241"/>
      <c r="J4202" s="241"/>
      <c r="K4202" s="241"/>
      <c r="L4202" s="248"/>
      <c r="M4202" s="249"/>
      <c r="N4202" s="52" t="str">
        <f>IFERROR(VLOOKUP($A4202,$A$106:$Q$3105,5,FALSE),"DNP")</f>
        <v>DNP</v>
      </c>
      <c r="O4202" s="52" t="str">
        <f>IFERROR(VLOOKUP($A4202,$A$106:$Q$3105,6,FALSE),"DNP")</f>
        <v>DNP</v>
      </c>
      <c r="P4202" s="52" t="str">
        <f>IFERROR(VLOOKUP($A4202,$A$106:$Q$3105,7,FALSE),"DNP")</f>
        <v>DNP</v>
      </c>
      <c r="Q4202" s="52" t="str">
        <f>IFERROR(VLOOKUP($A4202,$A$106:$Q$3105,8,FALSE),"DNP")</f>
        <v>DNP</v>
      </c>
      <c r="R4202" s="52" t="str">
        <f>IFERROR(VLOOKUP($A4202,$A$106:$Q$3105,9,FALSE),"DNP")</f>
        <v>DNP</v>
      </c>
      <c r="S4202" s="52" t="str">
        <f>IFERROR(VLOOKUP($A4202,$A$106:$Q$3105,10,FALSE),"DNP")</f>
        <v>DNP</v>
      </c>
      <c r="T4202" s="52" t="str">
        <f>IFERROR(VLOOKUP($A4202,$A$106:$Q$3105,11,FALSE),"DNP")</f>
        <v>DNP</v>
      </c>
      <c r="U4202" s="52" t="str">
        <f>IFERROR(VLOOKUP($A4202,$A$106:$Q$3105,12,FALSE),"DNP")</f>
        <v>DNP</v>
      </c>
      <c r="V4202" s="52" t="str">
        <f>IFERROR(VLOOKUP($A4202,$A$106:$Q$3105,13,FALSE),"DNP")</f>
        <v>DNP</v>
      </c>
      <c r="W4202" s="239" t="str">
        <f>IF(OR(V4202="DNP",V4202=""),"DNP",SUM(N4202:V4202))</f>
        <v>DNP</v>
      </c>
      <c r="X4202" s="240" t="str">
        <f>IFERROR(VLOOKUP($A4202,$A$106:$Q$3105,17,FALSE),"DNP")</f>
        <v>DNP</v>
      </c>
      <c r="Y4202" s="49" t="str">
        <f t="shared" ref="Y4202" si="4093">IF(X4202="DNP","DNP",IF(X4202=1,"T",IF(X4202&gt;1,"W","L")))</f>
        <v>DNP</v>
      </c>
      <c r="Z4202" s="49" t="str">
        <f t="shared" si="4067"/>
        <v/>
      </c>
      <c r="AA4202" s="244" t="str">
        <f t="shared" si="4068"/>
        <v/>
      </c>
      <c r="AB4202" s="250">
        <f t="shared" ref="AB4202" si="4094">IF(AE4202&gt;=4,ROUNDDOWN((((VLOOKUP(MAX(AE4195:AE4202),AE4195:AK4212,7,FALSE)+VLOOKUP(MAX(AE4195:AE4202)-1,AE4195:AK4212,7,FALSE)+VLOOKUP(MAX(AE4195:AE4202)-2,AE4195:AK4212,7,FALSE)+VLOOKUP(MAX(AE4195:AE4202)-3,AE4195:AK4212,7,FALSE))/4)-36)*0.8,0),G4193)</f>
        <v>13</v>
      </c>
      <c r="AC4202" s="246">
        <f t="shared" si="4070"/>
        <v>8</v>
      </c>
      <c r="AD4202" t="str">
        <f>IF(W4202&lt;&gt;"DNP","P","DNP")</f>
        <v>DNP</v>
      </c>
      <c r="AE4202" s="52">
        <f>COUNTIF(AD4195:AD4202,"=P")</f>
        <v>0</v>
      </c>
      <c r="AF4202" t="str">
        <f t="shared" si="4071"/>
        <v>DNP</v>
      </c>
      <c r="AG4202" s="247">
        <f>IF(OR(W4202="DNP",W4202="")=TRUE,0,((W4214-W4202)*0.4)+(IF(Y4202="W",0.3,IF(Y4202="T",0,-0.3)))+(IF(X4202="",0,X4202*0.3)))+IF(OR(L4202="DNP",L4202="")=TRUE,0,((L4214-L4202)*0.4)+(IF(Y4202="W",0.3,IF(Y4202="T",0,-0.3)))+(IF(M4202="",0,M4202*0.3)))</f>
        <v>0</v>
      </c>
      <c r="AH4202" s="247">
        <f t="shared" si="4082"/>
        <v>0</v>
      </c>
      <c r="AI4202">
        <f t="shared" si="4075"/>
        <v>4</v>
      </c>
      <c r="AJ4202" t="e">
        <f t="shared" ref="AJ4202" si="4095">AI4202+VLOOKUP(A4202,$A$1329:$O$1433,15,FALSE)</f>
        <v>#N/A</v>
      </c>
      <c r="AK4202" t="str">
        <f t="shared" si="4073"/>
        <v>DNP</v>
      </c>
    </row>
    <row r="4203" spans="1:37" ht="16.5" thickBot="1" x14ac:dyDescent="0.3">
      <c r="A4203" s="238" t="str">
        <f>CONCATENATE($C$10,"Wk ",B4203,"P",A4193)</f>
        <v>2015Wk 9P39</v>
      </c>
      <c r="B4203" s="52">
        <v>9</v>
      </c>
      <c r="C4203" s="52" t="str">
        <f>IFERROR(VLOOKUP($A4203,$A$106:$Q$3105,5,FALSE),"DNP")</f>
        <v>DNP</v>
      </c>
      <c r="D4203" s="52" t="str">
        <f>IFERROR(VLOOKUP($A4203,$A$106:$Q$3105,6,FALSE),"DNP")</f>
        <v>DNP</v>
      </c>
      <c r="E4203" s="52" t="str">
        <f>IFERROR(VLOOKUP($A4203,$A$106:$Q$3105,7,FALSE),"DNP")</f>
        <v>DNP</v>
      </c>
      <c r="F4203" s="52" t="str">
        <f>IFERROR(VLOOKUP($A4203,$A$106:$Q$3105,8,FALSE),"DNP")</f>
        <v>DNP</v>
      </c>
      <c r="G4203" s="52" t="str">
        <f>IFERROR(VLOOKUP($A4203,$A$106:$Q$3105,9,FALSE),"DNP")</f>
        <v>DNP</v>
      </c>
      <c r="H4203" s="52" t="str">
        <f>IFERROR(VLOOKUP($A4203,$A$106:$Q$3105,10,FALSE),"DNP")</f>
        <v>DNP</v>
      </c>
      <c r="I4203" s="52" t="str">
        <f>IFERROR(VLOOKUP($A4203,$A$106:$Q$3105,11,FALSE),"DNP")</f>
        <v>DNP</v>
      </c>
      <c r="J4203" s="52" t="str">
        <f>IFERROR(VLOOKUP($A4203,$A$106:$Q$3105,12,FALSE),"DNP")</f>
        <v>DNP</v>
      </c>
      <c r="K4203" s="52" t="str">
        <f>IFERROR(VLOOKUP($A4203,$A$106:$Q$3105,13,FALSE),"DNP")</f>
        <v>DNP</v>
      </c>
      <c r="L4203" s="239" t="str">
        <f>IF(OR(K4203="DNP",K4203=""),"DNP",SUM(C4203:K4203))</f>
        <v>DNP</v>
      </c>
      <c r="M4203" s="240" t="str">
        <f>IFERROR(VLOOKUP($A4203,$A$106:$Q$3105,17,FALSE),"DNP")</f>
        <v>DNP</v>
      </c>
      <c r="N4203" s="241"/>
      <c r="O4203" s="241"/>
      <c r="P4203" s="241"/>
      <c r="Q4203" s="241"/>
      <c r="R4203" s="241"/>
      <c r="S4203" s="241"/>
      <c r="T4203" s="241"/>
      <c r="U4203" s="241"/>
      <c r="V4203" s="241"/>
      <c r="W4203" s="242"/>
      <c r="X4203" s="243"/>
      <c r="Y4203" s="49" t="str">
        <f t="shared" ref="Y4203" si="4096">IF(M4203="DNP","DNP",IF(M4203=1,"T",IF(M4203&gt;1,"W","L")))</f>
        <v>DNP</v>
      </c>
      <c r="Z4203" s="49" t="str">
        <f t="shared" si="4067"/>
        <v/>
      </c>
      <c r="AA4203" s="244" t="str">
        <f t="shared" si="4068"/>
        <v/>
      </c>
      <c r="AB4203" s="250">
        <f t="shared" ref="AB4203" si="4097">IF(AE4203&gt;=4,ROUNDDOWN((((VLOOKUP(MAX(AE4195:AE4203),AE4195:AK4212,7,FALSE)+VLOOKUP(MAX(AE4195:AE4203)-1,AE4195:AK4212,7,FALSE)+VLOOKUP(MAX(AE4195:AE4203)-2,AE4195:AK4212,7,FALSE)+VLOOKUP(MAX(AE4195:AE4203)-3,AE4195:AK4212,7,FALSE))/4)-36)*0.8,0),G4193)</f>
        <v>13</v>
      </c>
      <c r="AC4203" s="246">
        <f t="shared" si="4070"/>
        <v>9</v>
      </c>
      <c r="AD4203" t="str">
        <f>IF(L4203&lt;&gt;"DNP","P","DNP")</f>
        <v>DNP</v>
      </c>
      <c r="AE4203" s="52">
        <f>COUNTIF(AD4195:AD4203,"=P")</f>
        <v>0</v>
      </c>
      <c r="AF4203" t="str">
        <f t="shared" si="4071"/>
        <v>DNP</v>
      </c>
      <c r="AG4203" s="247">
        <f>IF(OR(W4203="DNP",W4203="")=TRUE,0,((W4214-W4203)*0.4)+(IF(Y4203="W",0.3,IF(Y4203="T",0,-0.3)))+(IF(X4203="",0,X4203*0.3)))+IF(OR(L4203="DNP",L4203="")=TRUE,0,((L4214-L4203)*0.4)+(IF(Y4203="W",0.3,IF(Y4203="T",0,-0.3)))+(IF(M4203="",0,M4203*0.3)))</f>
        <v>0</v>
      </c>
      <c r="AH4203" s="247">
        <f t="shared" si="4082"/>
        <v>0</v>
      </c>
      <c r="AI4203">
        <f t="shared" si="4075"/>
        <v>4</v>
      </c>
      <c r="AJ4203" t="e">
        <f t="shared" ref="AJ4203" si="4098">AI4203+VLOOKUP(A4203,$A$1496:$O$1600,15,FALSE)</f>
        <v>#N/A</v>
      </c>
      <c r="AK4203" t="str">
        <f t="shared" si="4073"/>
        <v>DNP</v>
      </c>
    </row>
    <row r="4204" spans="1:37" ht="16.5" thickBot="1" x14ac:dyDescent="0.3">
      <c r="A4204" s="238" t="str">
        <f>CONCATENATE($C$10,"Wk ",B4204,"P",A4193)</f>
        <v>2015Wk 10P39</v>
      </c>
      <c r="B4204" s="52">
        <v>10</v>
      </c>
      <c r="C4204" s="241"/>
      <c r="D4204" s="241"/>
      <c r="E4204" s="241"/>
      <c r="F4204" s="241"/>
      <c r="G4204" s="241"/>
      <c r="H4204" s="241"/>
      <c r="I4204" s="241"/>
      <c r="J4204" s="241"/>
      <c r="K4204" s="241"/>
      <c r="L4204" s="248"/>
      <c r="M4204" s="249"/>
      <c r="N4204" s="52" t="str">
        <f>IFERROR(VLOOKUP($A4204,$A$106:$Q$3105,5,FALSE),"DNP")</f>
        <v>DNP</v>
      </c>
      <c r="O4204" s="52" t="str">
        <f>IFERROR(VLOOKUP($A4204,$A$106:$Q$3105,6,FALSE),"DNP")</f>
        <v>DNP</v>
      </c>
      <c r="P4204" s="52" t="str">
        <f>IFERROR(VLOOKUP($A4204,$A$106:$Q$3105,7,FALSE),"DNP")</f>
        <v>DNP</v>
      </c>
      <c r="Q4204" s="52" t="str">
        <f>IFERROR(VLOOKUP($A4204,$A$106:$Q$3105,8,FALSE),"DNP")</f>
        <v>DNP</v>
      </c>
      <c r="R4204" s="52" t="str">
        <f>IFERROR(VLOOKUP($A4204,$A$106:$Q$3105,9,FALSE),"DNP")</f>
        <v>DNP</v>
      </c>
      <c r="S4204" s="52" t="str">
        <f>IFERROR(VLOOKUP($A4204,$A$106:$Q$3105,10,FALSE),"DNP")</f>
        <v>DNP</v>
      </c>
      <c r="T4204" s="52" t="str">
        <f>IFERROR(VLOOKUP($A4204,$A$106:$Q$3105,11,FALSE),"DNP")</f>
        <v>DNP</v>
      </c>
      <c r="U4204" s="52" t="str">
        <f>IFERROR(VLOOKUP($A4204,$A$106:$Q$3105,12,FALSE),"DNP")</f>
        <v>DNP</v>
      </c>
      <c r="V4204" s="52" t="str">
        <f>IFERROR(VLOOKUP($A4204,$A$106:$Q$3105,13,FALSE),"DNP")</f>
        <v>DNP</v>
      </c>
      <c r="W4204" s="239" t="str">
        <f>IF(OR(V4204="DNP",V4204=""),"DNP",SUM(N4204:V4204))</f>
        <v>DNP</v>
      </c>
      <c r="X4204" s="240" t="str">
        <f>IFERROR(VLOOKUP($A4204,$A$106:$Q$3105,17,FALSE),"DNP")</f>
        <v>DNP</v>
      </c>
      <c r="Y4204" s="49" t="str">
        <f t="shared" ref="Y4204" si="4099">IF(X4204="DNP","DNP",IF(X4204=1,"T",IF(X4204&gt;1,"W","L")))</f>
        <v>DNP</v>
      </c>
      <c r="Z4204" s="49" t="str">
        <f t="shared" si="4067"/>
        <v/>
      </c>
      <c r="AA4204" s="244" t="str">
        <f t="shared" si="4068"/>
        <v/>
      </c>
      <c r="AB4204" s="250">
        <f t="shared" ref="AB4204" si="4100">IF(AE4204&gt;=4,ROUNDDOWN((((VLOOKUP(MAX(AE4195:AE4204),AE4195:AK4212,7,FALSE)+VLOOKUP(MAX(AE4195:AE4204)-1,AE4195:AK4212,7,FALSE)+VLOOKUP(MAX(AE4195:AE4204)-2,AE4195:AK4212,7,FALSE)+VLOOKUP(MAX(AE4195:AE4204)-3,AE4195:AK4212,7,FALSE))/4)-36)*0.8,0),G4193)</f>
        <v>13</v>
      </c>
      <c r="AC4204" s="246">
        <f t="shared" ref="AC4204:AC4212" si="4101">IF(VLOOKUP(LEFT($A4204,9),$A$106:$Q$3105,17,FALSE)="Played",B4204,"")</f>
        <v>10</v>
      </c>
      <c r="AD4204" t="str">
        <f>IF(W4204&lt;&gt;"DNP","P","DNP")</f>
        <v>DNP</v>
      </c>
      <c r="AE4204" s="52">
        <f>COUNTIF(AD4195:AD4204,"=P")</f>
        <v>0</v>
      </c>
      <c r="AF4204" t="str">
        <f t="shared" si="4071"/>
        <v>DNP</v>
      </c>
      <c r="AG4204" s="247">
        <f>IF(OR(W4204="DNP",W4204="")=TRUE,0,((W4214-W4204)*0.4)+(IF(Y4204="W",0.3,IF(Y4204="T",0,-0.3)))+(IF(X4204="",0,X4204*0.3)))+IF(OR(L4204="DNP",L4204="")=TRUE,0,((L4214-L4204)*0.4)+(IF(Y4204="W",0.3,IF(Y4204="T",0,-0.3)))+(IF(M4204="",0,M4204*0.3)))</f>
        <v>0</v>
      </c>
      <c r="AH4204" s="247">
        <f t="shared" si="4082"/>
        <v>0</v>
      </c>
      <c r="AI4204">
        <f t="shared" si="4075"/>
        <v>4</v>
      </c>
      <c r="AJ4204" t="e">
        <f t="shared" ref="AJ4204" si="4102">AI4204+VLOOKUP(A4204,$A$1663:$O$1767,15,FALSE)</f>
        <v>#N/A</v>
      </c>
      <c r="AK4204" t="str">
        <f t="shared" si="4073"/>
        <v>DNP</v>
      </c>
    </row>
    <row r="4205" spans="1:37" ht="16.5" thickBot="1" x14ac:dyDescent="0.3">
      <c r="A4205" s="238" t="str">
        <f>CONCATENATE($C$10,"Wk ",B4205,"P",A4193)</f>
        <v>2015Wk 11P39</v>
      </c>
      <c r="B4205" s="52">
        <v>11</v>
      </c>
      <c r="C4205" s="52" t="str">
        <f>IFERROR(VLOOKUP($A4205,$A$106:$Q$3105,5,FALSE),"DNP")</f>
        <v>DNP</v>
      </c>
      <c r="D4205" s="52" t="str">
        <f>IFERROR(VLOOKUP($A4205,$A$106:$Q$3105,6,FALSE),"DNP")</f>
        <v>DNP</v>
      </c>
      <c r="E4205" s="52" t="str">
        <f>IFERROR(VLOOKUP($A4205,$A$106:$Q$3105,7,FALSE),"DNP")</f>
        <v>DNP</v>
      </c>
      <c r="F4205" s="52" t="str">
        <f>IFERROR(VLOOKUP($A4205,$A$106:$Q$3105,8,FALSE),"DNP")</f>
        <v>DNP</v>
      </c>
      <c r="G4205" s="52" t="str">
        <f>IFERROR(VLOOKUP($A4205,$A$106:$Q$3105,9,FALSE),"DNP")</f>
        <v>DNP</v>
      </c>
      <c r="H4205" s="52" t="str">
        <f>IFERROR(VLOOKUP($A4205,$A$106:$Q$3105,10,FALSE),"DNP")</f>
        <v>DNP</v>
      </c>
      <c r="I4205" s="52" t="str">
        <f>IFERROR(VLOOKUP($A4205,$A$106:$Q$3105,11,FALSE),"DNP")</f>
        <v>DNP</v>
      </c>
      <c r="J4205" s="52" t="str">
        <f>IFERROR(VLOOKUP($A4205,$A$106:$Q$3105,12,FALSE),"DNP")</f>
        <v>DNP</v>
      </c>
      <c r="K4205" s="52" t="str">
        <f>IFERROR(VLOOKUP($A4205,$A$106:$Q$3105,13,FALSE),"DNP")</f>
        <v>DNP</v>
      </c>
      <c r="L4205" s="239" t="str">
        <f>IF(OR(K4205="DNP",K4205=""),"DNP",SUM(C4205:K4205))</f>
        <v>DNP</v>
      </c>
      <c r="M4205" s="240" t="str">
        <f>IFERROR(VLOOKUP($A4205,$A$106:$Q$3105,17,FALSE),"DNP")</f>
        <v>DNP</v>
      </c>
      <c r="N4205" s="241"/>
      <c r="O4205" s="241"/>
      <c r="P4205" s="241"/>
      <c r="Q4205" s="241"/>
      <c r="R4205" s="241"/>
      <c r="S4205" s="241"/>
      <c r="T4205" s="241"/>
      <c r="U4205" s="241"/>
      <c r="V4205" s="241"/>
      <c r="W4205" s="242"/>
      <c r="X4205" s="243"/>
      <c r="Y4205" s="49" t="str">
        <f t="shared" ref="Y4205" si="4103">IF(M4205="DNP","DNP",IF(M4205=1,"T",IF(M4205&gt;1,"W","L")))</f>
        <v>DNP</v>
      </c>
      <c r="Z4205" s="49" t="str">
        <f t="shared" si="4067"/>
        <v/>
      </c>
      <c r="AA4205" s="244" t="str">
        <f t="shared" si="4068"/>
        <v/>
      </c>
      <c r="AB4205" s="250">
        <f t="shared" ref="AB4205" si="4104">IF(AE4205&gt;=4,ROUNDDOWN((((VLOOKUP(MAX(AE4195:AE4205),AE4195:AK4212,7,FALSE)+VLOOKUP(MAX(AE4195:AE4205)-1,AE4195:AK4212,7,FALSE)+VLOOKUP(MAX(AE4195:AE4205)-2,AE4195:AK4212,7,FALSE)+VLOOKUP(MAX(AE4195:AE4205)-3,AE4195:AK4212,7,FALSE))/4)-36)*0.8,0),G4193)</f>
        <v>13</v>
      </c>
      <c r="AC4205" s="246">
        <f t="shared" si="4101"/>
        <v>11</v>
      </c>
      <c r="AD4205" t="str">
        <f>IF(L4205&lt;&gt;"DNP","P","DNP")</f>
        <v>DNP</v>
      </c>
      <c r="AE4205" s="52">
        <f>COUNTIF(AD4195:AD4205,"=P")</f>
        <v>0</v>
      </c>
      <c r="AF4205" t="str">
        <f t="shared" si="4071"/>
        <v>DNP</v>
      </c>
      <c r="AG4205" s="247">
        <f>IF(OR(W4205="DNP",W4205="")=TRUE,0,((W4214-W4205)*0.4)+(IF(Y4205="W",0.3,IF(Y4205="T",0,-0.3)))+(IF(X4205="",0,X4205*0.3)))+IF(OR(L4205="DNP",L4205="")=TRUE,0,((L4214-L4205)*0.4)+(IF(Y4205="W",0.3,IF(Y4205="T",0,-0.3)))+(IF(M4205="",0,M4205*0.3)))</f>
        <v>0</v>
      </c>
      <c r="AH4205" s="247">
        <f t="shared" si="4082"/>
        <v>0</v>
      </c>
      <c r="AI4205">
        <f t="shared" si="4075"/>
        <v>4</v>
      </c>
      <c r="AJ4205" t="e">
        <f t="shared" ref="AJ4205" si="4105">AI4205+VLOOKUP(A4205,$A$1830:$O$1934,15,FALSE)</f>
        <v>#N/A</v>
      </c>
      <c r="AK4205" t="str">
        <f t="shared" si="4073"/>
        <v>DNP</v>
      </c>
    </row>
    <row r="4206" spans="1:37" ht="16.5" thickBot="1" x14ac:dyDescent="0.3">
      <c r="A4206" s="238" t="str">
        <f>CONCATENATE($C$10,"Wk ",B4206,"P",A4193)</f>
        <v>2015Wk 12P39</v>
      </c>
      <c r="B4206" s="52">
        <v>12</v>
      </c>
      <c r="C4206" s="241"/>
      <c r="D4206" s="241"/>
      <c r="E4206" s="241"/>
      <c r="F4206" s="241"/>
      <c r="G4206" s="241"/>
      <c r="H4206" s="241"/>
      <c r="I4206" s="241"/>
      <c r="J4206" s="241"/>
      <c r="K4206" s="241"/>
      <c r="L4206" s="248"/>
      <c r="M4206" s="249"/>
      <c r="N4206" s="52" t="str">
        <f>IFERROR(VLOOKUP($A4206,$A$106:$Q$3105,5,FALSE),"DNP")</f>
        <v>DNP</v>
      </c>
      <c r="O4206" s="52" t="str">
        <f>IFERROR(VLOOKUP($A4206,$A$106:$Q$3105,6,FALSE),"DNP")</f>
        <v>DNP</v>
      </c>
      <c r="P4206" s="52" t="str">
        <f>IFERROR(VLOOKUP($A4206,$A$106:$Q$3105,7,FALSE),"DNP")</f>
        <v>DNP</v>
      </c>
      <c r="Q4206" s="52" t="str">
        <f>IFERROR(VLOOKUP($A4206,$A$106:$Q$3105,8,FALSE),"DNP")</f>
        <v>DNP</v>
      </c>
      <c r="R4206" s="52" t="str">
        <f>IFERROR(VLOOKUP($A4206,$A$106:$Q$3105,9,FALSE),"DNP")</f>
        <v>DNP</v>
      </c>
      <c r="S4206" s="52" t="str">
        <f>IFERROR(VLOOKUP($A4206,$A$106:$Q$3105,10,FALSE),"DNP")</f>
        <v>DNP</v>
      </c>
      <c r="T4206" s="52" t="str">
        <f>IFERROR(VLOOKUP($A4206,$A$106:$Q$3105,11,FALSE),"DNP")</f>
        <v>DNP</v>
      </c>
      <c r="U4206" s="52" t="str">
        <f>IFERROR(VLOOKUP($A4206,$A$106:$Q$3105,12,FALSE),"DNP")</f>
        <v>DNP</v>
      </c>
      <c r="V4206" s="52" t="str">
        <f>IFERROR(VLOOKUP($A4206,$A$106:$Q$3105,13,FALSE),"DNP")</f>
        <v>DNP</v>
      </c>
      <c r="W4206" s="239" t="str">
        <f>IF(OR(V4206="DNP",V4206=""),"DNP",SUM(N4206:V4206))</f>
        <v>DNP</v>
      </c>
      <c r="X4206" s="240" t="str">
        <f>IFERROR(VLOOKUP($A4206,$A$106:$Q$3105,17,FALSE),"DNP")</f>
        <v>DNP</v>
      </c>
      <c r="Y4206" s="49" t="str">
        <f t="shared" ref="Y4206" si="4106">IF(X4206="DNP","DNP",IF(X4206=1,"T",IF(X4206&gt;1,"W","L")))</f>
        <v>DNP</v>
      </c>
      <c r="Z4206" s="49" t="str">
        <f t="shared" si="4067"/>
        <v/>
      </c>
      <c r="AA4206" s="244" t="str">
        <f t="shared" si="4068"/>
        <v/>
      </c>
      <c r="AB4206" s="250">
        <f t="shared" ref="AB4206" si="4107">IF(AE4206&gt;=4,ROUNDDOWN((((VLOOKUP(MAX(AE4195:AE4206),AE4195:AK4212,7,FALSE)+VLOOKUP(MAX(AE4195:AE4206)-1,AE4195:AK4212,7,FALSE)+VLOOKUP(MAX(AE4195:AE4206)-2,AE4195:AK4212,7,FALSE)+VLOOKUP(MAX(AE4195:AE4206)-3,AE4195:AK4212,7,FALSE))/4)-36)*0.8,0),G4193)</f>
        <v>13</v>
      </c>
      <c r="AC4206" s="246">
        <f t="shared" si="4101"/>
        <v>12</v>
      </c>
      <c r="AD4206" t="str">
        <f>IF(W4206&lt;&gt;"DNP","P","DNP")</f>
        <v>DNP</v>
      </c>
      <c r="AE4206" s="52">
        <f>COUNTIF(AD4195:AD4206,"=P")</f>
        <v>0</v>
      </c>
      <c r="AF4206" t="str">
        <f t="shared" si="4071"/>
        <v>DNP</v>
      </c>
      <c r="AG4206" s="247">
        <f>IF(OR(W4206="DNP",W4206="")=TRUE,0,((W4214-W4206)*0.4)+(IF(Y4206="W",0.3,IF(Y4206="T",0,-0.3)))+(IF(X4206="",0,X4206*0.3)))+IF(OR(L4206="DNP",L4206="")=TRUE,0,((L4214-L4206)*0.4)+(IF(Y4206="W",0.3,IF(Y4206="T",0,-0.3)))+(IF(M4206="",0,M4206*0.3)))</f>
        <v>0</v>
      </c>
      <c r="AH4206" s="247">
        <f t="shared" si="4082"/>
        <v>0</v>
      </c>
      <c r="AI4206">
        <f t="shared" si="4075"/>
        <v>4</v>
      </c>
      <c r="AJ4206" t="e">
        <f t="shared" ref="AJ4206" si="4108">AI4206+VLOOKUP(A4206,$A$1997:$O$2101,15,FALSE)</f>
        <v>#N/A</v>
      </c>
      <c r="AK4206" t="str">
        <f t="shared" si="4073"/>
        <v>DNP</v>
      </c>
    </row>
    <row r="4207" spans="1:37" ht="16.5" thickBot="1" x14ac:dyDescent="0.3">
      <c r="A4207" s="238" t="str">
        <f>CONCATENATE($C$10,"Wk ",B4207,"P",A4193)</f>
        <v>2015Wk 13P39</v>
      </c>
      <c r="B4207" s="52">
        <v>13</v>
      </c>
      <c r="C4207" s="52" t="str">
        <f>IFERROR(VLOOKUP($A4207,$A$106:$Q$3105,5,FALSE),"DNP")</f>
        <v>DNP</v>
      </c>
      <c r="D4207" s="52" t="str">
        <f>IFERROR(VLOOKUP($A4207,$A$106:$Q$3105,6,FALSE),"DNP")</f>
        <v>DNP</v>
      </c>
      <c r="E4207" s="52" t="str">
        <f>IFERROR(VLOOKUP($A4207,$A$106:$Q$3105,7,FALSE),"DNP")</f>
        <v>DNP</v>
      </c>
      <c r="F4207" s="52" t="str">
        <f>IFERROR(VLOOKUP($A4207,$A$106:$Q$3105,8,FALSE),"DNP")</f>
        <v>DNP</v>
      </c>
      <c r="G4207" s="52" t="str">
        <f>IFERROR(VLOOKUP($A4207,$A$106:$Q$3105,9,FALSE),"DNP")</f>
        <v>DNP</v>
      </c>
      <c r="H4207" s="52" t="str">
        <f>IFERROR(VLOOKUP($A4207,$A$106:$Q$3105,10,FALSE),"DNP")</f>
        <v>DNP</v>
      </c>
      <c r="I4207" s="52" t="str">
        <f>IFERROR(VLOOKUP($A4207,$A$106:$Q$3105,11,FALSE),"DNP")</f>
        <v>DNP</v>
      </c>
      <c r="J4207" s="52" t="str">
        <f>IFERROR(VLOOKUP($A4207,$A$106:$Q$3105,12,FALSE),"DNP")</f>
        <v>DNP</v>
      </c>
      <c r="K4207" s="52" t="str">
        <f>IFERROR(VLOOKUP($A4207,$A$106:$Q$3105,13,FALSE),"DNP")</f>
        <v>DNP</v>
      </c>
      <c r="L4207" s="239" t="str">
        <f>IF(OR(K4207="DNP",K4207=""),"DNP",SUM(C4207:K4207))</f>
        <v>DNP</v>
      </c>
      <c r="M4207" s="240" t="str">
        <f>IFERROR(VLOOKUP($A4207,$A$106:$Q$3105,17,FALSE),"DNP")</f>
        <v>DNP</v>
      </c>
      <c r="N4207" s="241"/>
      <c r="O4207" s="241"/>
      <c r="P4207" s="241"/>
      <c r="Q4207" s="241"/>
      <c r="R4207" s="241"/>
      <c r="S4207" s="241"/>
      <c r="T4207" s="241"/>
      <c r="U4207" s="241"/>
      <c r="V4207" s="241"/>
      <c r="W4207" s="242"/>
      <c r="X4207" s="243"/>
      <c r="Y4207" s="49" t="str">
        <f t="shared" ref="Y4207" si="4109">IF(M4207="DNP","DNP",IF(M4207=1,"T",IF(M4207&gt;1,"W","L")))</f>
        <v>DNP</v>
      </c>
      <c r="Z4207" s="49" t="str">
        <f t="shared" si="4067"/>
        <v/>
      </c>
      <c r="AA4207" s="244" t="str">
        <f t="shared" si="4068"/>
        <v/>
      </c>
      <c r="AB4207" s="250">
        <f t="shared" ref="AB4207" si="4110">IF(AE4207&gt;=4,ROUNDDOWN((((VLOOKUP(MAX(AE4195:AE4207),AE4195:AK4212,7,FALSE)+VLOOKUP(MAX(AE4195:AE4207)-1,AE4195:AK4212,7,FALSE)+VLOOKUP(MAX(AE4195:AE4207)-2,AE4195:AK4212,7,FALSE)+VLOOKUP(MAX(AE4195:AE4207)-3,AE4195:AK4212,7,FALSE))/4)-36)*0.8,0),G4193)</f>
        <v>13</v>
      </c>
      <c r="AC4207" s="246">
        <f t="shared" si="4101"/>
        <v>13</v>
      </c>
      <c r="AD4207" t="str">
        <f>IF(L4207&lt;&gt;"DNP","P","DNP")</f>
        <v>DNP</v>
      </c>
      <c r="AE4207" s="52">
        <f>COUNTIF(AD4195:AD4207,"=P")</f>
        <v>0</v>
      </c>
      <c r="AF4207" t="str">
        <f t="shared" si="4071"/>
        <v>DNP</v>
      </c>
      <c r="AG4207" s="247">
        <f>IF(OR(W4207="DNP",W4207="")=TRUE,0,((W4214-W4207)*0.4)+(IF(Y4207="W",0.3,IF(Y4207="T",0,-0.3)))+(IF(X4207="",0,X4207*0.3)))+IF(OR(L4207="DNP",L4207="")=TRUE,0,((L4214-L4207)*0.4)+(IF(Y4207="W",0.3,IF(Y4207="T",0,-0.3)))+(IF(M4207="",0,M4207*0.3)))</f>
        <v>0</v>
      </c>
      <c r="AH4207" s="247">
        <f t="shared" si="4082"/>
        <v>0</v>
      </c>
      <c r="AI4207">
        <f t="shared" si="4075"/>
        <v>4</v>
      </c>
      <c r="AJ4207" t="e">
        <f t="shared" ref="AJ4207" si="4111">AI4207+VLOOKUP(A4207,$A$2164:$O$2268,15,FALSE)</f>
        <v>#N/A</v>
      </c>
      <c r="AK4207" t="str">
        <f t="shared" si="4073"/>
        <v>DNP</v>
      </c>
    </row>
    <row r="4208" spans="1:37" ht="16.5" thickBot="1" x14ac:dyDescent="0.3">
      <c r="A4208" s="238" t="str">
        <f>CONCATENATE($C$10,"Wk ",B4208,"P",A4193)</f>
        <v>2015Wk 14P39</v>
      </c>
      <c r="B4208" s="52">
        <v>14</v>
      </c>
      <c r="C4208" s="241"/>
      <c r="D4208" s="241"/>
      <c r="E4208" s="241"/>
      <c r="F4208" s="241"/>
      <c r="G4208" s="241"/>
      <c r="H4208" s="241"/>
      <c r="I4208" s="241"/>
      <c r="J4208" s="241"/>
      <c r="K4208" s="241"/>
      <c r="L4208" s="248"/>
      <c r="M4208" s="249"/>
      <c r="N4208" s="52" t="str">
        <f>IFERROR(VLOOKUP($A4208,$A$106:$Q$3105,5,FALSE),"DNP")</f>
        <v>DNP</v>
      </c>
      <c r="O4208" s="52" t="str">
        <f>IFERROR(VLOOKUP($A4208,$A$106:$Q$3105,6,FALSE),"DNP")</f>
        <v>DNP</v>
      </c>
      <c r="P4208" s="52" t="str">
        <f>IFERROR(VLOOKUP($A4208,$A$106:$Q$3105,7,FALSE),"DNP")</f>
        <v>DNP</v>
      </c>
      <c r="Q4208" s="52" t="str">
        <f>IFERROR(VLOOKUP($A4208,$A$106:$Q$3105,8,FALSE),"DNP")</f>
        <v>DNP</v>
      </c>
      <c r="R4208" s="52" t="str">
        <f>IFERROR(VLOOKUP($A4208,$A$106:$Q$3105,9,FALSE),"DNP")</f>
        <v>DNP</v>
      </c>
      <c r="S4208" s="52" t="str">
        <f>IFERROR(VLOOKUP($A4208,$A$106:$Q$3105,10,FALSE),"DNP")</f>
        <v>DNP</v>
      </c>
      <c r="T4208" s="52" t="str">
        <f>IFERROR(VLOOKUP($A4208,$A$106:$Q$3105,11,FALSE),"DNP")</f>
        <v>DNP</v>
      </c>
      <c r="U4208" s="52" t="str">
        <f>IFERROR(VLOOKUP($A4208,$A$106:$Q$3105,12,FALSE),"DNP")</f>
        <v>DNP</v>
      </c>
      <c r="V4208" s="52" t="str">
        <f>IFERROR(VLOOKUP($A4208,$A$106:$Q$3105,13,FALSE),"DNP")</f>
        <v>DNP</v>
      </c>
      <c r="W4208" s="239" t="str">
        <f>IF(OR(V4208="DNP",V4208=""),"DNP",SUM(N4208:V4208))</f>
        <v>DNP</v>
      </c>
      <c r="X4208" s="240" t="str">
        <f>IFERROR(VLOOKUP($A4208,$A$106:$Q$3105,17,FALSE),"DNP")</f>
        <v>DNP</v>
      </c>
      <c r="Y4208" s="49" t="str">
        <f t="shared" ref="Y4208" si="4112">IF(X4208="DNP","DNP",IF(X4208=1,"T",IF(X4208&gt;1,"W","L")))</f>
        <v>DNP</v>
      </c>
      <c r="Z4208" s="49" t="str">
        <f t="shared" si="4067"/>
        <v/>
      </c>
      <c r="AA4208" s="244" t="str">
        <f t="shared" si="4068"/>
        <v/>
      </c>
      <c r="AB4208" s="250">
        <f t="shared" ref="AB4208" si="4113">IF(AE4208&gt;=4,ROUNDDOWN((((VLOOKUP(MAX(AE4195:AE4208),AE4195:AK4212,7,FALSE)+VLOOKUP(MAX(AE4195:AE4208)-1,AE4195:AK4212,7,FALSE)+VLOOKUP(MAX(AE4195:AE4208)-2,AE4195:AK4212,7,FALSE)+VLOOKUP(MAX(AE4195:AE4208)-3,AE4195:AK4212,7,FALSE))/4)-36)*0.8,0),G4193)</f>
        <v>13</v>
      </c>
      <c r="AC4208" s="246">
        <f t="shared" si="4101"/>
        <v>14</v>
      </c>
      <c r="AD4208" t="str">
        <f>IF(W4208&lt;&gt;"DNP","P","DNP")</f>
        <v>DNP</v>
      </c>
      <c r="AE4208" s="52">
        <f>COUNTIF(AD4195:AD4208,"=P")</f>
        <v>0</v>
      </c>
      <c r="AF4208" t="str">
        <f t="shared" si="4071"/>
        <v>DNP</v>
      </c>
      <c r="AG4208" s="247">
        <f>IF(OR(W4208="DNP",W4208="")=TRUE,0,((W4214-W4208)*0.4)+(IF(Y4208="W",0.3,IF(Y4208="T",0,-0.3)))+(IF(X4208="",0,X4208*0.3)))+IF(OR(L4208="DNP",L4208="")=TRUE,0,((L4214-L4208)*0.4)+(IF(Y4208="W",0.3,IF(Y4208="T",0,-0.3)))+(IF(M4208="",0,M4208*0.3)))</f>
        <v>0</v>
      </c>
      <c r="AH4208" s="247">
        <f t="shared" si="4082"/>
        <v>0</v>
      </c>
      <c r="AI4208">
        <f t="shared" si="4075"/>
        <v>4</v>
      </c>
      <c r="AJ4208" t="e">
        <f t="shared" ref="AJ4208" si="4114">AI4208+VLOOKUP(A4208,$A$2331:$O$2435,15,FALSE)</f>
        <v>#N/A</v>
      </c>
      <c r="AK4208" t="str">
        <f t="shared" si="4073"/>
        <v>DNP</v>
      </c>
    </row>
    <row r="4209" spans="1:37" ht="16.5" thickBot="1" x14ac:dyDescent="0.3">
      <c r="A4209" s="238" t="str">
        <f>CONCATENATE($C$10,"Wk ",B4209,"P",A4193)</f>
        <v>2015Wk 15P39</v>
      </c>
      <c r="B4209" s="52">
        <v>15</v>
      </c>
      <c r="C4209" s="52" t="str">
        <f>IFERROR(VLOOKUP($A4209,$A$106:$Q$3105,5,FALSE),"DNP")</f>
        <v>DNP</v>
      </c>
      <c r="D4209" s="52" t="str">
        <f>IFERROR(VLOOKUP($A4209,$A$106:$Q$3105,6,FALSE),"DNP")</f>
        <v>DNP</v>
      </c>
      <c r="E4209" s="52" t="str">
        <f>IFERROR(VLOOKUP($A4209,$A$106:$Q$3105,7,FALSE),"DNP")</f>
        <v>DNP</v>
      </c>
      <c r="F4209" s="52" t="str">
        <f>IFERROR(VLOOKUP($A4209,$A$106:$Q$3105,8,FALSE),"DNP")</f>
        <v>DNP</v>
      </c>
      <c r="G4209" s="52" t="str">
        <f>IFERROR(VLOOKUP($A4209,$A$106:$Q$3105,9,FALSE),"DNP")</f>
        <v>DNP</v>
      </c>
      <c r="H4209" s="52" t="str">
        <f>IFERROR(VLOOKUP($A4209,$A$106:$Q$3105,10,FALSE),"DNP")</f>
        <v>DNP</v>
      </c>
      <c r="I4209" s="52" t="str">
        <f>IFERROR(VLOOKUP($A4209,$A$106:$Q$3105,11,FALSE),"DNP")</f>
        <v>DNP</v>
      </c>
      <c r="J4209" s="52" t="str">
        <f>IFERROR(VLOOKUP($A4209,$A$106:$Q$3105,12,FALSE),"DNP")</f>
        <v>DNP</v>
      </c>
      <c r="K4209" s="52" t="str">
        <f>IFERROR(VLOOKUP($A4209,$A$106:$Q$3105,13,FALSE),"DNP")</f>
        <v>DNP</v>
      </c>
      <c r="L4209" s="239" t="str">
        <f>IF(OR(K4209="DNP",K4209=""),"DNP",SUM(C4209:K4209))</f>
        <v>DNP</v>
      </c>
      <c r="M4209" s="240" t="str">
        <f>IFERROR(VLOOKUP($A4209,$A$106:$Q$3105,17,FALSE),"DNP")</f>
        <v>DNP</v>
      </c>
      <c r="N4209" s="241"/>
      <c r="O4209" s="241"/>
      <c r="P4209" s="241"/>
      <c r="Q4209" s="241"/>
      <c r="R4209" s="241"/>
      <c r="S4209" s="241"/>
      <c r="T4209" s="241"/>
      <c r="U4209" s="241"/>
      <c r="V4209" s="241"/>
      <c r="W4209" s="242"/>
      <c r="X4209" s="243"/>
      <c r="Y4209" s="49" t="str">
        <f t="shared" ref="Y4209" si="4115">IF(M4209="DNP","DNP",IF(M4209=1,"T",IF(M4209&gt;1,"W","L")))</f>
        <v>DNP</v>
      </c>
      <c r="Z4209" s="49" t="str">
        <f t="shared" si="4067"/>
        <v/>
      </c>
      <c r="AA4209" s="244" t="str">
        <f t="shared" si="4068"/>
        <v/>
      </c>
      <c r="AB4209" s="250">
        <f t="shared" ref="AB4209" si="4116">IF(AE4209&gt;=4,ROUNDDOWN((((VLOOKUP(MAX(AE4195:AE4209),AE4195:AK4212,7,FALSE)+VLOOKUP(MAX(AE4195:AE4209)-1,AE4195:AK4212,7,FALSE)+VLOOKUP(MAX(AE4195:AE4209)-2,AE4195:AK4212,7,FALSE)+VLOOKUP(MAX(AE4195:AE4209)-3,AE4195:AK4212,7,FALSE))/4)-36)*0.8,0),G4193)</f>
        <v>13</v>
      </c>
      <c r="AC4209" s="246">
        <f t="shared" si="4101"/>
        <v>15</v>
      </c>
      <c r="AD4209" t="str">
        <f>IF(L4209&lt;&gt;"DNP","P","DNP")</f>
        <v>DNP</v>
      </c>
      <c r="AE4209" s="52">
        <f>COUNTIF(AD4195:AD4209,"=P")</f>
        <v>0</v>
      </c>
      <c r="AF4209" t="str">
        <f t="shared" si="4071"/>
        <v>DNP</v>
      </c>
      <c r="AG4209" s="247">
        <f>IF(OR(W4209="DNP",W4209="")=TRUE,0,((W4214-W4209)*0.4)+(IF(Y4209="W",0.3,IF(Y4209="T",0,-0.3)))+(IF(X4209="",0,X4209*0.3)))+IF(OR(L4209="DNP",L4209="")=TRUE,0,((L4214-L4209)*0.4)+(IF(Y4209="W",0.3,IF(Y4209="T",0,-0.3)))+(IF(M4209="",0,M4209*0.3)))</f>
        <v>0</v>
      </c>
      <c r="AH4209" s="247">
        <f t="shared" si="4082"/>
        <v>0</v>
      </c>
      <c r="AI4209">
        <f t="shared" si="4075"/>
        <v>4</v>
      </c>
      <c r="AJ4209" t="e">
        <f t="shared" ref="AJ4209" si="4117">AI4209+VLOOKUP(A4209,$A$2498:$O$2602,15,FALSE)</f>
        <v>#N/A</v>
      </c>
      <c r="AK4209" t="str">
        <f t="shared" si="4073"/>
        <v>DNP</v>
      </c>
    </row>
    <row r="4210" spans="1:37" ht="16.5" thickBot="1" x14ac:dyDescent="0.3">
      <c r="A4210" s="238" t="str">
        <f>CONCATENATE($C$10,"Wk ",B4210,"P",A4193)</f>
        <v>2015Wk 16P39</v>
      </c>
      <c r="B4210" s="52">
        <v>16</v>
      </c>
      <c r="C4210" s="241"/>
      <c r="D4210" s="241"/>
      <c r="E4210" s="241"/>
      <c r="F4210" s="241"/>
      <c r="G4210" s="241"/>
      <c r="H4210" s="241"/>
      <c r="I4210" s="241"/>
      <c r="J4210" s="241"/>
      <c r="K4210" s="241"/>
      <c r="L4210" s="248"/>
      <c r="M4210" s="249"/>
      <c r="N4210" s="52" t="str">
        <f>IFERROR(VLOOKUP($A4210,$A$106:$Q$3105,5,FALSE),"DNP")</f>
        <v>DNP</v>
      </c>
      <c r="O4210" s="52" t="str">
        <f>IFERROR(VLOOKUP($A4210,$A$106:$Q$3105,6,FALSE),"DNP")</f>
        <v>DNP</v>
      </c>
      <c r="P4210" s="52" t="str">
        <f>IFERROR(VLOOKUP($A4210,$A$106:$Q$3105,7,FALSE),"DNP")</f>
        <v>DNP</v>
      </c>
      <c r="Q4210" s="52" t="str">
        <f>IFERROR(VLOOKUP($A4210,$A$106:$Q$3105,8,FALSE),"DNP")</f>
        <v>DNP</v>
      </c>
      <c r="R4210" s="52" t="str">
        <f>IFERROR(VLOOKUP($A4210,$A$106:$Q$3105,9,FALSE),"DNP")</f>
        <v>DNP</v>
      </c>
      <c r="S4210" s="52" t="str">
        <f>IFERROR(VLOOKUP($A4210,$A$106:$Q$3105,10,FALSE),"DNP")</f>
        <v>DNP</v>
      </c>
      <c r="T4210" s="52" t="str">
        <f>IFERROR(VLOOKUP($A4210,$A$106:$Q$3105,11,FALSE),"DNP")</f>
        <v>DNP</v>
      </c>
      <c r="U4210" s="52" t="str">
        <f>IFERROR(VLOOKUP($A4210,$A$106:$Q$3105,12,FALSE),"DNP")</f>
        <v>DNP</v>
      </c>
      <c r="V4210" s="52" t="str">
        <f>IFERROR(VLOOKUP($A4210,$A$106:$Q$3105,13,FALSE),"DNP")</f>
        <v>DNP</v>
      </c>
      <c r="W4210" s="239" t="str">
        <f>IF(OR(V4210="DNP",V4210=""),"DNP",SUM(N4210:V4210))</f>
        <v>DNP</v>
      </c>
      <c r="X4210" s="240" t="str">
        <f>IFERROR(VLOOKUP($A4210,$A$106:$Q$3105,17,FALSE),"DNP")</f>
        <v>DNP</v>
      </c>
      <c r="Y4210" s="49" t="str">
        <f t="shared" ref="Y4210" si="4118">IF(X4210="DNP","DNP",IF(X4210=1,"T",IF(X4210&gt;1,"W","L")))</f>
        <v>DNP</v>
      </c>
      <c r="Z4210" s="49" t="str">
        <f t="shared" si="4067"/>
        <v/>
      </c>
      <c r="AA4210" s="244" t="str">
        <f t="shared" si="4068"/>
        <v/>
      </c>
      <c r="AB4210" s="250">
        <f t="shared" ref="AB4210" si="4119">IF(AE4210&gt;=4,ROUNDDOWN((((VLOOKUP(MAX(AE4195:AE4210),AE4195:AK4212,7,FALSE)+VLOOKUP(MAX(AE4195:AE4210)-1,AE4195:AK4212,7,FALSE)+VLOOKUP(MAX(AE4195:AE4210)-2,AE4195:AK4212,7,FALSE)+VLOOKUP(MAX(AE4195:AE4210)-3,AE4195:AK4212,7,FALSE))/4)-36)*0.8,0),G4193)</f>
        <v>13</v>
      </c>
      <c r="AC4210" s="246">
        <f t="shared" si="4101"/>
        <v>16</v>
      </c>
      <c r="AD4210" t="str">
        <f>IF(W4210&lt;&gt;"DNP","P","DNP")</f>
        <v>DNP</v>
      </c>
      <c r="AE4210" s="52">
        <f>COUNTIF(AD4195:AD4210,"=P")</f>
        <v>0</v>
      </c>
      <c r="AF4210" t="str">
        <f t="shared" si="4071"/>
        <v>DNP</v>
      </c>
      <c r="AG4210" s="247">
        <f>IF(OR(W4210="DNP",W4210="")=TRUE,0,((W4214-W4210)*0.4)+(IF(Y4210="W",0.3,IF(Y4210="T",0,-0.3)))+(IF(X4210="",0,X4210*0.3)))+IF(OR(L4210="DNP",L4210="")=TRUE,0,((L4214-L4210)*0.4)+(IF(Y4210="W",0.3,IF(Y4210="T",0,-0.3)))+(IF(M4210="",0,M4210*0.3)))</f>
        <v>0</v>
      </c>
      <c r="AH4210" s="247">
        <f t="shared" si="4082"/>
        <v>0</v>
      </c>
      <c r="AI4210">
        <f t="shared" si="4075"/>
        <v>4</v>
      </c>
      <c r="AJ4210" t="e">
        <f t="shared" ref="AJ4210" si="4120">AI4210+VLOOKUP(A4210,$A$2665:$O$2769,15,FALSE)</f>
        <v>#N/A</v>
      </c>
      <c r="AK4210" t="str">
        <f t="shared" si="4073"/>
        <v>DNP</v>
      </c>
    </row>
    <row r="4211" spans="1:37" ht="16.5" thickBot="1" x14ac:dyDescent="0.3">
      <c r="A4211" s="238" t="str">
        <f>CONCATENATE($C$10,"Wk ",B4211,"P",A4193)</f>
        <v>2015Wk 17P39</v>
      </c>
      <c r="B4211" s="52">
        <v>17</v>
      </c>
      <c r="C4211" s="52" t="str">
        <f>IFERROR(VLOOKUP($A4211,$A$106:$Q$3105,5,FALSE),"DNP")</f>
        <v>DNP</v>
      </c>
      <c r="D4211" s="52" t="str">
        <f>IFERROR(VLOOKUP($A4211,$A$106:$Q$3105,6,FALSE),"DNP")</f>
        <v>DNP</v>
      </c>
      <c r="E4211" s="52" t="str">
        <f>IFERROR(VLOOKUP($A4211,$A$106:$Q$3105,7,FALSE),"DNP")</f>
        <v>DNP</v>
      </c>
      <c r="F4211" s="52" t="str">
        <f>IFERROR(VLOOKUP($A4211,$A$106:$Q$3105,8,FALSE),"DNP")</f>
        <v>DNP</v>
      </c>
      <c r="G4211" s="52" t="str">
        <f>IFERROR(VLOOKUP($A4211,$A$106:$Q$3105,9,FALSE),"DNP")</f>
        <v>DNP</v>
      </c>
      <c r="H4211" s="52" t="str">
        <f>IFERROR(VLOOKUP($A4211,$A$106:$Q$3105,10,FALSE),"DNP")</f>
        <v>DNP</v>
      </c>
      <c r="I4211" s="52" t="str">
        <f>IFERROR(VLOOKUP($A4211,$A$106:$Q$3105,11,FALSE),"DNP")</f>
        <v>DNP</v>
      </c>
      <c r="J4211" s="52" t="str">
        <f>IFERROR(VLOOKUP($A4211,$A$106:$Q$3105,12,FALSE),"DNP")</f>
        <v>DNP</v>
      </c>
      <c r="K4211" s="52" t="str">
        <f>IFERROR(VLOOKUP($A4211,$A$106:$Q$3105,13,FALSE),"DNP")</f>
        <v>DNP</v>
      </c>
      <c r="L4211" s="239" t="str">
        <f>IF(OR(K4211="DNP",K4211=""),"DNP",SUM(C4211:K4211))</f>
        <v>DNP</v>
      </c>
      <c r="M4211" s="240" t="str">
        <f>IFERROR(VLOOKUP($A4211,$A$106:$Q$3105,17,FALSE),"DNP")</f>
        <v>DNP</v>
      </c>
      <c r="N4211" s="241"/>
      <c r="O4211" s="241"/>
      <c r="P4211" s="241"/>
      <c r="Q4211" s="241"/>
      <c r="R4211" s="241"/>
      <c r="S4211" s="241"/>
      <c r="T4211" s="241"/>
      <c r="U4211" s="241"/>
      <c r="V4211" s="241"/>
      <c r="W4211" s="242"/>
      <c r="X4211" s="243"/>
      <c r="Y4211" s="49" t="str">
        <f t="shared" ref="Y4211" si="4121">IF(M4211="DNP","DNP",IF(M4211=1,"T",IF(M4211&gt;1,"W","L")))</f>
        <v>DNP</v>
      </c>
      <c r="Z4211" s="49" t="str">
        <f t="shared" si="4067"/>
        <v/>
      </c>
      <c r="AA4211" s="244" t="str">
        <f t="shared" si="4068"/>
        <v/>
      </c>
      <c r="AB4211" s="250">
        <f t="shared" ref="AB4211" si="4122">IF(AE4211&gt;=4,ROUNDDOWN((((VLOOKUP(MAX(AE4195:AE4211),AE4195:AK4212,7,FALSE)+VLOOKUP(MAX(AE4195:AE4211)-1,AE4195:AK4212,7,FALSE)+VLOOKUP(MAX(AE4195:AE4211)-2,AE4195:AK4212,7,FALSE)+VLOOKUP(MAX(AE4195:AE4211)-3,AE4195:AK4212,7,FALSE))/4)-36)*0.8,0),G4193)</f>
        <v>13</v>
      </c>
      <c r="AC4211" s="246">
        <f t="shared" si="4101"/>
        <v>17</v>
      </c>
      <c r="AD4211" t="str">
        <f>IF(L4211&lt;&gt;"DNP","P","DNP")</f>
        <v>DNP</v>
      </c>
      <c r="AE4211" s="52">
        <f>COUNTIF(AD4195:AD4211,"=P")</f>
        <v>0</v>
      </c>
      <c r="AF4211" t="str">
        <f t="shared" si="4071"/>
        <v>DNP</v>
      </c>
      <c r="AG4211" s="247">
        <f>IF(OR(W4211="DNP",W4211="")=TRUE,0,((W4214-W4211)*0.4)+(IF(Y4211="W",0.3,IF(Y4211="T",0,-0.3)))+(IF(X4211="",0,X4211*0.3)))+IF(OR(L4211="DNP",L4211="")=TRUE,0,((L4214-L4211)*0.4)+(IF(Y4211="W",0.3,IF(Y4211="T",0,-0.3)))+(IF(M4211="",0,M4211*0.3)))</f>
        <v>0</v>
      </c>
      <c r="AH4211" s="247">
        <f t="shared" si="4082"/>
        <v>0</v>
      </c>
      <c r="AI4211">
        <f t="shared" si="4075"/>
        <v>4</v>
      </c>
      <c r="AJ4211" t="e">
        <f t="shared" ref="AJ4211" si="4123">AI4211+VLOOKUP(A4211,$A$2832:$O$2936,15,FALSE)</f>
        <v>#N/A</v>
      </c>
      <c r="AK4211" t="str">
        <f t="shared" si="4073"/>
        <v>DNP</v>
      </c>
    </row>
    <row r="4212" spans="1:37" ht="16.5" thickBot="1" x14ac:dyDescent="0.3">
      <c r="A4212" s="238" t="str">
        <f>CONCATENATE($C$10,"Wk ",B4212,"P",A4193)</f>
        <v>2015Wk 18P39</v>
      </c>
      <c r="B4212" s="52">
        <v>18</v>
      </c>
      <c r="C4212" s="241"/>
      <c r="D4212" s="241"/>
      <c r="E4212" s="241"/>
      <c r="F4212" s="241"/>
      <c r="G4212" s="241"/>
      <c r="H4212" s="241"/>
      <c r="I4212" s="241"/>
      <c r="J4212" s="241"/>
      <c r="K4212" s="241"/>
      <c r="L4212" s="248"/>
      <c r="M4212" s="249"/>
      <c r="N4212" s="52" t="str">
        <f>IFERROR(VLOOKUP($A4212,$A$106:$Q$3105,5,FALSE),"DNP")</f>
        <v>DNP</v>
      </c>
      <c r="O4212" s="52" t="str">
        <f>IFERROR(VLOOKUP($A4212,$A$106:$Q$3105,6,FALSE),"DNP")</f>
        <v>DNP</v>
      </c>
      <c r="P4212" s="52" t="str">
        <f>IFERROR(VLOOKUP($A4212,$A$106:$Q$3105,7,FALSE),"DNP")</f>
        <v>DNP</v>
      </c>
      <c r="Q4212" s="52" t="str">
        <f>IFERROR(VLOOKUP($A4212,$A$106:$Q$3105,8,FALSE),"DNP")</f>
        <v>DNP</v>
      </c>
      <c r="R4212" s="52" t="str">
        <f>IFERROR(VLOOKUP($A4212,$A$106:$Q$3105,9,FALSE),"DNP")</f>
        <v>DNP</v>
      </c>
      <c r="S4212" s="52" t="str">
        <f>IFERROR(VLOOKUP($A4212,$A$106:$Q$3105,10,FALSE),"DNP")</f>
        <v>DNP</v>
      </c>
      <c r="T4212" s="52" t="str">
        <f>IFERROR(VLOOKUP($A4212,$A$106:$Q$3105,11,FALSE),"DNP")</f>
        <v>DNP</v>
      </c>
      <c r="U4212" s="52" t="str">
        <f>IFERROR(VLOOKUP($A4212,$A$106:$Q$3105,12,FALSE),"DNP")</f>
        <v>DNP</v>
      </c>
      <c r="V4212" s="52" t="str">
        <f>IFERROR(VLOOKUP($A4212,$A$106:$Q$3105,13,FALSE),"DNP")</f>
        <v>DNP</v>
      </c>
      <c r="W4212" s="239" t="str">
        <f>IF(OR(V4212="DNP",V4212=""),"DNP",SUM(N4212:V4212))</f>
        <v>DNP</v>
      </c>
      <c r="X4212" s="240" t="str">
        <f>IFERROR(VLOOKUP($A4212,$A$106:$Q$3105,17,FALSE),"DNP")</f>
        <v>DNP</v>
      </c>
      <c r="Y4212" s="49" t="str">
        <f t="shared" ref="Y4212" si="4124">IF(X4212="DNP","DNP",IF(X4212=1,"T",IF(X4212&gt;1,"W","L")))</f>
        <v>DNP</v>
      </c>
      <c r="Z4212" s="49" t="str">
        <f t="shared" si="4067"/>
        <v/>
      </c>
      <c r="AA4212" s="244" t="str">
        <f t="shared" si="4068"/>
        <v/>
      </c>
      <c r="AB4212" s="250">
        <f t="shared" ref="AB4212" si="4125">IF(AE4212&gt;=4,ROUNDDOWN((((VLOOKUP(MAX(AE4195:AE4212),AE4195:AK4212,7,FALSE)+VLOOKUP(MAX(AE4195:AE4212)-1,AE4195:AK4212,7,FALSE)+VLOOKUP(MAX(AE4195:AE4212)-2,AE4195:AK4212,7,FALSE)+VLOOKUP(MAX(AE4195:AE4212)-3,AE4195:AK4212,7,FALSE))/4)-36)*0.8,0),G4193)</f>
        <v>13</v>
      </c>
      <c r="AC4212" s="246">
        <f t="shared" si="4101"/>
        <v>18</v>
      </c>
      <c r="AD4212" t="str">
        <f>IF(W4212&lt;&gt;"DNP","P","DNP")</f>
        <v>DNP</v>
      </c>
      <c r="AE4212" s="52">
        <f>COUNTIF(AD4195:AD4212,"=P")</f>
        <v>0</v>
      </c>
      <c r="AF4212" t="str">
        <f t="shared" si="4071"/>
        <v>DNP</v>
      </c>
      <c r="AG4212" s="247">
        <f>IF(OR(W4212="DNP",W4212="")=TRUE,0,((W4214-W4212)*0.4)+(IF(Y4212="W",0.3,IF(Y4212="T",0,-0.3)))+(IF(X4212="",0,X4212*0.3)))+IF(OR(L4212="DNP",L4212="")=TRUE,0,((L4214-L4212)*0.4)+(IF(Y4212="W",0.3,IF(Y4212="T",0,-0.3)))+(IF(M4212="",0,M4212*0.3)))</f>
        <v>0</v>
      </c>
      <c r="AH4212" s="247">
        <f t="shared" si="4082"/>
        <v>0</v>
      </c>
      <c r="AI4212">
        <f t="shared" si="4075"/>
        <v>4</v>
      </c>
      <c r="AJ4212" t="e">
        <f t="shared" ref="AJ4212" si="4126">AI4212+VLOOKUP(A4212,$A$2999:$O$3103,15,FALSE)</f>
        <v>#N/A</v>
      </c>
      <c r="AK4212" t="str">
        <f t="shared" si="4073"/>
        <v>DNP</v>
      </c>
    </row>
    <row r="4213" spans="1:37" ht="18" x14ac:dyDescent="0.25">
      <c r="A4213" s="238" t="str">
        <f>CONCATENATE($C$10,"S&amp;AP",A4193)</f>
        <v>2015S&amp;AP39</v>
      </c>
      <c r="B4213" s="251" t="s">
        <v>321</v>
      </c>
      <c r="C4213" s="252" t="str">
        <f>CONCATENATE(SUM(C4195:C4212)+100,COUNT(C4195:C4212)+100)</f>
        <v>100100</v>
      </c>
      <c r="D4213" s="252" t="str">
        <f t="shared" ref="D4213:K4213" si="4127">CONCATENATE(SUM(D4195:D4212)+100,COUNT(D4195:D4212)+100)</f>
        <v>100100</v>
      </c>
      <c r="E4213" s="252" t="str">
        <f t="shared" si="4127"/>
        <v>100100</v>
      </c>
      <c r="F4213" s="252" t="str">
        <f t="shared" si="4127"/>
        <v>100100</v>
      </c>
      <c r="G4213" s="252" t="str">
        <f t="shared" si="4127"/>
        <v>100100</v>
      </c>
      <c r="H4213" s="252" t="str">
        <f t="shared" si="4127"/>
        <v>100100</v>
      </c>
      <c r="I4213" s="252" t="str">
        <f t="shared" si="4127"/>
        <v>100100</v>
      </c>
      <c r="J4213" s="252" t="str">
        <f t="shared" si="4127"/>
        <v>100100</v>
      </c>
      <c r="K4213" s="252" t="str">
        <f t="shared" si="4127"/>
        <v>100100</v>
      </c>
      <c r="L4213" s="253"/>
      <c r="M4213" s="254">
        <f>SUM(M4195:M4212)</f>
        <v>0</v>
      </c>
      <c r="N4213" s="252" t="str">
        <f>CONCATENATE(SUM(N4195:N4212)+100,COUNT(N4195:N4212)+100)</f>
        <v>100100</v>
      </c>
      <c r="O4213" s="252" t="str">
        <f t="shared" ref="O4213:V4213" si="4128">CONCATENATE(SUM(O4195:O4212)+100,COUNT(O4195:O4212)+100)</f>
        <v>100100</v>
      </c>
      <c r="P4213" s="252" t="str">
        <f t="shared" si="4128"/>
        <v>100100</v>
      </c>
      <c r="Q4213" s="252" t="str">
        <f t="shared" si="4128"/>
        <v>100100</v>
      </c>
      <c r="R4213" s="252" t="str">
        <f t="shared" si="4128"/>
        <v>100100</v>
      </c>
      <c r="S4213" s="252" t="str">
        <f t="shared" si="4128"/>
        <v>100100</v>
      </c>
      <c r="T4213" s="252" t="str">
        <f t="shared" si="4128"/>
        <v>100100</v>
      </c>
      <c r="U4213" s="252" t="str">
        <f t="shared" si="4128"/>
        <v>100100</v>
      </c>
      <c r="V4213" s="252" t="str">
        <f t="shared" si="4128"/>
        <v>100100</v>
      </c>
      <c r="W4213" s="253"/>
      <c r="X4213" s="254">
        <f>SUM(X4195:X4212)</f>
        <v>0</v>
      </c>
      <c r="Y4213" s="255"/>
      <c r="Z4213" s="256"/>
      <c r="AA4213" s="257"/>
      <c r="AB4213" s="52"/>
      <c r="AC4213" s="52"/>
    </row>
    <row r="4214" spans="1:37" ht="18" x14ac:dyDescent="0.25">
      <c r="B4214" s="251" t="s">
        <v>322</v>
      </c>
      <c r="C4214" s="258" t="e">
        <f>AVERAGE(C4195:C4212)</f>
        <v>#DIV/0!</v>
      </c>
      <c r="D4214" s="258" t="e">
        <f t="shared" ref="D4214:K4214" si="4129">AVERAGE(D4195:D4212)</f>
        <v>#DIV/0!</v>
      </c>
      <c r="E4214" s="258" t="e">
        <f t="shared" si="4129"/>
        <v>#DIV/0!</v>
      </c>
      <c r="F4214" s="258" t="e">
        <f t="shared" si="4129"/>
        <v>#DIV/0!</v>
      </c>
      <c r="G4214" s="258" t="e">
        <f t="shared" si="4129"/>
        <v>#DIV/0!</v>
      </c>
      <c r="H4214" s="258" t="e">
        <f t="shared" si="4129"/>
        <v>#DIV/0!</v>
      </c>
      <c r="I4214" s="258" t="e">
        <f t="shared" si="4129"/>
        <v>#DIV/0!</v>
      </c>
      <c r="J4214" s="258" t="e">
        <f t="shared" si="4129"/>
        <v>#DIV/0!</v>
      </c>
      <c r="K4214" s="258" t="e">
        <f t="shared" si="4129"/>
        <v>#DIV/0!</v>
      </c>
      <c r="L4214" s="259" t="e">
        <f>SUM(C4214:K4214)</f>
        <v>#DIV/0!</v>
      </c>
      <c r="M4214" s="260"/>
      <c r="N4214" s="258" t="e">
        <f>AVERAGE(N4195:N4212)</f>
        <v>#DIV/0!</v>
      </c>
      <c r="O4214" s="258" t="e">
        <f t="shared" ref="O4214:V4214" si="4130">AVERAGE(O4195:O4212)</f>
        <v>#DIV/0!</v>
      </c>
      <c r="P4214" s="261" t="e">
        <f t="shared" si="4130"/>
        <v>#DIV/0!</v>
      </c>
      <c r="Q4214" s="261" t="e">
        <f t="shared" si="4130"/>
        <v>#DIV/0!</v>
      </c>
      <c r="R4214" s="261" t="e">
        <f t="shared" si="4130"/>
        <v>#DIV/0!</v>
      </c>
      <c r="S4214" s="261" t="e">
        <f t="shared" si="4130"/>
        <v>#DIV/0!</v>
      </c>
      <c r="T4214" s="261" t="e">
        <f t="shared" si="4130"/>
        <v>#DIV/0!</v>
      </c>
      <c r="U4214" s="261" t="e">
        <f t="shared" si="4130"/>
        <v>#DIV/0!</v>
      </c>
      <c r="V4214" s="261" t="e">
        <f t="shared" si="4130"/>
        <v>#DIV/0!</v>
      </c>
      <c r="W4214" s="262" t="e">
        <f>SUM(N4214:V4214)</f>
        <v>#DIV/0!</v>
      </c>
      <c r="X4214" s="260"/>
      <c r="Y4214" s="148"/>
      <c r="Z4214" s="263"/>
      <c r="AA4214" s="264"/>
      <c r="AB4214" s="52"/>
      <c r="AC4214" s="52"/>
    </row>
    <row r="4215" spans="1:37" x14ac:dyDescent="0.25">
      <c r="B4215" s="265"/>
      <c r="C4215" s="266"/>
      <c r="D4215" s="265"/>
      <c r="E4215" s="266"/>
      <c r="F4215" s="265"/>
      <c r="G4215" s="266"/>
      <c r="H4215" s="265"/>
      <c r="I4215" s="266"/>
      <c r="J4215" s="265"/>
      <c r="K4215" s="266"/>
      <c r="L4215" s="265"/>
      <c r="M4215" s="266"/>
      <c r="N4215" s="265"/>
      <c r="O4215" s="266"/>
      <c r="P4215" s="265"/>
      <c r="Q4215" s="266"/>
      <c r="R4215" s="265"/>
      <c r="S4215" s="266"/>
      <c r="T4215" s="265"/>
      <c r="U4215" s="266"/>
      <c r="V4215" s="265"/>
      <c r="W4215" s="266"/>
      <c r="X4215" s="265"/>
      <c r="Y4215" s="266"/>
      <c r="Z4215" s="265"/>
      <c r="AA4215" s="266"/>
      <c r="AB4215" s="265"/>
      <c r="AC4215" s="266"/>
    </row>
    <row r="4216" spans="1:37" ht="18.75" thickBot="1" x14ac:dyDescent="0.3">
      <c r="B4216" s="267"/>
      <c r="C4216" s="267"/>
      <c r="D4216" s="267"/>
      <c r="E4216" s="296" t="s">
        <v>323</v>
      </c>
      <c r="F4216" s="297"/>
      <c r="G4216" s="297"/>
      <c r="H4216" s="297"/>
      <c r="I4216" s="297"/>
      <c r="J4216" s="297"/>
      <c r="K4216" s="297"/>
      <c r="L4216" s="297"/>
      <c r="M4216" s="297"/>
    </row>
    <row r="4217" spans="1:37" ht="16.5" thickBot="1" x14ac:dyDescent="0.3">
      <c r="B4217" s="267"/>
      <c r="C4217" s="52"/>
      <c r="D4217" s="268" t="s">
        <v>324</v>
      </c>
      <c r="E4217" s="293" t="s">
        <v>325</v>
      </c>
      <c r="F4217" s="294"/>
      <c r="G4217" s="294"/>
      <c r="H4217" s="294"/>
      <c r="I4217" s="294"/>
      <c r="J4217" s="294"/>
      <c r="K4217" s="294"/>
      <c r="L4217" s="294"/>
      <c r="M4217" s="295"/>
      <c r="P4217" t="s">
        <v>326</v>
      </c>
      <c r="R4217" t="s">
        <v>327</v>
      </c>
    </row>
    <row r="4218" spans="1:37" x14ac:dyDescent="0.25">
      <c r="B4218" s="267"/>
      <c r="C4218" s="52"/>
      <c r="D4218" s="269">
        <f>MAX(AC4195:AC4212)</f>
        <v>18</v>
      </c>
      <c r="E4218" s="270" t="s">
        <v>328</v>
      </c>
      <c r="F4218" s="271" t="s">
        <v>329</v>
      </c>
      <c r="G4218" s="271" t="s">
        <v>330</v>
      </c>
      <c r="H4218" s="271" t="s">
        <v>331</v>
      </c>
      <c r="I4218" s="271" t="s">
        <v>332</v>
      </c>
      <c r="J4218" s="271" t="s">
        <v>19</v>
      </c>
      <c r="K4218" s="271" t="s">
        <v>333</v>
      </c>
      <c r="L4218" s="271" t="s">
        <v>334</v>
      </c>
      <c r="M4218" s="272" t="s">
        <v>312</v>
      </c>
      <c r="N4218" t="s">
        <v>318</v>
      </c>
      <c r="O4218" s="273" t="s">
        <v>18</v>
      </c>
      <c r="P4218" s="274" t="s">
        <v>335</v>
      </c>
      <c r="Q4218" s="274" t="s">
        <v>336</v>
      </c>
      <c r="R4218" t="s">
        <v>0</v>
      </c>
      <c r="S4218" t="s">
        <v>1</v>
      </c>
      <c r="T4218" t="s">
        <v>13</v>
      </c>
      <c r="U4218" t="s">
        <v>337</v>
      </c>
      <c r="V4218" s="237" t="s">
        <v>338</v>
      </c>
      <c r="W4218" s="237" t="s">
        <v>339</v>
      </c>
      <c r="X4218" s="237" t="s">
        <v>340</v>
      </c>
      <c r="Y4218" s="237" t="s">
        <v>341</v>
      </c>
      <c r="Z4218" s="237" t="s">
        <v>342</v>
      </c>
      <c r="AA4218" s="237" t="s">
        <v>343</v>
      </c>
      <c r="AB4218" s="237" t="s">
        <v>344</v>
      </c>
      <c r="AC4218" s="237" t="s">
        <v>345</v>
      </c>
    </row>
    <row r="4219" spans="1:37" ht="16.5" thickBot="1" x14ac:dyDescent="0.3">
      <c r="A4219" s="238" t="str">
        <f>CONCATENATE($C$10,"P",A4193)</f>
        <v>2015P39</v>
      </c>
      <c r="B4219" s="275"/>
      <c r="C4219" s="52" t="str">
        <f>C4193</f>
        <v>Jason Driscoll</v>
      </c>
      <c r="D4219" s="276">
        <f>IF(D4218=0,G4193,VLOOKUP(D4218,B4195:AB4212,27,FALSE))</f>
        <v>13</v>
      </c>
      <c r="E4219" s="277">
        <f>E4222+E4225</f>
        <v>0</v>
      </c>
      <c r="F4219" s="277">
        <f>F4222+F4225</f>
        <v>0</v>
      </c>
      <c r="G4219" s="277">
        <f>G4222+G4225</f>
        <v>0</v>
      </c>
      <c r="H4219" s="277">
        <f>H4222+H4225</f>
        <v>0</v>
      </c>
      <c r="I4219" s="277">
        <f>I4222+I4225</f>
        <v>0</v>
      </c>
      <c r="J4219" s="278" t="e">
        <f>E4219/I4219</f>
        <v>#DIV/0!</v>
      </c>
      <c r="K4219" s="279" t="e">
        <f>F4219/SUM(F4219:H4219)</f>
        <v>#DIV/0!</v>
      </c>
      <c r="L4219" s="277">
        <f>L4222+L4225</f>
        <v>0</v>
      </c>
      <c r="M4219" s="277">
        <f>M4222+M4225</f>
        <v>0</v>
      </c>
      <c r="N4219" s="247">
        <f>VLOOKUP(D4218,AC4195:AH4212,6,FALSE)</f>
        <v>0</v>
      </c>
      <c r="O4219">
        <f>IFERROR(VLOOKUP(D4218,AC4195:AI4212,7,FALSE),AI4195)</f>
        <v>4</v>
      </c>
      <c r="P4219" s="134" t="e">
        <f>IF(D4219&lt;=-1,ROUNDUP(((((ROUNDDOWN((AVERAGE(L4195:L4212,W4195:W4212)-36)*0.8,0)+0.001)/0.8)+36)*(COUNT(L4195:L4212,W4195:W4212)+1))-SUM(L4195:L4212,W4195:W4212),0),ROUNDUP(((((ROUNDDOWN((AVERAGE(L4195:L4212,W4195:W4212)-36)*0.8,0)+1)/0.8)+36)*(COUNT(L4195:L4212,W4195:W4212)+1))-SUM(L4195:L4212,W4195:W4212),0))</f>
        <v>#DIV/0!</v>
      </c>
      <c r="Q4219" s="134" t="e">
        <f>IF(ROUNDDOWN((AVERAGE(L4195:L4212,W4195:W4212)-36)*0.8,0)&lt;=0,ROUNDDOWN(((((ROUNDDOWN((AVERAGE(L4195:L4212,W4195:W4212)-36)*0.8,0)-1)/0.8)+36)*(COUNT(L4195:L4212,W4195:W4212)+1))-SUM(L4195:L4212,W4195:W4212),0),ROUNDDOWN(((((ROUNDDOWN((AVERAGE(L4195:L4212,W4195:W4212)-36)*0.8,0)-0.001)/0.8)+36)*(COUNT(L4195:L4212,W4195:W4212)+1))-SUM(L4195:L4212,W4195:W4212),0))</f>
        <v>#DIV/0!</v>
      </c>
      <c r="R4219" s="247" t="e">
        <f>L4214</f>
        <v>#DIV/0!</v>
      </c>
      <c r="S4219" s="247" t="e">
        <f>W4214</f>
        <v>#DIV/0!</v>
      </c>
      <c r="T4219">
        <f>SUMIF(AD4195:AD4212,"P",AI4195:AI4212)</f>
        <v>0</v>
      </c>
      <c r="U4219">
        <f>SUMIF(AD4195:AD4212,"P",AJ4195:AJ4212)</f>
        <v>0</v>
      </c>
      <c r="V4219" s="280" t="e">
        <f>SUM(COUNTIF(C4195:C4212,3),COUNTIF(D4195:D4212,2),COUNTIF(E4195:E4212,3),COUNTIF(F4195:F4212,2),COUNTIF(G4195:G4212,2),COUNTIF(H4195:H4212,1),COUNTIF(I4195:I4212,2),COUNTIF(J4195:J4212,1),COUNTIF(K4195:K4212,2),COUNTIF(N4195:N4212,2),COUNTIF(O4195:O4212,2),COUNTIF(P4195:P4212,3),COUNTIF(Q4195:Q4212,2),COUNTIF(R4195:R4212,1),COUNTIF(S4195:S4212,2),COUNTIF(T4195:T4212,1),COUNTIF(U4195:U4212,2),COUNTIF(V4195:V4212,3))/(9*MAX($AE4195:$AE4212))</f>
        <v>#DIV/0!</v>
      </c>
      <c r="W4219" s="280" t="e">
        <f>SUM(COUNTIF(C4195:C4212,4),COUNTIF(D4195:D4212,3),COUNTIF(E4195:E4212,4),COUNTIF(F4195:F4212,3),COUNTIF(G4195:G4212,3),COUNTIF(H4195:H4212,2),COUNTIF(I4195:I4212,3),COUNTIF(J4195:J4212,2),COUNTIF(K4195:K4212,3),COUNTIF(N4195:N4212,3),COUNTIF(O4195:O4212,3),COUNTIF(P4195:P4212,4),COUNTIF(Q4195:Q4212,3),COUNTIF(R4195:R4212,2),COUNTIF(S4195:S4212,3),COUNTIF(T4195:T4212,2),COUNTIF(U4195:U4212,3),COUNTIF(V4195:V4212,4))/(9*MAX($AE4195:$AE4212))</f>
        <v>#DIV/0!</v>
      </c>
      <c r="X4219" s="280" t="e">
        <f>SUM(COUNTIF(C4195:C4212,5),COUNTIF(D4195:D4212,4),COUNTIF(E4195:E4212,5),COUNTIF(F4195:F4212,4),COUNTIF(G4195:G4212,4),COUNTIF(H4195:H4212,3),COUNTIF(I4195:I4212,4),COUNTIF(J4195:J4212,3),COUNTIF(K4195:K4212,4),COUNTIF(N4195:N4212,4),COUNTIF(O4195:O4212,4),COUNTIF(P4195:P4212,5),COUNTIF(Q4195:Q4212,4),COUNTIF(R4195:R4212,3),COUNTIF(S4195:S4212,4),COUNTIF(T4195:T4212,3),COUNTIF(U4195:U4212,4),COUNTIF(V4195:V4212,5))/(9*MAX($AE4195:$AE4212))</f>
        <v>#DIV/0!</v>
      </c>
      <c r="Y4219" s="280" t="e">
        <f>SUM(COUNTIF(C4195:C4212,6),COUNTIF(D4195:D4212,5),COUNTIF(E4195:E4212,6),COUNTIF(F4195:F4212,5),COUNTIF(G4195:G4212,5),COUNTIF(H4195:H4212,4),COUNTIF(I4195:I4212,5),COUNTIF(J4195:J4212,4),COUNTIF(K4195:K4212,5),COUNTIF(N4195:N4212,5),COUNTIF(O4195:O4212,5),COUNTIF(P4195:P4212,6),COUNTIF(Q4195:Q4212,5),COUNTIF(R4195:R4212,4),COUNTIF(S4195:S4212,5),COUNTIF(T4195:T4212,4),COUNTIF(U4195:U4212,5),COUNTIF(V4195:V4212,6))/(9*MAX($AE4195:$AE4212))</f>
        <v>#DIV/0!</v>
      </c>
      <c r="Z4219" s="280" t="e">
        <f>SUM(COUNTIF(C4195:C4212,"&gt;=7"),COUNTIF(D4195:D4212,"&gt;=6"),COUNTIF(E4195:E4212,"&gt;=7"),COUNTIF(F4195:F4212,"&gt;=6"),COUNTIF(G4195:G4212,"&gt;=6"),COUNTIF(H4195:H4212,"&gt;=5"),COUNTIF(I4195:I4212,"&gt;=6"),COUNTIF(J4195:J4212,"&gt;=5"),COUNTIF(K4195:K4212,"&gt;=6"),COUNTIF(N4195:N4212,"&gt;=6"),COUNTIF(O4195:O4212,"&gt;=6"),COUNTIF(P4195:P4212,"&gt;=7"),COUNTIF(Q4195:Q4212,"&gt;=6"),COUNTIF(R4195:R4212,"&gt;=5"),COUNTIF(S4195:S4212,"&gt;=6"),COUNTIF(T4195:T4212,"&gt;=5"),COUNTIF(U4195:U4212,"&gt;=6"),COUNTIF(V4195:V4212,"&gt;=7"))/(9*MAX($AE4195:$AE4212))</f>
        <v>#DIV/0!</v>
      </c>
      <c r="AA4219">
        <f>AVERAGE(AI4195:AI4204)</f>
        <v>4</v>
      </c>
      <c r="AB4219">
        <f t="shared" ref="AB4219" si="4131">MAX(AI4195:AI4212)</f>
        <v>4</v>
      </c>
      <c r="AC4219">
        <f>MIN(AI4195:AI4211)</f>
        <v>4</v>
      </c>
    </row>
    <row r="4220" spans="1:37" x14ac:dyDescent="0.25">
      <c r="E4220" s="293" t="s">
        <v>346</v>
      </c>
      <c r="F4220" s="294"/>
      <c r="G4220" s="294"/>
      <c r="H4220" s="294"/>
      <c r="I4220" s="294"/>
      <c r="J4220" s="294"/>
      <c r="K4220" s="294"/>
      <c r="L4220" s="294"/>
      <c r="M4220" s="295"/>
    </row>
    <row r="4221" spans="1:37" x14ac:dyDescent="0.25">
      <c r="E4221" s="270" t="s">
        <v>328</v>
      </c>
      <c r="F4221" s="271" t="s">
        <v>329</v>
      </c>
      <c r="G4221" s="271" t="s">
        <v>330</v>
      </c>
      <c r="H4221" s="271" t="s">
        <v>331</v>
      </c>
      <c r="I4221" s="271" t="s">
        <v>332</v>
      </c>
      <c r="J4221" s="271" t="s">
        <v>19</v>
      </c>
      <c r="K4221" s="271" t="s">
        <v>333</v>
      </c>
      <c r="L4221" s="271" t="s">
        <v>334</v>
      </c>
      <c r="M4221" s="272" t="s">
        <v>312</v>
      </c>
    </row>
    <row r="4222" spans="1:37" ht="16.5" thickBot="1" x14ac:dyDescent="0.3">
      <c r="E4222" s="281">
        <f>M4213</f>
        <v>0</v>
      </c>
      <c r="F4222" s="199">
        <f>COUNTIF(M4195:M4212,"&gt;1")</f>
        <v>0</v>
      </c>
      <c r="G4222" s="199">
        <f>COUNTIF(M4195:M4212,"&lt;1")</f>
        <v>0</v>
      </c>
      <c r="H4222" s="199">
        <f>COUNTIF(M4195:M4212,"=1")</f>
        <v>0</v>
      </c>
      <c r="I4222" s="199">
        <f>SUM(F4222:H4222)*2</f>
        <v>0</v>
      </c>
      <c r="J4222" s="278" t="e">
        <f>E4222/I4222</f>
        <v>#DIV/0!</v>
      </c>
      <c r="K4222" s="279" t="e">
        <f>F4222/SUM(F4222:H4222)</f>
        <v>#DIV/0!</v>
      </c>
      <c r="L4222" s="282">
        <f>SUM(Z4195,Z4197,Z4199,Z4201,Z4203,Z4205,Z4207,Z4209,Z4211)</f>
        <v>0</v>
      </c>
      <c r="M4222" s="283">
        <f>SUM(AA4195,AA4197,AA4199,AA4201,AA4203,AA4205,AA4207,AA4209,AA4211)</f>
        <v>0</v>
      </c>
    </row>
    <row r="4223" spans="1:37" x14ac:dyDescent="0.25">
      <c r="E4223" s="293" t="s">
        <v>347</v>
      </c>
      <c r="F4223" s="294"/>
      <c r="G4223" s="294"/>
      <c r="H4223" s="294"/>
      <c r="I4223" s="294"/>
      <c r="J4223" s="294"/>
      <c r="K4223" s="294"/>
      <c r="L4223" s="294"/>
      <c r="M4223" s="295"/>
    </row>
    <row r="4224" spans="1:37" x14ac:dyDescent="0.25">
      <c r="E4224" s="270" t="s">
        <v>328</v>
      </c>
      <c r="F4224" s="271" t="s">
        <v>329</v>
      </c>
      <c r="G4224" s="271" t="s">
        <v>330</v>
      </c>
      <c r="H4224" s="271" t="s">
        <v>331</v>
      </c>
      <c r="I4224" s="271" t="s">
        <v>332</v>
      </c>
      <c r="J4224" s="271" t="s">
        <v>19</v>
      </c>
      <c r="K4224" s="271" t="s">
        <v>333</v>
      </c>
      <c r="L4224" s="271" t="s">
        <v>334</v>
      </c>
      <c r="M4224" s="272" t="s">
        <v>312</v>
      </c>
    </row>
    <row r="4225" spans="1:37" ht="16.5" thickBot="1" x14ac:dyDescent="0.3">
      <c r="E4225" s="281">
        <f>X4213</f>
        <v>0</v>
      </c>
      <c r="F4225" s="199">
        <f>COUNTIF(X4195:X4212,"&gt;1")</f>
        <v>0</v>
      </c>
      <c r="G4225" s="199">
        <f>COUNTIF(X4195:X4212,"&lt;1")</f>
        <v>0</v>
      </c>
      <c r="H4225" s="199">
        <f>COUNTIF(X4195:X4212,"=1")</f>
        <v>0</v>
      </c>
      <c r="I4225" s="199">
        <f>SUM(F4225:H4225)*2</f>
        <v>0</v>
      </c>
      <c r="J4225" s="278" t="e">
        <f>E4225/I4225</f>
        <v>#DIV/0!</v>
      </c>
      <c r="K4225" s="279" t="e">
        <f>F4225/SUM(F4225:H4225)</f>
        <v>#DIV/0!</v>
      </c>
      <c r="L4225" s="284">
        <f>SUM(Z4196,Z4198,Z4200,Z4202,Z4204,Z4206,Z4208,Z4210,Z4212)</f>
        <v>0</v>
      </c>
      <c r="M4225" s="285">
        <f>SUM(AA4196,AA4198,AA4200,AA4202,AA4204,AA4206,AA4208,AA4210,AA4212)</f>
        <v>0</v>
      </c>
    </row>
    <row r="4227" spans="1:37" ht="16.5" thickBot="1" x14ac:dyDescent="0.3"/>
    <row r="4228" spans="1:37" ht="21" thickBot="1" x14ac:dyDescent="0.35">
      <c r="A4228" s="223">
        <v>49</v>
      </c>
      <c r="B4228" s="224"/>
      <c r="C4228" s="225" t="s">
        <v>351</v>
      </c>
      <c r="D4228" s="225"/>
      <c r="E4228" s="225"/>
      <c r="F4228" s="23" t="s">
        <v>308</v>
      </c>
      <c r="G4228" s="226">
        <v>7</v>
      </c>
      <c r="I4228" s="225"/>
      <c r="J4228" s="52"/>
      <c r="K4228" s="52"/>
      <c r="L4228" s="298" t="s">
        <v>0</v>
      </c>
      <c r="M4228" s="299"/>
      <c r="N4228" s="225"/>
      <c r="O4228" s="225"/>
      <c r="P4228" s="225"/>
      <c r="Q4228" s="225"/>
      <c r="R4228" s="225" t="s">
        <v>309</v>
      </c>
      <c r="S4228" s="226"/>
      <c r="T4228" s="52"/>
      <c r="U4228" s="52"/>
      <c r="V4228" s="52"/>
      <c r="W4228" s="298" t="s">
        <v>1</v>
      </c>
      <c r="X4228" s="299"/>
      <c r="Y4228" s="52"/>
      <c r="Z4228" s="52"/>
      <c r="AA4228" s="52"/>
      <c r="AB4228" s="52"/>
      <c r="AC4228" s="52"/>
    </row>
    <row r="4229" spans="1:37" ht="16.5" thickBot="1" x14ac:dyDescent="0.3">
      <c r="B4229" s="52" t="s">
        <v>4</v>
      </c>
      <c r="C4229" s="228">
        <v>1</v>
      </c>
      <c r="D4229" s="229">
        <v>2</v>
      </c>
      <c r="E4229" s="229">
        <v>3</v>
      </c>
      <c r="F4229" s="229">
        <v>4</v>
      </c>
      <c r="G4229" s="229">
        <v>5</v>
      </c>
      <c r="H4229" s="229">
        <v>6</v>
      </c>
      <c r="I4229" s="229">
        <v>7</v>
      </c>
      <c r="J4229" s="229">
        <v>8</v>
      </c>
      <c r="K4229" s="230">
        <v>9</v>
      </c>
      <c r="L4229" s="231" t="s">
        <v>69</v>
      </c>
      <c r="M4229" s="232" t="s">
        <v>8</v>
      </c>
      <c r="N4229" s="233">
        <v>10</v>
      </c>
      <c r="O4229" s="234">
        <v>11</v>
      </c>
      <c r="P4229" s="234">
        <v>12</v>
      </c>
      <c r="Q4229" s="234">
        <v>13</v>
      </c>
      <c r="R4229" s="234">
        <v>14</v>
      </c>
      <c r="S4229" s="234">
        <v>15</v>
      </c>
      <c r="T4229" s="234">
        <v>16</v>
      </c>
      <c r="U4229" s="234">
        <v>17</v>
      </c>
      <c r="V4229" s="234">
        <v>18</v>
      </c>
      <c r="W4229" s="231" t="s">
        <v>69</v>
      </c>
      <c r="X4229" s="232" t="s">
        <v>8</v>
      </c>
      <c r="Y4229" s="235" t="s">
        <v>310</v>
      </c>
      <c r="Z4229" s="236" t="s">
        <v>311</v>
      </c>
      <c r="AA4229" s="235" t="s">
        <v>312</v>
      </c>
      <c r="AB4229" s="235" t="s">
        <v>313</v>
      </c>
      <c r="AC4229" s="237" t="s">
        <v>314</v>
      </c>
      <c r="AD4229" s="237" t="s">
        <v>315</v>
      </c>
      <c r="AE4229" s="237" t="s">
        <v>316</v>
      </c>
      <c r="AF4229" s="237" t="s">
        <v>192</v>
      </c>
      <c r="AG4229" s="237" t="s">
        <v>317</v>
      </c>
      <c r="AH4229" s="237" t="s">
        <v>318</v>
      </c>
      <c r="AI4229" s="237" t="s">
        <v>18</v>
      </c>
      <c r="AJ4229" s="237" t="s">
        <v>319</v>
      </c>
      <c r="AK4229" t="s">
        <v>69</v>
      </c>
    </row>
    <row r="4230" spans="1:37" ht="16.5" thickBot="1" x14ac:dyDescent="0.3">
      <c r="A4230" s="238" t="str">
        <f>CONCATENATE($C$10,"Wk ",B4230,"P",A4228)</f>
        <v>2015Wk 1P49</v>
      </c>
      <c r="B4230" s="52">
        <v>1</v>
      </c>
      <c r="C4230" s="52" t="str">
        <f>IFERROR(VLOOKUP($A4230,$A$106:$Q$3105,5,FALSE),"DNP")</f>
        <v>DNP</v>
      </c>
      <c r="D4230" s="52" t="str">
        <f>IFERROR(VLOOKUP($A4230,$A$106:$Q$3105,6,FALSE),"DNP")</f>
        <v>DNP</v>
      </c>
      <c r="E4230" s="52" t="str">
        <f>IFERROR(VLOOKUP($A4230,$A$106:$Q$3105,7,FALSE),"DNP")</f>
        <v>DNP</v>
      </c>
      <c r="F4230" s="52" t="str">
        <f>IFERROR(VLOOKUP($A4230,$A$106:$Q$3105,8,FALSE),"DNP")</f>
        <v>DNP</v>
      </c>
      <c r="G4230" s="52" t="str">
        <f>IFERROR(VLOOKUP($A4230,$A$106:$Q$3105,9,FALSE),"DNP")</f>
        <v>DNP</v>
      </c>
      <c r="H4230" s="52" t="str">
        <f>IFERROR(VLOOKUP($A4230,$A$106:$Q$3105,10,FALSE),"DNP")</f>
        <v>DNP</v>
      </c>
      <c r="I4230" s="52" t="str">
        <f>IFERROR(VLOOKUP($A4230,$A$106:$Q$3105,11,FALSE),"DNP")</f>
        <v>DNP</v>
      </c>
      <c r="J4230" s="52" t="str">
        <f>IFERROR(VLOOKUP($A4230,$A$106:$Q$3105,12,FALSE),"DNP")</f>
        <v>DNP</v>
      </c>
      <c r="K4230" s="52" t="str">
        <f>IFERROR(VLOOKUP($A4230,$A$106:$Q$3105,13,FALSE),"DNP")</f>
        <v>DNP</v>
      </c>
      <c r="L4230" s="239" t="str">
        <f>IF(OR(K4230="DNP",K4230=""),"DNP",SUM(C4230:K4230))</f>
        <v>DNP</v>
      </c>
      <c r="M4230" s="240" t="str">
        <f>IFERROR(VLOOKUP($A4230,$A$106:$Q$3105,17,FALSE),"DNP")</f>
        <v>DNP</v>
      </c>
      <c r="N4230" s="241"/>
      <c r="O4230" s="241"/>
      <c r="P4230" s="241"/>
      <c r="Q4230" s="241"/>
      <c r="R4230" s="241"/>
      <c r="S4230" s="241"/>
      <c r="T4230" s="241"/>
      <c r="U4230" s="241"/>
      <c r="V4230" s="241"/>
      <c r="W4230" s="242"/>
      <c r="X4230" s="243"/>
      <c r="Y4230" s="49" t="str">
        <f>IF(M4230="DNP","DNP",IF(M4230=1,"T",IF(M4230&gt;1,"W","L")))</f>
        <v>DNP</v>
      </c>
      <c r="Z4230" s="49" t="str">
        <f t="shared" ref="Z4230:Z4247" si="4132">IFERROR(VLOOKUP($A4230,$A$106:$Q$3105,15,FALSE),"")</f>
        <v/>
      </c>
      <c r="AA4230" s="244" t="str">
        <f t="shared" ref="AA4230:AA4247" si="4133">IFERROR(VLOOKUP($A4230,$A$106:$Q$3105,16,FALSE),"")</f>
        <v/>
      </c>
      <c r="AB4230" s="245">
        <f t="shared" ref="AB4230" si="4134">G4228</f>
        <v>7</v>
      </c>
      <c r="AC4230" s="246">
        <f t="shared" ref="AC4230:AC4238" si="4135">IF(VLOOKUP(LEFT($A4230,8),$A$106:$Q$3105,17,FALSE)="Played",B4230,"")</f>
        <v>1</v>
      </c>
      <c r="AD4230" t="str">
        <f>IF(L4230&lt;&gt;"DNP","P","DNP")</f>
        <v>DNP</v>
      </c>
      <c r="AE4230" s="52">
        <f>COUNTIF(AD4230:AD4230,"=P")</f>
        <v>0</v>
      </c>
      <c r="AF4230" t="str">
        <f t="shared" ref="AF4230:AF4247" si="4136">IFERROR(VLOOKUP($A4230,$A$106:$R$3105,18,FALSE),"DNP")</f>
        <v>DNP</v>
      </c>
      <c r="AG4230" s="247">
        <f>IF(OR(W4230="DNP",W4230="")=TRUE,0,((W4249-W4230)*0.4)+(IF(Y4230="W",0.3,IF(Y4230="T",0,-0.3)))+(IF(X4230="",0,X4230*0.3)))+IF(OR(L4230="DNP",L4230="")=TRUE,0,((L4249-L4230)*0.4)+(IF(Y4230="W",0.3,IF(Y4230="T",0,-0.3)))+(IF(M4230="",0,M4230*0.3)))</f>
        <v>0</v>
      </c>
      <c r="AH4230" s="247">
        <f>AG4230</f>
        <v>0</v>
      </c>
      <c r="AI4230">
        <f>(34-(AB4230*2))/2</f>
        <v>10</v>
      </c>
      <c r="AJ4230" t="e">
        <f t="shared" ref="AJ4230" si="4137">AI4230+VLOOKUP(A4230,$A$160:$O$264,15,FALSE)</f>
        <v>#N/A</v>
      </c>
      <c r="AK4230" t="str">
        <f t="shared" ref="AK4230" si="4138">IFERROR(L4230+W4230,"DNP")</f>
        <v>DNP</v>
      </c>
    </row>
    <row r="4231" spans="1:37" ht="16.5" thickBot="1" x14ac:dyDescent="0.3">
      <c r="A4231" s="238" t="str">
        <f>CONCATENATE($C$10,"Wk ",B4231,"P",A4228)</f>
        <v>2015Wk 2P49</v>
      </c>
      <c r="B4231" s="52">
        <v>2</v>
      </c>
      <c r="C4231" s="241"/>
      <c r="D4231" s="241"/>
      <c r="E4231" s="241"/>
      <c r="F4231" s="241"/>
      <c r="G4231" s="241"/>
      <c r="H4231" s="241"/>
      <c r="I4231" s="241"/>
      <c r="J4231" s="241"/>
      <c r="K4231" s="241"/>
      <c r="L4231" s="248"/>
      <c r="M4231" s="249"/>
      <c r="N4231" s="52" t="str">
        <f>IFERROR(VLOOKUP($A4231,$A$106:$Q$3105,5,FALSE),"DNP")</f>
        <v>DNP</v>
      </c>
      <c r="O4231" s="52" t="str">
        <f>IFERROR(VLOOKUP($A4231,$A$106:$Q$3105,6,FALSE),"DNP")</f>
        <v>DNP</v>
      </c>
      <c r="P4231" s="52" t="str">
        <f>IFERROR(VLOOKUP($A4231,$A$106:$Q$3105,7,FALSE),"DNP")</f>
        <v>DNP</v>
      </c>
      <c r="Q4231" s="52" t="str">
        <f>IFERROR(VLOOKUP($A4231,$A$106:$Q$3105,8,FALSE),"DNP")</f>
        <v>DNP</v>
      </c>
      <c r="R4231" s="52" t="str">
        <f>IFERROR(VLOOKUP($A4231,$A$106:$Q$3105,9,FALSE),"DNP")</f>
        <v>DNP</v>
      </c>
      <c r="S4231" s="52" t="str">
        <f>IFERROR(VLOOKUP($A4231,$A$106:$Q$3105,10,FALSE),"DNP")</f>
        <v>DNP</v>
      </c>
      <c r="T4231" s="52" t="str">
        <f>IFERROR(VLOOKUP($A4231,$A$106:$Q$3105,11,FALSE),"DNP")</f>
        <v>DNP</v>
      </c>
      <c r="U4231" s="52" t="str">
        <f>IFERROR(VLOOKUP($A4231,$A$106:$Q$3105,12,FALSE),"DNP")</f>
        <v>DNP</v>
      </c>
      <c r="V4231" s="52" t="str">
        <f>IFERROR(VLOOKUP($A4231,$A$106:$Q$3105,13,FALSE),"DNP")</f>
        <v>DNP</v>
      </c>
      <c r="W4231" s="239" t="str">
        <f>IF(OR(V4231="DNP",V4231=""),"DNP",SUM(N4231:V4231))</f>
        <v>DNP</v>
      </c>
      <c r="X4231" s="240" t="str">
        <f>IFERROR(VLOOKUP($A4231,$A$106:$Q$3105,17,FALSE),"DNP")</f>
        <v>DNP</v>
      </c>
      <c r="Y4231" s="49" t="str">
        <f>IF(X4231="DNP","DNP",IF(X4231=1,"T",IF(X4231&gt;1,"W","L")))</f>
        <v>DNP</v>
      </c>
      <c r="Z4231" s="49" t="str">
        <f t="shared" si="4132"/>
        <v/>
      </c>
      <c r="AA4231" s="244" t="str">
        <f t="shared" si="4133"/>
        <v/>
      </c>
      <c r="AB4231" s="245">
        <f t="shared" ref="AB4231" si="4139">G4228</f>
        <v>7</v>
      </c>
      <c r="AC4231" s="246">
        <f t="shared" si="4135"/>
        <v>2</v>
      </c>
      <c r="AD4231" t="str">
        <f>IF(W4231&lt;&gt;"DNP","P","DNP")</f>
        <v>DNP</v>
      </c>
      <c r="AE4231" s="52">
        <f>COUNTIF(AD4230:AD4231,"=P")</f>
        <v>0</v>
      </c>
      <c r="AF4231" t="str">
        <f t="shared" si="4136"/>
        <v>DNP</v>
      </c>
      <c r="AG4231" s="247">
        <f>IF(OR(W4231="DNP",W4231="")=TRUE,0,((W4249-W4231)*0.4)+(IF(Y4231="W",0.3,IF(Y4231="T",0,-0.3)))+(IF(X4231="",0,X4231*0.3)))+IF(OR(L4231="DNP",L4231="")=TRUE,0,((L4249-L4231)*0.4)+(IF(Y4231="W",0.3,IF(Y4231="T",0,-0.3)))+(IF(M4231="",0,M4231*0.3)))</f>
        <v>0</v>
      </c>
      <c r="AH4231" s="247">
        <f>AG4231+(AG4230*0.67)</f>
        <v>0</v>
      </c>
      <c r="AI4231">
        <f t="shared" ref="AI4231:AI4247" si="4140">(34-(AB4231*2))/2</f>
        <v>10</v>
      </c>
      <c r="AJ4231" t="e">
        <f t="shared" ref="AJ4231" si="4141">AI4231+VLOOKUP(A4231,$A$327:$O$431,15,FALSE)</f>
        <v>#N/A</v>
      </c>
      <c r="AK4231" t="str">
        <f t="shared" si="4073"/>
        <v>DNP</v>
      </c>
    </row>
    <row r="4232" spans="1:37" ht="16.5" thickBot="1" x14ac:dyDescent="0.3">
      <c r="A4232" s="238" t="str">
        <f>CONCATENATE($C$10,"Wk ",B4232,"P",A4228)</f>
        <v>2015Wk 3P49</v>
      </c>
      <c r="B4232" s="52">
        <v>3</v>
      </c>
      <c r="C4232" s="52" t="str">
        <f>IFERROR(VLOOKUP($A4232,$A$106:$Q$3105,5,FALSE),"DNP")</f>
        <v>DNP</v>
      </c>
      <c r="D4232" s="52" t="str">
        <f>IFERROR(VLOOKUP($A4232,$A$106:$Q$3105,6,FALSE),"DNP")</f>
        <v>DNP</v>
      </c>
      <c r="E4232" s="52" t="str">
        <f>IFERROR(VLOOKUP($A4232,$A$106:$Q$3105,7,FALSE),"DNP")</f>
        <v>DNP</v>
      </c>
      <c r="F4232" s="52" t="str">
        <f>IFERROR(VLOOKUP($A4232,$A$106:$Q$3105,8,FALSE),"DNP")</f>
        <v>DNP</v>
      </c>
      <c r="G4232" s="52" t="str">
        <f>IFERROR(VLOOKUP($A4232,$A$106:$Q$3105,9,FALSE),"DNP")</f>
        <v>DNP</v>
      </c>
      <c r="H4232" s="52" t="str">
        <f>IFERROR(VLOOKUP($A4232,$A$106:$Q$3105,10,FALSE),"DNP")</f>
        <v>DNP</v>
      </c>
      <c r="I4232" s="52" t="str">
        <f>IFERROR(VLOOKUP($A4232,$A$106:$Q$3105,11,FALSE),"DNP")</f>
        <v>DNP</v>
      </c>
      <c r="J4232" s="52" t="str">
        <f>IFERROR(VLOOKUP($A4232,$A$106:$Q$3105,12,FALSE),"DNP")</f>
        <v>DNP</v>
      </c>
      <c r="K4232" s="52" t="str">
        <f>IFERROR(VLOOKUP($A4232,$A$106:$Q$3105,13,FALSE),"DNP")</f>
        <v>DNP</v>
      </c>
      <c r="L4232" s="239" t="str">
        <f>IF(OR(K4232="DNP",K4232=""),"DNP",SUM(C4232:K4232))</f>
        <v>DNP</v>
      </c>
      <c r="M4232" s="240" t="str">
        <f>IFERROR(VLOOKUP($A4232,$A$106:$Q$3105,17,FALSE),"DNP")</f>
        <v>DNP</v>
      </c>
      <c r="N4232" s="241"/>
      <c r="O4232" s="241"/>
      <c r="P4232" s="241"/>
      <c r="Q4232" s="241"/>
      <c r="R4232" s="241"/>
      <c r="S4232" s="241"/>
      <c r="T4232" s="241"/>
      <c r="U4232" s="241"/>
      <c r="V4232" s="241"/>
      <c r="W4232" s="242"/>
      <c r="X4232" s="243"/>
      <c r="Y4232" s="49" t="str">
        <f t="shared" ref="Y4232" si="4142">IF(M4232="DNP","DNP",IF(M4232=1,"T",IF(M4232&gt;1,"W","L")))</f>
        <v>DNP</v>
      </c>
      <c r="Z4232" s="49" t="str">
        <f t="shared" si="4132"/>
        <v/>
      </c>
      <c r="AA4232" s="244" t="str">
        <f t="shared" si="4133"/>
        <v/>
      </c>
      <c r="AB4232" s="250">
        <f t="shared" ref="AB4232" si="4143">G4228</f>
        <v>7</v>
      </c>
      <c r="AC4232" s="246">
        <f t="shared" si="4135"/>
        <v>3</v>
      </c>
      <c r="AD4232" t="str">
        <f>IF(L4232&lt;&gt;"DNP","P","DNP")</f>
        <v>DNP</v>
      </c>
      <c r="AE4232" s="52">
        <f>COUNTIF(AD4230:AD4232,"=P")</f>
        <v>0</v>
      </c>
      <c r="AF4232" t="str">
        <f t="shared" si="4136"/>
        <v>DNP</v>
      </c>
      <c r="AG4232" s="247">
        <f>IF(OR(W4232="DNP",W4232="")=TRUE,0,((W4249-W4232)*0.4)+(IF(Y4232="W",0.3,IF(Y4232="T",0,-0.3)))+(IF(X4232="",0,X4232*0.3)))+IF(OR(L4232="DNP",L4232="")=TRUE,0,((L4249-L4232)*0.4)+(IF(Y4232="W",0.3,IF(Y4232="T",0,-0.3)))+(IF(M4232="",0,M4232*0.3)))</f>
        <v>0</v>
      </c>
      <c r="AH4232" s="247">
        <f>AG4232+(AG4231*0.67)+AG4230*0.33</f>
        <v>0</v>
      </c>
      <c r="AI4232">
        <f t="shared" si="4140"/>
        <v>10</v>
      </c>
      <c r="AJ4232" t="e">
        <f t="shared" ref="AJ4232" si="4144">AI4232+VLOOKUP(A4232,$A$494:$O$598,15,FALSE)</f>
        <v>#N/A</v>
      </c>
      <c r="AK4232" t="str">
        <f t="shared" si="4073"/>
        <v>DNP</v>
      </c>
    </row>
    <row r="4233" spans="1:37" ht="16.5" thickBot="1" x14ac:dyDescent="0.3">
      <c r="A4233" s="238" t="str">
        <f>CONCATENATE($C$10,"Wk ",B4233,"P",A4228)</f>
        <v>2015Wk 4P49</v>
      </c>
      <c r="B4233" s="52">
        <v>4</v>
      </c>
      <c r="C4233" s="241"/>
      <c r="D4233" s="241"/>
      <c r="E4233" s="241"/>
      <c r="F4233" s="241"/>
      <c r="G4233" s="241"/>
      <c r="H4233" s="241"/>
      <c r="I4233" s="241"/>
      <c r="J4233" s="241"/>
      <c r="K4233" s="241"/>
      <c r="L4233" s="248"/>
      <c r="M4233" s="249"/>
      <c r="N4233" s="52" t="str">
        <f>IFERROR(VLOOKUP($A4233,$A$106:$Q$3105,5,FALSE),"DNP")</f>
        <v>DNP</v>
      </c>
      <c r="O4233" s="52" t="str">
        <f>IFERROR(VLOOKUP($A4233,$A$106:$Q$3105,6,FALSE),"DNP")</f>
        <v>DNP</v>
      </c>
      <c r="P4233" s="52" t="str">
        <f>IFERROR(VLOOKUP($A4233,$A$106:$Q$3105,7,FALSE),"DNP")</f>
        <v>DNP</v>
      </c>
      <c r="Q4233" s="52" t="str">
        <f>IFERROR(VLOOKUP($A4233,$A$106:$Q$3105,8,FALSE),"DNP")</f>
        <v>DNP</v>
      </c>
      <c r="R4233" s="52" t="str">
        <f>IFERROR(VLOOKUP($A4233,$A$106:$Q$3105,9,FALSE),"DNP")</f>
        <v>DNP</v>
      </c>
      <c r="S4233" s="52" t="str">
        <f>IFERROR(VLOOKUP($A4233,$A$106:$Q$3105,10,FALSE),"DNP")</f>
        <v>DNP</v>
      </c>
      <c r="T4233" s="52" t="str">
        <f>IFERROR(VLOOKUP($A4233,$A$106:$Q$3105,11,FALSE),"DNP")</f>
        <v>DNP</v>
      </c>
      <c r="U4233" s="52" t="str">
        <f>IFERROR(VLOOKUP($A4233,$A$106:$Q$3105,12,FALSE),"DNP")</f>
        <v>DNP</v>
      </c>
      <c r="V4233" s="52" t="str">
        <f>IFERROR(VLOOKUP($A4233,$A$106:$Q$3105,13,FALSE),"DNP")</f>
        <v>DNP</v>
      </c>
      <c r="W4233" s="239" t="str">
        <f>IF(OR(V4233="DNP",V4233=""),"DNP",SUM(N4233:V4233))</f>
        <v>DNP</v>
      </c>
      <c r="X4233" s="240" t="str">
        <f>IFERROR(VLOOKUP($A4233,$A$106:$Q$3105,17,FALSE),"DNP")</f>
        <v>DNP</v>
      </c>
      <c r="Y4233" s="49" t="str">
        <f t="shared" ref="Y4233" si="4145">IF(X4233="DNP","DNP",IF(X4233=1,"T",IF(X4233&gt;1,"W","L")))</f>
        <v>DNP</v>
      </c>
      <c r="Z4233" s="49" t="str">
        <f t="shared" si="4132"/>
        <v/>
      </c>
      <c r="AA4233" s="244" t="str">
        <f t="shared" si="4133"/>
        <v/>
      </c>
      <c r="AB4233" s="250">
        <f t="shared" ref="AB4233" si="4146">IF(AE4233&gt;=4,ROUNDDOWN((((VLOOKUP(MAX(AE4230:AE4233),AE4230:AK4247,7,FALSE)+VLOOKUP(MAX(AE4230:AE4233)-1,AE4230:AK4247,7,FALSE)+VLOOKUP(MAX(AE4230:AE4233)-2,AE4230:AK4247,7,FALSE)+VLOOKUP(MAX(AE4230:AE4233)-3,AE4230:AK4247,7,FALSE))/4)-36)*0.8,0),G4228)</f>
        <v>7</v>
      </c>
      <c r="AC4233" s="246">
        <f t="shared" si="4135"/>
        <v>4</v>
      </c>
      <c r="AD4233" t="str">
        <f>IF(W4233&lt;&gt;"DNP","P","DNP")</f>
        <v>DNP</v>
      </c>
      <c r="AE4233" s="52">
        <f>COUNTIF(AD4230:AD4233,"=P")</f>
        <v>0</v>
      </c>
      <c r="AF4233" t="str">
        <f t="shared" si="4136"/>
        <v>DNP</v>
      </c>
      <c r="AG4233" s="247">
        <f>IF(OR(W4233="DNP",W4233="")=TRUE,0,((W4249-W4233)*0.4)+(IF(Y4233="W",0.3,IF(Y4233="T",0,-0.3)))+(IF(X4233="",0,X4233*0.3)))+IF(OR(L4233="DNP",L4233="")=TRUE,0,((L4249-L4233)*0.4)+(IF(Y4233="W",0.3,IF(Y4233="T",0,-0.3)))+(IF(M4233="",0,M4233*0.3)))</f>
        <v>0</v>
      </c>
      <c r="AH4233" s="247">
        <f t="shared" ref="AH4233:AH4247" si="4147">AG4233+(AG4232*0.67)+AG4231*0.33</f>
        <v>0</v>
      </c>
      <c r="AI4233">
        <f t="shared" si="4140"/>
        <v>10</v>
      </c>
      <c r="AJ4233" t="e">
        <f t="shared" ref="AJ4233" si="4148">AI4233+VLOOKUP(A4233,$A$661:$O$765,15,FALSE)</f>
        <v>#N/A</v>
      </c>
      <c r="AK4233" t="str">
        <f t="shared" si="4073"/>
        <v>DNP</v>
      </c>
    </row>
    <row r="4234" spans="1:37" ht="16.5" thickBot="1" x14ac:dyDescent="0.3">
      <c r="A4234" s="238" t="str">
        <f>CONCATENATE($C$10,"Wk ",B4234,"P",A4228)</f>
        <v>2015Wk 5P49</v>
      </c>
      <c r="B4234" s="52">
        <v>5</v>
      </c>
      <c r="C4234" s="52" t="str">
        <f>IFERROR(VLOOKUP($A4234,$A$106:$Q$3105,5,FALSE),"DNP")</f>
        <v>DNP</v>
      </c>
      <c r="D4234" s="52" t="str">
        <f>IFERROR(VLOOKUP($A4234,$A$106:$Q$3105,6,FALSE),"DNP")</f>
        <v>DNP</v>
      </c>
      <c r="E4234" s="52" t="str">
        <f>IFERROR(VLOOKUP($A4234,$A$106:$Q$3105,7,FALSE),"DNP")</f>
        <v>DNP</v>
      </c>
      <c r="F4234" s="52" t="str">
        <f>IFERROR(VLOOKUP($A4234,$A$106:$Q$3105,8,FALSE),"DNP")</f>
        <v>DNP</v>
      </c>
      <c r="G4234" s="52" t="str">
        <f>IFERROR(VLOOKUP($A4234,$A$106:$Q$3105,9,FALSE),"DNP")</f>
        <v>DNP</v>
      </c>
      <c r="H4234" s="52" t="str">
        <f>IFERROR(VLOOKUP($A4234,$A$106:$Q$3105,10,FALSE),"DNP")</f>
        <v>DNP</v>
      </c>
      <c r="I4234" s="52" t="str">
        <f>IFERROR(VLOOKUP($A4234,$A$106:$Q$3105,11,FALSE),"DNP")</f>
        <v>DNP</v>
      </c>
      <c r="J4234" s="52" t="str">
        <f>IFERROR(VLOOKUP($A4234,$A$106:$Q$3105,12,FALSE),"DNP")</f>
        <v>DNP</v>
      </c>
      <c r="K4234" s="52" t="str">
        <f>IFERROR(VLOOKUP($A4234,$A$106:$Q$3105,13,FALSE),"DNP")</f>
        <v>DNP</v>
      </c>
      <c r="L4234" s="239" t="str">
        <f>IF(OR(K4234="DNP",K4234=""),"DNP",SUM(C4234:K4234))</f>
        <v>DNP</v>
      </c>
      <c r="M4234" s="240" t="str">
        <f>IFERROR(VLOOKUP($A4234,$A$106:$Q$3105,17,FALSE),"DNP")</f>
        <v>DNP</v>
      </c>
      <c r="N4234" s="241"/>
      <c r="O4234" s="241"/>
      <c r="P4234" s="241"/>
      <c r="Q4234" s="241"/>
      <c r="R4234" s="241"/>
      <c r="S4234" s="241"/>
      <c r="T4234" s="241"/>
      <c r="U4234" s="241"/>
      <c r="V4234" s="241"/>
      <c r="W4234" s="242"/>
      <c r="X4234" s="243"/>
      <c r="Y4234" s="49" t="str">
        <f t="shared" ref="Y4234" si="4149">IF(M4234="DNP","DNP",IF(M4234=1,"T",IF(M4234&gt;1,"W","L")))</f>
        <v>DNP</v>
      </c>
      <c r="Z4234" s="49" t="str">
        <f t="shared" si="4132"/>
        <v/>
      </c>
      <c r="AA4234" s="244" t="str">
        <f t="shared" si="4133"/>
        <v/>
      </c>
      <c r="AB4234" s="250">
        <f t="shared" ref="AB4234" si="4150">IF(AE4234&gt;=4,ROUNDDOWN((((VLOOKUP(MAX(AE4230:AE4234),AE4230:AK4247,7,FALSE)+VLOOKUP(MAX(AE4230:AE4234)-1,AE4230:AK4247,7,FALSE)+VLOOKUP(MAX(AE4230:AE4234)-2,AE4230:AK4247,7,FALSE)+VLOOKUP(MAX(AE4230:AE4234)-3,AE4230:AK4247,7,FALSE))/4)-36)*0.8,0),G4228)</f>
        <v>7</v>
      </c>
      <c r="AC4234" s="246">
        <f t="shared" si="4135"/>
        <v>5</v>
      </c>
      <c r="AD4234" t="str">
        <f>IF(L4234&lt;&gt;"DNP","P","DNP")</f>
        <v>DNP</v>
      </c>
      <c r="AE4234" s="52">
        <f>COUNTIF(AD4230:AD4234,"=P")</f>
        <v>0</v>
      </c>
      <c r="AF4234" t="str">
        <f t="shared" si="4136"/>
        <v>DNP</v>
      </c>
      <c r="AG4234" s="247">
        <f>IF(OR(W4234="DNP",W4234="")=TRUE,0,((W4249-W4234)*0.4)+(IF(Y4234="W",0.3,IF(Y4234="T",0,-0.3)))+(IF(X4234="",0,X4234*0.3)))+IF(OR(L4234="DNP",L4234="")=TRUE,0,((L4249-L4234)*0.4)+(IF(Y4234="W",0.3,IF(Y4234="T",0,-0.3)))+(IF(M4234="",0,M4234*0.3)))</f>
        <v>0</v>
      </c>
      <c r="AH4234" s="247">
        <f t="shared" si="4147"/>
        <v>0</v>
      </c>
      <c r="AI4234">
        <f t="shared" si="4140"/>
        <v>10</v>
      </c>
      <c r="AJ4234" t="e">
        <f t="shared" ref="AJ4234" si="4151">AI4234+VLOOKUP(A4234,$A$828:$O$932,15,FALSE)</f>
        <v>#N/A</v>
      </c>
      <c r="AK4234" t="str">
        <f t="shared" si="4073"/>
        <v>DNP</v>
      </c>
    </row>
    <row r="4235" spans="1:37" ht="16.5" thickBot="1" x14ac:dyDescent="0.3">
      <c r="A4235" s="238" t="str">
        <f>CONCATENATE($C$10,"Wk ",B4235,"P",A4228)</f>
        <v>2015Wk 6P49</v>
      </c>
      <c r="B4235" s="52">
        <v>6</v>
      </c>
      <c r="C4235" s="241"/>
      <c r="D4235" s="241"/>
      <c r="E4235" s="241"/>
      <c r="F4235" s="241"/>
      <c r="G4235" s="241"/>
      <c r="H4235" s="241"/>
      <c r="I4235" s="241"/>
      <c r="J4235" s="241"/>
      <c r="K4235" s="241"/>
      <c r="L4235" s="248"/>
      <c r="M4235" s="249"/>
      <c r="N4235" s="52" t="str">
        <f>IFERROR(VLOOKUP($A4235,$A$106:$Q$3105,5,FALSE),"DNP")</f>
        <v>DNP</v>
      </c>
      <c r="O4235" s="52" t="str">
        <f>IFERROR(VLOOKUP($A4235,$A$106:$Q$3105,6,FALSE),"DNP")</f>
        <v>DNP</v>
      </c>
      <c r="P4235" s="52" t="str">
        <f>IFERROR(VLOOKUP($A4235,$A$106:$Q$3105,7,FALSE),"DNP")</f>
        <v>DNP</v>
      </c>
      <c r="Q4235" s="52" t="str">
        <f>IFERROR(VLOOKUP($A4235,$A$106:$Q$3105,8,FALSE),"DNP")</f>
        <v>DNP</v>
      </c>
      <c r="R4235" s="52" t="str">
        <f>IFERROR(VLOOKUP($A4235,$A$106:$Q$3105,9,FALSE),"DNP")</f>
        <v>DNP</v>
      </c>
      <c r="S4235" s="52" t="str">
        <f>IFERROR(VLOOKUP($A4235,$A$106:$Q$3105,10,FALSE),"DNP")</f>
        <v>DNP</v>
      </c>
      <c r="T4235" s="52" t="str">
        <f>IFERROR(VLOOKUP($A4235,$A$106:$Q$3105,11,FALSE),"DNP")</f>
        <v>DNP</v>
      </c>
      <c r="U4235" s="52" t="str">
        <f>IFERROR(VLOOKUP($A4235,$A$106:$Q$3105,12,FALSE),"DNP")</f>
        <v>DNP</v>
      </c>
      <c r="V4235" s="52" t="str">
        <f>IFERROR(VLOOKUP($A4235,$A$106:$Q$3105,13,FALSE),"DNP")</f>
        <v>DNP</v>
      </c>
      <c r="W4235" s="239" t="str">
        <f>IF(OR(V4235="DNP",V4235=""),"DNP",SUM(N4235:V4235))</f>
        <v>DNP</v>
      </c>
      <c r="X4235" s="240" t="str">
        <f>IFERROR(VLOOKUP($A4235,$A$106:$Q$3105,17,FALSE),"DNP")</f>
        <v>DNP</v>
      </c>
      <c r="Y4235" s="49" t="str">
        <f t="shared" ref="Y4235" si="4152">IF(X4235="DNP","DNP",IF(X4235=1,"T",IF(X4235&gt;1,"W","L")))</f>
        <v>DNP</v>
      </c>
      <c r="Z4235" s="49" t="str">
        <f t="shared" si="4132"/>
        <v/>
      </c>
      <c r="AA4235" s="244" t="str">
        <f t="shared" si="4133"/>
        <v/>
      </c>
      <c r="AB4235" s="250">
        <f t="shared" ref="AB4235" si="4153">IF(AE4235&gt;=4,ROUNDDOWN((((VLOOKUP(MAX(AE4230:AE4235),AE4230:AK4247,7,FALSE)+VLOOKUP(MAX(AE4230:AE4235)-1,AE4230:AK4247,7,FALSE)+VLOOKUP(MAX(AE4230:AE4235)-2,AE4230:AK4247,7,FALSE)+VLOOKUP(MAX(AE4230:AE4235)-3,AE4230:AK4247,7,FALSE))/4)-36)*0.8,0),G4228)</f>
        <v>7</v>
      </c>
      <c r="AC4235" s="246">
        <f t="shared" si="4135"/>
        <v>6</v>
      </c>
      <c r="AD4235" t="str">
        <f>IF(W4235&lt;&gt;"DNP","P","DNP")</f>
        <v>DNP</v>
      </c>
      <c r="AE4235" s="52">
        <f>COUNTIF(AD4230:AD4235,"=P")</f>
        <v>0</v>
      </c>
      <c r="AF4235" t="str">
        <f t="shared" si="4136"/>
        <v>DNP</v>
      </c>
      <c r="AG4235" s="247">
        <f>IF(OR(W4235="DNP",W4235="")=TRUE,0,((W4249-W4235)*0.4)+(IF(Y4235="W",0.3,IF(Y4235="T",0,-0.3)))+(IF(X4235="",0,X4235*0.3)))+IF(OR(L4235="DNP",L4235="")=TRUE,0,((L4249-L4235)*0.4)+(IF(Y4235="W",0.3,IF(Y4235="T",0,-0.3)))+(IF(M4235="",0,M4235*0.3)))</f>
        <v>0</v>
      </c>
      <c r="AH4235" s="247">
        <f t="shared" si="4147"/>
        <v>0</v>
      </c>
      <c r="AI4235">
        <f t="shared" si="4140"/>
        <v>10</v>
      </c>
      <c r="AJ4235" t="e">
        <f t="shared" ref="AJ4235" si="4154">AI4235+VLOOKUP(A4235,$A$995:$O$1099,15,FALSE)</f>
        <v>#N/A</v>
      </c>
      <c r="AK4235" t="str">
        <f t="shared" si="4073"/>
        <v>DNP</v>
      </c>
    </row>
    <row r="4236" spans="1:37" ht="16.5" thickBot="1" x14ac:dyDescent="0.3">
      <c r="A4236" s="238" t="str">
        <f>CONCATENATE($C$10,"Wk ",B4236,"P",A4228)</f>
        <v>2015Wk 7P49</v>
      </c>
      <c r="B4236" s="52">
        <v>7</v>
      </c>
      <c r="C4236" s="52" t="str">
        <f>IFERROR(VLOOKUP($A4236,$A$106:$Q$3105,5,FALSE),"DNP")</f>
        <v>DNP</v>
      </c>
      <c r="D4236" s="52" t="str">
        <f>IFERROR(VLOOKUP($A4236,$A$106:$Q$3105,6,FALSE),"DNP")</f>
        <v>DNP</v>
      </c>
      <c r="E4236" s="52" t="str">
        <f>IFERROR(VLOOKUP($A4236,$A$106:$Q$3105,7,FALSE),"DNP")</f>
        <v>DNP</v>
      </c>
      <c r="F4236" s="52" t="str">
        <f>IFERROR(VLOOKUP($A4236,$A$106:$Q$3105,8,FALSE),"DNP")</f>
        <v>DNP</v>
      </c>
      <c r="G4236" s="52" t="str">
        <f>IFERROR(VLOOKUP($A4236,$A$106:$Q$3105,9,FALSE),"DNP")</f>
        <v>DNP</v>
      </c>
      <c r="H4236" s="52" t="str">
        <f>IFERROR(VLOOKUP($A4236,$A$106:$Q$3105,10,FALSE),"DNP")</f>
        <v>DNP</v>
      </c>
      <c r="I4236" s="52" t="str">
        <f>IFERROR(VLOOKUP($A4236,$A$106:$Q$3105,11,FALSE),"DNP")</f>
        <v>DNP</v>
      </c>
      <c r="J4236" s="52" t="str">
        <f>IFERROR(VLOOKUP($A4236,$A$106:$Q$3105,12,FALSE),"DNP")</f>
        <v>DNP</v>
      </c>
      <c r="K4236" s="52" t="str">
        <f>IFERROR(VLOOKUP($A4236,$A$106:$Q$3105,13,FALSE),"DNP")</f>
        <v>DNP</v>
      </c>
      <c r="L4236" s="239" t="str">
        <f>IF(OR(K4236="DNP",K4236=""),"DNP",SUM(C4236:K4236))</f>
        <v>DNP</v>
      </c>
      <c r="M4236" s="240" t="str">
        <f>IFERROR(VLOOKUP($A4236,$A$106:$Q$3105,17,FALSE),"DNP")</f>
        <v>DNP</v>
      </c>
      <c r="N4236" s="241"/>
      <c r="O4236" s="241"/>
      <c r="P4236" s="241"/>
      <c r="Q4236" s="241"/>
      <c r="R4236" s="241"/>
      <c r="S4236" s="241"/>
      <c r="T4236" s="241"/>
      <c r="U4236" s="241"/>
      <c r="V4236" s="241"/>
      <c r="W4236" s="242"/>
      <c r="X4236" s="243"/>
      <c r="Y4236" s="49" t="str">
        <f t="shared" ref="Y4236" si="4155">IF(M4236="DNP","DNP",IF(M4236=1,"T",IF(M4236&gt;1,"W","L")))</f>
        <v>DNP</v>
      </c>
      <c r="Z4236" s="49" t="str">
        <f t="shared" si="4132"/>
        <v/>
      </c>
      <c r="AA4236" s="244" t="str">
        <f t="shared" si="4133"/>
        <v/>
      </c>
      <c r="AB4236" s="250">
        <f t="shared" ref="AB4236" si="4156">IF(AE4236&gt;=4,ROUNDDOWN((((VLOOKUP(MAX(AE4230:AE4236),AE4230:AK4247,7,FALSE)+VLOOKUP(MAX(AE4230:AE4236)-1,AE4230:AK4247,7,FALSE)+VLOOKUP(MAX(AE4230:AE4236)-2,AE4230:AK4247,7,FALSE)+VLOOKUP(MAX(AE4230:AE4236)-3,AE4230:AK4247,7,FALSE))/4)-36)*0.8,0),G4228)</f>
        <v>7</v>
      </c>
      <c r="AC4236" s="246">
        <f t="shared" si="4135"/>
        <v>7</v>
      </c>
      <c r="AD4236" t="str">
        <f>IF(L4236&lt;&gt;"DNP","P","DNP")</f>
        <v>DNP</v>
      </c>
      <c r="AE4236" s="52">
        <f>COUNTIF(AD4230:AD4236,"=P")</f>
        <v>0</v>
      </c>
      <c r="AF4236" t="str">
        <f t="shared" si="4136"/>
        <v>DNP</v>
      </c>
      <c r="AG4236" s="247">
        <f>IF(OR(W4236="DNP",W4236="")=TRUE,0,((W4249-W4236)*0.4)+(IF(Y4236="W",0.3,IF(Y4236="T",0,-0.3)))+(IF(X4236="",0,X4236*0.3)))+IF(OR(L4236="DNP",L4236="")=TRUE,0,((L4249-L4236)*0.4)+(IF(Y4236="W",0.3,IF(Y4236="T",0,-0.3)))+(IF(M4236="",0,M4236*0.3)))</f>
        <v>0</v>
      </c>
      <c r="AH4236" s="247">
        <f t="shared" si="4147"/>
        <v>0</v>
      </c>
      <c r="AI4236">
        <f t="shared" si="4140"/>
        <v>10</v>
      </c>
      <c r="AJ4236" t="e">
        <f t="shared" ref="AJ4236" si="4157">AI4236+VLOOKUP(A4236,$A$1162:$O$1266,15,FALSE)</f>
        <v>#N/A</v>
      </c>
      <c r="AK4236" t="str">
        <f t="shared" si="4073"/>
        <v>DNP</v>
      </c>
    </row>
    <row r="4237" spans="1:37" ht="16.5" thickBot="1" x14ac:dyDescent="0.3">
      <c r="A4237" s="238" t="str">
        <f>CONCATENATE($C$10,"Wk ",B4237,"P",A4228)</f>
        <v>2015Wk 8P49</v>
      </c>
      <c r="B4237" s="52">
        <v>8</v>
      </c>
      <c r="C4237" s="241"/>
      <c r="D4237" s="241"/>
      <c r="E4237" s="241"/>
      <c r="F4237" s="241"/>
      <c r="G4237" s="241"/>
      <c r="H4237" s="241"/>
      <c r="I4237" s="241"/>
      <c r="J4237" s="241"/>
      <c r="K4237" s="241"/>
      <c r="L4237" s="248"/>
      <c r="M4237" s="249"/>
      <c r="N4237" s="52" t="str">
        <f>IFERROR(VLOOKUP($A4237,$A$106:$Q$3105,5,FALSE),"DNP")</f>
        <v>DNP</v>
      </c>
      <c r="O4237" s="52" t="str">
        <f>IFERROR(VLOOKUP($A4237,$A$106:$Q$3105,6,FALSE),"DNP")</f>
        <v>DNP</v>
      </c>
      <c r="P4237" s="52" t="str">
        <f>IFERROR(VLOOKUP($A4237,$A$106:$Q$3105,7,FALSE),"DNP")</f>
        <v>DNP</v>
      </c>
      <c r="Q4237" s="52" t="str">
        <f>IFERROR(VLOOKUP($A4237,$A$106:$Q$3105,8,FALSE),"DNP")</f>
        <v>DNP</v>
      </c>
      <c r="R4237" s="52" t="str">
        <f>IFERROR(VLOOKUP($A4237,$A$106:$Q$3105,9,FALSE),"DNP")</f>
        <v>DNP</v>
      </c>
      <c r="S4237" s="52" t="str">
        <f>IFERROR(VLOOKUP($A4237,$A$106:$Q$3105,10,FALSE),"DNP")</f>
        <v>DNP</v>
      </c>
      <c r="T4237" s="52" t="str">
        <f>IFERROR(VLOOKUP($A4237,$A$106:$Q$3105,11,FALSE),"DNP")</f>
        <v>DNP</v>
      </c>
      <c r="U4237" s="52" t="str">
        <f>IFERROR(VLOOKUP($A4237,$A$106:$Q$3105,12,FALSE),"DNP")</f>
        <v>DNP</v>
      </c>
      <c r="V4237" s="52" t="str">
        <f>IFERROR(VLOOKUP($A4237,$A$106:$Q$3105,13,FALSE),"DNP")</f>
        <v>DNP</v>
      </c>
      <c r="W4237" s="239" t="str">
        <f>IF(OR(V4237="DNP",V4237=""),"DNP",SUM(N4237:V4237))</f>
        <v>DNP</v>
      </c>
      <c r="X4237" s="240" t="str">
        <f>IFERROR(VLOOKUP($A4237,$A$106:$Q$3105,17,FALSE),"DNP")</f>
        <v>DNP</v>
      </c>
      <c r="Y4237" s="49" t="str">
        <f t="shared" ref="Y4237" si="4158">IF(X4237="DNP","DNP",IF(X4237=1,"T",IF(X4237&gt;1,"W","L")))</f>
        <v>DNP</v>
      </c>
      <c r="Z4237" s="49" t="str">
        <f t="shared" si="4132"/>
        <v/>
      </c>
      <c r="AA4237" s="244" t="str">
        <f t="shared" si="4133"/>
        <v/>
      </c>
      <c r="AB4237" s="250">
        <f t="shared" ref="AB4237" si="4159">IF(AE4237&gt;=4,ROUNDDOWN((((VLOOKUP(MAX(AE4230:AE4237),AE4230:AK4247,7,FALSE)+VLOOKUP(MAX(AE4230:AE4237)-1,AE4230:AK4247,7,FALSE)+VLOOKUP(MAX(AE4230:AE4237)-2,AE4230:AK4247,7,FALSE)+VLOOKUP(MAX(AE4230:AE4237)-3,AE4230:AK4247,7,FALSE))/4)-36)*0.8,0),G4228)</f>
        <v>7</v>
      </c>
      <c r="AC4237" s="246">
        <f t="shared" si="4135"/>
        <v>8</v>
      </c>
      <c r="AD4237" t="str">
        <f>IF(W4237&lt;&gt;"DNP","P","DNP")</f>
        <v>DNP</v>
      </c>
      <c r="AE4237" s="52">
        <f>COUNTIF(AD4230:AD4237,"=P")</f>
        <v>0</v>
      </c>
      <c r="AF4237" t="str">
        <f t="shared" si="4136"/>
        <v>DNP</v>
      </c>
      <c r="AG4237" s="247">
        <f>IF(OR(W4237="DNP",W4237="")=TRUE,0,((W4249-W4237)*0.4)+(IF(Y4237="W",0.3,IF(Y4237="T",0,-0.3)))+(IF(X4237="",0,X4237*0.3)))+IF(OR(L4237="DNP",L4237="")=TRUE,0,((L4249-L4237)*0.4)+(IF(Y4237="W",0.3,IF(Y4237="T",0,-0.3)))+(IF(M4237="",0,M4237*0.3)))</f>
        <v>0</v>
      </c>
      <c r="AH4237" s="247">
        <f t="shared" si="4147"/>
        <v>0</v>
      </c>
      <c r="AI4237">
        <f t="shared" si="4140"/>
        <v>10</v>
      </c>
      <c r="AJ4237" t="e">
        <f t="shared" ref="AJ4237" si="4160">AI4237+VLOOKUP(A4237,$A$1329:$O$1433,15,FALSE)</f>
        <v>#N/A</v>
      </c>
      <c r="AK4237" t="str">
        <f t="shared" si="4073"/>
        <v>DNP</v>
      </c>
    </row>
    <row r="4238" spans="1:37" ht="16.5" thickBot="1" x14ac:dyDescent="0.3">
      <c r="A4238" s="238" t="str">
        <f>CONCATENATE($C$10,"Wk ",B4238,"P",A4228)</f>
        <v>2015Wk 9P49</v>
      </c>
      <c r="B4238" s="52">
        <v>9</v>
      </c>
      <c r="C4238" s="52" t="str">
        <f>IFERROR(VLOOKUP($A4238,$A$106:$Q$3105,5,FALSE),"DNP")</f>
        <v>DNP</v>
      </c>
      <c r="D4238" s="52" t="str">
        <f>IFERROR(VLOOKUP($A4238,$A$106:$Q$3105,6,FALSE),"DNP")</f>
        <v>DNP</v>
      </c>
      <c r="E4238" s="52" t="str">
        <f>IFERROR(VLOOKUP($A4238,$A$106:$Q$3105,7,FALSE),"DNP")</f>
        <v>DNP</v>
      </c>
      <c r="F4238" s="52" t="str">
        <f>IFERROR(VLOOKUP($A4238,$A$106:$Q$3105,8,FALSE),"DNP")</f>
        <v>DNP</v>
      </c>
      <c r="G4238" s="52" t="str">
        <f>IFERROR(VLOOKUP($A4238,$A$106:$Q$3105,9,FALSE),"DNP")</f>
        <v>DNP</v>
      </c>
      <c r="H4238" s="52" t="str">
        <f>IFERROR(VLOOKUP($A4238,$A$106:$Q$3105,10,FALSE),"DNP")</f>
        <v>DNP</v>
      </c>
      <c r="I4238" s="52" t="str">
        <f>IFERROR(VLOOKUP($A4238,$A$106:$Q$3105,11,FALSE),"DNP")</f>
        <v>DNP</v>
      </c>
      <c r="J4238" s="52" t="str">
        <f>IFERROR(VLOOKUP($A4238,$A$106:$Q$3105,12,FALSE),"DNP")</f>
        <v>DNP</v>
      </c>
      <c r="K4238" s="52" t="str">
        <f>IFERROR(VLOOKUP($A4238,$A$106:$Q$3105,13,FALSE),"DNP")</f>
        <v>DNP</v>
      </c>
      <c r="L4238" s="239" t="str">
        <f>IF(OR(K4238="DNP",K4238=""),"DNP",SUM(C4238:K4238))</f>
        <v>DNP</v>
      </c>
      <c r="M4238" s="240" t="str">
        <f>IFERROR(VLOOKUP($A4238,$A$106:$Q$3105,17,FALSE),"DNP")</f>
        <v>DNP</v>
      </c>
      <c r="N4238" s="241"/>
      <c r="O4238" s="241"/>
      <c r="P4238" s="241"/>
      <c r="Q4238" s="241"/>
      <c r="R4238" s="241"/>
      <c r="S4238" s="241"/>
      <c r="T4238" s="241"/>
      <c r="U4238" s="241"/>
      <c r="V4238" s="241"/>
      <c r="W4238" s="242"/>
      <c r="X4238" s="243"/>
      <c r="Y4238" s="49" t="str">
        <f t="shared" ref="Y4238" si="4161">IF(M4238="DNP","DNP",IF(M4238=1,"T",IF(M4238&gt;1,"W","L")))</f>
        <v>DNP</v>
      </c>
      <c r="Z4238" s="49" t="str">
        <f t="shared" si="4132"/>
        <v/>
      </c>
      <c r="AA4238" s="244" t="str">
        <f t="shared" si="4133"/>
        <v/>
      </c>
      <c r="AB4238" s="250">
        <f t="shared" ref="AB4238" si="4162">IF(AE4238&gt;=4,ROUNDDOWN((((VLOOKUP(MAX(AE4230:AE4238),AE4230:AK4247,7,FALSE)+VLOOKUP(MAX(AE4230:AE4238)-1,AE4230:AK4247,7,FALSE)+VLOOKUP(MAX(AE4230:AE4238)-2,AE4230:AK4247,7,FALSE)+VLOOKUP(MAX(AE4230:AE4238)-3,AE4230:AK4247,7,FALSE))/4)-36)*0.8,0),G4228)</f>
        <v>7</v>
      </c>
      <c r="AC4238" s="246">
        <f t="shared" si="4135"/>
        <v>9</v>
      </c>
      <c r="AD4238" t="str">
        <f>IF(L4238&lt;&gt;"DNP","P","DNP")</f>
        <v>DNP</v>
      </c>
      <c r="AE4238" s="52">
        <f>COUNTIF(AD4230:AD4238,"=P")</f>
        <v>0</v>
      </c>
      <c r="AF4238" t="str">
        <f t="shared" si="4136"/>
        <v>DNP</v>
      </c>
      <c r="AG4238" s="247">
        <f>IF(OR(W4238="DNP",W4238="")=TRUE,0,((W4249-W4238)*0.4)+(IF(Y4238="W",0.3,IF(Y4238="T",0,-0.3)))+(IF(X4238="",0,X4238*0.3)))+IF(OR(L4238="DNP",L4238="")=TRUE,0,((L4249-L4238)*0.4)+(IF(Y4238="W",0.3,IF(Y4238="T",0,-0.3)))+(IF(M4238="",0,M4238*0.3)))</f>
        <v>0</v>
      </c>
      <c r="AH4238" s="247">
        <f t="shared" si="4147"/>
        <v>0</v>
      </c>
      <c r="AI4238">
        <f t="shared" si="4140"/>
        <v>10</v>
      </c>
      <c r="AJ4238" t="e">
        <f t="shared" ref="AJ4238" si="4163">AI4238+VLOOKUP(A4238,$A$1496:$O$1600,15,FALSE)</f>
        <v>#N/A</v>
      </c>
      <c r="AK4238" t="str">
        <f t="shared" si="4073"/>
        <v>DNP</v>
      </c>
    </row>
    <row r="4239" spans="1:37" ht="16.5" thickBot="1" x14ac:dyDescent="0.3">
      <c r="A4239" s="238" t="str">
        <f>CONCATENATE($C$10,"Wk ",B4239,"P",A4228)</f>
        <v>2015Wk 10P49</v>
      </c>
      <c r="B4239" s="52">
        <v>10</v>
      </c>
      <c r="C4239" s="241"/>
      <c r="D4239" s="241"/>
      <c r="E4239" s="241"/>
      <c r="F4239" s="241"/>
      <c r="G4239" s="241"/>
      <c r="H4239" s="241"/>
      <c r="I4239" s="241"/>
      <c r="J4239" s="241"/>
      <c r="K4239" s="241"/>
      <c r="L4239" s="248"/>
      <c r="M4239" s="249"/>
      <c r="N4239" s="52" t="str">
        <f>IFERROR(VLOOKUP($A4239,$A$106:$Q$3105,5,FALSE),"DNP")</f>
        <v>DNP</v>
      </c>
      <c r="O4239" s="52" t="str">
        <f>IFERROR(VLOOKUP($A4239,$A$106:$Q$3105,6,FALSE),"DNP")</f>
        <v>DNP</v>
      </c>
      <c r="P4239" s="52" t="str">
        <f>IFERROR(VLOOKUP($A4239,$A$106:$Q$3105,7,FALSE),"DNP")</f>
        <v>DNP</v>
      </c>
      <c r="Q4239" s="52" t="str">
        <f>IFERROR(VLOOKUP($A4239,$A$106:$Q$3105,8,FALSE),"DNP")</f>
        <v>DNP</v>
      </c>
      <c r="R4239" s="52" t="str">
        <f>IFERROR(VLOOKUP($A4239,$A$106:$Q$3105,9,FALSE),"DNP")</f>
        <v>DNP</v>
      </c>
      <c r="S4239" s="52" t="str">
        <f>IFERROR(VLOOKUP($A4239,$A$106:$Q$3105,10,FALSE),"DNP")</f>
        <v>DNP</v>
      </c>
      <c r="T4239" s="52" t="str">
        <f>IFERROR(VLOOKUP($A4239,$A$106:$Q$3105,11,FALSE),"DNP")</f>
        <v>DNP</v>
      </c>
      <c r="U4239" s="52" t="str">
        <f>IFERROR(VLOOKUP($A4239,$A$106:$Q$3105,12,FALSE),"DNP")</f>
        <v>DNP</v>
      </c>
      <c r="V4239" s="52" t="str">
        <f>IFERROR(VLOOKUP($A4239,$A$106:$Q$3105,13,FALSE),"DNP")</f>
        <v>DNP</v>
      </c>
      <c r="W4239" s="239" t="str">
        <f>IF(OR(V4239="DNP",V4239=""),"DNP",SUM(N4239:V4239))</f>
        <v>DNP</v>
      </c>
      <c r="X4239" s="240" t="str">
        <f>IFERROR(VLOOKUP($A4239,$A$106:$Q$3105,17,FALSE),"DNP")</f>
        <v>DNP</v>
      </c>
      <c r="Y4239" s="49" t="str">
        <f t="shared" ref="Y4239" si="4164">IF(X4239="DNP","DNP",IF(X4239=1,"T",IF(X4239&gt;1,"W","L")))</f>
        <v>DNP</v>
      </c>
      <c r="Z4239" s="49" t="str">
        <f t="shared" si="4132"/>
        <v/>
      </c>
      <c r="AA4239" s="244" t="str">
        <f t="shared" si="4133"/>
        <v/>
      </c>
      <c r="AB4239" s="250">
        <f t="shared" ref="AB4239" si="4165">IF(AE4239&gt;=4,ROUNDDOWN((((VLOOKUP(MAX(AE4230:AE4239),AE4230:AK4247,7,FALSE)+VLOOKUP(MAX(AE4230:AE4239)-1,AE4230:AK4247,7,FALSE)+VLOOKUP(MAX(AE4230:AE4239)-2,AE4230:AK4247,7,FALSE)+VLOOKUP(MAX(AE4230:AE4239)-3,AE4230:AK4247,7,FALSE))/4)-36)*0.8,0),G4228)</f>
        <v>7</v>
      </c>
      <c r="AC4239" s="246">
        <f t="shared" ref="AC4239:AC4247" si="4166">IF(VLOOKUP(LEFT($A4239,9),$A$106:$Q$3105,17,FALSE)="Played",B4239,"")</f>
        <v>10</v>
      </c>
      <c r="AD4239" t="str">
        <f>IF(W4239&lt;&gt;"DNP","P","DNP")</f>
        <v>DNP</v>
      </c>
      <c r="AE4239" s="52">
        <f>COUNTIF(AD4230:AD4239,"=P")</f>
        <v>0</v>
      </c>
      <c r="AF4239" t="str">
        <f t="shared" si="4136"/>
        <v>DNP</v>
      </c>
      <c r="AG4239" s="247">
        <f>IF(OR(W4239="DNP",W4239="")=TRUE,0,((W4249-W4239)*0.4)+(IF(Y4239="W",0.3,IF(Y4239="T",0,-0.3)))+(IF(X4239="",0,X4239*0.3)))+IF(OR(L4239="DNP",L4239="")=TRUE,0,((L4249-L4239)*0.4)+(IF(Y4239="W",0.3,IF(Y4239="T",0,-0.3)))+(IF(M4239="",0,M4239*0.3)))</f>
        <v>0</v>
      </c>
      <c r="AH4239" s="247">
        <f t="shared" si="4147"/>
        <v>0</v>
      </c>
      <c r="AI4239">
        <f t="shared" si="4140"/>
        <v>10</v>
      </c>
      <c r="AJ4239" t="e">
        <f t="shared" ref="AJ4239" si="4167">AI4239+VLOOKUP(A4239,$A$1663:$O$1767,15,FALSE)</f>
        <v>#N/A</v>
      </c>
      <c r="AK4239" t="str">
        <f t="shared" si="4073"/>
        <v>DNP</v>
      </c>
    </row>
    <row r="4240" spans="1:37" ht="16.5" thickBot="1" x14ac:dyDescent="0.3">
      <c r="A4240" s="238" t="str">
        <f>CONCATENATE($C$10,"Wk ",B4240,"P",A4228)</f>
        <v>2015Wk 11P49</v>
      </c>
      <c r="B4240" s="52">
        <v>11</v>
      </c>
      <c r="C4240" s="52" t="str">
        <f>IFERROR(VLOOKUP($A4240,$A$106:$Q$3105,5,FALSE),"DNP")</f>
        <v>DNP</v>
      </c>
      <c r="D4240" s="52" t="str">
        <f>IFERROR(VLOOKUP($A4240,$A$106:$Q$3105,6,FALSE),"DNP")</f>
        <v>DNP</v>
      </c>
      <c r="E4240" s="52" t="str">
        <f>IFERROR(VLOOKUP($A4240,$A$106:$Q$3105,7,FALSE),"DNP")</f>
        <v>DNP</v>
      </c>
      <c r="F4240" s="52" t="str">
        <f>IFERROR(VLOOKUP($A4240,$A$106:$Q$3105,8,FALSE),"DNP")</f>
        <v>DNP</v>
      </c>
      <c r="G4240" s="52" t="str">
        <f>IFERROR(VLOOKUP($A4240,$A$106:$Q$3105,9,FALSE),"DNP")</f>
        <v>DNP</v>
      </c>
      <c r="H4240" s="52" t="str">
        <f>IFERROR(VLOOKUP($A4240,$A$106:$Q$3105,10,FALSE),"DNP")</f>
        <v>DNP</v>
      </c>
      <c r="I4240" s="52" t="str">
        <f>IFERROR(VLOOKUP($A4240,$A$106:$Q$3105,11,FALSE),"DNP")</f>
        <v>DNP</v>
      </c>
      <c r="J4240" s="52" t="str">
        <f>IFERROR(VLOOKUP($A4240,$A$106:$Q$3105,12,FALSE),"DNP")</f>
        <v>DNP</v>
      </c>
      <c r="K4240" s="52" t="str">
        <f>IFERROR(VLOOKUP($A4240,$A$106:$Q$3105,13,FALSE),"DNP")</f>
        <v>DNP</v>
      </c>
      <c r="L4240" s="239" t="str">
        <f>IF(OR(K4240="DNP",K4240=""),"DNP",SUM(C4240:K4240))</f>
        <v>DNP</v>
      </c>
      <c r="M4240" s="240" t="str">
        <f>IFERROR(VLOOKUP($A4240,$A$106:$Q$3105,17,FALSE),"DNP")</f>
        <v>DNP</v>
      </c>
      <c r="N4240" s="241"/>
      <c r="O4240" s="241"/>
      <c r="P4240" s="241"/>
      <c r="Q4240" s="241"/>
      <c r="R4240" s="241"/>
      <c r="S4240" s="241"/>
      <c r="T4240" s="241"/>
      <c r="U4240" s="241"/>
      <c r="V4240" s="241"/>
      <c r="W4240" s="242"/>
      <c r="X4240" s="243"/>
      <c r="Y4240" s="49" t="str">
        <f t="shared" ref="Y4240" si="4168">IF(M4240="DNP","DNP",IF(M4240=1,"T",IF(M4240&gt;1,"W","L")))</f>
        <v>DNP</v>
      </c>
      <c r="Z4240" s="49" t="str">
        <f t="shared" si="4132"/>
        <v/>
      </c>
      <c r="AA4240" s="244" t="str">
        <f t="shared" si="4133"/>
        <v/>
      </c>
      <c r="AB4240" s="250">
        <f t="shared" ref="AB4240" si="4169">IF(AE4240&gt;=4,ROUNDDOWN((((VLOOKUP(MAX(AE4230:AE4240),AE4230:AK4247,7,FALSE)+VLOOKUP(MAX(AE4230:AE4240)-1,AE4230:AK4247,7,FALSE)+VLOOKUP(MAX(AE4230:AE4240)-2,AE4230:AK4247,7,FALSE)+VLOOKUP(MAX(AE4230:AE4240)-3,AE4230:AK4247,7,FALSE))/4)-36)*0.8,0),G4228)</f>
        <v>7</v>
      </c>
      <c r="AC4240" s="246">
        <f t="shared" si="4166"/>
        <v>11</v>
      </c>
      <c r="AD4240" t="str">
        <f>IF(L4240&lt;&gt;"DNP","P","DNP")</f>
        <v>DNP</v>
      </c>
      <c r="AE4240" s="52">
        <f>COUNTIF(AD4230:AD4240,"=P")</f>
        <v>0</v>
      </c>
      <c r="AF4240" t="str">
        <f t="shared" si="4136"/>
        <v>DNP</v>
      </c>
      <c r="AG4240" s="247">
        <f>IF(OR(W4240="DNP",W4240="")=TRUE,0,((W4249-W4240)*0.4)+(IF(Y4240="W",0.3,IF(Y4240="T",0,-0.3)))+(IF(X4240="",0,X4240*0.3)))+IF(OR(L4240="DNP",L4240="")=TRUE,0,((L4249-L4240)*0.4)+(IF(Y4240="W",0.3,IF(Y4240="T",0,-0.3)))+(IF(M4240="",0,M4240*0.3)))</f>
        <v>0</v>
      </c>
      <c r="AH4240" s="247">
        <f t="shared" si="4147"/>
        <v>0</v>
      </c>
      <c r="AI4240">
        <f t="shared" si="4140"/>
        <v>10</v>
      </c>
      <c r="AJ4240" t="e">
        <f t="shared" ref="AJ4240" si="4170">AI4240+VLOOKUP(A4240,$A$1830:$O$1934,15,FALSE)</f>
        <v>#N/A</v>
      </c>
      <c r="AK4240" t="str">
        <f t="shared" si="4073"/>
        <v>DNP</v>
      </c>
    </row>
    <row r="4241" spans="1:37" ht="16.5" thickBot="1" x14ac:dyDescent="0.3">
      <c r="A4241" s="238" t="str">
        <f>CONCATENATE($C$10,"Wk ",B4241,"P",A4228)</f>
        <v>2015Wk 12P49</v>
      </c>
      <c r="B4241" s="52">
        <v>12</v>
      </c>
      <c r="C4241" s="241"/>
      <c r="D4241" s="241"/>
      <c r="E4241" s="241"/>
      <c r="F4241" s="241"/>
      <c r="G4241" s="241"/>
      <c r="H4241" s="241"/>
      <c r="I4241" s="241"/>
      <c r="J4241" s="241"/>
      <c r="K4241" s="241"/>
      <c r="L4241" s="248"/>
      <c r="M4241" s="249"/>
      <c r="N4241" s="52" t="str">
        <f>IFERROR(VLOOKUP($A4241,$A$106:$Q$3105,5,FALSE),"DNP")</f>
        <v>DNP</v>
      </c>
      <c r="O4241" s="52" t="str">
        <f>IFERROR(VLOOKUP($A4241,$A$106:$Q$3105,6,FALSE),"DNP")</f>
        <v>DNP</v>
      </c>
      <c r="P4241" s="52" t="str">
        <f>IFERROR(VLOOKUP($A4241,$A$106:$Q$3105,7,FALSE),"DNP")</f>
        <v>DNP</v>
      </c>
      <c r="Q4241" s="52" t="str">
        <f>IFERROR(VLOOKUP($A4241,$A$106:$Q$3105,8,FALSE),"DNP")</f>
        <v>DNP</v>
      </c>
      <c r="R4241" s="52" t="str">
        <f>IFERROR(VLOOKUP($A4241,$A$106:$Q$3105,9,FALSE),"DNP")</f>
        <v>DNP</v>
      </c>
      <c r="S4241" s="52" t="str">
        <f>IFERROR(VLOOKUP($A4241,$A$106:$Q$3105,10,FALSE),"DNP")</f>
        <v>DNP</v>
      </c>
      <c r="T4241" s="52" t="str">
        <f>IFERROR(VLOOKUP($A4241,$A$106:$Q$3105,11,FALSE),"DNP")</f>
        <v>DNP</v>
      </c>
      <c r="U4241" s="52" t="str">
        <f>IFERROR(VLOOKUP($A4241,$A$106:$Q$3105,12,FALSE),"DNP")</f>
        <v>DNP</v>
      </c>
      <c r="V4241" s="52" t="str">
        <f>IFERROR(VLOOKUP($A4241,$A$106:$Q$3105,13,FALSE),"DNP")</f>
        <v>DNP</v>
      </c>
      <c r="W4241" s="239" t="str">
        <f>IF(OR(V4241="DNP",V4241=""),"DNP",SUM(N4241:V4241))</f>
        <v>DNP</v>
      </c>
      <c r="X4241" s="240" t="str">
        <f>IFERROR(VLOOKUP($A4241,$A$106:$Q$3105,17,FALSE),"DNP")</f>
        <v>DNP</v>
      </c>
      <c r="Y4241" s="49" t="str">
        <f t="shared" ref="Y4241" si="4171">IF(X4241="DNP","DNP",IF(X4241=1,"T",IF(X4241&gt;1,"W","L")))</f>
        <v>DNP</v>
      </c>
      <c r="Z4241" s="49" t="str">
        <f t="shared" si="4132"/>
        <v/>
      </c>
      <c r="AA4241" s="244" t="str">
        <f t="shared" si="4133"/>
        <v/>
      </c>
      <c r="AB4241" s="250">
        <f t="shared" ref="AB4241" si="4172">IF(AE4241&gt;=4,ROUNDDOWN((((VLOOKUP(MAX(AE4230:AE4241),AE4230:AK4247,7,FALSE)+VLOOKUP(MAX(AE4230:AE4241)-1,AE4230:AK4247,7,FALSE)+VLOOKUP(MAX(AE4230:AE4241)-2,AE4230:AK4247,7,FALSE)+VLOOKUP(MAX(AE4230:AE4241)-3,AE4230:AK4247,7,FALSE))/4)-36)*0.8,0),G4228)</f>
        <v>7</v>
      </c>
      <c r="AC4241" s="246">
        <f t="shared" si="4166"/>
        <v>12</v>
      </c>
      <c r="AD4241" t="str">
        <f>IF(W4241&lt;&gt;"DNP","P","DNP")</f>
        <v>DNP</v>
      </c>
      <c r="AE4241" s="52">
        <f>COUNTIF(AD4230:AD4241,"=P")</f>
        <v>0</v>
      </c>
      <c r="AF4241" t="str">
        <f t="shared" si="4136"/>
        <v>DNP</v>
      </c>
      <c r="AG4241" s="247">
        <f>IF(OR(W4241="DNP",W4241="")=TRUE,0,((W4249-W4241)*0.4)+(IF(Y4241="W",0.3,IF(Y4241="T",0,-0.3)))+(IF(X4241="",0,X4241*0.3)))+IF(OR(L4241="DNP",L4241="")=TRUE,0,((L4249-L4241)*0.4)+(IF(Y4241="W",0.3,IF(Y4241="T",0,-0.3)))+(IF(M4241="",0,M4241*0.3)))</f>
        <v>0</v>
      </c>
      <c r="AH4241" s="247">
        <f t="shared" si="4147"/>
        <v>0</v>
      </c>
      <c r="AI4241">
        <f t="shared" si="4140"/>
        <v>10</v>
      </c>
      <c r="AJ4241" t="e">
        <f t="shared" ref="AJ4241" si="4173">AI4241+VLOOKUP(A4241,$A$1997:$O$2101,15,FALSE)</f>
        <v>#N/A</v>
      </c>
      <c r="AK4241" t="str">
        <f t="shared" si="4073"/>
        <v>DNP</v>
      </c>
    </row>
    <row r="4242" spans="1:37" ht="16.5" thickBot="1" x14ac:dyDescent="0.3">
      <c r="A4242" s="238" t="str">
        <f>CONCATENATE($C$10,"Wk ",B4242,"P",A4228)</f>
        <v>2015Wk 13P49</v>
      </c>
      <c r="B4242" s="52">
        <v>13</v>
      </c>
      <c r="C4242" s="52" t="str">
        <f>IFERROR(VLOOKUP($A4242,$A$106:$Q$3105,5,FALSE),"DNP")</f>
        <v>DNP</v>
      </c>
      <c r="D4242" s="52" t="str">
        <f>IFERROR(VLOOKUP($A4242,$A$106:$Q$3105,6,FALSE),"DNP")</f>
        <v>DNP</v>
      </c>
      <c r="E4242" s="52" t="str">
        <f>IFERROR(VLOOKUP($A4242,$A$106:$Q$3105,7,FALSE),"DNP")</f>
        <v>DNP</v>
      </c>
      <c r="F4242" s="52" t="str">
        <f>IFERROR(VLOOKUP($A4242,$A$106:$Q$3105,8,FALSE),"DNP")</f>
        <v>DNP</v>
      </c>
      <c r="G4242" s="52" t="str">
        <f>IFERROR(VLOOKUP($A4242,$A$106:$Q$3105,9,FALSE),"DNP")</f>
        <v>DNP</v>
      </c>
      <c r="H4242" s="52" t="str">
        <f>IFERROR(VLOOKUP($A4242,$A$106:$Q$3105,10,FALSE),"DNP")</f>
        <v>DNP</v>
      </c>
      <c r="I4242" s="52" t="str">
        <f>IFERROR(VLOOKUP($A4242,$A$106:$Q$3105,11,FALSE),"DNP")</f>
        <v>DNP</v>
      </c>
      <c r="J4242" s="52" t="str">
        <f>IFERROR(VLOOKUP($A4242,$A$106:$Q$3105,12,FALSE),"DNP")</f>
        <v>DNP</v>
      </c>
      <c r="K4242" s="52" t="str">
        <f>IFERROR(VLOOKUP($A4242,$A$106:$Q$3105,13,FALSE),"DNP")</f>
        <v>DNP</v>
      </c>
      <c r="L4242" s="239" t="str">
        <f>IF(OR(K4242="DNP",K4242=""),"DNP",SUM(C4242:K4242))</f>
        <v>DNP</v>
      </c>
      <c r="M4242" s="240" t="str">
        <f>IFERROR(VLOOKUP($A4242,$A$106:$Q$3105,17,FALSE),"DNP")</f>
        <v>DNP</v>
      </c>
      <c r="N4242" s="241"/>
      <c r="O4242" s="241"/>
      <c r="P4242" s="241"/>
      <c r="Q4242" s="241"/>
      <c r="R4242" s="241"/>
      <c r="S4242" s="241"/>
      <c r="T4242" s="241"/>
      <c r="U4242" s="241"/>
      <c r="V4242" s="241"/>
      <c r="W4242" s="242"/>
      <c r="X4242" s="243"/>
      <c r="Y4242" s="49" t="str">
        <f t="shared" ref="Y4242" si="4174">IF(M4242="DNP","DNP",IF(M4242=1,"T",IF(M4242&gt;1,"W","L")))</f>
        <v>DNP</v>
      </c>
      <c r="Z4242" s="49" t="str">
        <f t="shared" si="4132"/>
        <v/>
      </c>
      <c r="AA4242" s="244" t="str">
        <f t="shared" si="4133"/>
        <v/>
      </c>
      <c r="AB4242" s="250">
        <f t="shared" ref="AB4242" si="4175">IF(AE4242&gt;=4,ROUNDDOWN((((VLOOKUP(MAX(AE4230:AE4242),AE4230:AK4247,7,FALSE)+VLOOKUP(MAX(AE4230:AE4242)-1,AE4230:AK4247,7,FALSE)+VLOOKUP(MAX(AE4230:AE4242)-2,AE4230:AK4247,7,FALSE)+VLOOKUP(MAX(AE4230:AE4242)-3,AE4230:AK4247,7,FALSE))/4)-36)*0.8,0),G4228)</f>
        <v>7</v>
      </c>
      <c r="AC4242" s="246">
        <f t="shared" si="4166"/>
        <v>13</v>
      </c>
      <c r="AD4242" t="str">
        <f>IF(L4242&lt;&gt;"DNP","P","DNP")</f>
        <v>DNP</v>
      </c>
      <c r="AE4242" s="52">
        <f>COUNTIF(AD4230:AD4242,"=P")</f>
        <v>0</v>
      </c>
      <c r="AF4242" t="str">
        <f t="shared" si="4136"/>
        <v>DNP</v>
      </c>
      <c r="AG4242" s="247">
        <f>IF(OR(W4242="DNP",W4242="")=TRUE,0,((W4249-W4242)*0.4)+(IF(Y4242="W",0.3,IF(Y4242="T",0,-0.3)))+(IF(X4242="",0,X4242*0.3)))+IF(OR(L4242="DNP",L4242="")=TRUE,0,((L4249-L4242)*0.4)+(IF(Y4242="W",0.3,IF(Y4242="T",0,-0.3)))+(IF(M4242="",0,M4242*0.3)))</f>
        <v>0</v>
      </c>
      <c r="AH4242" s="247">
        <f t="shared" si="4147"/>
        <v>0</v>
      </c>
      <c r="AI4242">
        <f t="shared" si="4140"/>
        <v>10</v>
      </c>
      <c r="AJ4242" t="e">
        <f t="shared" ref="AJ4242" si="4176">AI4242+VLOOKUP(A4242,$A$2164:$O$2268,15,FALSE)</f>
        <v>#N/A</v>
      </c>
      <c r="AK4242" t="str">
        <f t="shared" si="4073"/>
        <v>DNP</v>
      </c>
    </row>
    <row r="4243" spans="1:37" ht="16.5" thickBot="1" x14ac:dyDescent="0.3">
      <c r="A4243" s="238" t="str">
        <f>CONCATENATE($C$10,"Wk ",B4243,"P",A4228)</f>
        <v>2015Wk 14P49</v>
      </c>
      <c r="B4243" s="52">
        <v>14</v>
      </c>
      <c r="C4243" s="241"/>
      <c r="D4243" s="241"/>
      <c r="E4243" s="241"/>
      <c r="F4243" s="241"/>
      <c r="G4243" s="241"/>
      <c r="H4243" s="241"/>
      <c r="I4243" s="241"/>
      <c r="J4243" s="241"/>
      <c r="K4243" s="241"/>
      <c r="L4243" s="248"/>
      <c r="M4243" s="249"/>
      <c r="N4243" s="52" t="str">
        <f>IFERROR(VLOOKUP($A4243,$A$106:$Q$3105,5,FALSE),"DNP")</f>
        <v>DNP</v>
      </c>
      <c r="O4243" s="52" t="str">
        <f>IFERROR(VLOOKUP($A4243,$A$106:$Q$3105,6,FALSE),"DNP")</f>
        <v>DNP</v>
      </c>
      <c r="P4243" s="52" t="str">
        <f>IFERROR(VLOOKUP($A4243,$A$106:$Q$3105,7,FALSE),"DNP")</f>
        <v>DNP</v>
      </c>
      <c r="Q4243" s="52" t="str">
        <f>IFERROR(VLOOKUP($A4243,$A$106:$Q$3105,8,FALSE),"DNP")</f>
        <v>DNP</v>
      </c>
      <c r="R4243" s="52" t="str">
        <f>IFERROR(VLOOKUP($A4243,$A$106:$Q$3105,9,FALSE),"DNP")</f>
        <v>DNP</v>
      </c>
      <c r="S4243" s="52" t="str">
        <f>IFERROR(VLOOKUP($A4243,$A$106:$Q$3105,10,FALSE),"DNP")</f>
        <v>DNP</v>
      </c>
      <c r="T4243" s="52" t="str">
        <f>IFERROR(VLOOKUP($A4243,$A$106:$Q$3105,11,FALSE),"DNP")</f>
        <v>DNP</v>
      </c>
      <c r="U4243" s="52" t="str">
        <f>IFERROR(VLOOKUP($A4243,$A$106:$Q$3105,12,FALSE),"DNP")</f>
        <v>DNP</v>
      </c>
      <c r="V4243" s="52" t="str">
        <f>IFERROR(VLOOKUP($A4243,$A$106:$Q$3105,13,FALSE),"DNP")</f>
        <v>DNP</v>
      </c>
      <c r="W4243" s="239" t="str">
        <f>IF(OR(V4243="DNP",V4243=""),"DNP",SUM(N4243:V4243))</f>
        <v>DNP</v>
      </c>
      <c r="X4243" s="240" t="str">
        <f>IFERROR(VLOOKUP($A4243,$A$106:$Q$3105,17,FALSE),"DNP")</f>
        <v>DNP</v>
      </c>
      <c r="Y4243" s="49" t="str">
        <f t="shared" ref="Y4243" si="4177">IF(X4243="DNP","DNP",IF(X4243=1,"T",IF(X4243&gt;1,"W","L")))</f>
        <v>DNP</v>
      </c>
      <c r="Z4243" s="49" t="str">
        <f t="shared" si="4132"/>
        <v/>
      </c>
      <c r="AA4243" s="244" t="str">
        <f t="shared" si="4133"/>
        <v/>
      </c>
      <c r="AB4243" s="250">
        <f t="shared" ref="AB4243" si="4178">IF(AE4243&gt;=4,ROUNDDOWN((((VLOOKUP(MAX(AE4230:AE4243),AE4230:AK4247,7,FALSE)+VLOOKUP(MAX(AE4230:AE4243)-1,AE4230:AK4247,7,FALSE)+VLOOKUP(MAX(AE4230:AE4243)-2,AE4230:AK4247,7,FALSE)+VLOOKUP(MAX(AE4230:AE4243)-3,AE4230:AK4247,7,FALSE))/4)-36)*0.8,0),G4228)</f>
        <v>7</v>
      </c>
      <c r="AC4243" s="246">
        <f t="shared" si="4166"/>
        <v>14</v>
      </c>
      <c r="AD4243" t="str">
        <f>IF(W4243&lt;&gt;"DNP","P","DNP")</f>
        <v>DNP</v>
      </c>
      <c r="AE4243" s="52">
        <f>COUNTIF(AD4230:AD4243,"=P")</f>
        <v>0</v>
      </c>
      <c r="AF4243" t="str">
        <f t="shared" si="4136"/>
        <v>DNP</v>
      </c>
      <c r="AG4243" s="247">
        <f>IF(OR(W4243="DNP",W4243="")=TRUE,0,((W4249-W4243)*0.4)+(IF(Y4243="W",0.3,IF(Y4243="T",0,-0.3)))+(IF(X4243="",0,X4243*0.3)))+IF(OR(L4243="DNP",L4243="")=TRUE,0,((L4249-L4243)*0.4)+(IF(Y4243="W",0.3,IF(Y4243="T",0,-0.3)))+(IF(M4243="",0,M4243*0.3)))</f>
        <v>0</v>
      </c>
      <c r="AH4243" s="247">
        <f t="shared" si="4147"/>
        <v>0</v>
      </c>
      <c r="AI4243">
        <f t="shared" si="4140"/>
        <v>10</v>
      </c>
      <c r="AJ4243" t="e">
        <f t="shared" ref="AJ4243" si="4179">AI4243+VLOOKUP(A4243,$A$2331:$O$2435,15,FALSE)</f>
        <v>#N/A</v>
      </c>
      <c r="AK4243" t="str">
        <f t="shared" si="4073"/>
        <v>DNP</v>
      </c>
    </row>
    <row r="4244" spans="1:37" ht="16.5" thickBot="1" x14ac:dyDescent="0.3">
      <c r="A4244" s="238" t="str">
        <f>CONCATENATE($C$10,"Wk ",B4244,"P",A4228)</f>
        <v>2015Wk 15P49</v>
      </c>
      <c r="B4244" s="52">
        <v>15</v>
      </c>
      <c r="C4244" s="52" t="str">
        <f>IFERROR(VLOOKUP($A4244,$A$106:$Q$3105,5,FALSE),"DNP")</f>
        <v>DNP</v>
      </c>
      <c r="D4244" s="52" t="str">
        <f>IFERROR(VLOOKUP($A4244,$A$106:$Q$3105,6,FALSE),"DNP")</f>
        <v>DNP</v>
      </c>
      <c r="E4244" s="52" t="str">
        <f>IFERROR(VLOOKUP($A4244,$A$106:$Q$3105,7,FALSE),"DNP")</f>
        <v>DNP</v>
      </c>
      <c r="F4244" s="52" t="str">
        <f>IFERROR(VLOOKUP($A4244,$A$106:$Q$3105,8,FALSE),"DNP")</f>
        <v>DNP</v>
      </c>
      <c r="G4244" s="52" t="str">
        <f>IFERROR(VLOOKUP($A4244,$A$106:$Q$3105,9,FALSE),"DNP")</f>
        <v>DNP</v>
      </c>
      <c r="H4244" s="52" t="str">
        <f>IFERROR(VLOOKUP($A4244,$A$106:$Q$3105,10,FALSE),"DNP")</f>
        <v>DNP</v>
      </c>
      <c r="I4244" s="52" t="str">
        <f>IFERROR(VLOOKUP($A4244,$A$106:$Q$3105,11,FALSE),"DNP")</f>
        <v>DNP</v>
      </c>
      <c r="J4244" s="52" t="str">
        <f>IFERROR(VLOOKUP($A4244,$A$106:$Q$3105,12,FALSE),"DNP")</f>
        <v>DNP</v>
      </c>
      <c r="K4244" s="52" t="str">
        <f>IFERROR(VLOOKUP($A4244,$A$106:$Q$3105,13,FALSE),"DNP")</f>
        <v>DNP</v>
      </c>
      <c r="L4244" s="239" t="str">
        <f>IF(OR(K4244="DNP",K4244=""),"DNP",SUM(C4244:K4244))</f>
        <v>DNP</v>
      </c>
      <c r="M4244" s="240" t="str">
        <f>IFERROR(VLOOKUP($A4244,$A$106:$Q$3105,17,FALSE),"DNP")</f>
        <v>DNP</v>
      </c>
      <c r="N4244" s="241"/>
      <c r="O4244" s="241"/>
      <c r="P4244" s="241"/>
      <c r="Q4244" s="241"/>
      <c r="R4244" s="241"/>
      <c r="S4244" s="241"/>
      <c r="T4244" s="241"/>
      <c r="U4244" s="241"/>
      <c r="V4244" s="241"/>
      <c r="W4244" s="242"/>
      <c r="X4244" s="243"/>
      <c r="Y4244" s="49" t="str">
        <f t="shared" ref="Y4244" si="4180">IF(M4244="DNP","DNP",IF(M4244=1,"T",IF(M4244&gt;1,"W","L")))</f>
        <v>DNP</v>
      </c>
      <c r="Z4244" s="49" t="str">
        <f t="shared" si="4132"/>
        <v/>
      </c>
      <c r="AA4244" s="244" t="str">
        <f t="shared" si="4133"/>
        <v/>
      </c>
      <c r="AB4244" s="250">
        <f t="shared" ref="AB4244" si="4181">IF(AE4244&gt;=4,ROUNDDOWN((((VLOOKUP(MAX(AE4230:AE4244),AE4230:AK4247,7,FALSE)+VLOOKUP(MAX(AE4230:AE4244)-1,AE4230:AK4247,7,FALSE)+VLOOKUP(MAX(AE4230:AE4244)-2,AE4230:AK4247,7,FALSE)+VLOOKUP(MAX(AE4230:AE4244)-3,AE4230:AK4247,7,FALSE))/4)-36)*0.8,0),G4228)</f>
        <v>7</v>
      </c>
      <c r="AC4244" s="246">
        <f t="shared" si="4166"/>
        <v>15</v>
      </c>
      <c r="AD4244" t="str">
        <f>IF(L4244&lt;&gt;"DNP","P","DNP")</f>
        <v>DNP</v>
      </c>
      <c r="AE4244" s="52">
        <f>COUNTIF(AD4230:AD4244,"=P")</f>
        <v>0</v>
      </c>
      <c r="AF4244" t="str">
        <f t="shared" si="4136"/>
        <v>DNP</v>
      </c>
      <c r="AG4244" s="247">
        <f>IF(OR(W4244="DNP",W4244="")=TRUE,0,((W4249-W4244)*0.4)+(IF(Y4244="W",0.3,IF(Y4244="T",0,-0.3)))+(IF(X4244="",0,X4244*0.3)))+IF(OR(L4244="DNP",L4244="")=TRUE,0,((L4249-L4244)*0.4)+(IF(Y4244="W",0.3,IF(Y4244="T",0,-0.3)))+(IF(M4244="",0,M4244*0.3)))</f>
        <v>0</v>
      </c>
      <c r="AH4244" s="247">
        <f t="shared" si="4147"/>
        <v>0</v>
      </c>
      <c r="AI4244">
        <f t="shared" si="4140"/>
        <v>10</v>
      </c>
      <c r="AJ4244" t="e">
        <f t="shared" ref="AJ4244" si="4182">AI4244+VLOOKUP(A4244,$A$2498:$O$2602,15,FALSE)</f>
        <v>#N/A</v>
      </c>
      <c r="AK4244" t="str">
        <f t="shared" si="4073"/>
        <v>DNP</v>
      </c>
    </row>
    <row r="4245" spans="1:37" ht="16.5" thickBot="1" x14ac:dyDescent="0.3">
      <c r="A4245" s="238" t="str">
        <f>CONCATENATE($C$10,"Wk ",B4245,"P",A4228)</f>
        <v>2015Wk 16P49</v>
      </c>
      <c r="B4245" s="52">
        <v>16</v>
      </c>
      <c r="C4245" s="241"/>
      <c r="D4245" s="241"/>
      <c r="E4245" s="241"/>
      <c r="F4245" s="241"/>
      <c r="G4245" s="241"/>
      <c r="H4245" s="241"/>
      <c r="I4245" s="241"/>
      <c r="J4245" s="241"/>
      <c r="K4245" s="241"/>
      <c r="L4245" s="248"/>
      <c r="M4245" s="249"/>
      <c r="N4245" s="52" t="str">
        <f>IFERROR(VLOOKUP($A4245,$A$106:$Q$3105,5,FALSE),"DNP")</f>
        <v>DNP</v>
      </c>
      <c r="O4245" s="52" t="str">
        <f>IFERROR(VLOOKUP($A4245,$A$106:$Q$3105,6,FALSE),"DNP")</f>
        <v>DNP</v>
      </c>
      <c r="P4245" s="52" t="str">
        <f>IFERROR(VLOOKUP($A4245,$A$106:$Q$3105,7,FALSE),"DNP")</f>
        <v>DNP</v>
      </c>
      <c r="Q4245" s="52" t="str">
        <f>IFERROR(VLOOKUP($A4245,$A$106:$Q$3105,8,FALSE),"DNP")</f>
        <v>DNP</v>
      </c>
      <c r="R4245" s="52" t="str">
        <f>IFERROR(VLOOKUP($A4245,$A$106:$Q$3105,9,FALSE),"DNP")</f>
        <v>DNP</v>
      </c>
      <c r="S4245" s="52" t="str">
        <f>IFERROR(VLOOKUP($A4245,$A$106:$Q$3105,10,FALSE),"DNP")</f>
        <v>DNP</v>
      </c>
      <c r="T4245" s="52" t="str">
        <f>IFERROR(VLOOKUP($A4245,$A$106:$Q$3105,11,FALSE),"DNP")</f>
        <v>DNP</v>
      </c>
      <c r="U4245" s="52" t="str">
        <f>IFERROR(VLOOKUP($A4245,$A$106:$Q$3105,12,FALSE),"DNP")</f>
        <v>DNP</v>
      </c>
      <c r="V4245" s="52" t="str">
        <f>IFERROR(VLOOKUP($A4245,$A$106:$Q$3105,13,FALSE),"DNP")</f>
        <v>DNP</v>
      </c>
      <c r="W4245" s="239" t="str">
        <f>IF(OR(V4245="DNP",V4245=""),"DNP",SUM(N4245:V4245))</f>
        <v>DNP</v>
      </c>
      <c r="X4245" s="240" t="str">
        <f>IFERROR(VLOOKUP($A4245,$A$106:$Q$3105,17,FALSE),"DNP")</f>
        <v>DNP</v>
      </c>
      <c r="Y4245" s="49" t="str">
        <f t="shared" ref="Y4245" si="4183">IF(X4245="DNP","DNP",IF(X4245=1,"T",IF(X4245&gt;1,"W","L")))</f>
        <v>DNP</v>
      </c>
      <c r="Z4245" s="49" t="str">
        <f t="shared" si="4132"/>
        <v/>
      </c>
      <c r="AA4245" s="244" t="str">
        <f t="shared" si="4133"/>
        <v/>
      </c>
      <c r="AB4245" s="250">
        <f t="shared" ref="AB4245" si="4184">IF(AE4245&gt;=4,ROUNDDOWN((((VLOOKUP(MAX(AE4230:AE4245),AE4230:AK4247,7,FALSE)+VLOOKUP(MAX(AE4230:AE4245)-1,AE4230:AK4247,7,FALSE)+VLOOKUP(MAX(AE4230:AE4245)-2,AE4230:AK4247,7,FALSE)+VLOOKUP(MAX(AE4230:AE4245)-3,AE4230:AK4247,7,FALSE))/4)-36)*0.8,0),G4228)</f>
        <v>7</v>
      </c>
      <c r="AC4245" s="246">
        <f t="shared" si="4166"/>
        <v>16</v>
      </c>
      <c r="AD4245" t="str">
        <f>IF(W4245&lt;&gt;"DNP","P","DNP")</f>
        <v>DNP</v>
      </c>
      <c r="AE4245" s="52">
        <f>COUNTIF(AD4230:AD4245,"=P")</f>
        <v>0</v>
      </c>
      <c r="AF4245" t="str">
        <f t="shared" si="4136"/>
        <v>DNP</v>
      </c>
      <c r="AG4245" s="247">
        <f>IF(OR(W4245="DNP",W4245="")=TRUE,0,((W4249-W4245)*0.4)+(IF(Y4245="W",0.3,IF(Y4245="T",0,-0.3)))+(IF(X4245="",0,X4245*0.3)))+IF(OR(L4245="DNP",L4245="")=TRUE,0,((L4249-L4245)*0.4)+(IF(Y4245="W",0.3,IF(Y4245="T",0,-0.3)))+(IF(M4245="",0,M4245*0.3)))</f>
        <v>0</v>
      </c>
      <c r="AH4245" s="247">
        <f t="shared" si="4147"/>
        <v>0</v>
      </c>
      <c r="AI4245">
        <f t="shared" si="4140"/>
        <v>10</v>
      </c>
      <c r="AJ4245" t="e">
        <f t="shared" ref="AJ4245" si="4185">AI4245+VLOOKUP(A4245,$A$2665:$O$2769,15,FALSE)</f>
        <v>#N/A</v>
      </c>
      <c r="AK4245" t="str">
        <f t="shared" si="4073"/>
        <v>DNP</v>
      </c>
    </row>
    <row r="4246" spans="1:37" ht="16.5" thickBot="1" x14ac:dyDescent="0.3">
      <c r="A4246" s="238" t="str">
        <f>CONCATENATE($C$10,"Wk ",B4246,"P",A4228)</f>
        <v>2015Wk 17P49</v>
      </c>
      <c r="B4246" s="52">
        <v>17</v>
      </c>
      <c r="C4246" s="52" t="str">
        <f>IFERROR(VLOOKUP($A4246,$A$106:$Q$3105,5,FALSE),"DNP")</f>
        <v>DNP</v>
      </c>
      <c r="D4246" s="52" t="str">
        <f>IFERROR(VLOOKUP($A4246,$A$106:$Q$3105,6,FALSE),"DNP")</f>
        <v>DNP</v>
      </c>
      <c r="E4246" s="52" t="str">
        <f>IFERROR(VLOOKUP($A4246,$A$106:$Q$3105,7,FALSE),"DNP")</f>
        <v>DNP</v>
      </c>
      <c r="F4246" s="52" t="str">
        <f>IFERROR(VLOOKUP($A4246,$A$106:$Q$3105,8,FALSE),"DNP")</f>
        <v>DNP</v>
      </c>
      <c r="G4246" s="52" t="str">
        <f>IFERROR(VLOOKUP($A4246,$A$106:$Q$3105,9,FALSE),"DNP")</f>
        <v>DNP</v>
      </c>
      <c r="H4246" s="52" t="str">
        <f>IFERROR(VLOOKUP($A4246,$A$106:$Q$3105,10,FALSE),"DNP")</f>
        <v>DNP</v>
      </c>
      <c r="I4246" s="52" t="str">
        <f>IFERROR(VLOOKUP($A4246,$A$106:$Q$3105,11,FALSE),"DNP")</f>
        <v>DNP</v>
      </c>
      <c r="J4246" s="52" t="str">
        <f>IFERROR(VLOOKUP($A4246,$A$106:$Q$3105,12,FALSE),"DNP")</f>
        <v>DNP</v>
      </c>
      <c r="K4246" s="52" t="str">
        <f>IFERROR(VLOOKUP($A4246,$A$106:$Q$3105,13,FALSE),"DNP")</f>
        <v>DNP</v>
      </c>
      <c r="L4246" s="239" t="str">
        <f>IF(OR(K4246="DNP",K4246=""),"DNP",SUM(C4246:K4246))</f>
        <v>DNP</v>
      </c>
      <c r="M4246" s="240" t="str">
        <f>IFERROR(VLOOKUP($A4246,$A$106:$Q$3105,17,FALSE),"DNP")</f>
        <v>DNP</v>
      </c>
      <c r="N4246" s="241"/>
      <c r="O4246" s="241"/>
      <c r="P4246" s="241"/>
      <c r="Q4246" s="241"/>
      <c r="R4246" s="241"/>
      <c r="S4246" s="241"/>
      <c r="T4246" s="241"/>
      <c r="U4246" s="241"/>
      <c r="V4246" s="241"/>
      <c r="W4246" s="242"/>
      <c r="X4246" s="243"/>
      <c r="Y4246" s="49" t="str">
        <f t="shared" ref="Y4246" si="4186">IF(M4246="DNP","DNP",IF(M4246=1,"T",IF(M4246&gt;1,"W","L")))</f>
        <v>DNP</v>
      </c>
      <c r="Z4246" s="49" t="str">
        <f t="shared" si="4132"/>
        <v/>
      </c>
      <c r="AA4246" s="244" t="str">
        <f t="shared" si="4133"/>
        <v/>
      </c>
      <c r="AB4246" s="250">
        <f t="shared" ref="AB4246" si="4187">IF(AE4246&gt;=4,ROUNDDOWN((((VLOOKUP(MAX(AE4230:AE4246),AE4230:AK4247,7,FALSE)+VLOOKUP(MAX(AE4230:AE4246)-1,AE4230:AK4247,7,FALSE)+VLOOKUP(MAX(AE4230:AE4246)-2,AE4230:AK4247,7,FALSE)+VLOOKUP(MAX(AE4230:AE4246)-3,AE4230:AK4247,7,FALSE))/4)-36)*0.8,0),G4228)</f>
        <v>7</v>
      </c>
      <c r="AC4246" s="246">
        <f t="shared" si="4166"/>
        <v>17</v>
      </c>
      <c r="AD4246" t="str">
        <f>IF(L4246&lt;&gt;"DNP","P","DNP")</f>
        <v>DNP</v>
      </c>
      <c r="AE4246" s="52">
        <f>COUNTIF(AD4230:AD4246,"=P")</f>
        <v>0</v>
      </c>
      <c r="AF4246" t="str">
        <f t="shared" si="4136"/>
        <v>DNP</v>
      </c>
      <c r="AG4246" s="247">
        <f>IF(OR(W4246="DNP",W4246="")=TRUE,0,((W4249-W4246)*0.4)+(IF(Y4246="W",0.3,IF(Y4246="T",0,-0.3)))+(IF(X4246="",0,X4246*0.3)))+IF(OR(L4246="DNP",L4246="")=TRUE,0,((L4249-L4246)*0.4)+(IF(Y4246="W",0.3,IF(Y4246="T",0,-0.3)))+(IF(M4246="",0,M4246*0.3)))</f>
        <v>0</v>
      </c>
      <c r="AH4246" s="247">
        <f t="shared" si="4147"/>
        <v>0</v>
      </c>
      <c r="AI4246">
        <f t="shared" si="4140"/>
        <v>10</v>
      </c>
      <c r="AJ4246" t="e">
        <f t="shared" ref="AJ4246" si="4188">AI4246+VLOOKUP(A4246,$A$2832:$O$2936,15,FALSE)</f>
        <v>#N/A</v>
      </c>
      <c r="AK4246" t="str">
        <f t="shared" si="4073"/>
        <v>DNP</v>
      </c>
    </row>
    <row r="4247" spans="1:37" ht="16.5" thickBot="1" x14ac:dyDescent="0.3">
      <c r="A4247" s="238" t="str">
        <f>CONCATENATE($C$10,"Wk ",B4247,"P",A4228)</f>
        <v>2015Wk 18P49</v>
      </c>
      <c r="B4247" s="52">
        <v>18</v>
      </c>
      <c r="C4247" s="241"/>
      <c r="D4247" s="241"/>
      <c r="E4247" s="241"/>
      <c r="F4247" s="241"/>
      <c r="G4247" s="241"/>
      <c r="H4247" s="241"/>
      <c r="I4247" s="241"/>
      <c r="J4247" s="241"/>
      <c r="K4247" s="241"/>
      <c r="L4247" s="248"/>
      <c r="M4247" s="249"/>
      <c r="N4247" s="52" t="str">
        <f>IFERROR(VLOOKUP($A4247,$A$106:$Q$3105,5,FALSE),"DNP")</f>
        <v>DNP</v>
      </c>
      <c r="O4247" s="52" t="str">
        <f>IFERROR(VLOOKUP($A4247,$A$106:$Q$3105,6,FALSE),"DNP")</f>
        <v>DNP</v>
      </c>
      <c r="P4247" s="52" t="str">
        <f>IFERROR(VLOOKUP($A4247,$A$106:$Q$3105,7,FALSE),"DNP")</f>
        <v>DNP</v>
      </c>
      <c r="Q4247" s="52" t="str">
        <f>IFERROR(VLOOKUP($A4247,$A$106:$Q$3105,8,FALSE),"DNP")</f>
        <v>DNP</v>
      </c>
      <c r="R4247" s="52" t="str">
        <f>IFERROR(VLOOKUP($A4247,$A$106:$Q$3105,9,FALSE),"DNP")</f>
        <v>DNP</v>
      </c>
      <c r="S4247" s="52" t="str">
        <f>IFERROR(VLOOKUP($A4247,$A$106:$Q$3105,10,FALSE),"DNP")</f>
        <v>DNP</v>
      </c>
      <c r="T4247" s="52" t="str">
        <f>IFERROR(VLOOKUP($A4247,$A$106:$Q$3105,11,FALSE),"DNP")</f>
        <v>DNP</v>
      </c>
      <c r="U4247" s="52" t="str">
        <f>IFERROR(VLOOKUP($A4247,$A$106:$Q$3105,12,FALSE),"DNP")</f>
        <v>DNP</v>
      </c>
      <c r="V4247" s="52" t="str">
        <f>IFERROR(VLOOKUP($A4247,$A$106:$Q$3105,13,FALSE),"DNP")</f>
        <v>DNP</v>
      </c>
      <c r="W4247" s="239" t="str">
        <f>IF(OR(V4247="DNP",V4247=""),"DNP",SUM(N4247:V4247))</f>
        <v>DNP</v>
      </c>
      <c r="X4247" s="240" t="str">
        <f>IFERROR(VLOOKUP($A4247,$A$106:$Q$3105,17,FALSE),"DNP")</f>
        <v>DNP</v>
      </c>
      <c r="Y4247" s="49" t="str">
        <f t="shared" ref="Y4247" si="4189">IF(X4247="DNP","DNP",IF(X4247=1,"T",IF(X4247&gt;1,"W","L")))</f>
        <v>DNP</v>
      </c>
      <c r="Z4247" s="49" t="str">
        <f t="shared" si="4132"/>
        <v/>
      </c>
      <c r="AA4247" s="244" t="str">
        <f t="shared" si="4133"/>
        <v/>
      </c>
      <c r="AB4247" s="250">
        <f t="shared" ref="AB4247" si="4190">IF(AE4247&gt;=4,ROUNDDOWN((((VLOOKUP(MAX(AE4230:AE4247),AE4230:AK4247,7,FALSE)+VLOOKUP(MAX(AE4230:AE4247)-1,AE4230:AK4247,7,FALSE)+VLOOKUP(MAX(AE4230:AE4247)-2,AE4230:AK4247,7,FALSE)+VLOOKUP(MAX(AE4230:AE4247)-3,AE4230:AK4247,7,FALSE))/4)-36)*0.8,0),G4228)</f>
        <v>7</v>
      </c>
      <c r="AC4247" s="246">
        <f t="shared" si="4166"/>
        <v>18</v>
      </c>
      <c r="AD4247" t="str">
        <f>IF(W4247&lt;&gt;"DNP","P","DNP")</f>
        <v>DNP</v>
      </c>
      <c r="AE4247" s="52">
        <f>COUNTIF(AD4230:AD4247,"=P")</f>
        <v>0</v>
      </c>
      <c r="AF4247" t="str">
        <f t="shared" si="4136"/>
        <v>DNP</v>
      </c>
      <c r="AG4247" s="247">
        <f>IF(OR(W4247="DNP",W4247="")=TRUE,0,((W4249-W4247)*0.4)+(IF(Y4247="W",0.3,IF(Y4247="T",0,-0.3)))+(IF(X4247="",0,X4247*0.3)))+IF(OR(L4247="DNP",L4247="")=TRUE,0,((L4249-L4247)*0.4)+(IF(Y4247="W",0.3,IF(Y4247="T",0,-0.3)))+(IF(M4247="",0,M4247*0.3)))</f>
        <v>0</v>
      </c>
      <c r="AH4247" s="247">
        <f t="shared" si="4147"/>
        <v>0</v>
      </c>
      <c r="AI4247">
        <f t="shared" si="4140"/>
        <v>10</v>
      </c>
      <c r="AJ4247" t="e">
        <f t="shared" ref="AJ4247" si="4191">AI4247+VLOOKUP(A4247,$A$2999:$O$3103,15,FALSE)</f>
        <v>#N/A</v>
      </c>
      <c r="AK4247" t="str">
        <f t="shared" si="4073"/>
        <v>DNP</v>
      </c>
    </row>
    <row r="4248" spans="1:37" ht="18" x14ac:dyDescent="0.25">
      <c r="A4248" s="238" t="str">
        <f>CONCATENATE($C$10,"S&amp;AP",A4228)</f>
        <v>2015S&amp;AP49</v>
      </c>
      <c r="B4248" s="251" t="s">
        <v>321</v>
      </c>
      <c r="C4248" s="252" t="str">
        <f>CONCATENATE(SUM(C4230:C4247)+100,COUNT(C4230:C4247)+100)</f>
        <v>100100</v>
      </c>
      <c r="D4248" s="252" t="str">
        <f t="shared" ref="D4248:K4248" si="4192">CONCATENATE(SUM(D4230:D4247)+100,COUNT(D4230:D4247)+100)</f>
        <v>100100</v>
      </c>
      <c r="E4248" s="252" t="str">
        <f t="shared" si="4192"/>
        <v>100100</v>
      </c>
      <c r="F4248" s="252" t="str">
        <f t="shared" si="4192"/>
        <v>100100</v>
      </c>
      <c r="G4248" s="252" t="str">
        <f t="shared" si="4192"/>
        <v>100100</v>
      </c>
      <c r="H4248" s="252" t="str">
        <f t="shared" si="4192"/>
        <v>100100</v>
      </c>
      <c r="I4248" s="252" t="str">
        <f t="shared" si="4192"/>
        <v>100100</v>
      </c>
      <c r="J4248" s="252" t="str">
        <f t="shared" si="4192"/>
        <v>100100</v>
      </c>
      <c r="K4248" s="252" t="str">
        <f t="shared" si="4192"/>
        <v>100100</v>
      </c>
      <c r="L4248" s="253"/>
      <c r="M4248" s="254">
        <f>SUM(M4230:M4247)</f>
        <v>0</v>
      </c>
      <c r="N4248" s="252" t="str">
        <f>CONCATENATE(SUM(N4230:N4247)+100,COUNT(N4230:N4247)+100)</f>
        <v>100100</v>
      </c>
      <c r="O4248" s="252" t="str">
        <f t="shared" ref="O4248:V4248" si="4193">CONCATENATE(SUM(O4230:O4247)+100,COUNT(O4230:O4247)+100)</f>
        <v>100100</v>
      </c>
      <c r="P4248" s="252" t="str">
        <f t="shared" si="4193"/>
        <v>100100</v>
      </c>
      <c r="Q4248" s="252" t="str">
        <f t="shared" si="4193"/>
        <v>100100</v>
      </c>
      <c r="R4248" s="252" t="str">
        <f t="shared" si="4193"/>
        <v>100100</v>
      </c>
      <c r="S4248" s="252" t="str">
        <f t="shared" si="4193"/>
        <v>100100</v>
      </c>
      <c r="T4248" s="252" t="str">
        <f t="shared" si="4193"/>
        <v>100100</v>
      </c>
      <c r="U4248" s="252" t="str">
        <f t="shared" si="4193"/>
        <v>100100</v>
      </c>
      <c r="V4248" s="252" t="str">
        <f t="shared" si="4193"/>
        <v>100100</v>
      </c>
      <c r="W4248" s="253"/>
      <c r="X4248" s="254">
        <f>SUM(X4230:X4247)</f>
        <v>0</v>
      </c>
      <c r="Y4248" s="255"/>
      <c r="Z4248" s="256"/>
      <c r="AA4248" s="257"/>
      <c r="AB4248" s="52"/>
      <c r="AC4248" s="52"/>
    </row>
    <row r="4249" spans="1:37" ht="18" x14ac:dyDescent="0.25">
      <c r="B4249" s="251" t="s">
        <v>322</v>
      </c>
      <c r="C4249" s="258" t="e">
        <f>AVERAGE(C4230:C4247)</f>
        <v>#DIV/0!</v>
      </c>
      <c r="D4249" s="258" t="e">
        <f t="shared" ref="D4249:K4249" si="4194">AVERAGE(D4230:D4247)</f>
        <v>#DIV/0!</v>
      </c>
      <c r="E4249" s="258" t="e">
        <f t="shared" si="4194"/>
        <v>#DIV/0!</v>
      </c>
      <c r="F4249" s="258" t="e">
        <f t="shared" si="4194"/>
        <v>#DIV/0!</v>
      </c>
      <c r="G4249" s="258" t="e">
        <f t="shared" si="4194"/>
        <v>#DIV/0!</v>
      </c>
      <c r="H4249" s="258" t="e">
        <f t="shared" si="4194"/>
        <v>#DIV/0!</v>
      </c>
      <c r="I4249" s="258" t="e">
        <f t="shared" si="4194"/>
        <v>#DIV/0!</v>
      </c>
      <c r="J4249" s="258" t="e">
        <f t="shared" si="4194"/>
        <v>#DIV/0!</v>
      </c>
      <c r="K4249" s="258" t="e">
        <f t="shared" si="4194"/>
        <v>#DIV/0!</v>
      </c>
      <c r="L4249" s="259" t="e">
        <f>SUM(C4249:K4249)</f>
        <v>#DIV/0!</v>
      </c>
      <c r="M4249" s="260"/>
      <c r="N4249" s="258" t="e">
        <f>AVERAGE(N4230:N4247)</f>
        <v>#DIV/0!</v>
      </c>
      <c r="O4249" s="258" t="e">
        <f t="shared" ref="O4249:V4249" si="4195">AVERAGE(O4230:O4247)</f>
        <v>#DIV/0!</v>
      </c>
      <c r="P4249" s="261" t="e">
        <f t="shared" si="4195"/>
        <v>#DIV/0!</v>
      </c>
      <c r="Q4249" s="261" t="e">
        <f t="shared" si="4195"/>
        <v>#DIV/0!</v>
      </c>
      <c r="R4249" s="261" t="e">
        <f t="shared" si="4195"/>
        <v>#DIV/0!</v>
      </c>
      <c r="S4249" s="261" t="e">
        <f t="shared" si="4195"/>
        <v>#DIV/0!</v>
      </c>
      <c r="T4249" s="261" t="e">
        <f t="shared" si="4195"/>
        <v>#DIV/0!</v>
      </c>
      <c r="U4249" s="261" t="e">
        <f t="shared" si="4195"/>
        <v>#DIV/0!</v>
      </c>
      <c r="V4249" s="261" t="e">
        <f t="shared" si="4195"/>
        <v>#DIV/0!</v>
      </c>
      <c r="W4249" s="262" t="e">
        <f>SUM(N4249:V4249)</f>
        <v>#DIV/0!</v>
      </c>
      <c r="X4249" s="260"/>
      <c r="Y4249" s="148"/>
      <c r="Z4249" s="263"/>
      <c r="AA4249" s="264"/>
      <c r="AB4249" s="52"/>
      <c r="AC4249" s="52"/>
    </row>
    <row r="4250" spans="1:37" x14ac:dyDescent="0.25">
      <c r="B4250" s="265"/>
      <c r="C4250" s="266"/>
      <c r="D4250" s="265"/>
      <c r="E4250" s="266"/>
      <c r="F4250" s="265"/>
      <c r="G4250" s="266"/>
      <c r="H4250" s="265"/>
      <c r="I4250" s="266"/>
      <c r="J4250" s="265"/>
      <c r="K4250" s="266"/>
      <c r="L4250" s="265"/>
      <c r="M4250" s="266"/>
      <c r="N4250" s="265"/>
      <c r="O4250" s="266"/>
      <c r="P4250" s="265"/>
      <c r="Q4250" s="266"/>
      <c r="R4250" s="265"/>
      <c r="S4250" s="266"/>
      <c r="T4250" s="265"/>
      <c r="U4250" s="266"/>
      <c r="V4250" s="265"/>
      <c r="W4250" s="266"/>
      <c r="X4250" s="265"/>
      <c r="Y4250" s="266"/>
      <c r="Z4250" s="265"/>
      <c r="AA4250" s="266"/>
      <c r="AB4250" s="265"/>
      <c r="AC4250" s="266"/>
    </row>
    <row r="4251" spans="1:37" ht="18.75" thickBot="1" x14ac:dyDescent="0.3">
      <c r="B4251" s="267"/>
      <c r="C4251" s="267"/>
      <c r="D4251" s="267"/>
      <c r="E4251" s="296" t="s">
        <v>323</v>
      </c>
      <c r="F4251" s="297"/>
      <c r="G4251" s="297"/>
      <c r="H4251" s="297"/>
      <c r="I4251" s="297"/>
      <c r="J4251" s="297"/>
      <c r="K4251" s="297"/>
      <c r="L4251" s="297"/>
      <c r="M4251" s="297"/>
    </row>
    <row r="4252" spans="1:37" ht="16.5" thickBot="1" x14ac:dyDescent="0.3">
      <c r="B4252" s="267"/>
      <c r="C4252" s="52"/>
      <c r="D4252" s="268" t="s">
        <v>324</v>
      </c>
      <c r="E4252" s="293" t="s">
        <v>325</v>
      </c>
      <c r="F4252" s="294"/>
      <c r="G4252" s="294"/>
      <c r="H4252" s="294"/>
      <c r="I4252" s="294"/>
      <c r="J4252" s="294"/>
      <c r="K4252" s="294"/>
      <c r="L4252" s="294"/>
      <c r="M4252" s="295"/>
      <c r="P4252" t="s">
        <v>326</v>
      </c>
      <c r="R4252" t="s">
        <v>327</v>
      </c>
    </row>
    <row r="4253" spans="1:37" x14ac:dyDescent="0.25">
      <c r="B4253" s="267"/>
      <c r="C4253" s="52"/>
      <c r="D4253" s="269">
        <f>MAX(AC4230:AC4247)</f>
        <v>18</v>
      </c>
      <c r="E4253" s="270" t="s">
        <v>328</v>
      </c>
      <c r="F4253" s="271" t="s">
        <v>329</v>
      </c>
      <c r="G4253" s="271" t="s">
        <v>330</v>
      </c>
      <c r="H4253" s="271" t="s">
        <v>331</v>
      </c>
      <c r="I4253" s="271" t="s">
        <v>332</v>
      </c>
      <c r="J4253" s="271" t="s">
        <v>19</v>
      </c>
      <c r="K4253" s="271" t="s">
        <v>333</v>
      </c>
      <c r="L4253" s="271" t="s">
        <v>334</v>
      </c>
      <c r="M4253" s="272" t="s">
        <v>312</v>
      </c>
      <c r="N4253" t="s">
        <v>318</v>
      </c>
      <c r="O4253" s="273" t="s">
        <v>18</v>
      </c>
      <c r="P4253" s="274" t="s">
        <v>335</v>
      </c>
      <c r="Q4253" s="274" t="s">
        <v>336</v>
      </c>
      <c r="R4253" t="s">
        <v>0</v>
      </c>
      <c r="S4253" t="s">
        <v>1</v>
      </c>
      <c r="T4253" t="s">
        <v>13</v>
      </c>
      <c r="U4253" t="s">
        <v>337</v>
      </c>
      <c r="V4253" s="237" t="s">
        <v>338</v>
      </c>
      <c r="W4253" s="237" t="s">
        <v>339</v>
      </c>
      <c r="X4253" s="237" t="s">
        <v>340</v>
      </c>
      <c r="Y4253" s="237" t="s">
        <v>341</v>
      </c>
      <c r="Z4253" s="237" t="s">
        <v>342</v>
      </c>
      <c r="AA4253" s="237" t="s">
        <v>343</v>
      </c>
      <c r="AB4253" s="237" t="s">
        <v>344</v>
      </c>
      <c r="AC4253" s="237" t="s">
        <v>345</v>
      </c>
    </row>
    <row r="4254" spans="1:37" ht="16.5" thickBot="1" x14ac:dyDescent="0.3">
      <c r="A4254" s="238" t="str">
        <f>CONCATENATE($C$10,"P",A4228)</f>
        <v>2015P49</v>
      </c>
      <c r="B4254" s="275"/>
      <c r="C4254" s="52" t="str">
        <f>C4228</f>
        <v>Craig Hawkinson Jr.</v>
      </c>
      <c r="D4254" s="276">
        <f>IF(D4253=0,G4228,VLOOKUP(D4253,B4230:AB4247,27,FALSE))</f>
        <v>7</v>
      </c>
      <c r="E4254" s="277">
        <f>E4257+E4260</f>
        <v>0</v>
      </c>
      <c r="F4254" s="277">
        <f>F4257+F4260</f>
        <v>0</v>
      </c>
      <c r="G4254" s="277">
        <f>G4257+G4260</f>
        <v>0</v>
      </c>
      <c r="H4254" s="277">
        <f>H4257+H4260</f>
        <v>0</v>
      </c>
      <c r="I4254" s="277">
        <f>I4257+I4260</f>
        <v>0</v>
      </c>
      <c r="J4254" s="278" t="e">
        <f>E4254/I4254</f>
        <v>#DIV/0!</v>
      </c>
      <c r="K4254" s="279" t="e">
        <f>F4254/SUM(F4254:H4254)</f>
        <v>#DIV/0!</v>
      </c>
      <c r="L4254" s="277">
        <f>L4257+L4260</f>
        <v>0</v>
      </c>
      <c r="M4254" s="277">
        <f>M4257+M4260</f>
        <v>0</v>
      </c>
      <c r="N4254" s="247">
        <f>VLOOKUP(D4253,AC4230:AH4247,6,FALSE)</f>
        <v>0</v>
      </c>
      <c r="O4254">
        <f>IFERROR(VLOOKUP(D4253,AC4230:AI4247,7,FALSE),AI4230)</f>
        <v>10</v>
      </c>
      <c r="P4254" s="134" t="e">
        <f>IF(D4254&lt;=-1,ROUNDUP(((((ROUNDDOWN((AVERAGE(L4230:L4247,W4230:W4247)-36)*0.8,0)+0.001)/0.8)+36)*(COUNT(L4230:L4247,W4230:W4247)+1))-SUM(L4230:L4247,W4230:W4247),0),ROUNDUP(((((ROUNDDOWN((AVERAGE(L4230:L4247,W4230:W4247)-36)*0.8,0)+1)/0.8)+36)*(COUNT(L4230:L4247,W4230:W4247)+1))-SUM(L4230:L4247,W4230:W4247),0))</f>
        <v>#DIV/0!</v>
      </c>
      <c r="Q4254" s="134" t="e">
        <f>IF(ROUNDDOWN((AVERAGE(L4230:L4247,W4230:W4247)-36)*0.8,0)&lt;=0,ROUNDDOWN(((((ROUNDDOWN((AVERAGE(L4230:L4247,W4230:W4247)-36)*0.8,0)-1)/0.8)+36)*(COUNT(L4230:L4247,W4230:W4247)+1))-SUM(L4230:L4247,W4230:W4247),0),ROUNDDOWN(((((ROUNDDOWN((AVERAGE(L4230:L4247,W4230:W4247)-36)*0.8,0)-0.001)/0.8)+36)*(COUNT(L4230:L4247,W4230:W4247)+1))-SUM(L4230:L4247,W4230:W4247),0))</f>
        <v>#DIV/0!</v>
      </c>
      <c r="R4254" s="247" t="e">
        <f>L4249</f>
        <v>#DIV/0!</v>
      </c>
      <c r="S4254" s="247" t="e">
        <f>W4249</f>
        <v>#DIV/0!</v>
      </c>
      <c r="T4254">
        <f>SUMIF(AD4230:AD4247,"P",AI4230:AI4247)</f>
        <v>0</v>
      </c>
      <c r="U4254">
        <f>SUMIF(AD4230:AD4247,"P",AJ4230:AJ4247)</f>
        <v>0</v>
      </c>
      <c r="V4254" s="280" t="e">
        <f>SUM(COUNTIF(C4230:C4247,3),COUNTIF(D4230:D4247,2),COUNTIF(E4230:E4247,3),COUNTIF(F4230:F4247,2),COUNTIF(G4230:G4247,2),COUNTIF(H4230:H4247,1),COUNTIF(I4230:I4247,2),COUNTIF(J4230:J4247,1),COUNTIF(K4230:K4247,2),COUNTIF(N4230:N4247,2),COUNTIF(O4230:O4247,2),COUNTIF(P4230:P4247,3),COUNTIF(Q4230:Q4247,2),COUNTIF(R4230:R4247,1),COUNTIF(S4230:S4247,2),COUNTIF(T4230:T4247,1),COUNTIF(U4230:U4247,2),COUNTIF(V4230:V4247,3))/(9*MAX($AE4230:$AE4247))</f>
        <v>#DIV/0!</v>
      </c>
      <c r="W4254" s="280" t="e">
        <f>SUM(COUNTIF(C4230:C4247,4),COUNTIF(D4230:D4247,3),COUNTIF(E4230:E4247,4),COUNTIF(F4230:F4247,3),COUNTIF(G4230:G4247,3),COUNTIF(H4230:H4247,2),COUNTIF(I4230:I4247,3),COUNTIF(J4230:J4247,2),COUNTIF(K4230:K4247,3),COUNTIF(N4230:N4247,3),COUNTIF(O4230:O4247,3),COUNTIF(P4230:P4247,4),COUNTIF(Q4230:Q4247,3),COUNTIF(R4230:R4247,2),COUNTIF(S4230:S4247,3),COUNTIF(T4230:T4247,2),COUNTIF(U4230:U4247,3),COUNTIF(V4230:V4247,4))/(9*MAX($AE4230:$AE4247))</f>
        <v>#DIV/0!</v>
      </c>
      <c r="X4254" s="280" t="e">
        <f>SUM(COUNTIF(C4230:C4247,5),COUNTIF(D4230:D4247,4),COUNTIF(E4230:E4247,5),COUNTIF(F4230:F4247,4),COUNTIF(G4230:G4247,4),COUNTIF(H4230:H4247,3),COUNTIF(I4230:I4247,4),COUNTIF(J4230:J4247,3),COUNTIF(K4230:K4247,4),COUNTIF(N4230:N4247,4),COUNTIF(O4230:O4247,4),COUNTIF(P4230:P4247,5),COUNTIF(Q4230:Q4247,4),COUNTIF(R4230:R4247,3),COUNTIF(S4230:S4247,4),COUNTIF(T4230:T4247,3),COUNTIF(U4230:U4247,4),COUNTIF(V4230:V4247,5))/(9*MAX($AE4230:$AE4247))</f>
        <v>#DIV/0!</v>
      </c>
      <c r="Y4254" s="280" t="e">
        <f>SUM(COUNTIF(C4230:C4247,6),COUNTIF(D4230:D4247,5),COUNTIF(E4230:E4247,6),COUNTIF(F4230:F4247,5),COUNTIF(G4230:G4247,5),COUNTIF(H4230:H4247,4),COUNTIF(I4230:I4247,5),COUNTIF(J4230:J4247,4),COUNTIF(K4230:K4247,5),COUNTIF(N4230:N4247,5),COUNTIF(O4230:O4247,5),COUNTIF(P4230:P4247,6),COUNTIF(Q4230:Q4247,5),COUNTIF(R4230:R4247,4),COUNTIF(S4230:S4247,5),COUNTIF(T4230:T4247,4),COUNTIF(U4230:U4247,5),COUNTIF(V4230:V4247,6))/(9*MAX($AE4230:$AE4247))</f>
        <v>#DIV/0!</v>
      </c>
      <c r="Z4254" s="280" t="e">
        <f>SUM(COUNTIF(C4230:C4247,"&gt;=7"),COUNTIF(D4230:D4247,"&gt;=6"),COUNTIF(E4230:E4247,"&gt;=7"),COUNTIF(F4230:F4247,"&gt;=6"),COUNTIF(G4230:G4247,"&gt;=6"),COUNTIF(H4230:H4247,"&gt;=5"),COUNTIF(I4230:I4247,"&gt;=6"),COUNTIF(J4230:J4247,"&gt;=5"),COUNTIF(K4230:K4247,"&gt;=6"),COUNTIF(N4230:N4247,"&gt;=6"),COUNTIF(O4230:O4247,"&gt;=6"),COUNTIF(P4230:P4247,"&gt;=7"),COUNTIF(Q4230:Q4247,"&gt;=6"),COUNTIF(R4230:R4247,"&gt;=5"),COUNTIF(S4230:S4247,"&gt;=6"),COUNTIF(T4230:T4247,"&gt;=5"),COUNTIF(U4230:U4247,"&gt;=6"),COUNTIF(V4230:V4247,"&gt;=7"))/(9*MAX($AE4230:$AE4247))</f>
        <v>#DIV/0!</v>
      </c>
      <c r="AA4254">
        <f>AVERAGE(AI4230:AI4239)</f>
        <v>10</v>
      </c>
      <c r="AB4254">
        <f t="shared" ref="AB4254" si="4196">MAX(AI4230:AI4247)</f>
        <v>10</v>
      </c>
      <c r="AC4254">
        <f>MIN(AI4230:AI4246)</f>
        <v>10</v>
      </c>
    </row>
    <row r="4255" spans="1:37" x14ac:dyDescent="0.25">
      <c r="E4255" s="293" t="s">
        <v>346</v>
      </c>
      <c r="F4255" s="294"/>
      <c r="G4255" s="294"/>
      <c r="H4255" s="294"/>
      <c r="I4255" s="294"/>
      <c r="J4255" s="294"/>
      <c r="K4255" s="294"/>
      <c r="L4255" s="294"/>
      <c r="M4255" s="295"/>
    </row>
    <row r="4256" spans="1:37" x14ac:dyDescent="0.25">
      <c r="E4256" s="270" t="s">
        <v>328</v>
      </c>
      <c r="F4256" s="271" t="s">
        <v>329</v>
      </c>
      <c r="G4256" s="271" t="s">
        <v>330</v>
      </c>
      <c r="H4256" s="271" t="s">
        <v>331</v>
      </c>
      <c r="I4256" s="271" t="s">
        <v>332</v>
      </c>
      <c r="J4256" s="271" t="s">
        <v>19</v>
      </c>
      <c r="K4256" s="271" t="s">
        <v>333</v>
      </c>
      <c r="L4256" s="271" t="s">
        <v>334</v>
      </c>
      <c r="M4256" s="272" t="s">
        <v>312</v>
      </c>
    </row>
    <row r="4257" spans="1:37" ht="16.5" thickBot="1" x14ac:dyDescent="0.3">
      <c r="E4257" s="281">
        <f>M4248</f>
        <v>0</v>
      </c>
      <c r="F4257" s="199">
        <f>COUNTIF(M4230:M4247,"&gt;1")</f>
        <v>0</v>
      </c>
      <c r="G4257" s="199">
        <f>COUNTIF(M4230:M4247,"&lt;1")</f>
        <v>0</v>
      </c>
      <c r="H4257" s="199">
        <f>COUNTIF(M4230:M4247,"=1")</f>
        <v>0</v>
      </c>
      <c r="I4257" s="199">
        <f>SUM(F4257:H4257)*2</f>
        <v>0</v>
      </c>
      <c r="J4257" s="278" t="e">
        <f>E4257/I4257</f>
        <v>#DIV/0!</v>
      </c>
      <c r="K4257" s="279" t="e">
        <f>F4257/SUM(F4257:H4257)</f>
        <v>#DIV/0!</v>
      </c>
      <c r="L4257" s="282">
        <f>SUM(Z4230,Z4232,Z4234,Z4236,Z4238,Z4240,Z4242,Z4244,Z4246)</f>
        <v>0</v>
      </c>
      <c r="M4257" s="283">
        <f>SUM(AA4230,AA4232,AA4234,AA4236,AA4238,AA4240,AA4242,AA4244,AA4246)</f>
        <v>0</v>
      </c>
    </row>
    <row r="4258" spans="1:37" x14ac:dyDescent="0.25">
      <c r="E4258" s="293" t="s">
        <v>347</v>
      </c>
      <c r="F4258" s="294"/>
      <c r="G4258" s="294"/>
      <c r="H4258" s="294"/>
      <c r="I4258" s="294"/>
      <c r="J4258" s="294"/>
      <c r="K4258" s="294"/>
      <c r="L4258" s="294"/>
      <c r="M4258" s="295"/>
    </row>
    <row r="4259" spans="1:37" x14ac:dyDescent="0.25">
      <c r="E4259" s="270" t="s">
        <v>328</v>
      </c>
      <c r="F4259" s="271" t="s">
        <v>329</v>
      </c>
      <c r="G4259" s="271" t="s">
        <v>330</v>
      </c>
      <c r="H4259" s="271" t="s">
        <v>331</v>
      </c>
      <c r="I4259" s="271" t="s">
        <v>332</v>
      </c>
      <c r="J4259" s="271" t="s">
        <v>19</v>
      </c>
      <c r="K4259" s="271" t="s">
        <v>333</v>
      </c>
      <c r="L4259" s="271" t="s">
        <v>334</v>
      </c>
      <c r="M4259" s="272" t="s">
        <v>312</v>
      </c>
    </row>
    <row r="4260" spans="1:37" ht="16.5" thickBot="1" x14ac:dyDescent="0.3">
      <c r="E4260" s="281">
        <f>X4248</f>
        <v>0</v>
      </c>
      <c r="F4260" s="199">
        <f>COUNTIF(X4230:X4247,"&gt;1")</f>
        <v>0</v>
      </c>
      <c r="G4260" s="199">
        <f>COUNTIF(X4230:X4247,"&lt;1")</f>
        <v>0</v>
      </c>
      <c r="H4260" s="199">
        <f>COUNTIF(X4230:X4247,"=1")</f>
        <v>0</v>
      </c>
      <c r="I4260" s="199">
        <f>SUM(F4260:H4260)*2</f>
        <v>0</v>
      </c>
      <c r="J4260" s="278" t="e">
        <f>E4260/I4260</f>
        <v>#DIV/0!</v>
      </c>
      <c r="K4260" s="279" t="e">
        <f>F4260/SUM(F4260:H4260)</f>
        <v>#DIV/0!</v>
      </c>
      <c r="L4260" s="284">
        <f>SUM(Z4231,Z4233,Z4235,Z4237,Z4239,Z4241,Z4243,Z4245,Z4247)</f>
        <v>0</v>
      </c>
      <c r="M4260" s="285">
        <f>SUM(AA4231,AA4233,AA4235,AA4237,AA4239,AA4241,AA4243,AA4245,AA4247)</f>
        <v>0</v>
      </c>
    </row>
    <row r="4262" spans="1:37" ht="16.5" thickBot="1" x14ac:dyDescent="0.3"/>
    <row r="4263" spans="1:37" ht="21" thickBot="1" x14ac:dyDescent="0.35">
      <c r="A4263" s="223">
        <v>73</v>
      </c>
      <c r="B4263" s="224"/>
      <c r="C4263" s="225" t="s">
        <v>226</v>
      </c>
      <c r="D4263" s="225"/>
      <c r="E4263" s="225"/>
      <c r="F4263" s="23" t="s">
        <v>308</v>
      </c>
      <c r="G4263" s="226">
        <v>11</v>
      </c>
      <c r="I4263" s="225"/>
      <c r="J4263" s="52"/>
      <c r="K4263" s="52"/>
      <c r="L4263" s="298" t="s">
        <v>0</v>
      </c>
      <c r="M4263" s="299"/>
      <c r="N4263" s="225"/>
      <c r="O4263" s="225"/>
      <c r="P4263" s="225"/>
      <c r="Q4263" s="225"/>
      <c r="R4263" s="225" t="s">
        <v>309</v>
      </c>
      <c r="S4263" s="226">
        <v>4</v>
      </c>
      <c r="T4263" s="52"/>
      <c r="U4263" s="52"/>
      <c r="V4263" s="52"/>
      <c r="W4263" s="298" t="s">
        <v>1</v>
      </c>
      <c r="X4263" s="299"/>
      <c r="Y4263" s="52"/>
      <c r="Z4263" s="52"/>
      <c r="AA4263" s="52"/>
      <c r="AB4263" s="52"/>
      <c r="AC4263" s="52"/>
    </row>
    <row r="4264" spans="1:37" ht="16.5" thickBot="1" x14ac:dyDescent="0.3">
      <c r="B4264" s="52" t="s">
        <v>4</v>
      </c>
      <c r="C4264" s="228">
        <v>1</v>
      </c>
      <c r="D4264" s="229">
        <v>2</v>
      </c>
      <c r="E4264" s="229">
        <v>3</v>
      </c>
      <c r="F4264" s="229">
        <v>4</v>
      </c>
      <c r="G4264" s="229">
        <v>5</v>
      </c>
      <c r="H4264" s="229">
        <v>6</v>
      </c>
      <c r="I4264" s="229">
        <v>7</v>
      </c>
      <c r="J4264" s="229">
        <v>8</v>
      </c>
      <c r="K4264" s="230">
        <v>9</v>
      </c>
      <c r="L4264" s="231" t="s">
        <v>69</v>
      </c>
      <c r="M4264" s="232" t="s">
        <v>8</v>
      </c>
      <c r="N4264" s="233">
        <v>10</v>
      </c>
      <c r="O4264" s="234">
        <v>11</v>
      </c>
      <c r="P4264" s="234">
        <v>12</v>
      </c>
      <c r="Q4264" s="234">
        <v>13</v>
      </c>
      <c r="R4264" s="234">
        <v>14</v>
      </c>
      <c r="S4264" s="234">
        <v>15</v>
      </c>
      <c r="T4264" s="234">
        <v>16</v>
      </c>
      <c r="U4264" s="234">
        <v>17</v>
      </c>
      <c r="V4264" s="234">
        <v>18</v>
      </c>
      <c r="W4264" s="231" t="s">
        <v>69</v>
      </c>
      <c r="X4264" s="232" t="s">
        <v>8</v>
      </c>
      <c r="Y4264" s="235" t="s">
        <v>310</v>
      </c>
      <c r="Z4264" s="236" t="s">
        <v>311</v>
      </c>
      <c r="AA4264" s="235" t="s">
        <v>312</v>
      </c>
      <c r="AB4264" s="235" t="s">
        <v>313</v>
      </c>
      <c r="AC4264" s="237" t="s">
        <v>314</v>
      </c>
      <c r="AD4264" s="237" t="s">
        <v>315</v>
      </c>
      <c r="AE4264" s="237" t="s">
        <v>316</v>
      </c>
      <c r="AF4264" s="237" t="s">
        <v>192</v>
      </c>
      <c r="AG4264" s="237" t="s">
        <v>317</v>
      </c>
      <c r="AH4264" s="237" t="s">
        <v>318</v>
      </c>
      <c r="AI4264" s="237" t="s">
        <v>18</v>
      </c>
      <c r="AJ4264" s="237" t="s">
        <v>319</v>
      </c>
      <c r="AK4264" t="s">
        <v>69</v>
      </c>
    </row>
    <row r="4265" spans="1:37" ht="16.5" thickBot="1" x14ac:dyDescent="0.3">
      <c r="A4265" s="238" t="str">
        <f>CONCATENATE($C$10,"Wk ",B4265,"P",A4263)</f>
        <v>2015Wk 1P73</v>
      </c>
      <c r="B4265" s="52">
        <v>1</v>
      </c>
      <c r="C4265" s="52">
        <f>IFERROR(VLOOKUP($A4265,$A$106:$Q$3105,5,FALSE),"DNP")</f>
        <v>9</v>
      </c>
      <c r="D4265" s="52">
        <f>IFERROR(VLOOKUP($A4265,$A$106:$Q$3105,6,FALSE),"DNP")</f>
        <v>5</v>
      </c>
      <c r="E4265" s="52">
        <f>IFERROR(VLOOKUP($A4265,$A$106:$Q$3105,7,FALSE),"DNP")</f>
        <v>9</v>
      </c>
      <c r="F4265" s="52">
        <f>IFERROR(VLOOKUP($A4265,$A$106:$Q$3105,8,FALSE),"DNP")</f>
        <v>6</v>
      </c>
      <c r="G4265" s="52">
        <f>IFERROR(VLOOKUP($A4265,$A$106:$Q$3105,9,FALSE),"DNP")</f>
        <v>6</v>
      </c>
      <c r="H4265" s="52">
        <f>IFERROR(VLOOKUP($A4265,$A$106:$Q$3105,10,FALSE),"DNP")</f>
        <v>4</v>
      </c>
      <c r="I4265" s="52">
        <f>IFERROR(VLOOKUP($A4265,$A$106:$Q$3105,11,FALSE),"DNP")</f>
        <v>6</v>
      </c>
      <c r="J4265" s="52">
        <f>IFERROR(VLOOKUP($A4265,$A$106:$Q$3105,12,FALSE),"DNP")</f>
        <v>4</v>
      </c>
      <c r="K4265" s="52">
        <f>IFERROR(VLOOKUP($A4265,$A$106:$Q$3105,13,FALSE),"DNP")</f>
        <v>8</v>
      </c>
      <c r="L4265" s="239">
        <f>IF(OR(K4265="DNP",K4265=""),"DNP",SUM(C4265:K4265))</f>
        <v>57</v>
      </c>
      <c r="M4265" s="240">
        <f>IFERROR(VLOOKUP($A4265,$A$106:$Q$3105,17,FALSE),"DNP")</f>
        <v>1</v>
      </c>
      <c r="N4265" s="241"/>
      <c r="O4265" s="241"/>
      <c r="P4265" s="241"/>
      <c r="Q4265" s="241"/>
      <c r="R4265" s="241"/>
      <c r="S4265" s="241"/>
      <c r="T4265" s="241"/>
      <c r="U4265" s="241"/>
      <c r="V4265" s="241"/>
      <c r="W4265" s="242"/>
      <c r="X4265" s="243"/>
      <c r="Y4265" s="49" t="str">
        <f>IF(M4265="DNP","DNP",IF(M4265=1,"T",IF(M4265&gt;1,"W","L")))</f>
        <v>T</v>
      </c>
      <c r="Z4265" s="49">
        <f t="shared" ref="Z4265:Z4282" si="4197">IFERROR(VLOOKUP($A4265,$A$106:$Q$3105,15,FALSE),"")</f>
        <v>0</v>
      </c>
      <c r="AA4265" s="244">
        <f t="shared" ref="AA4265:AA4282" si="4198">IFERROR(VLOOKUP($A4265,$A$106:$Q$3105,16,FALSE),"")</f>
        <v>0</v>
      </c>
      <c r="AB4265" s="245">
        <f t="shared" ref="AB4265" si="4199">G4263</f>
        <v>11</v>
      </c>
      <c r="AC4265" s="246">
        <f t="shared" ref="AC4265:AC4273" si="4200">IF(VLOOKUP(LEFT($A4265,8),$A$106:$Q$3105,17,FALSE)="Played",B4265,"")</f>
        <v>1</v>
      </c>
      <c r="AD4265" t="str">
        <f>IF(L4265&lt;&gt;"DNP","P","DNP")</f>
        <v>P</v>
      </c>
      <c r="AE4265" s="52">
        <f>COUNTIF(AD4265:AD4265,"=P")</f>
        <v>1</v>
      </c>
      <c r="AF4265" t="str">
        <f t="shared" ref="AF4265:AF4282" si="4201">IFERROR(VLOOKUP($A4265,$A$106:$R$3105,18,FALSE),"DNP")</f>
        <v>R</v>
      </c>
      <c r="AG4265" s="247">
        <f>IF(OR(W4265="DNP",W4265="")=TRUE,0,((W4284-W4265)*0.4)+(IF(Y4265="W",0.3,IF(Y4265="T",0,-0.3)))+(IF(X4265="",0,X4265*0.3)))+IF(OR(L4265="DNP",L4265="")=TRUE,0,((L4284-L4265)*0.4)+(IF(Y4265="W",0.3,IF(Y4265="T",0,-0.3)))+(IF(M4265="",0,M4265*0.3)))</f>
        <v>-1.8333333333333373</v>
      </c>
      <c r="AH4265" s="247">
        <f>AG4265</f>
        <v>-1.8333333333333373</v>
      </c>
      <c r="AI4265">
        <f>(34-(AB4265*2))/2</f>
        <v>6</v>
      </c>
      <c r="AJ4265">
        <f t="shared" ref="AJ4265" si="4202">AI4265+VLOOKUP(A4265,$A$160:$O$264,15,FALSE)</f>
        <v>2</v>
      </c>
      <c r="AK4265">
        <f t="shared" ref="AK4265:AK4317" si="4203">IFERROR(L4265+W4265,"DNP")</f>
        <v>57</v>
      </c>
    </row>
    <row r="4266" spans="1:37" ht="16.5" thickBot="1" x14ac:dyDescent="0.3">
      <c r="A4266" s="238" t="str">
        <f>CONCATENATE($C$10,"Wk ",B4266,"P",A4263)</f>
        <v>2015Wk 2P73</v>
      </c>
      <c r="B4266" s="52">
        <v>2</v>
      </c>
      <c r="C4266" s="241"/>
      <c r="D4266" s="241"/>
      <c r="E4266" s="241"/>
      <c r="F4266" s="241"/>
      <c r="G4266" s="241"/>
      <c r="H4266" s="241"/>
      <c r="I4266" s="241"/>
      <c r="J4266" s="241"/>
      <c r="K4266" s="241"/>
      <c r="L4266" s="248"/>
      <c r="M4266" s="249"/>
      <c r="N4266" s="52">
        <f>IFERROR(VLOOKUP($A4266,$A$106:$Q$3105,5,FALSE),"DNP")</f>
        <v>6</v>
      </c>
      <c r="O4266" s="52">
        <f>IFERROR(VLOOKUP($A4266,$A$106:$Q$3105,6,FALSE),"DNP")</f>
        <v>6</v>
      </c>
      <c r="P4266" s="52">
        <f>IFERROR(VLOOKUP($A4266,$A$106:$Q$3105,7,FALSE),"DNP")</f>
        <v>7</v>
      </c>
      <c r="Q4266" s="52">
        <f>IFERROR(VLOOKUP($A4266,$A$106:$Q$3105,8,FALSE),"DNP")</f>
        <v>5</v>
      </c>
      <c r="R4266" s="52">
        <f>IFERROR(VLOOKUP($A4266,$A$106:$Q$3105,9,FALSE),"DNP")</f>
        <v>4</v>
      </c>
      <c r="S4266" s="52">
        <f>IFERROR(VLOOKUP($A4266,$A$106:$Q$3105,10,FALSE),"DNP")</f>
        <v>6</v>
      </c>
      <c r="T4266" s="52">
        <f>IFERROR(VLOOKUP($A4266,$A$106:$Q$3105,11,FALSE),"DNP")</f>
        <v>4</v>
      </c>
      <c r="U4266" s="52">
        <f>IFERROR(VLOOKUP($A4266,$A$106:$Q$3105,12,FALSE),"DNP")</f>
        <v>5</v>
      </c>
      <c r="V4266" s="52">
        <f>IFERROR(VLOOKUP($A4266,$A$106:$Q$3105,13,FALSE),"DNP")</f>
        <v>8</v>
      </c>
      <c r="W4266" s="239">
        <f>IF(OR(V4266="DNP",V4266=""),"DNP",SUM(N4266:V4266))</f>
        <v>51</v>
      </c>
      <c r="X4266" s="240">
        <f>IFERROR(VLOOKUP($A4266,$A$106:$Q$3105,17,FALSE),"DNP")</f>
        <v>0</v>
      </c>
      <c r="Y4266" s="49" t="str">
        <f>IF(X4266="DNP","DNP",IF(X4266=1,"T",IF(X4266&gt;1,"W","L")))</f>
        <v>L</v>
      </c>
      <c r="Z4266" s="49">
        <f t="shared" si="4197"/>
        <v>0</v>
      </c>
      <c r="AA4266" s="244">
        <f t="shared" si="4198"/>
        <v>0</v>
      </c>
      <c r="AB4266" s="245">
        <f t="shared" ref="AB4266" si="4204">G4263</f>
        <v>11</v>
      </c>
      <c r="AC4266" s="246">
        <f t="shared" si="4200"/>
        <v>2</v>
      </c>
      <c r="AD4266" t="str">
        <f>IF(W4266&lt;&gt;"DNP","P","DNP")</f>
        <v>P</v>
      </c>
      <c r="AE4266" s="52">
        <f>COUNTIF(AD4265:AD4266,"=P")</f>
        <v>2</v>
      </c>
      <c r="AF4266" t="str">
        <f t="shared" si="4201"/>
        <v>R</v>
      </c>
      <c r="AG4266" s="247">
        <f>IF(OR(W4266="DNP",W4266="")=TRUE,0,((W4284-W4266)*0.4)+(IF(Y4266="W",0.3,IF(Y4266="T",0,-0.3)))+(IF(X4266="",0,X4266*0.3)))+IF(OR(L4266="DNP",L4266="")=TRUE,0,((L4284-L4266)*0.4)+(IF(Y4266="W",0.3,IF(Y4266="T",0,-0.3)))+(IF(M4266="",0,M4266*0.3)))</f>
        <v>-0.25555555555555426</v>
      </c>
      <c r="AH4266" s="247">
        <f>AG4266+(AG4265*0.67)</f>
        <v>-1.4838888888888901</v>
      </c>
      <c r="AI4266">
        <f t="shared" ref="AI4266:AI4282" si="4205">(34-(AB4266*2))/2</f>
        <v>6</v>
      </c>
      <c r="AJ4266">
        <f t="shared" ref="AJ4266" si="4206">AI4266+VLOOKUP(A4266,$A$327:$O$431,15,FALSE)</f>
        <v>4</v>
      </c>
      <c r="AK4266">
        <f t="shared" si="4203"/>
        <v>51</v>
      </c>
    </row>
    <row r="4267" spans="1:37" ht="16.5" thickBot="1" x14ac:dyDescent="0.3">
      <c r="A4267" s="238" t="str">
        <f>CONCATENATE($C$10,"Wk ",B4267,"P",A4263)</f>
        <v>2015Wk 3P73</v>
      </c>
      <c r="B4267" s="52">
        <v>3</v>
      </c>
      <c r="C4267" s="52">
        <f>IFERROR(VLOOKUP($A4267,$A$106:$Q$3105,5,FALSE),"DNP")</f>
        <v>7</v>
      </c>
      <c r="D4267" s="52">
        <f>IFERROR(VLOOKUP($A4267,$A$106:$Q$3105,6,FALSE),"DNP")</f>
        <v>6</v>
      </c>
      <c r="E4267" s="52">
        <f>IFERROR(VLOOKUP($A4267,$A$106:$Q$3105,7,FALSE),"DNP")</f>
        <v>9</v>
      </c>
      <c r="F4267" s="52">
        <f>IFERROR(VLOOKUP($A4267,$A$106:$Q$3105,8,FALSE),"DNP")</f>
        <v>6</v>
      </c>
      <c r="G4267" s="52">
        <f>IFERROR(VLOOKUP($A4267,$A$106:$Q$3105,9,FALSE),"DNP")</f>
        <v>6</v>
      </c>
      <c r="H4267" s="52">
        <f>IFERROR(VLOOKUP($A4267,$A$106:$Q$3105,10,FALSE),"DNP")</f>
        <v>5</v>
      </c>
      <c r="I4267" s="52">
        <f>IFERROR(VLOOKUP($A4267,$A$106:$Q$3105,11,FALSE),"DNP")</f>
        <v>4</v>
      </c>
      <c r="J4267" s="52">
        <f>IFERROR(VLOOKUP($A4267,$A$106:$Q$3105,12,FALSE),"DNP")</f>
        <v>4</v>
      </c>
      <c r="K4267" s="52">
        <f>IFERROR(VLOOKUP($A4267,$A$106:$Q$3105,13,FALSE),"DNP")</f>
        <v>5</v>
      </c>
      <c r="L4267" s="239">
        <f>IF(OR(K4267="DNP",K4267=""),"DNP",SUM(C4267:K4267))</f>
        <v>52</v>
      </c>
      <c r="M4267" s="240">
        <f>IFERROR(VLOOKUP($A4267,$A$106:$Q$3105,17,FALSE),"DNP")</f>
        <v>2</v>
      </c>
      <c r="N4267" s="241"/>
      <c r="O4267" s="241"/>
      <c r="P4267" s="241"/>
      <c r="Q4267" s="241"/>
      <c r="R4267" s="241"/>
      <c r="S4267" s="241"/>
      <c r="T4267" s="241"/>
      <c r="U4267" s="241"/>
      <c r="V4267" s="241"/>
      <c r="W4267" s="242"/>
      <c r="X4267" s="243"/>
      <c r="Y4267" s="49" t="str">
        <f t="shared" ref="Y4267" si="4207">IF(M4267="DNP","DNP",IF(M4267=1,"T",IF(M4267&gt;1,"W","L")))</f>
        <v>W</v>
      </c>
      <c r="Z4267" s="49">
        <f t="shared" si="4197"/>
        <v>0</v>
      </c>
      <c r="AA4267" s="244">
        <f t="shared" si="4198"/>
        <v>0</v>
      </c>
      <c r="AB4267" s="250">
        <f t="shared" ref="AB4267" si="4208">G4263</f>
        <v>11</v>
      </c>
      <c r="AC4267" s="246">
        <f t="shared" si="4200"/>
        <v>3</v>
      </c>
      <c r="AD4267" t="str">
        <f>IF(L4267&lt;&gt;"DNP","P","DNP")</f>
        <v>P</v>
      </c>
      <c r="AE4267" s="52">
        <f>COUNTIF(AD4265:AD4267,"=P")</f>
        <v>3</v>
      </c>
      <c r="AF4267" t="str">
        <f t="shared" si="4201"/>
        <v>R</v>
      </c>
      <c r="AG4267" s="247">
        <f>IF(OR(W4267="DNP",W4267="")=TRUE,0,((W4284-W4267)*0.4)+(IF(Y4267="W",0.3,IF(Y4267="T",0,-0.3)))+(IF(X4267="",0,X4267*0.3)))+IF(OR(L4267="DNP",L4267="")=TRUE,0,((L4284-L4267)*0.4)+(IF(Y4267="W",0.3,IF(Y4267="T",0,-0.3)))+(IF(M4267="",0,M4267*0.3)))</f>
        <v>0.76666666666666283</v>
      </c>
      <c r="AH4267" s="247">
        <f>AG4267+(AG4266*0.67)+AG4265*0.33</f>
        <v>-9.5555555555598692E-3</v>
      </c>
      <c r="AI4267">
        <f t="shared" si="4205"/>
        <v>6</v>
      </c>
      <c r="AJ4267">
        <f t="shared" ref="AJ4267" si="4209">AI4267+VLOOKUP(A4267,$A$494:$O$598,15,FALSE)</f>
        <v>4</v>
      </c>
      <c r="AK4267">
        <f t="shared" si="4203"/>
        <v>52</v>
      </c>
    </row>
    <row r="4268" spans="1:37" ht="16.5" thickBot="1" x14ac:dyDescent="0.3">
      <c r="A4268" s="238" t="str">
        <f>CONCATENATE($C$10,"Wk ",B4268,"P",A4263)</f>
        <v>2015Wk 4P73</v>
      </c>
      <c r="B4268" s="52">
        <v>4</v>
      </c>
      <c r="C4268" s="241"/>
      <c r="D4268" s="241"/>
      <c r="E4268" s="241"/>
      <c r="F4268" s="241"/>
      <c r="G4268" s="241"/>
      <c r="H4268" s="241"/>
      <c r="I4268" s="241"/>
      <c r="J4268" s="241"/>
      <c r="K4268" s="241"/>
      <c r="L4268" s="248"/>
      <c r="M4268" s="249"/>
      <c r="N4268" s="52">
        <f>IFERROR(VLOOKUP($A4268,$A$106:$Q$3105,5,FALSE),"DNP")</f>
        <v>5</v>
      </c>
      <c r="O4268" s="52">
        <f>IFERROR(VLOOKUP($A4268,$A$106:$Q$3105,6,FALSE),"DNP")</f>
        <v>8</v>
      </c>
      <c r="P4268" s="52">
        <f>IFERROR(VLOOKUP($A4268,$A$106:$Q$3105,7,FALSE),"DNP")</f>
        <v>7</v>
      </c>
      <c r="Q4268" s="52">
        <f>IFERROR(VLOOKUP($A4268,$A$106:$Q$3105,8,FALSE),"DNP")</f>
        <v>4</v>
      </c>
      <c r="R4268" s="52">
        <f>IFERROR(VLOOKUP($A4268,$A$106:$Q$3105,9,FALSE),"DNP")</f>
        <v>3</v>
      </c>
      <c r="S4268" s="52">
        <f>IFERROR(VLOOKUP($A4268,$A$106:$Q$3105,10,FALSE),"DNP")</f>
        <v>6</v>
      </c>
      <c r="T4268" s="52">
        <f>IFERROR(VLOOKUP($A4268,$A$106:$Q$3105,11,FALSE),"DNP")</f>
        <v>3</v>
      </c>
      <c r="U4268" s="52">
        <f>IFERROR(VLOOKUP($A4268,$A$106:$Q$3105,12,FALSE),"DNP")</f>
        <v>5</v>
      </c>
      <c r="V4268" s="52">
        <f>IFERROR(VLOOKUP($A4268,$A$106:$Q$3105,13,FALSE),"DNP")</f>
        <v>7</v>
      </c>
      <c r="W4268" s="239">
        <f>IF(OR(V4268="DNP",V4268=""),"DNP",SUM(N4268:V4268))</f>
        <v>48</v>
      </c>
      <c r="X4268" s="240">
        <f>IFERROR(VLOOKUP($A4268,$A$106:$Q$3105,17,FALSE),"DNP")</f>
        <v>2</v>
      </c>
      <c r="Y4268" s="49" t="str">
        <f t="shared" ref="Y4268" si="4210">IF(X4268="DNP","DNP",IF(X4268=1,"T",IF(X4268&gt;1,"W","L")))</f>
        <v>W</v>
      </c>
      <c r="Z4268" s="49">
        <f t="shared" si="4197"/>
        <v>0</v>
      </c>
      <c r="AA4268" s="244">
        <f t="shared" si="4198"/>
        <v>0</v>
      </c>
      <c r="AB4268" s="250">
        <f t="shared" ref="AB4268" si="4211">IF(AE4268&gt;=4,ROUNDDOWN((((VLOOKUP(MAX(AE4265:AE4268),AE4265:AK4282,7,FALSE)+VLOOKUP(MAX(AE4265:AE4268)-1,AE4265:AK4282,7,FALSE)+VLOOKUP(MAX(AE4265:AE4268)-2,AE4265:AK4282,7,FALSE)+VLOOKUP(MAX(AE4265:AE4268)-3,AE4265:AK4282,7,FALSE))/4)-36)*0.8,0),G4263)</f>
        <v>12</v>
      </c>
      <c r="AC4268" s="246">
        <f t="shared" si="4200"/>
        <v>4</v>
      </c>
      <c r="AD4268" t="str">
        <f>IF(W4268&lt;&gt;"DNP","P","DNP")</f>
        <v>P</v>
      </c>
      <c r="AE4268" s="52">
        <f>COUNTIF(AD4265:AD4268,"=P")</f>
        <v>4</v>
      </c>
      <c r="AF4268" t="str">
        <f t="shared" si="4201"/>
        <v>R</v>
      </c>
      <c r="AG4268" s="247">
        <f>IF(OR(W4268="DNP",W4268="")=TRUE,0,((W4284-W4268)*0.4)+(IF(Y4268="W",0.3,IF(Y4268="T",0,-0.3)))+(IF(X4268="",0,X4268*0.3)))+IF(OR(L4268="DNP",L4268="")=TRUE,0,((L4284-L4268)*0.4)+(IF(Y4268="W",0.3,IF(Y4268="T",0,-0.3)))+(IF(M4268="",0,M4268*0.3)))</f>
        <v>2.1444444444444457</v>
      </c>
      <c r="AH4268" s="247">
        <f t="shared" ref="AH4268:AH4282" si="4212">AG4268+(AG4267*0.67)+AG4266*0.33</f>
        <v>2.5737777777777771</v>
      </c>
      <c r="AI4268">
        <f t="shared" si="4205"/>
        <v>5</v>
      </c>
      <c r="AJ4268">
        <f t="shared" ref="AJ4268" si="4213">AI4268+VLOOKUP(A4268,$A$661:$O$765,15,FALSE)</f>
        <v>6</v>
      </c>
      <c r="AK4268">
        <f t="shared" si="4203"/>
        <v>48</v>
      </c>
    </row>
    <row r="4269" spans="1:37" ht="16.5" thickBot="1" x14ac:dyDescent="0.3">
      <c r="A4269" s="238" t="str">
        <f>CONCATENATE($C$10,"Wk ",B4269,"P",A4263)</f>
        <v>2015Wk 5P73</v>
      </c>
      <c r="B4269" s="52">
        <v>5</v>
      </c>
      <c r="C4269" s="52">
        <f>IFERROR(VLOOKUP($A4269,$A$106:$Q$3105,5,FALSE),"DNP")</f>
        <v>8</v>
      </c>
      <c r="D4269" s="52">
        <f>IFERROR(VLOOKUP($A4269,$A$106:$Q$3105,6,FALSE),"DNP")</f>
        <v>4</v>
      </c>
      <c r="E4269" s="52">
        <f>IFERROR(VLOOKUP($A4269,$A$106:$Q$3105,7,FALSE),"DNP")</f>
        <v>9</v>
      </c>
      <c r="F4269" s="52">
        <f>IFERROR(VLOOKUP($A4269,$A$106:$Q$3105,8,FALSE),"DNP")</f>
        <v>7</v>
      </c>
      <c r="G4269" s="52">
        <f>IFERROR(VLOOKUP($A4269,$A$106:$Q$3105,9,FALSE),"DNP")</f>
        <v>6</v>
      </c>
      <c r="H4269" s="52">
        <f>IFERROR(VLOOKUP($A4269,$A$106:$Q$3105,10,FALSE),"DNP")</f>
        <v>5</v>
      </c>
      <c r="I4269" s="52">
        <f>IFERROR(VLOOKUP($A4269,$A$106:$Q$3105,11,FALSE),"DNP")</f>
        <v>5</v>
      </c>
      <c r="J4269" s="52">
        <f>IFERROR(VLOOKUP($A4269,$A$106:$Q$3105,12,FALSE),"DNP")</f>
        <v>3</v>
      </c>
      <c r="K4269" s="52">
        <f>IFERROR(VLOOKUP($A4269,$A$106:$Q$3105,13,FALSE),"DNP")</f>
        <v>8</v>
      </c>
      <c r="L4269" s="239">
        <f>IF(OR(K4269="DNP",K4269=""),"DNP",SUM(C4269:K4269))</f>
        <v>55</v>
      </c>
      <c r="M4269" s="240">
        <f>IFERROR(VLOOKUP($A4269,$A$106:$Q$3105,17,FALSE),"DNP")</f>
        <v>0</v>
      </c>
      <c r="N4269" s="241"/>
      <c r="O4269" s="241"/>
      <c r="P4269" s="241"/>
      <c r="Q4269" s="241"/>
      <c r="R4269" s="241"/>
      <c r="S4269" s="241"/>
      <c r="T4269" s="241"/>
      <c r="U4269" s="241"/>
      <c r="V4269" s="241"/>
      <c r="W4269" s="242"/>
      <c r="X4269" s="243"/>
      <c r="Y4269" s="49" t="str">
        <f t="shared" ref="Y4269" si="4214">IF(M4269="DNP","DNP",IF(M4269=1,"T",IF(M4269&gt;1,"W","L")))</f>
        <v>L</v>
      </c>
      <c r="Z4269" s="49">
        <f t="shared" si="4197"/>
        <v>0</v>
      </c>
      <c r="AA4269" s="244">
        <f t="shared" si="4198"/>
        <v>0</v>
      </c>
      <c r="AB4269" s="250">
        <f t="shared" ref="AB4269" si="4215">IF(AE4269&gt;=4,ROUNDDOWN((((VLOOKUP(MAX(AE4265:AE4269),AE4265:AK4282,7,FALSE)+VLOOKUP(MAX(AE4265:AE4269)-1,AE4265:AK4282,7,FALSE)+VLOOKUP(MAX(AE4265:AE4269)-2,AE4265:AK4282,7,FALSE)+VLOOKUP(MAX(AE4265:AE4269)-3,AE4265:AK4282,7,FALSE))/4)-36)*0.8,0),G4263)</f>
        <v>12</v>
      </c>
      <c r="AC4269" s="246">
        <f t="shared" si="4200"/>
        <v>5</v>
      </c>
      <c r="AD4269" t="str">
        <f>IF(L4269&lt;&gt;"DNP","P","DNP")</f>
        <v>P</v>
      </c>
      <c r="AE4269" s="52">
        <f>COUNTIF(AD4265:AD4269,"=P")</f>
        <v>5</v>
      </c>
      <c r="AF4269" t="str">
        <f t="shared" si="4201"/>
        <v>R</v>
      </c>
      <c r="AG4269" s="247">
        <f>IF(OR(W4269="DNP",W4269="")=TRUE,0,((W4284-W4269)*0.4)+(IF(Y4269="W",0.3,IF(Y4269="T",0,-0.3)))+(IF(X4269="",0,X4269*0.3)))+IF(OR(L4269="DNP",L4269="")=TRUE,0,((L4284-L4269)*0.4)+(IF(Y4269="W",0.3,IF(Y4269="T",0,-0.3)))+(IF(M4269="",0,M4269*0.3)))</f>
        <v>-1.6333333333333373</v>
      </c>
      <c r="AH4269" s="247">
        <f t="shared" si="4212"/>
        <v>5.6444444444440245E-2</v>
      </c>
      <c r="AI4269">
        <f t="shared" si="4205"/>
        <v>5</v>
      </c>
      <c r="AJ4269">
        <f t="shared" ref="AJ4269" si="4216">AI4269+VLOOKUP(A4269,$A$828:$O$932,15,FALSE)</f>
        <v>3</v>
      </c>
      <c r="AK4269">
        <f t="shared" si="4203"/>
        <v>55</v>
      </c>
    </row>
    <row r="4270" spans="1:37" ht="16.5" thickBot="1" x14ac:dyDescent="0.3">
      <c r="A4270" s="238" t="str">
        <f>CONCATENATE($C$10,"Wk ",B4270,"P",A4263)</f>
        <v>2015Wk 6P73</v>
      </c>
      <c r="B4270" s="52">
        <v>6</v>
      </c>
      <c r="C4270" s="241"/>
      <c r="D4270" s="241"/>
      <c r="E4270" s="241"/>
      <c r="F4270" s="241"/>
      <c r="G4270" s="241"/>
      <c r="H4270" s="241"/>
      <c r="I4270" s="241"/>
      <c r="J4270" s="241"/>
      <c r="K4270" s="241"/>
      <c r="L4270" s="248"/>
      <c r="M4270" s="249"/>
      <c r="N4270" s="52">
        <f>IFERROR(VLOOKUP($A4270,$A$106:$Q$3105,5,FALSE),"DNP")</f>
        <v>6</v>
      </c>
      <c r="O4270" s="52">
        <f>IFERROR(VLOOKUP($A4270,$A$106:$Q$3105,6,FALSE),"DNP")</f>
        <v>7</v>
      </c>
      <c r="P4270" s="52">
        <f>IFERROR(VLOOKUP($A4270,$A$106:$Q$3105,7,FALSE),"DNP")</f>
        <v>7</v>
      </c>
      <c r="Q4270" s="52">
        <f>IFERROR(VLOOKUP($A4270,$A$106:$Q$3105,8,FALSE),"DNP")</f>
        <v>5</v>
      </c>
      <c r="R4270" s="52">
        <f>IFERROR(VLOOKUP($A4270,$A$106:$Q$3105,9,FALSE),"DNP")</f>
        <v>4</v>
      </c>
      <c r="S4270" s="52">
        <f>IFERROR(VLOOKUP($A4270,$A$106:$Q$3105,10,FALSE),"DNP")</f>
        <v>5</v>
      </c>
      <c r="T4270" s="52">
        <f>IFERROR(VLOOKUP($A4270,$A$106:$Q$3105,11,FALSE),"DNP")</f>
        <v>4</v>
      </c>
      <c r="U4270" s="52">
        <f>IFERROR(VLOOKUP($A4270,$A$106:$Q$3105,12,FALSE),"DNP")</f>
        <v>4</v>
      </c>
      <c r="V4270" s="52">
        <f>IFERROR(VLOOKUP($A4270,$A$106:$Q$3105,13,FALSE),"DNP")</f>
        <v>5</v>
      </c>
      <c r="W4270" s="239">
        <f>IF(OR(V4270="DNP",V4270=""),"DNP",SUM(N4270:V4270))</f>
        <v>47</v>
      </c>
      <c r="X4270" s="240">
        <f>IFERROR(VLOOKUP($A4270,$A$106:$Q$3105,17,FALSE),"DNP")</f>
        <v>2</v>
      </c>
      <c r="Y4270" s="49" t="str">
        <f t="shared" ref="Y4270" si="4217">IF(X4270="DNP","DNP",IF(X4270=1,"T",IF(X4270&gt;1,"W","L")))</f>
        <v>W</v>
      </c>
      <c r="Z4270" s="49">
        <f t="shared" si="4197"/>
        <v>1</v>
      </c>
      <c r="AA4270" s="244">
        <f t="shared" si="4198"/>
        <v>12</v>
      </c>
      <c r="AB4270" s="250">
        <f t="shared" ref="AB4270" si="4218">IF(AE4270&gt;=4,ROUNDDOWN((((VLOOKUP(MAX(AE4265:AE4270),AE4265:AK4282,7,FALSE)+VLOOKUP(MAX(AE4265:AE4270)-1,AE4265:AK4282,7,FALSE)+VLOOKUP(MAX(AE4265:AE4270)-2,AE4265:AK4282,7,FALSE)+VLOOKUP(MAX(AE4265:AE4270)-3,AE4265:AK4282,7,FALSE))/4)-36)*0.8,0),G4263)</f>
        <v>11</v>
      </c>
      <c r="AC4270" s="246">
        <f t="shared" si="4200"/>
        <v>6</v>
      </c>
      <c r="AD4270" t="str">
        <f>IF(W4270&lt;&gt;"DNP","P","DNP")</f>
        <v>P</v>
      </c>
      <c r="AE4270" s="52">
        <f>COUNTIF(AD4265:AD4270,"=P")</f>
        <v>6</v>
      </c>
      <c r="AF4270" t="str">
        <f t="shared" si="4201"/>
        <v>R</v>
      </c>
      <c r="AG4270" s="247">
        <f>IF(OR(W4270="DNP",W4270="")=TRUE,0,((W4284-W4270)*0.4)+(IF(Y4270="W",0.3,IF(Y4270="T",0,-0.3)))+(IF(X4270="",0,X4270*0.3)))+IF(OR(L4270="DNP",L4270="")=TRUE,0,((L4284-L4270)*0.4)+(IF(Y4270="W",0.3,IF(Y4270="T",0,-0.3)))+(IF(M4270="",0,M4270*0.3)))</f>
        <v>2.5444444444444456</v>
      </c>
      <c r="AH4270" s="247">
        <f t="shared" si="4212"/>
        <v>2.1577777777777767</v>
      </c>
      <c r="AI4270">
        <f t="shared" si="4205"/>
        <v>6</v>
      </c>
      <c r="AJ4270">
        <f t="shared" ref="AJ4270" si="4219">AI4270+VLOOKUP(A4270,$A$995:$O$1099,15,FALSE)</f>
        <v>8</v>
      </c>
      <c r="AK4270">
        <f t="shared" si="4203"/>
        <v>47</v>
      </c>
    </row>
    <row r="4271" spans="1:37" ht="16.5" thickBot="1" x14ac:dyDescent="0.3">
      <c r="A4271" s="238" t="str">
        <f>CONCATENATE($C$10,"Wk ",B4271,"P",A4263)</f>
        <v>2015Wk 7P73</v>
      </c>
      <c r="B4271" s="52">
        <v>7</v>
      </c>
      <c r="C4271" s="52">
        <f>IFERROR(VLOOKUP($A4271,$A$106:$Q$3105,5,FALSE),"DNP")</f>
        <v>6</v>
      </c>
      <c r="D4271" s="52">
        <f>IFERROR(VLOOKUP($A4271,$A$106:$Q$3105,6,FALSE),"DNP")</f>
        <v>7</v>
      </c>
      <c r="E4271" s="52">
        <f>IFERROR(VLOOKUP($A4271,$A$106:$Q$3105,7,FALSE),"DNP")</f>
        <v>7</v>
      </c>
      <c r="F4271" s="52">
        <f>IFERROR(VLOOKUP($A4271,$A$106:$Q$3105,8,FALSE),"DNP")</f>
        <v>6</v>
      </c>
      <c r="G4271" s="52">
        <f>IFERROR(VLOOKUP($A4271,$A$106:$Q$3105,9,FALSE),"DNP")</f>
        <v>5</v>
      </c>
      <c r="H4271" s="52">
        <f>IFERROR(VLOOKUP($A4271,$A$106:$Q$3105,10,FALSE),"DNP")</f>
        <v>5</v>
      </c>
      <c r="I4271" s="52">
        <f>IFERROR(VLOOKUP($A4271,$A$106:$Q$3105,11,FALSE),"DNP")</f>
        <v>5</v>
      </c>
      <c r="J4271" s="52">
        <f>IFERROR(VLOOKUP($A4271,$A$106:$Q$3105,12,FALSE),"DNP")</f>
        <v>3</v>
      </c>
      <c r="K4271" s="52">
        <f>IFERROR(VLOOKUP($A4271,$A$106:$Q$3105,13,FALSE),"DNP")</f>
        <v>5</v>
      </c>
      <c r="L4271" s="239">
        <f>IF(OR(K4271="DNP",K4271=""),"DNP",SUM(C4271:K4271))</f>
        <v>49</v>
      </c>
      <c r="M4271" s="240">
        <f>IFERROR(VLOOKUP($A4271,$A$106:$Q$3105,17,FALSE),"DNP")</f>
        <v>1</v>
      </c>
      <c r="N4271" s="241"/>
      <c r="O4271" s="241"/>
      <c r="P4271" s="241"/>
      <c r="Q4271" s="241"/>
      <c r="R4271" s="241"/>
      <c r="S4271" s="241"/>
      <c r="T4271" s="241"/>
      <c r="U4271" s="241"/>
      <c r="V4271" s="241"/>
      <c r="W4271" s="242"/>
      <c r="X4271" s="243"/>
      <c r="Y4271" s="49" t="str">
        <f t="shared" ref="Y4271" si="4220">IF(M4271="DNP","DNP",IF(M4271=1,"T",IF(M4271&gt;1,"W","L")))</f>
        <v>T</v>
      </c>
      <c r="Z4271" s="49">
        <f t="shared" si="4197"/>
        <v>0</v>
      </c>
      <c r="AA4271" s="244">
        <f t="shared" si="4198"/>
        <v>0</v>
      </c>
      <c r="AB4271" s="250">
        <f t="shared" ref="AB4271" si="4221">IF(AE4271&gt;=4,ROUNDDOWN((((VLOOKUP(MAX(AE4265:AE4271),AE4265:AK4282,7,FALSE)+VLOOKUP(MAX(AE4265:AE4271)-1,AE4265:AK4282,7,FALSE)+VLOOKUP(MAX(AE4265:AE4271)-2,AE4265:AK4282,7,FALSE)+VLOOKUP(MAX(AE4265:AE4271)-3,AE4265:AK4282,7,FALSE))/4)-36)*0.8,0),G4263)</f>
        <v>11</v>
      </c>
      <c r="AC4271" s="246">
        <f t="shared" si="4200"/>
        <v>7</v>
      </c>
      <c r="AD4271" t="str">
        <f>IF(L4271&lt;&gt;"DNP","P","DNP")</f>
        <v>P</v>
      </c>
      <c r="AE4271" s="52">
        <f>COUNTIF(AD4265:AD4271,"=P")</f>
        <v>7</v>
      </c>
      <c r="AF4271" t="str">
        <f t="shared" si="4201"/>
        <v>R</v>
      </c>
      <c r="AG4271" s="247">
        <f>IF(OR(W4271="DNP",W4271="")=TRUE,0,((W4284-W4271)*0.4)+(IF(Y4271="W",0.3,IF(Y4271="T",0,-0.3)))+(IF(X4271="",0,X4271*0.3)))+IF(OR(L4271="DNP",L4271="")=TRUE,0,((L4284-L4271)*0.4)+(IF(Y4271="W",0.3,IF(Y4271="T",0,-0.3)))+(IF(M4271="",0,M4271*0.3)))</f>
        <v>1.3666666666666629</v>
      </c>
      <c r="AH4271" s="247">
        <f t="shared" si="4212"/>
        <v>2.5324444444444403</v>
      </c>
      <c r="AI4271">
        <f t="shared" si="4205"/>
        <v>6</v>
      </c>
      <c r="AJ4271">
        <f t="shared" ref="AJ4271" si="4222">AI4271+VLOOKUP(A4271,$A$1162:$O$1266,15,FALSE)</f>
        <v>6</v>
      </c>
      <c r="AK4271">
        <f t="shared" si="4203"/>
        <v>49</v>
      </c>
    </row>
    <row r="4272" spans="1:37" ht="16.5" thickBot="1" x14ac:dyDescent="0.3">
      <c r="A4272" s="238" t="str">
        <f>CONCATENATE($C$10,"Wk ",B4272,"P",A4263)</f>
        <v>2015Wk 8P73</v>
      </c>
      <c r="B4272" s="52">
        <v>8</v>
      </c>
      <c r="C4272" s="241"/>
      <c r="D4272" s="241"/>
      <c r="E4272" s="241"/>
      <c r="F4272" s="241"/>
      <c r="G4272" s="241"/>
      <c r="H4272" s="241"/>
      <c r="I4272" s="241"/>
      <c r="J4272" s="241"/>
      <c r="K4272" s="241"/>
      <c r="L4272" s="248"/>
      <c r="M4272" s="249"/>
      <c r="N4272" s="52">
        <f>IFERROR(VLOOKUP($A4272,$A$106:$Q$3105,5,FALSE),"DNP")</f>
        <v>6</v>
      </c>
      <c r="O4272" s="52">
        <f>IFERROR(VLOOKUP($A4272,$A$106:$Q$3105,6,FALSE),"DNP")</f>
        <v>5</v>
      </c>
      <c r="P4272" s="52">
        <f>IFERROR(VLOOKUP($A4272,$A$106:$Q$3105,7,FALSE),"DNP")</f>
        <v>7</v>
      </c>
      <c r="Q4272" s="52">
        <f>IFERROR(VLOOKUP($A4272,$A$106:$Q$3105,8,FALSE),"DNP")</f>
        <v>6</v>
      </c>
      <c r="R4272" s="52">
        <f>IFERROR(VLOOKUP($A4272,$A$106:$Q$3105,9,FALSE),"DNP")</f>
        <v>4</v>
      </c>
      <c r="S4272" s="52">
        <f>IFERROR(VLOOKUP($A4272,$A$106:$Q$3105,10,FALSE),"DNP")</f>
        <v>8</v>
      </c>
      <c r="T4272" s="52">
        <f>IFERROR(VLOOKUP($A4272,$A$106:$Q$3105,11,FALSE),"DNP")</f>
        <v>5</v>
      </c>
      <c r="U4272" s="52">
        <f>IFERROR(VLOOKUP($A4272,$A$106:$Q$3105,12,FALSE),"DNP")</f>
        <v>6</v>
      </c>
      <c r="V4272" s="52">
        <f>IFERROR(VLOOKUP($A4272,$A$106:$Q$3105,13,FALSE),"DNP")</f>
        <v>7</v>
      </c>
      <c r="W4272" s="239">
        <f>IF(OR(V4272="DNP",V4272=""),"DNP",SUM(N4272:V4272))</f>
        <v>54</v>
      </c>
      <c r="X4272" s="240">
        <f>IFERROR(VLOOKUP($A4272,$A$106:$Q$3105,17,FALSE),"DNP")</f>
        <v>0</v>
      </c>
      <c r="Y4272" s="49" t="str">
        <f t="shared" ref="Y4272" si="4223">IF(X4272="DNP","DNP",IF(X4272=1,"T",IF(X4272&gt;1,"W","L")))</f>
        <v>L</v>
      </c>
      <c r="Z4272" s="49">
        <f t="shared" si="4197"/>
        <v>0</v>
      </c>
      <c r="AA4272" s="244">
        <f t="shared" si="4198"/>
        <v>0</v>
      </c>
      <c r="AB4272" s="250">
        <f t="shared" ref="AB4272" si="4224">IF(AE4272&gt;=4,ROUNDDOWN((((VLOOKUP(MAX(AE4265:AE4272),AE4265:AK4282,7,FALSE)+VLOOKUP(MAX(AE4265:AE4272)-1,AE4265:AK4282,7,FALSE)+VLOOKUP(MAX(AE4265:AE4272)-2,AE4265:AK4282,7,FALSE)+VLOOKUP(MAX(AE4265:AE4272)-3,AE4265:AK4282,7,FALSE))/4)-36)*0.8,0),G4263)</f>
        <v>12</v>
      </c>
      <c r="AC4272" s="246">
        <f t="shared" si="4200"/>
        <v>8</v>
      </c>
      <c r="AD4272" t="str">
        <f>IF(W4272&lt;&gt;"DNP","P","DNP")</f>
        <v>P</v>
      </c>
      <c r="AE4272" s="52">
        <f>COUNTIF(AD4265:AD4272,"=P")</f>
        <v>8</v>
      </c>
      <c r="AF4272" t="str">
        <f t="shared" si="4201"/>
        <v>R</v>
      </c>
      <c r="AG4272" s="247">
        <f>IF(OR(W4272="DNP",W4272="")=TRUE,0,((W4284-W4272)*0.4)+(IF(Y4272="W",0.3,IF(Y4272="T",0,-0.3)))+(IF(X4272="",0,X4272*0.3)))+IF(OR(L4272="DNP",L4272="")=TRUE,0,((L4284-L4272)*0.4)+(IF(Y4272="W",0.3,IF(Y4272="T",0,-0.3)))+(IF(M4272="",0,M4272*0.3)))</f>
        <v>-1.4555555555555544</v>
      </c>
      <c r="AH4272" s="247">
        <f t="shared" si="4212"/>
        <v>0.29977777777777692</v>
      </c>
      <c r="AI4272">
        <f t="shared" si="4205"/>
        <v>5</v>
      </c>
      <c r="AJ4272">
        <f t="shared" ref="AJ4272" si="4225">AI4272+VLOOKUP(A4272,$A$1329:$O$1433,15,FALSE)</f>
        <v>0</v>
      </c>
      <c r="AK4272">
        <f t="shared" si="4203"/>
        <v>54</v>
      </c>
    </row>
    <row r="4273" spans="1:37" ht="16.5" thickBot="1" x14ac:dyDescent="0.3">
      <c r="A4273" s="238" t="str">
        <f>CONCATENATE($C$10,"Wk ",B4273,"P",A4263)</f>
        <v>2015Wk 9P73</v>
      </c>
      <c r="B4273" s="52">
        <v>9</v>
      </c>
      <c r="C4273" s="52">
        <f>IFERROR(VLOOKUP($A4273,$A$106:$Q$3105,5,FALSE),"DNP")</f>
        <v>7</v>
      </c>
      <c r="D4273" s="52">
        <f>IFERROR(VLOOKUP($A4273,$A$106:$Q$3105,6,FALSE),"DNP")</f>
        <v>5</v>
      </c>
      <c r="E4273" s="52">
        <f>IFERROR(VLOOKUP($A4273,$A$106:$Q$3105,7,FALSE),"DNP")</f>
        <v>9</v>
      </c>
      <c r="F4273" s="52">
        <f>IFERROR(VLOOKUP($A4273,$A$106:$Q$3105,8,FALSE),"DNP")</f>
        <v>6</v>
      </c>
      <c r="G4273" s="52">
        <f>IFERROR(VLOOKUP($A4273,$A$106:$Q$3105,9,FALSE),"DNP")</f>
        <v>5</v>
      </c>
      <c r="H4273" s="52">
        <f>IFERROR(VLOOKUP($A4273,$A$106:$Q$3105,10,FALSE),"DNP")</f>
        <v>4</v>
      </c>
      <c r="I4273" s="52">
        <f>IFERROR(VLOOKUP($A4273,$A$106:$Q$3105,11,FALSE),"DNP")</f>
        <v>5</v>
      </c>
      <c r="J4273" s="52">
        <f>IFERROR(VLOOKUP($A4273,$A$106:$Q$3105,12,FALSE),"DNP")</f>
        <v>4</v>
      </c>
      <c r="K4273" s="52">
        <f>IFERROR(VLOOKUP($A4273,$A$106:$Q$3105,13,FALSE),"DNP")</f>
        <v>6</v>
      </c>
      <c r="L4273" s="239">
        <f>IF(OR(K4273="DNP",K4273=""),"DNP",SUM(C4273:K4273))</f>
        <v>51</v>
      </c>
      <c r="M4273" s="240">
        <f>IFERROR(VLOOKUP($A4273,$A$106:$Q$3105,17,FALSE),"DNP")</f>
        <v>2</v>
      </c>
      <c r="N4273" s="241"/>
      <c r="O4273" s="241"/>
      <c r="P4273" s="241"/>
      <c r="Q4273" s="241"/>
      <c r="R4273" s="241"/>
      <c r="S4273" s="241"/>
      <c r="T4273" s="241"/>
      <c r="U4273" s="241"/>
      <c r="V4273" s="241"/>
      <c r="W4273" s="242"/>
      <c r="X4273" s="243"/>
      <c r="Y4273" s="49" t="str">
        <f t="shared" ref="Y4273" si="4226">IF(M4273="DNP","DNP",IF(M4273=1,"T",IF(M4273&gt;1,"W","L")))</f>
        <v>W</v>
      </c>
      <c r="Z4273" s="49">
        <f t="shared" si="4197"/>
        <v>0</v>
      </c>
      <c r="AA4273" s="244">
        <f t="shared" si="4198"/>
        <v>0</v>
      </c>
      <c r="AB4273" s="250">
        <f t="shared" ref="AB4273" si="4227">IF(AE4273&gt;=4,ROUNDDOWN((((VLOOKUP(MAX(AE4265:AE4273),AE4265:AK4282,7,FALSE)+VLOOKUP(MAX(AE4265:AE4273)-1,AE4265:AK4282,7,FALSE)+VLOOKUP(MAX(AE4265:AE4273)-2,AE4265:AK4282,7,FALSE)+VLOOKUP(MAX(AE4265:AE4273)-3,AE4265:AK4282,7,FALSE))/4)-36)*0.8,0),G4263)</f>
        <v>11</v>
      </c>
      <c r="AC4273" s="246">
        <f t="shared" si="4200"/>
        <v>9</v>
      </c>
      <c r="AD4273" t="str">
        <f>IF(L4273&lt;&gt;"DNP","P","DNP")</f>
        <v>P</v>
      </c>
      <c r="AE4273" s="52">
        <f>COUNTIF(AD4265:AD4273,"=P")</f>
        <v>9</v>
      </c>
      <c r="AF4273" t="str">
        <f t="shared" si="4201"/>
        <v>R</v>
      </c>
      <c r="AG4273" s="247">
        <f>IF(OR(W4273="DNP",W4273="")=TRUE,0,((W4284-W4273)*0.4)+(IF(Y4273="W",0.3,IF(Y4273="T",0,-0.3)))+(IF(X4273="",0,X4273*0.3)))+IF(OR(L4273="DNP",L4273="")=TRUE,0,((L4284-L4273)*0.4)+(IF(Y4273="W",0.3,IF(Y4273="T",0,-0.3)))+(IF(M4273="",0,M4273*0.3)))</f>
        <v>1.166666666666663</v>
      </c>
      <c r="AH4273" s="247">
        <f t="shared" si="4212"/>
        <v>0.64244444444444015</v>
      </c>
      <c r="AI4273">
        <f t="shared" si="4205"/>
        <v>6</v>
      </c>
      <c r="AJ4273">
        <f t="shared" ref="AJ4273" si="4228">AI4273+VLOOKUP(A4273,$A$1496:$O$1600,15,FALSE)</f>
        <v>5</v>
      </c>
      <c r="AK4273">
        <f t="shared" si="4203"/>
        <v>51</v>
      </c>
    </row>
    <row r="4274" spans="1:37" ht="16.5" thickBot="1" x14ac:dyDescent="0.3">
      <c r="A4274" s="238" t="str">
        <f>CONCATENATE($C$10,"Wk ",B4274,"P",A4263)</f>
        <v>2015Wk 10P73</v>
      </c>
      <c r="B4274" s="52">
        <v>10</v>
      </c>
      <c r="C4274" s="241"/>
      <c r="D4274" s="241"/>
      <c r="E4274" s="241"/>
      <c r="F4274" s="241"/>
      <c r="G4274" s="241"/>
      <c r="H4274" s="241"/>
      <c r="I4274" s="241"/>
      <c r="J4274" s="241"/>
      <c r="K4274" s="241"/>
      <c r="L4274" s="248"/>
      <c r="M4274" s="249"/>
      <c r="N4274" s="52">
        <f>IFERROR(VLOOKUP($A4274,$A$106:$Q$3105,5,FALSE),"DNP")</f>
        <v>6</v>
      </c>
      <c r="O4274" s="52">
        <f>IFERROR(VLOOKUP($A4274,$A$106:$Q$3105,6,FALSE),"DNP")</f>
        <v>6</v>
      </c>
      <c r="P4274" s="52">
        <f>IFERROR(VLOOKUP($A4274,$A$106:$Q$3105,7,FALSE),"DNP")</f>
        <v>7</v>
      </c>
      <c r="Q4274" s="52">
        <f>IFERROR(VLOOKUP($A4274,$A$106:$Q$3105,8,FALSE),"DNP")</f>
        <v>6</v>
      </c>
      <c r="R4274" s="52">
        <f>IFERROR(VLOOKUP($A4274,$A$106:$Q$3105,9,FALSE),"DNP")</f>
        <v>4</v>
      </c>
      <c r="S4274" s="52">
        <f>IFERROR(VLOOKUP($A4274,$A$106:$Q$3105,10,FALSE),"DNP")</f>
        <v>6</v>
      </c>
      <c r="T4274" s="52">
        <f>IFERROR(VLOOKUP($A4274,$A$106:$Q$3105,11,FALSE),"DNP")</f>
        <v>3</v>
      </c>
      <c r="U4274" s="52">
        <f>IFERROR(VLOOKUP($A4274,$A$106:$Q$3105,12,FALSE),"DNP")</f>
        <v>6</v>
      </c>
      <c r="V4274" s="52">
        <f>IFERROR(VLOOKUP($A4274,$A$106:$Q$3105,13,FALSE),"DNP")</f>
        <v>10</v>
      </c>
      <c r="W4274" s="239">
        <f>IF(OR(V4274="DNP",V4274=""),"DNP",SUM(N4274:V4274))</f>
        <v>54</v>
      </c>
      <c r="X4274" s="240">
        <f>IFERROR(VLOOKUP($A4274,$A$106:$Q$3105,17,FALSE),"DNP")</f>
        <v>0</v>
      </c>
      <c r="Y4274" s="49" t="str">
        <f t="shared" ref="Y4274" si="4229">IF(X4274="DNP","DNP",IF(X4274=1,"T",IF(X4274&gt;1,"W","L")))</f>
        <v>L</v>
      </c>
      <c r="Z4274" s="49">
        <f t="shared" si="4197"/>
        <v>0</v>
      </c>
      <c r="AA4274" s="244">
        <f t="shared" si="4198"/>
        <v>0</v>
      </c>
      <c r="AB4274" s="250">
        <f t="shared" ref="AB4274" si="4230">IF(AE4274&gt;=4,ROUNDDOWN((((VLOOKUP(MAX(AE4265:AE4274),AE4265:AK4282,7,FALSE)+VLOOKUP(MAX(AE4265:AE4274)-1,AE4265:AK4282,7,FALSE)+VLOOKUP(MAX(AE4265:AE4274)-2,AE4265:AK4282,7,FALSE)+VLOOKUP(MAX(AE4265:AE4274)-3,AE4265:AK4282,7,FALSE))/4)-36)*0.8,0),G4263)</f>
        <v>12</v>
      </c>
      <c r="AC4274" s="246">
        <f t="shared" ref="AC4274:AC4282" si="4231">IF(VLOOKUP(LEFT($A4274,9),$A$106:$Q$3105,17,FALSE)="Played",B4274,"")</f>
        <v>10</v>
      </c>
      <c r="AD4274" t="str">
        <f>IF(W4274&lt;&gt;"DNP","P","DNP")</f>
        <v>P</v>
      </c>
      <c r="AE4274" s="52">
        <f>COUNTIF(AD4265:AD4274,"=P")</f>
        <v>10</v>
      </c>
      <c r="AF4274" t="str">
        <f t="shared" si="4201"/>
        <v>R</v>
      </c>
      <c r="AG4274" s="247">
        <f>IF(OR(W4274="DNP",W4274="")=TRUE,0,((W4284-W4274)*0.4)+(IF(Y4274="W",0.3,IF(Y4274="T",0,-0.3)))+(IF(X4274="",0,X4274*0.3)))+IF(OR(L4274="DNP",L4274="")=TRUE,0,((L4284-L4274)*0.4)+(IF(Y4274="W",0.3,IF(Y4274="T",0,-0.3)))+(IF(M4274="",0,M4274*0.3)))</f>
        <v>-1.4555555555555544</v>
      </c>
      <c r="AH4274" s="247">
        <f t="shared" si="4212"/>
        <v>-1.1542222222222231</v>
      </c>
      <c r="AI4274">
        <f t="shared" si="4205"/>
        <v>5</v>
      </c>
      <c r="AJ4274">
        <f t="shared" ref="AJ4274" si="4232">AI4274+VLOOKUP(A4274,$A$1663:$O$1767,15,FALSE)</f>
        <v>1</v>
      </c>
      <c r="AK4274">
        <f t="shared" si="4203"/>
        <v>54</v>
      </c>
    </row>
    <row r="4275" spans="1:37" ht="16.5" thickBot="1" x14ac:dyDescent="0.3">
      <c r="A4275" s="238" t="str">
        <f>CONCATENATE($C$10,"Wk ",B4275,"P",A4263)</f>
        <v>2015Wk 11P73</v>
      </c>
      <c r="B4275" s="52">
        <v>11</v>
      </c>
      <c r="C4275" s="52">
        <f>IFERROR(VLOOKUP($A4275,$A$106:$Q$3105,5,FALSE),"DNP")</f>
        <v>6</v>
      </c>
      <c r="D4275" s="52">
        <f>IFERROR(VLOOKUP($A4275,$A$106:$Q$3105,6,FALSE),"DNP")</f>
        <v>7</v>
      </c>
      <c r="E4275" s="52">
        <f>IFERROR(VLOOKUP($A4275,$A$106:$Q$3105,7,FALSE),"DNP")</f>
        <v>8</v>
      </c>
      <c r="F4275" s="52">
        <f>IFERROR(VLOOKUP($A4275,$A$106:$Q$3105,8,FALSE),"DNP")</f>
        <v>5</v>
      </c>
      <c r="G4275" s="52">
        <f>IFERROR(VLOOKUP($A4275,$A$106:$Q$3105,9,FALSE),"DNP")</f>
        <v>5</v>
      </c>
      <c r="H4275" s="52">
        <f>IFERROR(VLOOKUP($A4275,$A$106:$Q$3105,10,FALSE),"DNP")</f>
        <v>4</v>
      </c>
      <c r="I4275" s="52">
        <f>IFERROR(VLOOKUP($A4275,$A$106:$Q$3105,11,FALSE),"DNP")</f>
        <v>4</v>
      </c>
      <c r="J4275" s="52">
        <f>IFERROR(VLOOKUP($A4275,$A$106:$Q$3105,12,FALSE),"DNP")</f>
        <v>4</v>
      </c>
      <c r="K4275" s="52">
        <f>IFERROR(VLOOKUP($A4275,$A$106:$Q$3105,13,FALSE),"DNP")</f>
        <v>5</v>
      </c>
      <c r="L4275" s="239">
        <f>IF(OR(K4275="DNP",K4275=""),"DNP",SUM(C4275:K4275))</f>
        <v>48</v>
      </c>
      <c r="M4275" s="240">
        <f>IFERROR(VLOOKUP($A4275,$A$106:$Q$3105,17,FALSE),"DNP")</f>
        <v>2</v>
      </c>
      <c r="N4275" s="241"/>
      <c r="O4275" s="241"/>
      <c r="P4275" s="241"/>
      <c r="Q4275" s="241"/>
      <c r="R4275" s="241"/>
      <c r="S4275" s="241"/>
      <c r="T4275" s="241"/>
      <c r="U4275" s="241"/>
      <c r="V4275" s="241"/>
      <c r="W4275" s="242"/>
      <c r="X4275" s="243"/>
      <c r="Y4275" s="49" t="str">
        <f t="shared" ref="Y4275" si="4233">IF(M4275="DNP","DNP",IF(M4275=1,"T",IF(M4275&gt;1,"W","L")))</f>
        <v>W</v>
      </c>
      <c r="Z4275" s="49">
        <f t="shared" si="4197"/>
        <v>0</v>
      </c>
      <c r="AA4275" s="244">
        <f t="shared" si="4198"/>
        <v>0</v>
      </c>
      <c r="AB4275" s="250">
        <f t="shared" ref="AB4275" si="4234">IF(AE4275&gt;=4,ROUNDDOWN((((VLOOKUP(MAX(AE4265:AE4275),AE4265:AK4282,7,FALSE)+VLOOKUP(MAX(AE4265:AE4275)-1,AE4265:AK4282,7,FALSE)+VLOOKUP(MAX(AE4265:AE4275)-2,AE4265:AK4282,7,FALSE)+VLOOKUP(MAX(AE4265:AE4275)-3,AE4265:AK4282,7,FALSE))/4)-36)*0.8,0),G4263)</f>
        <v>12</v>
      </c>
      <c r="AC4275" s="246">
        <f t="shared" si="4231"/>
        <v>11</v>
      </c>
      <c r="AD4275" t="str">
        <f>IF(L4275&lt;&gt;"DNP","P","DNP")</f>
        <v>P</v>
      </c>
      <c r="AE4275" s="52">
        <f>COUNTIF(AD4265:AD4275,"=P")</f>
        <v>11</v>
      </c>
      <c r="AF4275" t="str">
        <f t="shared" si="4201"/>
        <v>R</v>
      </c>
      <c r="AG4275" s="247">
        <f>IF(OR(W4275="DNP",W4275="")=TRUE,0,((W4284-W4275)*0.4)+(IF(Y4275="W",0.3,IF(Y4275="T",0,-0.3)))+(IF(X4275="",0,X4275*0.3)))+IF(OR(L4275="DNP",L4275="")=TRUE,0,((L4284-L4275)*0.4)+(IF(Y4275="W",0.3,IF(Y4275="T",0,-0.3)))+(IF(M4275="",0,M4275*0.3)))</f>
        <v>2.3666666666666631</v>
      </c>
      <c r="AH4275" s="247">
        <f t="shared" si="4212"/>
        <v>1.7764444444444405</v>
      </c>
      <c r="AI4275">
        <f t="shared" si="4205"/>
        <v>5</v>
      </c>
      <c r="AJ4275">
        <f t="shared" ref="AJ4275" si="4235">AI4275+VLOOKUP(A4275,$A$1830:$O$1934,15,FALSE)</f>
        <v>7</v>
      </c>
      <c r="AK4275">
        <f t="shared" si="4203"/>
        <v>48</v>
      </c>
    </row>
    <row r="4276" spans="1:37" ht="16.5" thickBot="1" x14ac:dyDescent="0.3">
      <c r="A4276" s="238" t="str">
        <f>CONCATENATE($C$10,"Wk ",B4276,"P",A4263)</f>
        <v>2015Wk 12P73</v>
      </c>
      <c r="B4276" s="52">
        <v>12</v>
      </c>
      <c r="C4276" s="241"/>
      <c r="D4276" s="241"/>
      <c r="E4276" s="241"/>
      <c r="F4276" s="241"/>
      <c r="G4276" s="241"/>
      <c r="H4276" s="241"/>
      <c r="I4276" s="241"/>
      <c r="J4276" s="241"/>
      <c r="K4276" s="241"/>
      <c r="L4276" s="248"/>
      <c r="M4276" s="249"/>
      <c r="N4276" s="52">
        <f>IFERROR(VLOOKUP($A4276,$A$106:$Q$3105,5,FALSE),"DNP")</f>
        <v>6</v>
      </c>
      <c r="O4276" s="52">
        <f>IFERROR(VLOOKUP($A4276,$A$106:$Q$3105,6,FALSE),"DNP")</f>
        <v>6</v>
      </c>
      <c r="P4276" s="52">
        <f>IFERROR(VLOOKUP($A4276,$A$106:$Q$3105,7,FALSE),"DNP")</f>
        <v>7</v>
      </c>
      <c r="Q4276" s="52">
        <f>IFERROR(VLOOKUP($A4276,$A$106:$Q$3105,8,FALSE),"DNP")</f>
        <v>4</v>
      </c>
      <c r="R4276" s="52">
        <f>IFERROR(VLOOKUP($A4276,$A$106:$Q$3105,9,FALSE),"DNP")</f>
        <v>4</v>
      </c>
      <c r="S4276" s="52">
        <f>IFERROR(VLOOKUP($A4276,$A$106:$Q$3105,10,FALSE),"DNP")</f>
        <v>7</v>
      </c>
      <c r="T4276" s="52">
        <f>IFERROR(VLOOKUP($A4276,$A$106:$Q$3105,11,FALSE),"DNP")</f>
        <v>4</v>
      </c>
      <c r="U4276" s="52">
        <f>IFERROR(VLOOKUP($A4276,$A$106:$Q$3105,12,FALSE),"DNP")</f>
        <v>6</v>
      </c>
      <c r="V4276" s="52">
        <f>IFERROR(VLOOKUP($A4276,$A$106:$Q$3105,13,FALSE),"DNP")</f>
        <v>8</v>
      </c>
      <c r="W4276" s="239">
        <f>IF(OR(V4276="DNP",V4276=""),"DNP",SUM(N4276:V4276))</f>
        <v>52</v>
      </c>
      <c r="X4276" s="240">
        <f>IFERROR(VLOOKUP($A4276,$A$106:$Q$3105,17,FALSE),"DNP")</f>
        <v>2</v>
      </c>
      <c r="Y4276" s="49" t="str">
        <f t="shared" ref="Y4276" si="4236">IF(X4276="DNP","DNP",IF(X4276=1,"T",IF(X4276&gt;1,"W","L")))</f>
        <v>W</v>
      </c>
      <c r="Z4276" s="49">
        <f t="shared" si="4197"/>
        <v>0</v>
      </c>
      <c r="AA4276" s="244">
        <f t="shared" si="4198"/>
        <v>0</v>
      </c>
      <c r="AB4276" s="250">
        <f t="shared" ref="AB4276" si="4237">IF(AE4276&gt;=4,ROUNDDOWN((((VLOOKUP(MAX(AE4265:AE4276),AE4265:AK4282,7,FALSE)+VLOOKUP(MAX(AE4265:AE4276)-1,AE4265:AK4282,7,FALSE)+VLOOKUP(MAX(AE4265:AE4276)-2,AE4265:AK4282,7,FALSE)+VLOOKUP(MAX(AE4265:AE4276)-3,AE4265:AK4282,7,FALSE))/4)-36)*0.8,0),G4263)</f>
        <v>12</v>
      </c>
      <c r="AC4276" s="246">
        <f t="shared" si="4231"/>
        <v>12</v>
      </c>
      <c r="AD4276" t="str">
        <f>IF(W4276&lt;&gt;"DNP","P","DNP")</f>
        <v>P</v>
      </c>
      <c r="AE4276" s="52">
        <f>COUNTIF(AD4265:AD4276,"=P")</f>
        <v>12</v>
      </c>
      <c r="AF4276" t="str">
        <f t="shared" si="4201"/>
        <v>R</v>
      </c>
      <c r="AG4276" s="247">
        <f>IF(OR(W4276="DNP",W4276="")=TRUE,0,((W4284-W4276)*0.4)+(IF(Y4276="W",0.3,IF(Y4276="T",0,-0.3)))+(IF(X4276="",0,X4276*0.3)))+IF(OR(L4276="DNP",L4276="")=TRUE,0,((L4284-L4276)*0.4)+(IF(Y4276="W",0.3,IF(Y4276="T",0,-0.3)))+(IF(M4276="",0,M4276*0.3)))</f>
        <v>0.54444444444444562</v>
      </c>
      <c r="AH4276" s="247">
        <f t="shared" si="4212"/>
        <v>1.6497777777777771</v>
      </c>
      <c r="AI4276">
        <f t="shared" si="4205"/>
        <v>5</v>
      </c>
      <c r="AJ4276">
        <f t="shared" ref="AJ4276" si="4238">AI4276+VLOOKUP(A4276,$A$1997:$O$2101,15,FALSE)</f>
        <v>3</v>
      </c>
      <c r="AK4276">
        <f t="shared" si="4203"/>
        <v>52</v>
      </c>
    </row>
    <row r="4277" spans="1:37" ht="16.5" thickBot="1" x14ac:dyDescent="0.3">
      <c r="A4277" s="238" t="str">
        <f>CONCATENATE($C$10,"Wk ",B4277,"P",A4263)</f>
        <v>2015Wk 13P73</v>
      </c>
      <c r="B4277" s="52">
        <v>13</v>
      </c>
      <c r="C4277" s="52">
        <f>IFERROR(VLOOKUP($A4277,$A$106:$Q$3105,5,FALSE),"DNP")</f>
        <v>7</v>
      </c>
      <c r="D4277" s="52">
        <f>IFERROR(VLOOKUP($A4277,$A$106:$Q$3105,6,FALSE),"DNP")</f>
        <v>4</v>
      </c>
      <c r="E4277" s="52">
        <f>IFERROR(VLOOKUP($A4277,$A$106:$Q$3105,7,FALSE),"DNP")</f>
        <v>8</v>
      </c>
      <c r="F4277" s="52">
        <f>IFERROR(VLOOKUP($A4277,$A$106:$Q$3105,8,FALSE),"DNP")</f>
        <v>6</v>
      </c>
      <c r="G4277" s="52">
        <f>IFERROR(VLOOKUP($A4277,$A$106:$Q$3105,9,FALSE),"DNP")</f>
        <v>6</v>
      </c>
      <c r="H4277" s="52">
        <f>IFERROR(VLOOKUP($A4277,$A$106:$Q$3105,10,FALSE),"DNP")</f>
        <v>5</v>
      </c>
      <c r="I4277" s="52">
        <f>IFERROR(VLOOKUP($A4277,$A$106:$Q$3105,11,FALSE),"DNP")</f>
        <v>4</v>
      </c>
      <c r="J4277" s="52">
        <f>IFERROR(VLOOKUP($A4277,$A$106:$Q$3105,12,FALSE),"DNP")</f>
        <v>3</v>
      </c>
      <c r="K4277" s="52">
        <f>IFERROR(VLOOKUP($A4277,$A$106:$Q$3105,13,FALSE),"DNP")</f>
        <v>5</v>
      </c>
      <c r="L4277" s="239">
        <f>IF(OR(K4277="DNP",K4277=""),"DNP",SUM(C4277:K4277))</f>
        <v>48</v>
      </c>
      <c r="M4277" s="240">
        <f>IFERROR(VLOOKUP($A4277,$A$106:$Q$3105,17,FALSE),"DNP")</f>
        <v>2</v>
      </c>
      <c r="N4277" s="241"/>
      <c r="O4277" s="241"/>
      <c r="P4277" s="241"/>
      <c r="Q4277" s="241"/>
      <c r="R4277" s="241"/>
      <c r="S4277" s="241"/>
      <c r="T4277" s="241"/>
      <c r="U4277" s="241"/>
      <c r="V4277" s="241"/>
      <c r="W4277" s="242"/>
      <c r="X4277" s="243"/>
      <c r="Y4277" s="49" t="str">
        <f t="shared" ref="Y4277" si="4239">IF(M4277="DNP","DNP",IF(M4277=1,"T",IF(M4277&gt;1,"W","L")))</f>
        <v>W</v>
      </c>
      <c r="Z4277" s="49">
        <f t="shared" si="4197"/>
        <v>1</v>
      </c>
      <c r="AA4277" s="244">
        <f t="shared" si="4198"/>
        <v>12</v>
      </c>
      <c r="AB4277" s="250">
        <f t="shared" ref="AB4277" si="4240">IF(AE4277&gt;=4,ROUNDDOWN((((VLOOKUP(MAX(AE4265:AE4277),AE4265:AK4282,7,FALSE)+VLOOKUP(MAX(AE4265:AE4277)-1,AE4265:AK4282,7,FALSE)+VLOOKUP(MAX(AE4265:AE4277)-2,AE4265:AK4282,7,FALSE)+VLOOKUP(MAX(AE4265:AE4277)-3,AE4265:AK4282,7,FALSE))/4)-36)*0.8,0),G4263)</f>
        <v>11</v>
      </c>
      <c r="AC4277" s="246">
        <f t="shared" si="4231"/>
        <v>13</v>
      </c>
      <c r="AD4277" t="str">
        <f>IF(L4277&lt;&gt;"DNP","P","DNP")</f>
        <v>P</v>
      </c>
      <c r="AE4277" s="52">
        <f>COUNTIF(AD4265:AD4277,"=P")</f>
        <v>13</v>
      </c>
      <c r="AF4277" t="str">
        <f t="shared" si="4201"/>
        <v>R</v>
      </c>
      <c r="AG4277" s="247">
        <f>IF(OR(W4277="DNP",W4277="")=TRUE,0,((W4284-W4277)*0.4)+(IF(Y4277="W",0.3,IF(Y4277="T",0,-0.3)))+(IF(X4277="",0,X4277*0.3)))+IF(OR(L4277="DNP",L4277="")=TRUE,0,((L4284-L4277)*0.4)+(IF(Y4277="W",0.3,IF(Y4277="T",0,-0.3)))+(IF(M4277="",0,M4277*0.3)))</f>
        <v>2.3666666666666631</v>
      </c>
      <c r="AH4277" s="247">
        <f t="shared" si="4212"/>
        <v>3.5124444444444407</v>
      </c>
      <c r="AI4277">
        <f t="shared" si="4205"/>
        <v>6</v>
      </c>
      <c r="AJ4277">
        <f t="shared" ref="AJ4277" si="4241">AI4277+VLOOKUP(A4277,$A$2164:$O$2268,15,FALSE)</f>
        <v>7</v>
      </c>
      <c r="AK4277">
        <f t="shared" si="4203"/>
        <v>48</v>
      </c>
    </row>
    <row r="4278" spans="1:37" ht="16.5" thickBot="1" x14ac:dyDescent="0.3">
      <c r="A4278" s="238" t="str">
        <f>CONCATENATE($C$10,"Wk ",B4278,"P",A4263)</f>
        <v>2015Wk 14P73</v>
      </c>
      <c r="B4278" s="52">
        <v>14</v>
      </c>
      <c r="C4278" s="241"/>
      <c r="D4278" s="241"/>
      <c r="E4278" s="241"/>
      <c r="F4278" s="241"/>
      <c r="G4278" s="241"/>
      <c r="H4278" s="241"/>
      <c r="I4278" s="241"/>
      <c r="J4278" s="241"/>
      <c r="K4278" s="241"/>
      <c r="L4278" s="248"/>
      <c r="M4278" s="249"/>
      <c r="N4278" s="52">
        <f>IFERROR(VLOOKUP($A4278,$A$106:$Q$3105,5,FALSE),"DNP")</f>
        <v>7</v>
      </c>
      <c r="O4278" s="52">
        <f>IFERROR(VLOOKUP($A4278,$A$106:$Q$3105,6,FALSE),"DNP")</f>
        <v>6</v>
      </c>
      <c r="P4278" s="52">
        <f>IFERROR(VLOOKUP($A4278,$A$106:$Q$3105,7,FALSE),"DNP")</f>
        <v>7</v>
      </c>
      <c r="Q4278" s="52">
        <f>IFERROR(VLOOKUP($A4278,$A$106:$Q$3105,8,FALSE),"DNP")</f>
        <v>5</v>
      </c>
      <c r="R4278" s="52">
        <f>IFERROR(VLOOKUP($A4278,$A$106:$Q$3105,9,FALSE),"DNP")</f>
        <v>5</v>
      </c>
      <c r="S4278" s="52">
        <f>IFERROR(VLOOKUP($A4278,$A$106:$Q$3105,10,FALSE),"DNP")</f>
        <v>6</v>
      </c>
      <c r="T4278" s="52">
        <f>IFERROR(VLOOKUP($A4278,$A$106:$Q$3105,11,FALSE),"DNP")</f>
        <v>4</v>
      </c>
      <c r="U4278" s="52">
        <f>IFERROR(VLOOKUP($A4278,$A$106:$Q$3105,12,FALSE),"DNP")</f>
        <v>6</v>
      </c>
      <c r="V4278" s="52">
        <f>IFERROR(VLOOKUP($A4278,$A$106:$Q$3105,13,FALSE),"DNP")</f>
        <v>8</v>
      </c>
      <c r="W4278" s="239">
        <f>IF(OR(V4278="DNP",V4278=""),"DNP",SUM(N4278:V4278))</f>
        <v>54</v>
      </c>
      <c r="X4278" s="240">
        <f>IFERROR(VLOOKUP($A4278,$A$106:$Q$3105,17,FALSE),"DNP")</f>
        <v>0</v>
      </c>
      <c r="Y4278" s="49" t="str">
        <f t="shared" ref="Y4278" si="4242">IF(X4278="DNP","DNP",IF(X4278=1,"T",IF(X4278&gt;1,"W","L")))</f>
        <v>L</v>
      </c>
      <c r="Z4278" s="49">
        <f t="shared" si="4197"/>
        <v>0</v>
      </c>
      <c r="AA4278" s="244">
        <f t="shared" si="4198"/>
        <v>0</v>
      </c>
      <c r="AB4278" s="250">
        <f t="shared" ref="AB4278" si="4243">IF(AE4278&gt;=4,ROUNDDOWN((((VLOOKUP(MAX(AE4265:AE4278),AE4265:AK4282,7,FALSE)+VLOOKUP(MAX(AE4265:AE4278)-1,AE4265:AK4282,7,FALSE)+VLOOKUP(MAX(AE4265:AE4278)-2,AE4265:AK4282,7,FALSE)+VLOOKUP(MAX(AE4265:AE4278)-3,AE4265:AK4282,7,FALSE))/4)-36)*0.8,0),G4263)</f>
        <v>11</v>
      </c>
      <c r="AC4278" s="246">
        <f t="shared" si="4231"/>
        <v>14</v>
      </c>
      <c r="AD4278" t="str">
        <f>IF(W4278&lt;&gt;"DNP","P","DNP")</f>
        <v>P</v>
      </c>
      <c r="AE4278" s="52">
        <f>COUNTIF(AD4265:AD4278,"=P")</f>
        <v>14</v>
      </c>
      <c r="AF4278" t="str">
        <f t="shared" si="4201"/>
        <v>R</v>
      </c>
      <c r="AG4278" s="247">
        <f>IF(OR(W4278="DNP",W4278="")=TRUE,0,((W4284-W4278)*0.4)+(IF(Y4278="W",0.3,IF(Y4278="T",0,-0.3)))+(IF(X4278="",0,X4278*0.3)))+IF(OR(L4278="DNP",L4278="")=TRUE,0,((L4284-L4278)*0.4)+(IF(Y4278="W",0.3,IF(Y4278="T",0,-0.3)))+(IF(M4278="",0,M4278*0.3)))</f>
        <v>-1.4555555555555544</v>
      </c>
      <c r="AH4278" s="247">
        <f t="shared" si="4212"/>
        <v>0.30977777777777704</v>
      </c>
      <c r="AI4278">
        <f t="shared" si="4205"/>
        <v>6</v>
      </c>
      <c r="AJ4278">
        <f t="shared" ref="AJ4278" si="4244">AI4278+VLOOKUP(A4278,$A$2331:$O$2435,15,FALSE)</f>
        <v>2</v>
      </c>
      <c r="AK4278">
        <f t="shared" si="4203"/>
        <v>54</v>
      </c>
    </row>
    <row r="4279" spans="1:37" ht="16.5" thickBot="1" x14ac:dyDescent="0.3">
      <c r="A4279" s="238" t="str">
        <f>CONCATENATE($C$10,"Wk ",B4279,"P",A4263)</f>
        <v>2015Wk 15P73</v>
      </c>
      <c r="B4279" s="52">
        <v>15</v>
      </c>
      <c r="C4279" s="52">
        <f>IFERROR(VLOOKUP($A4279,$A$106:$Q$3105,5,FALSE),"DNP")</f>
        <v>7</v>
      </c>
      <c r="D4279" s="52">
        <f>IFERROR(VLOOKUP($A4279,$A$106:$Q$3105,6,FALSE),"DNP")</f>
        <v>4</v>
      </c>
      <c r="E4279" s="52">
        <f>IFERROR(VLOOKUP($A4279,$A$106:$Q$3105,7,FALSE),"DNP")</f>
        <v>9</v>
      </c>
      <c r="F4279" s="52">
        <f>IFERROR(VLOOKUP($A4279,$A$106:$Q$3105,8,FALSE),"DNP")</f>
        <v>6</v>
      </c>
      <c r="G4279" s="52">
        <f>IFERROR(VLOOKUP($A4279,$A$106:$Q$3105,9,FALSE),"DNP")</f>
        <v>5</v>
      </c>
      <c r="H4279" s="52">
        <f>IFERROR(VLOOKUP($A4279,$A$106:$Q$3105,10,FALSE),"DNP")</f>
        <v>5</v>
      </c>
      <c r="I4279" s="52">
        <f>IFERROR(VLOOKUP($A4279,$A$106:$Q$3105,11,FALSE),"DNP")</f>
        <v>5</v>
      </c>
      <c r="J4279" s="52">
        <f>IFERROR(VLOOKUP($A4279,$A$106:$Q$3105,12,FALSE),"DNP")</f>
        <v>5</v>
      </c>
      <c r="K4279" s="52">
        <f>IFERROR(VLOOKUP($A4279,$A$106:$Q$3105,13,FALSE),"DNP")</f>
        <v>8</v>
      </c>
      <c r="L4279" s="239">
        <f>IF(OR(K4279="DNP",K4279=""),"DNP",SUM(C4279:K4279))</f>
        <v>54</v>
      </c>
      <c r="M4279" s="240">
        <f>IFERROR(VLOOKUP($A4279,$A$106:$Q$3105,17,FALSE),"DNP")</f>
        <v>0</v>
      </c>
      <c r="N4279" s="241"/>
      <c r="O4279" s="241"/>
      <c r="P4279" s="241"/>
      <c r="Q4279" s="241"/>
      <c r="R4279" s="241"/>
      <c r="S4279" s="241"/>
      <c r="T4279" s="241"/>
      <c r="U4279" s="241"/>
      <c r="V4279" s="241"/>
      <c r="W4279" s="242"/>
      <c r="X4279" s="243"/>
      <c r="Y4279" s="49" t="str">
        <f t="shared" ref="Y4279" si="4245">IF(M4279="DNP","DNP",IF(M4279=1,"T",IF(M4279&gt;1,"W","L")))</f>
        <v>L</v>
      </c>
      <c r="Z4279" s="49">
        <f t="shared" si="4197"/>
        <v>1</v>
      </c>
      <c r="AA4279" s="244">
        <f t="shared" si="4198"/>
        <v>9</v>
      </c>
      <c r="AB4279" s="250">
        <f t="shared" ref="AB4279" si="4246">IF(AE4279&gt;=4,ROUNDDOWN((((VLOOKUP(MAX(AE4265:AE4279),AE4265:AK4282,7,FALSE)+VLOOKUP(MAX(AE4265:AE4279)-1,AE4265:AK4282,7,FALSE)+VLOOKUP(MAX(AE4265:AE4279)-2,AE4265:AK4282,7,FALSE)+VLOOKUP(MAX(AE4265:AE4279)-3,AE4265:AK4282,7,FALSE))/4)-36)*0.8,0),G4263)</f>
        <v>12</v>
      </c>
      <c r="AC4279" s="246">
        <f t="shared" si="4231"/>
        <v>15</v>
      </c>
      <c r="AD4279" t="str">
        <f>IF(L4279&lt;&gt;"DNP","P","DNP")</f>
        <v>P</v>
      </c>
      <c r="AE4279" s="52">
        <f>COUNTIF(AD4265:AD4279,"=P")</f>
        <v>15</v>
      </c>
      <c r="AF4279" t="str">
        <f t="shared" si="4201"/>
        <v>R</v>
      </c>
      <c r="AG4279" s="247">
        <f>IF(OR(W4279="DNP",W4279="")=TRUE,0,((W4284-W4279)*0.4)+(IF(Y4279="W",0.3,IF(Y4279="T",0,-0.3)))+(IF(X4279="",0,X4279*0.3)))+IF(OR(L4279="DNP",L4279="")=TRUE,0,((L4284-L4279)*0.4)+(IF(Y4279="W",0.3,IF(Y4279="T",0,-0.3)))+(IF(M4279="",0,M4279*0.3)))</f>
        <v>-1.2333333333333372</v>
      </c>
      <c r="AH4279" s="247">
        <f t="shared" si="4212"/>
        <v>-1.4275555555555597</v>
      </c>
      <c r="AI4279">
        <f t="shared" si="4205"/>
        <v>5</v>
      </c>
      <c r="AJ4279">
        <f t="shared" ref="AJ4279" si="4247">AI4279+VLOOKUP(A4279,$A$2498:$O$2602,15,FALSE)</f>
        <v>2</v>
      </c>
      <c r="AK4279">
        <f t="shared" si="4203"/>
        <v>54</v>
      </c>
    </row>
    <row r="4280" spans="1:37" ht="16.5" thickBot="1" x14ac:dyDescent="0.3">
      <c r="A4280" s="238" t="str">
        <f>CONCATENATE($C$10,"Wk ",B4280,"P",A4263)</f>
        <v>2015Wk 16P73</v>
      </c>
      <c r="B4280" s="52">
        <v>16</v>
      </c>
      <c r="C4280" s="241"/>
      <c r="D4280" s="241"/>
      <c r="E4280" s="241"/>
      <c r="F4280" s="241"/>
      <c r="G4280" s="241"/>
      <c r="H4280" s="241"/>
      <c r="I4280" s="241"/>
      <c r="J4280" s="241"/>
      <c r="K4280" s="241"/>
      <c r="L4280" s="248"/>
      <c r="M4280" s="249"/>
      <c r="N4280" s="52">
        <f>IFERROR(VLOOKUP($A4280,$A$106:$Q$3105,5,FALSE),"DNP")</f>
        <v>6</v>
      </c>
      <c r="O4280" s="52">
        <f>IFERROR(VLOOKUP($A4280,$A$106:$Q$3105,6,FALSE),"DNP")</f>
        <v>6</v>
      </c>
      <c r="P4280" s="52">
        <f>IFERROR(VLOOKUP($A4280,$A$106:$Q$3105,7,FALSE),"DNP")</f>
        <v>6</v>
      </c>
      <c r="Q4280" s="52">
        <f>IFERROR(VLOOKUP($A4280,$A$106:$Q$3105,8,FALSE),"DNP")</f>
        <v>5</v>
      </c>
      <c r="R4280" s="52">
        <f>IFERROR(VLOOKUP($A4280,$A$106:$Q$3105,9,FALSE),"DNP")</f>
        <v>3</v>
      </c>
      <c r="S4280" s="52">
        <f>IFERROR(VLOOKUP($A4280,$A$106:$Q$3105,10,FALSE),"DNP")</f>
        <v>6</v>
      </c>
      <c r="T4280" s="52">
        <f>IFERROR(VLOOKUP($A4280,$A$106:$Q$3105,11,FALSE),"DNP")</f>
        <v>4</v>
      </c>
      <c r="U4280" s="52">
        <f>IFERROR(VLOOKUP($A4280,$A$106:$Q$3105,12,FALSE),"DNP")</f>
        <v>5</v>
      </c>
      <c r="V4280" s="52">
        <f>IFERROR(VLOOKUP($A4280,$A$106:$Q$3105,13,FALSE),"DNP")</f>
        <v>10</v>
      </c>
      <c r="W4280" s="239">
        <f>IF(OR(V4280="DNP",V4280=""),"DNP",SUM(N4280:V4280))</f>
        <v>51</v>
      </c>
      <c r="X4280" s="240">
        <f>IFERROR(VLOOKUP($A4280,$A$106:$Q$3105,17,FALSE),"DNP")</f>
        <v>2</v>
      </c>
      <c r="Y4280" s="49" t="str">
        <f t="shared" ref="Y4280" si="4248">IF(X4280="DNP","DNP",IF(X4280=1,"T",IF(X4280&gt;1,"W","L")))</f>
        <v>W</v>
      </c>
      <c r="Z4280" s="49">
        <f t="shared" si="4197"/>
        <v>0</v>
      </c>
      <c r="AA4280" s="244">
        <f t="shared" si="4198"/>
        <v>0</v>
      </c>
      <c r="AB4280" s="250">
        <f t="shared" ref="AB4280" si="4249">IF(AE4280&gt;=4,ROUNDDOWN((((VLOOKUP(MAX(AE4265:AE4280),AE4265:AK4282,7,FALSE)+VLOOKUP(MAX(AE4265:AE4280)-1,AE4265:AK4282,7,FALSE)+VLOOKUP(MAX(AE4265:AE4280)-2,AE4265:AK4282,7,FALSE)+VLOOKUP(MAX(AE4265:AE4280)-3,AE4265:AK4282,7,FALSE))/4)-36)*0.8,0),G4263)</f>
        <v>12</v>
      </c>
      <c r="AC4280" s="246">
        <f t="shared" si="4231"/>
        <v>16</v>
      </c>
      <c r="AD4280" t="str">
        <f>IF(W4280&lt;&gt;"DNP","P","DNP")</f>
        <v>P</v>
      </c>
      <c r="AE4280" s="52">
        <f>COUNTIF(AD4265:AD4280,"=P")</f>
        <v>16</v>
      </c>
      <c r="AF4280" t="str">
        <f t="shared" si="4201"/>
        <v>R</v>
      </c>
      <c r="AG4280" s="247">
        <f>IF(OR(W4280="DNP",W4280="")=TRUE,0,((W4284-W4280)*0.4)+(IF(Y4280="W",0.3,IF(Y4280="T",0,-0.3)))+(IF(X4280="",0,X4280*0.3)))+IF(OR(L4280="DNP",L4280="")=TRUE,0,((L4284-L4280)*0.4)+(IF(Y4280="W",0.3,IF(Y4280="T",0,-0.3)))+(IF(M4280="",0,M4280*0.3)))</f>
        <v>0.94444444444444575</v>
      </c>
      <c r="AH4280" s="247">
        <f t="shared" si="4212"/>
        <v>-0.36222222222222311</v>
      </c>
      <c r="AI4280">
        <f t="shared" si="4205"/>
        <v>5</v>
      </c>
      <c r="AJ4280">
        <f t="shared" ref="AJ4280" si="4250">AI4280+VLOOKUP(A4280,$A$2665:$O$2769,15,FALSE)</f>
        <v>4</v>
      </c>
      <c r="AK4280">
        <f t="shared" si="4203"/>
        <v>51</v>
      </c>
    </row>
    <row r="4281" spans="1:37" ht="16.5" thickBot="1" x14ac:dyDescent="0.3">
      <c r="A4281" s="238" t="str">
        <f>CONCATENATE($C$10,"Wk ",B4281,"P",A4263)</f>
        <v>2015Wk 17P73</v>
      </c>
      <c r="B4281" s="52">
        <v>17</v>
      </c>
      <c r="C4281" s="52">
        <f>IFERROR(VLOOKUP($A4281,$A$106:$Q$3105,5,FALSE),"DNP")</f>
        <v>7</v>
      </c>
      <c r="D4281" s="52">
        <f>IFERROR(VLOOKUP($A4281,$A$106:$Q$3105,6,FALSE),"DNP")</f>
        <v>5</v>
      </c>
      <c r="E4281" s="52">
        <f>IFERROR(VLOOKUP($A4281,$A$106:$Q$3105,7,FALSE),"DNP")</f>
        <v>9</v>
      </c>
      <c r="F4281" s="52">
        <f>IFERROR(VLOOKUP($A4281,$A$106:$Q$3105,8,FALSE),"DNP")</f>
        <v>6</v>
      </c>
      <c r="G4281" s="52">
        <f>IFERROR(VLOOKUP($A4281,$A$106:$Q$3105,9,FALSE),"DNP")</f>
        <v>5</v>
      </c>
      <c r="H4281" s="52">
        <f>IFERROR(VLOOKUP($A4281,$A$106:$Q$3105,10,FALSE),"DNP")</f>
        <v>3</v>
      </c>
      <c r="I4281" s="52">
        <f>IFERROR(VLOOKUP($A4281,$A$106:$Q$3105,11,FALSE),"DNP")</f>
        <v>4</v>
      </c>
      <c r="J4281" s="52">
        <f>IFERROR(VLOOKUP($A4281,$A$106:$Q$3105,12,FALSE),"DNP")</f>
        <v>5</v>
      </c>
      <c r="K4281" s="52">
        <f>IFERROR(VLOOKUP($A4281,$A$106:$Q$3105,13,FALSE),"DNP")</f>
        <v>7</v>
      </c>
      <c r="L4281" s="239">
        <f>IF(OR(K4281="DNP",K4281=""),"DNP",SUM(C4281:K4281))</f>
        <v>51</v>
      </c>
      <c r="M4281" s="240">
        <f>IFERROR(VLOOKUP($A4281,$A$106:$Q$3105,17,FALSE),"DNP")</f>
        <v>2</v>
      </c>
      <c r="N4281" s="241"/>
      <c r="O4281" s="241"/>
      <c r="P4281" s="241"/>
      <c r="Q4281" s="241"/>
      <c r="R4281" s="241"/>
      <c r="S4281" s="241"/>
      <c r="T4281" s="241"/>
      <c r="U4281" s="241"/>
      <c r="V4281" s="241"/>
      <c r="W4281" s="242"/>
      <c r="X4281" s="243"/>
      <c r="Y4281" s="49" t="str">
        <f t="shared" ref="Y4281" si="4251">IF(M4281="DNP","DNP",IF(M4281=1,"T",IF(M4281&gt;1,"W","L")))</f>
        <v>W</v>
      </c>
      <c r="Z4281" s="49">
        <f t="shared" si="4197"/>
        <v>0</v>
      </c>
      <c r="AA4281" s="244">
        <f t="shared" si="4198"/>
        <v>0</v>
      </c>
      <c r="AB4281" s="250">
        <f t="shared" ref="AB4281" si="4252">IF(AE4281&gt;=4,ROUNDDOWN((((VLOOKUP(MAX(AE4265:AE4281),AE4265:AK4282,7,FALSE)+VLOOKUP(MAX(AE4265:AE4281)-1,AE4265:AK4282,7,FALSE)+VLOOKUP(MAX(AE4265:AE4281)-2,AE4265:AK4282,7,FALSE)+VLOOKUP(MAX(AE4265:AE4281)-3,AE4265:AK4282,7,FALSE))/4)-36)*0.8,0),G4263)</f>
        <v>13</v>
      </c>
      <c r="AC4281" s="246">
        <f t="shared" si="4231"/>
        <v>17</v>
      </c>
      <c r="AD4281" t="str">
        <f>IF(L4281&lt;&gt;"DNP","P","DNP")</f>
        <v>P</v>
      </c>
      <c r="AE4281" s="52">
        <f>COUNTIF(AD4265:AD4281,"=P")</f>
        <v>17</v>
      </c>
      <c r="AF4281" t="str">
        <f t="shared" si="4201"/>
        <v>R</v>
      </c>
      <c r="AG4281" s="247">
        <f>IF(OR(W4281="DNP",W4281="")=TRUE,0,((W4284-W4281)*0.4)+(IF(Y4281="W",0.3,IF(Y4281="T",0,-0.3)))+(IF(X4281="",0,X4281*0.3)))+IF(OR(L4281="DNP",L4281="")=TRUE,0,((L4284-L4281)*0.4)+(IF(Y4281="W",0.3,IF(Y4281="T",0,-0.3)))+(IF(M4281="",0,M4281*0.3)))</f>
        <v>1.166666666666663</v>
      </c>
      <c r="AH4281" s="247">
        <f t="shared" si="4212"/>
        <v>1.3924444444444402</v>
      </c>
      <c r="AI4281">
        <f t="shared" si="4205"/>
        <v>4</v>
      </c>
      <c r="AJ4281">
        <f t="shared" ref="AJ4281" si="4253">AI4281+VLOOKUP(A4281,$A$2832:$O$2936,15,FALSE)</f>
        <v>4</v>
      </c>
      <c r="AK4281">
        <f t="shared" si="4203"/>
        <v>51</v>
      </c>
    </row>
    <row r="4282" spans="1:37" ht="16.5" thickBot="1" x14ac:dyDescent="0.3">
      <c r="A4282" s="238" t="str">
        <f>CONCATENATE($C$10,"Wk ",B4282,"P",A4263)</f>
        <v>2015Wk 18P73</v>
      </c>
      <c r="B4282" s="52">
        <v>18</v>
      </c>
      <c r="C4282" s="241"/>
      <c r="D4282" s="241"/>
      <c r="E4282" s="241"/>
      <c r="F4282" s="241"/>
      <c r="G4282" s="241"/>
      <c r="H4282" s="241"/>
      <c r="I4282" s="241"/>
      <c r="J4282" s="241"/>
      <c r="K4282" s="241"/>
      <c r="L4282" s="248"/>
      <c r="M4282" s="249"/>
      <c r="N4282" s="52">
        <f>IFERROR(VLOOKUP($A4282,$A$106:$Q$3105,5,FALSE),"DNP")</f>
        <v>6</v>
      </c>
      <c r="O4282" s="52">
        <f>IFERROR(VLOOKUP($A4282,$A$106:$Q$3105,6,FALSE),"DNP")</f>
        <v>6</v>
      </c>
      <c r="P4282" s="52">
        <f>IFERROR(VLOOKUP($A4282,$A$106:$Q$3105,7,FALSE),"DNP")</f>
        <v>6</v>
      </c>
      <c r="Q4282" s="52">
        <f>IFERROR(VLOOKUP($A4282,$A$106:$Q$3105,8,FALSE),"DNP")</f>
        <v>6</v>
      </c>
      <c r="R4282" s="52">
        <f>IFERROR(VLOOKUP($A4282,$A$106:$Q$3105,9,FALSE),"DNP")</f>
        <v>5</v>
      </c>
      <c r="S4282" s="52">
        <f>IFERROR(VLOOKUP($A4282,$A$106:$Q$3105,10,FALSE),"DNP")</f>
        <v>5</v>
      </c>
      <c r="T4282" s="52">
        <f>IFERROR(VLOOKUP($A4282,$A$106:$Q$3105,11,FALSE),"DNP")</f>
        <v>5</v>
      </c>
      <c r="U4282" s="52">
        <f>IFERROR(VLOOKUP($A4282,$A$106:$Q$3105,12,FALSE),"DNP")</f>
        <v>5</v>
      </c>
      <c r="V4282" s="52">
        <f>IFERROR(VLOOKUP($A4282,$A$106:$Q$3105,13,FALSE),"DNP")</f>
        <v>5</v>
      </c>
      <c r="W4282" s="239">
        <f>IF(OR(V4282="DNP",V4282=""),"DNP",SUM(N4282:V4282))</f>
        <v>49</v>
      </c>
      <c r="X4282" s="240">
        <f>IFERROR(VLOOKUP($A4282,$A$106:$Q$3105,17,FALSE),"DNP")</f>
        <v>0</v>
      </c>
      <c r="Y4282" s="49" t="str">
        <f t="shared" ref="Y4282" si="4254">IF(X4282="DNP","DNP",IF(X4282=1,"T",IF(X4282&gt;1,"W","L")))</f>
        <v>L</v>
      </c>
      <c r="Z4282" s="49">
        <f t="shared" si="4197"/>
        <v>0</v>
      </c>
      <c r="AA4282" s="244">
        <f t="shared" si="4198"/>
        <v>0</v>
      </c>
      <c r="AB4282" s="250">
        <f t="shared" ref="AB4282" si="4255">IF(AE4282&gt;=4,ROUNDDOWN((((VLOOKUP(MAX(AE4265:AE4282),AE4265:AK4282,7,FALSE)+VLOOKUP(MAX(AE4265:AE4282)-1,AE4265:AK4282,7,FALSE)+VLOOKUP(MAX(AE4265:AE4282)-2,AE4265:AK4282,7,FALSE)+VLOOKUP(MAX(AE4265:AE4282)-3,AE4265:AK4282,7,FALSE))/4)-36)*0.8,0),G4263)</f>
        <v>12</v>
      </c>
      <c r="AC4282" s="246">
        <f t="shared" si="4231"/>
        <v>18</v>
      </c>
      <c r="AD4282" t="str">
        <f>IF(W4282&lt;&gt;"DNP","P","DNP")</f>
        <v>P</v>
      </c>
      <c r="AE4282" s="52">
        <f>COUNTIF(AD4265:AD4282,"=P")</f>
        <v>18</v>
      </c>
      <c r="AF4282" t="str">
        <f t="shared" si="4201"/>
        <v>R</v>
      </c>
      <c r="AG4282" s="247">
        <f>IF(OR(W4282="DNP",W4282="")=TRUE,0,((W4284-W4282)*0.4)+(IF(Y4282="W",0.3,IF(Y4282="T",0,-0.3)))+(IF(X4282="",0,X4282*0.3)))+IF(OR(L4282="DNP",L4282="")=TRUE,0,((L4284-L4282)*0.4)+(IF(Y4282="W",0.3,IF(Y4282="T",0,-0.3)))+(IF(M4282="",0,M4282*0.3)))</f>
        <v>0.54444444444444584</v>
      </c>
      <c r="AH4282" s="247">
        <f t="shared" si="4212"/>
        <v>1.6377777777777771</v>
      </c>
      <c r="AI4282">
        <f t="shared" si="4205"/>
        <v>5</v>
      </c>
      <c r="AJ4282">
        <f t="shared" ref="AJ4282" si="4256">AI4282+VLOOKUP(A4282,$A$2999:$O$3103,15,FALSE)</f>
        <v>4</v>
      </c>
      <c r="AK4282">
        <f t="shared" si="4203"/>
        <v>49</v>
      </c>
    </row>
    <row r="4283" spans="1:37" ht="18" x14ac:dyDescent="0.25">
      <c r="A4283" s="238" t="str">
        <f>CONCATENATE($C$10,"S&amp;AP",A4263)</f>
        <v>2015S&amp;AP73</v>
      </c>
      <c r="B4283" s="251" t="s">
        <v>321</v>
      </c>
      <c r="C4283" s="252" t="str">
        <f>CONCATENATE(SUM(C4265:C4282)+100,COUNT(C4265:C4282)+100)</f>
        <v>164109</v>
      </c>
      <c r="D4283" s="252" t="str">
        <f t="shared" ref="D4283:K4283" si="4257">CONCATENATE(SUM(D4265:D4282)+100,COUNT(D4265:D4282)+100)</f>
        <v>147109</v>
      </c>
      <c r="E4283" s="252" t="str">
        <f t="shared" si="4257"/>
        <v>177109</v>
      </c>
      <c r="F4283" s="252" t="str">
        <f t="shared" si="4257"/>
        <v>154109</v>
      </c>
      <c r="G4283" s="252" t="str">
        <f t="shared" si="4257"/>
        <v>149109</v>
      </c>
      <c r="H4283" s="252" t="str">
        <f t="shared" si="4257"/>
        <v>140109</v>
      </c>
      <c r="I4283" s="252" t="str">
        <f t="shared" si="4257"/>
        <v>142109</v>
      </c>
      <c r="J4283" s="252" t="str">
        <f t="shared" si="4257"/>
        <v>135109</v>
      </c>
      <c r="K4283" s="252" t="str">
        <f t="shared" si="4257"/>
        <v>157109</v>
      </c>
      <c r="L4283" s="253"/>
      <c r="M4283" s="254">
        <f>SUM(M4265:M4282)</f>
        <v>12</v>
      </c>
      <c r="N4283" s="252" t="str">
        <f>CONCATENATE(SUM(N4265:N4282)+100,COUNT(N4265:N4282)+100)</f>
        <v>154109</v>
      </c>
      <c r="O4283" s="252" t="str">
        <f t="shared" ref="O4283:V4283" si="4258">CONCATENATE(SUM(O4265:O4282)+100,COUNT(O4265:O4282)+100)</f>
        <v>156109</v>
      </c>
      <c r="P4283" s="252" t="str">
        <f t="shared" si="4258"/>
        <v>161109</v>
      </c>
      <c r="Q4283" s="252" t="str">
        <f t="shared" si="4258"/>
        <v>146109</v>
      </c>
      <c r="R4283" s="252" t="str">
        <f t="shared" si="4258"/>
        <v>136109</v>
      </c>
      <c r="S4283" s="252" t="str">
        <f t="shared" si="4258"/>
        <v>155109</v>
      </c>
      <c r="T4283" s="252" t="str">
        <f t="shared" si="4258"/>
        <v>136109</v>
      </c>
      <c r="U4283" s="252" t="str">
        <f t="shared" si="4258"/>
        <v>148109</v>
      </c>
      <c r="V4283" s="252" t="str">
        <f t="shared" si="4258"/>
        <v>168109</v>
      </c>
      <c r="W4283" s="253"/>
      <c r="X4283" s="254">
        <f>SUM(X4265:X4282)</f>
        <v>8</v>
      </c>
      <c r="Y4283" s="255"/>
      <c r="Z4283" s="256"/>
      <c r="AA4283" s="257"/>
      <c r="AB4283" s="52"/>
      <c r="AC4283" s="52"/>
    </row>
    <row r="4284" spans="1:37" ht="18" x14ac:dyDescent="0.25">
      <c r="B4284" s="251" t="s">
        <v>322</v>
      </c>
      <c r="C4284" s="258">
        <f>AVERAGE(C4265:C4282)</f>
        <v>7.1111111111111107</v>
      </c>
      <c r="D4284" s="258">
        <f t="shared" ref="D4284:K4284" si="4259">AVERAGE(D4265:D4282)</f>
        <v>5.2222222222222223</v>
      </c>
      <c r="E4284" s="258">
        <f t="shared" si="4259"/>
        <v>8.5555555555555554</v>
      </c>
      <c r="F4284" s="258">
        <f t="shared" si="4259"/>
        <v>6</v>
      </c>
      <c r="G4284" s="258">
        <f t="shared" si="4259"/>
        <v>5.4444444444444446</v>
      </c>
      <c r="H4284" s="258">
        <f t="shared" si="4259"/>
        <v>4.4444444444444446</v>
      </c>
      <c r="I4284" s="258">
        <f t="shared" si="4259"/>
        <v>4.666666666666667</v>
      </c>
      <c r="J4284" s="258">
        <f t="shared" si="4259"/>
        <v>3.8888888888888888</v>
      </c>
      <c r="K4284" s="258">
        <f t="shared" si="4259"/>
        <v>6.333333333333333</v>
      </c>
      <c r="L4284" s="259">
        <f>SUM(C4284:K4284)</f>
        <v>51.666666666666657</v>
      </c>
      <c r="M4284" s="260"/>
      <c r="N4284" s="258">
        <f>AVERAGE(N4265:N4282)</f>
        <v>6</v>
      </c>
      <c r="O4284" s="258">
        <f t="shared" ref="O4284:V4284" si="4260">AVERAGE(O4265:O4282)</f>
        <v>6.2222222222222223</v>
      </c>
      <c r="P4284" s="261">
        <f t="shared" si="4260"/>
        <v>6.7777777777777777</v>
      </c>
      <c r="Q4284" s="261">
        <f t="shared" si="4260"/>
        <v>5.1111111111111107</v>
      </c>
      <c r="R4284" s="261">
        <f t="shared" si="4260"/>
        <v>4</v>
      </c>
      <c r="S4284" s="261">
        <f t="shared" si="4260"/>
        <v>6.1111111111111107</v>
      </c>
      <c r="T4284" s="261">
        <f t="shared" si="4260"/>
        <v>4</v>
      </c>
      <c r="U4284" s="261">
        <f t="shared" si="4260"/>
        <v>5.333333333333333</v>
      </c>
      <c r="V4284" s="261">
        <f t="shared" si="4260"/>
        <v>7.5555555555555554</v>
      </c>
      <c r="W4284" s="262">
        <f>SUM(N4284:V4284)</f>
        <v>51.111111111111114</v>
      </c>
      <c r="X4284" s="260"/>
      <c r="Y4284" s="148"/>
      <c r="Z4284" s="263"/>
      <c r="AA4284" s="264"/>
      <c r="AB4284" s="52"/>
      <c r="AC4284" s="52"/>
    </row>
    <row r="4285" spans="1:37" x14ac:dyDescent="0.25">
      <c r="B4285" s="265"/>
      <c r="C4285" s="266"/>
      <c r="D4285" s="265"/>
      <c r="E4285" s="266"/>
      <c r="F4285" s="265"/>
      <c r="G4285" s="266"/>
      <c r="H4285" s="265"/>
      <c r="I4285" s="266"/>
      <c r="J4285" s="265"/>
      <c r="K4285" s="266"/>
      <c r="L4285" s="265"/>
      <c r="M4285" s="266"/>
      <c r="N4285" s="265"/>
      <c r="O4285" s="266"/>
      <c r="P4285" s="265"/>
      <c r="Q4285" s="266"/>
      <c r="R4285" s="265"/>
      <c r="S4285" s="266"/>
      <c r="T4285" s="265"/>
      <c r="U4285" s="266"/>
      <c r="V4285" s="265"/>
      <c r="W4285" s="266"/>
      <c r="X4285" s="265"/>
      <c r="Y4285" s="266"/>
      <c r="Z4285" s="265"/>
      <c r="AA4285" s="266"/>
      <c r="AB4285" s="265"/>
      <c r="AC4285" s="266"/>
    </row>
    <row r="4286" spans="1:37" ht="18.75" thickBot="1" x14ac:dyDescent="0.3">
      <c r="B4286" s="267"/>
      <c r="C4286" s="267"/>
      <c r="D4286" s="267"/>
      <c r="E4286" s="296" t="s">
        <v>323</v>
      </c>
      <c r="F4286" s="297"/>
      <c r="G4286" s="297"/>
      <c r="H4286" s="297"/>
      <c r="I4286" s="297"/>
      <c r="J4286" s="297"/>
      <c r="K4286" s="297"/>
      <c r="L4286" s="297"/>
      <c r="M4286" s="297"/>
    </row>
    <row r="4287" spans="1:37" ht="16.5" thickBot="1" x14ac:dyDescent="0.3">
      <c r="B4287" s="267"/>
      <c r="C4287" s="52"/>
      <c r="D4287" s="268" t="s">
        <v>324</v>
      </c>
      <c r="E4287" s="293" t="s">
        <v>325</v>
      </c>
      <c r="F4287" s="294"/>
      <c r="G4287" s="294"/>
      <c r="H4287" s="294"/>
      <c r="I4287" s="294"/>
      <c r="J4287" s="294"/>
      <c r="K4287" s="294"/>
      <c r="L4287" s="294"/>
      <c r="M4287" s="295"/>
      <c r="P4287" t="s">
        <v>326</v>
      </c>
      <c r="R4287" t="s">
        <v>327</v>
      </c>
    </row>
    <row r="4288" spans="1:37" x14ac:dyDescent="0.25">
      <c r="B4288" s="267"/>
      <c r="C4288" s="52"/>
      <c r="D4288" s="269">
        <f>MAX(AC4265:AC4282)</f>
        <v>18</v>
      </c>
      <c r="E4288" s="270" t="s">
        <v>328</v>
      </c>
      <c r="F4288" s="271" t="s">
        <v>329</v>
      </c>
      <c r="G4288" s="271" t="s">
        <v>330</v>
      </c>
      <c r="H4288" s="271" t="s">
        <v>331</v>
      </c>
      <c r="I4288" s="271" t="s">
        <v>332</v>
      </c>
      <c r="J4288" s="271" t="s">
        <v>19</v>
      </c>
      <c r="K4288" s="271" t="s">
        <v>333</v>
      </c>
      <c r="L4288" s="271" t="s">
        <v>334</v>
      </c>
      <c r="M4288" s="272" t="s">
        <v>312</v>
      </c>
      <c r="N4288" t="s">
        <v>318</v>
      </c>
      <c r="O4288" s="273" t="s">
        <v>18</v>
      </c>
      <c r="P4288" s="274" t="s">
        <v>335</v>
      </c>
      <c r="Q4288" s="274" t="s">
        <v>336</v>
      </c>
      <c r="R4288" t="s">
        <v>0</v>
      </c>
      <c r="S4288" t="s">
        <v>1</v>
      </c>
      <c r="T4288" t="s">
        <v>13</v>
      </c>
      <c r="U4288" t="s">
        <v>337</v>
      </c>
      <c r="V4288" s="237" t="s">
        <v>338</v>
      </c>
      <c r="W4288" s="237" t="s">
        <v>339</v>
      </c>
      <c r="X4288" s="237" t="s">
        <v>340</v>
      </c>
      <c r="Y4288" s="237" t="s">
        <v>341</v>
      </c>
      <c r="Z4288" s="237" t="s">
        <v>342</v>
      </c>
      <c r="AA4288" s="237" t="s">
        <v>343</v>
      </c>
      <c r="AB4288" s="237" t="s">
        <v>344</v>
      </c>
      <c r="AC4288" s="237" t="s">
        <v>345</v>
      </c>
    </row>
    <row r="4289" spans="1:37" ht="16.5" thickBot="1" x14ac:dyDescent="0.3">
      <c r="A4289" s="238" t="str">
        <f>CONCATENATE($C$10,"P",A4263)</f>
        <v>2015P73</v>
      </c>
      <c r="B4289" s="275"/>
      <c r="C4289" s="52" t="str">
        <f>C4263</f>
        <v>Art Brillanti</v>
      </c>
      <c r="D4289" s="276">
        <f>IF(D4288=0,G4263,VLOOKUP(D4288,B4265:AB4282,27,FALSE))</f>
        <v>12</v>
      </c>
      <c r="E4289" s="277">
        <f>E4292+E4295</f>
        <v>20</v>
      </c>
      <c r="F4289" s="277">
        <f>F4292+F4295</f>
        <v>9</v>
      </c>
      <c r="G4289" s="277">
        <f>G4292+G4295</f>
        <v>7</v>
      </c>
      <c r="H4289" s="277">
        <f>H4292+H4295</f>
        <v>2</v>
      </c>
      <c r="I4289" s="277">
        <f>I4292+I4295</f>
        <v>36</v>
      </c>
      <c r="J4289" s="278">
        <f>E4289/I4289</f>
        <v>0.55555555555555558</v>
      </c>
      <c r="K4289" s="279">
        <f>F4289/SUM(F4289:H4289)</f>
        <v>0.5</v>
      </c>
      <c r="L4289" s="277">
        <f>L4292+L4295</f>
        <v>3</v>
      </c>
      <c r="M4289" s="277">
        <f>M4292+M4295</f>
        <v>33</v>
      </c>
      <c r="N4289" s="247">
        <f>VLOOKUP(D4288,AC4265:AH4282,6,FALSE)</f>
        <v>1.6377777777777771</v>
      </c>
      <c r="O4289">
        <f>IFERROR(VLOOKUP(D4288,AC4265:AI4282,7,FALSE),AI4265)</f>
        <v>5</v>
      </c>
      <c r="P4289" s="134">
        <f>IF(D4289&lt;=-1,ROUNDUP(((((ROUNDDOWN((AVERAGE(L4265:L4282,W4265:W4282)-36)*0.8,0)+0.001)/0.8)+36)*(COUNT(L4265:L4282,W4265:W4282)+1))-SUM(L4265:L4282,W4265:W4282),0),ROUNDUP(((((ROUNDDOWN((AVERAGE(L4265:L4282,W4265:W4282)-36)*0.8,0)+1)/0.8)+36)*(COUNT(L4265:L4282,W4265:W4282)+1))-SUM(L4265:L4282,W4265:W4282),0))</f>
        <v>68</v>
      </c>
      <c r="Q4289" s="134">
        <f>IF(ROUNDDOWN((AVERAGE(L4265:L4282,W4265:W4282)-36)*0.8,0)&lt;=0,ROUNDDOWN(((((ROUNDDOWN((AVERAGE(L4265:L4282,W4265:W4282)-36)*0.8,0)-1)/0.8)+36)*(COUNT(L4265:L4282,W4265:W4282)+1))-SUM(L4265:L4282,W4265:W4282),0),ROUNDDOWN(((((ROUNDDOWN((AVERAGE(L4265:L4282,W4265:W4282)-36)*0.8,0)-0.001)/0.8)+36)*(COUNT(L4265:L4282,W4265:W4282)+1))-SUM(L4265:L4282,W4265:W4282),0))</f>
        <v>43</v>
      </c>
      <c r="R4289" s="247">
        <f>L4284</f>
        <v>51.666666666666657</v>
      </c>
      <c r="S4289" s="247">
        <f>W4284</f>
        <v>51.111111111111114</v>
      </c>
      <c r="T4289">
        <f>SUMIF(AD4265:AD4282,"P",AI4265:AI4282)</f>
        <v>97</v>
      </c>
      <c r="U4289">
        <f>SUMIF(AD4265:AD4282,"P",AJ4265:AJ4282)</f>
        <v>72</v>
      </c>
      <c r="V4289" s="280">
        <f>SUM(COUNTIF(C4265:C4282,3),COUNTIF(D4265:D4282,2),COUNTIF(E4265:E4282,3),COUNTIF(F4265:F4282,2),COUNTIF(G4265:G4282,2),COUNTIF(H4265:H4282,1),COUNTIF(I4265:I4282,2),COUNTIF(J4265:J4282,1),COUNTIF(K4265:K4282,2),COUNTIF(N4265:N4282,2),COUNTIF(O4265:O4282,2),COUNTIF(P4265:P4282,3),COUNTIF(Q4265:Q4282,2),COUNTIF(R4265:R4282,1),COUNTIF(S4265:S4282,2),COUNTIF(T4265:T4282,1),COUNTIF(U4265:U4282,2),COUNTIF(V4265:V4282,3))/(9*MAX($AE4265:$AE4282))</f>
        <v>0</v>
      </c>
      <c r="W4289" s="280">
        <f>SUM(COUNTIF(C4265:C4282,4),COUNTIF(D4265:D4282,3),COUNTIF(E4265:E4282,4),COUNTIF(F4265:F4282,3),COUNTIF(G4265:G4282,3),COUNTIF(H4265:H4282,2),COUNTIF(I4265:I4282,3),COUNTIF(J4265:J4282,2),COUNTIF(K4265:K4282,3),COUNTIF(N4265:N4282,3),COUNTIF(O4265:O4282,3),COUNTIF(P4265:P4282,4),COUNTIF(Q4265:Q4282,3),COUNTIF(R4265:R4282,2),COUNTIF(S4265:S4282,3),COUNTIF(T4265:T4282,2),COUNTIF(U4265:U4282,3),COUNTIF(V4265:V4282,4))/(9*MAX($AE4265:$AE4282))</f>
        <v>0</v>
      </c>
      <c r="X4289" s="280">
        <f>SUM(COUNTIF(C4265:C4282,5),COUNTIF(D4265:D4282,4),COUNTIF(E4265:E4282,5),COUNTIF(F4265:F4282,4),COUNTIF(G4265:G4282,4),COUNTIF(H4265:H4282,3),COUNTIF(I4265:I4282,4),COUNTIF(J4265:J4282,3),COUNTIF(K4265:K4282,4),COUNTIF(N4265:N4282,4),COUNTIF(O4265:O4282,4),COUNTIF(P4265:P4282,5),COUNTIF(Q4265:Q4282,4),COUNTIF(R4265:R4282,3),COUNTIF(S4265:S4282,4),COUNTIF(T4265:T4282,3),COUNTIF(U4265:U4282,4),COUNTIF(V4265:V4282,5))/(9*MAX($AE4265:$AE4282))</f>
        <v>0.12345679012345678</v>
      </c>
      <c r="Y4289" s="280">
        <f>SUM(COUNTIF(C4265:C4282,6),COUNTIF(D4265:D4282,5),COUNTIF(E4265:E4282,6),COUNTIF(F4265:F4282,5),COUNTIF(G4265:G4282,5),COUNTIF(H4265:H4282,4),COUNTIF(I4265:I4282,5),COUNTIF(J4265:J4282,4),COUNTIF(K4265:K4282,5),COUNTIF(N4265:N4282,5),COUNTIF(O4265:O4282,5),COUNTIF(P4265:P4282,6),COUNTIF(Q4265:Q4282,5),COUNTIF(R4265:R4282,4),COUNTIF(S4265:S4282,5),COUNTIF(T4265:T4282,4),COUNTIF(U4265:U4282,5),COUNTIF(V4265:V4282,6))/(9*MAX($AE4265:$AE4282))</f>
        <v>0.30864197530864196</v>
      </c>
      <c r="Z4289" s="280">
        <f>SUM(COUNTIF(C4265:C4282,"&gt;=7"),COUNTIF(D4265:D4282,"&gt;=6"),COUNTIF(E4265:E4282,"&gt;=7"),COUNTIF(F4265:F4282,"&gt;=6"),COUNTIF(G4265:G4282,"&gt;=6"),COUNTIF(H4265:H4282,"&gt;=5"),COUNTIF(I4265:I4282,"&gt;=6"),COUNTIF(J4265:J4282,"&gt;=5"),COUNTIF(K4265:K4282,"&gt;=6"),COUNTIF(N4265:N4282,"&gt;=6"),COUNTIF(O4265:O4282,"&gt;=6"),COUNTIF(P4265:P4282,"&gt;=7"),COUNTIF(Q4265:Q4282,"&gt;=6"),COUNTIF(R4265:R4282,"&gt;=5"),COUNTIF(S4265:S4282,"&gt;=6"),COUNTIF(T4265:T4282,"&gt;=5"),COUNTIF(U4265:U4282,"&gt;=6"),COUNTIF(V4265:V4282,"&gt;=7"))/(9*MAX($AE4265:$AE4282))</f>
        <v>0.5679012345679012</v>
      </c>
      <c r="AA4289">
        <f>AVERAGE(AI4265:AI4274)</f>
        <v>5.6</v>
      </c>
      <c r="AB4289">
        <f t="shared" ref="AB4289" si="4261">MAX(AI4265:AI4282)</f>
        <v>6</v>
      </c>
      <c r="AC4289">
        <f>MIN(AI4265:AI4281)</f>
        <v>4</v>
      </c>
    </row>
    <row r="4290" spans="1:37" x14ac:dyDescent="0.25">
      <c r="E4290" s="293" t="s">
        <v>346</v>
      </c>
      <c r="F4290" s="294"/>
      <c r="G4290" s="294"/>
      <c r="H4290" s="294"/>
      <c r="I4290" s="294"/>
      <c r="J4290" s="294"/>
      <c r="K4290" s="294"/>
      <c r="L4290" s="294"/>
      <c r="M4290" s="295"/>
    </row>
    <row r="4291" spans="1:37" x14ac:dyDescent="0.25">
      <c r="E4291" s="270" t="s">
        <v>328</v>
      </c>
      <c r="F4291" s="271" t="s">
        <v>329</v>
      </c>
      <c r="G4291" s="271" t="s">
        <v>330</v>
      </c>
      <c r="H4291" s="271" t="s">
        <v>331</v>
      </c>
      <c r="I4291" s="271" t="s">
        <v>332</v>
      </c>
      <c r="J4291" s="271" t="s">
        <v>19</v>
      </c>
      <c r="K4291" s="271" t="s">
        <v>333</v>
      </c>
      <c r="L4291" s="271" t="s">
        <v>334</v>
      </c>
      <c r="M4291" s="272" t="s">
        <v>312</v>
      </c>
    </row>
    <row r="4292" spans="1:37" ht="16.5" thickBot="1" x14ac:dyDescent="0.3">
      <c r="E4292" s="281">
        <f>M4283</f>
        <v>12</v>
      </c>
      <c r="F4292" s="199">
        <f>COUNTIF(M4265:M4282,"&gt;1")</f>
        <v>5</v>
      </c>
      <c r="G4292" s="199">
        <f>COUNTIF(M4265:M4282,"&lt;1")</f>
        <v>2</v>
      </c>
      <c r="H4292" s="199">
        <f>COUNTIF(M4265:M4282,"=1")</f>
        <v>2</v>
      </c>
      <c r="I4292" s="199">
        <f>SUM(F4292:H4292)*2</f>
        <v>18</v>
      </c>
      <c r="J4292" s="278">
        <f>E4292/I4292</f>
        <v>0.66666666666666663</v>
      </c>
      <c r="K4292" s="279">
        <f>F4292/SUM(F4292:H4292)</f>
        <v>0.55555555555555558</v>
      </c>
      <c r="L4292" s="282">
        <f>SUM(Z4265,Z4267,Z4269,Z4271,Z4273,Z4275,Z4277,Z4279,Z4281)</f>
        <v>2</v>
      </c>
      <c r="M4292" s="283">
        <f>SUM(AA4265,AA4267,AA4269,AA4271,AA4273,AA4275,AA4277,AA4279,AA4281)</f>
        <v>21</v>
      </c>
    </row>
    <row r="4293" spans="1:37" x14ac:dyDescent="0.25">
      <c r="E4293" s="293" t="s">
        <v>347</v>
      </c>
      <c r="F4293" s="294"/>
      <c r="G4293" s="294"/>
      <c r="H4293" s="294"/>
      <c r="I4293" s="294"/>
      <c r="J4293" s="294"/>
      <c r="K4293" s="294"/>
      <c r="L4293" s="294"/>
      <c r="M4293" s="295"/>
    </row>
    <row r="4294" spans="1:37" x14ac:dyDescent="0.25">
      <c r="E4294" s="270" t="s">
        <v>328</v>
      </c>
      <c r="F4294" s="271" t="s">
        <v>329</v>
      </c>
      <c r="G4294" s="271" t="s">
        <v>330</v>
      </c>
      <c r="H4294" s="271" t="s">
        <v>331</v>
      </c>
      <c r="I4294" s="271" t="s">
        <v>332</v>
      </c>
      <c r="J4294" s="271" t="s">
        <v>19</v>
      </c>
      <c r="K4294" s="271" t="s">
        <v>333</v>
      </c>
      <c r="L4294" s="271" t="s">
        <v>334</v>
      </c>
      <c r="M4294" s="272" t="s">
        <v>312</v>
      </c>
    </row>
    <row r="4295" spans="1:37" ht="16.5" thickBot="1" x14ac:dyDescent="0.3">
      <c r="E4295" s="281">
        <f>X4283</f>
        <v>8</v>
      </c>
      <c r="F4295" s="199">
        <f>COUNTIF(X4265:X4282,"&gt;1")</f>
        <v>4</v>
      </c>
      <c r="G4295" s="199">
        <f>COUNTIF(X4265:X4282,"&lt;1")</f>
        <v>5</v>
      </c>
      <c r="H4295" s="199">
        <f>COUNTIF(X4265:X4282,"=1")</f>
        <v>0</v>
      </c>
      <c r="I4295" s="199">
        <f>SUM(F4295:H4295)*2</f>
        <v>18</v>
      </c>
      <c r="J4295" s="278">
        <f>E4295/I4295</f>
        <v>0.44444444444444442</v>
      </c>
      <c r="K4295" s="279">
        <f>F4295/SUM(F4295:H4295)</f>
        <v>0.44444444444444442</v>
      </c>
      <c r="L4295" s="284">
        <f>SUM(Z4266,Z4268,Z4270,Z4272,Z4274,Z4276,Z4278,Z4280,Z4282)</f>
        <v>1</v>
      </c>
      <c r="M4295" s="285">
        <f>SUM(AA4266,AA4268,AA4270,AA4272,AA4274,AA4276,AA4278,AA4280,AA4282)</f>
        <v>12</v>
      </c>
    </row>
    <row r="4297" spans="1:37" ht="16.5" thickBot="1" x14ac:dyDescent="0.3"/>
    <row r="4298" spans="1:37" ht="21" thickBot="1" x14ac:dyDescent="0.35">
      <c r="A4298" s="223">
        <v>58</v>
      </c>
      <c r="B4298" s="224"/>
      <c r="C4298" s="225" t="s">
        <v>352</v>
      </c>
      <c r="D4298" s="225"/>
      <c r="E4298" s="225"/>
      <c r="F4298" s="23" t="s">
        <v>308</v>
      </c>
      <c r="G4298" s="226">
        <v>7</v>
      </c>
      <c r="I4298" s="225"/>
      <c r="J4298" s="52"/>
      <c r="K4298" s="52"/>
      <c r="L4298" s="298" t="s">
        <v>0</v>
      </c>
      <c r="M4298" s="299"/>
      <c r="N4298" s="225"/>
      <c r="O4298" s="225"/>
      <c r="P4298" s="225"/>
      <c r="Q4298" s="225"/>
      <c r="R4298" s="225" t="s">
        <v>309</v>
      </c>
      <c r="S4298" s="226"/>
      <c r="T4298" s="52"/>
      <c r="U4298" s="52"/>
      <c r="V4298" s="52"/>
      <c r="W4298" s="298" t="s">
        <v>1</v>
      </c>
      <c r="X4298" s="299"/>
      <c r="Y4298" s="52"/>
      <c r="Z4298" s="52"/>
      <c r="AA4298" s="52"/>
      <c r="AB4298" s="52"/>
      <c r="AC4298" s="52"/>
    </row>
    <row r="4299" spans="1:37" ht="16.5" thickBot="1" x14ac:dyDescent="0.3">
      <c r="B4299" s="52" t="s">
        <v>4</v>
      </c>
      <c r="C4299" s="228">
        <v>1</v>
      </c>
      <c r="D4299" s="229">
        <v>2</v>
      </c>
      <c r="E4299" s="229">
        <v>3</v>
      </c>
      <c r="F4299" s="229">
        <v>4</v>
      </c>
      <c r="G4299" s="229">
        <v>5</v>
      </c>
      <c r="H4299" s="229">
        <v>6</v>
      </c>
      <c r="I4299" s="229">
        <v>7</v>
      </c>
      <c r="J4299" s="229">
        <v>8</v>
      </c>
      <c r="K4299" s="230">
        <v>9</v>
      </c>
      <c r="L4299" s="231" t="s">
        <v>69</v>
      </c>
      <c r="M4299" s="232" t="s">
        <v>8</v>
      </c>
      <c r="N4299" s="233">
        <v>10</v>
      </c>
      <c r="O4299" s="234">
        <v>11</v>
      </c>
      <c r="P4299" s="234">
        <v>12</v>
      </c>
      <c r="Q4299" s="234">
        <v>13</v>
      </c>
      <c r="R4299" s="234">
        <v>14</v>
      </c>
      <c r="S4299" s="234">
        <v>15</v>
      </c>
      <c r="T4299" s="234">
        <v>16</v>
      </c>
      <c r="U4299" s="234">
        <v>17</v>
      </c>
      <c r="V4299" s="234">
        <v>18</v>
      </c>
      <c r="W4299" s="231" t="s">
        <v>69</v>
      </c>
      <c r="X4299" s="232" t="s">
        <v>8</v>
      </c>
      <c r="Y4299" s="235" t="s">
        <v>310</v>
      </c>
      <c r="Z4299" s="236" t="s">
        <v>311</v>
      </c>
      <c r="AA4299" s="235" t="s">
        <v>312</v>
      </c>
      <c r="AB4299" s="235" t="s">
        <v>313</v>
      </c>
      <c r="AC4299" s="237" t="s">
        <v>314</v>
      </c>
      <c r="AD4299" s="237" t="s">
        <v>315</v>
      </c>
      <c r="AE4299" s="237" t="s">
        <v>316</v>
      </c>
      <c r="AF4299" s="237" t="s">
        <v>192</v>
      </c>
      <c r="AG4299" s="237" t="s">
        <v>317</v>
      </c>
      <c r="AH4299" s="237" t="s">
        <v>318</v>
      </c>
      <c r="AI4299" s="237" t="s">
        <v>18</v>
      </c>
      <c r="AJ4299" s="237" t="s">
        <v>319</v>
      </c>
      <c r="AK4299" t="s">
        <v>69</v>
      </c>
    </row>
    <row r="4300" spans="1:37" ht="16.5" thickBot="1" x14ac:dyDescent="0.3">
      <c r="A4300" s="238" t="str">
        <f>CONCATENATE($C$10,"Wk ",B4300,"P",A4298)</f>
        <v>2015Wk 1P58</v>
      </c>
      <c r="B4300" s="52">
        <v>1</v>
      </c>
      <c r="C4300" s="52" t="str">
        <f>IFERROR(VLOOKUP($A4300,$A$106:$Q$3105,5,FALSE),"DNP")</f>
        <v>DNP</v>
      </c>
      <c r="D4300" s="52" t="str">
        <f>IFERROR(VLOOKUP($A4300,$A$106:$Q$3105,6,FALSE),"DNP")</f>
        <v>DNP</v>
      </c>
      <c r="E4300" s="52" t="str">
        <f>IFERROR(VLOOKUP($A4300,$A$106:$Q$3105,7,FALSE),"DNP")</f>
        <v>DNP</v>
      </c>
      <c r="F4300" s="52" t="str">
        <f>IFERROR(VLOOKUP($A4300,$A$106:$Q$3105,8,FALSE),"DNP")</f>
        <v>DNP</v>
      </c>
      <c r="G4300" s="52" t="str">
        <f>IFERROR(VLOOKUP($A4300,$A$106:$Q$3105,9,FALSE),"DNP")</f>
        <v>DNP</v>
      </c>
      <c r="H4300" s="52" t="str">
        <f>IFERROR(VLOOKUP($A4300,$A$106:$Q$3105,10,FALSE),"DNP")</f>
        <v>DNP</v>
      </c>
      <c r="I4300" s="52" t="str">
        <f>IFERROR(VLOOKUP($A4300,$A$106:$Q$3105,11,FALSE),"DNP")</f>
        <v>DNP</v>
      </c>
      <c r="J4300" s="52" t="str">
        <f>IFERROR(VLOOKUP($A4300,$A$106:$Q$3105,12,FALSE),"DNP")</f>
        <v>DNP</v>
      </c>
      <c r="K4300" s="52" t="str">
        <f>IFERROR(VLOOKUP($A4300,$A$106:$Q$3105,13,FALSE),"DNP")</f>
        <v>DNP</v>
      </c>
      <c r="L4300" s="239" t="str">
        <f>IF(OR(K4300="DNP",K4300=""),"DNP",SUM(C4300:K4300))</f>
        <v>DNP</v>
      </c>
      <c r="M4300" s="240" t="str">
        <f>IFERROR(VLOOKUP($A4300,$A$106:$Q$3105,17,FALSE),"DNP")</f>
        <v>DNP</v>
      </c>
      <c r="N4300" s="241"/>
      <c r="O4300" s="241"/>
      <c r="P4300" s="241"/>
      <c r="Q4300" s="241"/>
      <c r="R4300" s="241"/>
      <c r="S4300" s="241"/>
      <c r="T4300" s="241"/>
      <c r="U4300" s="241"/>
      <c r="V4300" s="241"/>
      <c r="W4300" s="242"/>
      <c r="X4300" s="243"/>
      <c r="Y4300" s="49" t="str">
        <f>IF(M4300="DNP","DNP",IF(M4300=1,"T",IF(M4300&gt;1,"W","L")))</f>
        <v>DNP</v>
      </c>
      <c r="Z4300" s="49" t="str">
        <f t="shared" ref="Z4300:Z4317" si="4262">IFERROR(VLOOKUP($A4300,$A$106:$Q$3105,15,FALSE),"")</f>
        <v/>
      </c>
      <c r="AA4300" s="244" t="str">
        <f t="shared" ref="AA4300:AA4317" si="4263">IFERROR(VLOOKUP($A4300,$A$106:$Q$3105,16,FALSE),"")</f>
        <v/>
      </c>
      <c r="AB4300" s="245">
        <f t="shared" ref="AB4300" si="4264">G4298</f>
        <v>7</v>
      </c>
      <c r="AC4300" s="246">
        <f t="shared" ref="AC4300:AC4308" si="4265">IF(VLOOKUP(LEFT($A4300,8),$A$106:$Q$3105,17,FALSE)="Played",B4300,"")</f>
        <v>1</v>
      </c>
      <c r="AD4300" t="str">
        <f>IF(L4300&lt;&gt;"DNP","P","DNP")</f>
        <v>DNP</v>
      </c>
      <c r="AE4300" s="52">
        <f>COUNTIF(AD4300:AD4300,"=P")</f>
        <v>0</v>
      </c>
      <c r="AF4300" t="str">
        <f t="shared" ref="AF4300:AF4317" si="4266">IFERROR(VLOOKUP($A4300,$A$106:$R$3105,18,FALSE),"DNP")</f>
        <v>DNP</v>
      </c>
      <c r="AG4300" s="247">
        <f>IF(OR(W4300="DNP",W4300="")=TRUE,0,((W4319-W4300)*0.4)+(IF(Y4300="W",0.3,IF(Y4300="T",0,-0.3)))+(IF(X4300="",0,X4300*0.3)))+IF(OR(L4300="DNP",L4300="")=TRUE,0,((L4319-L4300)*0.4)+(IF(Y4300="W",0.3,IF(Y4300="T",0,-0.3)))+(IF(M4300="",0,M4300*0.3)))</f>
        <v>0</v>
      </c>
      <c r="AH4300" s="247">
        <f>AG4300</f>
        <v>0</v>
      </c>
      <c r="AI4300">
        <f>(34-(AB4300*2))/2</f>
        <v>10</v>
      </c>
      <c r="AJ4300" t="e">
        <f t="shared" ref="AJ4300" si="4267">AI4300+VLOOKUP(A4300,$A$160:$O$264,15,FALSE)</f>
        <v>#N/A</v>
      </c>
      <c r="AK4300" t="str">
        <f t="shared" ref="AK4300" si="4268">IFERROR(L4300+W4300,"DNP")</f>
        <v>DNP</v>
      </c>
    </row>
    <row r="4301" spans="1:37" ht="16.5" thickBot="1" x14ac:dyDescent="0.3">
      <c r="A4301" s="238" t="str">
        <f>CONCATENATE($C$10,"Wk ",B4301,"P",A4298)</f>
        <v>2015Wk 2P58</v>
      </c>
      <c r="B4301" s="52">
        <v>2</v>
      </c>
      <c r="C4301" s="241"/>
      <c r="D4301" s="241"/>
      <c r="E4301" s="241"/>
      <c r="F4301" s="241"/>
      <c r="G4301" s="241"/>
      <c r="H4301" s="241"/>
      <c r="I4301" s="241"/>
      <c r="J4301" s="241"/>
      <c r="K4301" s="241"/>
      <c r="L4301" s="248"/>
      <c r="M4301" s="249"/>
      <c r="N4301" s="52" t="str">
        <f>IFERROR(VLOOKUP($A4301,$A$106:$Q$3105,5,FALSE),"DNP")</f>
        <v>DNP</v>
      </c>
      <c r="O4301" s="52" t="str">
        <f>IFERROR(VLOOKUP($A4301,$A$106:$Q$3105,6,FALSE),"DNP")</f>
        <v>DNP</v>
      </c>
      <c r="P4301" s="52" t="str">
        <f>IFERROR(VLOOKUP($A4301,$A$106:$Q$3105,7,FALSE),"DNP")</f>
        <v>DNP</v>
      </c>
      <c r="Q4301" s="52" t="str">
        <f>IFERROR(VLOOKUP($A4301,$A$106:$Q$3105,8,FALSE),"DNP")</f>
        <v>DNP</v>
      </c>
      <c r="R4301" s="52" t="str">
        <f>IFERROR(VLOOKUP($A4301,$A$106:$Q$3105,9,FALSE),"DNP")</f>
        <v>DNP</v>
      </c>
      <c r="S4301" s="52" t="str">
        <f>IFERROR(VLOOKUP($A4301,$A$106:$Q$3105,10,FALSE),"DNP")</f>
        <v>DNP</v>
      </c>
      <c r="T4301" s="52" t="str">
        <f>IFERROR(VLOOKUP($A4301,$A$106:$Q$3105,11,FALSE),"DNP")</f>
        <v>DNP</v>
      </c>
      <c r="U4301" s="52" t="str">
        <f>IFERROR(VLOOKUP($A4301,$A$106:$Q$3105,12,FALSE),"DNP")</f>
        <v>DNP</v>
      </c>
      <c r="V4301" s="52" t="str">
        <f>IFERROR(VLOOKUP($A4301,$A$106:$Q$3105,13,FALSE),"DNP")</f>
        <v>DNP</v>
      </c>
      <c r="W4301" s="239" t="str">
        <f>IF(OR(V4301="DNP",V4301=""),"DNP",SUM(N4301:V4301))</f>
        <v>DNP</v>
      </c>
      <c r="X4301" s="240" t="str">
        <f>IFERROR(VLOOKUP($A4301,$A$106:$Q$3105,17,FALSE),"DNP")</f>
        <v>DNP</v>
      </c>
      <c r="Y4301" s="49" t="str">
        <f>IF(X4301="DNP","DNP",IF(X4301=1,"T",IF(X4301&gt;1,"W","L")))</f>
        <v>DNP</v>
      </c>
      <c r="Z4301" s="49" t="str">
        <f t="shared" si="4262"/>
        <v/>
      </c>
      <c r="AA4301" s="244" t="str">
        <f t="shared" si="4263"/>
        <v/>
      </c>
      <c r="AB4301" s="245">
        <f t="shared" ref="AB4301" si="4269">G4298</f>
        <v>7</v>
      </c>
      <c r="AC4301" s="246">
        <f t="shared" si="4265"/>
        <v>2</v>
      </c>
      <c r="AD4301" t="str">
        <f>IF(W4301&lt;&gt;"DNP","P","DNP")</f>
        <v>DNP</v>
      </c>
      <c r="AE4301" s="52">
        <f>COUNTIF(AD4300:AD4301,"=P")</f>
        <v>0</v>
      </c>
      <c r="AF4301" t="str">
        <f t="shared" si="4266"/>
        <v>DNP</v>
      </c>
      <c r="AG4301" s="247">
        <f>IF(OR(W4301="DNP",W4301="")=TRUE,0,((W4319-W4301)*0.4)+(IF(Y4301="W",0.3,IF(Y4301="T",0,-0.3)))+(IF(X4301="",0,X4301*0.3)))+IF(OR(L4301="DNP",L4301="")=TRUE,0,((L4319-L4301)*0.4)+(IF(Y4301="W",0.3,IF(Y4301="T",0,-0.3)))+(IF(M4301="",0,M4301*0.3)))</f>
        <v>0</v>
      </c>
      <c r="AH4301" s="247">
        <f>AG4301+(AG4300*0.67)</f>
        <v>0</v>
      </c>
      <c r="AI4301">
        <f t="shared" ref="AI4301:AI4317" si="4270">(34-(AB4301*2))/2</f>
        <v>10</v>
      </c>
      <c r="AJ4301" t="e">
        <f t="shared" ref="AJ4301" si="4271">AI4301+VLOOKUP(A4301,$A$327:$O$431,15,FALSE)</f>
        <v>#N/A</v>
      </c>
      <c r="AK4301" t="str">
        <f t="shared" si="4203"/>
        <v>DNP</v>
      </c>
    </row>
    <row r="4302" spans="1:37" ht="16.5" thickBot="1" x14ac:dyDescent="0.3">
      <c r="A4302" s="238" t="str">
        <f>CONCATENATE($C$10,"Wk ",B4302,"P",A4298)</f>
        <v>2015Wk 3P58</v>
      </c>
      <c r="B4302" s="52">
        <v>3</v>
      </c>
      <c r="C4302" s="52" t="str">
        <f>IFERROR(VLOOKUP($A4302,$A$106:$Q$3105,5,FALSE),"DNP")</f>
        <v>DNP</v>
      </c>
      <c r="D4302" s="52" t="str">
        <f>IFERROR(VLOOKUP($A4302,$A$106:$Q$3105,6,FALSE),"DNP")</f>
        <v>DNP</v>
      </c>
      <c r="E4302" s="52" t="str">
        <f>IFERROR(VLOOKUP($A4302,$A$106:$Q$3105,7,FALSE),"DNP")</f>
        <v>DNP</v>
      </c>
      <c r="F4302" s="52" t="str">
        <f>IFERROR(VLOOKUP($A4302,$A$106:$Q$3105,8,FALSE),"DNP")</f>
        <v>DNP</v>
      </c>
      <c r="G4302" s="52" t="str">
        <f>IFERROR(VLOOKUP($A4302,$A$106:$Q$3105,9,FALSE),"DNP")</f>
        <v>DNP</v>
      </c>
      <c r="H4302" s="52" t="str">
        <f>IFERROR(VLOOKUP($A4302,$A$106:$Q$3105,10,FALSE),"DNP")</f>
        <v>DNP</v>
      </c>
      <c r="I4302" s="52" t="str">
        <f>IFERROR(VLOOKUP($A4302,$A$106:$Q$3105,11,FALSE),"DNP")</f>
        <v>DNP</v>
      </c>
      <c r="J4302" s="52" t="str">
        <f>IFERROR(VLOOKUP($A4302,$A$106:$Q$3105,12,FALSE),"DNP")</f>
        <v>DNP</v>
      </c>
      <c r="K4302" s="52" t="str">
        <f>IFERROR(VLOOKUP($A4302,$A$106:$Q$3105,13,FALSE),"DNP")</f>
        <v>DNP</v>
      </c>
      <c r="L4302" s="239" t="str">
        <f>IF(OR(K4302="DNP",K4302=""),"DNP",SUM(C4302:K4302))</f>
        <v>DNP</v>
      </c>
      <c r="M4302" s="240" t="str">
        <f>IFERROR(VLOOKUP($A4302,$A$106:$Q$3105,17,FALSE),"DNP")</f>
        <v>DNP</v>
      </c>
      <c r="N4302" s="241"/>
      <c r="O4302" s="241"/>
      <c r="P4302" s="241"/>
      <c r="Q4302" s="241"/>
      <c r="R4302" s="241"/>
      <c r="S4302" s="241"/>
      <c r="T4302" s="241"/>
      <c r="U4302" s="241"/>
      <c r="V4302" s="241"/>
      <c r="W4302" s="242"/>
      <c r="X4302" s="243"/>
      <c r="Y4302" s="49" t="str">
        <f t="shared" ref="Y4302" si="4272">IF(M4302="DNP","DNP",IF(M4302=1,"T",IF(M4302&gt;1,"W","L")))</f>
        <v>DNP</v>
      </c>
      <c r="Z4302" s="49" t="str">
        <f t="shared" si="4262"/>
        <v/>
      </c>
      <c r="AA4302" s="244" t="str">
        <f t="shared" si="4263"/>
        <v/>
      </c>
      <c r="AB4302" s="250">
        <f t="shared" ref="AB4302" si="4273">G4298</f>
        <v>7</v>
      </c>
      <c r="AC4302" s="246">
        <f t="shared" si="4265"/>
        <v>3</v>
      </c>
      <c r="AD4302" t="str">
        <f>IF(L4302&lt;&gt;"DNP","P","DNP")</f>
        <v>DNP</v>
      </c>
      <c r="AE4302" s="52">
        <f>COUNTIF(AD4300:AD4302,"=P")</f>
        <v>0</v>
      </c>
      <c r="AF4302" t="str">
        <f t="shared" si="4266"/>
        <v>DNP</v>
      </c>
      <c r="AG4302" s="247">
        <f>IF(OR(W4302="DNP",W4302="")=TRUE,0,((W4319-W4302)*0.4)+(IF(Y4302="W",0.3,IF(Y4302="T",0,-0.3)))+(IF(X4302="",0,X4302*0.3)))+IF(OR(L4302="DNP",L4302="")=TRUE,0,((L4319-L4302)*0.4)+(IF(Y4302="W",0.3,IF(Y4302="T",0,-0.3)))+(IF(M4302="",0,M4302*0.3)))</f>
        <v>0</v>
      </c>
      <c r="AH4302" s="247">
        <f>AG4302+(AG4301*0.67)+AG4300*0.33</f>
        <v>0</v>
      </c>
      <c r="AI4302">
        <f t="shared" si="4270"/>
        <v>10</v>
      </c>
      <c r="AJ4302" t="e">
        <f t="shared" ref="AJ4302" si="4274">AI4302+VLOOKUP(A4302,$A$494:$O$598,15,FALSE)</f>
        <v>#N/A</v>
      </c>
      <c r="AK4302" t="str">
        <f t="shared" si="4203"/>
        <v>DNP</v>
      </c>
    </row>
    <row r="4303" spans="1:37" ht="16.5" thickBot="1" x14ac:dyDescent="0.3">
      <c r="A4303" s="238" t="str">
        <f>CONCATENATE($C$10,"Wk ",B4303,"P",A4298)</f>
        <v>2015Wk 4P58</v>
      </c>
      <c r="B4303" s="52">
        <v>4</v>
      </c>
      <c r="C4303" s="241"/>
      <c r="D4303" s="241"/>
      <c r="E4303" s="241"/>
      <c r="F4303" s="241"/>
      <c r="G4303" s="241"/>
      <c r="H4303" s="241"/>
      <c r="I4303" s="241"/>
      <c r="J4303" s="241"/>
      <c r="K4303" s="241"/>
      <c r="L4303" s="248"/>
      <c r="M4303" s="249"/>
      <c r="N4303" s="52" t="str">
        <f>IFERROR(VLOOKUP($A4303,$A$106:$Q$3105,5,FALSE),"DNP")</f>
        <v>DNP</v>
      </c>
      <c r="O4303" s="52" t="str">
        <f>IFERROR(VLOOKUP($A4303,$A$106:$Q$3105,6,FALSE),"DNP")</f>
        <v>DNP</v>
      </c>
      <c r="P4303" s="52" t="str">
        <f>IFERROR(VLOOKUP($A4303,$A$106:$Q$3105,7,FALSE),"DNP")</f>
        <v>DNP</v>
      </c>
      <c r="Q4303" s="52" t="str">
        <f>IFERROR(VLOOKUP($A4303,$A$106:$Q$3105,8,FALSE),"DNP")</f>
        <v>DNP</v>
      </c>
      <c r="R4303" s="52" t="str">
        <f>IFERROR(VLOOKUP($A4303,$A$106:$Q$3105,9,FALSE),"DNP")</f>
        <v>DNP</v>
      </c>
      <c r="S4303" s="52" t="str">
        <f>IFERROR(VLOOKUP($A4303,$A$106:$Q$3105,10,FALSE),"DNP")</f>
        <v>DNP</v>
      </c>
      <c r="T4303" s="52" t="str">
        <f>IFERROR(VLOOKUP($A4303,$A$106:$Q$3105,11,FALSE),"DNP")</f>
        <v>DNP</v>
      </c>
      <c r="U4303" s="52" t="str">
        <f>IFERROR(VLOOKUP($A4303,$A$106:$Q$3105,12,FALSE),"DNP")</f>
        <v>DNP</v>
      </c>
      <c r="V4303" s="52" t="str">
        <f>IFERROR(VLOOKUP($A4303,$A$106:$Q$3105,13,FALSE),"DNP")</f>
        <v>DNP</v>
      </c>
      <c r="W4303" s="239" t="str">
        <f>IF(OR(V4303="DNP",V4303=""),"DNP",SUM(N4303:V4303))</f>
        <v>DNP</v>
      </c>
      <c r="X4303" s="240" t="str">
        <f>IFERROR(VLOOKUP($A4303,$A$106:$Q$3105,17,FALSE),"DNP")</f>
        <v>DNP</v>
      </c>
      <c r="Y4303" s="49" t="str">
        <f t="shared" ref="Y4303" si="4275">IF(X4303="DNP","DNP",IF(X4303=1,"T",IF(X4303&gt;1,"W","L")))</f>
        <v>DNP</v>
      </c>
      <c r="Z4303" s="49" t="str">
        <f t="shared" si="4262"/>
        <v/>
      </c>
      <c r="AA4303" s="244" t="str">
        <f t="shared" si="4263"/>
        <v/>
      </c>
      <c r="AB4303" s="250">
        <f t="shared" ref="AB4303" si="4276">IF(AE4303&gt;=4,ROUNDDOWN((((VLOOKUP(MAX(AE4300:AE4303),AE4300:AK4317,7,FALSE)+VLOOKUP(MAX(AE4300:AE4303)-1,AE4300:AK4317,7,FALSE)+VLOOKUP(MAX(AE4300:AE4303)-2,AE4300:AK4317,7,FALSE)+VLOOKUP(MAX(AE4300:AE4303)-3,AE4300:AK4317,7,FALSE))/4)-36)*0.8,0),G4298)</f>
        <v>7</v>
      </c>
      <c r="AC4303" s="246">
        <f t="shared" si="4265"/>
        <v>4</v>
      </c>
      <c r="AD4303" t="str">
        <f>IF(W4303&lt;&gt;"DNP","P","DNP")</f>
        <v>DNP</v>
      </c>
      <c r="AE4303" s="52">
        <f>COUNTIF(AD4300:AD4303,"=P")</f>
        <v>0</v>
      </c>
      <c r="AF4303" t="str">
        <f t="shared" si="4266"/>
        <v>DNP</v>
      </c>
      <c r="AG4303" s="247">
        <f>IF(OR(W4303="DNP",W4303="")=TRUE,0,((W4319-W4303)*0.4)+(IF(Y4303="W",0.3,IF(Y4303="T",0,-0.3)))+(IF(X4303="",0,X4303*0.3)))+IF(OR(L4303="DNP",L4303="")=TRUE,0,((L4319-L4303)*0.4)+(IF(Y4303="W",0.3,IF(Y4303="T",0,-0.3)))+(IF(M4303="",0,M4303*0.3)))</f>
        <v>0</v>
      </c>
      <c r="AH4303" s="247">
        <f t="shared" ref="AH4303:AH4317" si="4277">AG4303+(AG4302*0.67)+AG4301*0.33</f>
        <v>0</v>
      </c>
      <c r="AI4303">
        <f t="shared" si="4270"/>
        <v>10</v>
      </c>
      <c r="AJ4303" t="e">
        <f t="shared" ref="AJ4303" si="4278">AI4303+VLOOKUP(A4303,$A$661:$O$765,15,FALSE)</f>
        <v>#N/A</v>
      </c>
      <c r="AK4303" t="str">
        <f t="shared" si="4203"/>
        <v>DNP</v>
      </c>
    </row>
    <row r="4304" spans="1:37" ht="16.5" thickBot="1" x14ac:dyDescent="0.3">
      <c r="A4304" s="238" t="str">
        <f>CONCATENATE($C$10,"Wk ",B4304,"P",A4298)</f>
        <v>2015Wk 5P58</v>
      </c>
      <c r="B4304" s="52">
        <v>5</v>
      </c>
      <c r="C4304" s="52" t="str">
        <f>IFERROR(VLOOKUP($A4304,$A$106:$Q$3105,5,FALSE),"DNP")</f>
        <v>DNP</v>
      </c>
      <c r="D4304" s="52" t="str">
        <f>IFERROR(VLOOKUP($A4304,$A$106:$Q$3105,6,FALSE),"DNP")</f>
        <v>DNP</v>
      </c>
      <c r="E4304" s="52" t="str">
        <f>IFERROR(VLOOKUP($A4304,$A$106:$Q$3105,7,FALSE),"DNP")</f>
        <v>DNP</v>
      </c>
      <c r="F4304" s="52" t="str">
        <f>IFERROR(VLOOKUP($A4304,$A$106:$Q$3105,8,FALSE),"DNP")</f>
        <v>DNP</v>
      </c>
      <c r="G4304" s="52" t="str">
        <f>IFERROR(VLOOKUP($A4304,$A$106:$Q$3105,9,FALSE),"DNP")</f>
        <v>DNP</v>
      </c>
      <c r="H4304" s="52" t="str">
        <f>IFERROR(VLOOKUP($A4304,$A$106:$Q$3105,10,FALSE),"DNP")</f>
        <v>DNP</v>
      </c>
      <c r="I4304" s="52" t="str">
        <f>IFERROR(VLOOKUP($A4304,$A$106:$Q$3105,11,FALSE),"DNP")</f>
        <v>DNP</v>
      </c>
      <c r="J4304" s="52" t="str">
        <f>IFERROR(VLOOKUP($A4304,$A$106:$Q$3105,12,FALSE),"DNP")</f>
        <v>DNP</v>
      </c>
      <c r="K4304" s="52" t="str">
        <f>IFERROR(VLOOKUP($A4304,$A$106:$Q$3105,13,FALSE),"DNP")</f>
        <v>DNP</v>
      </c>
      <c r="L4304" s="239" t="str">
        <f>IF(OR(K4304="DNP",K4304=""),"DNP",SUM(C4304:K4304))</f>
        <v>DNP</v>
      </c>
      <c r="M4304" s="240" t="str">
        <f>IFERROR(VLOOKUP($A4304,$A$106:$Q$3105,17,FALSE),"DNP")</f>
        <v>DNP</v>
      </c>
      <c r="N4304" s="241"/>
      <c r="O4304" s="241"/>
      <c r="P4304" s="241"/>
      <c r="Q4304" s="241"/>
      <c r="R4304" s="241"/>
      <c r="S4304" s="241"/>
      <c r="T4304" s="241"/>
      <c r="U4304" s="241"/>
      <c r="V4304" s="241"/>
      <c r="W4304" s="242"/>
      <c r="X4304" s="243"/>
      <c r="Y4304" s="49" t="str">
        <f t="shared" ref="Y4304" si="4279">IF(M4304="DNP","DNP",IF(M4304=1,"T",IF(M4304&gt;1,"W","L")))</f>
        <v>DNP</v>
      </c>
      <c r="Z4304" s="49" t="str">
        <f t="shared" si="4262"/>
        <v/>
      </c>
      <c r="AA4304" s="244" t="str">
        <f t="shared" si="4263"/>
        <v/>
      </c>
      <c r="AB4304" s="250">
        <f t="shared" ref="AB4304" si="4280">IF(AE4304&gt;=4,ROUNDDOWN((((VLOOKUP(MAX(AE4300:AE4304),AE4300:AK4317,7,FALSE)+VLOOKUP(MAX(AE4300:AE4304)-1,AE4300:AK4317,7,FALSE)+VLOOKUP(MAX(AE4300:AE4304)-2,AE4300:AK4317,7,FALSE)+VLOOKUP(MAX(AE4300:AE4304)-3,AE4300:AK4317,7,FALSE))/4)-36)*0.8,0),G4298)</f>
        <v>7</v>
      </c>
      <c r="AC4304" s="246">
        <f t="shared" si="4265"/>
        <v>5</v>
      </c>
      <c r="AD4304" t="str">
        <f>IF(L4304&lt;&gt;"DNP","P","DNP")</f>
        <v>DNP</v>
      </c>
      <c r="AE4304" s="52">
        <f>COUNTIF(AD4300:AD4304,"=P")</f>
        <v>0</v>
      </c>
      <c r="AF4304" t="str">
        <f t="shared" si="4266"/>
        <v>DNP</v>
      </c>
      <c r="AG4304" s="247">
        <f>IF(OR(W4304="DNP",W4304="")=TRUE,0,((W4319-W4304)*0.4)+(IF(Y4304="W",0.3,IF(Y4304="T",0,-0.3)))+(IF(X4304="",0,X4304*0.3)))+IF(OR(L4304="DNP",L4304="")=TRUE,0,((L4319-L4304)*0.4)+(IF(Y4304="W",0.3,IF(Y4304="T",0,-0.3)))+(IF(M4304="",0,M4304*0.3)))</f>
        <v>0</v>
      </c>
      <c r="AH4304" s="247">
        <f t="shared" si="4277"/>
        <v>0</v>
      </c>
      <c r="AI4304">
        <f t="shared" si="4270"/>
        <v>10</v>
      </c>
      <c r="AJ4304" t="e">
        <f t="shared" ref="AJ4304" si="4281">AI4304+VLOOKUP(A4304,$A$828:$O$932,15,FALSE)</f>
        <v>#N/A</v>
      </c>
      <c r="AK4304" t="str">
        <f t="shared" si="4203"/>
        <v>DNP</v>
      </c>
    </row>
    <row r="4305" spans="1:37" ht="16.5" thickBot="1" x14ac:dyDescent="0.3">
      <c r="A4305" s="238" t="str">
        <f>CONCATENATE($C$10,"Wk ",B4305,"P",A4298)</f>
        <v>2015Wk 6P58</v>
      </c>
      <c r="B4305" s="52">
        <v>6</v>
      </c>
      <c r="C4305" s="241"/>
      <c r="D4305" s="241"/>
      <c r="E4305" s="241"/>
      <c r="F4305" s="241"/>
      <c r="G4305" s="241"/>
      <c r="H4305" s="241"/>
      <c r="I4305" s="241"/>
      <c r="J4305" s="241"/>
      <c r="K4305" s="241"/>
      <c r="L4305" s="248"/>
      <c r="M4305" s="249"/>
      <c r="N4305" s="52" t="str">
        <f>IFERROR(VLOOKUP($A4305,$A$106:$Q$3105,5,FALSE),"DNP")</f>
        <v>DNP</v>
      </c>
      <c r="O4305" s="52" t="str">
        <f>IFERROR(VLOOKUP($A4305,$A$106:$Q$3105,6,FALSE),"DNP")</f>
        <v>DNP</v>
      </c>
      <c r="P4305" s="52" t="str">
        <f>IFERROR(VLOOKUP($A4305,$A$106:$Q$3105,7,FALSE),"DNP")</f>
        <v>DNP</v>
      </c>
      <c r="Q4305" s="52" t="str">
        <f>IFERROR(VLOOKUP($A4305,$A$106:$Q$3105,8,FALSE),"DNP")</f>
        <v>DNP</v>
      </c>
      <c r="R4305" s="52" t="str">
        <f>IFERROR(VLOOKUP($A4305,$A$106:$Q$3105,9,FALSE),"DNP")</f>
        <v>DNP</v>
      </c>
      <c r="S4305" s="52" t="str">
        <f>IFERROR(VLOOKUP($A4305,$A$106:$Q$3105,10,FALSE),"DNP")</f>
        <v>DNP</v>
      </c>
      <c r="T4305" s="52" t="str">
        <f>IFERROR(VLOOKUP($A4305,$A$106:$Q$3105,11,FALSE),"DNP")</f>
        <v>DNP</v>
      </c>
      <c r="U4305" s="52" t="str">
        <f>IFERROR(VLOOKUP($A4305,$A$106:$Q$3105,12,FALSE),"DNP")</f>
        <v>DNP</v>
      </c>
      <c r="V4305" s="52" t="str">
        <f>IFERROR(VLOOKUP($A4305,$A$106:$Q$3105,13,FALSE),"DNP")</f>
        <v>DNP</v>
      </c>
      <c r="W4305" s="239" t="str">
        <f>IF(OR(V4305="DNP",V4305=""),"DNP",SUM(N4305:V4305))</f>
        <v>DNP</v>
      </c>
      <c r="X4305" s="240" t="str">
        <f>IFERROR(VLOOKUP($A4305,$A$106:$Q$3105,17,FALSE),"DNP")</f>
        <v>DNP</v>
      </c>
      <c r="Y4305" s="49" t="str">
        <f t="shared" ref="Y4305" si="4282">IF(X4305="DNP","DNP",IF(X4305=1,"T",IF(X4305&gt;1,"W","L")))</f>
        <v>DNP</v>
      </c>
      <c r="Z4305" s="49" t="str">
        <f t="shared" si="4262"/>
        <v/>
      </c>
      <c r="AA4305" s="244" t="str">
        <f t="shared" si="4263"/>
        <v/>
      </c>
      <c r="AB4305" s="250">
        <f t="shared" ref="AB4305" si="4283">IF(AE4305&gt;=4,ROUNDDOWN((((VLOOKUP(MAX(AE4300:AE4305),AE4300:AK4317,7,FALSE)+VLOOKUP(MAX(AE4300:AE4305)-1,AE4300:AK4317,7,FALSE)+VLOOKUP(MAX(AE4300:AE4305)-2,AE4300:AK4317,7,FALSE)+VLOOKUP(MAX(AE4300:AE4305)-3,AE4300:AK4317,7,FALSE))/4)-36)*0.8,0),G4298)</f>
        <v>7</v>
      </c>
      <c r="AC4305" s="246">
        <f t="shared" si="4265"/>
        <v>6</v>
      </c>
      <c r="AD4305" t="str">
        <f>IF(W4305&lt;&gt;"DNP","P","DNP")</f>
        <v>DNP</v>
      </c>
      <c r="AE4305" s="52">
        <f>COUNTIF(AD4300:AD4305,"=P")</f>
        <v>0</v>
      </c>
      <c r="AF4305" t="str">
        <f t="shared" si="4266"/>
        <v>DNP</v>
      </c>
      <c r="AG4305" s="247">
        <f>IF(OR(W4305="DNP",W4305="")=TRUE,0,((W4319-W4305)*0.4)+(IF(Y4305="W",0.3,IF(Y4305="T",0,-0.3)))+(IF(X4305="",0,X4305*0.3)))+IF(OR(L4305="DNP",L4305="")=TRUE,0,((L4319-L4305)*0.4)+(IF(Y4305="W",0.3,IF(Y4305="T",0,-0.3)))+(IF(M4305="",0,M4305*0.3)))</f>
        <v>0</v>
      </c>
      <c r="AH4305" s="247">
        <f t="shared" si="4277"/>
        <v>0</v>
      </c>
      <c r="AI4305">
        <f t="shared" si="4270"/>
        <v>10</v>
      </c>
      <c r="AJ4305" t="e">
        <f t="shared" ref="AJ4305" si="4284">AI4305+VLOOKUP(A4305,$A$995:$O$1099,15,FALSE)</f>
        <v>#N/A</v>
      </c>
      <c r="AK4305" t="str">
        <f t="shared" si="4203"/>
        <v>DNP</v>
      </c>
    </row>
    <row r="4306" spans="1:37" ht="16.5" thickBot="1" x14ac:dyDescent="0.3">
      <c r="A4306" s="238" t="str">
        <f>CONCATENATE($C$10,"Wk ",B4306,"P",A4298)</f>
        <v>2015Wk 7P58</v>
      </c>
      <c r="B4306" s="52">
        <v>7</v>
      </c>
      <c r="C4306" s="52" t="str">
        <f>IFERROR(VLOOKUP($A4306,$A$106:$Q$3105,5,FALSE),"DNP")</f>
        <v>DNP</v>
      </c>
      <c r="D4306" s="52" t="str">
        <f>IFERROR(VLOOKUP($A4306,$A$106:$Q$3105,6,FALSE),"DNP")</f>
        <v>DNP</v>
      </c>
      <c r="E4306" s="52" t="str">
        <f>IFERROR(VLOOKUP($A4306,$A$106:$Q$3105,7,FALSE),"DNP")</f>
        <v>DNP</v>
      </c>
      <c r="F4306" s="52" t="str">
        <f>IFERROR(VLOOKUP($A4306,$A$106:$Q$3105,8,FALSE),"DNP")</f>
        <v>DNP</v>
      </c>
      <c r="G4306" s="52" t="str">
        <f>IFERROR(VLOOKUP($A4306,$A$106:$Q$3105,9,FALSE),"DNP")</f>
        <v>DNP</v>
      </c>
      <c r="H4306" s="52" t="str">
        <f>IFERROR(VLOOKUP($A4306,$A$106:$Q$3105,10,FALSE),"DNP")</f>
        <v>DNP</v>
      </c>
      <c r="I4306" s="52" t="str">
        <f>IFERROR(VLOOKUP($A4306,$A$106:$Q$3105,11,FALSE),"DNP")</f>
        <v>DNP</v>
      </c>
      <c r="J4306" s="52" t="str">
        <f>IFERROR(VLOOKUP($A4306,$A$106:$Q$3105,12,FALSE),"DNP")</f>
        <v>DNP</v>
      </c>
      <c r="K4306" s="52" t="str">
        <f>IFERROR(VLOOKUP($A4306,$A$106:$Q$3105,13,FALSE),"DNP")</f>
        <v>DNP</v>
      </c>
      <c r="L4306" s="239" t="str">
        <f>IF(OR(K4306="DNP",K4306=""),"DNP",SUM(C4306:K4306))</f>
        <v>DNP</v>
      </c>
      <c r="M4306" s="240" t="str">
        <f>IFERROR(VLOOKUP($A4306,$A$106:$Q$3105,17,FALSE),"DNP")</f>
        <v>DNP</v>
      </c>
      <c r="N4306" s="241"/>
      <c r="O4306" s="241"/>
      <c r="P4306" s="241"/>
      <c r="Q4306" s="241"/>
      <c r="R4306" s="241"/>
      <c r="S4306" s="241"/>
      <c r="T4306" s="241"/>
      <c r="U4306" s="241"/>
      <c r="V4306" s="241"/>
      <c r="W4306" s="242"/>
      <c r="X4306" s="243"/>
      <c r="Y4306" s="49" t="str">
        <f t="shared" ref="Y4306" si="4285">IF(M4306="DNP","DNP",IF(M4306=1,"T",IF(M4306&gt;1,"W","L")))</f>
        <v>DNP</v>
      </c>
      <c r="Z4306" s="49" t="str">
        <f t="shared" si="4262"/>
        <v/>
      </c>
      <c r="AA4306" s="244" t="str">
        <f t="shared" si="4263"/>
        <v/>
      </c>
      <c r="AB4306" s="250">
        <f t="shared" ref="AB4306" si="4286">IF(AE4306&gt;=4,ROUNDDOWN((((VLOOKUP(MAX(AE4300:AE4306),AE4300:AK4317,7,FALSE)+VLOOKUP(MAX(AE4300:AE4306)-1,AE4300:AK4317,7,FALSE)+VLOOKUP(MAX(AE4300:AE4306)-2,AE4300:AK4317,7,FALSE)+VLOOKUP(MAX(AE4300:AE4306)-3,AE4300:AK4317,7,FALSE))/4)-36)*0.8,0),G4298)</f>
        <v>7</v>
      </c>
      <c r="AC4306" s="246">
        <f t="shared" si="4265"/>
        <v>7</v>
      </c>
      <c r="AD4306" t="str">
        <f>IF(L4306&lt;&gt;"DNP","P","DNP")</f>
        <v>DNP</v>
      </c>
      <c r="AE4306" s="52">
        <f>COUNTIF(AD4300:AD4306,"=P")</f>
        <v>0</v>
      </c>
      <c r="AF4306" t="str">
        <f t="shared" si="4266"/>
        <v>DNP</v>
      </c>
      <c r="AG4306" s="247">
        <f>IF(OR(W4306="DNP",W4306="")=TRUE,0,((W4319-W4306)*0.4)+(IF(Y4306="W",0.3,IF(Y4306="T",0,-0.3)))+(IF(X4306="",0,X4306*0.3)))+IF(OR(L4306="DNP",L4306="")=TRUE,0,((L4319-L4306)*0.4)+(IF(Y4306="W",0.3,IF(Y4306="T",0,-0.3)))+(IF(M4306="",0,M4306*0.3)))</f>
        <v>0</v>
      </c>
      <c r="AH4306" s="247">
        <f t="shared" si="4277"/>
        <v>0</v>
      </c>
      <c r="AI4306">
        <f t="shared" si="4270"/>
        <v>10</v>
      </c>
      <c r="AJ4306" t="e">
        <f t="shared" ref="AJ4306" si="4287">AI4306+VLOOKUP(A4306,$A$1162:$O$1266,15,FALSE)</f>
        <v>#N/A</v>
      </c>
      <c r="AK4306" t="str">
        <f t="shared" si="4203"/>
        <v>DNP</v>
      </c>
    </row>
    <row r="4307" spans="1:37" ht="16.5" thickBot="1" x14ac:dyDescent="0.3">
      <c r="A4307" s="238" t="str">
        <f>CONCATENATE($C$10,"Wk ",B4307,"P",A4298)</f>
        <v>2015Wk 8P58</v>
      </c>
      <c r="B4307" s="52">
        <v>8</v>
      </c>
      <c r="C4307" s="241"/>
      <c r="D4307" s="241"/>
      <c r="E4307" s="241"/>
      <c r="F4307" s="241"/>
      <c r="G4307" s="241"/>
      <c r="H4307" s="241"/>
      <c r="I4307" s="241"/>
      <c r="J4307" s="241"/>
      <c r="K4307" s="241"/>
      <c r="L4307" s="248"/>
      <c r="M4307" s="249"/>
      <c r="N4307" s="52" t="str">
        <f>IFERROR(VLOOKUP($A4307,$A$106:$Q$3105,5,FALSE),"DNP")</f>
        <v>DNP</v>
      </c>
      <c r="O4307" s="52" t="str">
        <f>IFERROR(VLOOKUP($A4307,$A$106:$Q$3105,6,FALSE),"DNP")</f>
        <v>DNP</v>
      </c>
      <c r="P4307" s="52" t="str">
        <f>IFERROR(VLOOKUP($A4307,$A$106:$Q$3105,7,FALSE),"DNP")</f>
        <v>DNP</v>
      </c>
      <c r="Q4307" s="52" t="str">
        <f>IFERROR(VLOOKUP($A4307,$A$106:$Q$3105,8,FALSE),"DNP")</f>
        <v>DNP</v>
      </c>
      <c r="R4307" s="52" t="str">
        <f>IFERROR(VLOOKUP($A4307,$A$106:$Q$3105,9,FALSE),"DNP")</f>
        <v>DNP</v>
      </c>
      <c r="S4307" s="52" t="str">
        <f>IFERROR(VLOOKUP($A4307,$A$106:$Q$3105,10,FALSE),"DNP")</f>
        <v>DNP</v>
      </c>
      <c r="T4307" s="52" t="str">
        <f>IFERROR(VLOOKUP($A4307,$A$106:$Q$3105,11,FALSE),"DNP")</f>
        <v>DNP</v>
      </c>
      <c r="U4307" s="52" t="str">
        <f>IFERROR(VLOOKUP($A4307,$A$106:$Q$3105,12,FALSE),"DNP")</f>
        <v>DNP</v>
      </c>
      <c r="V4307" s="52" t="str">
        <f>IFERROR(VLOOKUP($A4307,$A$106:$Q$3105,13,FALSE),"DNP")</f>
        <v>DNP</v>
      </c>
      <c r="W4307" s="239" t="str">
        <f>IF(OR(V4307="DNP",V4307=""),"DNP",SUM(N4307:V4307))</f>
        <v>DNP</v>
      </c>
      <c r="X4307" s="240" t="str">
        <f>IFERROR(VLOOKUP($A4307,$A$106:$Q$3105,17,FALSE),"DNP")</f>
        <v>DNP</v>
      </c>
      <c r="Y4307" s="49" t="str">
        <f t="shared" ref="Y4307" si="4288">IF(X4307="DNP","DNP",IF(X4307=1,"T",IF(X4307&gt;1,"W","L")))</f>
        <v>DNP</v>
      </c>
      <c r="Z4307" s="49" t="str">
        <f t="shared" si="4262"/>
        <v/>
      </c>
      <c r="AA4307" s="244" t="str">
        <f t="shared" si="4263"/>
        <v/>
      </c>
      <c r="AB4307" s="250">
        <f t="shared" ref="AB4307" si="4289">IF(AE4307&gt;=4,ROUNDDOWN((((VLOOKUP(MAX(AE4300:AE4307),AE4300:AK4317,7,FALSE)+VLOOKUP(MAX(AE4300:AE4307)-1,AE4300:AK4317,7,FALSE)+VLOOKUP(MAX(AE4300:AE4307)-2,AE4300:AK4317,7,FALSE)+VLOOKUP(MAX(AE4300:AE4307)-3,AE4300:AK4317,7,FALSE))/4)-36)*0.8,0),G4298)</f>
        <v>7</v>
      </c>
      <c r="AC4307" s="246">
        <f t="shared" si="4265"/>
        <v>8</v>
      </c>
      <c r="AD4307" t="str">
        <f>IF(W4307&lt;&gt;"DNP","P","DNP")</f>
        <v>DNP</v>
      </c>
      <c r="AE4307" s="52">
        <f>COUNTIF(AD4300:AD4307,"=P")</f>
        <v>0</v>
      </c>
      <c r="AF4307" t="str">
        <f t="shared" si="4266"/>
        <v>DNP</v>
      </c>
      <c r="AG4307" s="247">
        <f>IF(OR(W4307="DNP",W4307="")=TRUE,0,((W4319-W4307)*0.4)+(IF(Y4307="W",0.3,IF(Y4307="T",0,-0.3)))+(IF(X4307="",0,X4307*0.3)))+IF(OR(L4307="DNP",L4307="")=TRUE,0,((L4319-L4307)*0.4)+(IF(Y4307="W",0.3,IF(Y4307="T",0,-0.3)))+(IF(M4307="",0,M4307*0.3)))</f>
        <v>0</v>
      </c>
      <c r="AH4307" s="247">
        <f t="shared" si="4277"/>
        <v>0</v>
      </c>
      <c r="AI4307">
        <f t="shared" si="4270"/>
        <v>10</v>
      </c>
      <c r="AJ4307" t="e">
        <f t="shared" ref="AJ4307" si="4290">AI4307+VLOOKUP(A4307,$A$1329:$O$1433,15,FALSE)</f>
        <v>#N/A</v>
      </c>
      <c r="AK4307" t="str">
        <f t="shared" si="4203"/>
        <v>DNP</v>
      </c>
    </row>
    <row r="4308" spans="1:37" ht="16.5" thickBot="1" x14ac:dyDescent="0.3">
      <c r="A4308" s="238" t="str">
        <f>CONCATENATE($C$10,"Wk ",B4308,"P",A4298)</f>
        <v>2015Wk 9P58</v>
      </c>
      <c r="B4308" s="52">
        <v>9</v>
      </c>
      <c r="C4308" s="52" t="str">
        <f>IFERROR(VLOOKUP($A4308,$A$106:$Q$3105,5,FALSE),"DNP")</f>
        <v>DNP</v>
      </c>
      <c r="D4308" s="52" t="str">
        <f>IFERROR(VLOOKUP($A4308,$A$106:$Q$3105,6,FALSE),"DNP")</f>
        <v>DNP</v>
      </c>
      <c r="E4308" s="52" t="str">
        <f>IFERROR(VLOOKUP($A4308,$A$106:$Q$3105,7,FALSE),"DNP")</f>
        <v>DNP</v>
      </c>
      <c r="F4308" s="52" t="str">
        <f>IFERROR(VLOOKUP($A4308,$A$106:$Q$3105,8,FALSE),"DNP")</f>
        <v>DNP</v>
      </c>
      <c r="G4308" s="52" t="str">
        <f>IFERROR(VLOOKUP($A4308,$A$106:$Q$3105,9,FALSE),"DNP")</f>
        <v>DNP</v>
      </c>
      <c r="H4308" s="52" t="str">
        <f>IFERROR(VLOOKUP($A4308,$A$106:$Q$3105,10,FALSE),"DNP")</f>
        <v>DNP</v>
      </c>
      <c r="I4308" s="52" t="str">
        <f>IFERROR(VLOOKUP($A4308,$A$106:$Q$3105,11,FALSE),"DNP")</f>
        <v>DNP</v>
      </c>
      <c r="J4308" s="52" t="str">
        <f>IFERROR(VLOOKUP($A4308,$A$106:$Q$3105,12,FALSE),"DNP")</f>
        <v>DNP</v>
      </c>
      <c r="K4308" s="52" t="str">
        <f>IFERROR(VLOOKUP($A4308,$A$106:$Q$3105,13,FALSE),"DNP")</f>
        <v>DNP</v>
      </c>
      <c r="L4308" s="239" t="str">
        <f>IF(OR(K4308="DNP",K4308=""),"DNP",SUM(C4308:K4308))</f>
        <v>DNP</v>
      </c>
      <c r="M4308" s="240" t="str">
        <f>IFERROR(VLOOKUP($A4308,$A$106:$Q$3105,17,FALSE),"DNP")</f>
        <v>DNP</v>
      </c>
      <c r="N4308" s="241"/>
      <c r="O4308" s="241"/>
      <c r="P4308" s="241"/>
      <c r="Q4308" s="241"/>
      <c r="R4308" s="241"/>
      <c r="S4308" s="241"/>
      <c r="T4308" s="241"/>
      <c r="U4308" s="241"/>
      <c r="V4308" s="241"/>
      <c r="W4308" s="242"/>
      <c r="X4308" s="243"/>
      <c r="Y4308" s="49" t="str">
        <f t="shared" ref="Y4308" si="4291">IF(M4308="DNP","DNP",IF(M4308=1,"T",IF(M4308&gt;1,"W","L")))</f>
        <v>DNP</v>
      </c>
      <c r="Z4308" s="49" t="str">
        <f t="shared" si="4262"/>
        <v/>
      </c>
      <c r="AA4308" s="244" t="str">
        <f t="shared" si="4263"/>
        <v/>
      </c>
      <c r="AB4308" s="250">
        <f t="shared" ref="AB4308" si="4292">IF(AE4308&gt;=4,ROUNDDOWN((((VLOOKUP(MAX(AE4300:AE4308),AE4300:AK4317,7,FALSE)+VLOOKUP(MAX(AE4300:AE4308)-1,AE4300:AK4317,7,FALSE)+VLOOKUP(MAX(AE4300:AE4308)-2,AE4300:AK4317,7,FALSE)+VLOOKUP(MAX(AE4300:AE4308)-3,AE4300:AK4317,7,FALSE))/4)-36)*0.8,0),G4298)</f>
        <v>7</v>
      </c>
      <c r="AC4308" s="246">
        <f t="shared" si="4265"/>
        <v>9</v>
      </c>
      <c r="AD4308" t="str">
        <f>IF(L4308&lt;&gt;"DNP","P","DNP")</f>
        <v>DNP</v>
      </c>
      <c r="AE4308" s="52">
        <f>COUNTIF(AD4300:AD4308,"=P")</f>
        <v>0</v>
      </c>
      <c r="AF4308" t="str">
        <f t="shared" si="4266"/>
        <v>DNP</v>
      </c>
      <c r="AG4308" s="247">
        <f>IF(OR(W4308="DNP",W4308="")=TRUE,0,((W4319-W4308)*0.4)+(IF(Y4308="W",0.3,IF(Y4308="T",0,-0.3)))+(IF(X4308="",0,X4308*0.3)))+IF(OR(L4308="DNP",L4308="")=TRUE,0,((L4319-L4308)*0.4)+(IF(Y4308="W",0.3,IF(Y4308="T",0,-0.3)))+(IF(M4308="",0,M4308*0.3)))</f>
        <v>0</v>
      </c>
      <c r="AH4308" s="247">
        <f t="shared" si="4277"/>
        <v>0</v>
      </c>
      <c r="AI4308">
        <f t="shared" si="4270"/>
        <v>10</v>
      </c>
      <c r="AJ4308" t="e">
        <f t="shared" ref="AJ4308" si="4293">AI4308+VLOOKUP(A4308,$A$1496:$O$1600,15,FALSE)</f>
        <v>#N/A</v>
      </c>
      <c r="AK4308" t="str">
        <f t="shared" si="4203"/>
        <v>DNP</v>
      </c>
    </row>
    <row r="4309" spans="1:37" ht="16.5" thickBot="1" x14ac:dyDescent="0.3">
      <c r="A4309" s="238" t="str">
        <f>CONCATENATE($C$10,"Wk ",B4309,"P",A4298)</f>
        <v>2015Wk 10P58</v>
      </c>
      <c r="B4309" s="52">
        <v>10</v>
      </c>
      <c r="C4309" s="241"/>
      <c r="D4309" s="241"/>
      <c r="E4309" s="241"/>
      <c r="F4309" s="241"/>
      <c r="G4309" s="241"/>
      <c r="H4309" s="241"/>
      <c r="I4309" s="241"/>
      <c r="J4309" s="241"/>
      <c r="K4309" s="241"/>
      <c r="L4309" s="248"/>
      <c r="M4309" s="249"/>
      <c r="N4309" s="52" t="str">
        <f>IFERROR(VLOOKUP($A4309,$A$106:$Q$3105,5,FALSE),"DNP")</f>
        <v>DNP</v>
      </c>
      <c r="O4309" s="52" t="str">
        <f>IFERROR(VLOOKUP($A4309,$A$106:$Q$3105,6,FALSE),"DNP")</f>
        <v>DNP</v>
      </c>
      <c r="P4309" s="52" t="str">
        <f>IFERROR(VLOOKUP($A4309,$A$106:$Q$3105,7,FALSE),"DNP")</f>
        <v>DNP</v>
      </c>
      <c r="Q4309" s="52" t="str">
        <f>IFERROR(VLOOKUP($A4309,$A$106:$Q$3105,8,FALSE),"DNP")</f>
        <v>DNP</v>
      </c>
      <c r="R4309" s="52" t="str">
        <f>IFERROR(VLOOKUP($A4309,$A$106:$Q$3105,9,FALSE),"DNP")</f>
        <v>DNP</v>
      </c>
      <c r="S4309" s="52" t="str">
        <f>IFERROR(VLOOKUP($A4309,$A$106:$Q$3105,10,FALSE),"DNP")</f>
        <v>DNP</v>
      </c>
      <c r="T4309" s="52" t="str">
        <f>IFERROR(VLOOKUP($A4309,$A$106:$Q$3105,11,FALSE),"DNP")</f>
        <v>DNP</v>
      </c>
      <c r="U4309" s="52" t="str">
        <f>IFERROR(VLOOKUP($A4309,$A$106:$Q$3105,12,FALSE),"DNP")</f>
        <v>DNP</v>
      </c>
      <c r="V4309" s="52" t="str">
        <f>IFERROR(VLOOKUP($A4309,$A$106:$Q$3105,13,FALSE),"DNP")</f>
        <v>DNP</v>
      </c>
      <c r="W4309" s="239" t="str">
        <f>IF(OR(V4309="DNP",V4309=""),"DNP",SUM(N4309:V4309))</f>
        <v>DNP</v>
      </c>
      <c r="X4309" s="240" t="str">
        <f>IFERROR(VLOOKUP($A4309,$A$106:$Q$3105,17,FALSE),"DNP")</f>
        <v>DNP</v>
      </c>
      <c r="Y4309" s="49" t="str">
        <f t="shared" ref="Y4309" si="4294">IF(X4309="DNP","DNP",IF(X4309=1,"T",IF(X4309&gt;1,"W","L")))</f>
        <v>DNP</v>
      </c>
      <c r="Z4309" s="49" t="str">
        <f t="shared" si="4262"/>
        <v/>
      </c>
      <c r="AA4309" s="244" t="str">
        <f t="shared" si="4263"/>
        <v/>
      </c>
      <c r="AB4309" s="250">
        <f t="shared" ref="AB4309" si="4295">IF(AE4309&gt;=4,ROUNDDOWN((((VLOOKUP(MAX(AE4300:AE4309),AE4300:AK4317,7,FALSE)+VLOOKUP(MAX(AE4300:AE4309)-1,AE4300:AK4317,7,FALSE)+VLOOKUP(MAX(AE4300:AE4309)-2,AE4300:AK4317,7,FALSE)+VLOOKUP(MAX(AE4300:AE4309)-3,AE4300:AK4317,7,FALSE))/4)-36)*0.8,0),G4298)</f>
        <v>7</v>
      </c>
      <c r="AC4309" s="246">
        <f t="shared" ref="AC4309:AC4317" si="4296">IF(VLOOKUP(LEFT($A4309,9),$A$106:$Q$3105,17,FALSE)="Played",B4309,"")</f>
        <v>10</v>
      </c>
      <c r="AD4309" t="str">
        <f>IF(W4309&lt;&gt;"DNP","P","DNP")</f>
        <v>DNP</v>
      </c>
      <c r="AE4309" s="52">
        <f>COUNTIF(AD4300:AD4309,"=P")</f>
        <v>0</v>
      </c>
      <c r="AF4309" t="str">
        <f t="shared" si="4266"/>
        <v>DNP</v>
      </c>
      <c r="AG4309" s="247">
        <f>IF(OR(W4309="DNP",W4309="")=TRUE,0,((W4319-W4309)*0.4)+(IF(Y4309="W",0.3,IF(Y4309="T",0,-0.3)))+(IF(X4309="",0,X4309*0.3)))+IF(OR(L4309="DNP",L4309="")=TRUE,0,((L4319-L4309)*0.4)+(IF(Y4309="W",0.3,IF(Y4309="T",0,-0.3)))+(IF(M4309="",0,M4309*0.3)))</f>
        <v>0</v>
      </c>
      <c r="AH4309" s="247">
        <f t="shared" si="4277"/>
        <v>0</v>
      </c>
      <c r="AI4309">
        <f t="shared" si="4270"/>
        <v>10</v>
      </c>
      <c r="AJ4309" t="e">
        <f t="shared" ref="AJ4309" si="4297">AI4309+VLOOKUP(A4309,$A$1663:$O$1767,15,FALSE)</f>
        <v>#N/A</v>
      </c>
      <c r="AK4309" t="str">
        <f t="shared" si="4203"/>
        <v>DNP</v>
      </c>
    </row>
    <row r="4310" spans="1:37" ht="16.5" thickBot="1" x14ac:dyDescent="0.3">
      <c r="A4310" s="238" t="str">
        <f>CONCATENATE($C$10,"Wk ",B4310,"P",A4298)</f>
        <v>2015Wk 11P58</v>
      </c>
      <c r="B4310" s="52">
        <v>11</v>
      </c>
      <c r="C4310" s="52" t="str">
        <f>IFERROR(VLOOKUP($A4310,$A$106:$Q$3105,5,FALSE),"DNP")</f>
        <v>DNP</v>
      </c>
      <c r="D4310" s="52" t="str">
        <f>IFERROR(VLOOKUP($A4310,$A$106:$Q$3105,6,FALSE),"DNP")</f>
        <v>DNP</v>
      </c>
      <c r="E4310" s="52" t="str">
        <f>IFERROR(VLOOKUP($A4310,$A$106:$Q$3105,7,FALSE),"DNP")</f>
        <v>DNP</v>
      </c>
      <c r="F4310" s="52" t="str">
        <f>IFERROR(VLOOKUP($A4310,$A$106:$Q$3105,8,FALSE),"DNP")</f>
        <v>DNP</v>
      </c>
      <c r="G4310" s="52" t="str">
        <f>IFERROR(VLOOKUP($A4310,$A$106:$Q$3105,9,FALSE),"DNP")</f>
        <v>DNP</v>
      </c>
      <c r="H4310" s="52" t="str">
        <f>IFERROR(VLOOKUP($A4310,$A$106:$Q$3105,10,FALSE),"DNP")</f>
        <v>DNP</v>
      </c>
      <c r="I4310" s="52" t="str">
        <f>IFERROR(VLOOKUP($A4310,$A$106:$Q$3105,11,FALSE),"DNP")</f>
        <v>DNP</v>
      </c>
      <c r="J4310" s="52" t="str">
        <f>IFERROR(VLOOKUP($A4310,$A$106:$Q$3105,12,FALSE),"DNP")</f>
        <v>DNP</v>
      </c>
      <c r="K4310" s="52" t="str">
        <f>IFERROR(VLOOKUP($A4310,$A$106:$Q$3105,13,FALSE),"DNP")</f>
        <v>DNP</v>
      </c>
      <c r="L4310" s="239" t="str">
        <f>IF(OR(K4310="DNP",K4310=""),"DNP",SUM(C4310:K4310))</f>
        <v>DNP</v>
      </c>
      <c r="M4310" s="240" t="str">
        <f>IFERROR(VLOOKUP($A4310,$A$106:$Q$3105,17,FALSE),"DNP")</f>
        <v>DNP</v>
      </c>
      <c r="N4310" s="241"/>
      <c r="O4310" s="241"/>
      <c r="P4310" s="241"/>
      <c r="Q4310" s="241"/>
      <c r="R4310" s="241"/>
      <c r="S4310" s="241"/>
      <c r="T4310" s="241"/>
      <c r="U4310" s="241"/>
      <c r="V4310" s="241"/>
      <c r="W4310" s="242"/>
      <c r="X4310" s="243"/>
      <c r="Y4310" s="49" t="str">
        <f t="shared" ref="Y4310" si="4298">IF(M4310="DNP","DNP",IF(M4310=1,"T",IF(M4310&gt;1,"W","L")))</f>
        <v>DNP</v>
      </c>
      <c r="Z4310" s="49" t="str">
        <f t="shared" si="4262"/>
        <v/>
      </c>
      <c r="AA4310" s="244" t="str">
        <f t="shared" si="4263"/>
        <v/>
      </c>
      <c r="AB4310" s="250">
        <f t="shared" ref="AB4310" si="4299">IF(AE4310&gt;=4,ROUNDDOWN((((VLOOKUP(MAX(AE4300:AE4310),AE4300:AK4317,7,FALSE)+VLOOKUP(MAX(AE4300:AE4310)-1,AE4300:AK4317,7,FALSE)+VLOOKUP(MAX(AE4300:AE4310)-2,AE4300:AK4317,7,FALSE)+VLOOKUP(MAX(AE4300:AE4310)-3,AE4300:AK4317,7,FALSE))/4)-36)*0.8,0),G4298)</f>
        <v>7</v>
      </c>
      <c r="AC4310" s="246">
        <f t="shared" si="4296"/>
        <v>11</v>
      </c>
      <c r="AD4310" t="str">
        <f>IF(L4310&lt;&gt;"DNP","P","DNP")</f>
        <v>DNP</v>
      </c>
      <c r="AE4310" s="52">
        <f>COUNTIF(AD4300:AD4310,"=P")</f>
        <v>0</v>
      </c>
      <c r="AF4310" t="str">
        <f t="shared" si="4266"/>
        <v>DNP</v>
      </c>
      <c r="AG4310" s="247">
        <f>IF(OR(W4310="DNP",W4310="")=TRUE,0,((W4319-W4310)*0.4)+(IF(Y4310="W",0.3,IF(Y4310="T",0,-0.3)))+(IF(X4310="",0,X4310*0.3)))+IF(OR(L4310="DNP",L4310="")=TRUE,0,((L4319-L4310)*0.4)+(IF(Y4310="W",0.3,IF(Y4310="T",0,-0.3)))+(IF(M4310="",0,M4310*0.3)))</f>
        <v>0</v>
      </c>
      <c r="AH4310" s="247">
        <f t="shared" si="4277"/>
        <v>0</v>
      </c>
      <c r="AI4310">
        <f t="shared" si="4270"/>
        <v>10</v>
      </c>
      <c r="AJ4310" t="e">
        <f t="shared" ref="AJ4310" si="4300">AI4310+VLOOKUP(A4310,$A$1830:$O$1934,15,FALSE)</f>
        <v>#N/A</v>
      </c>
      <c r="AK4310" t="str">
        <f t="shared" si="4203"/>
        <v>DNP</v>
      </c>
    </row>
    <row r="4311" spans="1:37" ht="16.5" thickBot="1" x14ac:dyDescent="0.3">
      <c r="A4311" s="238" t="str">
        <f>CONCATENATE($C$10,"Wk ",B4311,"P",A4298)</f>
        <v>2015Wk 12P58</v>
      </c>
      <c r="B4311" s="52">
        <v>12</v>
      </c>
      <c r="C4311" s="241"/>
      <c r="D4311" s="241"/>
      <c r="E4311" s="241"/>
      <c r="F4311" s="241"/>
      <c r="G4311" s="241"/>
      <c r="H4311" s="241"/>
      <c r="I4311" s="241"/>
      <c r="J4311" s="241"/>
      <c r="K4311" s="241"/>
      <c r="L4311" s="248"/>
      <c r="M4311" s="249"/>
      <c r="N4311" s="52" t="str">
        <f>IFERROR(VLOOKUP($A4311,$A$106:$Q$3105,5,FALSE),"DNP")</f>
        <v>DNP</v>
      </c>
      <c r="O4311" s="52" t="str">
        <f>IFERROR(VLOOKUP($A4311,$A$106:$Q$3105,6,FALSE),"DNP")</f>
        <v>DNP</v>
      </c>
      <c r="P4311" s="52" t="str">
        <f>IFERROR(VLOOKUP($A4311,$A$106:$Q$3105,7,FALSE),"DNP")</f>
        <v>DNP</v>
      </c>
      <c r="Q4311" s="52" t="str">
        <f>IFERROR(VLOOKUP($A4311,$A$106:$Q$3105,8,FALSE),"DNP")</f>
        <v>DNP</v>
      </c>
      <c r="R4311" s="52" t="str">
        <f>IFERROR(VLOOKUP($A4311,$A$106:$Q$3105,9,FALSE),"DNP")</f>
        <v>DNP</v>
      </c>
      <c r="S4311" s="52" t="str">
        <f>IFERROR(VLOOKUP($A4311,$A$106:$Q$3105,10,FALSE),"DNP")</f>
        <v>DNP</v>
      </c>
      <c r="T4311" s="52" t="str">
        <f>IFERROR(VLOOKUP($A4311,$A$106:$Q$3105,11,FALSE),"DNP")</f>
        <v>DNP</v>
      </c>
      <c r="U4311" s="52" t="str">
        <f>IFERROR(VLOOKUP($A4311,$A$106:$Q$3105,12,FALSE),"DNP")</f>
        <v>DNP</v>
      </c>
      <c r="V4311" s="52" t="str">
        <f>IFERROR(VLOOKUP($A4311,$A$106:$Q$3105,13,FALSE),"DNP")</f>
        <v>DNP</v>
      </c>
      <c r="W4311" s="239" t="str">
        <f>IF(OR(V4311="DNP",V4311=""),"DNP",SUM(N4311:V4311))</f>
        <v>DNP</v>
      </c>
      <c r="X4311" s="240" t="str">
        <f>IFERROR(VLOOKUP($A4311,$A$106:$Q$3105,17,FALSE),"DNP")</f>
        <v>DNP</v>
      </c>
      <c r="Y4311" s="49" t="str">
        <f t="shared" ref="Y4311" si="4301">IF(X4311="DNP","DNP",IF(X4311=1,"T",IF(X4311&gt;1,"W","L")))</f>
        <v>DNP</v>
      </c>
      <c r="Z4311" s="49" t="str">
        <f t="shared" si="4262"/>
        <v/>
      </c>
      <c r="AA4311" s="244" t="str">
        <f t="shared" si="4263"/>
        <v/>
      </c>
      <c r="AB4311" s="250">
        <f t="shared" ref="AB4311" si="4302">IF(AE4311&gt;=4,ROUNDDOWN((((VLOOKUP(MAX(AE4300:AE4311),AE4300:AK4317,7,FALSE)+VLOOKUP(MAX(AE4300:AE4311)-1,AE4300:AK4317,7,FALSE)+VLOOKUP(MAX(AE4300:AE4311)-2,AE4300:AK4317,7,FALSE)+VLOOKUP(MAX(AE4300:AE4311)-3,AE4300:AK4317,7,FALSE))/4)-36)*0.8,0),G4298)</f>
        <v>7</v>
      </c>
      <c r="AC4311" s="246">
        <f t="shared" si="4296"/>
        <v>12</v>
      </c>
      <c r="AD4311" t="str">
        <f>IF(W4311&lt;&gt;"DNP","P","DNP")</f>
        <v>DNP</v>
      </c>
      <c r="AE4311" s="52">
        <f>COUNTIF(AD4300:AD4311,"=P")</f>
        <v>0</v>
      </c>
      <c r="AF4311" t="str">
        <f t="shared" si="4266"/>
        <v>DNP</v>
      </c>
      <c r="AG4311" s="247">
        <f>IF(OR(W4311="DNP",W4311="")=TRUE,0,((W4319-W4311)*0.4)+(IF(Y4311="W",0.3,IF(Y4311="T",0,-0.3)))+(IF(X4311="",0,X4311*0.3)))+IF(OR(L4311="DNP",L4311="")=TRUE,0,((L4319-L4311)*0.4)+(IF(Y4311="W",0.3,IF(Y4311="T",0,-0.3)))+(IF(M4311="",0,M4311*0.3)))</f>
        <v>0</v>
      </c>
      <c r="AH4311" s="247">
        <f t="shared" si="4277"/>
        <v>0</v>
      </c>
      <c r="AI4311">
        <f t="shared" si="4270"/>
        <v>10</v>
      </c>
      <c r="AJ4311" t="e">
        <f t="shared" ref="AJ4311" si="4303">AI4311+VLOOKUP(A4311,$A$1997:$O$2101,15,FALSE)</f>
        <v>#N/A</v>
      </c>
      <c r="AK4311" t="str">
        <f t="shared" si="4203"/>
        <v>DNP</v>
      </c>
    </row>
    <row r="4312" spans="1:37" ht="16.5" thickBot="1" x14ac:dyDescent="0.3">
      <c r="A4312" s="238" t="str">
        <f>CONCATENATE($C$10,"Wk ",B4312,"P",A4298)</f>
        <v>2015Wk 13P58</v>
      </c>
      <c r="B4312" s="52">
        <v>13</v>
      </c>
      <c r="C4312" s="52" t="str">
        <f>IFERROR(VLOOKUP($A4312,$A$106:$Q$3105,5,FALSE),"DNP")</f>
        <v>DNP</v>
      </c>
      <c r="D4312" s="52" t="str">
        <f>IFERROR(VLOOKUP($A4312,$A$106:$Q$3105,6,FALSE),"DNP")</f>
        <v>DNP</v>
      </c>
      <c r="E4312" s="52" t="str">
        <f>IFERROR(VLOOKUP($A4312,$A$106:$Q$3105,7,FALSE),"DNP")</f>
        <v>DNP</v>
      </c>
      <c r="F4312" s="52" t="str">
        <f>IFERROR(VLOOKUP($A4312,$A$106:$Q$3105,8,FALSE),"DNP")</f>
        <v>DNP</v>
      </c>
      <c r="G4312" s="52" t="str">
        <f>IFERROR(VLOOKUP($A4312,$A$106:$Q$3105,9,FALSE),"DNP")</f>
        <v>DNP</v>
      </c>
      <c r="H4312" s="52" t="str">
        <f>IFERROR(VLOOKUP($A4312,$A$106:$Q$3105,10,FALSE),"DNP")</f>
        <v>DNP</v>
      </c>
      <c r="I4312" s="52" t="str">
        <f>IFERROR(VLOOKUP($A4312,$A$106:$Q$3105,11,FALSE),"DNP")</f>
        <v>DNP</v>
      </c>
      <c r="J4312" s="52" t="str">
        <f>IFERROR(VLOOKUP($A4312,$A$106:$Q$3105,12,FALSE),"DNP")</f>
        <v>DNP</v>
      </c>
      <c r="K4312" s="52" t="str">
        <f>IFERROR(VLOOKUP($A4312,$A$106:$Q$3105,13,FALSE),"DNP")</f>
        <v>DNP</v>
      </c>
      <c r="L4312" s="239" t="str">
        <f>IF(OR(K4312="DNP",K4312=""),"DNP",SUM(C4312:K4312))</f>
        <v>DNP</v>
      </c>
      <c r="M4312" s="240" t="str">
        <f>IFERROR(VLOOKUP($A4312,$A$106:$Q$3105,17,FALSE),"DNP")</f>
        <v>DNP</v>
      </c>
      <c r="N4312" s="241"/>
      <c r="O4312" s="241"/>
      <c r="P4312" s="241"/>
      <c r="Q4312" s="241"/>
      <c r="R4312" s="241"/>
      <c r="S4312" s="241"/>
      <c r="T4312" s="241"/>
      <c r="U4312" s="241"/>
      <c r="V4312" s="241"/>
      <c r="W4312" s="242"/>
      <c r="X4312" s="243"/>
      <c r="Y4312" s="49" t="str">
        <f t="shared" ref="Y4312" si="4304">IF(M4312="DNP","DNP",IF(M4312=1,"T",IF(M4312&gt;1,"W","L")))</f>
        <v>DNP</v>
      </c>
      <c r="Z4312" s="49" t="str">
        <f t="shared" si="4262"/>
        <v/>
      </c>
      <c r="AA4312" s="244" t="str">
        <f t="shared" si="4263"/>
        <v/>
      </c>
      <c r="AB4312" s="250">
        <f t="shared" ref="AB4312" si="4305">IF(AE4312&gt;=4,ROUNDDOWN((((VLOOKUP(MAX(AE4300:AE4312),AE4300:AK4317,7,FALSE)+VLOOKUP(MAX(AE4300:AE4312)-1,AE4300:AK4317,7,FALSE)+VLOOKUP(MAX(AE4300:AE4312)-2,AE4300:AK4317,7,FALSE)+VLOOKUP(MAX(AE4300:AE4312)-3,AE4300:AK4317,7,FALSE))/4)-36)*0.8,0),G4298)</f>
        <v>7</v>
      </c>
      <c r="AC4312" s="246">
        <f t="shared" si="4296"/>
        <v>13</v>
      </c>
      <c r="AD4312" t="str">
        <f>IF(L4312&lt;&gt;"DNP","P","DNP")</f>
        <v>DNP</v>
      </c>
      <c r="AE4312" s="52">
        <f>COUNTIF(AD4300:AD4312,"=P")</f>
        <v>0</v>
      </c>
      <c r="AF4312" t="str">
        <f t="shared" si="4266"/>
        <v>DNP</v>
      </c>
      <c r="AG4312" s="247">
        <f>IF(OR(W4312="DNP",W4312="")=TRUE,0,((W4319-W4312)*0.4)+(IF(Y4312="W",0.3,IF(Y4312="T",0,-0.3)))+(IF(X4312="",0,X4312*0.3)))+IF(OR(L4312="DNP",L4312="")=TRUE,0,((L4319-L4312)*0.4)+(IF(Y4312="W",0.3,IF(Y4312="T",0,-0.3)))+(IF(M4312="",0,M4312*0.3)))</f>
        <v>0</v>
      </c>
      <c r="AH4312" s="247">
        <f t="shared" si="4277"/>
        <v>0</v>
      </c>
      <c r="AI4312">
        <f t="shared" si="4270"/>
        <v>10</v>
      </c>
      <c r="AJ4312" t="e">
        <f t="shared" ref="AJ4312" si="4306">AI4312+VLOOKUP(A4312,$A$2164:$O$2268,15,FALSE)</f>
        <v>#N/A</v>
      </c>
      <c r="AK4312" t="str">
        <f t="shared" si="4203"/>
        <v>DNP</v>
      </c>
    </row>
    <row r="4313" spans="1:37" ht="16.5" thickBot="1" x14ac:dyDescent="0.3">
      <c r="A4313" s="238" t="str">
        <f>CONCATENATE($C$10,"Wk ",B4313,"P",A4298)</f>
        <v>2015Wk 14P58</v>
      </c>
      <c r="B4313" s="52">
        <v>14</v>
      </c>
      <c r="C4313" s="241"/>
      <c r="D4313" s="241"/>
      <c r="E4313" s="241"/>
      <c r="F4313" s="241"/>
      <c r="G4313" s="241"/>
      <c r="H4313" s="241"/>
      <c r="I4313" s="241"/>
      <c r="J4313" s="241"/>
      <c r="K4313" s="241"/>
      <c r="L4313" s="248"/>
      <c r="M4313" s="249"/>
      <c r="N4313" s="52" t="str">
        <f>IFERROR(VLOOKUP($A4313,$A$106:$Q$3105,5,FALSE),"DNP")</f>
        <v>DNP</v>
      </c>
      <c r="O4313" s="52" t="str">
        <f>IFERROR(VLOOKUP($A4313,$A$106:$Q$3105,6,FALSE),"DNP")</f>
        <v>DNP</v>
      </c>
      <c r="P4313" s="52" t="str">
        <f>IFERROR(VLOOKUP($A4313,$A$106:$Q$3105,7,FALSE),"DNP")</f>
        <v>DNP</v>
      </c>
      <c r="Q4313" s="52" t="str">
        <f>IFERROR(VLOOKUP($A4313,$A$106:$Q$3105,8,FALSE),"DNP")</f>
        <v>DNP</v>
      </c>
      <c r="R4313" s="52" t="str">
        <f>IFERROR(VLOOKUP($A4313,$A$106:$Q$3105,9,FALSE),"DNP")</f>
        <v>DNP</v>
      </c>
      <c r="S4313" s="52" t="str">
        <f>IFERROR(VLOOKUP($A4313,$A$106:$Q$3105,10,FALSE),"DNP")</f>
        <v>DNP</v>
      </c>
      <c r="T4313" s="52" t="str">
        <f>IFERROR(VLOOKUP($A4313,$A$106:$Q$3105,11,FALSE),"DNP")</f>
        <v>DNP</v>
      </c>
      <c r="U4313" s="52" t="str">
        <f>IFERROR(VLOOKUP($A4313,$A$106:$Q$3105,12,FALSE),"DNP")</f>
        <v>DNP</v>
      </c>
      <c r="V4313" s="52" t="str">
        <f>IFERROR(VLOOKUP($A4313,$A$106:$Q$3105,13,FALSE),"DNP")</f>
        <v>DNP</v>
      </c>
      <c r="W4313" s="239" t="str">
        <f>IF(OR(V4313="DNP",V4313=""),"DNP",SUM(N4313:V4313))</f>
        <v>DNP</v>
      </c>
      <c r="X4313" s="240" t="str">
        <f>IFERROR(VLOOKUP($A4313,$A$106:$Q$3105,17,FALSE),"DNP")</f>
        <v>DNP</v>
      </c>
      <c r="Y4313" s="49" t="str">
        <f t="shared" ref="Y4313" si="4307">IF(X4313="DNP","DNP",IF(X4313=1,"T",IF(X4313&gt;1,"W","L")))</f>
        <v>DNP</v>
      </c>
      <c r="Z4313" s="49" t="str">
        <f t="shared" si="4262"/>
        <v/>
      </c>
      <c r="AA4313" s="244" t="str">
        <f t="shared" si="4263"/>
        <v/>
      </c>
      <c r="AB4313" s="250">
        <f t="shared" ref="AB4313" si="4308">IF(AE4313&gt;=4,ROUNDDOWN((((VLOOKUP(MAX(AE4300:AE4313),AE4300:AK4317,7,FALSE)+VLOOKUP(MAX(AE4300:AE4313)-1,AE4300:AK4317,7,FALSE)+VLOOKUP(MAX(AE4300:AE4313)-2,AE4300:AK4317,7,FALSE)+VLOOKUP(MAX(AE4300:AE4313)-3,AE4300:AK4317,7,FALSE))/4)-36)*0.8,0),G4298)</f>
        <v>7</v>
      </c>
      <c r="AC4313" s="246">
        <f t="shared" si="4296"/>
        <v>14</v>
      </c>
      <c r="AD4313" t="str">
        <f>IF(W4313&lt;&gt;"DNP","P","DNP")</f>
        <v>DNP</v>
      </c>
      <c r="AE4313" s="52">
        <f>COUNTIF(AD4300:AD4313,"=P")</f>
        <v>0</v>
      </c>
      <c r="AF4313" t="str">
        <f t="shared" si="4266"/>
        <v>DNP</v>
      </c>
      <c r="AG4313" s="247">
        <f>IF(OR(W4313="DNP",W4313="")=TRUE,0,((W4319-W4313)*0.4)+(IF(Y4313="W",0.3,IF(Y4313="T",0,-0.3)))+(IF(X4313="",0,X4313*0.3)))+IF(OR(L4313="DNP",L4313="")=TRUE,0,((L4319-L4313)*0.4)+(IF(Y4313="W",0.3,IF(Y4313="T",0,-0.3)))+(IF(M4313="",0,M4313*0.3)))</f>
        <v>0</v>
      </c>
      <c r="AH4313" s="247">
        <f t="shared" si="4277"/>
        <v>0</v>
      </c>
      <c r="AI4313">
        <f t="shared" si="4270"/>
        <v>10</v>
      </c>
      <c r="AJ4313" t="e">
        <f t="shared" ref="AJ4313" si="4309">AI4313+VLOOKUP(A4313,$A$2331:$O$2435,15,FALSE)</f>
        <v>#N/A</v>
      </c>
      <c r="AK4313" t="str">
        <f t="shared" si="4203"/>
        <v>DNP</v>
      </c>
    </row>
    <row r="4314" spans="1:37" ht="16.5" thickBot="1" x14ac:dyDescent="0.3">
      <c r="A4314" s="238" t="str">
        <f>CONCATENATE($C$10,"Wk ",B4314,"P",A4298)</f>
        <v>2015Wk 15P58</v>
      </c>
      <c r="B4314" s="52">
        <v>15</v>
      </c>
      <c r="C4314" s="52" t="str">
        <f>IFERROR(VLOOKUP($A4314,$A$106:$Q$3105,5,FALSE),"DNP")</f>
        <v>DNP</v>
      </c>
      <c r="D4314" s="52" t="str">
        <f>IFERROR(VLOOKUP($A4314,$A$106:$Q$3105,6,FALSE),"DNP")</f>
        <v>DNP</v>
      </c>
      <c r="E4314" s="52" t="str">
        <f>IFERROR(VLOOKUP($A4314,$A$106:$Q$3105,7,FALSE),"DNP")</f>
        <v>DNP</v>
      </c>
      <c r="F4314" s="52" t="str">
        <f>IFERROR(VLOOKUP($A4314,$A$106:$Q$3105,8,FALSE),"DNP")</f>
        <v>DNP</v>
      </c>
      <c r="G4314" s="52" t="str">
        <f>IFERROR(VLOOKUP($A4314,$A$106:$Q$3105,9,FALSE),"DNP")</f>
        <v>DNP</v>
      </c>
      <c r="H4314" s="52" t="str">
        <f>IFERROR(VLOOKUP($A4314,$A$106:$Q$3105,10,FALSE),"DNP")</f>
        <v>DNP</v>
      </c>
      <c r="I4314" s="52" t="str">
        <f>IFERROR(VLOOKUP($A4314,$A$106:$Q$3105,11,FALSE),"DNP")</f>
        <v>DNP</v>
      </c>
      <c r="J4314" s="52" t="str">
        <f>IFERROR(VLOOKUP($A4314,$A$106:$Q$3105,12,FALSE),"DNP")</f>
        <v>DNP</v>
      </c>
      <c r="K4314" s="52" t="str">
        <f>IFERROR(VLOOKUP($A4314,$A$106:$Q$3105,13,FALSE),"DNP")</f>
        <v>DNP</v>
      </c>
      <c r="L4314" s="239" t="str">
        <f>IF(OR(K4314="DNP",K4314=""),"DNP",SUM(C4314:K4314))</f>
        <v>DNP</v>
      </c>
      <c r="M4314" s="240" t="str">
        <f>IFERROR(VLOOKUP($A4314,$A$106:$Q$3105,17,FALSE),"DNP")</f>
        <v>DNP</v>
      </c>
      <c r="N4314" s="241"/>
      <c r="O4314" s="241"/>
      <c r="P4314" s="241"/>
      <c r="Q4314" s="241"/>
      <c r="R4314" s="241"/>
      <c r="S4314" s="241"/>
      <c r="T4314" s="241"/>
      <c r="U4314" s="241"/>
      <c r="V4314" s="241"/>
      <c r="W4314" s="242"/>
      <c r="X4314" s="243"/>
      <c r="Y4314" s="49" t="str">
        <f t="shared" ref="Y4314" si="4310">IF(M4314="DNP","DNP",IF(M4314=1,"T",IF(M4314&gt;1,"W","L")))</f>
        <v>DNP</v>
      </c>
      <c r="Z4314" s="49" t="str">
        <f t="shared" si="4262"/>
        <v/>
      </c>
      <c r="AA4314" s="244" t="str">
        <f t="shared" si="4263"/>
        <v/>
      </c>
      <c r="AB4314" s="250">
        <f t="shared" ref="AB4314" si="4311">IF(AE4314&gt;=4,ROUNDDOWN((((VLOOKUP(MAX(AE4300:AE4314),AE4300:AK4317,7,FALSE)+VLOOKUP(MAX(AE4300:AE4314)-1,AE4300:AK4317,7,FALSE)+VLOOKUP(MAX(AE4300:AE4314)-2,AE4300:AK4317,7,FALSE)+VLOOKUP(MAX(AE4300:AE4314)-3,AE4300:AK4317,7,FALSE))/4)-36)*0.8,0),G4298)</f>
        <v>7</v>
      </c>
      <c r="AC4314" s="246">
        <f t="shared" si="4296"/>
        <v>15</v>
      </c>
      <c r="AD4314" t="str">
        <f>IF(L4314&lt;&gt;"DNP","P","DNP")</f>
        <v>DNP</v>
      </c>
      <c r="AE4314" s="52">
        <f>COUNTIF(AD4300:AD4314,"=P")</f>
        <v>0</v>
      </c>
      <c r="AF4314" t="str">
        <f t="shared" si="4266"/>
        <v>DNP</v>
      </c>
      <c r="AG4314" s="247">
        <f>IF(OR(W4314="DNP",W4314="")=TRUE,0,((W4319-W4314)*0.4)+(IF(Y4314="W",0.3,IF(Y4314="T",0,-0.3)))+(IF(X4314="",0,X4314*0.3)))+IF(OR(L4314="DNP",L4314="")=TRUE,0,((L4319-L4314)*0.4)+(IF(Y4314="W",0.3,IF(Y4314="T",0,-0.3)))+(IF(M4314="",0,M4314*0.3)))</f>
        <v>0</v>
      </c>
      <c r="AH4314" s="247">
        <f t="shared" si="4277"/>
        <v>0</v>
      </c>
      <c r="AI4314">
        <f t="shared" si="4270"/>
        <v>10</v>
      </c>
      <c r="AJ4314" t="e">
        <f t="shared" ref="AJ4314" si="4312">AI4314+VLOOKUP(A4314,$A$2498:$O$2602,15,FALSE)</f>
        <v>#N/A</v>
      </c>
      <c r="AK4314" t="str">
        <f t="shared" si="4203"/>
        <v>DNP</v>
      </c>
    </row>
    <row r="4315" spans="1:37" ht="16.5" thickBot="1" x14ac:dyDescent="0.3">
      <c r="A4315" s="238" t="str">
        <f>CONCATENATE($C$10,"Wk ",B4315,"P",A4298)</f>
        <v>2015Wk 16P58</v>
      </c>
      <c r="B4315" s="52">
        <v>16</v>
      </c>
      <c r="C4315" s="241"/>
      <c r="D4315" s="241"/>
      <c r="E4315" s="241"/>
      <c r="F4315" s="241"/>
      <c r="G4315" s="241"/>
      <c r="H4315" s="241"/>
      <c r="I4315" s="241"/>
      <c r="J4315" s="241"/>
      <c r="K4315" s="241"/>
      <c r="L4315" s="248"/>
      <c r="M4315" s="249"/>
      <c r="N4315" s="52" t="str">
        <f>IFERROR(VLOOKUP($A4315,$A$106:$Q$3105,5,FALSE),"DNP")</f>
        <v>DNP</v>
      </c>
      <c r="O4315" s="52" t="str">
        <f>IFERROR(VLOOKUP($A4315,$A$106:$Q$3105,6,FALSE),"DNP")</f>
        <v>DNP</v>
      </c>
      <c r="P4315" s="52" t="str">
        <f>IFERROR(VLOOKUP($A4315,$A$106:$Q$3105,7,FALSE),"DNP")</f>
        <v>DNP</v>
      </c>
      <c r="Q4315" s="52" t="str">
        <f>IFERROR(VLOOKUP($A4315,$A$106:$Q$3105,8,FALSE),"DNP")</f>
        <v>DNP</v>
      </c>
      <c r="R4315" s="52" t="str">
        <f>IFERROR(VLOOKUP($A4315,$A$106:$Q$3105,9,FALSE),"DNP")</f>
        <v>DNP</v>
      </c>
      <c r="S4315" s="52" t="str">
        <f>IFERROR(VLOOKUP($A4315,$A$106:$Q$3105,10,FALSE),"DNP")</f>
        <v>DNP</v>
      </c>
      <c r="T4315" s="52" t="str">
        <f>IFERROR(VLOOKUP($A4315,$A$106:$Q$3105,11,FALSE),"DNP")</f>
        <v>DNP</v>
      </c>
      <c r="U4315" s="52" t="str">
        <f>IFERROR(VLOOKUP($A4315,$A$106:$Q$3105,12,FALSE),"DNP")</f>
        <v>DNP</v>
      </c>
      <c r="V4315" s="52" t="str">
        <f>IFERROR(VLOOKUP($A4315,$A$106:$Q$3105,13,FALSE),"DNP")</f>
        <v>DNP</v>
      </c>
      <c r="W4315" s="239" t="str">
        <f>IF(OR(V4315="DNP",V4315=""),"DNP",SUM(N4315:V4315))</f>
        <v>DNP</v>
      </c>
      <c r="X4315" s="240" t="str">
        <f>IFERROR(VLOOKUP($A4315,$A$106:$Q$3105,17,FALSE),"DNP")</f>
        <v>DNP</v>
      </c>
      <c r="Y4315" s="49" t="str">
        <f t="shared" ref="Y4315" si="4313">IF(X4315="DNP","DNP",IF(X4315=1,"T",IF(X4315&gt;1,"W","L")))</f>
        <v>DNP</v>
      </c>
      <c r="Z4315" s="49" t="str">
        <f t="shared" si="4262"/>
        <v/>
      </c>
      <c r="AA4315" s="244" t="str">
        <f t="shared" si="4263"/>
        <v/>
      </c>
      <c r="AB4315" s="250">
        <f t="shared" ref="AB4315" si="4314">IF(AE4315&gt;=4,ROUNDDOWN((((VLOOKUP(MAX(AE4300:AE4315),AE4300:AK4317,7,FALSE)+VLOOKUP(MAX(AE4300:AE4315)-1,AE4300:AK4317,7,FALSE)+VLOOKUP(MAX(AE4300:AE4315)-2,AE4300:AK4317,7,FALSE)+VLOOKUP(MAX(AE4300:AE4315)-3,AE4300:AK4317,7,FALSE))/4)-36)*0.8,0),G4298)</f>
        <v>7</v>
      </c>
      <c r="AC4315" s="246">
        <f t="shared" si="4296"/>
        <v>16</v>
      </c>
      <c r="AD4315" t="str">
        <f>IF(W4315&lt;&gt;"DNP","P","DNP")</f>
        <v>DNP</v>
      </c>
      <c r="AE4315" s="52">
        <f>COUNTIF(AD4300:AD4315,"=P")</f>
        <v>0</v>
      </c>
      <c r="AF4315" t="str">
        <f t="shared" si="4266"/>
        <v>DNP</v>
      </c>
      <c r="AG4315" s="247">
        <f>IF(OR(W4315="DNP",W4315="")=TRUE,0,((W4319-W4315)*0.4)+(IF(Y4315="W",0.3,IF(Y4315="T",0,-0.3)))+(IF(X4315="",0,X4315*0.3)))+IF(OR(L4315="DNP",L4315="")=TRUE,0,((L4319-L4315)*0.4)+(IF(Y4315="W",0.3,IF(Y4315="T",0,-0.3)))+(IF(M4315="",0,M4315*0.3)))</f>
        <v>0</v>
      </c>
      <c r="AH4315" s="247">
        <f t="shared" si="4277"/>
        <v>0</v>
      </c>
      <c r="AI4315">
        <f t="shared" si="4270"/>
        <v>10</v>
      </c>
      <c r="AJ4315" t="e">
        <f t="shared" ref="AJ4315" si="4315">AI4315+VLOOKUP(A4315,$A$2665:$O$2769,15,FALSE)</f>
        <v>#N/A</v>
      </c>
      <c r="AK4315" t="str">
        <f t="shared" si="4203"/>
        <v>DNP</v>
      </c>
    </row>
    <row r="4316" spans="1:37" ht="16.5" thickBot="1" x14ac:dyDescent="0.3">
      <c r="A4316" s="238" t="str">
        <f>CONCATENATE($C$10,"Wk ",B4316,"P",A4298)</f>
        <v>2015Wk 17P58</v>
      </c>
      <c r="B4316" s="52">
        <v>17</v>
      </c>
      <c r="C4316" s="52" t="str">
        <f>IFERROR(VLOOKUP($A4316,$A$106:$Q$3105,5,FALSE),"DNP")</f>
        <v>DNP</v>
      </c>
      <c r="D4316" s="52" t="str">
        <f>IFERROR(VLOOKUP($A4316,$A$106:$Q$3105,6,FALSE),"DNP")</f>
        <v>DNP</v>
      </c>
      <c r="E4316" s="52" t="str">
        <f>IFERROR(VLOOKUP($A4316,$A$106:$Q$3105,7,FALSE),"DNP")</f>
        <v>DNP</v>
      </c>
      <c r="F4316" s="52" t="str">
        <f>IFERROR(VLOOKUP($A4316,$A$106:$Q$3105,8,FALSE),"DNP")</f>
        <v>DNP</v>
      </c>
      <c r="G4316" s="52" t="str">
        <f>IFERROR(VLOOKUP($A4316,$A$106:$Q$3105,9,FALSE),"DNP")</f>
        <v>DNP</v>
      </c>
      <c r="H4316" s="52" t="str">
        <f>IFERROR(VLOOKUP($A4316,$A$106:$Q$3105,10,FALSE),"DNP")</f>
        <v>DNP</v>
      </c>
      <c r="I4316" s="52" t="str">
        <f>IFERROR(VLOOKUP($A4316,$A$106:$Q$3105,11,FALSE),"DNP")</f>
        <v>DNP</v>
      </c>
      <c r="J4316" s="52" t="str">
        <f>IFERROR(VLOOKUP($A4316,$A$106:$Q$3105,12,FALSE),"DNP")</f>
        <v>DNP</v>
      </c>
      <c r="K4316" s="52" t="str">
        <f>IFERROR(VLOOKUP($A4316,$A$106:$Q$3105,13,FALSE),"DNP")</f>
        <v>DNP</v>
      </c>
      <c r="L4316" s="239" t="str">
        <f>IF(OR(K4316="DNP",K4316=""),"DNP",SUM(C4316:K4316))</f>
        <v>DNP</v>
      </c>
      <c r="M4316" s="240" t="str">
        <f>IFERROR(VLOOKUP($A4316,$A$106:$Q$3105,17,FALSE),"DNP")</f>
        <v>DNP</v>
      </c>
      <c r="N4316" s="241"/>
      <c r="O4316" s="241"/>
      <c r="P4316" s="241"/>
      <c r="Q4316" s="241"/>
      <c r="R4316" s="241"/>
      <c r="S4316" s="241"/>
      <c r="T4316" s="241"/>
      <c r="U4316" s="241"/>
      <c r="V4316" s="241"/>
      <c r="W4316" s="242"/>
      <c r="X4316" s="243"/>
      <c r="Y4316" s="49" t="str">
        <f t="shared" ref="Y4316" si="4316">IF(M4316="DNP","DNP",IF(M4316=1,"T",IF(M4316&gt;1,"W","L")))</f>
        <v>DNP</v>
      </c>
      <c r="Z4316" s="49" t="str">
        <f t="shared" si="4262"/>
        <v/>
      </c>
      <c r="AA4316" s="244" t="str">
        <f t="shared" si="4263"/>
        <v/>
      </c>
      <c r="AB4316" s="250">
        <f t="shared" ref="AB4316" si="4317">IF(AE4316&gt;=4,ROUNDDOWN((((VLOOKUP(MAX(AE4300:AE4316),AE4300:AK4317,7,FALSE)+VLOOKUP(MAX(AE4300:AE4316)-1,AE4300:AK4317,7,FALSE)+VLOOKUP(MAX(AE4300:AE4316)-2,AE4300:AK4317,7,FALSE)+VLOOKUP(MAX(AE4300:AE4316)-3,AE4300:AK4317,7,FALSE))/4)-36)*0.8,0),G4298)</f>
        <v>7</v>
      </c>
      <c r="AC4316" s="246">
        <f t="shared" si="4296"/>
        <v>17</v>
      </c>
      <c r="AD4316" t="str">
        <f>IF(L4316&lt;&gt;"DNP","P","DNP")</f>
        <v>DNP</v>
      </c>
      <c r="AE4316" s="52">
        <f>COUNTIF(AD4300:AD4316,"=P")</f>
        <v>0</v>
      </c>
      <c r="AF4316" t="str">
        <f t="shared" si="4266"/>
        <v>DNP</v>
      </c>
      <c r="AG4316" s="247">
        <f>IF(OR(W4316="DNP",W4316="")=TRUE,0,((W4319-W4316)*0.4)+(IF(Y4316="W",0.3,IF(Y4316="T",0,-0.3)))+(IF(X4316="",0,X4316*0.3)))+IF(OR(L4316="DNP",L4316="")=TRUE,0,((L4319-L4316)*0.4)+(IF(Y4316="W",0.3,IF(Y4316="T",0,-0.3)))+(IF(M4316="",0,M4316*0.3)))</f>
        <v>0</v>
      </c>
      <c r="AH4316" s="247">
        <f t="shared" si="4277"/>
        <v>0</v>
      </c>
      <c r="AI4316">
        <f t="shared" si="4270"/>
        <v>10</v>
      </c>
      <c r="AJ4316" t="e">
        <f t="shared" ref="AJ4316" si="4318">AI4316+VLOOKUP(A4316,$A$2832:$O$2936,15,FALSE)</f>
        <v>#N/A</v>
      </c>
      <c r="AK4316" t="str">
        <f t="shared" si="4203"/>
        <v>DNP</v>
      </c>
    </row>
    <row r="4317" spans="1:37" ht="16.5" thickBot="1" x14ac:dyDescent="0.3">
      <c r="A4317" s="238" t="str">
        <f>CONCATENATE($C$10,"Wk ",B4317,"P",A4298)</f>
        <v>2015Wk 18P58</v>
      </c>
      <c r="B4317" s="52">
        <v>18</v>
      </c>
      <c r="C4317" s="241"/>
      <c r="D4317" s="241"/>
      <c r="E4317" s="241"/>
      <c r="F4317" s="241"/>
      <c r="G4317" s="241"/>
      <c r="H4317" s="241"/>
      <c r="I4317" s="241"/>
      <c r="J4317" s="241"/>
      <c r="K4317" s="241"/>
      <c r="L4317" s="248"/>
      <c r="M4317" s="249"/>
      <c r="N4317" s="52" t="str">
        <f>IFERROR(VLOOKUP($A4317,$A$106:$Q$3105,5,FALSE),"DNP")</f>
        <v>DNP</v>
      </c>
      <c r="O4317" s="52" t="str">
        <f>IFERROR(VLOOKUP($A4317,$A$106:$Q$3105,6,FALSE),"DNP")</f>
        <v>DNP</v>
      </c>
      <c r="P4317" s="52" t="str">
        <f>IFERROR(VLOOKUP($A4317,$A$106:$Q$3105,7,FALSE),"DNP")</f>
        <v>DNP</v>
      </c>
      <c r="Q4317" s="52" t="str">
        <f>IFERROR(VLOOKUP($A4317,$A$106:$Q$3105,8,FALSE),"DNP")</f>
        <v>DNP</v>
      </c>
      <c r="R4317" s="52" t="str">
        <f>IFERROR(VLOOKUP($A4317,$A$106:$Q$3105,9,FALSE),"DNP")</f>
        <v>DNP</v>
      </c>
      <c r="S4317" s="52" t="str">
        <f>IFERROR(VLOOKUP($A4317,$A$106:$Q$3105,10,FALSE),"DNP")</f>
        <v>DNP</v>
      </c>
      <c r="T4317" s="52" t="str">
        <f>IFERROR(VLOOKUP($A4317,$A$106:$Q$3105,11,FALSE),"DNP")</f>
        <v>DNP</v>
      </c>
      <c r="U4317" s="52" t="str">
        <f>IFERROR(VLOOKUP($A4317,$A$106:$Q$3105,12,FALSE),"DNP")</f>
        <v>DNP</v>
      </c>
      <c r="V4317" s="52" t="str">
        <f>IFERROR(VLOOKUP($A4317,$A$106:$Q$3105,13,FALSE),"DNP")</f>
        <v>DNP</v>
      </c>
      <c r="W4317" s="239" t="str">
        <f>IF(OR(V4317="DNP",V4317=""),"DNP",SUM(N4317:V4317))</f>
        <v>DNP</v>
      </c>
      <c r="X4317" s="240" t="str">
        <f>IFERROR(VLOOKUP($A4317,$A$106:$Q$3105,17,FALSE),"DNP")</f>
        <v>DNP</v>
      </c>
      <c r="Y4317" s="49" t="str">
        <f t="shared" ref="Y4317" si="4319">IF(X4317="DNP","DNP",IF(X4317=1,"T",IF(X4317&gt;1,"W","L")))</f>
        <v>DNP</v>
      </c>
      <c r="Z4317" s="49" t="str">
        <f t="shared" si="4262"/>
        <v/>
      </c>
      <c r="AA4317" s="244" t="str">
        <f t="shared" si="4263"/>
        <v/>
      </c>
      <c r="AB4317" s="250">
        <f t="shared" ref="AB4317" si="4320">IF(AE4317&gt;=4,ROUNDDOWN((((VLOOKUP(MAX(AE4300:AE4317),AE4300:AK4317,7,FALSE)+VLOOKUP(MAX(AE4300:AE4317)-1,AE4300:AK4317,7,FALSE)+VLOOKUP(MAX(AE4300:AE4317)-2,AE4300:AK4317,7,FALSE)+VLOOKUP(MAX(AE4300:AE4317)-3,AE4300:AK4317,7,FALSE))/4)-36)*0.8,0),G4298)</f>
        <v>7</v>
      </c>
      <c r="AC4317" s="246">
        <f t="shared" si="4296"/>
        <v>18</v>
      </c>
      <c r="AD4317" t="str">
        <f>IF(W4317&lt;&gt;"DNP","P","DNP")</f>
        <v>DNP</v>
      </c>
      <c r="AE4317" s="52">
        <f>COUNTIF(AD4300:AD4317,"=P")</f>
        <v>0</v>
      </c>
      <c r="AF4317" t="str">
        <f t="shared" si="4266"/>
        <v>DNP</v>
      </c>
      <c r="AG4317" s="247">
        <f>IF(OR(W4317="DNP",W4317="")=TRUE,0,((W4319-W4317)*0.4)+(IF(Y4317="W",0.3,IF(Y4317="T",0,-0.3)))+(IF(X4317="",0,X4317*0.3)))+IF(OR(L4317="DNP",L4317="")=TRUE,0,((L4319-L4317)*0.4)+(IF(Y4317="W",0.3,IF(Y4317="T",0,-0.3)))+(IF(M4317="",0,M4317*0.3)))</f>
        <v>0</v>
      </c>
      <c r="AH4317" s="247">
        <f t="shared" si="4277"/>
        <v>0</v>
      </c>
      <c r="AI4317">
        <f t="shared" si="4270"/>
        <v>10</v>
      </c>
      <c r="AJ4317" t="e">
        <f t="shared" ref="AJ4317" si="4321">AI4317+VLOOKUP(A4317,$A$2999:$O$3103,15,FALSE)</f>
        <v>#N/A</v>
      </c>
      <c r="AK4317" t="str">
        <f t="shared" si="4203"/>
        <v>DNP</v>
      </c>
    </row>
    <row r="4318" spans="1:37" ht="18" x14ac:dyDescent="0.25">
      <c r="A4318" s="238" t="str">
        <f>CONCATENATE($C$10,"S&amp;AP",A4298)</f>
        <v>2015S&amp;AP58</v>
      </c>
      <c r="B4318" s="251" t="s">
        <v>321</v>
      </c>
      <c r="C4318" s="252" t="str">
        <f>CONCATENATE(SUM(C4300:C4317)+100,COUNT(C4300:C4317)+100)</f>
        <v>100100</v>
      </c>
      <c r="D4318" s="252" t="str">
        <f t="shared" ref="D4318:K4318" si="4322">CONCATENATE(SUM(D4300:D4317)+100,COUNT(D4300:D4317)+100)</f>
        <v>100100</v>
      </c>
      <c r="E4318" s="252" t="str">
        <f t="shared" si="4322"/>
        <v>100100</v>
      </c>
      <c r="F4318" s="252" t="str">
        <f t="shared" si="4322"/>
        <v>100100</v>
      </c>
      <c r="G4318" s="252" t="str">
        <f t="shared" si="4322"/>
        <v>100100</v>
      </c>
      <c r="H4318" s="252" t="str">
        <f t="shared" si="4322"/>
        <v>100100</v>
      </c>
      <c r="I4318" s="252" t="str">
        <f t="shared" si="4322"/>
        <v>100100</v>
      </c>
      <c r="J4318" s="252" t="str">
        <f t="shared" si="4322"/>
        <v>100100</v>
      </c>
      <c r="K4318" s="252" t="str">
        <f t="shared" si="4322"/>
        <v>100100</v>
      </c>
      <c r="L4318" s="253"/>
      <c r="M4318" s="254">
        <f>SUM(M4300:M4317)</f>
        <v>0</v>
      </c>
      <c r="N4318" s="252" t="str">
        <f>CONCATENATE(SUM(N4300:N4317)+100,COUNT(N4300:N4317)+100)</f>
        <v>100100</v>
      </c>
      <c r="O4318" s="252" t="str">
        <f t="shared" ref="O4318:V4318" si="4323">CONCATENATE(SUM(O4300:O4317)+100,COUNT(O4300:O4317)+100)</f>
        <v>100100</v>
      </c>
      <c r="P4318" s="252" t="str">
        <f t="shared" si="4323"/>
        <v>100100</v>
      </c>
      <c r="Q4318" s="252" t="str">
        <f t="shared" si="4323"/>
        <v>100100</v>
      </c>
      <c r="R4318" s="252" t="str">
        <f t="shared" si="4323"/>
        <v>100100</v>
      </c>
      <c r="S4318" s="252" t="str">
        <f t="shared" si="4323"/>
        <v>100100</v>
      </c>
      <c r="T4318" s="252" t="str">
        <f t="shared" si="4323"/>
        <v>100100</v>
      </c>
      <c r="U4318" s="252" t="str">
        <f t="shared" si="4323"/>
        <v>100100</v>
      </c>
      <c r="V4318" s="252" t="str">
        <f t="shared" si="4323"/>
        <v>100100</v>
      </c>
      <c r="W4318" s="253"/>
      <c r="X4318" s="254">
        <f>SUM(X4300:X4317)</f>
        <v>0</v>
      </c>
      <c r="Y4318" s="255"/>
      <c r="Z4318" s="256"/>
      <c r="AA4318" s="257"/>
      <c r="AB4318" s="52"/>
      <c r="AC4318" s="52"/>
    </row>
    <row r="4319" spans="1:37" ht="18" x14ac:dyDescent="0.25">
      <c r="B4319" s="251" t="s">
        <v>322</v>
      </c>
      <c r="C4319" s="258" t="e">
        <f>AVERAGE(C4300:C4317)</f>
        <v>#DIV/0!</v>
      </c>
      <c r="D4319" s="258" t="e">
        <f t="shared" ref="D4319:K4319" si="4324">AVERAGE(D4300:D4317)</f>
        <v>#DIV/0!</v>
      </c>
      <c r="E4319" s="258" t="e">
        <f t="shared" si="4324"/>
        <v>#DIV/0!</v>
      </c>
      <c r="F4319" s="258" t="e">
        <f t="shared" si="4324"/>
        <v>#DIV/0!</v>
      </c>
      <c r="G4319" s="258" t="e">
        <f t="shared" si="4324"/>
        <v>#DIV/0!</v>
      </c>
      <c r="H4319" s="258" t="e">
        <f t="shared" si="4324"/>
        <v>#DIV/0!</v>
      </c>
      <c r="I4319" s="258" t="e">
        <f t="shared" si="4324"/>
        <v>#DIV/0!</v>
      </c>
      <c r="J4319" s="258" t="e">
        <f t="shared" si="4324"/>
        <v>#DIV/0!</v>
      </c>
      <c r="K4319" s="258" t="e">
        <f t="shared" si="4324"/>
        <v>#DIV/0!</v>
      </c>
      <c r="L4319" s="259" t="e">
        <f>SUM(C4319:K4319)</f>
        <v>#DIV/0!</v>
      </c>
      <c r="M4319" s="260"/>
      <c r="N4319" s="258" t="e">
        <f>AVERAGE(N4300:N4317)</f>
        <v>#DIV/0!</v>
      </c>
      <c r="O4319" s="258" t="e">
        <f t="shared" ref="O4319:V4319" si="4325">AVERAGE(O4300:O4317)</f>
        <v>#DIV/0!</v>
      </c>
      <c r="P4319" s="261" t="e">
        <f t="shared" si="4325"/>
        <v>#DIV/0!</v>
      </c>
      <c r="Q4319" s="261" t="e">
        <f t="shared" si="4325"/>
        <v>#DIV/0!</v>
      </c>
      <c r="R4319" s="261" t="e">
        <f t="shared" si="4325"/>
        <v>#DIV/0!</v>
      </c>
      <c r="S4319" s="261" t="e">
        <f t="shared" si="4325"/>
        <v>#DIV/0!</v>
      </c>
      <c r="T4319" s="261" t="e">
        <f t="shared" si="4325"/>
        <v>#DIV/0!</v>
      </c>
      <c r="U4319" s="261" t="e">
        <f t="shared" si="4325"/>
        <v>#DIV/0!</v>
      </c>
      <c r="V4319" s="261" t="e">
        <f t="shared" si="4325"/>
        <v>#DIV/0!</v>
      </c>
      <c r="W4319" s="262" t="e">
        <f>SUM(N4319:V4319)</f>
        <v>#DIV/0!</v>
      </c>
      <c r="X4319" s="260"/>
      <c r="Y4319" s="148"/>
      <c r="Z4319" s="263"/>
      <c r="AA4319" s="264"/>
      <c r="AB4319" s="52"/>
      <c r="AC4319" s="52"/>
    </row>
    <row r="4320" spans="1:37" x14ac:dyDescent="0.25">
      <c r="B4320" s="265"/>
      <c r="C4320" s="266"/>
      <c r="D4320" s="265"/>
      <c r="E4320" s="266"/>
      <c r="F4320" s="265"/>
      <c r="G4320" s="266"/>
      <c r="H4320" s="265"/>
      <c r="I4320" s="266"/>
      <c r="J4320" s="265"/>
      <c r="K4320" s="266"/>
      <c r="L4320" s="265"/>
      <c r="M4320" s="266"/>
      <c r="N4320" s="265"/>
      <c r="O4320" s="266"/>
      <c r="P4320" s="265"/>
      <c r="Q4320" s="266"/>
      <c r="R4320" s="265"/>
      <c r="S4320" s="266"/>
      <c r="T4320" s="265"/>
      <c r="U4320" s="266"/>
      <c r="V4320" s="265"/>
      <c r="W4320" s="266"/>
      <c r="X4320" s="265"/>
      <c r="Y4320" s="266"/>
      <c r="Z4320" s="265"/>
      <c r="AA4320" s="266"/>
      <c r="AB4320" s="265"/>
      <c r="AC4320" s="266"/>
    </row>
    <row r="4321" spans="1:37" ht="18.75" thickBot="1" x14ac:dyDescent="0.3">
      <c r="B4321" s="267"/>
      <c r="C4321" s="267"/>
      <c r="D4321" s="267"/>
      <c r="E4321" s="296" t="s">
        <v>323</v>
      </c>
      <c r="F4321" s="297"/>
      <c r="G4321" s="297"/>
      <c r="H4321" s="297"/>
      <c r="I4321" s="297"/>
      <c r="J4321" s="297"/>
      <c r="K4321" s="297"/>
      <c r="L4321" s="297"/>
      <c r="M4321" s="297"/>
    </row>
    <row r="4322" spans="1:37" ht="16.5" thickBot="1" x14ac:dyDescent="0.3">
      <c r="B4322" s="267"/>
      <c r="C4322" s="52"/>
      <c r="D4322" s="268" t="s">
        <v>324</v>
      </c>
      <c r="E4322" s="293" t="s">
        <v>325</v>
      </c>
      <c r="F4322" s="294"/>
      <c r="G4322" s="294"/>
      <c r="H4322" s="294"/>
      <c r="I4322" s="294"/>
      <c r="J4322" s="294"/>
      <c r="K4322" s="294"/>
      <c r="L4322" s="294"/>
      <c r="M4322" s="295"/>
      <c r="O4322" s="273"/>
      <c r="P4322" t="s">
        <v>326</v>
      </c>
      <c r="R4322" t="s">
        <v>327</v>
      </c>
    </row>
    <row r="4323" spans="1:37" x14ac:dyDescent="0.25">
      <c r="B4323" s="267"/>
      <c r="C4323" s="52"/>
      <c r="D4323" s="269">
        <f>MAX(AC4300:AC4317)</f>
        <v>18</v>
      </c>
      <c r="E4323" s="270" t="s">
        <v>328</v>
      </c>
      <c r="F4323" s="271" t="s">
        <v>329</v>
      </c>
      <c r="G4323" s="271" t="s">
        <v>330</v>
      </c>
      <c r="H4323" s="271" t="s">
        <v>331</v>
      </c>
      <c r="I4323" s="271" t="s">
        <v>332</v>
      </c>
      <c r="J4323" s="271" t="s">
        <v>19</v>
      </c>
      <c r="K4323" s="271" t="s">
        <v>333</v>
      </c>
      <c r="L4323" s="271" t="s">
        <v>334</v>
      </c>
      <c r="M4323" s="272" t="s">
        <v>312</v>
      </c>
      <c r="N4323" t="s">
        <v>318</v>
      </c>
      <c r="O4323" s="273" t="s">
        <v>18</v>
      </c>
      <c r="P4323" s="274" t="s">
        <v>335</v>
      </c>
      <c r="Q4323" s="274" t="s">
        <v>336</v>
      </c>
      <c r="R4323" t="s">
        <v>0</v>
      </c>
      <c r="S4323" t="s">
        <v>1</v>
      </c>
      <c r="T4323" t="s">
        <v>13</v>
      </c>
      <c r="U4323" t="s">
        <v>337</v>
      </c>
      <c r="V4323" s="237" t="s">
        <v>338</v>
      </c>
      <c r="W4323" s="237" t="s">
        <v>339</v>
      </c>
      <c r="X4323" s="237" t="s">
        <v>340</v>
      </c>
      <c r="Y4323" s="237" t="s">
        <v>341</v>
      </c>
      <c r="Z4323" s="237" t="s">
        <v>342</v>
      </c>
      <c r="AA4323" s="237" t="s">
        <v>343</v>
      </c>
      <c r="AB4323" s="237" t="s">
        <v>344</v>
      </c>
      <c r="AC4323" s="237" t="s">
        <v>345</v>
      </c>
    </row>
    <row r="4324" spans="1:37" ht="16.5" thickBot="1" x14ac:dyDescent="0.3">
      <c r="A4324" s="238" t="str">
        <f>CONCATENATE($C$10,"P",A4298)</f>
        <v>2015P58</v>
      </c>
      <c r="B4324" s="275"/>
      <c r="C4324" s="52" t="str">
        <f>C4298</f>
        <v>Curt Smith</v>
      </c>
      <c r="D4324" s="276">
        <f>IF(D4323=0,G4298,VLOOKUP(D4323,B4300:AB4317,27,FALSE))</f>
        <v>7</v>
      </c>
      <c r="E4324" s="277">
        <f>E4327+E4330</f>
        <v>0</v>
      </c>
      <c r="F4324" s="277">
        <f>F4327+F4330</f>
        <v>0</v>
      </c>
      <c r="G4324" s="277">
        <f>G4327+G4330</f>
        <v>0</v>
      </c>
      <c r="H4324" s="277">
        <f>H4327+H4330</f>
        <v>0</v>
      </c>
      <c r="I4324" s="277">
        <f>I4327+I4330</f>
        <v>0</v>
      </c>
      <c r="J4324" s="278" t="e">
        <f>E4324/I4324</f>
        <v>#DIV/0!</v>
      </c>
      <c r="K4324" s="279" t="e">
        <f>F4324/SUM(F4324:H4324)</f>
        <v>#DIV/0!</v>
      </c>
      <c r="L4324" s="277">
        <f>L4327+L4330</f>
        <v>0</v>
      </c>
      <c r="M4324" s="277">
        <f>M4327+M4330</f>
        <v>0</v>
      </c>
      <c r="N4324" s="247">
        <f>VLOOKUP(D4323,AC4300:AH4317,6,FALSE)</f>
        <v>0</v>
      </c>
      <c r="O4324">
        <f>IFERROR(VLOOKUP(D4323,AC4300:AI4317,7,FALSE),AI4300)</f>
        <v>10</v>
      </c>
      <c r="P4324" s="134" t="e">
        <f>IF(D4324&lt;=-1,ROUNDUP(((((ROUNDDOWN((AVERAGE(L4300:L4317,W4300:W4317)-36)*0.8,0)+0.001)/0.8)+36)*(COUNT(L4300:L4317,W4300:W4317)+1))-SUM(L4300:L4317,W4300:W4317),0),ROUNDUP(((((ROUNDDOWN((AVERAGE(L4300:L4317,W4300:W4317)-36)*0.8,0)+1)/0.8)+36)*(COUNT(L4300:L4317,W4300:W4317)+1))-SUM(L4300:L4317,W4300:W4317),0))</f>
        <v>#DIV/0!</v>
      </c>
      <c r="Q4324" s="134" t="e">
        <f>IF(ROUNDDOWN((AVERAGE(L4300:L4317,W4300:W4317)-36)*0.8,0)&lt;=0,ROUNDDOWN(((((ROUNDDOWN((AVERAGE(L4300:L4317,W4300:W4317)-36)*0.8,0)-1)/0.8)+36)*(COUNT(L4300:L4317,W4300:W4317)+1))-SUM(L4300:L4317,W4300:W4317),0),ROUNDDOWN(((((ROUNDDOWN((AVERAGE(L4300:L4317,W4300:W4317)-36)*0.8,0)-0.001)/0.8)+36)*(COUNT(L4300:L4317,W4300:W4317)+1))-SUM(L4300:L4317,W4300:W4317),0))</f>
        <v>#DIV/0!</v>
      </c>
      <c r="R4324" s="247" t="e">
        <f>L4319</f>
        <v>#DIV/0!</v>
      </c>
      <c r="S4324" s="247" t="e">
        <f>W4319</f>
        <v>#DIV/0!</v>
      </c>
      <c r="T4324">
        <f>SUMIF(AD4300:AD4317,"P",AI4300:AI4317)</f>
        <v>0</v>
      </c>
      <c r="U4324">
        <f>SUMIF(AD4300:AD4317,"P",AJ4300:AJ4317)</f>
        <v>0</v>
      </c>
      <c r="V4324" s="280" t="e">
        <f>SUM(COUNTIF(C4300:C4317,3),COUNTIF(D4300:D4317,2),COUNTIF(E4300:E4317,3),COUNTIF(F4300:F4317,2),COUNTIF(G4300:G4317,2),COUNTIF(H4300:H4317,1),COUNTIF(I4300:I4317,2),COUNTIF(J4300:J4317,1),COUNTIF(K4300:K4317,2),COUNTIF(N4300:N4317,2),COUNTIF(O4300:O4317,2),COUNTIF(P4300:P4317,3),COUNTIF(Q4300:Q4317,2),COUNTIF(R4300:R4317,1),COUNTIF(S4300:S4317,2),COUNTIF(T4300:T4317,1),COUNTIF(U4300:U4317,2),COUNTIF(V4300:V4317,3))/(9*MAX($AE4300:$AE4317))</f>
        <v>#DIV/0!</v>
      </c>
      <c r="W4324" s="280" t="e">
        <f>SUM(COUNTIF(C4300:C4317,4),COUNTIF(D4300:D4317,3),COUNTIF(E4300:E4317,4),COUNTIF(F4300:F4317,3),COUNTIF(G4300:G4317,3),COUNTIF(H4300:H4317,2),COUNTIF(I4300:I4317,3),COUNTIF(J4300:J4317,2),COUNTIF(K4300:K4317,3),COUNTIF(N4300:N4317,3),COUNTIF(O4300:O4317,3),COUNTIF(P4300:P4317,4),COUNTIF(Q4300:Q4317,3),COUNTIF(R4300:R4317,2),COUNTIF(S4300:S4317,3),COUNTIF(T4300:T4317,2),COUNTIF(U4300:U4317,3),COUNTIF(V4300:V4317,4))/(9*MAX($AE4300:$AE4317))</f>
        <v>#DIV/0!</v>
      </c>
      <c r="X4324" s="280" t="e">
        <f>SUM(COUNTIF(C4300:C4317,5),COUNTIF(D4300:D4317,4),COUNTIF(E4300:E4317,5),COUNTIF(F4300:F4317,4),COUNTIF(G4300:G4317,4),COUNTIF(H4300:H4317,3),COUNTIF(I4300:I4317,4),COUNTIF(J4300:J4317,3),COUNTIF(K4300:K4317,4),COUNTIF(N4300:N4317,4),COUNTIF(O4300:O4317,4),COUNTIF(P4300:P4317,5),COUNTIF(Q4300:Q4317,4),COUNTIF(R4300:R4317,3),COUNTIF(S4300:S4317,4),COUNTIF(T4300:T4317,3),COUNTIF(U4300:U4317,4),COUNTIF(V4300:V4317,5))/(9*MAX($AE4300:$AE4317))</f>
        <v>#DIV/0!</v>
      </c>
      <c r="Y4324" s="280" t="e">
        <f>SUM(COUNTIF(C4300:C4317,6),COUNTIF(D4300:D4317,5),COUNTIF(E4300:E4317,6),COUNTIF(F4300:F4317,5),COUNTIF(G4300:G4317,5),COUNTIF(H4300:H4317,4),COUNTIF(I4300:I4317,5),COUNTIF(J4300:J4317,4),COUNTIF(K4300:K4317,5),COUNTIF(N4300:N4317,5),COUNTIF(O4300:O4317,5),COUNTIF(P4300:P4317,6),COUNTIF(Q4300:Q4317,5),COUNTIF(R4300:R4317,4),COUNTIF(S4300:S4317,5),COUNTIF(T4300:T4317,4),COUNTIF(U4300:U4317,5),COUNTIF(V4300:V4317,6))/(9*MAX($AE4300:$AE4317))</f>
        <v>#DIV/0!</v>
      </c>
      <c r="Z4324" s="280" t="e">
        <f>SUM(COUNTIF(C4300:C4317,"&gt;=7"),COUNTIF(D4300:D4317,"&gt;=6"),COUNTIF(E4300:E4317,"&gt;=7"),COUNTIF(F4300:F4317,"&gt;=6"),COUNTIF(G4300:G4317,"&gt;=6"),COUNTIF(H4300:H4317,"&gt;=5"),COUNTIF(I4300:I4317,"&gt;=6"),COUNTIF(J4300:J4317,"&gt;=5"),COUNTIF(K4300:K4317,"&gt;=6"),COUNTIF(N4300:N4317,"&gt;=6"),COUNTIF(O4300:O4317,"&gt;=6"),COUNTIF(P4300:P4317,"&gt;=7"),COUNTIF(Q4300:Q4317,"&gt;=6"),COUNTIF(R4300:R4317,"&gt;=5"),COUNTIF(S4300:S4317,"&gt;=6"),COUNTIF(T4300:T4317,"&gt;=5"),COUNTIF(U4300:U4317,"&gt;=6"),COUNTIF(V4300:V4317,"&gt;=7"))/(9*MAX($AE4300:$AE4317))</f>
        <v>#DIV/0!</v>
      </c>
      <c r="AA4324">
        <f>AVERAGE(AI4300:AI4309)</f>
        <v>10</v>
      </c>
      <c r="AB4324">
        <f t="shared" ref="AB4324" si="4326">MAX(AI4300:AI4317)</f>
        <v>10</v>
      </c>
      <c r="AC4324">
        <f>MIN(AI4300:AI4316)</f>
        <v>10</v>
      </c>
    </row>
    <row r="4325" spans="1:37" x14ac:dyDescent="0.25">
      <c r="E4325" s="293" t="s">
        <v>346</v>
      </c>
      <c r="F4325" s="294"/>
      <c r="G4325" s="294"/>
      <c r="H4325" s="294"/>
      <c r="I4325" s="294"/>
      <c r="J4325" s="294"/>
      <c r="K4325" s="294"/>
      <c r="L4325" s="294"/>
      <c r="M4325" s="295"/>
    </row>
    <row r="4326" spans="1:37" x14ac:dyDescent="0.25">
      <c r="E4326" s="270" t="s">
        <v>328</v>
      </c>
      <c r="F4326" s="271" t="s">
        <v>329</v>
      </c>
      <c r="G4326" s="271" t="s">
        <v>330</v>
      </c>
      <c r="H4326" s="271" t="s">
        <v>331</v>
      </c>
      <c r="I4326" s="271" t="s">
        <v>332</v>
      </c>
      <c r="J4326" s="271" t="s">
        <v>19</v>
      </c>
      <c r="K4326" s="271" t="s">
        <v>333</v>
      </c>
      <c r="L4326" s="271" t="s">
        <v>334</v>
      </c>
      <c r="M4326" s="272" t="s">
        <v>312</v>
      </c>
    </row>
    <row r="4327" spans="1:37" ht="16.5" thickBot="1" x14ac:dyDescent="0.3">
      <c r="E4327" s="281">
        <f>M4318</f>
        <v>0</v>
      </c>
      <c r="F4327" s="199">
        <f>COUNTIF(M4300:M4317,"&gt;1")</f>
        <v>0</v>
      </c>
      <c r="G4327" s="199">
        <f>COUNTIF(M4300:M4317,"&lt;1")</f>
        <v>0</v>
      </c>
      <c r="H4327" s="199">
        <f>COUNTIF(M4300:M4317,"=1")</f>
        <v>0</v>
      </c>
      <c r="I4327" s="199">
        <f>SUM(F4327:H4327)*2</f>
        <v>0</v>
      </c>
      <c r="J4327" s="278" t="e">
        <f>E4327/I4327</f>
        <v>#DIV/0!</v>
      </c>
      <c r="K4327" s="279" t="e">
        <f>F4327/SUM(F4327:H4327)</f>
        <v>#DIV/0!</v>
      </c>
      <c r="L4327" s="282">
        <f>SUM(Z4300,Z4302,Z4304,Z4306,Z4308,Z4310,Z4312,Z4314,Z4316)</f>
        <v>0</v>
      </c>
      <c r="M4327" s="283">
        <f>SUM(AA4300,AA4302,AA4304,AA4306,AA4308,AA4310,AA4312,AA4314,AA4316)</f>
        <v>0</v>
      </c>
    </row>
    <row r="4328" spans="1:37" x14ac:dyDescent="0.25">
      <c r="E4328" s="293" t="s">
        <v>347</v>
      </c>
      <c r="F4328" s="294"/>
      <c r="G4328" s="294"/>
      <c r="H4328" s="294"/>
      <c r="I4328" s="294"/>
      <c r="J4328" s="294"/>
      <c r="K4328" s="294"/>
      <c r="L4328" s="294"/>
      <c r="M4328" s="295"/>
    </row>
    <row r="4329" spans="1:37" x14ac:dyDescent="0.25">
      <c r="E4329" s="270" t="s">
        <v>328</v>
      </c>
      <c r="F4329" s="271" t="s">
        <v>329</v>
      </c>
      <c r="G4329" s="271" t="s">
        <v>330</v>
      </c>
      <c r="H4329" s="271" t="s">
        <v>331</v>
      </c>
      <c r="I4329" s="271" t="s">
        <v>332</v>
      </c>
      <c r="J4329" s="271" t="s">
        <v>19</v>
      </c>
      <c r="K4329" s="271" t="s">
        <v>333</v>
      </c>
      <c r="L4329" s="271" t="s">
        <v>334</v>
      </c>
      <c r="M4329" s="272" t="s">
        <v>312</v>
      </c>
    </row>
    <row r="4330" spans="1:37" ht="16.5" thickBot="1" x14ac:dyDescent="0.3">
      <c r="E4330" s="281">
        <f>X4318</f>
        <v>0</v>
      </c>
      <c r="F4330" s="199">
        <f>COUNTIF(X4300:X4317,"&gt;1")</f>
        <v>0</v>
      </c>
      <c r="G4330" s="199">
        <f>COUNTIF(X4300:X4317,"&lt;1")</f>
        <v>0</v>
      </c>
      <c r="H4330" s="199">
        <f>COUNTIF(X4300:X4317,"=1")</f>
        <v>0</v>
      </c>
      <c r="I4330" s="199">
        <f>SUM(F4330:H4330)*2</f>
        <v>0</v>
      </c>
      <c r="J4330" s="278" t="e">
        <f>E4330/I4330</f>
        <v>#DIV/0!</v>
      </c>
      <c r="K4330" s="279" t="e">
        <f>F4330/SUM(F4330:H4330)</f>
        <v>#DIV/0!</v>
      </c>
      <c r="L4330" s="284">
        <f>SUM(Z4301,Z4303,Z4305,Z4307,Z4309,Z4311,Z4313,Z4315,Z4317)</f>
        <v>0</v>
      </c>
      <c r="M4330" s="285">
        <f>SUM(AA4301,AA4303,AA4305,AA4307,AA4309,AA4311,AA4313,AA4315,AA4317)</f>
        <v>0</v>
      </c>
    </row>
    <row r="4332" spans="1:37" ht="16.5" thickBot="1" x14ac:dyDescent="0.3"/>
    <row r="4333" spans="1:37" ht="21" thickBot="1" x14ac:dyDescent="0.35">
      <c r="A4333" s="223">
        <v>79</v>
      </c>
      <c r="B4333" s="224"/>
      <c r="C4333" s="225" t="s">
        <v>220</v>
      </c>
      <c r="D4333" s="225"/>
      <c r="E4333" s="225"/>
      <c r="F4333" s="23" t="s">
        <v>308</v>
      </c>
      <c r="G4333" s="226">
        <v>3</v>
      </c>
      <c r="I4333" s="225"/>
      <c r="J4333" s="52"/>
      <c r="K4333" s="52"/>
      <c r="L4333" s="231" t="s">
        <v>0</v>
      </c>
      <c r="M4333" s="287"/>
      <c r="N4333" s="225"/>
      <c r="O4333" s="225"/>
      <c r="P4333" s="225"/>
      <c r="Q4333" s="225"/>
      <c r="R4333" s="225" t="s">
        <v>309</v>
      </c>
      <c r="S4333" s="226"/>
      <c r="T4333" s="52"/>
      <c r="U4333" s="52"/>
      <c r="V4333" s="52"/>
      <c r="W4333" s="231" t="s">
        <v>1</v>
      </c>
      <c r="X4333" s="287"/>
      <c r="Y4333" s="52"/>
      <c r="Z4333" s="52"/>
      <c r="AA4333" s="52"/>
      <c r="AB4333" s="52"/>
      <c r="AC4333" s="52"/>
    </row>
    <row r="4334" spans="1:37" ht="16.5" thickBot="1" x14ac:dyDescent="0.3">
      <c r="B4334" s="52" t="s">
        <v>4</v>
      </c>
      <c r="C4334" s="228">
        <v>1</v>
      </c>
      <c r="D4334" s="229">
        <v>2</v>
      </c>
      <c r="E4334" s="229">
        <v>3</v>
      </c>
      <c r="F4334" s="229">
        <v>4</v>
      </c>
      <c r="G4334" s="229">
        <v>5</v>
      </c>
      <c r="H4334" s="229">
        <v>6</v>
      </c>
      <c r="I4334" s="229">
        <v>7</v>
      </c>
      <c r="J4334" s="229">
        <v>8</v>
      </c>
      <c r="K4334" s="230">
        <v>9</v>
      </c>
      <c r="L4334" s="231" t="s">
        <v>69</v>
      </c>
      <c r="M4334" s="232" t="s">
        <v>8</v>
      </c>
      <c r="N4334" s="233">
        <v>10</v>
      </c>
      <c r="O4334" s="234">
        <v>11</v>
      </c>
      <c r="P4334" s="234">
        <v>12</v>
      </c>
      <c r="Q4334" s="234">
        <v>13</v>
      </c>
      <c r="R4334" s="234">
        <v>14</v>
      </c>
      <c r="S4334" s="234">
        <v>15</v>
      </c>
      <c r="T4334" s="234">
        <v>16</v>
      </c>
      <c r="U4334" s="234">
        <v>17</v>
      </c>
      <c r="V4334" s="234">
        <v>18</v>
      </c>
      <c r="W4334" s="231" t="s">
        <v>69</v>
      </c>
      <c r="X4334" s="232" t="s">
        <v>8</v>
      </c>
      <c r="Y4334" s="235" t="s">
        <v>310</v>
      </c>
      <c r="Z4334" s="236" t="s">
        <v>311</v>
      </c>
      <c r="AA4334" s="235" t="s">
        <v>312</v>
      </c>
      <c r="AB4334" s="235" t="s">
        <v>313</v>
      </c>
      <c r="AC4334" s="237" t="s">
        <v>314</v>
      </c>
      <c r="AD4334" s="237" t="s">
        <v>315</v>
      </c>
      <c r="AE4334" s="237" t="s">
        <v>316</v>
      </c>
      <c r="AF4334" s="237" t="s">
        <v>192</v>
      </c>
      <c r="AG4334" s="237" t="s">
        <v>317</v>
      </c>
      <c r="AH4334" s="237" t="s">
        <v>318</v>
      </c>
      <c r="AI4334" s="237" t="s">
        <v>18</v>
      </c>
      <c r="AJ4334" s="237" t="s">
        <v>319</v>
      </c>
      <c r="AK4334" t="s">
        <v>69</v>
      </c>
    </row>
    <row r="4335" spans="1:37" ht="16.5" thickBot="1" x14ac:dyDescent="0.3">
      <c r="A4335" s="238" t="str">
        <f>CONCATENATE($C$10,"Wk ",B4335,"P",A4333)</f>
        <v>2015Wk 1P79</v>
      </c>
      <c r="B4335" s="52">
        <v>1</v>
      </c>
      <c r="C4335" s="52">
        <f>IFERROR(VLOOKUP($A4335,$A$106:$Q$3105,5,FALSE),"DNP")</f>
        <v>6</v>
      </c>
      <c r="D4335" s="52">
        <f>IFERROR(VLOOKUP($A4335,$A$106:$Q$3105,6,FALSE),"DNP")</f>
        <v>4</v>
      </c>
      <c r="E4335" s="52">
        <f>IFERROR(VLOOKUP($A4335,$A$106:$Q$3105,7,FALSE),"DNP")</f>
        <v>6</v>
      </c>
      <c r="F4335" s="52">
        <f>IFERROR(VLOOKUP($A4335,$A$106:$Q$3105,8,FALSE),"DNP")</f>
        <v>6</v>
      </c>
      <c r="G4335" s="52">
        <f>IFERROR(VLOOKUP($A4335,$A$106:$Q$3105,9,FALSE),"DNP")</f>
        <v>5</v>
      </c>
      <c r="H4335" s="52">
        <f>IFERROR(VLOOKUP($A4335,$A$106:$Q$3105,10,FALSE),"DNP")</f>
        <v>4</v>
      </c>
      <c r="I4335" s="52">
        <f>IFERROR(VLOOKUP($A4335,$A$106:$Q$3105,11,FALSE),"DNP")</f>
        <v>5</v>
      </c>
      <c r="J4335" s="52">
        <f>IFERROR(VLOOKUP($A4335,$A$106:$Q$3105,12,FALSE),"DNP")</f>
        <v>3</v>
      </c>
      <c r="K4335" s="52">
        <f>IFERROR(VLOOKUP($A4335,$A$106:$Q$3105,13,FALSE),"DNP")</f>
        <v>7</v>
      </c>
      <c r="L4335" s="239">
        <f>IF(OR(K4335="DNP",K4335=""),"DNP",SUM(C4335:K4335))</f>
        <v>46</v>
      </c>
      <c r="M4335" s="240">
        <f>IFERROR(VLOOKUP($A4335,$A$106:$Q$3105,17,FALSE),"DNP")</f>
        <v>0</v>
      </c>
      <c r="N4335" s="241"/>
      <c r="O4335" s="241"/>
      <c r="P4335" s="241"/>
      <c r="Q4335" s="241"/>
      <c r="R4335" s="241"/>
      <c r="S4335" s="241"/>
      <c r="T4335" s="241"/>
      <c r="U4335" s="241"/>
      <c r="V4335" s="241"/>
      <c r="W4335" s="242"/>
      <c r="X4335" s="243"/>
      <c r="Y4335" s="49" t="str">
        <f>IF(M4335="DNP","DNP",IF(M4335=1,"T",IF(M4335&gt;1,"W","L")))</f>
        <v>L</v>
      </c>
      <c r="Z4335" s="49">
        <f t="shared" ref="Z4335:Z4352" si="4327">IFERROR(VLOOKUP($A4335,$A$106:$Q$3105,15,FALSE),"")</f>
        <v>0</v>
      </c>
      <c r="AA4335" s="244">
        <f t="shared" ref="AA4335:AA4352" si="4328">IFERROR(VLOOKUP($A4335,$A$106:$Q$3105,16,FALSE),"")</f>
        <v>0</v>
      </c>
      <c r="AB4335" s="245">
        <f t="shared" ref="AB4335" si="4329">G4333</f>
        <v>3</v>
      </c>
      <c r="AC4335" s="246">
        <f t="shared" ref="AC4335:AC4343" si="4330">IF(VLOOKUP(LEFT($A4335,8),$A$106:$Q$3105,17,FALSE)="Played",B4335,"")</f>
        <v>1</v>
      </c>
      <c r="AD4335" t="str">
        <f>IF(L4335&lt;&gt;"DNP","P","DNP")</f>
        <v>P</v>
      </c>
      <c r="AE4335" s="52">
        <f>COUNTIF(AD4335:AD4335,"=P")</f>
        <v>1</v>
      </c>
      <c r="AF4335" t="str">
        <f t="shared" ref="AF4335:AF4352" si="4331">IFERROR(VLOOKUP($A4335,$A$106:$R$3105,18,FALSE),"DNP")</f>
        <v>R</v>
      </c>
      <c r="AG4335" s="247">
        <f>IF(OR(W4335="DNP",W4335="")=TRUE,0,((W4354-W4335)*0.4)+(IF(Y4335="W",0.3,IF(Y4335="T",0,-0.3)))+(IF(X4335="",0,X4335*0.3)))+IF(OR(L4335="DNP",L4335="")=TRUE,0,((L4354-L4335)*0.4)+(IF(Y4335="W",0.3,IF(Y4335="T",0,-0.3)))+(IF(M4335="",0,M4335*0.3)))</f>
        <v>-2.1222222222222227</v>
      </c>
      <c r="AH4335" s="247">
        <f>AG4335</f>
        <v>-2.1222222222222227</v>
      </c>
      <c r="AI4335">
        <f>(34-(AB4335*2))/2</f>
        <v>14</v>
      </c>
      <c r="AJ4335">
        <f t="shared" ref="AJ4335" si="4332">AI4335+VLOOKUP(A4335,$A$160:$O$264,15,FALSE)</f>
        <v>9</v>
      </c>
      <c r="AK4335">
        <f t="shared" ref="AK4335:AK4387" si="4333">IFERROR(L4335+W4335,"DNP")</f>
        <v>46</v>
      </c>
    </row>
    <row r="4336" spans="1:37" ht="16.5" thickBot="1" x14ac:dyDescent="0.3">
      <c r="A4336" s="238" t="str">
        <f>CONCATENATE($C$10,"Wk ",B4336,"P",A4333)</f>
        <v>2015Wk 2P79</v>
      </c>
      <c r="B4336" s="52">
        <v>2</v>
      </c>
      <c r="C4336" s="241"/>
      <c r="D4336" s="241"/>
      <c r="E4336" s="241"/>
      <c r="F4336" s="241"/>
      <c r="G4336" s="241"/>
      <c r="H4336" s="241"/>
      <c r="I4336" s="241"/>
      <c r="J4336" s="241"/>
      <c r="K4336" s="241"/>
      <c r="L4336" s="248"/>
      <c r="M4336" s="249"/>
      <c r="N4336" s="52">
        <f>IFERROR(VLOOKUP($A4336,$A$106:$Q$3105,5,FALSE),"DNP")</f>
        <v>5</v>
      </c>
      <c r="O4336" s="52">
        <f>IFERROR(VLOOKUP($A4336,$A$106:$Q$3105,6,FALSE),"DNP")</f>
        <v>5</v>
      </c>
      <c r="P4336" s="52">
        <f>IFERROR(VLOOKUP($A4336,$A$106:$Q$3105,7,FALSE),"DNP")</f>
        <v>5</v>
      </c>
      <c r="Q4336" s="52">
        <f>IFERROR(VLOOKUP($A4336,$A$106:$Q$3105,8,FALSE),"DNP")</f>
        <v>4</v>
      </c>
      <c r="R4336" s="52">
        <f>IFERROR(VLOOKUP($A4336,$A$106:$Q$3105,9,FALSE),"DNP")</f>
        <v>4</v>
      </c>
      <c r="S4336" s="52">
        <f>IFERROR(VLOOKUP($A4336,$A$106:$Q$3105,10,FALSE),"DNP")</f>
        <v>5</v>
      </c>
      <c r="T4336" s="52">
        <f>IFERROR(VLOOKUP($A4336,$A$106:$Q$3105,11,FALSE),"DNP")</f>
        <v>4</v>
      </c>
      <c r="U4336" s="52">
        <f>IFERROR(VLOOKUP($A4336,$A$106:$Q$3105,12,FALSE),"DNP")</f>
        <v>5</v>
      </c>
      <c r="V4336" s="52">
        <f>IFERROR(VLOOKUP($A4336,$A$106:$Q$3105,13,FALSE),"DNP")</f>
        <v>5</v>
      </c>
      <c r="W4336" s="239">
        <f>IF(OR(V4336="DNP",V4336=""),"DNP",SUM(N4336:V4336))</f>
        <v>42</v>
      </c>
      <c r="X4336" s="240">
        <f>IFERROR(VLOOKUP($A4336,$A$106:$Q$3105,17,FALSE),"DNP")</f>
        <v>0</v>
      </c>
      <c r="Y4336" s="49" t="str">
        <f>IF(X4336="DNP","DNP",IF(X4336=1,"T",IF(X4336&gt;1,"W","L")))</f>
        <v>L</v>
      </c>
      <c r="Z4336" s="49">
        <f t="shared" si="4327"/>
        <v>0</v>
      </c>
      <c r="AA4336" s="244">
        <f t="shared" si="4328"/>
        <v>0</v>
      </c>
      <c r="AB4336" s="245">
        <f t="shared" ref="AB4336" si="4334">G4333</f>
        <v>3</v>
      </c>
      <c r="AC4336" s="246">
        <f t="shared" si="4330"/>
        <v>2</v>
      </c>
      <c r="AD4336" t="str">
        <f>IF(W4336&lt;&gt;"DNP","P","DNP")</f>
        <v>P</v>
      </c>
      <c r="AE4336" s="52">
        <f>COUNTIF(AD4335:AD4336,"=P")</f>
        <v>2</v>
      </c>
      <c r="AF4336" t="str">
        <f t="shared" si="4331"/>
        <v>R</v>
      </c>
      <c r="AG4336" s="247">
        <f>IF(OR(W4336="DNP",W4336="")=TRUE,0,((W4354-W4336)*0.4)+(IF(Y4336="W",0.3,IF(Y4336="T",0,-0.3)))+(IF(X4336="",0,X4336*0.3)))+IF(OR(L4336="DNP",L4336="")=TRUE,0,((L4354-L4336)*0.4)+(IF(Y4336="W",0.3,IF(Y4336="T",0,-0.3)))+(IF(M4336="",0,M4336*0.3)))</f>
        <v>-1.4111111111111143</v>
      </c>
      <c r="AH4336" s="247">
        <f>AG4336+(AG4335*0.67)</f>
        <v>-2.8330000000000037</v>
      </c>
      <c r="AI4336">
        <f t="shared" ref="AI4336:AI4352" si="4335">(34-(AB4336*2))/2</f>
        <v>14</v>
      </c>
      <c r="AJ4336">
        <f t="shared" ref="AJ4336" si="4336">AI4336+VLOOKUP(A4336,$A$327:$O$431,15,FALSE)</f>
        <v>12</v>
      </c>
      <c r="AK4336">
        <f t="shared" si="4333"/>
        <v>42</v>
      </c>
    </row>
    <row r="4337" spans="1:37" ht="16.5" thickBot="1" x14ac:dyDescent="0.3">
      <c r="A4337" s="238" t="str">
        <f>CONCATENATE($C$10,"Wk ",B4337,"P",A4333)</f>
        <v>2015Wk 3P79</v>
      </c>
      <c r="B4337" s="52">
        <v>3</v>
      </c>
      <c r="C4337" s="52">
        <f>IFERROR(VLOOKUP($A4337,$A$106:$Q$3105,5,FALSE),"DNP")</f>
        <v>5</v>
      </c>
      <c r="D4337" s="52">
        <f>IFERROR(VLOOKUP($A4337,$A$106:$Q$3105,6,FALSE),"DNP")</f>
        <v>3</v>
      </c>
      <c r="E4337" s="52">
        <f>IFERROR(VLOOKUP($A4337,$A$106:$Q$3105,7,FALSE),"DNP")</f>
        <v>6</v>
      </c>
      <c r="F4337" s="52">
        <f>IFERROR(VLOOKUP($A4337,$A$106:$Q$3105,8,FALSE),"DNP")</f>
        <v>5</v>
      </c>
      <c r="G4337" s="52">
        <f>IFERROR(VLOOKUP($A4337,$A$106:$Q$3105,9,FALSE),"DNP")</f>
        <v>4</v>
      </c>
      <c r="H4337" s="52">
        <f>IFERROR(VLOOKUP($A4337,$A$106:$Q$3105,10,FALSE),"DNP")</f>
        <v>3</v>
      </c>
      <c r="I4337" s="52">
        <f>IFERROR(VLOOKUP($A4337,$A$106:$Q$3105,11,FALSE),"DNP")</f>
        <v>4</v>
      </c>
      <c r="J4337" s="52">
        <f>IFERROR(VLOOKUP($A4337,$A$106:$Q$3105,12,FALSE),"DNP")</f>
        <v>4</v>
      </c>
      <c r="K4337" s="52">
        <f>IFERROR(VLOOKUP($A4337,$A$106:$Q$3105,13,FALSE),"DNP")</f>
        <v>5</v>
      </c>
      <c r="L4337" s="239">
        <f>IF(OR(K4337="DNP",K4337=""),"DNP",SUM(C4337:K4337))</f>
        <v>39</v>
      </c>
      <c r="M4337" s="240">
        <f>IFERROR(VLOOKUP($A4337,$A$106:$Q$3105,17,FALSE),"DNP")</f>
        <v>2</v>
      </c>
      <c r="N4337" s="241"/>
      <c r="O4337" s="241"/>
      <c r="P4337" s="241"/>
      <c r="Q4337" s="241"/>
      <c r="R4337" s="241"/>
      <c r="S4337" s="241"/>
      <c r="T4337" s="241"/>
      <c r="U4337" s="241"/>
      <c r="V4337" s="241"/>
      <c r="W4337" s="242"/>
      <c r="X4337" s="243"/>
      <c r="Y4337" s="49" t="str">
        <f t="shared" ref="Y4337" si="4337">IF(M4337="DNP","DNP",IF(M4337=1,"T",IF(M4337&gt;1,"W","L")))</f>
        <v>W</v>
      </c>
      <c r="Z4337" s="49">
        <f t="shared" si="4327"/>
        <v>1</v>
      </c>
      <c r="AA4337" s="244">
        <f t="shared" si="4328"/>
        <v>18</v>
      </c>
      <c r="AB4337" s="250">
        <f t="shared" ref="AB4337" si="4338">G4333</f>
        <v>3</v>
      </c>
      <c r="AC4337" s="246">
        <f t="shared" si="4330"/>
        <v>3</v>
      </c>
      <c r="AD4337" t="str">
        <f>IF(L4337&lt;&gt;"DNP","P","DNP")</f>
        <v>P</v>
      </c>
      <c r="AE4337" s="52">
        <f>COUNTIF(AD4335:AD4337,"=P")</f>
        <v>3</v>
      </c>
      <c r="AF4337" t="str">
        <f t="shared" si="4331"/>
        <v>R</v>
      </c>
      <c r="AG4337" s="247">
        <f>IF(OR(W4337="DNP",W4337="")=TRUE,0,((W4354-W4337)*0.4)+(IF(Y4337="W",0.3,IF(Y4337="T",0,-0.3)))+(IF(X4337="",0,X4337*0.3)))+IF(OR(L4337="DNP",L4337="")=TRUE,0,((L4354-L4337)*0.4)+(IF(Y4337="W",0.3,IF(Y4337="T",0,-0.3)))+(IF(M4337="",0,M4337*0.3)))</f>
        <v>1.8777777777777773</v>
      </c>
      <c r="AH4337" s="247">
        <f>AG4337+(AG4336*0.67)+AG4335*0.33</f>
        <v>0.23199999999999721</v>
      </c>
      <c r="AI4337">
        <f t="shared" si="4335"/>
        <v>14</v>
      </c>
      <c r="AJ4337">
        <f t="shared" ref="AJ4337" si="4339">AI4337+VLOOKUP(A4337,$A$494:$O$598,15,FALSE)</f>
        <v>16</v>
      </c>
      <c r="AK4337">
        <f t="shared" si="4333"/>
        <v>39</v>
      </c>
    </row>
    <row r="4338" spans="1:37" ht="16.5" thickBot="1" x14ac:dyDescent="0.3">
      <c r="A4338" s="238" t="str">
        <f>CONCATENATE($C$10,"Wk ",B4338,"P",A4333)</f>
        <v>2015Wk 4P79</v>
      </c>
      <c r="B4338" s="52">
        <v>4</v>
      </c>
      <c r="C4338" s="241"/>
      <c r="D4338" s="241"/>
      <c r="E4338" s="241"/>
      <c r="F4338" s="241"/>
      <c r="G4338" s="241"/>
      <c r="H4338" s="241"/>
      <c r="I4338" s="241"/>
      <c r="J4338" s="241"/>
      <c r="K4338" s="241"/>
      <c r="L4338" s="248"/>
      <c r="M4338" s="249"/>
      <c r="N4338" s="52">
        <f>IFERROR(VLOOKUP($A4338,$A$106:$Q$3105,5,FALSE),"DNP")</f>
        <v>5</v>
      </c>
      <c r="O4338" s="52">
        <f>IFERROR(VLOOKUP($A4338,$A$106:$Q$3105,6,FALSE),"DNP")</f>
        <v>4</v>
      </c>
      <c r="P4338" s="52">
        <f>IFERROR(VLOOKUP($A4338,$A$106:$Q$3105,7,FALSE),"DNP")</f>
        <v>5</v>
      </c>
      <c r="Q4338" s="52">
        <f>IFERROR(VLOOKUP($A4338,$A$106:$Q$3105,8,FALSE),"DNP")</f>
        <v>4</v>
      </c>
      <c r="R4338" s="52">
        <f>IFERROR(VLOOKUP($A4338,$A$106:$Q$3105,9,FALSE),"DNP")</f>
        <v>4</v>
      </c>
      <c r="S4338" s="52">
        <f>IFERROR(VLOOKUP($A4338,$A$106:$Q$3105,10,FALSE),"DNP")</f>
        <v>5</v>
      </c>
      <c r="T4338" s="52">
        <f>IFERROR(VLOOKUP($A4338,$A$106:$Q$3105,11,FALSE),"DNP")</f>
        <v>3</v>
      </c>
      <c r="U4338" s="52">
        <f>IFERROR(VLOOKUP($A4338,$A$106:$Q$3105,12,FALSE),"DNP")</f>
        <v>4</v>
      </c>
      <c r="V4338" s="52">
        <f>IFERROR(VLOOKUP($A4338,$A$106:$Q$3105,13,FALSE),"DNP")</f>
        <v>5</v>
      </c>
      <c r="W4338" s="239">
        <f>IF(OR(V4338="DNP",V4338=""),"DNP",SUM(N4338:V4338))</f>
        <v>39</v>
      </c>
      <c r="X4338" s="240">
        <f>IFERROR(VLOOKUP($A4338,$A$106:$Q$3105,17,FALSE),"DNP")</f>
        <v>2</v>
      </c>
      <c r="Y4338" s="49" t="str">
        <f t="shared" ref="Y4338" si="4340">IF(X4338="DNP","DNP",IF(X4338=1,"T",IF(X4338&gt;1,"W","L")))</f>
        <v>W</v>
      </c>
      <c r="Z4338" s="49">
        <f t="shared" si="4327"/>
        <v>0</v>
      </c>
      <c r="AA4338" s="244">
        <f t="shared" si="4328"/>
        <v>0</v>
      </c>
      <c r="AB4338" s="250">
        <f t="shared" ref="AB4338" si="4341">IF(AE4338&gt;=4,ROUNDDOWN((((VLOOKUP(MAX(AE4335:AE4338),AE4335:AK4352,7,FALSE)+VLOOKUP(MAX(AE4335:AE4338)-1,AE4335:AK4352,7,FALSE)+VLOOKUP(MAX(AE4335:AE4338)-2,AE4335:AK4352,7,FALSE)+VLOOKUP(MAX(AE4335:AE4338)-3,AE4335:AK4352,7,FALSE))/4)-36)*0.8,0),G4333)</f>
        <v>4</v>
      </c>
      <c r="AC4338" s="246">
        <f t="shared" si="4330"/>
        <v>4</v>
      </c>
      <c r="AD4338" t="str">
        <f>IF(W4338&lt;&gt;"DNP","P","DNP")</f>
        <v>P</v>
      </c>
      <c r="AE4338" s="52">
        <f>COUNTIF(AD4335:AD4338,"=P")</f>
        <v>4</v>
      </c>
      <c r="AF4338" t="str">
        <f t="shared" si="4331"/>
        <v>R</v>
      </c>
      <c r="AG4338" s="247">
        <f>IF(OR(W4338="DNP",W4338="")=TRUE,0,((W4354-W4338)*0.4)+(IF(Y4338="W",0.3,IF(Y4338="T",0,-0.3)))+(IF(X4338="",0,X4338*0.3)))+IF(OR(L4338="DNP",L4338="")=TRUE,0,((L4354-L4338)*0.4)+(IF(Y4338="W",0.3,IF(Y4338="T",0,-0.3)))+(IF(M4338="",0,M4338*0.3)))</f>
        <v>0.98888888888888571</v>
      </c>
      <c r="AH4338" s="247">
        <f t="shared" ref="AH4338:AH4352" si="4342">AG4338+(AG4337*0.67)+AG4336*0.33</f>
        <v>1.781333333333329</v>
      </c>
      <c r="AI4338">
        <f t="shared" si="4335"/>
        <v>13</v>
      </c>
      <c r="AJ4338">
        <f t="shared" ref="AJ4338" si="4343">AI4338+VLOOKUP(A4338,$A$661:$O$765,15,FALSE)</f>
        <v>14</v>
      </c>
      <c r="AK4338">
        <f t="shared" si="4333"/>
        <v>39</v>
      </c>
    </row>
    <row r="4339" spans="1:37" ht="16.5" thickBot="1" x14ac:dyDescent="0.3">
      <c r="A4339" s="238" t="str">
        <f>CONCATENATE($C$10,"Wk ",B4339,"P",A4333)</f>
        <v>2015Wk 5P79</v>
      </c>
      <c r="B4339" s="52">
        <v>5</v>
      </c>
      <c r="C4339" s="52">
        <f>IFERROR(VLOOKUP($A4339,$A$106:$Q$3105,5,FALSE),"DNP")</f>
        <v>6</v>
      </c>
      <c r="D4339" s="52">
        <f>IFERROR(VLOOKUP($A4339,$A$106:$Q$3105,6,FALSE),"DNP")</f>
        <v>5</v>
      </c>
      <c r="E4339" s="52">
        <f>IFERROR(VLOOKUP($A4339,$A$106:$Q$3105,7,FALSE),"DNP")</f>
        <v>6</v>
      </c>
      <c r="F4339" s="52">
        <f>IFERROR(VLOOKUP($A4339,$A$106:$Q$3105,8,FALSE),"DNP")</f>
        <v>5</v>
      </c>
      <c r="G4339" s="52">
        <f>IFERROR(VLOOKUP($A4339,$A$106:$Q$3105,9,FALSE),"DNP")</f>
        <v>4</v>
      </c>
      <c r="H4339" s="52">
        <f>IFERROR(VLOOKUP($A4339,$A$106:$Q$3105,10,FALSE),"DNP")</f>
        <v>4</v>
      </c>
      <c r="I4339" s="52">
        <f>IFERROR(VLOOKUP($A4339,$A$106:$Q$3105,11,FALSE),"DNP")</f>
        <v>4</v>
      </c>
      <c r="J4339" s="52">
        <f>IFERROR(VLOOKUP($A4339,$A$106:$Q$3105,12,FALSE),"DNP")</f>
        <v>3</v>
      </c>
      <c r="K4339" s="52">
        <f>IFERROR(VLOOKUP($A4339,$A$106:$Q$3105,13,FALSE),"DNP")</f>
        <v>6</v>
      </c>
      <c r="L4339" s="239">
        <f>IF(OR(K4339="DNP",K4339=""),"DNP",SUM(C4339:K4339))</f>
        <v>43</v>
      </c>
      <c r="M4339" s="240">
        <f>IFERROR(VLOOKUP($A4339,$A$106:$Q$3105,17,FALSE),"DNP")</f>
        <v>0</v>
      </c>
      <c r="N4339" s="241"/>
      <c r="O4339" s="241"/>
      <c r="P4339" s="241"/>
      <c r="Q4339" s="241"/>
      <c r="R4339" s="241"/>
      <c r="S4339" s="241"/>
      <c r="T4339" s="241"/>
      <c r="U4339" s="241"/>
      <c r="V4339" s="241"/>
      <c r="W4339" s="242"/>
      <c r="X4339" s="243"/>
      <c r="Y4339" s="49" t="str">
        <f t="shared" ref="Y4339" si="4344">IF(M4339="DNP","DNP",IF(M4339=1,"T",IF(M4339&gt;1,"W","L")))</f>
        <v>L</v>
      </c>
      <c r="Z4339" s="49">
        <f t="shared" si="4327"/>
        <v>0</v>
      </c>
      <c r="AA4339" s="244">
        <f t="shared" si="4328"/>
        <v>0</v>
      </c>
      <c r="AB4339" s="250">
        <f t="shared" ref="AB4339" si="4345">IF(AE4339&gt;=4,ROUNDDOWN((((VLOOKUP(MAX(AE4335:AE4339),AE4335:AK4352,7,FALSE)+VLOOKUP(MAX(AE4335:AE4339)-1,AE4335:AK4352,7,FALSE)+VLOOKUP(MAX(AE4335:AE4339)-2,AE4335:AK4352,7,FALSE)+VLOOKUP(MAX(AE4335:AE4339)-3,AE4335:AK4352,7,FALSE))/4)-36)*0.8,0),G4333)</f>
        <v>3</v>
      </c>
      <c r="AC4339" s="246">
        <f t="shared" si="4330"/>
        <v>5</v>
      </c>
      <c r="AD4339" t="str">
        <f>IF(L4339&lt;&gt;"DNP","P","DNP")</f>
        <v>P</v>
      </c>
      <c r="AE4339" s="52">
        <f>COUNTIF(AD4335:AD4339,"=P")</f>
        <v>5</v>
      </c>
      <c r="AF4339" t="str">
        <f t="shared" si="4331"/>
        <v>R</v>
      </c>
      <c r="AG4339" s="247">
        <f>IF(OR(W4339="DNP",W4339="")=TRUE,0,((W4354-W4339)*0.4)+(IF(Y4339="W",0.3,IF(Y4339="T",0,-0.3)))+(IF(X4339="",0,X4339*0.3)))+IF(OR(L4339="DNP",L4339="")=TRUE,0,((L4354-L4339)*0.4)+(IF(Y4339="W",0.3,IF(Y4339="T",0,-0.3)))+(IF(M4339="",0,M4339*0.3)))</f>
        <v>-0.92222222222222294</v>
      </c>
      <c r="AH4339" s="247">
        <f t="shared" si="4342"/>
        <v>0.3599999999999971</v>
      </c>
      <c r="AI4339">
        <f t="shared" si="4335"/>
        <v>14</v>
      </c>
      <c r="AJ4339">
        <f t="shared" ref="AJ4339" si="4346">AI4339+VLOOKUP(A4339,$A$828:$O$932,15,FALSE)</f>
        <v>11</v>
      </c>
      <c r="AK4339">
        <f t="shared" si="4333"/>
        <v>43</v>
      </c>
    </row>
    <row r="4340" spans="1:37" ht="16.5" thickBot="1" x14ac:dyDescent="0.3">
      <c r="A4340" s="238" t="str">
        <f>CONCATENATE($C$10,"Wk ",B4340,"P",A4333)</f>
        <v>2015Wk 6P79</v>
      </c>
      <c r="B4340" s="52">
        <v>6</v>
      </c>
      <c r="C4340" s="241"/>
      <c r="D4340" s="241"/>
      <c r="E4340" s="241"/>
      <c r="F4340" s="241"/>
      <c r="G4340" s="241"/>
      <c r="H4340" s="241"/>
      <c r="I4340" s="241"/>
      <c r="J4340" s="241"/>
      <c r="K4340" s="241"/>
      <c r="L4340" s="248"/>
      <c r="M4340" s="249"/>
      <c r="N4340" s="52">
        <f>IFERROR(VLOOKUP($A4340,$A$106:$Q$3105,5,FALSE),"DNP")</f>
        <v>5</v>
      </c>
      <c r="O4340" s="52">
        <f>IFERROR(VLOOKUP($A4340,$A$106:$Q$3105,6,FALSE),"DNP")</f>
        <v>5</v>
      </c>
      <c r="P4340" s="52">
        <f>IFERROR(VLOOKUP($A4340,$A$106:$Q$3105,7,FALSE),"DNP")</f>
        <v>5</v>
      </c>
      <c r="Q4340" s="52">
        <f>IFERROR(VLOOKUP($A4340,$A$106:$Q$3105,8,FALSE),"DNP")</f>
        <v>4</v>
      </c>
      <c r="R4340" s="52">
        <f>IFERROR(VLOOKUP($A4340,$A$106:$Q$3105,9,FALSE),"DNP")</f>
        <v>3</v>
      </c>
      <c r="S4340" s="52">
        <f>IFERROR(VLOOKUP($A4340,$A$106:$Q$3105,10,FALSE),"DNP")</f>
        <v>5</v>
      </c>
      <c r="T4340" s="52">
        <f>IFERROR(VLOOKUP($A4340,$A$106:$Q$3105,11,FALSE),"DNP")</f>
        <v>4</v>
      </c>
      <c r="U4340" s="52">
        <f>IFERROR(VLOOKUP($A4340,$A$106:$Q$3105,12,FALSE),"DNP")</f>
        <v>4</v>
      </c>
      <c r="V4340" s="52">
        <f>IFERROR(VLOOKUP($A4340,$A$106:$Q$3105,13,FALSE),"DNP")</f>
        <v>5</v>
      </c>
      <c r="W4340" s="239">
        <f>IF(OR(V4340="DNP",V4340=""),"DNP",SUM(N4340:V4340))</f>
        <v>40</v>
      </c>
      <c r="X4340" s="240">
        <f>IFERROR(VLOOKUP($A4340,$A$106:$Q$3105,17,FALSE),"DNP")</f>
        <v>0</v>
      </c>
      <c r="Y4340" s="49" t="str">
        <f t="shared" ref="Y4340" si="4347">IF(X4340="DNP","DNP",IF(X4340=1,"T",IF(X4340&gt;1,"W","L")))</f>
        <v>L</v>
      </c>
      <c r="Z4340" s="49">
        <f t="shared" si="4327"/>
        <v>0</v>
      </c>
      <c r="AA4340" s="244">
        <f t="shared" si="4328"/>
        <v>0</v>
      </c>
      <c r="AB4340" s="250">
        <f t="shared" ref="AB4340" si="4348">IF(AE4340&gt;=4,ROUNDDOWN((((VLOOKUP(MAX(AE4335:AE4340),AE4335:AK4352,7,FALSE)+VLOOKUP(MAX(AE4335:AE4340)-1,AE4335:AK4352,7,FALSE)+VLOOKUP(MAX(AE4335:AE4340)-2,AE4335:AK4352,7,FALSE)+VLOOKUP(MAX(AE4335:AE4340)-3,AE4335:AK4352,7,FALSE))/4)-36)*0.8,0),G4333)</f>
        <v>3</v>
      </c>
      <c r="AC4340" s="246">
        <f t="shared" si="4330"/>
        <v>6</v>
      </c>
      <c r="AD4340" t="str">
        <f>IF(W4340&lt;&gt;"DNP","P","DNP")</f>
        <v>P</v>
      </c>
      <c r="AE4340" s="52">
        <f>COUNTIF(AD4335:AD4340,"=P")</f>
        <v>6</v>
      </c>
      <c r="AF4340" t="str">
        <f t="shared" si="4331"/>
        <v>R</v>
      </c>
      <c r="AG4340" s="247">
        <f>IF(OR(W4340="DNP",W4340="")=TRUE,0,((W4354-W4340)*0.4)+(IF(Y4340="W",0.3,IF(Y4340="T",0,-0.3)))+(IF(X4340="",0,X4340*0.3)))+IF(OR(L4340="DNP",L4340="")=TRUE,0,((L4354-L4340)*0.4)+(IF(Y4340="W",0.3,IF(Y4340="T",0,-0.3)))+(IF(M4340="",0,M4340*0.3)))</f>
        <v>-0.61111111111111427</v>
      </c>
      <c r="AH4340" s="247">
        <f t="shared" si="4342"/>
        <v>-0.90266666666667139</v>
      </c>
      <c r="AI4340">
        <f t="shared" si="4335"/>
        <v>14</v>
      </c>
      <c r="AJ4340">
        <f t="shared" ref="AJ4340" si="4349">AI4340+VLOOKUP(A4340,$A$995:$O$1099,15,FALSE)</f>
        <v>14</v>
      </c>
      <c r="AK4340">
        <f t="shared" si="4333"/>
        <v>40</v>
      </c>
    </row>
    <row r="4341" spans="1:37" ht="16.5" thickBot="1" x14ac:dyDescent="0.3">
      <c r="A4341" s="238" t="str">
        <f>CONCATENATE($C$10,"Wk ",B4341,"P",A4333)</f>
        <v>2015Wk 7P79</v>
      </c>
      <c r="B4341" s="52">
        <v>7</v>
      </c>
      <c r="C4341" s="52">
        <f>IFERROR(VLOOKUP($A4341,$A$106:$Q$3105,5,FALSE),"DNP")</f>
        <v>6</v>
      </c>
      <c r="D4341" s="52">
        <f>IFERROR(VLOOKUP($A4341,$A$106:$Q$3105,6,FALSE),"DNP")</f>
        <v>5</v>
      </c>
      <c r="E4341" s="52">
        <f>IFERROR(VLOOKUP($A4341,$A$106:$Q$3105,7,FALSE),"DNP")</f>
        <v>6</v>
      </c>
      <c r="F4341" s="52">
        <f>IFERROR(VLOOKUP($A4341,$A$106:$Q$3105,8,FALSE),"DNP")</f>
        <v>5</v>
      </c>
      <c r="G4341" s="52">
        <f>IFERROR(VLOOKUP($A4341,$A$106:$Q$3105,9,FALSE),"DNP")</f>
        <v>6</v>
      </c>
      <c r="H4341" s="52">
        <f>IFERROR(VLOOKUP($A4341,$A$106:$Q$3105,10,FALSE),"DNP")</f>
        <v>2</v>
      </c>
      <c r="I4341" s="52">
        <f>IFERROR(VLOOKUP($A4341,$A$106:$Q$3105,11,FALSE),"DNP")</f>
        <v>4</v>
      </c>
      <c r="J4341" s="52">
        <f>IFERROR(VLOOKUP($A4341,$A$106:$Q$3105,12,FALSE),"DNP")</f>
        <v>4</v>
      </c>
      <c r="K4341" s="52">
        <f>IFERROR(VLOOKUP($A4341,$A$106:$Q$3105,13,FALSE),"DNP")</f>
        <v>5</v>
      </c>
      <c r="L4341" s="239">
        <f>IF(OR(K4341="DNP",K4341=""),"DNP",SUM(C4341:K4341))</f>
        <v>43</v>
      </c>
      <c r="M4341" s="240">
        <f>IFERROR(VLOOKUP($A4341,$A$106:$Q$3105,17,FALSE),"DNP")</f>
        <v>2</v>
      </c>
      <c r="N4341" s="241"/>
      <c r="O4341" s="241"/>
      <c r="P4341" s="241"/>
      <c r="Q4341" s="241"/>
      <c r="R4341" s="241"/>
      <c r="S4341" s="241"/>
      <c r="T4341" s="241"/>
      <c r="U4341" s="241"/>
      <c r="V4341" s="241"/>
      <c r="W4341" s="242"/>
      <c r="X4341" s="243"/>
      <c r="Y4341" s="49" t="str">
        <f t="shared" ref="Y4341" si="4350">IF(M4341="DNP","DNP",IF(M4341=1,"T",IF(M4341&gt;1,"W","L")))</f>
        <v>W</v>
      </c>
      <c r="Z4341" s="49">
        <f t="shared" si="4327"/>
        <v>1</v>
      </c>
      <c r="AA4341" s="244">
        <f t="shared" si="4328"/>
        <v>6</v>
      </c>
      <c r="AB4341" s="250">
        <f t="shared" ref="AB4341" si="4351">IF(AE4341&gt;=4,ROUNDDOWN((((VLOOKUP(MAX(AE4335:AE4341),AE4335:AK4352,7,FALSE)+VLOOKUP(MAX(AE4335:AE4341)-1,AE4335:AK4352,7,FALSE)+VLOOKUP(MAX(AE4335:AE4341)-2,AE4335:AK4352,7,FALSE)+VLOOKUP(MAX(AE4335:AE4341)-3,AE4335:AK4352,7,FALSE))/4)-36)*0.8,0),G4333)</f>
        <v>4</v>
      </c>
      <c r="AC4341" s="246">
        <f t="shared" si="4330"/>
        <v>7</v>
      </c>
      <c r="AD4341" t="str">
        <f>IF(L4341&lt;&gt;"DNP","P","DNP")</f>
        <v>P</v>
      </c>
      <c r="AE4341" s="52">
        <f>COUNTIF(AD4335:AD4341,"=P")</f>
        <v>7</v>
      </c>
      <c r="AF4341" t="str">
        <f t="shared" si="4331"/>
        <v>R</v>
      </c>
      <c r="AG4341" s="247">
        <f>IF(OR(W4341="DNP",W4341="")=TRUE,0,((W4354-W4341)*0.4)+(IF(Y4341="W",0.3,IF(Y4341="T",0,-0.3)))+(IF(X4341="",0,X4341*0.3)))+IF(OR(L4341="DNP",L4341="")=TRUE,0,((L4354-L4341)*0.4)+(IF(Y4341="W",0.3,IF(Y4341="T",0,-0.3)))+(IF(M4341="",0,M4341*0.3)))</f>
        <v>0.27777777777777707</v>
      </c>
      <c r="AH4341" s="247">
        <f t="shared" si="4342"/>
        <v>-0.43600000000000311</v>
      </c>
      <c r="AI4341">
        <f t="shared" si="4335"/>
        <v>13</v>
      </c>
      <c r="AJ4341">
        <f t="shared" ref="AJ4341" si="4352">AI4341+VLOOKUP(A4341,$A$1162:$O$1266,15,FALSE)</f>
        <v>11</v>
      </c>
      <c r="AK4341">
        <f t="shared" si="4333"/>
        <v>43</v>
      </c>
    </row>
    <row r="4342" spans="1:37" ht="16.5" thickBot="1" x14ac:dyDescent="0.3">
      <c r="A4342" s="238" t="str">
        <f>CONCATENATE($C$10,"Wk ",B4342,"P",A4333)</f>
        <v>2015Wk 8P79</v>
      </c>
      <c r="B4342" s="52">
        <v>8</v>
      </c>
      <c r="C4342" s="241"/>
      <c r="D4342" s="241"/>
      <c r="E4342" s="241"/>
      <c r="F4342" s="241"/>
      <c r="G4342" s="241"/>
      <c r="H4342" s="241"/>
      <c r="I4342" s="241"/>
      <c r="J4342" s="241"/>
      <c r="K4342" s="241"/>
      <c r="L4342" s="248"/>
      <c r="M4342" s="249"/>
      <c r="N4342" s="52">
        <f>IFERROR(VLOOKUP($A4342,$A$106:$Q$3105,5,FALSE),"DNP")</f>
        <v>5</v>
      </c>
      <c r="O4342" s="52">
        <f>IFERROR(VLOOKUP($A4342,$A$106:$Q$3105,6,FALSE),"DNP")</f>
        <v>5</v>
      </c>
      <c r="P4342" s="52">
        <f>IFERROR(VLOOKUP($A4342,$A$106:$Q$3105,7,FALSE),"DNP")</f>
        <v>4</v>
      </c>
      <c r="Q4342" s="52">
        <f>IFERROR(VLOOKUP($A4342,$A$106:$Q$3105,8,FALSE),"DNP")</f>
        <v>4</v>
      </c>
      <c r="R4342" s="52">
        <f>IFERROR(VLOOKUP($A4342,$A$106:$Q$3105,9,FALSE),"DNP")</f>
        <v>3</v>
      </c>
      <c r="S4342" s="52">
        <f>IFERROR(VLOOKUP($A4342,$A$106:$Q$3105,10,FALSE),"DNP")</f>
        <v>5</v>
      </c>
      <c r="T4342" s="52">
        <f>IFERROR(VLOOKUP($A4342,$A$106:$Q$3105,11,FALSE),"DNP")</f>
        <v>4</v>
      </c>
      <c r="U4342" s="52">
        <f>IFERROR(VLOOKUP($A4342,$A$106:$Q$3105,12,FALSE),"DNP")</f>
        <v>3</v>
      </c>
      <c r="V4342" s="52">
        <f>IFERROR(VLOOKUP($A4342,$A$106:$Q$3105,13,FALSE),"DNP")</f>
        <v>5</v>
      </c>
      <c r="W4342" s="239">
        <f>IF(OR(V4342="DNP",V4342=""),"DNP",SUM(N4342:V4342))</f>
        <v>38</v>
      </c>
      <c r="X4342" s="240">
        <f>IFERROR(VLOOKUP($A4342,$A$106:$Q$3105,17,FALSE),"DNP")</f>
        <v>2</v>
      </c>
      <c r="Y4342" s="49" t="str">
        <f t="shared" ref="Y4342" si="4353">IF(X4342="DNP","DNP",IF(X4342=1,"T",IF(X4342&gt;1,"W","L")))</f>
        <v>W</v>
      </c>
      <c r="Z4342" s="49">
        <f t="shared" si="4327"/>
        <v>2</v>
      </c>
      <c r="AA4342" s="244">
        <f t="shared" si="4328"/>
        <v>24</v>
      </c>
      <c r="AB4342" s="250">
        <f t="shared" ref="AB4342" si="4354">IF(AE4342&gt;=4,ROUNDDOWN((((VLOOKUP(MAX(AE4335:AE4342),AE4335:AK4352,7,FALSE)+VLOOKUP(MAX(AE4335:AE4342)-1,AE4335:AK4352,7,FALSE)+VLOOKUP(MAX(AE4335:AE4342)-2,AE4335:AK4352,7,FALSE)+VLOOKUP(MAX(AE4335:AE4342)-3,AE4335:AK4352,7,FALSE))/4)-36)*0.8,0),G4333)</f>
        <v>4</v>
      </c>
      <c r="AC4342" s="246">
        <f t="shared" si="4330"/>
        <v>8</v>
      </c>
      <c r="AD4342" t="str">
        <f>IF(W4342&lt;&gt;"DNP","P","DNP")</f>
        <v>P</v>
      </c>
      <c r="AE4342" s="52">
        <f>COUNTIF(AD4335:AD4342,"=P")</f>
        <v>8</v>
      </c>
      <c r="AF4342" t="str">
        <f t="shared" si="4331"/>
        <v>R</v>
      </c>
      <c r="AG4342" s="247">
        <f>IF(OR(W4342="DNP",W4342="")=TRUE,0,((W4354-W4342)*0.4)+(IF(Y4342="W",0.3,IF(Y4342="T",0,-0.3)))+(IF(X4342="",0,X4342*0.3)))+IF(OR(L4342="DNP",L4342="")=TRUE,0,((L4354-L4342)*0.4)+(IF(Y4342="W",0.3,IF(Y4342="T",0,-0.3)))+(IF(M4342="",0,M4342*0.3)))</f>
        <v>1.3888888888888857</v>
      </c>
      <c r="AH4342" s="247">
        <f t="shared" si="4342"/>
        <v>1.3733333333333286</v>
      </c>
      <c r="AI4342">
        <f t="shared" si="4335"/>
        <v>13</v>
      </c>
      <c r="AJ4342">
        <f t="shared" ref="AJ4342" si="4355">AI4342+VLOOKUP(A4342,$A$1329:$O$1433,15,FALSE)</f>
        <v>17</v>
      </c>
      <c r="AK4342">
        <f t="shared" si="4333"/>
        <v>38</v>
      </c>
    </row>
    <row r="4343" spans="1:37" ht="16.5" thickBot="1" x14ac:dyDescent="0.3">
      <c r="A4343" s="238" t="str">
        <f>CONCATENATE($C$10,"Wk ",B4343,"P",A4333)</f>
        <v>2015Wk 9P79</v>
      </c>
      <c r="B4343" s="52">
        <v>9</v>
      </c>
      <c r="C4343" s="52">
        <f>IFERROR(VLOOKUP($A4343,$A$106:$Q$3105,5,FALSE),"DNP")</f>
        <v>6</v>
      </c>
      <c r="D4343" s="52">
        <f>IFERROR(VLOOKUP($A4343,$A$106:$Q$3105,6,FALSE),"DNP")</f>
        <v>4</v>
      </c>
      <c r="E4343" s="52">
        <f>IFERROR(VLOOKUP($A4343,$A$106:$Q$3105,7,FALSE),"DNP")</f>
        <v>5</v>
      </c>
      <c r="F4343" s="52">
        <f>IFERROR(VLOOKUP($A4343,$A$106:$Q$3105,8,FALSE),"DNP")</f>
        <v>7</v>
      </c>
      <c r="G4343" s="52">
        <f>IFERROR(VLOOKUP($A4343,$A$106:$Q$3105,9,FALSE),"DNP")</f>
        <v>4</v>
      </c>
      <c r="H4343" s="52">
        <f>IFERROR(VLOOKUP($A4343,$A$106:$Q$3105,10,FALSE),"DNP")</f>
        <v>3</v>
      </c>
      <c r="I4343" s="52">
        <f>IFERROR(VLOOKUP($A4343,$A$106:$Q$3105,11,FALSE),"DNP")</f>
        <v>4</v>
      </c>
      <c r="J4343" s="52">
        <f>IFERROR(VLOOKUP($A4343,$A$106:$Q$3105,12,FALSE),"DNP")</f>
        <v>4</v>
      </c>
      <c r="K4343" s="52">
        <f>IFERROR(VLOOKUP($A4343,$A$106:$Q$3105,13,FALSE),"DNP")</f>
        <v>5</v>
      </c>
      <c r="L4343" s="239">
        <f>IF(OR(K4343="DNP",K4343=""),"DNP",SUM(C4343:K4343))</f>
        <v>42</v>
      </c>
      <c r="M4343" s="240">
        <f>IFERROR(VLOOKUP($A4343,$A$106:$Q$3105,17,FALSE),"DNP")</f>
        <v>0</v>
      </c>
      <c r="N4343" s="241"/>
      <c r="O4343" s="241"/>
      <c r="P4343" s="241"/>
      <c r="Q4343" s="241"/>
      <c r="R4343" s="241"/>
      <c r="S4343" s="241"/>
      <c r="T4343" s="241"/>
      <c r="U4343" s="241"/>
      <c r="V4343" s="241"/>
      <c r="W4343" s="242"/>
      <c r="X4343" s="243"/>
      <c r="Y4343" s="49" t="str">
        <f t="shared" ref="Y4343" si="4356">IF(M4343="DNP","DNP",IF(M4343=1,"T",IF(M4343&gt;1,"W","L")))</f>
        <v>L</v>
      </c>
      <c r="Z4343" s="49">
        <f t="shared" si="4327"/>
        <v>0</v>
      </c>
      <c r="AA4343" s="244">
        <f t="shared" si="4328"/>
        <v>0</v>
      </c>
      <c r="AB4343" s="250">
        <f t="shared" ref="AB4343" si="4357">IF(AE4343&gt;=4,ROUNDDOWN((((VLOOKUP(MAX(AE4335:AE4343),AE4335:AK4352,7,FALSE)+VLOOKUP(MAX(AE4335:AE4343)-1,AE4335:AK4352,7,FALSE)+VLOOKUP(MAX(AE4335:AE4343)-2,AE4335:AK4352,7,FALSE)+VLOOKUP(MAX(AE4335:AE4343)-3,AE4335:AK4352,7,FALSE))/4)-36)*0.8,0),G4333)</f>
        <v>3</v>
      </c>
      <c r="AC4343" s="246">
        <f t="shared" si="4330"/>
        <v>9</v>
      </c>
      <c r="AD4343" t="str">
        <f>IF(L4343&lt;&gt;"DNP","P","DNP")</f>
        <v>P</v>
      </c>
      <c r="AE4343" s="52">
        <f>COUNTIF(AD4335:AD4343,"=P")</f>
        <v>9</v>
      </c>
      <c r="AF4343" t="str">
        <f t="shared" si="4331"/>
        <v>R</v>
      </c>
      <c r="AG4343" s="247">
        <f>IF(OR(W4343="DNP",W4343="")=TRUE,0,((W4354-W4343)*0.4)+(IF(Y4343="W",0.3,IF(Y4343="T",0,-0.3)))+(IF(X4343="",0,X4343*0.3)))+IF(OR(L4343="DNP",L4343="")=TRUE,0,((L4354-L4343)*0.4)+(IF(Y4343="W",0.3,IF(Y4343="T",0,-0.3)))+(IF(M4343="",0,M4343*0.3)))</f>
        <v>-0.52222222222222281</v>
      </c>
      <c r="AH4343" s="247">
        <f t="shared" si="4342"/>
        <v>0.49999999999999711</v>
      </c>
      <c r="AI4343">
        <f t="shared" si="4335"/>
        <v>14</v>
      </c>
      <c r="AJ4343">
        <f t="shared" ref="AJ4343" si="4358">AI4343+VLOOKUP(A4343,$A$1496:$O$1600,15,FALSE)</f>
        <v>13</v>
      </c>
      <c r="AK4343">
        <f t="shared" si="4333"/>
        <v>42</v>
      </c>
    </row>
    <row r="4344" spans="1:37" ht="16.5" thickBot="1" x14ac:dyDescent="0.3">
      <c r="A4344" s="238" t="str">
        <f>CONCATENATE($C$10,"Wk ",B4344,"P",A4333)</f>
        <v>2015Wk 10P79</v>
      </c>
      <c r="B4344" s="52">
        <v>10</v>
      </c>
      <c r="C4344" s="241"/>
      <c r="D4344" s="241"/>
      <c r="E4344" s="241"/>
      <c r="F4344" s="241"/>
      <c r="G4344" s="241"/>
      <c r="H4344" s="241"/>
      <c r="I4344" s="241"/>
      <c r="J4344" s="241"/>
      <c r="K4344" s="241"/>
      <c r="L4344" s="248"/>
      <c r="M4344" s="249"/>
      <c r="N4344" s="52">
        <f>IFERROR(VLOOKUP($A4344,$A$106:$Q$3105,5,FALSE),"DNP")</f>
        <v>4</v>
      </c>
      <c r="O4344" s="52">
        <f>IFERROR(VLOOKUP($A4344,$A$106:$Q$3105,6,FALSE),"DNP")</f>
        <v>5</v>
      </c>
      <c r="P4344" s="52">
        <f>IFERROR(VLOOKUP($A4344,$A$106:$Q$3105,7,FALSE),"DNP")</f>
        <v>6</v>
      </c>
      <c r="Q4344" s="52">
        <f>IFERROR(VLOOKUP($A4344,$A$106:$Q$3105,8,FALSE),"DNP")</f>
        <v>4</v>
      </c>
      <c r="R4344" s="52">
        <f>IFERROR(VLOOKUP($A4344,$A$106:$Q$3105,9,FALSE),"DNP")</f>
        <v>3</v>
      </c>
      <c r="S4344" s="52">
        <f>IFERROR(VLOOKUP($A4344,$A$106:$Q$3105,10,FALSE),"DNP")</f>
        <v>5</v>
      </c>
      <c r="T4344" s="52">
        <f>IFERROR(VLOOKUP($A4344,$A$106:$Q$3105,11,FALSE),"DNP")</f>
        <v>3</v>
      </c>
      <c r="U4344" s="52">
        <f>IFERROR(VLOOKUP($A4344,$A$106:$Q$3105,12,FALSE),"DNP")</f>
        <v>5</v>
      </c>
      <c r="V4344" s="52">
        <f>IFERROR(VLOOKUP($A4344,$A$106:$Q$3105,13,FALSE),"DNP")</f>
        <v>6</v>
      </c>
      <c r="W4344" s="239">
        <f>IF(OR(V4344="DNP",V4344=""),"DNP",SUM(N4344:V4344))</f>
        <v>41</v>
      </c>
      <c r="X4344" s="240">
        <f>IFERROR(VLOOKUP($A4344,$A$106:$Q$3105,17,FALSE),"DNP")</f>
        <v>2</v>
      </c>
      <c r="Y4344" s="49" t="str">
        <f t="shared" ref="Y4344" si="4359">IF(X4344="DNP","DNP",IF(X4344=1,"T",IF(X4344&gt;1,"W","L")))</f>
        <v>W</v>
      </c>
      <c r="Z4344" s="49">
        <f t="shared" si="4327"/>
        <v>0</v>
      </c>
      <c r="AA4344" s="244">
        <f t="shared" si="4328"/>
        <v>0</v>
      </c>
      <c r="AB4344" s="250">
        <f t="shared" ref="AB4344" si="4360">IF(AE4344&gt;=4,ROUNDDOWN((((VLOOKUP(MAX(AE4335:AE4344),AE4335:AK4352,7,FALSE)+VLOOKUP(MAX(AE4335:AE4344)-1,AE4335:AK4352,7,FALSE)+VLOOKUP(MAX(AE4335:AE4344)-2,AE4335:AK4352,7,FALSE)+VLOOKUP(MAX(AE4335:AE4344)-3,AE4335:AK4352,7,FALSE))/4)-36)*0.8,0),G4333)</f>
        <v>4</v>
      </c>
      <c r="AC4344" s="246">
        <f t="shared" ref="AC4344:AC4352" si="4361">IF(VLOOKUP(LEFT($A4344,9),$A$106:$Q$3105,17,FALSE)="Played",B4344,"")</f>
        <v>10</v>
      </c>
      <c r="AD4344" t="str">
        <f>IF(W4344&lt;&gt;"DNP","P","DNP")</f>
        <v>P</v>
      </c>
      <c r="AE4344" s="52">
        <f>COUNTIF(AD4335:AD4344,"=P")</f>
        <v>10</v>
      </c>
      <c r="AF4344" t="str">
        <f t="shared" si="4331"/>
        <v>R</v>
      </c>
      <c r="AG4344" s="247">
        <f>IF(OR(W4344="DNP",W4344="")=TRUE,0,((W4354-W4344)*0.4)+(IF(Y4344="W",0.3,IF(Y4344="T",0,-0.3)))+(IF(X4344="",0,X4344*0.3)))+IF(OR(L4344="DNP",L4344="")=TRUE,0,((L4354-L4344)*0.4)+(IF(Y4344="W",0.3,IF(Y4344="T",0,-0.3)))+(IF(M4344="",0,M4344*0.3)))</f>
        <v>0.18888888888888561</v>
      </c>
      <c r="AH4344" s="247">
        <f t="shared" si="4342"/>
        <v>0.29733333333332862</v>
      </c>
      <c r="AI4344">
        <f t="shared" si="4335"/>
        <v>13</v>
      </c>
      <c r="AJ4344">
        <f t="shared" ref="AJ4344" si="4362">AI4344+VLOOKUP(A4344,$A$1663:$O$1767,15,FALSE)</f>
        <v>12</v>
      </c>
      <c r="AK4344">
        <f t="shared" si="4333"/>
        <v>41</v>
      </c>
    </row>
    <row r="4345" spans="1:37" ht="16.5" thickBot="1" x14ac:dyDescent="0.3">
      <c r="A4345" s="238" t="str">
        <f>CONCATENATE($C$10,"Wk ",B4345,"P",A4333)</f>
        <v>2015Wk 11P79</v>
      </c>
      <c r="B4345" s="52">
        <v>11</v>
      </c>
      <c r="C4345" s="52">
        <f>IFERROR(VLOOKUP($A4345,$A$106:$Q$3105,5,FALSE),"DNP")</f>
        <v>5</v>
      </c>
      <c r="D4345" s="52">
        <f>IFERROR(VLOOKUP($A4345,$A$106:$Q$3105,6,FALSE),"DNP")</f>
        <v>6</v>
      </c>
      <c r="E4345" s="52">
        <f>IFERROR(VLOOKUP($A4345,$A$106:$Q$3105,7,FALSE),"DNP")</f>
        <v>5</v>
      </c>
      <c r="F4345" s="52">
        <f>IFERROR(VLOOKUP($A4345,$A$106:$Q$3105,8,FALSE),"DNP")</f>
        <v>6</v>
      </c>
      <c r="G4345" s="52">
        <f>IFERROR(VLOOKUP($A4345,$A$106:$Q$3105,9,FALSE),"DNP")</f>
        <v>6</v>
      </c>
      <c r="H4345" s="52">
        <f>IFERROR(VLOOKUP($A4345,$A$106:$Q$3105,10,FALSE),"DNP")</f>
        <v>4</v>
      </c>
      <c r="I4345" s="52">
        <f>IFERROR(VLOOKUP($A4345,$A$106:$Q$3105,11,FALSE),"DNP")</f>
        <v>6</v>
      </c>
      <c r="J4345" s="52">
        <f>IFERROR(VLOOKUP($A4345,$A$106:$Q$3105,12,FALSE),"DNP")</f>
        <v>3</v>
      </c>
      <c r="K4345" s="52">
        <f>IFERROR(VLOOKUP($A4345,$A$106:$Q$3105,13,FALSE),"DNP")</f>
        <v>4</v>
      </c>
      <c r="L4345" s="239">
        <f>IF(OR(K4345="DNP",K4345=""),"DNP",SUM(C4345:K4345))</f>
        <v>45</v>
      </c>
      <c r="M4345" s="240">
        <f>IFERROR(VLOOKUP($A4345,$A$106:$Q$3105,17,FALSE),"DNP")</f>
        <v>0</v>
      </c>
      <c r="N4345" s="241"/>
      <c r="O4345" s="241"/>
      <c r="P4345" s="241"/>
      <c r="Q4345" s="241"/>
      <c r="R4345" s="241"/>
      <c r="S4345" s="241"/>
      <c r="T4345" s="241"/>
      <c r="U4345" s="241"/>
      <c r="V4345" s="241"/>
      <c r="W4345" s="242"/>
      <c r="X4345" s="243"/>
      <c r="Y4345" s="49" t="str">
        <f t="shared" ref="Y4345" si="4363">IF(M4345="DNP","DNP",IF(M4345=1,"T",IF(M4345&gt;1,"W","L")))</f>
        <v>L</v>
      </c>
      <c r="Z4345" s="49">
        <f t="shared" si="4327"/>
        <v>0</v>
      </c>
      <c r="AA4345" s="244">
        <f t="shared" si="4328"/>
        <v>0</v>
      </c>
      <c r="AB4345" s="250">
        <f t="shared" ref="AB4345" si="4364">IF(AE4345&gt;=4,ROUNDDOWN((((VLOOKUP(MAX(AE4335:AE4345),AE4335:AK4352,7,FALSE)+VLOOKUP(MAX(AE4335:AE4345)-1,AE4335:AK4352,7,FALSE)+VLOOKUP(MAX(AE4335:AE4345)-2,AE4335:AK4352,7,FALSE)+VLOOKUP(MAX(AE4335:AE4345)-3,AE4335:AK4352,7,FALSE))/4)-36)*0.8,0),G4333)</f>
        <v>4</v>
      </c>
      <c r="AC4345" s="246">
        <f t="shared" si="4361"/>
        <v>11</v>
      </c>
      <c r="AD4345" t="str">
        <f>IF(L4345&lt;&gt;"DNP","P","DNP")</f>
        <v>P</v>
      </c>
      <c r="AE4345" s="52">
        <f>COUNTIF(AD4335:AD4345,"=P")</f>
        <v>11</v>
      </c>
      <c r="AF4345" t="str">
        <f t="shared" si="4331"/>
        <v>R</v>
      </c>
      <c r="AG4345" s="247">
        <f>IF(OR(W4345="DNP",W4345="")=TRUE,0,((W4354-W4345)*0.4)+(IF(Y4345="W",0.3,IF(Y4345="T",0,-0.3)))+(IF(X4345="",0,X4345*0.3)))+IF(OR(L4345="DNP",L4345="")=TRUE,0,((L4354-L4345)*0.4)+(IF(Y4345="W",0.3,IF(Y4345="T",0,-0.3)))+(IF(M4345="",0,M4345*0.3)))</f>
        <v>-1.722222222222223</v>
      </c>
      <c r="AH4345" s="247">
        <f t="shared" si="4342"/>
        <v>-1.7680000000000031</v>
      </c>
      <c r="AI4345">
        <f t="shared" si="4335"/>
        <v>13</v>
      </c>
      <c r="AJ4345">
        <f t="shared" ref="AJ4345" si="4365">AI4345+VLOOKUP(A4345,$A$1830:$O$1934,15,FALSE)</f>
        <v>8</v>
      </c>
      <c r="AK4345">
        <f t="shared" si="4333"/>
        <v>45</v>
      </c>
    </row>
    <row r="4346" spans="1:37" ht="16.5" thickBot="1" x14ac:dyDescent="0.3">
      <c r="A4346" s="238" t="str">
        <f>CONCATENATE($C$10,"Wk ",B4346,"P",A4333)</f>
        <v>2015Wk 12P79</v>
      </c>
      <c r="B4346" s="52">
        <v>12</v>
      </c>
      <c r="C4346" s="241"/>
      <c r="D4346" s="241"/>
      <c r="E4346" s="241"/>
      <c r="F4346" s="241"/>
      <c r="G4346" s="241"/>
      <c r="H4346" s="241"/>
      <c r="I4346" s="241"/>
      <c r="J4346" s="241"/>
      <c r="K4346" s="241"/>
      <c r="L4346" s="248"/>
      <c r="M4346" s="249"/>
      <c r="N4346" s="52">
        <f>IFERROR(VLOOKUP($A4346,$A$106:$Q$3105,5,FALSE),"DNP")</f>
        <v>4</v>
      </c>
      <c r="O4346" s="52">
        <f>IFERROR(VLOOKUP($A4346,$A$106:$Q$3105,6,FALSE),"DNP")</f>
        <v>5</v>
      </c>
      <c r="P4346" s="52">
        <f>IFERROR(VLOOKUP($A4346,$A$106:$Q$3105,7,FALSE),"DNP")</f>
        <v>5</v>
      </c>
      <c r="Q4346" s="52">
        <f>IFERROR(VLOOKUP($A4346,$A$106:$Q$3105,8,FALSE),"DNP")</f>
        <v>5</v>
      </c>
      <c r="R4346" s="52">
        <f>IFERROR(VLOOKUP($A4346,$A$106:$Q$3105,9,FALSE),"DNP")</f>
        <v>4</v>
      </c>
      <c r="S4346" s="52">
        <f>IFERROR(VLOOKUP($A4346,$A$106:$Q$3105,10,FALSE),"DNP")</f>
        <v>5</v>
      </c>
      <c r="T4346" s="52">
        <f>IFERROR(VLOOKUP($A4346,$A$106:$Q$3105,11,FALSE),"DNP")</f>
        <v>3</v>
      </c>
      <c r="U4346" s="52">
        <f>IFERROR(VLOOKUP($A4346,$A$106:$Q$3105,12,FALSE),"DNP")</f>
        <v>4</v>
      </c>
      <c r="V4346" s="52">
        <f>IFERROR(VLOOKUP($A4346,$A$106:$Q$3105,13,FALSE),"DNP")</f>
        <v>5</v>
      </c>
      <c r="W4346" s="239">
        <f>IF(OR(V4346="DNP",V4346=""),"DNP",SUM(N4346:V4346))</f>
        <v>40</v>
      </c>
      <c r="X4346" s="240">
        <f>IFERROR(VLOOKUP($A4346,$A$106:$Q$3105,17,FALSE),"DNP")</f>
        <v>0</v>
      </c>
      <c r="Y4346" s="49" t="str">
        <f t="shared" ref="Y4346" si="4366">IF(X4346="DNP","DNP",IF(X4346=1,"T",IF(X4346&gt;1,"W","L")))</f>
        <v>L</v>
      </c>
      <c r="Z4346" s="49">
        <f t="shared" si="4327"/>
        <v>0</v>
      </c>
      <c r="AA4346" s="244">
        <f t="shared" si="4328"/>
        <v>0</v>
      </c>
      <c r="AB4346" s="250">
        <f t="shared" ref="AB4346" si="4367">IF(AE4346&gt;=4,ROUNDDOWN((((VLOOKUP(MAX(AE4335:AE4346),AE4335:AK4352,7,FALSE)+VLOOKUP(MAX(AE4335:AE4346)-1,AE4335:AK4352,7,FALSE)+VLOOKUP(MAX(AE4335:AE4346)-2,AE4335:AK4352,7,FALSE)+VLOOKUP(MAX(AE4335:AE4346)-3,AE4335:AK4352,7,FALSE))/4)-36)*0.8,0),G4333)</f>
        <v>4</v>
      </c>
      <c r="AC4346" s="246">
        <f t="shared" si="4361"/>
        <v>12</v>
      </c>
      <c r="AD4346" t="str">
        <f>IF(W4346&lt;&gt;"DNP","P","DNP")</f>
        <v>P</v>
      </c>
      <c r="AE4346" s="52">
        <f>COUNTIF(AD4335:AD4346,"=P")</f>
        <v>12</v>
      </c>
      <c r="AF4346" t="str">
        <f t="shared" si="4331"/>
        <v>R</v>
      </c>
      <c r="AG4346" s="247">
        <f>IF(OR(W4346="DNP",W4346="")=TRUE,0,((W4354-W4346)*0.4)+(IF(Y4346="W",0.3,IF(Y4346="T",0,-0.3)))+(IF(X4346="",0,X4346*0.3)))+IF(OR(L4346="DNP",L4346="")=TRUE,0,((L4354-L4346)*0.4)+(IF(Y4346="W",0.3,IF(Y4346="T",0,-0.3)))+(IF(M4346="",0,M4346*0.3)))</f>
        <v>-0.61111111111111427</v>
      </c>
      <c r="AH4346" s="247">
        <f t="shared" si="4342"/>
        <v>-1.7026666666666714</v>
      </c>
      <c r="AI4346">
        <f t="shared" si="4335"/>
        <v>13</v>
      </c>
      <c r="AJ4346">
        <f t="shared" ref="AJ4346" si="4368">AI4346+VLOOKUP(A4346,$A$1997:$O$2101,15,FALSE)</f>
        <v>13</v>
      </c>
      <c r="AK4346">
        <f t="shared" si="4333"/>
        <v>40</v>
      </c>
    </row>
    <row r="4347" spans="1:37" ht="16.5" thickBot="1" x14ac:dyDescent="0.3">
      <c r="A4347" s="238" t="str">
        <f>CONCATENATE($C$10,"Wk ",B4347,"P",A4333)</f>
        <v>2015Wk 13P79</v>
      </c>
      <c r="B4347" s="52">
        <v>13</v>
      </c>
      <c r="C4347" s="52">
        <f>IFERROR(VLOOKUP($A4347,$A$106:$Q$3105,5,FALSE),"DNP")</f>
        <v>5</v>
      </c>
      <c r="D4347" s="52">
        <f>IFERROR(VLOOKUP($A4347,$A$106:$Q$3105,6,FALSE),"DNP")</f>
        <v>4</v>
      </c>
      <c r="E4347" s="52">
        <f>IFERROR(VLOOKUP($A4347,$A$106:$Q$3105,7,FALSE),"DNP")</f>
        <v>5</v>
      </c>
      <c r="F4347" s="52">
        <f>IFERROR(VLOOKUP($A4347,$A$106:$Q$3105,8,FALSE),"DNP")</f>
        <v>5</v>
      </c>
      <c r="G4347" s="52">
        <f>IFERROR(VLOOKUP($A4347,$A$106:$Q$3105,9,FALSE),"DNP")</f>
        <v>4</v>
      </c>
      <c r="H4347" s="52">
        <f>IFERROR(VLOOKUP($A4347,$A$106:$Q$3105,10,FALSE),"DNP")</f>
        <v>3</v>
      </c>
      <c r="I4347" s="52">
        <f>IFERROR(VLOOKUP($A4347,$A$106:$Q$3105,11,FALSE),"DNP")</f>
        <v>3</v>
      </c>
      <c r="J4347" s="52">
        <f>IFERROR(VLOOKUP($A4347,$A$106:$Q$3105,12,FALSE),"DNP")</f>
        <v>3</v>
      </c>
      <c r="K4347" s="52">
        <f>IFERROR(VLOOKUP($A4347,$A$106:$Q$3105,13,FALSE),"DNP")</f>
        <v>4</v>
      </c>
      <c r="L4347" s="239">
        <f>IF(OR(K4347="DNP",K4347=""),"DNP",SUM(C4347:K4347))</f>
        <v>36</v>
      </c>
      <c r="M4347" s="240">
        <f>IFERROR(VLOOKUP($A4347,$A$106:$Q$3105,17,FALSE),"DNP")</f>
        <v>2</v>
      </c>
      <c r="N4347" s="241"/>
      <c r="O4347" s="241"/>
      <c r="P4347" s="241"/>
      <c r="Q4347" s="241"/>
      <c r="R4347" s="241"/>
      <c r="S4347" s="241"/>
      <c r="T4347" s="241"/>
      <c r="U4347" s="241"/>
      <c r="V4347" s="241"/>
      <c r="W4347" s="242"/>
      <c r="X4347" s="243"/>
      <c r="Y4347" s="49" t="str">
        <f t="shared" ref="Y4347" si="4369">IF(M4347="DNP","DNP",IF(M4347=1,"T",IF(M4347&gt;1,"W","L")))</f>
        <v>W</v>
      </c>
      <c r="Z4347" s="49">
        <f t="shared" si="4327"/>
        <v>0</v>
      </c>
      <c r="AA4347" s="244">
        <f t="shared" si="4328"/>
        <v>0</v>
      </c>
      <c r="AB4347" s="250">
        <f t="shared" ref="AB4347" si="4370">IF(AE4347&gt;=4,ROUNDDOWN((((VLOOKUP(MAX(AE4335:AE4347),AE4335:AK4352,7,FALSE)+VLOOKUP(MAX(AE4335:AE4347)-1,AE4335:AK4352,7,FALSE)+VLOOKUP(MAX(AE4335:AE4347)-2,AE4335:AK4352,7,FALSE)+VLOOKUP(MAX(AE4335:AE4347)-3,AE4335:AK4352,7,FALSE))/4)-36)*0.8,0),G4333)</f>
        <v>3</v>
      </c>
      <c r="AC4347" s="246">
        <f t="shared" si="4361"/>
        <v>13</v>
      </c>
      <c r="AD4347" t="str">
        <f>IF(L4347&lt;&gt;"DNP","P","DNP")</f>
        <v>P</v>
      </c>
      <c r="AE4347" s="52">
        <f>COUNTIF(AD4335:AD4347,"=P")</f>
        <v>13</v>
      </c>
      <c r="AF4347" t="str">
        <f t="shared" si="4331"/>
        <v>R</v>
      </c>
      <c r="AG4347" s="247">
        <f>IF(OR(W4347="DNP",W4347="")=TRUE,0,((W4354-W4347)*0.4)+(IF(Y4347="W",0.3,IF(Y4347="T",0,-0.3)))+(IF(X4347="",0,X4347*0.3)))+IF(OR(L4347="DNP",L4347="")=TRUE,0,((L4354-L4347)*0.4)+(IF(Y4347="W",0.3,IF(Y4347="T",0,-0.3)))+(IF(M4347="",0,M4347*0.3)))</f>
        <v>3.0777777777777771</v>
      </c>
      <c r="AH4347" s="247">
        <f t="shared" si="4342"/>
        <v>2.099999999999997</v>
      </c>
      <c r="AI4347">
        <f t="shared" si="4335"/>
        <v>14</v>
      </c>
      <c r="AJ4347">
        <f t="shared" ref="AJ4347" si="4371">AI4347+VLOOKUP(A4347,$A$2164:$O$2268,15,FALSE)</f>
        <v>19</v>
      </c>
      <c r="AK4347">
        <f t="shared" si="4333"/>
        <v>36</v>
      </c>
    </row>
    <row r="4348" spans="1:37" ht="16.5" thickBot="1" x14ac:dyDescent="0.3">
      <c r="A4348" s="238" t="str">
        <f>CONCATENATE($C$10,"Wk ",B4348,"P",A4333)</f>
        <v>2015Wk 14P79</v>
      </c>
      <c r="B4348" s="52">
        <v>14</v>
      </c>
      <c r="C4348" s="241"/>
      <c r="D4348" s="241"/>
      <c r="E4348" s="241"/>
      <c r="F4348" s="241"/>
      <c r="G4348" s="241"/>
      <c r="H4348" s="241"/>
      <c r="I4348" s="241"/>
      <c r="J4348" s="241"/>
      <c r="K4348" s="241"/>
      <c r="L4348" s="248"/>
      <c r="M4348" s="249"/>
      <c r="N4348" s="52">
        <f>IFERROR(VLOOKUP($A4348,$A$106:$Q$3105,5,FALSE),"DNP")</f>
        <v>4</v>
      </c>
      <c r="O4348" s="52">
        <f>IFERROR(VLOOKUP($A4348,$A$106:$Q$3105,6,FALSE),"DNP")</f>
        <v>6</v>
      </c>
      <c r="P4348" s="52">
        <f>IFERROR(VLOOKUP($A4348,$A$106:$Q$3105,7,FALSE),"DNP")</f>
        <v>6</v>
      </c>
      <c r="Q4348" s="52">
        <f>IFERROR(VLOOKUP($A4348,$A$106:$Q$3105,8,FALSE),"DNP")</f>
        <v>4</v>
      </c>
      <c r="R4348" s="52">
        <f>IFERROR(VLOOKUP($A4348,$A$106:$Q$3105,9,FALSE),"DNP")</f>
        <v>3</v>
      </c>
      <c r="S4348" s="52">
        <f>IFERROR(VLOOKUP($A4348,$A$106:$Q$3105,10,FALSE),"DNP")</f>
        <v>4</v>
      </c>
      <c r="T4348" s="52">
        <f>IFERROR(VLOOKUP($A4348,$A$106:$Q$3105,11,FALSE),"DNP")</f>
        <v>3</v>
      </c>
      <c r="U4348" s="52">
        <f>IFERROR(VLOOKUP($A4348,$A$106:$Q$3105,12,FALSE),"DNP")</f>
        <v>4</v>
      </c>
      <c r="V4348" s="52">
        <f>IFERROR(VLOOKUP($A4348,$A$106:$Q$3105,13,FALSE),"DNP")</f>
        <v>4</v>
      </c>
      <c r="W4348" s="239">
        <f>IF(OR(V4348="DNP",V4348=""),"DNP",SUM(N4348:V4348))</f>
        <v>38</v>
      </c>
      <c r="X4348" s="240">
        <f>IFERROR(VLOOKUP($A4348,$A$106:$Q$3105,17,FALSE),"DNP")</f>
        <v>2</v>
      </c>
      <c r="Y4348" s="49" t="str">
        <f t="shared" ref="Y4348" si="4372">IF(X4348="DNP","DNP",IF(X4348=1,"T",IF(X4348&gt;1,"W","L")))</f>
        <v>W</v>
      </c>
      <c r="Z4348" s="49">
        <f t="shared" si="4327"/>
        <v>1</v>
      </c>
      <c r="AA4348" s="244">
        <f t="shared" si="4328"/>
        <v>9</v>
      </c>
      <c r="AB4348" s="250">
        <f t="shared" ref="AB4348" si="4373">IF(AE4348&gt;=4,ROUNDDOWN((((VLOOKUP(MAX(AE4335:AE4348),AE4335:AK4352,7,FALSE)+VLOOKUP(MAX(AE4335:AE4348)-1,AE4335:AK4352,7,FALSE)+VLOOKUP(MAX(AE4335:AE4348)-2,AE4335:AK4352,7,FALSE)+VLOOKUP(MAX(AE4335:AE4348)-3,AE4335:AK4352,7,FALSE))/4)-36)*0.8,0),G4333)</f>
        <v>3</v>
      </c>
      <c r="AC4348" s="246">
        <f t="shared" si="4361"/>
        <v>14</v>
      </c>
      <c r="AD4348" t="str">
        <f>IF(W4348&lt;&gt;"DNP","P","DNP")</f>
        <v>P</v>
      </c>
      <c r="AE4348" s="52">
        <f>COUNTIF(AD4335:AD4348,"=P")</f>
        <v>14</v>
      </c>
      <c r="AF4348" t="str">
        <f t="shared" si="4331"/>
        <v>R</v>
      </c>
      <c r="AG4348" s="247">
        <f>IF(OR(W4348="DNP",W4348="")=TRUE,0,((W4354-W4348)*0.4)+(IF(Y4348="W",0.3,IF(Y4348="T",0,-0.3)))+(IF(X4348="",0,X4348*0.3)))+IF(OR(L4348="DNP",L4348="")=TRUE,0,((L4354-L4348)*0.4)+(IF(Y4348="W",0.3,IF(Y4348="T",0,-0.3)))+(IF(M4348="",0,M4348*0.3)))</f>
        <v>1.3888888888888857</v>
      </c>
      <c r="AH4348" s="247">
        <f t="shared" si="4342"/>
        <v>3.249333333333329</v>
      </c>
      <c r="AI4348">
        <f t="shared" si="4335"/>
        <v>14</v>
      </c>
      <c r="AJ4348">
        <f t="shared" ref="AJ4348" si="4374">AI4348+VLOOKUP(A4348,$A$2331:$O$2435,15,FALSE)</f>
        <v>17</v>
      </c>
      <c r="AK4348">
        <f t="shared" si="4333"/>
        <v>38</v>
      </c>
    </row>
    <row r="4349" spans="1:37" ht="16.5" thickBot="1" x14ac:dyDescent="0.3">
      <c r="A4349" s="238" t="str">
        <f>CONCATENATE($C$10,"Wk ",B4349,"P",A4333)</f>
        <v>2015Wk 15P79</v>
      </c>
      <c r="B4349" s="52">
        <v>15</v>
      </c>
      <c r="C4349" s="52">
        <f>IFERROR(VLOOKUP($A4349,$A$106:$Q$3105,5,FALSE),"DNP")</f>
        <v>5</v>
      </c>
      <c r="D4349" s="52">
        <f>IFERROR(VLOOKUP($A4349,$A$106:$Q$3105,6,FALSE),"DNP")</f>
        <v>4</v>
      </c>
      <c r="E4349" s="52">
        <f>IFERROR(VLOOKUP($A4349,$A$106:$Q$3105,7,FALSE),"DNP")</f>
        <v>5</v>
      </c>
      <c r="F4349" s="52">
        <f>IFERROR(VLOOKUP($A4349,$A$106:$Q$3105,8,FALSE),"DNP")</f>
        <v>4</v>
      </c>
      <c r="G4349" s="52">
        <f>IFERROR(VLOOKUP($A4349,$A$106:$Q$3105,9,FALSE),"DNP")</f>
        <v>4</v>
      </c>
      <c r="H4349" s="52">
        <f>IFERROR(VLOOKUP($A4349,$A$106:$Q$3105,10,FALSE),"DNP")</f>
        <v>3</v>
      </c>
      <c r="I4349" s="52">
        <f>IFERROR(VLOOKUP($A4349,$A$106:$Q$3105,11,FALSE),"DNP")</f>
        <v>5</v>
      </c>
      <c r="J4349" s="52">
        <f>IFERROR(VLOOKUP($A4349,$A$106:$Q$3105,12,FALSE),"DNP")</f>
        <v>3</v>
      </c>
      <c r="K4349" s="52">
        <f>IFERROR(VLOOKUP($A4349,$A$106:$Q$3105,13,FALSE),"DNP")</f>
        <v>6</v>
      </c>
      <c r="L4349" s="239">
        <f>IF(OR(K4349="DNP",K4349=""),"DNP",SUM(C4349:K4349))</f>
        <v>39</v>
      </c>
      <c r="M4349" s="240">
        <f>IFERROR(VLOOKUP($A4349,$A$106:$Q$3105,17,FALSE),"DNP")</f>
        <v>1</v>
      </c>
      <c r="N4349" s="241"/>
      <c r="O4349" s="241"/>
      <c r="P4349" s="241"/>
      <c r="Q4349" s="241"/>
      <c r="R4349" s="241"/>
      <c r="S4349" s="241"/>
      <c r="T4349" s="241"/>
      <c r="U4349" s="241"/>
      <c r="V4349" s="241"/>
      <c r="W4349" s="242"/>
      <c r="X4349" s="243"/>
      <c r="Y4349" s="49" t="str">
        <f t="shared" ref="Y4349" si="4375">IF(M4349="DNP","DNP",IF(M4349=1,"T",IF(M4349&gt;1,"W","L")))</f>
        <v>T</v>
      </c>
      <c r="Z4349" s="49">
        <f t="shared" si="4327"/>
        <v>0</v>
      </c>
      <c r="AA4349" s="244">
        <f t="shared" si="4328"/>
        <v>0</v>
      </c>
      <c r="AB4349" s="250">
        <f t="shared" ref="AB4349" si="4376">IF(AE4349&gt;=4,ROUNDDOWN((((VLOOKUP(MAX(AE4335:AE4349),AE4335:AK4352,7,FALSE)+VLOOKUP(MAX(AE4335:AE4349)-1,AE4335:AK4352,7,FALSE)+VLOOKUP(MAX(AE4335:AE4349)-2,AE4335:AK4352,7,FALSE)+VLOOKUP(MAX(AE4335:AE4349)-3,AE4335:AK4352,7,FALSE))/4)-36)*0.8,0),G4333)</f>
        <v>1</v>
      </c>
      <c r="AC4349" s="246">
        <f t="shared" si="4361"/>
        <v>15</v>
      </c>
      <c r="AD4349" t="str">
        <f>IF(L4349&lt;&gt;"DNP","P","DNP")</f>
        <v>P</v>
      </c>
      <c r="AE4349" s="52">
        <f>COUNTIF(AD4335:AD4349,"=P")</f>
        <v>15</v>
      </c>
      <c r="AF4349" t="str">
        <f t="shared" si="4331"/>
        <v>R</v>
      </c>
      <c r="AG4349" s="247">
        <f>IF(OR(W4349="DNP",W4349="")=TRUE,0,((W4354-W4349)*0.4)+(IF(Y4349="W",0.3,IF(Y4349="T",0,-0.3)))+(IF(X4349="",0,X4349*0.3)))+IF(OR(L4349="DNP",L4349="")=TRUE,0,((L4354-L4349)*0.4)+(IF(Y4349="W",0.3,IF(Y4349="T",0,-0.3)))+(IF(M4349="",0,M4349*0.3)))</f>
        <v>1.2777777777777772</v>
      </c>
      <c r="AH4349" s="247">
        <f t="shared" si="4342"/>
        <v>3.2239999999999975</v>
      </c>
      <c r="AI4349">
        <f t="shared" si="4335"/>
        <v>16</v>
      </c>
      <c r="AJ4349">
        <f t="shared" ref="AJ4349" si="4377">AI4349+VLOOKUP(A4349,$A$2498:$O$2602,15,FALSE)</f>
        <v>17</v>
      </c>
      <c r="AK4349">
        <f t="shared" si="4333"/>
        <v>39</v>
      </c>
    </row>
    <row r="4350" spans="1:37" ht="16.5" thickBot="1" x14ac:dyDescent="0.3">
      <c r="A4350" s="238" t="str">
        <f>CONCATENATE($C$10,"Wk ",B4350,"P",A4333)</f>
        <v>2015Wk 16P79</v>
      </c>
      <c r="B4350" s="52">
        <v>16</v>
      </c>
      <c r="C4350" s="241"/>
      <c r="D4350" s="241"/>
      <c r="E4350" s="241"/>
      <c r="F4350" s="241"/>
      <c r="G4350" s="241"/>
      <c r="H4350" s="241"/>
      <c r="I4350" s="241"/>
      <c r="J4350" s="241"/>
      <c r="K4350" s="241"/>
      <c r="L4350" s="248"/>
      <c r="M4350" s="249"/>
      <c r="N4350" s="52">
        <f>IFERROR(VLOOKUP($A4350,$A$106:$Q$3105,5,FALSE),"DNP")</f>
        <v>4</v>
      </c>
      <c r="O4350" s="52">
        <f>IFERROR(VLOOKUP($A4350,$A$106:$Q$3105,6,FALSE),"DNP")</f>
        <v>4</v>
      </c>
      <c r="P4350" s="52">
        <f>IFERROR(VLOOKUP($A4350,$A$106:$Q$3105,7,FALSE),"DNP")</f>
        <v>5</v>
      </c>
      <c r="Q4350" s="52">
        <f>IFERROR(VLOOKUP($A4350,$A$106:$Q$3105,8,FALSE),"DNP")</f>
        <v>4</v>
      </c>
      <c r="R4350" s="52">
        <f>IFERROR(VLOOKUP($A4350,$A$106:$Q$3105,9,FALSE),"DNP")</f>
        <v>4</v>
      </c>
      <c r="S4350" s="52">
        <f>IFERROR(VLOOKUP($A4350,$A$106:$Q$3105,10,FALSE),"DNP")</f>
        <v>4</v>
      </c>
      <c r="T4350" s="52">
        <f>IFERROR(VLOOKUP($A4350,$A$106:$Q$3105,11,FALSE),"DNP")</f>
        <v>3</v>
      </c>
      <c r="U4350" s="52">
        <f>IFERROR(VLOOKUP($A4350,$A$106:$Q$3105,12,FALSE),"DNP")</f>
        <v>4</v>
      </c>
      <c r="V4350" s="52">
        <f>IFERROR(VLOOKUP($A4350,$A$106:$Q$3105,13,FALSE),"DNP")</f>
        <v>5</v>
      </c>
      <c r="W4350" s="239">
        <f>IF(OR(V4350="DNP",V4350=""),"DNP",SUM(N4350:V4350))</f>
        <v>37</v>
      </c>
      <c r="X4350" s="240">
        <f>IFERROR(VLOOKUP($A4350,$A$106:$Q$3105,17,FALSE),"DNP")</f>
        <v>2</v>
      </c>
      <c r="Y4350" s="49" t="str">
        <f t="shared" ref="Y4350" si="4378">IF(X4350="DNP","DNP",IF(X4350=1,"T",IF(X4350&gt;1,"W","L")))</f>
        <v>W</v>
      </c>
      <c r="Z4350" s="49">
        <f t="shared" si="4327"/>
        <v>0</v>
      </c>
      <c r="AA4350" s="244">
        <f t="shared" si="4328"/>
        <v>0</v>
      </c>
      <c r="AB4350" s="250">
        <f t="shared" ref="AB4350" si="4379">IF(AE4350&gt;=4,ROUNDDOWN((((VLOOKUP(MAX(AE4335:AE4350),AE4335:AK4352,7,FALSE)+VLOOKUP(MAX(AE4335:AE4350)-1,AE4335:AK4352,7,FALSE)+VLOOKUP(MAX(AE4335:AE4350)-2,AE4335:AK4352,7,FALSE)+VLOOKUP(MAX(AE4335:AE4350)-3,AE4335:AK4352,7,FALSE))/4)-36)*0.8,0),G4333)</f>
        <v>1</v>
      </c>
      <c r="AC4350" s="246">
        <f t="shared" si="4361"/>
        <v>16</v>
      </c>
      <c r="AD4350" t="str">
        <f>IF(W4350&lt;&gt;"DNP","P","DNP")</f>
        <v>P</v>
      </c>
      <c r="AE4350" s="52">
        <f>COUNTIF(AD4335:AD4350,"=P")</f>
        <v>16</v>
      </c>
      <c r="AF4350" t="str">
        <f t="shared" si="4331"/>
        <v>R</v>
      </c>
      <c r="AG4350" s="247">
        <f>IF(OR(W4350="DNP",W4350="")=TRUE,0,((W4354-W4350)*0.4)+(IF(Y4350="W",0.3,IF(Y4350="T",0,-0.3)))+(IF(X4350="",0,X4350*0.3)))+IF(OR(L4350="DNP",L4350="")=TRUE,0,((L4354-L4350)*0.4)+(IF(Y4350="W",0.3,IF(Y4350="T",0,-0.3)))+(IF(M4350="",0,M4350*0.3)))</f>
        <v>1.7888888888888856</v>
      </c>
      <c r="AH4350" s="247">
        <f t="shared" si="4342"/>
        <v>3.1033333333333286</v>
      </c>
      <c r="AI4350">
        <f t="shared" si="4335"/>
        <v>16</v>
      </c>
      <c r="AJ4350">
        <f t="shared" ref="AJ4350" si="4380">AI4350+VLOOKUP(A4350,$A$2665:$O$2769,15,FALSE)</f>
        <v>19</v>
      </c>
      <c r="AK4350">
        <f t="shared" si="4333"/>
        <v>37</v>
      </c>
    </row>
    <row r="4351" spans="1:37" ht="16.5" thickBot="1" x14ac:dyDescent="0.3">
      <c r="A4351" s="238" t="str">
        <f>CONCATENATE($C$10,"Wk ",B4351,"P",A4333)</f>
        <v>2015Wk 17P79</v>
      </c>
      <c r="B4351" s="52">
        <v>17</v>
      </c>
      <c r="C4351" s="52">
        <f>IFERROR(VLOOKUP($A4351,$A$106:$Q$3105,5,FALSE),"DNP")</f>
        <v>7</v>
      </c>
      <c r="D4351" s="52">
        <f>IFERROR(VLOOKUP($A4351,$A$106:$Q$3105,6,FALSE),"DNP")</f>
        <v>5</v>
      </c>
      <c r="E4351" s="52">
        <f>IFERROR(VLOOKUP($A4351,$A$106:$Q$3105,7,FALSE),"DNP")</f>
        <v>5</v>
      </c>
      <c r="F4351" s="52">
        <f>IFERROR(VLOOKUP($A4351,$A$106:$Q$3105,8,FALSE),"DNP")</f>
        <v>5</v>
      </c>
      <c r="G4351" s="52">
        <f>IFERROR(VLOOKUP($A4351,$A$106:$Q$3105,9,FALSE),"DNP")</f>
        <v>4</v>
      </c>
      <c r="H4351" s="52">
        <f>IFERROR(VLOOKUP($A4351,$A$106:$Q$3105,10,FALSE),"DNP")</f>
        <v>3</v>
      </c>
      <c r="I4351" s="52">
        <f>IFERROR(VLOOKUP($A4351,$A$106:$Q$3105,11,FALSE),"DNP")</f>
        <v>4</v>
      </c>
      <c r="J4351" s="52">
        <f>IFERROR(VLOOKUP($A4351,$A$106:$Q$3105,12,FALSE),"DNP")</f>
        <v>3</v>
      </c>
      <c r="K4351" s="52">
        <f>IFERROR(VLOOKUP($A4351,$A$106:$Q$3105,13,FALSE),"DNP")</f>
        <v>4</v>
      </c>
      <c r="L4351" s="239">
        <f>IF(OR(K4351="DNP",K4351=""),"DNP",SUM(C4351:K4351))</f>
        <v>40</v>
      </c>
      <c r="M4351" s="240">
        <f>IFERROR(VLOOKUP($A4351,$A$106:$Q$3105,17,FALSE),"DNP")</f>
        <v>2</v>
      </c>
      <c r="N4351" s="241"/>
      <c r="O4351" s="241"/>
      <c r="P4351" s="241"/>
      <c r="Q4351" s="241"/>
      <c r="R4351" s="241"/>
      <c r="S4351" s="241"/>
      <c r="T4351" s="241"/>
      <c r="U4351" s="241"/>
      <c r="V4351" s="241"/>
      <c r="W4351" s="242"/>
      <c r="X4351" s="243"/>
      <c r="Y4351" s="49" t="str">
        <f t="shared" ref="Y4351" si="4381">IF(M4351="DNP","DNP",IF(M4351=1,"T",IF(M4351&gt;1,"W","L")))</f>
        <v>W</v>
      </c>
      <c r="Z4351" s="49">
        <f t="shared" si="4327"/>
        <v>0</v>
      </c>
      <c r="AA4351" s="244">
        <f t="shared" si="4328"/>
        <v>0</v>
      </c>
      <c r="AB4351" s="250">
        <f t="shared" ref="AB4351" si="4382">IF(AE4351&gt;=4,ROUNDDOWN((((VLOOKUP(MAX(AE4335:AE4351),AE4335:AK4352,7,FALSE)+VLOOKUP(MAX(AE4335:AE4351)-1,AE4335:AK4352,7,FALSE)+VLOOKUP(MAX(AE4335:AE4351)-2,AE4335:AK4352,7,FALSE)+VLOOKUP(MAX(AE4335:AE4351)-3,AE4335:AK4352,7,FALSE))/4)-36)*0.8,0),G4333)</f>
        <v>2</v>
      </c>
      <c r="AC4351" s="246">
        <f t="shared" si="4361"/>
        <v>17</v>
      </c>
      <c r="AD4351" t="str">
        <f>IF(L4351&lt;&gt;"DNP","P","DNP")</f>
        <v>P</v>
      </c>
      <c r="AE4351" s="52">
        <f>COUNTIF(AD4335:AD4351,"=P")</f>
        <v>17</v>
      </c>
      <c r="AF4351" t="str">
        <f t="shared" si="4331"/>
        <v>R</v>
      </c>
      <c r="AG4351" s="247">
        <f>IF(OR(W4351="DNP",W4351="")=TRUE,0,((W4354-W4351)*0.4)+(IF(Y4351="W",0.3,IF(Y4351="T",0,-0.3)))+(IF(X4351="",0,X4351*0.3)))+IF(OR(L4351="DNP",L4351="")=TRUE,0,((L4354-L4351)*0.4)+(IF(Y4351="W",0.3,IF(Y4351="T",0,-0.3)))+(IF(M4351="",0,M4351*0.3)))</f>
        <v>1.477777777777777</v>
      </c>
      <c r="AH4351" s="247">
        <f t="shared" si="4342"/>
        <v>3.0979999999999968</v>
      </c>
      <c r="AI4351">
        <f t="shared" si="4335"/>
        <v>15</v>
      </c>
      <c r="AJ4351">
        <f t="shared" ref="AJ4351" si="4383">AI4351+VLOOKUP(A4351,$A$2832:$O$2936,15,FALSE)</f>
        <v>15</v>
      </c>
      <c r="AK4351">
        <f t="shared" si="4333"/>
        <v>40</v>
      </c>
    </row>
    <row r="4352" spans="1:37" ht="16.5" thickBot="1" x14ac:dyDescent="0.3">
      <c r="A4352" s="238" t="str">
        <f>CONCATENATE($C$10,"Wk ",B4352,"P",A4333)</f>
        <v>2015Wk 18P79</v>
      </c>
      <c r="B4352" s="52">
        <v>18</v>
      </c>
      <c r="C4352" s="241"/>
      <c r="D4352" s="241"/>
      <c r="E4352" s="241"/>
      <c r="F4352" s="241"/>
      <c r="G4352" s="241"/>
      <c r="H4352" s="241"/>
      <c r="I4352" s="241"/>
      <c r="J4352" s="241"/>
      <c r="K4352" s="241"/>
      <c r="L4352" s="248"/>
      <c r="M4352" s="249"/>
      <c r="N4352" s="52">
        <f>IFERROR(VLOOKUP($A4352,$A$106:$Q$3105,5,FALSE),"DNP")</f>
        <v>5</v>
      </c>
      <c r="O4352" s="52">
        <f>IFERROR(VLOOKUP($A4352,$A$106:$Q$3105,6,FALSE),"DNP")</f>
        <v>4</v>
      </c>
      <c r="P4352" s="52">
        <f>IFERROR(VLOOKUP($A4352,$A$106:$Q$3105,7,FALSE),"DNP")</f>
        <v>5</v>
      </c>
      <c r="Q4352" s="52">
        <f>IFERROR(VLOOKUP($A4352,$A$106:$Q$3105,8,FALSE),"DNP")</f>
        <v>3</v>
      </c>
      <c r="R4352" s="52">
        <f>IFERROR(VLOOKUP($A4352,$A$106:$Q$3105,9,FALSE),"DNP")</f>
        <v>3</v>
      </c>
      <c r="S4352" s="52">
        <f>IFERROR(VLOOKUP($A4352,$A$106:$Q$3105,10,FALSE),"DNP")</f>
        <v>4</v>
      </c>
      <c r="T4352" s="52">
        <f>IFERROR(VLOOKUP($A4352,$A$106:$Q$3105,11,FALSE),"DNP")</f>
        <v>3</v>
      </c>
      <c r="U4352" s="52">
        <f>IFERROR(VLOOKUP($A4352,$A$106:$Q$3105,12,FALSE),"DNP")</f>
        <v>5</v>
      </c>
      <c r="V4352" s="52">
        <f>IFERROR(VLOOKUP($A4352,$A$106:$Q$3105,13,FALSE),"DNP")</f>
        <v>6</v>
      </c>
      <c r="W4352" s="239">
        <f>IF(OR(V4352="DNP",V4352=""),"DNP",SUM(N4352:V4352))</f>
        <v>38</v>
      </c>
      <c r="X4352" s="240">
        <f>IFERROR(VLOOKUP($A4352,$A$106:$Q$3105,17,FALSE),"DNP")</f>
        <v>2</v>
      </c>
      <c r="Y4352" s="49" t="str">
        <f t="shared" ref="Y4352" si="4384">IF(X4352="DNP","DNP",IF(X4352=1,"T",IF(X4352&gt;1,"W","L")))</f>
        <v>W</v>
      </c>
      <c r="Z4352" s="49">
        <f t="shared" si="4327"/>
        <v>0</v>
      </c>
      <c r="AA4352" s="244">
        <f t="shared" si="4328"/>
        <v>0</v>
      </c>
      <c r="AB4352" s="250">
        <f t="shared" ref="AB4352" si="4385">IF(AE4352&gt;=4,ROUNDDOWN((((VLOOKUP(MAX(AE4335:AE4352),AE4335:AK4352,7,FALSE)+VLOOKUP(MAX(AE4335:AE4352)-1,AE4335:AK4352,7,FALSE)+VLOOKUP(MAX(AE4335:AE4352)-2,AE4335:AK4352,7,FALSE)+VLOOKUP(MAX(AE4335:AE4352)-3,AE4335:AK4352,7,FALSE))/4)-36)*0.8,0),G4333)</f>
        <v>2</v>
      </c>
      <c r="AC4352" s="246">
        <f t="shared" si="4361"/>
        <v>18</v>
      </c>
      <c r="AD4352" t="str">
        <f>IF(W4352&lt;&gt;"DNP","P","DNP")</f>
        <v>P</v>
      </c>
      <c r="AE4352" s="52">
        <f>COUNTIF(AD4335:AD4352,"=P")</f>
        <v>18</v>
      </c>
      <c r="AF4352" t="str">
        <f t="shared" si="4331"/>
        <v>R</v>
      </c>
      <c r="AG4352" s="247">
        <f>IF(OR(W4352="DNP",W4352="")=TRUE,0,((W4354-W4352)*0.4)+(IF(Y4352="W",0.3,IF(Y4352="T",0,-0.3)))+(IF(X4352="",0,X4352*0.3)))+IF(OR(L4352="DNP",L4352="")=TRUE,0,((L4354-L4352)*0.4)+(IF(Y4352="W",0.3,IF(Y4352="T",0,-0.3)))+(IF(M4352="",0,M4352*0.3)))</f>
        <v>1.3888888888888857</v>
      </c>
      <c r="AH4352" s="247">
        <f t="shared" si="4342"/>
        <v>2.9693333333333287</v>
      </c>
      <c r="AI4352">
        <f t="shared" si="4335"/>
        <v>15</v>
      </c>
      <c r="AJ4352">
        <f t="shared" ref="AJ4352" si="4386">AI4352+VLOOKUP(A4352,$A$2999:$O$3103,15,FALSE)</f>
        <v>18</v>
      </c>
      <c r="AK4352">
        <f t="shared" si="4333"/>
        <v>38</v>
      </c>
    </row>
    <row r="4353" spans="1:29" ht="18" x14ac:dyDescent="0.25">
      <c r="A4353" s="238" t="str">
        <f>CONCATENATE($C$10,"S&amp;AP",A4333)</f>
        <v>2015S&amp;AP79</v>
      </c>
      <c r="B4353" s="251" t="s">
        <v>321</v>
      </c>
      <c r="C4353" s="252" t="str">
        <f>CONCATENATE(SUM(C4335:C4352)+100,COUNT(C4335:C4352)+100)</f>
        <v>151109</v>
      </c>
      <c r="D4353" s="252" t="str">
        <f t="shared" ref="D4353:K4353" si="4387">CONCATENATE(SUM(D4335:D4352)+100,COUNT(D4335:D4352)+100)</f>
        <v>140109</v>
      </c>
      <c r="E4353" s="252" t="str">
        <f t="shared" si="4387"/>
        <v>149109</v>
      </c>
      <c r="F4353" s="252" t="str">
        <f t="shared" si="4387"/>
        <v>148109</v>
      </c>
      <c r="G4353" s="252" t="str">
        <f t="shared" si="4387"/>
        <v>141109</v>
      </c>
      <c r="H4353" s="252" t="str">
        <f t="shared" si="4387"/>
        <v>129109</v>
      </c>
      <c r="I4353" s="252" t="str">
        <f t="shared" si="4387"/>
        <v>139109</v>
      </c>
      <c r="J4353" s="252" t="str">
        <f t="shared" si="4387"/>
        <v>130109</v>
      </c>
      <c r="K4353" s="252" t="str">
        <f t="shared" si="4387"/>
        <v>146109</v>
      </c>
      <c r="L4353" s="253"/>
      <c r="M4353" s="254">
        <f>SUM(M4335:M4352)</f>
        <v>9</v>
      </c>
      <c r="N4353" s="252" t="str">
        <f>CONCATENATE(SUM(N4335:N4352)+100,COUNT(N4335:N4352)+100)</f>
        <v>141109</v>
      </c>
      <c r="O4353" s="252" t="str">
        <f t="shared" ref="O4353:V4353" si="4388">CONCATENATE(SUM(O4335:O4352)+100,COUNT(O4335:O4352)+100)</f>
        <v>143109</v>
      </c>
      <c r="P4353" s="252" t="str">
        <f t="shared" si="4388"/>
        <v>146109</v>
      </c>
      <c r="Q4353" s="252" t="str">
        <f t="shared" si="4388"/>
        <v>136109</v>
      </c>
      <c r="R4353" s="252" t="str">
        <f t="shared" si="4388"/>
        <v>131109</v>
      </c>
      <c r="S4353" s="252" t="str">
        <f t="shared" si="4388"/>
        <v>142109</v>
      </c>
      <c r="T4353" s="252" t="str">
        <f t="shared" si="4388"/>
        <v>130109</v>
      </c>
      <c r="U4353" s="252" t="str">
        <f t="shared" si="4388"/>
        <v>138109</v>
      </c>
      <c r="V4353" s="252" t="str">
        <f t="shared" si="4388"/>
        <v>146109</v>
      </c>
      <c r="W4353" s="253"/>
      <c r="X4353" s="254">
        <f>SUM(X4335:X4352)</f>
        <v>12</v>
      </c>
      <c r="Y4353" s="255"/>
      <c r="Z4353" s="256"/>
      <c r="AA4353" s="257"/>
      <c r="AB4353" s="52"/>
      <c r="AC4353" s="52"/>
    </row>
    <row r="4354" spans="1:29" ht="18" x14ac:dyDescent="0.25">
      <c r="B4354" s="251" t="s">
        <v>322</v>
      </c>
      <c r="C4354" s="258">
        <f>AVERAGE(C4335:C4352)</f>
        <v>5.666666666666667</v>
      </c>
      <c r="D4354" s="258">
        <f t="shared" ref="D4354:K4354" si="4389">AVERAGE(D4335:D4352)</f>
        <v>4.4444444444444446</v>
      </c>
      <c r="E4354" s="258">
        <f t="shared" si="4389"/>
        <v>5.4444444444444446</v>
      </c>
      <c r="F4354" s="258">
        <f t="shared" si="4389"/>
        <v>5.333333333333333</v>
      </c>
      <c r="G4354" s="258">
        <f t="shared" si="4389"/>
        <v>4.5555555555555554</v>
      </c>
      <c r="H4354" s="258">
        <f t="shared" si="4389"/>
        <v>3.2222222222222223</v>
      </c>
      <c r="I4354" s="258">
        <f t="shared" si="4389"/>
        <v>4.333333333333333</v>
      </c>
      <c r="J4354" s="258">
        <f t="shared" si="4389"/>
        <v>3.3333333333333335</v>
      </c>
      <c r="K4354" s="258">
        <f t="shared" si="4389"/>
        <v>5.1111111111111107</v>
      </c>
      <c r="L4354" s="259">
        <f>SUM(C4354:K4354)</f>
        <v>41.444444444444443</v>
      </c>
      <c r="M4354" s="260"/>
      <c r="N4354" s="258">
        <f>AVERAGE(N4335:N4352)</f>
        <v>4.5555555555555554</v>
      </c>
      <c r="O4354" s="258">
        <f t="shared" ref="O4354:V4354" si="4390">AVERAGE(O4335:O4352)</f>
        <v>4.7777777777777777</v>
      </c>
      <c r="P4354" s="261">
        <f t="shared" si="4390"/>
        <v>5.1111111111111107</v>
      </c>
      <c r="Q4354" s="261">
        <f t="shared" si="4390"/>
        <v>4</v>
      </c>
      <c r="R4354" s="261">
        <f t="shared" si="4390"/>
        <v>3.4444444444444446</v>
      </c>
      <c r="S4354" s="261">
        <f t="shared" si="4390"/>
        <v>4.666666666666667</v>
      </c>
      <c r="T4354" s="261">
        <f t="shared" si="4390"/>
        <v>3.3333333333333335</v>
      </c>
      <c r="U4354" s="261">
        <f t="shared" si="4390"/>
        <v>4.2222222222222223</v>
      </c>
      <c r="V4354" s="261">
        <f t="shared" si="4390"/>
        <v>5.1111111111111107</v>
      </c>
      <c r="W4354" s="262">
        <f>SUM(N4354:V4354)</f>
        <v>39.222222222222214</v>
      </c>
      <c r="X4354" s="260"/>
      <c r="Y4354" s="148"/>
      <c r="Z4354" s="263"/>
      <c r="AA4354" s="264"/>
      <c r="AB4354" s="52"/>
      <c r="AC4354" s="52"/>
    </row>
    <row r="4355" spans="1:29" x14ac:dyDescent="0.25">
      <c r="B4355" s="265"/>
      <c r="C4355" s="266"/>
      <c r="D4355" s="265"/>
      <c r="E4355" s="266"/>
      <c r="F4355" s="265"/>
      <c r="G4355" s="266"/>
      <c r="H4355" s="265"/>
      <c r="I4355" s="266"/>
      <c r="J4355" s="265"/>
      <c r="K4355" s="266"/>
      <c r="L4355" s="265"/>
      <c r="M4355" s="266"/>
      <c r="N4355" s="265"/>
      <c r="O4355" s="266"/>
      <c r="P4355" s="265"/>
      <c r="Q4355" s="266"/>
      <c r="R4355" s="265"/>
      <c r="S4355" s="266"/>
      <c r="T4355" s="265"/>
      <c r="U4355" s="266"/>
      <c r="V4355" s="265"/>
      <c r="W4355" s="266"/>
      <c r="X4355" s="265"/>
      <c r="Y4355" s="266"/>
      <c r="Z4355" s="265"/>
      <c r="AA4355" s="266"/>
      <c r="AB4355" s="265"/>
      <c r="AC4355" s="266"/>
    </row>
    <row r="4356" spans="1:29" ht="18.75" thickBot="1" x14ac:dyDescent="0.3">
      <c r="B4356" s="267"/>
      <c r="C4356" s="267"/>
      <c r="D4356" s="267"/>
      <c r="E4356" s="288" t="s">
        <v>323</v>
      </c>
      <c r="F4356" s="289"/>
      <c r="G4356" s="289"/>
      <c r="H4356" s="289"/>
      <c r="I4356" s="289"/>
      <c r="J4356" s="289"/>
      <c r="K4356" s="289"/>
      <c r="L4356" s="289"/>
      <c r="M4356" s="289"/>
    </row>
    <row r="4357" spans="1:29" ht="16.5" thickBot="1" x14ac:dyDescent="0.3">
      <c r="B4357" s="267"/>
      <c r="C4357" s="52"/>
      <c r="D4357" s="268" t="s">
        <v>324</v>
      </c>
      <c r="E4357" s="290" t="s">
        <v>325</v>
      </c>
      <c r="F4357" s="291"/>
      <c r="G4357" s="291"/>
      <c r="H4357" s="291"/>
      <c r="I4357" s="291"/>
      <c r="J4357" s="291"/>
      <c r="K4357" s="291"/>
      <c r="L4357" s="291"/>
      <c r="M4357" s="292"/>
      <c r="P4357" t="s">
        <v>326</v>
      </c>
      <c r="R4357" t="s">
        <v>327</v>
      </c>
    </row>
    <row r="4358" spans="1:29" x14ac:dyDescent="0.25">
      <c r="B4358" s="267"/>
      <c r="C4358" s="52"/>
      <c r="D4358" s="269">
        <f>MAX(AC4335:AC4352)</f>
        <v>18</v>
      </c>
      <c r="E4358" s="270" t="s">
        <v>328</v>
      </c>
      <c r="F4358" s="271" t="s">
        <v>329</v>
      </c>
      <c r="G4358" s="271" t="s">
        <v>330</v>
      </c>
      <c r="H4358" s="271" t="s">
        <v>331</v>
      </c>
      <c r="I4358" s="271" t="s">
        <v>332</v>
      </c>
      <c r="J4358" s="271" t="s">
        <v>19</v>
      </c>
      <c r="K4358" s="271" t="s">
        <v>333</v>
      </c>
      <c r="L4358" s="271" t="s">
        <v>334</v>
      </c>
      <c r="M4358" s="272" t="s">
        <v>312</v>
      </c>
      <c r="N4358" t="s">
        <v>318</v>
      </c>
      <c r="O4358" s="273" t="s">
        <v>18</v>
      </c>
      <c r="P4358" s="274" t="s">
        <v>335</v>
      </c>
      <c r="Q4358" s="274" t="s">
        <v>336</v>
      </c>
      <c r="R4358" t="s">
        <v>0</v>
      </c>
      <c r="S4358" t="s">
        <v>1</v>
      </c>
      <c r="T4358" t="s">
        <v>13</v>
      </c>
      <c r="U4358" t="s">
        <v>337</v>
      </c>
      <c r="V4358" s="237" t="s">
        <v>338</v>
      </c>
      <c r="W4358" s="237" t="s">
        <v>339</v>
      </c>
      <c r="X4358" s="237" t="s">
        <v>340</v>
      </c>
      <c r="Y4358" s="237" t="s">
        <v>341</v>
      </c>
      <c r="Z4358" s="237" t="s">
        <v>342</v>
      </c>
      <c r="AA4358" s="237" t="s">
        <v>343</v>
      </c>
      <c r="AB4358" s="237" t="s">
        <v>344</v>
      </c>
      <c r="AC4358" s="237" t="s">
        <v>345</v>
      </c>
    </row>
    <row r="4359" spans="1:29" ht="16.5" thickBot="1" x14ac:dyDescent="0.3">
      <c r="A4359" s="238" t="str">
        <f>CONCATENATE($C$10,"P",A4333)</f>
        <v>2015P79</v>
      </c>
      <c r="B4359" s="275"/>
      <c r="C4359" s="52" t="str">
        <f>C4333</f>
        <v>Connor Brown</v>
      </c>
      <c r="D4359" s="276">
        <f>IF(D4358=0,G4333,VLOOKUP(D4358,B4335:AB4352,27,FALSE))</f>
        <v>2</v>
      </c>
      <c r="E4359" s="277">
        <f>E4362+E4365</f>
        <v>21</v>
      </c>
      <c r="F4359" s="277">
        <f>F4362+F4365</f>
        <v>10</v>
      </c>
      <c r="G4359" s="277">
        <f>G4362+G4365</f>
        <v>7</v>
      </c>
      <c r="H4359" s="277">
        <f>H4362+H4365</f>
        <v>1</v>
      </c>
      <c r="I4359" s="277">
        <f>I4362+I4365</f>
        <v>36</v>
      </c>
      <c r="J4359" s="278">
        <f>E4359/I4359</f>
        <v>0.58333333333333337</v>
      </c>
      <c r="K4359" s="279">
        <f>F4359/SUM(F4359:H4359)</f>
        <v>0.55555555555555558</v>
      </c>
      <c r="L4359" s="277">
        <f>L4362+L4365</f>
        <v>5</v>
      </c>
      <c r="M4359" s="277">
        <f>M4362+M4365</f>
        <v>57</v>
      </c>
      <c r="N4359" s="247">
        <f>VLOOKUP(D4358,AC4335:AH4352,6,FALSE)</f>
        <v>2.9693333333333287</v>
      </c>
      <c r="O4359">
        <f>IFERROR(VLOOKUP(D4358,AC4335:AI4352,7,FALSE),AI4335)</f>
        <v>15</v>
      </c>
      <c r="P4359" s="134">
        <f>IF(D4359&lt;=-1,ROUNDUP(((((ROUNDDOWN((AVERAGE(L4335:L4352,W4335:W4352)-36)*0.8,0)+0.001)/0.8)+36)*(COUNT(L4335:L4352,W4335:W4352)+1))-SUM(L4335:L4352,W4335:W4352),0),ROUNDUP(((((ROUNDDOWN((AVERAGE(L4335:L4352,W4335:W4352)-36)*0.8,0)+1)/0.8)+36)*(COUNT(L4335:L4352,W4335:W4352)+1))-SUM(L4335:L4352,W4335:W4352),0))</f>
        <v>53</v>
      </c>
      <c r="Q4359" s="134">
        <f>IF(ROUNDDOWN((AVERAGE(L4335:L4352,W4335:W4352)-36)*0.8,0)&lt;=0,ROUNDDOWN(((((ROUNDDOWN((AVERAGE(L4335:L4352,W4335:W4352)-36)*0.8,0)-1)/0.8)+36)*(COUNT(L4335:L4352,W4335:W4352)+1))-SUM(L4335:L4352,W4335:W4352),0),ROUNDDOWN(((((ROUNDDOWN((AVERAGE(L4335:L4352,W4335:W4352)-36)*0.8,0)-0.001)/0.8)+36)*(COUNT(L4335:L4352,W4335:W4352)+1))-SUM(L4335:L4352,W4335:W4352),0))</f>
        <v>29</v>
      </c>
      <c r="R4359" s="247">
        <f>L4354</f>
        <v>41.444444444444443</v>
      </c>
      <c r="S4359" s="247">
        <f>W4354</f>
        <v>39.222222222222214</v>
      </c>
      <c r="T4359">
        <f>SUMIF(AD4335:AD4352,"P",AI4335:AI4352)</f>
        <v>252</v>
      </c>
      <c r="U4359">
        <f>SUMIF(AD4335:AD4352,"P",AJ4335:AJ4352)</f>
        <v>255</v>
      </c>
      <c r="V4359" s="280">
        <f>SUM(COUNTIF(C4335:C4352,3),COUNTIF(D4335:D4352,2),COUNTIF(E4335:E4352,3),COUNTIF(F4335:F4352,2),COUNTIF(G4335:G4352,2),COUNTIF(H4335:H4352,1),COUNTIF(I4335:I4352,2),COUNTIF(J4335:J4352,1),COUNTIF(K4335:K4352,2),COUNTIF(N4335:N4352,2),COUNTIF(O4335:O4352,2),COUNTIF(P4335:P4352,3),COUNTIF(Q4335:Q4352,2),COUNTIF(R4335:R4352,1),COUNTIF(S4335:S4352,2),COUNTIF(T4335:T4352,1),COUNTIF(U4335:U4352,2),COUNTIF(V4335:V4352,3))/(9*MAX($AE4335:$AE4352))</f>
        <v>0</v>
      </c>
      <c r="W4359" s="280">
        <f>SUM(COUNTIF(C4335:C4352,4),COUNTIF(D4335:D4352,3),COUNTIF(E4335:E4352,4),COUNTIF(F4335:F4352,3),COUNTIF(G4335:G4352,3),COUNTIF(H4335:H4352,2),COUNTIF(I4335:I4352,3),COUNTIF(J4335:J4352,2),COUNTIF(K4335:K4352,3),COUNTIF(N4335:N4352,3),COUNTIF(O4335:O4352,3),COUNTIF(P4335:P4352,4),COUNTIF(Q4335:Q4352,3),COUNTIF(R4335:R4352,2),COUNTIF(S4335:S4352,3),COUNTIF(T4335:T4352,2),COUNTIF(U4335:U4352,3),COUNTIF(V4335:V4352,4))/(9*MAX($AE4335:$AE4352))</f>
        <v>4.3209876543209874E-2</v>
      </c>
      <c r="X4359" s="280">
        <f>SUM(COUNTIF(C4335:C4352,5),COUNTIF(D4335:D4352,4),COUNTIF(E4335:E4352,5),COUNTIF(F4335:F4352,4),COUNTIF(G4335:G4352,4),COUNTIF(H4335:H4352,3),COUNTIF(I4335:I4352,4),COUNTIF(J4335:J4352,3),COUNTIF(K4335:K4352,4),COUNTIF(N4335:N4352,4),COUNTIF(O4335:O4352,4),COUNTIF(P4335:P4352,5),COUNTIF(Q4335:Q4352,4),COUNTIF(R4335:R4352,3),COUNTIF(S4335:S4352,4),COUNTIF(T4335:T4352,3),COUNTIF(U4335:U4352,4),COUNTIF(V4335:V4352,5))/(9*MAX($AE4335:$AE4352))</f>
        <v>0.51851851851851849</v>
      </c>
      <c r="Y4359" s="280">
        <f>SUM(COUNTIF(C4335:C4352,6),COUNTIF(D4335:D4352,5),COUNTIF(E4335:E4352,6),COUNTIF(F4335:F4352,5),COUNTIF(G4335:G4352,5),COUNTIF(H4335:H4352,4),COUNTIF(I4335:I4352,5),COUNTIF(J4335:J4352,4),COUNTIF(K4335:K4352,5),COUNTIF(N4335:N4352,5),COUNTIF(O4335:O4352,5),COUNTIF(P4335:P4352,6),COUNTIF(Q4335:Q4352,5),COUNTIF(R4335:R4352,4),COUNTIF(S4335:S4352,5),COUNTIF(T4335:T4352,4),COUNTIF(U4335:U4352,5),COUNTIF(V4335:V4352,6))/(9*MAX($AE4335:$AE4352))</f>
        <v>0.36419753086419754</v>
      </c>
      <c r="Z4359" s="280">
        <f>SUM(COUNTIF(C4335:C4352,"&gt;=7"),COUNTIF(D4335:D4352,"&gt;=6"),COUNTIF(E4335:E4352,"&gt;=7"),COUNTIF(F4335:F4352,"&gt;=6"),COUNTIF(G4335:G4352,"&gt;=6"),COUNTIF(H4335:H4352,"&gt;=5"),COUNTIF(I4335:I4352,"&gt;=6"),COUNTIF(J4335:J4352,"&gt;=5"),COUNTIF(K4335:K4352,"&gt;=6"),COUNTIF(N4335:N4352,"&gt;=6"),COUNTIF(O4335:O4352,"&gt;=6"),COUNTIF(P4335:P4352,"&gt;=7"),COUNTIF(Q4335:Q4352,"&gt;=6"),COUNTIF(R4335:R4352,"&gt;=5"),COUNTIF(S4335:S4352,"&gt;=6"),COUNTIF(T4335:T4352,"&gt;=5"),COUNTIF(U4335:U4352,"&gt;=6"),COUNTIF(V4335:V4352,"&gt;=7"))/(9*MAX($AE4335:$AE4352))</f>
        <v>7.407407407407407E-2</v>
      </c>
      <c r="AA4359">
        <f>AVERAGE(AI4335:AI4344)</f>
        <v>13.6</v>
      </c>
      <c r="AB4359">
        <f t="shared" ref="AB4359" si="4391">MAX(AI4335:AI4352)</f>
        <v>16</v>
      </c>
      <c r="AC4359">
        <f>MIN(AI4335:AI4351)</f>
        <v>13</v>
      </c>
    </row>
    <row r="4360" spans="1:29" x14ac:dyDescent="0.25">
      <c r="E4360" s="293" t="s">
        <v>346</v>
      </c>
      <c r="F4360" s="294"/>
      <c r="G4360" s="294"/>
      <c r="H4360" s="294"/>
      <c r="I4360" s="294"/>
      <c r="J4360" s="294"/>
      <c r="K4360" s="294"/>
      <c r="L4360" s="294"/>
      <c r="M4360" s="295"/>
    </row>
    <row r="4361" spans="1:29" x14ac:dyDescent="0.25">
      <c r="E4361" s="270" t="s">
        <v>328</v>
      </c>
      <c r="F4361" s="271" t="s">
        <v>329</v>
      </c>
      <c r="G4361" s="271" t="s">
        <v>330</v>
      </c>
      <c r="H4361" s="271" t="s">
        <v>331</v>
      </c>
      <c r="I4361" s="271" t="s">
        <v>332</v>
      </c>
      <c r="J4361" s="271" t="s">
        <v>19</v>
      </c>
      <c r="K4361" s="271" t="s">
        <v>333</v>
      </c>
      <c r="L4361" s="271" t="s">
        <v>334</v>
      </c>
      <c r="M4361" s="272" t="s">
        <v>312</v>
      </c>
    </row>
    <row r="4362" spans="1:29" ht="16.5" thickBot="1" x14ac:dyDescent="0.3">
      <c r="E4362" s="281">
        <f>M4353</f>
        <v>9</v>
      </c>
      <c r="F4362" s="199">
        <f>COUNTIF(M4335:M4352,"&gt;1")</f>
        <v>4</v>
      </c>
      <c r="G4362" s="199">
        <f>COUNTIF(M4335:M4352,"&lt;1")</f>
        <v>4</v>
      </c>
      <c r="H4362" s="199">
        <f>COUNTIF(M4335:M4352,"=1")</f>
        <v>1</v>
      </c>
      <c r="I4362" s="199">
        <f>SUM(F4362:H4362)*2</f>
        <v>18</v>
      </c>
      <c r="J4362" s="278">
        <f>E4362/I4362</f>
        <v>0.5</v>
      </c>
      <c r="K4362" s="279">
        <f>F4362/SUM(F4362:H4362)</f>
        <v>0.44444444444444442</v>
      </c>
      <c r="L4362" s="282">
        <f>SUM(Z4335,Z4337,Z4339,Z4341,Z4343,Z4345,Z4347,Z4349,Z4351)</f>
        <v>2</v>
      </c>
      <c r="M4362" s="283">
        <f>SUM(AA4335,AA4337,AA4339,AA4341,AA4343,AA4345,AA4347,AA4349,AA4351)</f>
        <v>24</v>
      </c>
    </row>
    <row r="4363" spans="1:29" x14ac:dyDescent="0.25">
      <c r="E4363" s="293" t="s">
        <v>347</v>
      </c>
      <c r="F4363" s="294"/>
      <c r="G4363" s="294"/>
      <c r="H4363" s="294"/>
      <c r="I4363" s="294"/>
      <c r="J4363" s="294"/>
      <c r="K4363" s="294"/>
      <c r="L4363" s="294"/>
      <c r="M4363" s="295"/>
    </row>
    <row r="4364" spans="1:29" x14ac:dyDescent="0.25">
      <c r="E4364" s="270" t="s">
        <v>328</v>
      </c>
      <c r="F4364" s="271" t="s">
        <v>329</v>
      </c>
      <c r="G4364" s="271" t="s">
        <v>330</v>
      </c>
      <c r="H4364" s="271" t="s">
        <v>331</v>
      </c>
      <c r="I4364" s="271" t="s">
        <v>332</v>
      </c>
      <c r="J4364" s="271" t="s">
        <v>19</v>
      </c>
      <c r="K4364" s="271" t="s">
        <v>333</v>
      </c>
      <c r="L4364" s="271" t="s">
        <v>334</v>
      </c>
      <c r="M4364" s="272" t="s">
        <v>312</v>
      </c>
    </row>
    <row r="4365" spans="1:29" ht="16.5" thickBot="1" x14ac:dyDescent="0.3">
      <c r="E4365" s="281">
        <f>X4353</f>
        <v>12</v>
      </c>
      <c r="F4365" s="199">
        <f>COUNTIF(X4335:X4352,"&gt;1")</f>
        <v>6</v>
      </c>
      <c r="G4365" s="199">
        <f>COUNTIF(X4335:X4352,"&lt;1")</f>
        <v>3</v>
      </c>
      <c r="H4365" s="199">
        <f>COUNTIF(X4335:X4352,"=1")</f>
        <v>0</v>
      </c>
      <c r="I4365" s="199">
        <f>SUM(F4365:H4365)*2</f>
        <v>18</v>
      </c>
      <c r="J4365" s="278">
        <f>E4365/I4365</f>
        <v>0.66666666666666663</v>
      </c>
      <c r="K4365" s="279">
        <f>F4365/SUM(F4365:H4365)</f>
        <v>0.66666666666666663</v>
      </c>
      <c r="L4365" s="284">
        <f>SUM(Z4336,Z4338,Z4340,Z4342,Z4344,Z4346,Z4348,Z4350,Z4352)</f>
        <v>3</v>
      </c>
      <c r="M4365" s="285">
        <f>SUM(AA4336,AA4338,AA4340,AA4342,AA4344,AA4346,AA4348,AA4350,AA4352)</f>
        <v>33</v>
      </c>
    </row>
    <row r="4367" spans="1:29" ht="16.5" thickBot="1" x14ac:dyDescent="0.3"/>
    <row r="4368" spans="1:29" ht="21" thickBot="1" x14ac:dyDescent="0.35">
      <c r="A4368" s="223">
        <v>80</v>
      </c>
      <c r="B4368" s="224"/>
      <c r="C4368" s="225" t="s">
        <v>252</v>
      </c>
      <c r="D4368" s="225"/>
      <c r="E4368" s="225"/>
      <c r="F4368" s="23" t="s">
        <v>308</v>
      </c>
      <c r="G4368" s="226">
        <v>9</v>
      </c>
      <c r="I4368" s="225"/>
      <c r="J4368" s="52"/>
      <c r="K4368" s="52"/>
      <c r="L4368" s="231" t="s">
        <v>0</v>
      </c>
      <c r="M4368" s="287"/>
      <c r="N4368" s="225"/>
      <c r="O4368" s="225"/>
      <c r="P4368" s="225"/>
      <c r="Q4368" s="225"/>
      <c r="R4368" s="225" t="s">
        <v>309</v>
      </c>
      <c r="S4368" s="226"/>
      <c r="T4368" s="52"/>
      <c r="U4368" s="52"/>
      <c r="V4368" s="52"/>
      <c r="W4368" s="231" t="s">
        <v>1</v>
      </c>
      <c r="X4368" s="287"/>
      <c r="Y4368" s="52"/>
      <c r="Z4368" s="52"/>
      <c r="AA4368" s="52"/>
      <c r="AB4368" s="52"/>
      <c r="AC4368" s="52"/>
    </row>
    <row r="4369" spans="1:37" ht="16.5" thickBot="1" x14ac:dyDescent="0.3">
      <c r="B4369" s="52" t="s">
        <v>4</v>
      </c>
      <c r="C4369" s="228">
        <v>1</v>
      </c>
      <c r="D4369" s="229">
        <v>2</v>
      </c>
      <c r="E4369" s="229">
        <v>3</v>
      </c>
      <c r="F4369" s="229">
        <v>4</v>
      </c>
      <c r="G4369" s="229">
        <v>5</v>
      </c>
      <c r="H4369" s="229">
        <v>6</v>
      </c>
      <c r="I4369" s="229">
        <v>7</v>
      </c>
      <c r="J4369" s="229">
        <v>8</v>
      </c>
      <c r="K4369" s="230">
        <v>9</v>
      </c>
      <c r="L4369" s="231" t="s">
        <v>69</v>
      </c>
      <c r="M4369" s="232" t="s">
        <v>8</v>
      </c>
      <c r="N4369" s="233">
        <v>10</v>
      </c>
      <c r="O4369" s="234">
        <v>11</v>
      </c>
      <c r="P4369" s="234">
        <v>12</v>
      </c>
      <c r="Q4369" s="234">
        <v>13</v>
      </c>
      <c r="R4369" s="234">
        <v>14</v>
      </c>
      <c r="S4369" s="234">
        <v>15</v>
      </c>
      <c r="T4369" s="234">
        <v>16</v>
      </c>
      <c r="U4369" s="234">
        <v>17</v>
      </c>
      <c r="V4369" s="234">
        <v>18</v>
      </c>
      <c r="W4369" s="231" t="s">
        <v>69</v>
      </c>
      <c r="X4369" s="232" t="s">
        <v>8</v>
      </c>
      <c r="Y4369" s="235" t="s">
        <v>310</v>
      </c>
      <c r="Z4369" s="236" t="s">
        <v>311</v>
      </c>
      <c r="AA4369" s="235" t="s">
        <v>312</v>
      </c>
      <c r="AB4369" s="235" t="s">
        <v>313</v>
      </c>
      <c r="AC4369" s="237" t="s">
        <v>314</v>
      </c>
      <c r="AD4369" s="237" t="s">
        <v>315</v>
      </c>
      <c r="AE4369" s="237" t="s">
        <v>316</v>
      </c>
      <c r="AF4369" s="237" t="s">
        <v>192</v>
      </c>
      <c r="AG4369" s="237" t="s">
        <v>317</v>
      </c>
      <c r="AH4369" s="237" t="s">
        <v>318</v>
      </c>
      <c r="AI4369" s="237" t="s">
        <v>18</v>
      </c>
      <c r="AJ4369" s="237" t="s">
        <v>319</v>
      </c>
      <c r="AK4369" t="s">
        <v>69</v>
      </c>
    </row>
    <row r="4370" spans="1:37" ht="16.5" thickBot="1" x14ac:dyDescent="0.3">
      <c r="A4370" s="238" t="str">
        <f>CONCATENATE($C$10,"Wk ",B4370,"P",A4368)</f>
        <v>2015Wk 1P80</v>
      </c>
      <c r="B4370" s="52">
        <v>1</v>
      </c>
      <c r="C4370" s="52">
        <f>IFERROR(VLOOKUP($A4370,$A$106:$Q$3105,5,FALSE),"DNP")</f>
        <v>6</v>
      </c>
      <c r="D4370" s="52">
        <f>IFERROR(VLOOKUP($A4370,$A$106:$Q$3105,6,FALSE),"DNP")</f>
        <v>8</v>
      </c>
      <c r="E4370" s="52">
        <f>IFERROR(VLOOKUP($A4370,$A$106:$Q$3105,7,FALSE),"DNP")</f>
        <v>7</v>
      </c>
      <c r="F4370" s="52">
        <f>IFERROR(VLOOKUP($A4370,$A$106:$Q$3105,8,FALSE),"DNP")</f>
        <v>7</v>
      </c>
      <c r="G4370" s="52">
        <f>IFERROR(VLOOKUP($A4370,$A$106:$Q$3105,9,FALSE),"DNP")</f>
        <v>6</v>
      </c>
      <c r="H4370" s="52">
        <f>IFERROR(VLOOKUP($A4370,$A$106:$Q$3105,10,FALSE),"DNP")</f>
        <v>5</v>
      </c>
      <c r="I4370" s="52">
        <f>IFERROR(VLOOKUP($A4370,$A$106:$Q$3105,11,FALSE),"DNP")</f>
        <v>5</v>
      </c>
      <c r="J4370" s="52">
        <f>IFERROR(VLOOKUP($A4370,$A$106:$Q$3105,12,FALSE),"DNP")</f>
        <v>4</v>
      </c>
      <c r="K4370" s="52">
        <f>IFERROR(VLOOKUP($A4370,$A$106:$Q$3105,13,FALSE),"DNP")</f>
        <v>6</v>
      </c>
      <c r="L4370" s="239">
        <f>IF(OR(K4370="DNP",K4370=""),"DNP",SUM(C4370:K4370))</f>
        <v>54</v>
      </c>
      <c r="M4370" s="240">
        <f>IFERROR(VLOOKUP($A4370,$A$106:$Q$3105,17,FALSE),"DNP")</f>
        <v>0</v>
      </c>
      <c r="N4370" s="241"/>
      <c r="O4370" s="241"/>
      <c r="P4370" s="241"/>
      <c r="Q4370" s="241"/>
      <c r="R4370" s="241"/>
      <c r="S4370" s="241"/>
      <c r="T4370" s="241"/>
      <c r="U4370" s="241"/>
      <c r="V4370" s="241"/>
      <c r="W4370" s="242"/>
      <c r="X4370" s="243"/>
      <c r="Y4370" s="49" t="str">
        <f>IF(M4370="DNP","DNP",IF(M4370=1,"T",IF(M4370&gt;1,"W","L")))</f>
        <v>L</v>
      </c>
      <c r="Z4370" s="49">
        <f t="shared" ref="Z4370:Z4387" si="4392">IFERROR(VLOOKUP($A4370,$A$106:$Q$3105,15,FALSE),"")</f>
        <v>0</v>
      </c>
      <c r="AA4370" s="244">
        <f t="shared" ref="AA4370:AA4387" si="4393">IFERROR(VLOOKUP($A4370,$A$106:$Q$3105,16,FALSE),"")</f>
        <v>0</v>
      </c>
      <c r="AB4370" s="245">
        <f t="shared" ref="AB4370" si="4394">G4368</f>
        <v>9</v>
      </c>
      <c r="AC4370" s="246">
        <f t="shared" ref="AC4370:AC4378" si="4395">IF(VLOOKUP(LEFT($A4370,8),$A$106:$Q$3105,17,FALSE)="Played",B4370,"")</f>
        <v>1</v>
      </c>
      <c r="AD4370" t="str">
        <f>IF(L4370&lt;&gt;"DNP","P","DNP")</f>
        <v>P</v>
      </c>
      <c r="AE4370" s="52">
        <f>COUNTIF(AD4370:AD4370,"=P")</f>
        <v>1</v>
      </c>
      <c r="AF4370" t="str">
        <f t="shared" ref="AF4370:AF4387" si="4396">IFERROR(VLOOKUP($A4370,$A$106:$R$3105,18,FALSE),"DNP")</f>
        <v>R</v>
      </c>
      <c r="AG4370" s="247">
        <f>IF(OR(W4370="DNP",W4370="")=TRUE,0,((W4389-W4370)*0.4)+(IF(Y4370="W",0.3,IF(Y4370="T",0,-0.3)))+(IF(X4370="",0,X4370*0.3)))+IF(OR(L4370="DNP",L4370="")=TRUE,0,((L4389-L4370)*0.4)+(IF(Y4370="W",0.3,IF(Y4370="T",0,-0.3)))+(IF(M4370="",0,M4370*0.3)))</f>
        <v>-2.5666666666666687</v>
      </c>
      <c r="AH4370" s="247">
        <f>AG4370</f>
        <v>-2.5666666666666687</v>
      </c>
      <c r="AI4370">
        <f>(34-(AB4370*2))/2</f>
        <v>8</v>
      </c>
      <c r="AJ4370">
        <f t="shared" ref="AJ4370" si="4397">AI4370+VLOOKUP(A4370,$A$160:$O$264,15,FALSE)</f>
        <v>2</v>
      </c>
      <c r="AK4370">
        <f t="shared" ref="AK4370" si="4398">IFERROR(L4370+W4370,"DNP")</f>
        <v>54</v>
      </c>
    </row>
    <row r="4371" spans="1:37" ht="16.5" thickBot="1" x14ac:dyDescent="0.3">
      <c r="A4371" s="238" t="str">
        <f>CONCATENATE($C$10,"Wk ",B4371,"P",A4368)</f>
        <v>2015Wk 2P80</v>
      </c>
      <c r="B4371" s="52">
        <v>2</v>
      </c>
      <c r="C4371" s="241"/>
      <c r="D4371" s="241"/>
      <c r="E4371" s="241"/>
      <c r="F4371" s="241"/>
      <c r="G4371" s="241"/>
      <c r="H4371" s="241"/>
      <c r="I4371" s="241"/>
      <c r="J4371" s="241"/>
      <c r="K4371" s="241"/>
      <c r="L4371" s="248"/>
      <c r="M4371" s="249"/>
      <c r="N4371" s="52">
        <f>IFERROR(VLOOKUP($A4371,$A$106:$Q$3105,5,FALSE),"DNP")</f>
        <v>5</v>
      </c>
      <c r="O4371" s="52">
        <f>IFERROR(VLOOKUP($A4371,$A$106:$Q$3105,6,FALSE),"DNP")</f>
        <v>7</v>
      </c>
      <c r="P4371" s="52">
        <f>IFERROR(VLOOKUP($A4371,$A$106:$Q$3105,7,FALSE),"DNP")</f>
        <v>7</v>
      </c>
      <c r="Q4371" s="52">
        <f>IFERROR(VLOOKUP($A4371,$A$106:$Q$3105,8,FALSE),"DNP")</f>
        <v>6</v>
      </c>
      <c r="R4371" s="52">
        <f>IFERROR(VLOOKUP($A4371,$A$106:$Q$3105,9,FALSE),"DNP")</f>
        <v>5</v>
      </c>
      <c r="S4371" s="52">
        <f>IFERROR(VLOOKUP($A4371,$A$106:$Q$3105,10,FALSE),"DNP")</f>
        <v>6</v>
      </c>
      <c r="T4371" s="52">
        <f>IFERROR(VLOOKUP($A4371,$A$106:$Q$3105,11,FALSE),"DNP")</f>
        <v>3</v>
      </c>
      <c r="U4371" s="52">
        <f>IFERROR(VLOOKUP($A4371,$A$106:$Q$3105,12,FALSE),"DNP")</f>
        <v>4</v>
      </c>
      <c r="V4371" s="52">
        <f>IFERROR(VLOOKUP($A4371,$A$106:$Q$3105,13,FALSE),"DNP")</f>
        <v>6</v>
      </c>
      <c r="W4371" s="239">
        <f>IF(OR(V4371="DNP",V4371=""),"DNP",SUM(N4371:V4371))</f>
        <v>49</v>
      </c>
      <c r="X4371" s="240">
        <f>IFERROR(VLOOKUP($A4371,$A$106:$Q$3105,17,FALSE),"DNP")</f>
        <v>1</v>
      </c>
      <c r="Y4371" s="49" t="str">
        <f>IF(X4371="DNP","DNP",IF(X4371=1,"T",IF(X4371&gt;1,"W","L")))</f>
        <v>T</v>
      </c>
      <c r="Z4371" s="49">
        <f t="shared" si="4392"/>
        <v>0</v>
      </c>
      <c r="AA4371" s="244">
        <f t="shared" si="4393"/>
        <v>0</v>
      </c>
      <c r="AB4371" s="245">
        <f t="shared" ref="AB4371" si="4399">G4368</f>
        <v>9</v>
      </c>
      <c r="AC4371" s="246">
        <f t="shared" si="4395"/>
        <v>2</v>
      </c>
      <c r="AD4371" t="str">
        <f>IF(W4371&lt;&gt;"DNP","P","DNP")</f>
        <v>P</v>
      </c>
      <c r="AE4371" s="52">
        <f>COUNTIF(AD4370:AD4371,"=P")</f>
        <v>2</v>
      </c>
      <c r="AF4371" t="str">
        <f t="shared" si="4396"/>
        <v>R</v>
      </c>
      <c r="AG4371" s="247">
        <f>IF(OR(W4371="DNP",W4371="")=TRUE,0,((W4389-W4371)*0.4)+(IF(Y4371="W",0.3,IF(Y4371="T",0,-0.3)))+(IF(X4371="",0,X4371*0.3)))+IF(OR(L4371="DNP",L4371="")=TRUE,0,((L4389-L4371)*0.4)+(IF(Y4371="W",0.3,IF(Y4371="T",0,-0.3)))+(IF(M4371="",0,M4371*0.3)))</f>
        <v>-0.3222222222222258</v>
      </c>
      <c r="AH4371" s="247">
        <f>AG4371+(AG4370*0.67)</f>
        <v>-2.0418888888888937</v>
      </c>
      <c r="AI4371">
        <f t="shared" ref="AI4371:AI4387" si="4400">(34-(AB4371*2))/2</f>
        <v>8</v>
      </c>
      <c r="AJ4371">
        <f t="shared" ref="AJ4371" si="4401">AI4371+VLOOKUP(A4371,$A$327:$O$431,15,FALSE)</f>
        <v>6</v>
      </c>
      <c r="AK4371">
        <f t="shared" si="4333"/>
        <v>49</v>
      </c>
    </row>
    <row r="4372" spans="1:37" ht="16.5" thickBot="1" x14ac:dyDescent="0.3">
      <c r="A4372" s="238" t="str">
        <f>CONCATENATE($C$10,"Wk ",B4372,"P",A4368)</f>
        <v>2015Wk 3P80</v>
      </c>
      <c r="B4372" s="52">
        <v>3</v>
      </c>
      <c r="C4372" s="52">
        <f>IFERROR(VLOOKUP($A4372,$A$106:$Q$3105,5,FALSE),"DNP")</f>
        <v>8</v>
      </c>
      <c r="D4372" s="52">
        <f>IFERROR(VLOOKUP($A4372,$A$106:$Q$3105,6,FALSE),"DNP")</f>
        <v>8</v>
      </c>
      <c r="E4372" s="52">
        <f>IFERROR(VLOOKUP($A4372,$A$106:$Q$3105,7,FALSE),"DNP")</f>
        <v>8</v>
      </c>
      <c r="F4372" s="52">
        <f>IFERROR(VLOOKUP($A4372,$A$106:$Q$3105,8,FALSE),"DNP")</f>
        <v>6</v>
      </c>
      <c r="G4372" s="52">
        <f>IFERROR(VLOOKUP($A4372,$A$106:$Q$3105,9,FALSE),"DNP")</f>
        <v>5</v>
      </c>
      <c r="H4372" s="52">
        <f>IFERROR(VLOOKUP($A4372,$A$106:$Q$3105,10,FALSE),"DNP")</f>
        <v>4</v>
      </c>
      <c r="I4372" s="52">
        <f>IFERROR(VLOOKUP($A4372,$A$106:$Q$3105,11,FALSE),"DNP")</f>
        <v>6</v>
      </c>
      <c r="J4372" s="52">
        <f>IFERROR(VLOOKUP($A4372,$A$106:$Q$3105,12,FALSE),"DNP")</f>
        <v>5</v>
      </c>
      <c r="K4372" s="52">
        <f>IFERROR(VLOOKUP($A4372,$A$106:$Q$3105,13,FALSE),"DNP")</f>
        <v>6</v>
      </c>
      <c r="L4372" s="239">
        <f>IF(OR(K4372="DNP",K4372=""),"DNP",SUM(C4372:K4372))</f>
        <v>56</v>
      </c>
      <c r="M4372" s="240">
        <f>IFERROR(VLOOKUP($A4372,$A$106:$Q$3105,17,FALSE),"DNP")</f>
        <v>0</v>
      </c>
      <c r="N4372" s="241"/>
      <c r="O4372" s="241"/>
      <c r="P4372" s="241"/>
      <c r="Q4372" s="241"/>
      <c r="R4372" s="241"/>
      <c r="S4372" s="241"/>
      <c r="T4372" s="241"/>
      <c r="U4372" s="241"/>
      <c r="V4372" s="241"/>
      <c r="W4372" s="242"/>
      <c r="X4372" s="243"/>
      <c r="Y4372" s="49" t="str">
        <f t="shared" ref="Y4372" si="4402">IF(M4372="DNP","DNP",IF(M4372=1,"T",IF(M4372&gt;1,"W","L")))</f>
        <v>L</v>
      </c>
      <c r="Z4372" s="49">
        <f t="shared" si="4392"/>
        <v>0</v>
      </c>
      <c r="AA4372" s="244">
        <f t="shared" si="4393"/>
        <v>0</v>
      </c>
      <c r="AB4372" s="250">
        <f t="shared" ref="AB4372" si="4403">G4368</f>
        <v>9</v>
      </c>
      <c r="AC4372" s="246">
        <f t="shared" si="4395"/>
        <v>3</v>
      </c>
      <c r="AD4372" t="str">
        <f>IF(L4372&lt;&gt;"DNP","P","DNP")</f>
        <v>P</v>
      </c>
      <c r="AE4372" s="52">
        <f>COUNTIF(AD4370:AD4372,"=P")</f>
        <v>3</v>
      </c>
      <c r="AF4372" t="str">
        <f t="shared" si="4396"/>
        <v>R</v>
      </c>
      <c r="AG4372" s="247">
        <f>IF(OR(W4372="DNP",W4372="")=TRUE,0,((W4389-W4372)*0.4)+(IF(Y4372="W",0.3,IF(Y4372="T",0,-0.3)))+(IF(X4372="",0,X4372*0.3)))+IF(OR(L4372="DNP",L4372="")=TRUE,0,((L4389-L4372)*0.4)+(IF(Y4372="W",0.3,IF(Y4372="T",0,-0.3)))+(IF(M4372="",0,M4372*0.3)))</f>
        <v>-3.3666666666666685</v>
      </c>
      <c r="AH4372" s="247">
        <f>AG4372+(AG4371*0.67)+AG4370*0.33</f>
        <v>-4.4295555555555604</v>
      </c>
      <c r="AI4372">
        <f t="shared" si="4400"/>
        <v>8</v>
      </c>
      <c r="AJ4372">
        <f t="shared" ref="AJ4372" si="4404">AI4372+VLOOKUP(A4372,$A$494:$O$598,15,FALSE)</f>
        <v>1</v>
      </c>
      <c r="AK4372">
        <f t="shared" si="4333"/>
        <v>56</v>
      </c>
    </row>
    <row r="4373" spans="1:37" ht="16.5" thickBot="1" x14ac:dyDescent="0.3">
      <c r="A4373" s="238" t="str">
        <f>CONCATENATE($C$10,"Wk ",B4373,"P",A4368)</f>
        <v>2015Wk 4P80</v>
      </c>
      <c r="B4373" s="52">
        <v>4</v>
      </c>
      <c r="C4373" s="241"/>
      <c r="D4373" s="241"/>
      <c r="E4373" s="241"/>
      <c r="F4373" s="241"/>
      <c r="G4373" s="241"/>
      <c r="H4373" s="241"/>
      <c r="I4373" s="241"/>
      <c r="J4373" s="241"/>
      <c r="K4373" s="241"/>
      <c r="L4373" s="248"/>
      <c r="M4373" s="249"/>
      <c r="N4373" s="52">
        <f>IFERROR(VLOOKUP($A4373,$A$106:$Q$3105,5,FALSE),"DNP")</f>
        <v>4</v>
      </c>
      <c r="O4373" s="52">
        <f>IFERROR(VLOOKUP($A4373,$A$106:$Q$3105,6,FALSE),"DNP")</f>
        <v>5</v>
      </c>
      <c r="P4373" s="52">
        <f>IFERROR(VLOOKUP($A4373,$A$106:$Q$3105,7,FALSE),"DNP")</f>
        <v>6</v>
      </c>
      <c r="Q4373" s="52">
        <f>IFERROR(VLOOKUP($A4373,$A$106:$Q$3105,8,FALSE),"DNP")</f>
        <v>4</v>
      </c>
      <c r="R4373" s="52">
        <f>IFERROR(VLOOKUP($A4373,$A$106:$Q$3105,9,FALSE),"DNP")</f>
        <v>4</v>
      </c>
      <c r="S4373" s="52">
        <f>IFERROR(VLOOKUP($A4373,$A$106:$Q$3105,10,FALSE),"DNP")</f>
        <v>5</v>
      </c>
      <c r="T4373" s="52">
        <f>IFERROR(VLOOKUP($A4373,$A$106:$Q$3105,11,FALSE),"DNP")</f>
        <v>4</v>
      </c>
      <c r="U4373" s="52">
        <f>IFERROR(VLOOKUP($A4373,$A$106:$Q$3105,12,FALSE),"DNP")</f>
        <v>8</v>
      </c>
      <c r="V4373" s="52">
        <f>IFERROR(VLOOKUP($A4373,$A$106:$Q$3105,13,FALSE),"DNP")</f>
        <v>7</v>
      </c>
      <c r="W4373" s="239">
        <f>IF(OR(V4373="DNP",V4373=""),"DNP",SUM(N4373:V4373))</f>
        <v>47</v>
      </c>
      <c r="X4373" s="240">
        <f>IFERROR(VLOOKUP($A4373,$A$106:$Q$3105,17,FALSE),"DNP")</f>
        <v>2</v>
      </c>
      <c r="Y4373" s="49" t="str">
        <f t="shared" ref="Y4373" si="4405">IF(X4373="DNP","DNP",IF(X4373=1,"T",IF(X4373&gt;1,"W","L")))</f>
        <v>W</v>
      </c>
      <c r="Z4373" s="49">
        <f t="shared" si="4392"/>
        <v>1</v>
      </c>
      <c r="AA4373" s="244">
        <f t="shared" si="4393"/>
        <v>18</v>
      </c>
      <c r="AB4373" s="250">
        <f t="shared" ref="AB4373" si="4406">IF(AE4373&gt;=4,ROUNDDOWN((((VLOOKUP(MAX(AE4370:AE4373),AE4370:AK4387,7,FALSE)+VLOOKUP(MAX(AE4370:AE4373)-1,AE4370:AK4387,7,FALSE)+VLOOKUP(MAX(AE4370:AE4373)-2,AE4370:AK4387,7,FALSE)+VLOOKUP(MAX(AE4370:AE4373)-3,AE4370:AK4387,7,FALSE))/4)-36)*0.8,0),G4368)</f>
        <v>12</v>
      </c>
      <c r="AC4373" s="246">
        <f t="shared" si="4395"/>
        <v>4</v>
      </c>
      <c r="AD4373" t="str">
        <f>IF(W4373&lt;&gt;"DNP","P","DNP")</f>
        <v>P</v>
      </c>
      <c r="AE4373" s="52">
        <f>COUNTIF(AD4370:AD4373,"=P")</f>
        <v>4</v>
      </c>
      <c r="AF4373" t="str">
        <f t="shared" si="4396"/>
        <v>R</v>
      </c>
      <c r="AG4373" s="247">
        <f>IF(OR(W4373="DNP",W4373="")=TRUE,0,((W4389-W4373)*0.4)+(IF(Y4373="W",0.3,IF(Y4373="T",0,-0.3)))+(IF(X4373="",0,X4373*0.3)))+IF(OR(L4373="DNP",L4373="")=TRUE,0,((L4389-L4373)*0.4)+(IF(Y4373="W",0.3,IF(Y4373="T",0,-0.3)))+(IF(M4373="",0,M4373*0.3)))</f>
        <v>1.0777777777777744</v>
      </c>
      <c r="AH4373" s="247">
        <f t="shared" ref="AH4373:AH4387" si="4407">AG4373+(AG4372*0.67)+AG4371*0.33</f>
        <v>-1.2842222222222279</v>
      </c>
      <c r="AI4373">
        <f t="shared" si="4400"/>
        <v>5</v>
      </c>
      <c r="AJ4373">
        <f t="shared" ref="AJ4373" si="4408">AI4373+VLOOKUP(A4373,$A$661:$O$765,15,FALSE)</f>
        <v>5</v>
      </c>
      <c r="AK4373">
        <f t="shared" si="4333"/>
        <v>47</v>
      </c>
    </row>
    <row r="4374" spans="1:37" ht="16.5" thickBot="1" x14ac:dyDescent="0.3">
      <c r="A4374" s="238" t="str">
        <f>CONCATENATE($C$10,"Wk ",B4374,"P",A4368)</f>
        <v>2015Wk 5P80</v>
      </c>
      <c r="B4374" s="52">
        <v>5</v>
      </c>
      <c r="C4374" s="52">
        <f>IFERROR(VLOOKUP($A4374,$A$106:$Q$3105,5,FALSE),"DNP")</f>
        <v>6</v>
      </c>
      <c r="D4374" s="52">
        <f>IFERROR(VLOOKUP($A4374,$A$106:$Q$3105,6,FALSE),"DNP")</f>
        <v>5</v>
      </c>
      <c r="E4374" s="52">
        <f>IFERROR(VLOOKUP($A4374,$A$106:$Q$3105,7,FALSE),"DNP")</f>
        <v>7</v>
      </c>
      <c r="F4374" s="52">
        <f>IFERROR(VLOOKUP($A4374,$A$106:$Q$3105,8,FALSE),"DNP")</f>
        <v>5</v>
      </c>
      <c r="G4374" s="52">
        <f>IFERROR(VLOOKUP($A4374,$A$106:$Q$3105,9,FALSE),"DNP")</f>
        <v>5</v>
      </c>
      <c r="H4374" s="52">
        <f>IFERROR(VLOOKUP($A4374,$A$106:$Q$3105,10,FALSE),"DNP")</f>
        <v>3</v>
      </c>
      <c r="I4374" s="52">
        <f>IFERROR(VLOOKUP($A4374,$A$106:$Q$3105,11,FALSE),"DNP")</f>
        <v>5</v>
      </c>
      <c r="J4374" s="52">
        <f>IFERROR(VLOOKUP($A4374,$A$106:$Q$3105,12,FALSE),"DNP")</f>
        <v>4</v>
      </c>
      <c r="K4374" s="52">
        <f>IFERROR(VLOOKUP($A4374,$A$106:$Q$3105,13,FALSE),"DNP")</f>
        <v>6</v>
      </c>
      <c r="L4374" s="239">
        <f>IF(OR(K4374="DNP",K4374=""),"DNP",SUM(C4374:K4374))</f>
        <v>46</v>
      </c>
      <c r="M4374" s="240">
        <f>IFERROR(VLOOKUP($A4374,$A$106:$Q$3105,17,FALSE),"DNP")</f>
        <v>2</v>
      </c>
      <c r="N4374" s="241"/>
      <c r="O4374" s="241"/>
      <c r="P4374" s="241"/>
      <c r="Q4374" s="241"/>
      <c r="R4374" s="241"/>
      <c r="S4374" s="241"/>
      <c r="T4374" s="241"/>
      <c r="U4374" s="241"/>
      <c r="V4374" s="241"/>
      <c r="W4374" s="242"/>
      <c r="X4374" s="243"/>
      <c r="Y4374" s="49" t="str">
        <f t="shared" ref="Y4374" si="4409">IF(M4374="DNP","DNP",IF(M4374=1,"T",IF(M4374&gt;1,"W","L")))</f>
        <v>W</v>
      </c>
      <c r="Z4374" s="49">
        <f t="shared" si="4392"/>
        <v>0</v>
      </c>
      <c r="AA4374" s="244">
        <f t="shared" si="4393"/>
        <v>0</v>
      </c>
      <c r="AB4374" s="250">
        <f t="shared" ref="AB4374" si="4410">IF(AE4374&gt;=4,ROUNDDOWN((((VLOOKUP(MAX(AE4370:AE4374),AE4370:AK4387,7,FALSE)+VLOOKUP(MAX(AE4370:AE4374)-1,AE4370:AK4387,7,FALSE)+VLOOKUP(MAX(AE4370:AE4374)-2,AE4370:AK4387,7,FALSE)+VLOOKUP(MAX(AE4370:AE4374)-3,AE4370:AK4387,7,FALSE))/4)-36)*0.8,0),G4368)</f>
        <v>10</v>
      </c>
      <c r="AC4374" s="246">
        <f t="shared" si="4395"/>
        <v>5</v>
      </c>
      <c r="AD4374" t="str">
        <f>IF(L4374&lt;&gt;"DNP","P","DNP")</f>
        <v>P</v>
      </c>
      <c r="AE4374" s="52">
        <f>COUNTIF(AD4370:AD4374,"=P")</f>
        <v>5</v>
      </c>
      <c r="AF4374" t="str">
        <f t="shared" si="4396"/>
        <v>R</v>
      </c>
      <c r="AG4374" s="247">
        <f>IF(OR(W4374="DNP",W4374="")=TRUE,0,((W4389-W4374)*0.4)+(IF(Y4374="W",0.3,IF(Y4374="T",0,-0.3)))+(IF(X4374="",0,X4374*0.3)))+IF(OR(L4374="DNP",L4374="")=TRUE,0,((L4389-L4374)*0.4)+(IF(Y4374="W",0.3,IF(Y4374="T",0,-0.3)))+(IF(M4374="",0,M4374*0.3)))</f>
        <v>1.8333333333333313</v>
      </c>
      <c r="AH4374" s="247">
        <f t="shared" si="4407"/>
        <v>1.4444444444444393</v>
      </c>
      <c r="AI4374">
        <f t="shared" si="4400"/>
        <v>7</v>
      </c>
      <c r="AJ4374">
        <f t="shared" ref="AJ4374" si="4411">AI4374+VLOOKUP(A4374,$A$828:$O$932,15,FALSE)</f>
        <v>7</v>
      </c>
      <c r="AK4374">
        <f t="shared" si="4333"/>
        <v>46</v>
      </c>
    </row>
    <row r="4375" spans="1:37" ht="16.5" thickBot="1" x14ac:dyDescent="0.3">
      <c r="A4375" s="238" t="str">
        <f>CONCATENATE($C$10,"Wk ",B4375,"P",A4368)</f>
        <v>2015Wk 6P80</v>
      </c>
      <c r="B4375" s="52">
        <v>6</v>
      </c>
      <c r="C4375" s="241"/>
      <c r="D4375" s="241"/>
      <c r="E4375" s="241"/>
      <c r="F4375" s="241"/>
      <c r="G4375" s="241"/>
      <c r="H4375" s="241"/>
      <c r="I4375" s="241"/>
      <c r="J4375" s="241"/>
      <c r="K4375" s="241"/>
      <c r="L4375" s="248"/>
      <c r="M4375" s="249"/>
      <c r="N4375" s="52">
        <f>IFERROR(VLOOKUP($A4375,$A$106:$Q$3105,5,FALSE),"DNP")</f>
        <v>6</v>
      </c>
      <c r="O4375" s="52">
        <f>IFERROR(VLOOKUP($A4375,$A$106:$Q$3105,6,FALSE),"DNP")</f>
        <v>5</v>
      </c>
      <c r="P4375" s="52">
        <f>IFERROR(VLOOKUP($A4375,$A$106:$Q$3105,7,FALSE),"DNP")</f>
        <v>7</v>
      </c>
      <c r="Q4375" s="52">
        <f>IFERROR(VLOOKUP($A4375,$A$106:$Q$3105,8,FALSE),"DNP")</f>
        <v>4</v>
      </c>
      <c r="R4375" s="52">
        <f>IFERROR(VLOOKUP($A4375,$A$106:$Q$3105,9,FALSE),"DNP")</f>
        <v>5</v>
      </c>
      <c r="S4375" s="52">
        <f>IFERROR(VLOOKUP($A4375,$A$106:$Q$3105,10,FALSE),"DNP")</f>
        <v>6</v>
      </c>
      <c r="T4375" s="52">
        <f>IFERROR(VLOOKUP($A4375,$A$106:$Q$3105,11,FALSE),"DNP")</f>
        <v>4</v>
      </c>
      <c r="U4375" s="52">
        <f>IFERROR(VLOOKUP($A4375,$A$106:$Q$3105,12,FALSE),"DNP")</f>
        <v>4</v>
      </c>
      <c r="V4375" s="52">
        <f>IFERROR(VLOOKUP($A4375,$A$106:$Q$3105,13,FALSE),"DNP")</f>
        <v>8</v>
      </c>
      <c r="W4375" s="239">
        <f>IF(OR(V4375="DNP",V4375=""),"DNP",SUM(N4375:V4375))</f>
        <v>49</v>
      </c>
      <c r="X4375" s="240">
        <f>IFERROR(VLOOKUP($A4375,$A$106:$Q$3105,17,FALSE),"DNP")</f>
        <v>1</v>
      </c>
      <c r="Y4375" s="49" t="str">
        <f t="shared" ref="Y4375" si="4412">IF(X4375="DNP","DNP",IF(X4375=1,"T",IF(X4375&gt;1,"W","L")))</f>
        <v>T</v>
      </c>
      <c r="Z4375" s="49">
        <f t="shared" si="4392"/>
        <v>0</v>
      </c>
      <c r="AA4375" s="244">
        <f t="shared" si="4393"/>
        <v>0</v>
      </c>
      <c r="AB4375" s="250">
        <f t="shared" ref="AB4375" si="4413">IF(AE4375&gt;=4,ROUNDDOWN((((VLOOKUP(MAX(AE4370:AE4375),AE4370:AK4387,7,FALSE)+VLOOKUP(MAX(AE4370:AE4375)-1,AE4370:AK4387,7,FALSE)+VLOOKUP(MAX(AE4370:AE4375)-2,AE4370:AK4387,7,FALSE)+VLOOKUP(MAX(AE4370:AE4375)-3,AE4370:AK4387,7,FALSE))/4)-36)*0.8,0),G4368)</f>
        <v>10</v>
      </c>
      <c r="AC4375" s="246">
        <f t="shared" si="4395"/>
        <v>6</v>
      </c>
      <c r="AD4375" t="str">
        <f>IF(W4375&lt;&gt;"DNP","P","DNP")</f>
        <v>P</v>
      </c>
      <c r="AE4375" s="52">
        <f>COUNTIF(AD4370:AD4375,"=P")</f>
        <v>6</v>
      </c>
      <c r="AF4375" t="str">
        <f t="shared" si="4396"/>
        <v>R</v>
      </c>
      <c r="AG4375" s="247">
        <f>IF(OR(W4375="DNP",W4375="")=TRUE,0,((W4389-W4375)*0.4)+(IF(Y4375="W",0.3,IF(Y4375="T",0,-0.3)))+(IF(X4375="",0,X4375*0.3)))+IF(OR(L4375="DNP",L4375="")=TRUE,0,((L4389-L4375)*0.4)+(IF(Y4375="W",0.3,IF(Y4375="T",0,-0.3)))+(IF(M4375="",0,M4375*0.3)))</f>
        <v>-0.3222222222222258</v>
      </c>
      <c r="AH4375" s="247">
        <f t="shared" si="4407"/>
        <v>1.2617777777777719</v>
      </c>
      <c r="AI4375">
        <f t="shared" si="4400"/>
        <v>7</v>
      </c>
      <c r="AJ4375">
        <f t="shared" ref="AJ4375" si="4414">AI4375+VLOOKUP(A4375,$A$995:$O$1099,15,FALSE)</f>
        <v>5</v>
      </c>
      <c r="AK4375">
        <f t="shared" si="4333"/>
        <v>49</v>
      </c>
    </row>
    <row r="4376" spans="1:37" ht="16.5" thickBot="1" x14ac:dyDescent="0.3">
      <c r="A4376" s="238" t="str">
        <f>CONCATENATE($C$10,"Wk ",B4376,"P",A4368)</f>
        <v>2015Wk 7P80</v>
      </c>
      <c r="B4376" s="52">
        <v>7</v>
      </c>
      <c r="C4376" s="52">
        <f>IFERROR(VLOOKUP($A4376,$A$106:$Q$3105,5,FALSE),"DNP")</f>
        <v>6</v>
      </c>
      <c r="D4376" s="52">
        <f>IFERROR(VLOOKUP($A4376,$A$106:$Q$3105,6,FALSE),"DNP")</f>
        <v>6</v>
      </c>
      <c r="E4376" s="52">
        <f>IFERROR(VLOOKUP($A4376,$A$106:$Q$3105,7,FALSE),"DNP")</f>
        <v>7</v>
      </c>
      <c r="F4376" s="52">
        <f>IFERROR(VLOOKUP($A4376,$A$106:$Q$3105,8,FALSE),"DNP")</f>
        <v>5</v>
      </c>
      <c r="G4376" s="52">
        <f>IFERROR(VLOOKUP($A4376,$A$106:$Q$3105,9,FALSE),"DNP")</f>
        <v>5</v>
      </c>
      <c r="H4376" s="52">
        <f>IFERROR(VLOOKUP($A4376,$A$106:$Q$3105,10,FALSE),"DNP")</f>
        <v>4</v>
      </c>
      <c r="I4376" s="52">
        <f>IFERROR(VLOOKUP($A4376,$A$106:$Q$3105,11,FALSE),"DNP")</f>
        <v>5</v>
      </c>
      <c r="J4376" s="52">
        <f>IFERROR(VLOOKUP($A4376,$A$106:$Q$3105,12,FALSE),"DNP")</f>
        <v>4</v>
      </c>
      <c r="K4376" s="52">
        <f>IFERROR(VLOOKUP($A4376,$A$106:$Q$3105,13,FALSE),"DNP")</f>
        <v>6</v>
      </c>
      <c r="L4376" s="239">
        <f>IF(OR(K4376="DNP",K4376=""),"DNP",SUM(C4376:K4376))</f>
        <v>48</v>
      </c>
      <c r="M4376" s="240">
        <f>IFERROR(VLOOKUP($A4376,$A$106:$Q$3105,17,FALSE),"DNP")</f>
        <v>1</v>
      </c>
      <c r="N4376" s="241"/>
      <c r="O4376" s="241"/>
      <c r="P4376" s="241"/>
      <c r="Q4376" s="241"/>
      <c r="R4376" s="241"/>
      <c r="S4376" s="241"/>
      <c r="T4376" s="241"/>
      <c r="U4376" s="241"/>
      <c r="V4376" s="241"/>
      <c r="W4376" s="242"/>
      <c r="X4376" s="243"/>
      <c r="Y4376" s="49" t="str">
        <f t="shared" ref="Y4376" si="4415">IF(M4376="DNP","DNP",IF(M4376=1,"T",IF(M4376&gt;1,"W","L")))</f>
        <v>T</v>
      </c>
      <c r="Z4376" s="49">
        <f t="shared" si="4392"/>
        <v>0</v>
      </c>
      <c r="AA4376" s="244">
        <f t="shared" si="4393"/>
        <v>0</v>
      </c>
      <c r="AB4376" s="250">
        <f t="shared" ref="AB4376" si="4416">IF(AE4376&gt;=4,ROUNDDOWN((((VLOOKUP(MAX(AE4370:AE4376),AE4370:AK4387,7,FALSE)+VLOOKUP(MAX(AE4370:AE4376)-1,AE4370:AK4387,7,FALSE)+VLOOKUP(MAX(AE4370:AE4376)-2,AE4370:AK4387,7,FALSE)+VLOOKUP(MAX(AE4370:AE4376)-3,AE4370:AK4387,7,FALSE))/4)-36)*0.8,0),G4368)</f>
        <v>9</v>
      </c>
      <c r="AC4376" s="246">
        <f t="shared" si="4395"/>
        <v>7</v>
      </c>
      <c r="AD4376" t="str">
        <f>IF(L4376&lt;&gt;"DNP","P","DNP")</f>
        <v>P</v>
      </c>
      <c r="AE4376" s="52">
        <f>COUNTIF(AD4370:AD4376,"=P")</f>
        <v>7</v>
      </c>
      <c r="AF4376" t="str">
        <f t="shared" si="4396"/>
        <v>R</v>
      </c>
      <c r="AG4376" s="247">
        <f>IF(OR(W4376="DNP",W4376="")=TRUE,0,((W4389-W4376)*0.4)+(IF(Y4376="W",0.3,IF(Y4376="T",0,-0.3)))+(IF(X4376="",0,X4376*0.3)))+IF(OR(L4376="DNP",L4376="")=TRUE,0,((L4389-L4376)*0.4)+(IF(Y4376="W",0.3,IF(Y4376="T",0,-0.3)))+(IF(M4376="",0,M4376*0.3)))</f>
        <v>0.43333333333333146</v>
      </c>
      <c r="AH4376" s="247">
        <f t="shared" si="4407"/>
        <v>0.82244444444443943</v>
      </c>
      <c r="AI4376">
        <f t="shared" si="4400"/>
        <v>8</v>
      </c>
      <c r="AJ4376">
        <f t="shared" ref="AJ4376" si="4417">AI4376+VLOOKUP(A4376,$A$1162:$O$1266,15,FALSE)</f>
        <v>6</v>
      </c>
      <c r="AK4376">
        <f t="shared" si="4333"/>
        <v>48</v>
      </c>
    </row>
    <row r="4377" spans="1:37" ht="16.5" thickBot="1" x14ac:dyDescent="0.3">
      <c r="A4377" s="238" t="str">
        <f>CONCATENATE($C$10,"Wk ",B4377,"P",A4368)</f>
        <v>2015Wk 8P80</v>
      </c>
      <c r="B4377" s="52">
        <v>8</v>
      </c>
      <c r="C4377" s="241"/>
      <c r="D4377" s="241"/>
      <c r="E4377" s="241"/>
      <c r="F4377" s="241"/>
      <c r="G4377" s="241"/>
      <c r="H4377" s="241"/>
      <c r="I4377" s="241"/>
      <c r="J4377" s="241"/>
      <c r="K4377" s="241"/>
      <c r="L4377" s="248"/>
      <c r="M4377" s="249"/>
      <c r="N4377" s="52">
        <f>IFERROR(VLOOKUP($A4377,$A$106:$Q$3105,5,FALSE),"DNP")</f>
        <v>6</v>
      </c>
      <c r="O4377" s="52">
        <f>IFERROR(VLOOKUP($A4377,$A$106:$Q$3105,6,FALSE),"DNP")</f>
        <v>5</v>
      </c>
      <c r="P4377" s="52">
        <f>IFERROR(VLOOKUP($A4377,$A$106:$Q$3105,7,FALSE),"DNP")</f>
        <v>6</v>
      </c>
      <c r="Q4377" s="52">
        <f>IFERROR(VLOOKUP($A4377,$A$106:$Q$3105,8,FALSE),"DNP")</f>
        <v>6</v>
      </c>
      <c r="R4377" s="52">
        <f>IFERROR(VLOOKUP($A4377,$A$106:$Q$3105,9,FALSE),"DNP")</f>
        <v>4</v>
      </c>
      <c r="S4377" s="52">
        <f>IFERROR(VLOOKUP($A4377,$A$106:$Q$3105,10,FALSE),"DNP")</f>
        <v>5</v>
      </c>
      <c r="T4377" s="52">
        <f>IFERROR(VLOOKUP($A4377,$A$106:$Q$3105,11,FALSE),"DNP")</f>
        <v>4</v>
      </c>
      <c r="U4377" s="52">
        <f>IFERROR(VLOOKUP($A4377,$A$106:$Q$3105,12,FALSE),"DNP")</f>
        <v>5</v>
      </c>
      <c r="V4377" s="52">
        <f>IFERROR(VLOOKUP($A4377,$A$106:$Q$3105,13,FALSE),"DNP")</f>
        <v>7</v>
      </c>
      <c r="W4377" s="239">
        <f>IF(OR(V4377="DNP",V4377=""),"DNP",SUM(N4377:V4377))</f>
        <v>48</v>
      </c>
      <c r="X4377" s="240">
        <f>IFERROR(VLOOKUP($A4377,$A$106:$Q$3105,17,FALSE),"DNP")</f>
        <v>2</v>
      </c>
      <c r="Y4377" s="49" t="str">
        <f t="shared" ref="Y4377" si="4418">IF(X4377="DNP","DNP",IF(X4377=1,"T",IF(X4377&gt;1,"W","L")))</f>
        <v>W</v>
      </c>
      <c r="Z4377" s="49">
        <f t="shared" si="4392"/>
        <v>0</v>
      </c>
      <c r="AA4377" s="244">
        <f t="shared" si="4393"/>
        <v>0</v>
      </c>
      <c r="AB4377" s="250">
        <f t="shared" ref="AB4377" si="4419">IF(AE4377&gt;=4,ROUNDDOWN((((VLOOKUP(MAX(AE4370:AE4377),AE4370:AK4387,7,FALSE)+VLOOKUP(MAX(AE4370:AE4377)-1,AE4370:AK4387,7,FALSE)+VLOOKUP(MAX(AE4370:AE4377)-2,AE4370:AK4387,7,FALSE)+VLOOKUP(MAX(AE4370:AE4377)-3,AE4370:AK4387,7,FALSE))/4)-36)*0.8,0),G4368)</f>
        <v>9</v>
      </c>
      <c r="AC4377" s="246">
        <f t="shared" si="4395"/>
        <v>8</v>
      </c>
      <c r="AD4377" t="str">
        <f>IF(W4377&lt;&gt;"DNP","P","DNP")</f>
        <v>P</v>
      </c>
      <c r="AE4377" s="52">
        <f>COUNTIF(AD4370:AD4377,"=P")</f>
        <v>8</v>
      </c>
      <c r="AF4377" t="str">
        <f t="shared" si="4396"/>
        <v>R</v>
      </c>
      <c r="AG4377" s="247">
        <f>IF(OR(W4377="DNP",W4377="")=TRUE,0,((W4389-W4377)*0.4)+(IF(Y4377="W",0.3,IF(Y4377="T",0,-0.3)))+(IF(X4377="",0,X4377*0.3)))+IF(OR(L4377="DNP",L4377="")=TRUE,0,((L4389-L4377)*0.4)+(IF(Y4377="W",0.3,IF(Y4377="T",0,-0.3)))+(IF(M4377="",0,M4377*0.3)))</f>
        <v>0.67777777777777426</v>
      </c>
      <c r="AH4377" s="247">
        <f t="shared" si="4407"/>
        <v>0.86177777777777187</v>
      </c>
      <c r="AI4377">
        <f t="shared" si="4400"/>
        <v>8</v>
      </c>
      <c r="AJ4377">
        <f t="shared" ref="AJ4377" si="4420">AI4377+VLOOKUP(A4377,$A$1329:$O$1433,15,FALSE)</f>
        <v>6</v>
      </c>
      <c r="AK4377">
        <f t="shared" si="4333"/>
        <v>48</v>
      </c>
    </row>
    <row r="4378" spans="1:37" ht="16.5" thickBot="1" x14ac:dyDescent="0.3">
      <c r="A4378" s="238" t="str">
        <f>CONCATENATE($C$10,"Wk ",B4378,"P",A4368)</f>
        <v>2015Wk 9P80</v>
      </c>
      <c r="B4378" s="52">
        <v>9</v>
      </c>
      <c r="C4378" s="52">
        <f>IFERROR(VLOOKUP($A4378,$A$106:$Q$3105,5,FALSE),"DNP")</f>
        <v>5</v>
      </c>
      <c r="D4378" s="52">
        <f>IFERROR(VLOOKUP($A4378,$A$106:$Q$3105,6,FALSE),"DNP")</f>
        <v>5</v>
      </c>
      <c r="E4378" s="52">
        <f>IFERROR(VLOOKUP($A4378,$A$106:$Q$3105,7,FALSE),"DNP")</f>
        <v>8</v>
      </c>
      <c r="F4378" s="52">
        <f>IFERROR(VLOOKUP($A4378,$A$106:$Q$3105,8,FALSE),"DNP")</f>
        <v>6</v>
      </c>
      <c r="G4378" s="52">
        <f>IFERROR(VLOOKUP($A4378,$A$106:$Q$3105,9,FALSE),"DNP")</f>
        <v>4</v>
      </c>
      <c r="H4378" s="52">
        <f>IFERROR(VLOOKUP($A4378,$A$106:$Q$3105,10,FALSE),"DNP")</f>
        <v>3</v>
      </c>
      <c r="I4378" s="52">
        <f>IFERROR(VLOOKUP($A4378,$A$106:$Q$3105,11,FALSE),"DNP")</f>
        <v>6</v>
      </c>
      <c r="J4378" s="52">
        <f>IFERROR(VLOOKUP($A4378,$A$106:$Q$3105,12,FALSE),"DNP")</f>
        <v>4</v>
      </c>
      <c r="K4378" s="52">
        <f>IFERROR(VLOOKUP($A4378,$A$106:$Q$3105,13,FALSE),"DNP")</f>
        <v>4</v>
      </c>
      <c r="L4378" s="239">
        <f>IF(OR(K4378="DNP",K4378=""),"DNP",SUM(C4378:K4378))</f>
        <v>45</v>
      </c>
      <c r="M4378" s="240">
        <f>IFERROR(VLOOKUP($A4378,$A$106:$Q$3105,17,FALSE),"DNP")</f>
        <v>2</v>
      </c>
      <c r="N4378" s="241"/>
      <c r="O4378" s="241"/>
      <c r="P4378" s="241"/>
      <c r="Q4378" s="241"/>
      <c r="R4378" s="241"/>
      <c r="S4378" s="241"/>
      <c r="T4378" s="241"/>
      <c r="U4378" s="241"/>
      <c r="V4378" s="241"/>
      <c r="W4378" s="242"/>
      <c r="X4378" s="243"/>
      <c r="Y4378" s="49" t="str">
        <f t="shared" ref="Y4378" si="4421">IF(M4378="DNP","DNP",IF(M4378=1,"T",IF(M4378&gt;1,"W","L")))</f>
        <v>W</v>
      </c>
      <c r="Z4378" s="49">
        <f t="shared" si="4392"/>
        <v>3</v>
      </c>
      <c r="AA4378" s="244">
        <f t="shared" si="4393"/>
        <v>27</v>
      </c>
      <c r="AB4378" s="250">
        <f t="shared" ref="AB4378" si="4422">IF(AE4378&gt;=4,ROUNDDOWN((((VLOOKUP(MAX(AE4370:AE4378),AE4370:AK4387,7,FALSE)+VLOOKUP(MAX(AE4370:AE4378)-1,AE4370:AK4387,7,FALSE)+VLOOKUP(MAX(AE4370:AE4378)-2,AE4370:AK4387,7,FALSE)+VLOOKUP(MAX(AE4370:AE4378)-3,AE4370:AK4387,7,FALSE))/4)-36)*0.8,0),G4368)</f>
        <v>9</v>
      </c>
      <c r="AC4378" s="246">
        <f t="shared" si="4395"/>
        <v>9</v>
      </c>
      <c r="AD4378" t="str">
        <f>IF(L4378&lt;&gt;"DNP","P","DNP")</f>
        <v>P</v>
      </c>
      <c r="AE4378" s="52">
        <f>COUNTIF(AD4370:AD4378,"=P")</f>
        <v>9</v>
      </c>
      <c r="AF4378" t="str">
        <f t="shared" si="4396"/>
        <v>R</v>
      </c>
      <c r="AG4378" s="247">
        <f>IF(OR(W4378="DNP",W4378="")=TRUE,0,((W4389-W4378)*0.4)+(IF(Y4378="W",0.3,IF(Y4378="T",0,-0.3)))+(IF(X4378="",0,X4378*0.3)))+IF(OR(L4378="DNP",L4378="")=TRUE,0,((L4389-L4378)*0.4)+(IF(Y4378="W",0.3,IF(Y4378="T",0,-0.3)))+(IF(M4378="",0,M4378*0.3)))</f>
        <v>2.2333333333333316</v>
      </c>
      <c r="AH4378" s="247">
        <f t="shared" si="4407"/>
        <v>2.8304444444444399</v>
      </c>
      <c r="AI4378">
        <f t="shared" si="4400"/>
        <v>8</v>
      </c>
      <c r="AJ4378">
        <f t="shared" ref="AJ4378" si="4423">AI4378+VLOOKUP(A4378,$A$1496:$O$1600,15,FALSE)</f>
        <v>10</v>
      </c>
      <c r="AK4378">
        <f t="shared" si="4333"/>
        <v>45</v>
      </c>
    </row>
    <row r="4379" spans="1:37" ht="16.5" thickBot="1" x14ac:dyDescent="0.3">
      <c r="A4379" s="238" t="str">
        <f>CONCATENATE($C$10,"Wk ",B4379,"P",A4368)</f>
        <v>2015Wk 10P80</v>
      </c>
      <c r="B4379" s="52">
        <v>10</v>
      </c>
      <c r="C4379" s="241"/>
      <c r="D4379" s="241"/>
      <c r="E4379" s="241"/>
      <c r="F4379" s="241"/>
      <c r="G4379" s="241"/>
      <c r="H4379" s="241"/>
      <c r="I4379" s="241"/>
      <c r="J4379" s="241"/>
      <c r="K4379" s="241"/>
      <c r="L4379" s="248"/>
      <c r="M4379" s="249"/>
      <c r="N4379" s="52">
        <f>IFERROR(VLOOKUP($A4379,$A$106:$Q$3105,5,FALSE),"DNP")</f>
        <v>4</v>
      </c>
      <c r="O4379" s="52">
        <f>IFERROR(VLOOKUP($A4379,$A$106:$Q$3105,6,FALSE),"DNP")</f>
        <v>8</v>
      </c>
      <c r="P4379" s="52">
        <f>IFERROR(VLOOKUP($A4379,$A$106:$Q$3105,7,FALSE),"DNP")</f>
        <v>6</v>
      </c>
      <c r="Q4379" s="52">
        <f>IFERROR(VLOOKUP($A4379,$A$106:$Q$3105,8,FALSE),"DNP")</f>
        <v>5</v>
      </c>
      <c r="R4379" s="52">
        <f>IFERROR(VLOOKUP($A4379,$A$106:$Q$3105,9,FALSE),"DNP")</f>
        <v>4</v>
      </c>
      <c r="S4379" s="52">
        <f>IFERROR(VLOOKUP($A4379,$A$106:$Q$3105,10,FALSE),"DNP")</f>
        <v>6</v>
      </c>
      <c r="T4379" s="52">
        <f>IFERROR(VLOOKUP($A4379,$A$106:$Q$3105,11,FALSE),"DNP")</f>
        <v>4</v>
      </c>
      <c r="U4379" s="52">
        <f>IFERROR(VLOOKUP($A4379,$A$106:$Q$3105,12,FALSE),"DNP")</f>
        <v>6</v>
      </c>
      <c r="V4379" s="52">
        <f>IFERROR(VLOOKUP($A4379,$A$106:$Q$3105,13,FALSE),"DNP")</f>
        <v>7</v>
      </c>
      <c r="W4379" s="239">
        <f>IF(OR(V4379="DNP",V4379=""),"DNP",SUM(N4379:V4379))</f>
        <v>50</v>
      </c>
      <c r="X4379" s="240">
        <f>IFERROR(VLOOKUP($A4379,$A$106:$Q$3105,17,FALSE),"DNP")</f>
        <v>0</v>
      </c>
      <c r="Y4379" s="49" t="str">
        <f t="shared" ref="Y4379" si="4424">IF(X4379="DNP","DNP",IF(X4379=1,"T",IF(X4379&gt;1,"W","L")))</f>
        <v>L</v>
      </c>
      <c r="Z4379" s="49">
        <f t="shared" si="4392"/>
        <v>1</v>
      </c>
      <c r="AA4379" s="244">
        <f t="shared" si="4393"/>
        <v>12</v>
      </c>
      <c r="AB4379" s="250">
        <f t="shared" ref="AB4379" si="4425">IF(AE4379&gt;=4,ROUNDDOWN((((VLOOKUP(MAX(AE4370:AE4379),AE4370:AK4387,7,FALSE)+VLOOKUP(MAX(AE4370:AE4379)-1,AE4370:AK4387,7,FALSE)+VLOOKUP(MAX(AE4370:AE4379)-2,AE4370:AK4387,7,FALSE)+VLOOKUP(MAX(AE4370:AE4379)-3,AE4370:AK4387,7,FALSE))/4)-36)*0.8,0),G4368)</f>
        <v>9</v>
      </c>
      <c r="AC4379" s="246">
        <f t="shared" ref="AC4379:AC4387" si="4426">IF(VLOOKUP(LEFT($A4379,9),$A$106:$Q$3105,17,FALSE)="Played",B4379,"")</f>
        <v>10</v>
      </c>
      <c r="AD4379" t="str">
        <f>IF(W4379&lt;&gt;"DNP","P","DNP")</f>
        <v>P</v>
      </c>
      <c r="AE4379" s="52">
        <f>COUNTIF(AD4370:AD4379,"=P")</f>
        <v>10</v>
      </c>
      <c r="AF4379" t="str">
        <f t="shared" si="4396"/>
        <v>R</v>
      </c>
      <c r="AG4379" s="247">
        <f>IF(OR(W4379="DNP",W4379="")=TRUE,0,((W4389-W4379)*0.4)+(IF(Y4379="W",0.3,IF(Y4379="T",0,-0.3)))+(IF(X4379="",0,X4379*0.3)))+IF(OR(L4379="DNP",L4379="")=TRUE,0,((L4389-L4379)*0.4)+(IF(Y4379="W",0.3,IF(Y4379="T",0,-0.3)))+(IF(M4379="",0,M4379*0.3)))</f>
        <v>-1.3222222222222257</v>
      </c>
      <c r="AH4379" s="247">
        <f t="shared" si="4407"/>
        <v>0.39777777777777196</v>
      </c>
      <c r="AI4379">
        <f t="shared" si="4400"/>
        <v>8</v>
      </c>
      <c r="AJ4379">
        <f t="shared" ref="AJ4379" si="4427">AI4379+VLOOKUP(A4379,$A$1663:$O$1767,15,FALSE)</f>
        <v>5</v>
      </c>
      <c r="AK4379">
        <f t="shared" si="4333"/>
        <v>50</v>
      </c>
    </row>
    <row r="4380" spans="1:37" ht="16.5" thickBot="1" x14ac:dyDescent="0.3">
      <c r="A4380" s="238" t="str">
        <f>CONCATENATE($C$10,"Wk ",B4380,"P",A4368)</f>
        <v>2015Wk 11P80</v>
      </c>
      <c r="B4380" s="52">
        <v>11</v>
      </c>
      <c r="C4380" s="52">
        <f>IFERROR(VLOOKUP($A4380,$A$106:$Q$3105,5,FALSE),"DNP")</f>
        <v>6</v>
      </c>
      <c r="D4380" s="52">
        <f>IFERROR(VLOOKUP($A4380,$A$106:$Q$3105,6,FALSE),"DNP")</f>
        <v>6</v>
      </c>
      <c r="E4380" s="52">
        <f>IFERROR(VLOOKUP($A4380,$A$106:$Q$3105,7,FALSE),"DNP")</f>
        <v>6</v>
      </c>
      <c r="F4380" s="52">
        <f>IFERROR(VLOOKUP($A4380,$A$106:$Q$3105,8,FALSE),"DNP")</f>
        <v>5</v>
      </c>
      <c r="G4380" s="52">
        <f>IFERROR(VLOOKUP($A4380,$A$106:$Q$3105,9,FALSE),"DNP")</f>
        <v>4</v>
      </c>
      <c r="H4380" s="52">
        <f>IFERROR(VLOOKUP($A4380,$A$106:$Q$3105,10,FALSE),"DNP")</f>
        <v>4</v>
      </c>
      <c r="I4380" s="52">
        <f>IFERROR(VLOOKUP($A4380,$A$106:$Q$3105,11,FALSE),"DNP")</f>
        <v>5</v>
      </c>
      <c r="J4380" s="52">
        <f>IFERROR(VLOOKUP($A4380,$A$106:$Q$3105,12,FALSE),"DNP")</f>
        <v>5</v>
      </c>
      <c r="K4380" s="52">
        <f>IFERROR(VLOOKUP($A4380,$A$106:$Q$3105,13,FALSE),"DNP")</f>
        <v>6</v>
      </c>
      <c r="L4380" s="239">
        <f>IF(OR(K4380="DNP",K4380=""),"DNP",SUM(C4380:K4380))</f>
        <v>47</v>
      </c>
      <c r="M4380" s="240">
        <f>IFERROR(VLOOKUP($A4380,$A$106:$Q$3105,17,FALSE),"DNP")</f>
        <v>0</v>
      </c>
      <c r="N4380" s="241"/>
      <c r="O4380" s="241"/>
      <c r="P4380" s="241"/>
      <c r="Q4380" s="241"/>
      <c r="R4380" s="241"/>
      <c r="S4380" s="241"/>
      <c r="T4380" s="241"/>
      <c r="U4380" s="241"/>
      <c r="V4380" s="241"/>
      <c r="W4380" s="242"/>
      <c r="X4380" s="243"/>
      <c r="Y4380" s="49" t="str">
        <f t="shared" ref="Y4380" si="4428">IF(M4380="DNP","DNP",IF(M4380=1,"T",IF(M4380&gt;1,"W","L")))</f>
        <v>L</v>
      </c>
      <c r="Z4380" s="49">
        <f t="shared" si="4392"/>
        <v>0</v>
      </c>
      <c r="AA4380" s="244">
        <f t="shared" si="4393"/>
        <v>0</v>
      </c>
      <c r="AB4380" s="250">
        <f t="shared" ref="AB4380" si="4429">IF(AE4380&gt;=4,ROUNDDOWN((((VLOOKUP(MAX(AE4370:AE4380),AE4370:AK4387,7,FALSE)+VLOOKUP(MAX(AE4370:AE4380)-1,AE4370:AK4387,7,FALSE)+VLOOKUP(MAX(AE4370:AE4380)-2,AE4370:AK4387,7,FALSE)+VLOOKUP(MAX(AE4370:AE4380)-3,AE4370:AK4387,7,FALSE))/4)-36)*0.8,0),G4368)</f>
        <v>9</v>
      </c>
      <c r="AC4380" s="246">
        <f t="shared" si="4426"/>
        <v>11</v>
      </c>
      <c r="AD4380" t="str">
        <f>IF(L4380&lt;&gt;"DNP","P","DNP")</f>
        <v>P</v>
      </c>
      <c r="AE4380" s="52">
        <f>COUNTIF(AD4370:AD4380,"=P")</f>
        <v>11</v>
      </c>
      <c r="AF4380" t="str">
        <f t="shared" si="4396"/>
        <v>R</v>
      </c>
      <c r="AG4380" s="247">
        <f>IF(OR(W4380="DNP",W4380="")=TRUE,0,((W4389-W4380)*0.4)+(IF(Y4380="W",0.3,IF(Y4380="T",0,-0.3)))+(IF(X4380="",0,X4380*0.3)))+IF(OR(L4380="DNP",L4380="")=TRUE,0,((L4389-L4380)*0.4)+(IF(Y4380="W",0.3,IF(Y4380="T",0,-0.3)))+(IF(M4380="",0,M4380*0.3)))</f>
        <v>0.23333333333333145</v>
      </c>
      <c r="AH4380" s="247">
        <f t="shared" si="4407"/>
        <v>8.4444444444439659E-2</v>
      </c>
      <c r="AI4380">
        <f t="shared" si="4400"/>
        <v>8</v>
      </c>
      <c r="AJ4380">
        <f t="shared" ref="AJ4380" si="4430">AI4380+VLOOKUP(A4380,$A$1830:$O$1934,15,FALSE)</f>
        <v>7</v>
      </c>
      <c r="AK4380">
        <f t="shared" si="4333"/>
        <v>47</v>
      </c>
    </row>
    <row r="4381" spans="1:37" ht="16.5" thickBot="1" x14ac:dyDescent="0.3">
      <c r="A4381" s="238" t="str">
        <f>CONCATENATE($C$10,"Wk ",B4381,"P",A4368)</f>
        <v>2015Wk 12P80</v>
      </c>
      <c r="B4381" s="52">
        <v>12</v>
      </c>
      <c r="C4381" s="241"/>
      <c r="D4381" s="241"/>
      <c r="E4381" s="241"/>
      <c r="F4381" s="241"/>
      <c r="G4381" s="241"/>
      <c r="H4381" s="241"/>
      <c r="I4381" s="241"/>
      <c r="J4381" s="241"/>
      <c r="K4381" s="241"/>
      <c r="L4381" s="248"/>
      <c r="M4381" s="249"/>
      <c r="N4381" s="52">
        <f>IFERROR(VLOOKUP($A4381,$A$106:$Q$3105,5,FALSE),"DNP")</f>
        <v>5</v>
      </c>
      <c r="O4381" s="52">
        <f>IFERROR(VLOOKUP($A4381,$A$106:$Q$3105,6,FALSE),"DNP")</f>
        <v>6</v>
      </c>
      <c r="P4381" s="52">
        <f>IFERROR(VLOOKUP($A4381,$A$106:$Q$3105,7,FALSE),"DNP")</f>
        <v>7</v>
      </c>
      <c r="Q4381" s="52">
        <f>IFERROR(VLOOKUP($A4381,$A$106:$Q$3105,8,FALSE),"DNP")</f>
        <v>5</v>
      </c>
      <c r="R4381" s="52">
        <f>IFERROR(VLOOKUP($A4381,$A$106:$Q$3105,9,FALSE),"DNP")</f>
        <v>4</v>
      </c>
      <c r="S4381" s="52">
        <f>IFERROR(VLOOKUP($A4381,$A$106:$Q$3105,10,FALSE),"DNP")</f>
        <v>5</v>
      </c>
      <c r="T4381" s="52">
        <f>IFERROR(VLOOKUP($A4381,$A$106:$Q$3105,11,FALSE),"DNP")</f>
        <v>4</v>
      </c>
      <c r="U4381" s="52">
        <f>IFERROR(VLOOKUP($A4381,$A$106:$Q$3105,12,FALSE),"DNP")</f>
        <v>5</v>
      </c>
      <c r="V4381" s="52">
        <f>IFERROR(VLOOKUP($A4381,$A$106:$Q$3105,13,FALSE),"DNP")</f>
        <v>7</v>
      </c>
      <c r="W4381" s="239">
        <f>IF(OR(V4381="DNP",V4381=""),"DNP",SUM(N4381:V4381))</f>
        <v>48</v>
      </c>
      <c r="X4381" s="240">
        <f>IFERROR(VLOOKUP($A4381,$A$106:$Q$3105,17,FALSE),"DNP")</f>
        <v>2</v>
      </c>
      <c r="Y4381" s="49" t="str">
        <f t="shared" ref="Y4381" si="4431">IF(X4381="DNP","DNP",IF(X4381=1,"T",IF(X4381&gt;1,"W","L")))</f>
        <v>W</v>
      </c>
      <c r="Z4381" s="49">
        <f t="shared" si="4392"/>
        <v>0</v>
      </c>
      <c r="AA4381" s="244">
        <f t="shared" si="4393"/>
        <v>0</v>
      </c>
      <c r="AB4381" s="250">
        <f t="shared" ref="AB4381" si="4432">IF(AE4381&gt;=4,ROUNDDOWN((((VLOOKUP(MAX(AE4370:AE4381),AE4370:AK4387,7,FALSE)+VLOOKUP(MAX(AE4370:AE4381)-1,AE4370:AK4387,7,FALSE)+VLOOKUP(MAX(AE4370:AE4381)-2,AE4370:AK4387,7,FALSE)+VLOOKUP(MAX(AE4370:AE4381)-3,AE4370:AK4387,7,FALSE))/4)-36)*0.8,0),G4368)</f>
        <v>9</v>
      </c>
      <c r="AC4381" s="246">
        <f t="shared" si="4426"/>
        <v>12</v>
      </c>
      <c r="AD4381" t="str">
        <f>IF(W4381&lt;&gt;"DNP","P","DNP")</f>
        <v>P</v>
      </c>
      <c r="AE4381" s="52">
        <f>COUNTIF(AD4370:AD4381,"=P")</f>
        <v>12</v>
      </c>
      <c r="AF4381" t="str">
        <f t="shared" si="4396"/>
        <v>R</v>
      </c>
      <c r="AG4381" s="247">
        <f>IF(OR(W4381="DNP",W4381="")=TRUE,0,((W4389-W4381)*0.4)+(IF(Y4381="W",0.3,IF(Y4381="T",0,-0.3)))+(IF(X4381="",0,X4381*0.3)))+IF(OR(L4381="DNP",L4381="")=TRUE,0,((L4389-L4381)*0.4)+(IF(Y4381="W",0.3,IF(Y4381="T",0,-0.3)))+(IF(M4381="",0,M4381*0.3)))</f>
        <v>0.67777777777777426</v>
      </c>
      <c r="AH4381" s="247">
        <f t="shared" si="4407"/>
        <v>0.39777777777777185</v>
      </c>
      <c r="AI4381">
        <f t="shared" si="4400"/>
        <v>8</v>
      </c>
      <c r="AJ4381">
        <f t="shared" ref="AJ4381" si="4433">AI4381+VLOOKUP(A4381,$A$1997:$O$2101,15,FALSE)</f>
        <v>6</v>
      </c>
      <c r="AK4381">
        <f t="shared" si="4333"/>
        <v>48</v>
      </c>
    </row>
    <row r="4382" spans="1:37" ht="16.5" thickBot="1" x14ac:dyDescent="0.3">
      <c r="A4382" s="238" t="str">
        <f>CONCATENATE($C$10,"Wk ",B4382,"P",A4368)</f>
        <v>2015Wk 13P80</v>
      </c>
      <c r="B4382" s="52">
        <v>13</v>
      </c>
      <c r="C4382" s="52">
        <f>IFERROR(VLOOKUP($A4382,$A$106:$Q$3105,5,FALSE),"DNP")</f>
        <v>6</v>
      </c>
      <c r="D4382" s="52">
        <f>IFERROR(VLOOKUP($A4382,$A$106:$Q$3105,6,FALSE),"DNP")</f>
        <v>6</v>
      </c>
      <c r="E4382" s="52">
        <f>IFERROR(VLOOKUP($A4382,$A$106:$Q$3105,7,FALSE),"DNP")</f>
        <v>8</v>
      </c>
      <c r="F4382" s="52">
        <f>IFERROR(VLOOKUP($A4382,$A$106:$Q$3105,8,FALSE),"DNP")</f>
        <v>5</v>
      </c>
      <c r="G4382" s="52">
        <f>IFERROR(VLOOKUP($A4382,$A$106:$Q$3105,9,FALSE),"DNP")</f>
        <v>4</v>
      </c>
      <c r="H4382" s="52">
        <f>IFERROR(VLOOKUP($A4382,$A$106:$Q$3105,10,FALSE),"DNP")</f>
        <v>4</v>
      </c>
      <c r="I4382" s="52">
        <f>IFERROR(VLOOKUP($A4382,$A$106:$Q$3105,11,FALSE),"DNP")</f>
        <v>5</v>
      </c>
      <c r="J4382" s="52">
        <f>IFERROR(VLOOKUP($A4382,$A$106:$Q$3105,12,FALSE),"DNP")</f>
        <v>3</v>
      </c>
      <c r="K4382" s="52">
        <f>IFERROR(VLOOKUP($A4382,$A$106:$Q$3105,13,FALSE),"DNP")</f>
        <v>6</v>
      </c>
      <c r="L4382" s="239">
        <f>IF(OR(K4382="DNP",K4382=""),"DNP",SUM(C4382:K4382))</f>
        <v>47</v>
      </c>
      <c r="M4382" s="240">
        <f>IFERROR(VLOOKUP($A4382,$A$106:$Q$3105,17,FALSE),"DNP")</f>
        <v>2</v>
      </c>
      <c r="N4382" s="241"/>
      <c r="O4382" s="241"/>
      <c r="P4382" s="241"/>
      <c r="Q4382" s="241"/>
      <c r="R4382" s="241"/>
      <c r="S4382" s="241"/>
      <c r="T4382" s="241"/>
      <c r="U4382" s="241"/>
      <c r="V4382" s="241"/>
      <c r="W4382" s="242"/>
      <c r="X4382" s="243"/>
      <c r="Y4382" s="49" t="str">
        <f t="shared" ref="Y4382" si="4434">IF(M4382="DNP","DNP",IF(M4382=1,"T",IF(M4382&gt;1,"W","L")))</f>
        <v>W</v>
      </c>
      <c r="Z4382" s="49">
        <f t="shared" si="4392"/>
        <v>0</v>
      </c>
      <c r="AA4382" s="244">
        <f t="shared" si="4393"/>
        <v>0</v>
      </c>
      <c r="AB4382" s="250">
        <f t="shared" ref="AB4382" si="4435">IF(AE4382&gt;=4,ROUNDDOWN((((VLOOKUP(MAX(AE4370:AE4382),AE4370:AK4387,7,FALSE)+VLOOKUP(MAX(AE4370:AE4382)-1,AE4370:AK4387,7,FALSE)+VLOOKUP(MAX(AE4370:AE4382)-2,AE4370:AK4387,7,FALSE)+VLOOKUP(MAX(AE4370:AE4382)-3,AE4370:AK4387,7,FALSE))/4)-36)*0.8,0),G4368)</f>
        <v>9</v>
      </c>
      <c r="AC4382" s="246">
        <f t="shared" si="4426"/>
        <v>13</v>
      </c>
      <c r="AD4382" t="str">
        <f>IF(L4382&lt;&gt;"DNP","P","DNP")</f>
        <v>P</v>
      </c>
      <c r="AE4382" s="52">
        <f>COUNTIF(AD4370:AD4382,"=P")</f>
        <v>13</v>
      </c>
      <c r="AF4382" t="str">
        <f t="shared" si="4396"/>
        <v>R</v>
      </c>
      <c r="AG4382" s="247">
        <f>IF(OR(W4382="DNP",W4382="")=TRUE,0,((W4389-W4382)*0.4)+(IF(Y4382="W",0.3,IF(Y4382="T",0,-0.3)))+(IF(X4382="",0,X4382*0.3)))+IF(OR(L4382="DNP",L4382="")=TRUE,0,((L4389-L4382)*0.4)+(IF(Y4382="W",0.3,IF(Y4382="T",0,-0.3)))+(IF(M4382="",0,M4382*0.3)))</f>
        <v>1.4333333333333313</v>
      </c>
      <c r="AH4382" s="247">
        <f t="shared" si="4407"/>
        <v>1.9644444444444396</v>
      </c>
      <c r="AI4382">
        <f t="shared" si="4400"/>
        <v>8</v>
      </c>
      <c r="AJ4382">
        <f t="shared" ref="AJ4382" si="4436">AI4382+VLOOKUP(A4382,$A$2164:$O$2268,15,FALSE)</f>
        <v>8</v>
      </c>
      <c r="AK4382">
        <f t="shared" si="4333"/>
        <v>47</v>
      </c>
    </row>
    <row r="4383" spans="1:37" ht="16.5" thickBot="1" x14ac:dyDescent="0.3">
      <c r="A4383" s="238" t="str">
        <f>CONCATENATE($C$10,"Wk ",B4383,"P",A4368)</f>
        <v>2015Wk 14P80</v>
      </c>
      <c r="B4383" s="52">
        <v>14</v>
      </c>
      <c r="C4383" s="241"/>
      <c r="D4383" s="241"/>
      <c r="E4383" s="241"/>
      <c r="F4383" s="241"/>
      <c r="G4383" s="241"/>
      <c r="H4383" s="241"/>
      <c r="I4383" s="241"/>
      <c r="J4383" s="241"/>
      <c r="K4383" s="241"/>
      <c r="L4383" s="248"/>
      <c r="M4383" s="249"/>
      <c r="N4383" s="52">
        <f>IFERROR(VLOOKUP($A4383,$A$106:$Q$3105,5,FALSE),"DNP")</f>
        <v>6</v>
      </c>
      <c r="O4383" s="52">
        <f>IFERROR(VLOOKUP($A4383,$A$106:$Q$3105,6,FALSE),"DNP")</f>
        <v>6</v>
      </c>
      <c r="P4383" s="52">
        <f>IFERROR(VLOOKUP($A4383,$A$106:$Q$3105,7,FALSE),"DNP")</f>
        <v>6</v>
      </c>
      <c r="Q4383" s="52">
        <f>IFERROR(VLOOKUP($A4383,$A$106:$Q$3105,8,FALSE),"DNP")</f>
        <v>5</v>
      </c>
      <c r="R4383" s="52">
        <f>IFERROR(VLOOKUP($A4383,$A$106:$Q$3105,9,FALSE),"DNP")</f>
        <v>4</v>
      </c>
      <c r="S4383" s="52">
        <f>IFERROR(VLOOKUP($A4383,$A$106:$Q$3105,10,FALSE),"DNP")</f>
        <v>4</v>
      </c>
      <c r="T4383" s="52">
        <f>IFERROR(VLOOKUP($A4383,$A$106:$Q$3105,11,FALSE),"DNP")</f>
        <v>5</v>
      </c>
      <c r="U4383" s="52">
        <f>IFERROR(VLOOKUP($A4383,$A$106:$Q$3105,12,FALSE),"DNP")</f>
        <v>5</v>
      </c>
      <c r="V4383" s="52">
        <f>IFERROR(VLOOKUP($A4383,$A$106:$Q$3105,13,FALSE),"DNP")</f>
        <v>7</v>
      </c>
      <c r="W4383" s="239">
        <f>IF(OR(V4383="DNP",V4383=""),"DNP",SUM(N4383:V4383))</f>
        <v>48</v>
      </c>
      <c r="X4383" s="240">
        <f>IFERROR(VLOOKUP($A4383,$A$106:$Q$3105,17,FALSE),"DNP")</f>
        <v>0</v>
      </c>
      <c r="Y4383" s="49" t="str">
        <f t="shared" ref="Y4383" si="4437">IF(X4383="DNP","DNP",IF(X4383=1,"T",IF(X4383&gt;1,"W","L")))</f>
        <v>L</v>
      </c>
      <c r="Z4383" s="49">
        <f t="shared" si="4392"/>
        <v>1</v>
      </c>
      <c r="AA4383" s="244">
        <f t="shared" si="4393"/>
        <v>12</v>
      </c>
      <c r="AB4383" s="250">
        <f t="shared" ref="AB4383" si="4438">IF(AE4383&gt;=4,ROUNDDOWN((((VLOOKUP(MAX(AE4370:AE4383),AE4370:AK4387,7,FALSE)+VLOOKUP(MAX(AE4370:AE4383)-1,AE4370:AK4387,7,FALSE)+VLOOKUP(MAX(AE4370:AE4383)-2,AE4370:AK4387,7,FALSE)+VLOOKUP(MAX(AE4370:AE4383)-3,AE4370:AK4387,7,FALSE))/4)-36)*0.8,0),G4368)</f>
        <v>9</v>
      </c>
      <c r="AC4383" s="246">
        <f t="shared" si="4426"/>
        <v>14</v>
      </c>
      <c r="AD4383" t="str">
        <f>IF(W4383&lt;&gt;"DNP","P","DNP")</f>
        <v>P</v>
      </c>
      <c r="AE4383" s="52">
        <f>COUNTIF(AD4370:AD4383,"=P")</f>
        <v>14</v>
      </c>
      <c r="AF4383" t="str">
        <f t="shared" si="4396"/>
        <v>R</v>
      </c>
      <c r="AG4383" s="247">
        <f>IF(OR(W4383="DNP",W4383="")=TRUE,0,((W4389-W4383)*0.4)+(IF(Y4383="W",0.3,IF(Y4383="T",0,-0.3)))+(IF(X4383="",0,X4383*0.3)))+IF(OR(L4383="DNP",L4383="")=TRUE,0,((L4389-L4383)*0.4)+(IF(Y4383="W",0.3,IF(Y4383="T",0,-0.3)))+(IF(M4383="",0,M4383*0.3)))</f>
        <v>-0.5222222222222257</v>
      </c>
      <c r="AH4383" s="247">
        <f t="shared" si="4407"/>
        <v>0.6617777777777718</v>
      </c>
      <c r="AI4383">
        <f t="shared" si="4400"/>
        <v>8</v>
      </c>
      <c r="AJ4383">
        <f t="shared" ref="AJ4383" si="4439">AI4383+VLOOKUP(A4383,$A$2331:$O$2435,15,FALSE)</f>
        <v>6</v>
      </c>
      <c r="AK4383">
        <f t="shared" si="4333"/>
        <v>48</v>
      </c>
    </row>
    <row r="4384" spans="1:37" ht="16.5" thickBot="1" x14ac:dyDescent="0.3">
      <c r="A4384" s="238" t="str">
        <f>CONCATENATE($C$10,"Wk ",B4384,"P",A4368)</f>
        <v>2015Wk 15P80</v>
      </c>
      <c r="B4384" s="52">
        <v>15</v>
      </c>
      <c r="C4384" s="52">
        <f>IFERROR(VLOOKUP($A4384,$A$106:$Q$3105,5,FALSE),"DNP")</f>
        <v>6</v>
      </c>
      <c r="D4384" s="52">
        <f>IFERROR(VLOOKUP($A4384,$A$106:$Q$3105,6,FALSE),"DNP")</f>
        <v>5</v>
      </c>
      <c r="E4384" s="52">
        <f>IFERROR(VLOOKUP($A4384,$A$106:$Q$3105,7,FALSE),"DNP")</f>
        <v>7</v>
      </c>
      <c r="F4384" s="52">
        <f>IFERROR(VLOOKUP($A4384,$A$106:$Q$3105,8,FALSE),"DNP")</f>
        <v>6</v>
      </c>
      <c r="G4384" s="52">
        <f>IFERROR(VLOOKUP($A4384,$A$106:$Q$3105,9,FALSE),"DNP")</f>
        <v>7</v>
      </c>
      <c r="H4384" s="52">
        <f>IFERROR(VLOOKUP($A4384,$A$106:$Q$3105,10,FALSE),"DNP")</f>
        <v>3</v>
      </c>
      <c r="I4384" s="52">
        <f>IFERROR(VLOOKUP($A4384,$A$106:$Q$3105,11,FALSE),"DNP")</f>
        <v>5</v>
      </c>
      <c r="J4384" s="52">
        <f>IFERROR(VLOOKUP($A4384,$A$106:$Q$3105,12,FALSE),"DNP")</f>
        <v>4</v>
      </c>
      <c r="K4384" s="52">
        <f>IFERROR(VLOOKUP($A4384,$A$106:$Q$3105,13,FALSE),"DNP")</f>
        <v>5</v>
      </c>
      <c r="L4384" s="239">
        <f>IF(OR(K4384="DNP",K4384=""),"DNP",SUM(C4384:K4384))</f>
        <v>48</v>
      </c>
      <c r="M4384" s="240">
        <f>IFERROR(VLOOKUP($A4384,$A$106:$Q$3105,17,FALSE),"DNP")</f>
        <v>1</v>
      </c>
      <c r="N4384" s="241"/>
      <c r="O4384" s="241"/>
      <c r="P4384" s="241"/>
      <c r="Q4384" s="241"/>
      <c r="R4384" s="241"/>
      <c r="S4384" s="241"/>
      <c r="T4384" s="241"/>
      <c r="U4384" s="241"/>
      <c r="V4384" s="241"/>
      <c r="W4384" s="242"/>
      <c r="X4384" s="243"/>
      <c r="Y4384" s="49" t="str">
        <f t="shared" ref="Y4384" si="4440">IF(M4384="DNP","DNP",IF(M4384=1,"T",IF(M4384&gt;1,"W","L")))</f>
        <v>T</v>
      </c>
      <c r="Z4384" s="49">
        <f t="shared" si="4392"/>
        <v>0</v>
      </c>
      <c r="AA4384" s="244">
        <f t="shared" si="4393"/>
        <v>0</v>
      </c>
      <c r="AB4384" s="250">
        <f t="shared" ref="AB4384" si="4441">IF(AE4384&gt;=4,ROUNDDOWN((((VLOOKUP(MAX(AE4370:AE4384),AE4370:AK4387,7,FALSE)+VLOOKUP(MAX(AE4370:AE4384)-1,AE4370:AK4387,7,FALSE)+VLOOKUP(MAX(AE4370:AE4384)-2,AE4370:AK4387,7,FALSE)+VLOOKUP(MAX(AE4370:AE4384)-3,AE4370:AK4387,7,FALSE))/4)-36)*0.8,0),G4368)</f>
        <v>9</v>
      </c>
      <c r="AC4384" s="246">
        <f t="shared" si="4426"/>
        <v>15</v>
      </c>
      <c r="AD4384" t="str">
        <f>IF(L4384&lt;&gt;"DNP","P","DNP")</f>
        <v>P</v>
      </c>
      <c r="AE4384" s="52">
        <f>COUNTIF(AD4370:AD4384,"=P")</f>
        <v>15</v>
      </c>
      <c r="AF4384" t="str">
        <f t="shared" si="4396"/>
        <v>R</v>
      </c>
      <c r="AG4384" s="247">
        <f>IF(OR(W4384="DNP",W4384="")=TRUE,0,((W4389-W4384)*0.4)+(IF(Y4384="W",0.3,IF(Y4384="T",0,-0.3)))+(IF(X4384="",0,X4384*0.3)))+IF(OR(L4384="DNP",L4384="")=TRUE,0,((L4389-L4384)*0.4)+(IF(Y4384="W",0.3,IF(Y4384="T",0,-0.3)))+(IF(M4384="",0,M4384*0.3)))</f>
        <v>0.43333333333333146</v>
      </c>
      <c r="AH4384" s="247">
        <f t="shared" si="4407"/>
        <v>0.55644444444443963</v>
      </c>
      <c r="AI4384">
        <f t="shared" si="4400"/>
        <v>8</v>
      </c>
      <c r="AJ4384">
        <f t="shared" ref="AJ4384" si="4442">AI4384+VLOOKUP(A4384,$A$2498:$O$2602,15,FALSE)</f>
        <v>7</v>
      </c>
      <c r="AK4384">
        <f t="shared" si="4333"/>
        <v>48</v>
      </c>
    </row>
    <row r="4385" spans="1:37" ht="16.5" thickBot="1" x14ac:dyDescent="0.3">
      <c r="A4385" s="238" t="str">
        <f>CONCATENATE($C$10,"Wk ",B4385,"P",A4368)</f>
        <v>2015Wk 16P80</v>
      </c>
      <c r="B4385" s="52">
        <v>16</v>
      </c>
      <c r="C4385" s="241"/>
      <c r="D4385" s="241"/>
      <c r="E4385" s="241"/>
      <c r="F4385" s="241"/>
      <c r="G4385" s="241"/>
      <c r="H4385" s="241"/>
      <c r="I4385" s="241"/>
      <c r="J4385" s="241"/>
      <c r="K4385" s="241"/>
      <c r="L4385" s="248"/>
      <c r="M4385" s="249"/>
      <c r="N4385" s="52">
        <f>IFERROR(VLOOKUP($A4385,$A$106:$Q$3105,5,FALSE),"DNP")</f>
        <v>5</v>
      </c>
      <c r="O4385" s="52">
        <f>IFERROR(VLOOKUP($A4385,$A$106:$Q$3105,6,FALSE),"DNP")</f>
        <v>5</v>
      </c>
      <c r="P4385" s="52">
        <f>IFERROR(VLOOKUP($A4385,$A$106:$Q$3105,7,FALSE),"DNP")</f>
        <v>6</v>
      </c>
      <c r="Q4385" s="52">
        <f>IFERROR(VLOOKUP($A4385,$A$106:$Q$3105,8,FALSE),"DNP")</f>
        <v>4</v>
      </c>
      <c r="R4385" s="52">
        <f>IFERROR(VLOOKUP($A4385,$A$106:$Q$3105,9,FALSE),"DNP")</f>
        <v>3</v>
      </c>
      <c r="S4385" s="52">
        <f>IFERROR(VLOOKUP($A4385,$A$106:$Q$3105,10,FALSE),"DNP")</f>
        <v>5</v>
      </c>
      <c r="T4385" s="52">
        <f>IFERROR(VLOOKUP($A4385,$A$106:$Q$3105,11,FALSE),"DNP")</f>
        <v>5</v>
      </c>
      <c r="U4385" s="52">
        <f>IFERROR(VLOOKUP($A4385,$A$106:$Q$3105,12,FALSE),"DNP")</f>
        <v>5</v>
      </c>
      <c r="V4385" s="52">
        <f>IFERROR(VLOOKUP($A4385,$A$106:$Q$3105,13,FALSE),"DNP")</f>
        <v>10</v>
      </c>
      <c r="W4385" s="239">
        <f>IF(OR(V4385="DNP",V4385=""),"DNP",SUM(N4385:V4385))</f>
        <v>48</v>
      </c>
      <c r="X4385" s="240">
        <f>IFERROR(VLOOKUP($A4385,$A$106:$Q$3105,17,FALSE),"DNP")</f>
        <v>0</v>
      </c>
      <c r="Y4385" s="49" t="str">
        <f t="shared" ref="Y4385" si="4443">IF(X4385="DNP","DNP",IF(X4385=1,"T",IF(X4385&gt;1,"W","L")))</f>
        <v>L</v>
      </c>
      <c r="Z4385" s="49">
        <f t="shared" si="4392"/>
        <v>0</v>
      </c>
      <c r="AA4385" s="244">
        <f t="shared" si="4393"/>
        <v>0</v>
      </c>
      <c r="AB4385" s="250">
        <f t="shared" ref="AB4385" si="4444">IF(AE4385&gt;=4,ROUNDDOWN((((VLOOKUP(MAX(AE4370:AE4385),AE4370:AK4387,7,FALSE)+VLOOKUP(MAX(AE4370:AE4385)-1,AE4370:AK4387,7,FALSE)+VLOOKUP(MAX(AE4370:AE4385)-2,AE4370:AK4387,7,FALSE)+VLOOKUP(MAX(AE4370:AE4385)-3,AE4370:AK4387,7,FALSE))/4)-36)*0.8,0),G4368)</f>
        <v>9</v>
      </c>
      <c r="AC4385" s="246">
        <f t="shared" si="4426"/>
        <v>16</v>
      </c>
      <c r="AD4385" t="str">
        <f>IF(W4385&lt;&gt;"DNP","P","DNP")</f>
        <v>P</v>
      </c>
      <c r="AE4385" s="52">
        <f>COUNTIF(AD4370:AD4385,"=P")</f>
        <v>16</v>
      </c>
      <c r="AF4385" t="str">
        <f t="shared" si="4396"/>
        <v>R</v>
      </c>
      <c r="AG4385" s="247">
        <f>IF(OR(W4385="DNP",W4385="")=TRUE,0,((W4389-W4385)*0.4)+(IF(Y4385="W",0.3,IF(Y4385="T",0,-0.3)))+(IF(X4385="",0,X4385*0.3)))+IF(OR(L4385="DNP",L4385="")=TRUE,0,((L4389-L4385)*0.4)+(IF(Y4385="W",0.3,IF(Y4385="T",0,-0.3)))+(IF(M4385="",0,M4385*0.3)))</f>
        <v>-0.5222222222222257</v>
      </c>
      <c r="AH4385" s="247">
        <f t="shared" si="4407"/>
        <v>-0.40422222222222803</v>
      </c>
      <c r="AI4385">
        <f t="shared" si="4400"/>
        <v>8</v>
      </c>
      <c r="AJ4385">
        <f t="shared" ref="AJ4385" si="4445">AI4385+VLOOKUP(A4385,$A$2665:$O$2769,15,FALSE)</f>
        <v>8</v>
      </c>
      <c r="AK4385">
        <f t="shared" si="4333"/>
        <v>48</v>
      </c>
    </row>
    <row r="4386" spans="1:37" ht="16.5" thickBot="1" x14ac:dyDescent="0.3">
      <c r="A4386" s="238" t="str">
        <f>CONCATENATE($C$10,"Wk ",B4386,"P",A4368)</f>
        <v>2015Wk 17P80</v>
      </c>
      <c r="B4386" s="52">
        <v>17</v>
      </c>
      <c r="C4386" s="52">
        <f>IFERROR(VLOOKUP($A4386,$A$106:$Q$3105,5,FALSE),"DNP")</f>
        <v>7</v>
      </c>
      <c r="D4386" s="52">
        <f>IFERROR(VLOOKUP($A4386,$A$106:$Q$3105,6,FALSE),"DNP")</f>
        <v>5</v>
      </c>
      <c r="E4386" s="52">
        <f>IFERROR(VLOOKUP($A4386,$A$106:$Q$3105,7,FALSE),"DNP")</f>
        <v>7</v>
      </c>
      <c r="F4386" s="52">
        <f>IFERROR(VLOOKUP($A4386,$A$106:$Q$3105,8,FALSE),"DNP")</f>
        <v>3</v>
      </c>
      <c r="G4386" s="52">
        <f>IFERROR(VLOOKUP($A4386,$A$106:$Q$3105,9,FALSE),"DNP")</f>
        <v>5</v>
      </c>
      <c r="H4386" s="52">
        <f>IFERROR(VLOOKUP($A4386,$A$106:$Q$3105,10,FALSE),"DNP")</f>
        <v>3</v>
      </c>
      <c r="I4386" s="52">
        <f>IFERROR(VLOOKUP($A4386,$A$106:$Q$3105,11,FALSE),"DNP")</f>
        <v>5</v>
      </c>
      <c r="J4386" s="52">
        <f>IFERROR(VLOOKUP($A4386,$A$106:$Q$3105,12,FALSE),"DNP")</f>
        <v>3</v>
      </c>
      <c r="K4386" s="52">
        <f>IFERROR(VLOOKUP($A4386,$A$106:$Q$3105,13,FALSE),"DNP")</f>
        <v>6</v>
      </c>
      <c r="L4386" s="239">
        <f>IF(OR(K4386="DNP",K4386=""),"DNP",SUM(C4386:K4386))</f>
        <v>44</v>
      </c>
      <c r="M4386" s="240">
        <f>IFERROR(VLOOKUP($A4386,$A$106:$Q$3105,17,FALSE),"DNP")</f>
        <v>1</v>
      </c>
      <c r="N4386" s="241"/>
      <c r="O4386" s="241"/>
      <c r="P4386" s="241"/>
      <c r="Q4386" s="241"/>
      <c r="R4386" s="241"/>
      <c r="S4386" s="241"/>
      <c r="T4386" s="241"/>
      <c r="U4386" s="241"/>
      <c r="V4386" s="241"/>
      <c r="W4386" s="242"/>
      <c r="X4386" s="243"/>
      <c r="Y4386" s="49" t="str">
        <f t="shared" ref="Y4386" si="4446">IF(M4386="DNP","DNP",IF(M4386=1,"T",IF(M4386&gt;1,"W","L")))</f>
        <v>T</v>
      </c>
      <c r="Z4386" s="49">
        <f t="shared" si="4392"/>
        <v>1</v>
      </c>
      <c r="AA4386" s="244">
        <f t="shared" si="4393"/>
        <v>12</v>
      </c>
      <c r="AB4386" s="250">
        <f t="shared" ref="AB4386" si="4447">IF(AE4386&gt;=4,ROUNDDOWN((((VLOOKUP(MAX(AE4370:AE4386),AE4370:AK4387,7,FALSE)+VLOOKUP(MAX(AE4370:AE4386)-1,AE4370:AK4387,7,FALSE)+VLOOKUP(MAX(AE4370:AE4386)-2,AE4370:AK4387,7,FALSE)+VLOOKUP(MAX(AE4370:AE4386)-3,AE4370:AK4387,7,FALSE))/4)-36)*0.8,0),G4368)</f>
        <v>8</v>
      </c>
      <c r="AC4386" s="246">
        <f t="shared" si="4426"/>
        <v>17</v>
      </c>
      <c r="AD4386" t="str">
        <f>IF(L4386&lt;&gt;"DNP","P","DNP")</f>
        <v>P</v>
      </c>
      <c r="AE4386" s="52">
        <f>COUNTIF(AD4370:AD4386,"=P")</f>
        <v>17</v>
      </c>
      <c r="AF4386" t="str">
        <f t="shared" si="4396"/>
        <v>R</v>
      </c>
      <c r="AG4386" s="247">
        <f>IF(OR(W4386="DNP",W4386="")=TRUE,0,((W4389-W4386)*0.4)+(IF(Y4386="W",0.3,IF(Y4386="T",0,-0.3)))+(IF(X4386="",0,X4386*0.3)))+IF(OR(L4386="DNP",L4386="")=TRUE,0,((L4389-L4386)*0.4)+(IF(Y4386="W",0.3,IF(Y4386="T",0,-0.3)))+(IF(M4386="",0,M4386*0.3)))</f>
        <v>2.0333333333333314</v>
      </c>
      <c r="AH4386" s="247">
        <f t="shared" si="4407"/>
        <v>1.8264444444444394</v>
      </c>
      <c r="AI4386">
        <f t="shared" si="4400"/>
        <v>9</v>
      </c>
      <c r="AJ4386">
        <f t="shared" ref="AJ4386" si="4448">AI4386+VLOOKUP(A4386,$A$2832:$O$2936,15,FALSE)</f>
        <v>12</v>
      </c>
      <c r="AK4386">
        <f t="shared" si="4333"/>
        <v>44</v>
      </c>
    </row>
    <row r="4387" spans="1:37" ht="16.5" thickBot="1" x14ac:dyDescent="0.3">
      <c r="A4387" s="238" t="str">
        <f>CONCATENATE($C$10,"Wk ",B4387,"P",A4368)</f>
        <v>2015Wk 18P80</v>
      </c>
      <c r="B4387" s="52">
        <v>18</v>
      </c>
      <c r="C4387" s="241"/>
      <c r="D4387" s="241"/>
      <c r="E4387" s="241"/>
      <c r="F4387" s="241"/>
      <c r="G4387" s="241"/>
      <c r="H4387" s="241"/>
      <c r="I4387" s="241"/>
      <c r="J4387" s="241"/>
      <c r="K4387" s="241"/>
      <c r="L4387" s="248"/>
      <c r="M4387" s="249"/>
      <c r="N4387" s="52">
        <f>IFERROR(VLOOKUP($A4387,$A$106:$Q$3105,5,FALSE),"DNP")</f>
        <v>5</v>
      </c>
      <c r="O4387" s="52">
        <f>IFERROR(VLOOKUP($A4387,$A$106:$Q$3105,6,FALSE),"DNP")</f>
        <v>6</v>
      </c>
      <c r="P4387" s="52">
        <f>IFERROR(VLOOKUP($A4387,$A$106:$Q$3105,7,FALSE),"DNP")</f>
        <v>6</v>
      </c>
      <c r="Q4387" s="52">
        <f>IFERROR(VLOOKUP($A4387,$A$106:$Q$3105,8,FALSE),"DNP")</f>
        <v>2</v>
      </c>
      <c r="R4387" s="52">
        <f>IFERROR(VLOOKUP($A4387,$A$106:$Q$3105,9,FALSE),"DNP")</f>
        <v>3</v>
      </c>
      <c r="S4387" s="52">
        <f>IFERROR(VLOOKUP($A4387,$A$106:$Q$3105,10,FALSE),"DNP")</f>
        <v>5</v>
      </c>
      <c r="T4387" s="52">
        <f>IFERROR(VLOOKUP($A4387,$A$106:$Q$3105,11,FALSE),"DNP")</f>
        <v>3</v>
      </c>
      <c r="U4387" s="52">
        <f>IFERROR(VLOOKUP($A4387,$A$106:$Q$3105,12,FALSE),"DNP")</f>
        <v>4</v>
      </c>
      <c r="V4387" s="52">
        <f>IFERROR(VLOOKUP($A4387,$A$106:$Q$3105,13,FALSE),"DNP")</f>
        <v>6</v>
      </c>
      <c r="W4387" s="239">
        <f>IF(OR(V4387="DNP",V4387=""),"DNP",SUM(N4387:V4387))</f>
        <v>40</v>
      </c>
      <c r="X4387" s="240">
        <f>IFERROR(VLOOKUP($A4387,$A$106:$Q$3105,17,FALSE),"DNP")</f>
        <v>2</v>
      </c>
      <c r="Y4387" s="49" t="str">
        <f t="shared" ref="Y4387" si="4449">IF(X4387="DNP","DNP",IF(X4387=1,"T",IF(X4387&gt;1,"W","L")))</f>
        <v>W</v>
      </c>
      <c r="Z4387" s="49">
        <f t="shared" si="4392"/>
        <v>2</v>
      </c>
      <c r="AA4387" s="244">
        <f t="shared" si="4393"/>
        <v>18</v>
      </c>
      <c r="AB4387" s="250">
        <f t="shared" ref="AB4387" si="4450">IF(AE4387&gt;=4,ROUNDDOWN((((VLOOKUP(MAX(AE4370:AE4387),AE4370:AK4387,7,FALSE)+VLOOKUP(MAX(AE4370:AE4387)-1,AE4370:AK4387,7,FALSE)+VLOOKUP(MAX(AE4370:AE4387)-2,AE4370:AK4387,7,FALSE)+VLOOKUP(MAX(AE4370:AE4387)-3,AE4370:AK4387,7,FALSE))/4)-36)*0.8,0),G4368)</f>
        <v>7</v>
      </c>
      <c r="AC4387" s="246">
        <f t="shared" si="4426"/>
        <v>18</v>
      </c>
      <c r="AD4387" t="str">
        <f>IF(W4387&lt;&gt;"DNP","P","DNP")</f>
        <v>P</v>
      </c>
      <c r="AE4387" s="52">
        <f>COUNTIF(AD4370:AD4387,"=P")</f>
        <v>18</v>
      </c>
      <c r="AF4387" t="str">
        <f t="shared" si="4396"/>
        <v>R</v>
      </c>
      <c r="AG4387" s="247">
        <f>IF(OR(W4387="DNP",W4387="")=TRUE,0,((W4389-W4387)*0.4)+(IF(Y4387="W",0.3,IF(Y4387="T",0,-0.3)))+(IF(X4387="",0,X4387*0.3)))+IF(OR(L4387="DNP",L4387="")=TRUE,0,((L4389-L4387)*0.4)+(IF(Y4387="W",0.3,IF(Y4387="T",0,-0.3)))+(IF(M4387="",0,M4387*0.3)))</f>
        <v>3.8777777777777742</v>
      </c>
      <c r="AH4387" s="247">
        <f t="shared" si="4407"/>
        <v>5.0677777777777724</v>
      </c>
      <c r="AI4387">
        <f t="shared" si="4400"/>
        <v>10</v>
      </c>
      <c r="AJ4387">
        <f t="shared" ref="AJ4387" si="4451">AI4387+VLOOKUP(A4387,$A$2999:$O$3103,15,FALSE)</f>
        <v>18</v>
      </c>
      <c r="AK4387">
        <f t="shared" si="4333"/>
        <v>40</v>
      </c>
    </row>
    <row r="4388" spans="1:37" ht="18" x14ac:dyDescent="0.25">
      <c r="A4388" s="238" t="str">
        <f>CONCATENATE($C$10,"S&amp;AP",A4368)</f>
        <v>2015S&amp;AP80</v>
      </c>
      <c r="B4388" s="251" t="s">
        <v>321</v>
      </c>
      <c r="C4388" s="252" t="str">
        <f>CONCATENATE(SUM(C4370:C4387)+100,COUNT(C4370:C4387)+100)</f>
        <v>156109</v>
      </c>
      <c r="D4388" s="252" t="str">
        <f t="shared" ref="D4388:K4388" si="4452">CONCATENATE(SUM(D4370:D4387)+100,COUNT(D4370:D4387)+100)</f>
        <v>154109</v>
      </c>
      <c r="E4388" s="252" t="str">
        <f t="shared" si="4452"/>
        <v>165109</v>
      </c>
      <c r="F4388" s="252" t="str">
        <f t="shared" si="4452"/>
        <v>148109</v>
      </c>
      <c r="G4388" s="252" t="str">
        <f t="shared" si="4452"/>
        <v>145109</v>
      </c>
      <c r="H4388" s="252" t="str">
        <f t="shared" si="4452"/>
        <v>133109</v>
      </c>
      <c r="I4388" s="252" t="str">
        <f t="shared" si="4452"/>
        <v>147109</v>
      </c>
      <c r="J4388" s="252" t="str">
        <f t="shared" si="4452"/>
        <v>136109</v>
      </c>
      <c r="K4388" s="252" t="str">
        <f t="shared" si="4452"/>
        <v>151109</v>
      </c>
      <c r="L4388" s="253"/>
      <c r="M4388" s="254">
        <f>SUM(M4370:M4387)</f>
        <v>9</v>
      </c>
      <c r="N4388" s="252" t="str">
        <f>CONCATENATE(SUM(N4370:N4387)+100,COUNT(N4370:N4387)+100)</f>
        <v>146109</v>
      </c>
      <c r="O4388" s="252" t="str">
        <f t="shared" ref="O4388:V4388" si="4453">CONCATENATE(SUM(O4370:O4387)+100,COUNT(O4370:O4387)+100)</f>
        <v>153109</v>
      </c>
      <c r="P4388" s="252" t="str">
        <f t="shared" si="4453"/>
        <v>157109</v>
      </c>
      <c r="Q4388" s="252" t="str">
        <f t="shared" si="4453"/>
        <v>141109</v>
      </c>
      <c r="R4388" s="252" t="str">
        <f t="shared" si="4453"/>
        <v>136109</v>
      </c>
      <c r="S4388" s="252" t="str">
        <f t="shared" si="4453"/>
        <v>147109</v>
      </c>
      <c r="T4388" s="252" t="str">
        <f t="shared" si="4453"/>
        <v>136109</v>
      </c>
      <c r="U4388" s="252" t="str">
        <f t="shared" si="4453"/>
        <v>146109</v>
      </c>
      <c r="V4388" s="252" t="str">
        <f t="shared" si="4453"/>
        <v>165109</v>
      </c>
      <c r="W4388" s="253"/>
      <c r="X4388" s="254">
        <f>SUM(X4370:X4387)</f>
        <v>10</v>
      </c>
      <c r="Y4388" s="255"/>
      <c r="Z4388" s="256"/>
      <c r="AA4388" s="257"/>
      <c r="AB4388" s="52"/>
      <c r="AC4388" s="52"/>
    </row>
    <row r="4389" spans="1:37" ht="18" x14ac:dyDescent="0.25">
      <c r="B4389" s="251" t="s">
        <v>322</v>
      </c>
      <c r="C4389" s="258">
        <f>AVERAGE(C4370:C4387)</f>
        <v>6.2222222222222223</v>
      </c>
      <c r="D4389" s="258">
        <f t="shared" ref="D4389:K4389" si="4454">AVERAGE(D4370:D4387)</f>
        <v>6</v>
      </c>
      <c r="E4389" s="258">
        <f t="shared" si="4454"/>
        <v>7.2222222222222223</v>
      </c>
      <c r="F4389" s="258">
        <f t="shared" si="4454"/>
        <v>5.333333333333333</v>
      </c>
      <c r="G4389" s="258">
        <f t="shared" si="4454"/>
        <v>5</v>
      </c>
      <c r="H4389" s="258">
        <f t="shared" si="4454"/>
        <v>3.6666666666666665</v>
      </c>
      <c r="I4389" s="258">
        <f t="shared" si="4454"/>
        <v>5.2222222222222223</v>
      </c>
      <c r="J4389" s="258">
        <f t="shared" si="4454"/>
        <v>4</v>
      </c>
      <c r="K4389" s="258">
        <f t="shared" si="4454"/>
        <v>5.666666666666667</v>
      </c>
      <c r="L4389" s="259">
        <f>SUM(C4389:K4389)</f>
        <v>48.333333333333329</v>
      </c>
      <c r="M4389" s="260"/>
      <c r="N4389" s="258">
        <f>AVERAGE(N4370:N4387)</f>
        <v>5.1111111111111107</v>
      </c>
      <c r="O4389" s="258">
        <f t="shared" ref="O4389:V4389" si="4455">AVERAGE(O4370:O4387)</f>
        <v>5.8888888888888893</v>
      </c>
      <c r="P4389" s="261">
        <f t="shared" si="4455"/>
        <v>6.333333333333333</v>
      </c>
      <c r="Q4389" s="261">
        <f t="shared" si="4455"/>
        <v>4.5555555555555554</v>
      </c>
      <c r="R4389" s="261">
        <f t="shared" si="4455"/>
        <v>4</v>
      </c>
      <c r="S4389" s="261">
        <f t="shared" si="4455"/>
        <v>5.2222222222222223</v>
      </c>
      <c r="T4389" s="261">
        <f t="shared" si="4455"/>
        <v>4</v>
      </c>
      <c r="U4389" s="261">
        <f t="shared" si="4455"/>
        <v>5.1111111111111107</v>
      </c>
      <c r="V4389" s="261">
        <f t="shared" si="4455"/>
        <v>7.2222222222222223</v>
      </c>
      <c r="W4389" s="262">
        <f>SUM(N4389:V4389)</f>
        <v>47.444444444444436</v>
      </c>
      <c r="X4389" s="260"/>
      <c r="Y4389" s="148"/>
      <c r="Z4389" s="263"/>
      <c r="AA4389" s="264"/>
      <c r="AB4389" s="52"/>
      <c r="AC4389" s="52"/>
    </row>
    <row r="4390" spans="1:37" x14ac:dyDescent="0.25">
      <c r="B4390" s="265"/>
      <c r="C4390" s="266"/>
      <c r="D4390" s="265"/>
      <c r="E4390" s="266"/>
      <c r="F4390" s="265"/>
      <c r="G4390" s="266"/>
      <c r="H4390" s="265"/>
      <c r="I4390" s="266"/>
      <c r="J4390" s="265"/>
      <c r="K4390" s="266"/>
      <c r="L4390" s="265"/>
      <c r="M4390" s="266"/>
      <c r="N4390" s="265"/>
      <c r="O4390" s="266"/>
      <c r="P4390" s="265"/>
      <c r="Q4390" s="266"/>
      <c r="R4390" s="265"/>
      <c r="S4390" s="266"/>
      <c r="T4390" s="265"/>
      <c r="U4390" s="266"/>
      <c r="V4390" s="265"/>
      <c r="W4390" s="266"/>
      <c r="X4390" s="265"/>
      <c r="Y4390" s="266"/>
      <c r="Z4390" s="265"/>
      <c r="AA4390" s="266"/>
      <c r="AB4390" s="265"/>
      <c r="AC4390" s="266"/>
    </row>
    <row r="4391" spans="1:37" ht="18.75" thickBot="1" x14ac:dyDescent="0.3">
      <c r="B4391" s="267"/>
      <c r="C4391" s="267"/>
      <c r="D4391" s="267"/>
      <c r="E4391" s="288" t="s">
        <v>323</v>
      </c>
      <c r="F4391" s="289"/>
      <c r="G4391" s="289"/>
      <c r="H4391" s="289"/>
      <c r="I4391" s="289"/>
      <c r="J4391" s="289"/>
      <c r="K4391" s="289"/>
      <c r="L4391" s="289"/>
      <c r="M4391" s="289"/>
    </row>
    <row r="4392" spans="1:37" ht="16.5" thickBot="1" x14ac:dyDescent="0.3">
      <c r="B4392" s="267"/>
      <c r="C4392" s="52"/>
      <c r="D4392" s="268" t="s">
        <v>324</v>
      </c>
      <c r="E4392" s="290" t="s">
        <v>325</v>
      </c>
      <c r="F4392" s="291"/>
      <c r="G4392" s="291"/>
      <c r="H4392" s="291"/>
      <c r="I4392" s="291"/>
      <c r="J4392" s="291"/>
      <c r="K4392" s="291"/>
      <c r="L4392" s="291"/>
      <c r="M4392" s="292"/>
      <c r="P4392" t="s">
        <v>326</v>
      </c>
      <c r="R4392" t="s">
        <v>327</v>
      </c>
    </row>
    <row r="4393" spans="1:37" x14ac:dyDescent="0.25">
      <c r="B4393" s="267"/>
      <c r="C4393" s="52"/>
      <c r="D4393" s="269">
        <f>MAX(AC4370:AC4387)</f>
        <v>18</v>
      </c>
      <c r="E4393" s="270" t="s">
        <v>328</v>
      </c>
      <c r="F4393" s="271" t="s">
        <v>329</v>
      </c>
      <c r="G4393" s="271" t="s">
        <v>330</v>
      </c>
      <c r="H4393" s="271" t="s">
        <v>331</v>
      </c>
      <c r="I4393" s="271" t="s">
        <v>332</v>
      </c>
      <c r="J4393" s="271" t="s">
        <v>19</v>
      </c>
      <c r="K4393" s="271" t="s">
        <v>333</v>
      </c>
      <c r="L4393" s="271" t="s">
        <v>334</v>
      </c>
      <c r="M4393" s="272" t="s">
        <v>312</v>
      </c>
      <c r="N4393" t="s">
        <v>318</v>
      </c>
      <c r="O4393" s="273" t="s">
        <v>18</v>
      </c>
      <c r="P4393" s="274" t="s">
        <v>335</v>
      </c>
      <c r="Q4393" s="274" t="s">
        <v>336</v>
      </c>
      <c r="R4393" t="s">
        <v>0</v>
      </c>
      <c r="S4393" t="s">
        <v>1</v>
      </c>
      <c r="T4393" t="s">
        <v>13</v>
      </c>
      <c r="U4393" t="s">
        <v>337</v>
      </c>
      <c r="V4393" s="237" t="s">
        <v>338</v>
      </c>
      <c r="W4393" s="237" t="s">
        <v>339</v>
      </c>
      <c r="X4393" s="237" t="s">
        <v>340</v>
      </c>
      <c r="Y4393" s="237" t="s">
        <v>341</v>
      </c>
      <c r="Z4393" s="237" t="s">
        <v>342</v>
      </c>
      <c r="AA4393" s="237" t="s">
        <v>343</v>
      </c>
      <c r="AB4393" s="237" t="s">
        <v>344</v>
      </c>
      <c r="AC4393" s="237" t="s">
        <v>345</v>
      </c>
    </row>
    <row r="4394" spans="1:37" ht="16.5" thickBot="1" x14ac:dyDescent="0.3">
      <c r="A4394" s="238" t="str">
        <f>CONCATENATE($C$10,"P",A4368)</f>
        <v>2015P80</v>
      </c>
      <c r="B4394" s="275"/>
      <c r="C4394" s="52" t="str">
        <f>C4368</f>
        <v>Denny Welch</v>
      </c>
      <c r="D4394" s="276">
        <f>IF(D4393=0,G4368,VLOOKUP(D4393,B4370:AB4387,27,FALSE))</f>
        <v>7</v>
      </c>
      <c r="E4394" s="277">
        <f>E4397+E4400</f>
        <v>19</v>
      </c>
      <c r="F4394" s="277">
        <f>F4397+F4400</f>
        <v>7</v>
      </c>
      <c r="G4394" s="277">
        <f>G4397+G4400</f>
        <v>6</v>
      </c>
      <c r="H4394" s="277">
        <f>H4397+H4400</f>
        <v>5</v>
      </c>
      <c r="I4394" s="277">
        <f>I4397+I4400</f>
        <v>36</v>
      </c>
      <c r="J4394" s="278">
        <f>E4394/I4394</f>
        <v>0.52777777777777779</v>
      </c>
      <c r="K4394" s="279">
        <f>F4394/SUM(F4394:H4394)</f>
        <v>0.3888888888888889</v>
      </c>
      <c r="L4394" s="277">
        <f>L4397+L4400</f>
        <v>9</v>
      </c>
      <c r="M4394" s="277">
        <f>M4397+M4400</f>
        <v>99</v>
      </c>
      <c r="N4394" s="247">
        <f>VLOOKUP(D4393,AC4370:AH4387,6,FALSE)</f>
        <v>5.0677777777777724</v>
      </c>
      <c r="O4394">
        <f>IFERROR(VLOOKUP(D4393,AC4370:AI4387,7,FALSE),AI4370)</f>
        <v>10</v>
      </c>
      <c r="P4394" s="134">
        <f>IF(D4394&lt;=-1,ROUNDUP(((((ROUNDDOWN((AVERAGE(L4370:L4387,W4370:W4387)-36)*0.8,0)+0.001)/0.8)+36)*(COUNT(L4370:L4387,W4370:W4387)+1))-SUM(L4370:L4387,W4370:W4387),0),ROUNDUP(((((ROUNDDOWN((AVERAGE(L4370:L4387,W4370:W4387)-36)*0.8,0)+1)/0.8)+36)*(COUNT(L4370:L4387,W4370:W4387)+1))-SUM(L4370:L4387,W4370:W4387),0))</f>
        <v>60</v>
      </c>
      <c r="Q4394" s="134">
        <f>IF(ROUNDDOWN((AVERAGE(L4370:L4387,W4370:W4387)-36)*0.8,0)&lt;=0,ROUNDDOWN(((((ROUNDDOWN((AVERAGE(L4370:L4387,W4370:W4387)-36)*0.8,0)-1)/0.8)+36)*(COUNT(L4370:L4387,W4370:W4387)+1))-SUM(L4370:L4387,W4370:W4387),0),ROUNDDOWN(((((ROUNDDOWN((AVERAGE(L4370:L4387,W4370:W4387)-36)*0.8,0)-0.001)/0.8)+36)*(COUNT(L4370:L4387,W4370:W4387)+1))-SUM(L4370:L4387,W4370:W4387),0))</f>
        <v>35</v>
      </c>
      <c r="R4394" s="247">
        <f>L4389</f>
        <v>48.333333333333329</v>
      </c>
      <c r="S4394" s="247">
        <f>W4389</f>
        <v>47.444444444444436</v>
      </c>
      <c r="T4394">
        <f>SUMIF(AD4370:AD4387,"P",AI4370:AI4387)</f>
        <v>142</v>
      </c>
      <c r="U4394">
        <f>SUMIF(AD4370:AD4387,"P",AJ4370:AJ4387)</f>
        <v>125</v>
      </c>
      <c r="V4394" s="280">
        <f>SUM(COUNTIF(C4370:C4387,3),COUNTIF(D4370:D4387,2),COUNTIF(E4370:E4387,3),COUNTIF(F4370:F4387,2),COUNTIF(G4370:G4387,2),COUNTIF(H4370:H4387,1),COUNTIF(I4370:I4387,2),COUNTIF(J4370:J4387,1),COUNTIF(K4370:K4387,2),COUNTIF(N4370:N4387,2),COUNTIF(O4370:O4387,2),COUNTIF(P4370:P4387,3),COUNTIF(Q4370:Q4387,2),COUNTIF(R4370:R4387,1),COUNTIF(S4370:S4387,2),COUNTIF(T4370:T4387,1),COUNTIF(U4370:U4387,2),COUNTIF(V4370:V4387,3))/(9*MAX($AE4370:$AE4387))</f>
        <v>6.1728395061728392E-3</v>
      </c>
      <c r="W4394" s="280">
        <f>SUM(COUNTIF(C4370:C4387,4),COUNTIF(D4370:D4387,3),COUNTIF(E4370:E4387,4),COUNTIF(F4370:F4387,3),COUNTIF(G4370:G4387,3),COUNTIF(H4370:H4387,2),COUNTIF(I4370:I4387,3),COUNTIF(J4370:J4387,2),COUNTIF(K4370:K4387,3),COUNTIF(N4370:N4387,3),COUNTIF(O4370:O4387,3),COUNTIF(P4370:P4387,4),COUNTIF(Q4370:Q4387,3),COUNTIF(R4370:R4387,2),COUNTIF(S4370:S4387,3),COUNTIF(T4370:T4387,2),COUNTIF(U4370:U4387,3),COUNTIF(V4370:V4387,4))/(9*MAX($AE4370:$AE4387))</f>
        <v>6.1728395061728392E-3</v>
      </c>
      <c r="X4394" s="280">
        <f>SUM(COUNTIF(C4370:C4387,5),COUNTIF(D4370:D4387,4),COUNTIF(E4370:E4387,5),COUNTIF(F4370:F4387,4),COUNTIF(G4370:G4387,4),COUNTIF(H4370:H4387,3),COUNTIF(I4370:I4387,4),COUNTIF(J4370:J4387,3),COUNTIF(K4370:K4387,4),COUNTIF(N4370:N4387,4),COUNTIF(O4370:O4387,4),COUNTIF(P4370:P4387,5),COUNTIF(Q4370:Q4387,4),COUNTIF(R4370:R4387,3),COUNTIF(S4370:S4387,4),COUNTIF(T4370:T4387,3),COUNTIF(U4370:U4387,4),COUNTIF(V4370:V4387,5))/(9*MAX($AE4370:$AE4387))</f>
        <v>0.14814814814814814</v>
      </c>
      <c r="Y4394" s="280">
        <f>SUM(COUNTIF(C4370:C4387,6),COUNTIF(D4370:D4387,5),COUNTIF(E4370:E4387,6),COUNTIF(F4370:F4387,5),COUNTIF(G4370:G4387,5),COUNTIF(H4370:H4387,4),COUNTIF(I4370:I4387,5),COUNTIF(J4370:J4387,4),COUNTIF(K4370:K4387,5),COUNTIF(N4370:N4387,5),COUNTIF(O4370:O4387,5),COUNTIF(P4370:P4387,6),COUNTIF(Q4370:Q4387,5),COUNTIF(R4370:R4387,4),COUNTIF(S4370:S4387,5),COUNTIF(T4370:T4387,4),COUNTIF(U4370:U4387,5),COUNTIF(V4370:V4387,6))/(9*MAX($AE4370:$AE4387))</f>
        <v>0.4567901234567901</v>
      </c>
      <c r="Z4394" s="280">
        <f>SUM(COUNTIF(C4370:C4387,"&gt;=7"),COUNTIF(D4370:D4387,"&gt;=6"),COUNTIF(E4370:E4387,"&gt;=7"),COUNTIF(F4370:F4387,"&gt;=6"),COUNTIF(G4370:G4387,"&gt;=6"),COUNTIF(H4370:H4387,"&gt;=5"),COUNTIF(I4370:I4387,"&gt;=6"),COUNTIF(J4370:J4387,"&gt;=5"),COUNTIF(K4370:K4387,"&gt;=6"),COUNTIF(N4370:N4387,"&gt;=6"),COUNTIF(O4370:O4387,"&gt;=6"),COUNTIF(P4370:P4387,"&gt;=7"),COUNTIF(Q4370:Q4387,"&gt;=6"),COUNTIF(R4370:R4387,"&gt;=5"),COUNTIF(S4370:S4387,"&gt;=6"),COUNTIF(T4370:T4387,"&gt;=5"),COUNTIF(U4370:U4387,"&gt;=6"),COUNTIF(V4370:V4387,"&gt;=7"))/(9*MAX($AE4370:$AE4387))</f>
        <v>0.38271604938271603</v>
      </c>
      <c r="AA4394">
        <f>AVERAGE(AI4370:AI4379)</f>
        <v>7.5</v>
      </c>
      <c r="AB4394">
        <f t="shared" ref="AB4394" si="4456">MAX(AI4370:AI4387)</f>
        <v>10</v>
      </c>
      <c r="AC4394">
        <f>MIN(AI4370:AI4386)</f>
        <v>5</v>
      </c>
    </row>
    <row r="4395" spans="1:37" x14ac:dyDescent="0.25">
      <c r="E4395" s="293" t="s">
        <v>346</v>
      </c>
      <c r="F4395" s="294"/>
      <c r="G4395" s="294"/>
      <c r="H4395" s="294"/>
      <c r="I4395" s="294"/>
      <c r="J4395" s="294"/>
      <c r="K4395" s="294"/>
      <c r="L4395" s="294"/>
      <c r="M4395" s="295"/>
    </row>
    <row r="4396" spans="1:37" x14ac:dyDescent="0.25">
      <c r="E4396" s="270" t="s">
        <v>328</v>
      </c>
      <c r="F4396" s="271" t="s">
        <v>329</v>
      </c>
      <c r="G4396" s="271" t="s">
        <v>330</v>
      </c>
      <c r="H4396" s="271" t="s">
        <v>331</v>
      </c>
      <c r="I4396" s="271" t="s">
        <v>332</v>
      </c>
      <c r="J4396" s="271" t="s">
        <v>19</v>
      </c>
      <c r="K4396" s="271" t="s">
        <v>333</v>
      </c>
      <c r="L4396" s="271" t="s">
        <v>334</v>
      </c>
      <c r="M4396" s="272" t="s">
        <v>312</v>
      </c>
    </row>
    <row r="4397" spans="1:37" ht="16.5" thickBot="1" x14ac:dyDescent="0.3">
      <c r="E4397" s="281">
        <f>M4388</f>
        <v>9</v>
      </c>
      <c r="F4397" s="199">
        <f>COUNTIF(M4370:M4387,"&gt;1")</f>
        <v>3</v>
      </c>
      <c r="G4397" s="199">
        <f>COUNTIF(M4370:M4387,"&lt;1")</f>
        <v>3</v>
      </c>
      <c r="H4397" s="199">
        <f>COUNTIF(M4370:M4387,"=1")</f>
        <v>3</v>
      </c>
      <c r="I4397" s="199">
        <f>SUM(F4397:H4397)*2</f>
        <v>18</v>
      </c>
      <c r="J4397" s="278">
        <f>E4397/I4397</f>
        <v>0.5</v>
      </c>
      <c r="K4397" s="279">
        <f>F4397/SUM(F4397:H4397)</f>
        <v>0.33333333333333331</v>
      </c>
      <c r="L4397" s="282">
        <f>SUM(Z4370,Z4372,Z4374,Z4376,Z4378,Z4380,Z4382,Z4384,Z4386)</f>
        <v>4</v>
      </c>
      <c r="M4397" s="283">
        <f>SUM(AA4370,AA4372,AA4374,AA4376,AA4378,AA4380,AA4382,AA4384,AA4386)</f>
        <v>39</v>
      </c>
    </row>
    <row r="4398" spans="1:37" x14ac:dyDescent="0.25">
      <c r="E4398" s="293" t="s">
        <v>347</v>
      </c>
      <c r="F4398" s="294"/>
      <c r="G4398" s="294"/>
      <c r="H4398" s="294"/>
      <c r="I4398" s="294"/>
      <c r="J4398" s="294"/>
      <c r="K4398" s="294"/>
      <c r="L4398" s="294"/>
      <c r="M4398" s="295"/>
    </row>
    <row r="4399" spans="1:37" x14ac:dyDescent="0.25">
      <c r="E4399" s="270" t="s">
        <v>328</v>
      </c>
      <c r="F4399" s="271" t="s">
        <v>329</v>
      </c>
      <c r="G4399" s="271" t="s">
        <v>330</v>
      </c>
      <c r="H4399" s="271" t="s">
        <v>331</v>
      </c>
      <c r="I4399" s="271" t="s">
        <v>332</v>
      </c>
      <c r="J4399" s="271" t="s">
        <v>19</v>
      </c>
      <c r="K4399" s="271" t="s">
        <v>333</v>
      </c>
      <c r="L4399" s="271" t="s">
        <v>334</v>
      </c>
      <c r="M4399" s="272" t="s">
        <v>312</v>
      </c>
    </row>
    <row r="4400" spans="1:37" ht="16.5" thickBot="1" x14ac:dyDescent="0.3">
      <c r="E4400" s="281">
        <f>X4388</f>
        <v>10</v>
      </c>
      <c r="F4400" s="199">
        <f>COUNTIF(X4370:X4387,"&gt;1")</f>
        <v>4</v>
      </c>
      <c r="G4400" s="199">
        <f>COUNTIF(X4370:X4387,"&lt;1")</f>
        <v>3</v>
      </c>
      <c r="H4400" s="199">
        <f>COUNTIF(X4370:X4387,"=1")</f>
        <v>2</v>
      </c>
      <c r="I4400" s="199">
        <f>SUM(F4400:H4400)*2</f>
        <v>18</v>
      </c>
      <c r="J4400" s="278">
        <f>E4400/I4400</f>
        <v>0.55555555555555558</v>
      </c>
      <c r="K4400" s="279">
        <f>F4400/SUM(F4400:H4400)</f>
        <v>0.44444444444444442</v>
      </c>
      <c r="L4400" s="284">
        <f>SUM(Z4371,Z4373,Z4375,Z4377,Z4379,Z4381,Z4383,Z4385,Z4387)</f>
        <v>5</v>
      </c>
      <c r="M4400" s="285">
        <f>SUM(AA4371,AA4373,AA4375,AA4377,AA4379,AA4381,AA4383,AA4385,AA4387)</f>
        <v>60</v>
      </c>
    </row>
    <row r="4402" spans="1:37" ht="16.5" thickBot="1" x14ac:dyDescent="0.3"/>
    <row r="4403" spans="1:37" ht="21" thickBot="1" x14ac:dyDescent="0.35">
      <c r="A4403" s="223">
        <v>81</v>
      </c>
      <c r="B4403" s="224"/>
      <c r="C4403" s="225" t="s">
        <v>247</v>
      </c>
      <c r="D4403" s="225"/>
      <c r="E4403" s="225"/>
      <c r="F4403" s="23" t="s">
        <v>308</v>
      </c>
      <c r="G4403" s="226">
        <v>5</v>
      </c>
      <c r="I4403" s="225"/>
      <c r="J4403" s="52"/>
      <c r="K4403" s="52"/>
      <c r="L4403" s="231" t="s">
        <v>0</v>
      </c>
      <c r="M4403" s="287"/>
      <c r="N4403" s="225"/>
      <c r="O4403" s="225"/>
      <c r="P4403" s="225"/>
      <c r="Q4403" s="225"/>
      <c r="R4403" s="225" t="s">
        <v>309</v>
      </c>
      <c r="S4403" s="226"/>
      <c r="T4403" s="52"/>
      <c r="U4403" s="52"/>
      <c r="V4403" s="52"/>
      <c r="W4403" s="231" t="s">
        <v>1</v>
      </c>
      <c r="X4403" s="287"/>
      <c r="Y4403" s="52"/>
      <c r="Z4403" s="52"/>
      <c r="AA4403" s="52"/>
      <c r="AB4403" s="52"/>
      <c r="AC4403" s="52"/>
    </row>
    <row r="4404" spans="1:37" ht="16.5" thickBot="1" x14ac:dyDescent="0.3">
      <c r="B4404" s="52" t="s">
        <v>4</v>
      </c>
      <c r="C4404" s="228">
        <v>1</v>
      </c>
      <c r="D4404" s="229">
        <v>2</v>
      </c>
      <c r="E4404" s="229">
        <v>3</v>
      </c>
      <c r="F4404" s="229">
        <v>4</v>
      </c>
      <c r="G4404" s="229">
        <v>5</v>
      </c>
      <c r="H4404" s="229">
        <v>6</v>
      </c>
      <c r="I4404" s="229">
        <v>7</v>
      </c>
      <c r="J4404" s="229">
        <v>8</v>
      </c>
      <c r="K4404" s="230">
        <v>9</v>
      </c>
      <c r="L4404" s="231" t="s">
        <v>69</v>
      </c>
      <c r="M4404" s="232" t="s">
        <v>8</v>
      </c>
      <c r="N4404" s="233">
        <v>10</v>
      </c>
      <c r="O4404" s="234">
        <v>11</v>
      </c>
      <c r="P4404" s="234">
        <v>12</v>
      </c>
      <c r="Q4404" s="234">
        <v>13</v>
      </c>
      <c r="R4404" s="234">
        <v>14</v>
      </c>
      <c r="S4404" s="234">
        <v>15</v>
      </c>
      <c r="T4404" s="234">
        <v>16</v>
      </c>
      <c r="U4404" s="234">
        <v>17</v>
      </c>
      <c r="V4404" s="234">
        <v>18</v>
      </c>
      <c r="W4404" s="231" t="s">
        <v>69</v>
      </c>
      <c r="X4404" s="232" t="s">
        <v>8</v>
      </c>
      <c r="Y4404" s="235" t="s">
        <v>310</v>
      </c>
      <c r="Z4404" s="236" t="s">
        <v>311</v>
      </c>
      <c r="AA4404" s="235" t="s">
        <v>312</v>
      </c>
      <c r="AB4404" s="235" t="s">
        <v>313</v>
      </c>
      <c r="AC4404" s="237" t="s">
        <v>314</v>
      </c>
      <c r="AD4404" s="237" t="s">
        <v>315</v>
      </c>
      <c r="AE4404" s="237" t="s">
        <v>316</v>
      </c>
      <c r="AF4404" s="237" t="s">
        <v>192</v>
      </c>
      <c r="AG4404" s="237" t="s">
        <v>317</v>
      </c>
      <c r="AH4404" s="237" t="s">
        <v>318</v>
      </c>
      <c r="AI4404" s="237" t="s">
        <v>18</v>
      </c>
      <c r="AJ4404" s="237" t="s">
        <v>319</v>
      </c>
      <c r="AK4404" t="s">
        <v>69</v>
      </c>
    </row>
    <row r="4405" spans="1:37" ht="16.5" thickBot="1" x14ac:dyDescent="0.3">
      <c r="A4405" s="238" t="str">
        <f>CONCATENATE($C$10,"Wk ",B4405,"P",A4403)</f>
        <v>2015Wk 1P81</v>
      </c>
      <c r="B4405" s="52">
        <v>1</v>
      </c>
      <c r="C4405" s="52">
        <f>IFERROR(VLOOKUP($A4405,$A$106:$Q$3105,5,FALSE),"DNP")</f>
        <v>4</v>
      </c>
      <c r="D4405" s="52">
        <f>IFERROR(VLOOKUP($A4405,$A$106:$Q$3105,6,FALSE),"DNP")</f>
        <v>5</v>
      </c>
      <c r="E4405" s="52">
        <f>IFERROR(VLOOKUP($A4405,$A$106:$Q$3105,7,FALSE),"DNP")</f>
        <v>6</v>
      </c>
      <c r="F4405" s="52">
        <f>IFERROR(VLOOKUP($A4405,$A$106:$Q$3105,8,FALSE),"DNP")</f>
        <v>5</v>
      </c>
      <c r="G4405" s="52">
        <f>IFERROR(VLOOKUP($A4405,$A$106:$Q$3105,9,FALSE),"DNP")</f>
        <v>4</v>
      </c>
      <c r="H4405" s="52">
        <f>IFERROR(VLOOKUP($A4405,$A$106:$Q$3105,10,FALSE),"DNP")</f>
        <v>3</v>
      </c>
      <c r="I4405" s="52">
        <f>IFERROR(VLOOKUP($A4405,$A$106:$Q$3105,11,FALSE),"DNP")</f>
        <v>4</v>
      </c>
      <c r="J4405" s="52">
        <f>IFERROR(VLOOKUP($A4405,$A$106:$Q$3105,12,FALSE),"DNP")</f>
        <v>4</v>
      </c>
      <c r="K4405" s="52">
        <f>IFERROR(VLOOKUP($A4405,$A$106:$Q$3105,13,FALSE),"DNP")</f>
        <v>4</v>
      </c>
      <c r="L4405" s="239">
        <f>IF(OR(K4405="DNP",K4405=""),"DNP",SUM(C4405:K4405))</f>
        <v>39</v>
      </c>
      <c r="M4405" s="240">
        <f>IFERROR(VLOOKUP($A4405,$A$106:$Q$3105,17,FALSE),"DNP")</f>
        <v>2</v>
      </c>
      <c r="N4405" s="241"/>
      <c r="O4405" s="241"/>
      <c r="P4405" s="241"/>
      <c r="Q4405" s="241"/>
      <c r="R4405" s="241"/>
      <c r="S4405" s="241"/>
      <c r="T4405" s="241"/>
      <c r="U4405" s="241"/>
      <c r="V4405" s="241"/>
      <c r="W4405" s="242"/>
      <c r="X4405" s="243"/>
      <c r="Y4405" s="49" t="str">
        <f>IF(M4405="DNP","DNP",IF(M4405=1,"T",IF(M4405&gt;1,"W","L")))</f>
        <v>W</v>
      </c>
      <c r="Z4405" s="49">
        <f t="shared" ref="Z4405:Z4422" si="4457">IFERROR(VLOOKUP($A4405,$A$106:$Q$3105,15,FALSE),"")</f>
        <v>2</v>
      </c>
      <c r="AA4405" s="244">
        <f t="shared" ref="AA4405:AA4422" si="4458">IFERROR(VLOOKUP($A4405,$A$106:$Q$3105,16,FALSE),"")</f>
        <v>24</v>
      </c>
      <c r="AB4405" s="245">
        <f t="shared" ref="AB4405" si="4459">G4403</f>
        <v>5</v>
      </c>
      <c r="AC4405" s="246">
        <f t="shared" ref="AC4405:AC4413" si="4460">IF(VLOOKUP(LEFT($A4405,8),$A$106:$Q$3105,17,FALSE)="Played",B4405,"")</f>
        <v>1</v>
      </c>
      <c r="AD4405" t="str">
        <f>IF(L4405&lt;&gt;"DNP","P","DNP")</f>
        <v>P</v>
      </c>
      <c r="AE4405" s="52">
        <f>COUNTIF(AD4405:AD4405,"=P")</f>
        <v>1</v>
      </c>
      <c r="AF4405" t="str">
        <f t="shared" ref="AF4405:AF4422" si="4461">IFERROR(VLOOKUP($A4405,$A$106:$R$3105,18,FALSE),"DNP")</f>
        <v>R</v>
      </c>
      <c r="AG4405" s="247">
        <f>IF(OR(W4405="DNP",W4405="")=TRUE,0,((W4424-W4405)*0.4)+(IF(Y4405="W",0.3,IF(Y4405="T",0,-0.3)))+(IF(X4405="",0,X4405*0.3)))+IF(OR(L4405="DNP",L4405="")=TRUE,0,((L4424-L4405)*0.4)+(IF(Y4405="W",0.3,IF(Y4405="T",0,-0.3)))+(IF(M4405="",0,M4405*0.3)))</f>
        <v>2.2333333333333316</v>
      </c>
      <c r="AH4405" s="247">
        <f>AG4405</f>
        <v>2.2333333333333316</v>
      </c>
      <c r="AI4405">
        <f>(34-(AB4405*2))/2</f>
        <v>12</v>
      </c>
      <c r="AJ4405">
        <f t="shared" ref="AJ4405" si="4462">AI4405+VLOOKUP(A4405,$A$160:$O$264,15,FALSE)</f>
        <v>16</v>
      </c>
      <c r="AK4405">
        <f t="shared" ref="AK4405:AK4457" si="4463">IFERROR(L4405+W4405,"DNP")</f>
        <v>39</v>
      </c>
    </row>
    <row r="4406" spans="1:37" ht="16.5" thickBot="1" x14ac:dyDescent="0.3">
      <c r="A4406" s="238" t="str">
        <f>CONCATENATE($C$10,"Wk ",B4406,"P",A4403)</f>
        <v>2015Wk 2P81</v>
      </c>
      <c r="B4406" s="52">
        <v>2</v>
      </c>
      <c r="C4406" s="241"/>
      <c r="D4406" s="241"/>
      <c r="E4406" s="241"/>
      <c r="F4406" s="241"/>
      <c r="G4406" s="241"/>
      <c r="H4406" s="241"/>
      <c r="I4406" s="241"/>
      <c r="J4406" s="241"/>
      <c r="K4406" s="241"/>
      <c r="L4406" s="248"/>
      <c r="M4406" s="249"/>
      <c r="N4406" s="52">
        <f>IFERROR(VLOOKUP($A4406,$A$106:$Q$3105,5,FALSE),"DNP")</f>
        <v>5</v>
      </c>
      <c r="O4406" s="52">
        <f>IFERROR(VLOOKUP($A4406,$A$106:$Q$3105,6,FALSE),"DNP")</f>
        <v>6</v>
      </c>
      <c r="P4406" s="52">
        <f>IFERROR(VLOOKUP($A4406,$A$106:$Q$3105,7,FALSE),"DNP")</f>
        <v>7</v>
      </c>
      <c r="Q4406" s="52">
        <f>IFERROR(VLOOKUP($A4406,$A$106:$Q$3105,8,FALSE),"DNP")</f>
        <v>4</v>
      </c>
      <c r="R4406" s="52">
        <f>IFERROR(VLOOKUP($A4406,$A$106:$Q$3105,9,FALSE),"DNP")</f>
        <v>5</v>
      </c>
      <c r="S4406" s="52">
        <f>IFERROR(VLOOKUP($A4406,$A$106:$Q$3105,10,FALSE),"DNP")</f>
        <v>5</v>
      </c>
      <c r="T4406" s="52">
        <f>IFERROR(VLOOKUP($A4406,$A$106:$Q$3105,11,FALSE),"DNP")</f>
        <v>5</v>
      </c>
      <c r="U4406" s="52">
        <f>IFERROR(VLOOKUP($A4406,$A$106:$Q$3105,12,FALSE),"DNP")</f>
        <v>5</v>
      </c>
      <c r="V4406" s="52">
        <f>IFERROR(VLOOKUP($A4406,$A$106:$Q$3105,13,FALSE),"DNP")</f>
        <v>5</v>
      </c>
      <c r="W4406" s="239">
        <f>IF(OR(V4406="DNP",V4406=""),"DNP",SUM(N4406:V4406))</f>
        <v>47</v>
      </c>
      <c r="X4406" s="240">
        <f>IFERROR(VLOOKUP($A4406,$A$106:$Q$3105,17,FALSE),"DNP")</f>
        <v>0</v>
      </c>
      <c r="Y4406" s="49" t="str">
        <f>IF(X4406="DNP","DNP",IF(X4406=1,"T",IF(X4406&gt;1,"W","L")))</f>
        <v>L</v>
      </c>
      <c r="Z4406" s="49">
        <f t="shared" si="4457"/>
        <v>0</v>
      </c>
      <c r="AA4406" s="244">
        <f t="shared" si="4458"/>
        <v>0</v>
      </c>
      <c r="AB4406" s="245">
        <f t="shared" ref="AB4406" si="4464">G4403</f>
        <v>5</v>
      </c>
      <c r="AC4406" s="246">
        <f t="shared" si="4460"/>
        <v>2</v>
      </c>
      <c r="AD4406" t="str">
        <f>IF(W4406&lt;&gt;"DNP","P","DNP")</f>
        <v>P</v>
      </c>
      <c r="AE4406" s="52">
        <f>COUNTIF(AD4405:AD4406,"=P")</f>
        <v>2</v>
      </c>
      <c r="AF4406" t="str">
        <f t="shared" si="4461"/>
        <v>R</v>
      </c>
      <c r="AG4406" s="247">
        <f>IF(OR(W4406="DNP",W4406="")=TRUE,0,((W4424-W4406)*0.4)+(IF(Y4406="W",0.3,IF(Y4406="T",0,-0.3)))+(IF(X4406="",0,X4406*0.3)))+IF(OR(L4406="DNP",L4406="")=TRUE,0,((L4424-L4406)*0.4)+(IF(Y4406="W",0.3,IF(Y4406="T",0,-0.3)))+(IF(M4406="",0,M4406*0.3)))</f>
        <v>-1.8111111111111144</v>
      </c>
      <c r="AH4406" s="247">
        <f>AG4406+(AG4405*0.67)</f>
        <v>-0.31477777777778226</v>
      </c>
      <c r="AI4406">
        <f t="shared" ref="AI4406:AI4422" si="4465">(34-(AB4406*2))/2</f>
        <v>12</v>
      </c>
      <c r="AJ4406">
        <f t="shared" ref="AJ4406" si="4466">AI4406+VLOOKUP(A4406,$A$327:$O$431,15,FALSE)</f>
        <v>7</v>
      </c>
      <c r="AK4406">
        <f t="shared" si="4463"/>
        <v>47</v>
      </c>
    </row>
    <row r="4407" spans="1:37" ht="16.5" thickBot="1" x14ac:dyDescent="0.3">
      <c r="A4407" s="238" t="str">
        <f>CONCATENATE($C$10,"Wk ",B4407,"P",A4403)</f>
        <v>2015Wk 3P81</v>
      </c>
      <c r="B4407" s="52">
        <v>3</v>
      </c>
      <c r="C4407" s="52">
        <f>IFERROR(VLOOKUP($A4407,$A$106:$Q$3105,5,FALSE),"DNP")</f>
        <v>5</v>
      </c>
      <c r="D4407" s="52">
        <f>IFERROR(VLOOKUP($A4407,$A$106:$Q$3105,6,FALSE),"DNP")</f>
        <v>5</v>
      </c>
      <c r="E4407" s="52">
        <f>IFERROR(VLOOKUP($A4407,$A$106:$Q$3105,7,FALSE),"DNP")</f>
        <v>5</v>
      </c>
      <c r="F4407" s="52">
        <f>IFERROR(VLOOKUP($A4407,$A$106:$Q$3105,8,FALSE),"DNP")</f>
        <v>6</v>
      </c>
      <c r="G4407" s="52">
        <f>IFERROR(VLOOKUP($A4407,$A$106:$Q$3105,9,FALSE),"DNP")</f>
        <v>5</v>
      </c>
      <c r="H4407" s="52">
        <f>IFERROR(VLOOKUP($A4407,$A$106:$Q$3105,10,FALSE),"DNP")</f>
        <v>3</v>
      </c>
      <c r="I4407" s="52">
        <f>IFERROR(VLOOKUP($A4407,$A$106:$Q$3105,11,FALSE),"DNP")</f>
        <v>5</v>
      </c>
      <c r="J4407" s="52">
        <f>IFERROR(VLOOKUP($A4407,$A$106:$Q$3105,12,FALSE),"DNP")</f>
        <v>3</v>
      </c>
      <c r="K4407" s="52">
        <f>IFERROR(VLOOKUP($A4407,$A$106:$Q$3105,13,FALSE),"DNP")</f>
        <v>6</v>
      </c>
      <c r="L4407" s="239">
        <f>IF(OR(K4407="DNP",K4407=""),"DNP",SUM(C4407:K4407))</f>
        <v>43</v>
      </c>
      <c r="M4407" s="240">
        <f>IFERROR(VLOOKUP($A4407,$A$106:$Q$3105,17,FALSE),"DNP")</f>
        <v>1</v>
      </c>
      <c r="N4407" s="241"/>
      <c r="O4407" s="241"/>
      <c r="P4407" s="241"/>
      <c r="Q4407" s="241"/>
      <c r="R4407" s="241"/>
      <c r="S4407" s="241"/>
      <c r="T4407" s="241"/>
      <c r="U4407" s="241"/>
      <c r="V4407" s="241"/>
      <c r="W4407" s="242"/>
      <c r="X4407" s="243"/>
      <c r="Y4407" s="49" t="str">
        <f t="shared" ref="Y4407" si="4467">IF(M4407="DNP","DNP",IF(M4407=1,"T",IF(M4407&gt;1,"W","L")))</f>
        <v>T</v>
      </c>
      <c r="Z4407" s="49">
        <f t="shared" si="4457"/>
        <v>0</v>
      </c>
      <c r="AA4407" s="244">
        <f t="shared" si="4458"/>
        <v>0</v>
      </c>
      <c r="AB4407" s="250">
        <f t="shared" ref="AB4407" si="4468">G4403</f>
        <v>5</v>
      </c>
      <c r="AC4407" s="246">
        <f t="shared" si="4460"/>
        <v>3</v>
      </c>
      <c r="AD4407" t="str">
        <f>IF(L4407&lt;&gt;"DNP","P","DNP")</f>
        <v>P</v>
      </c>
      <c r="AE4407" s="52">
        <f>COUNTIF(AD4405:AD4407,"=P")</f>
        <v>3</v>
      </c>
      <c r="AF4407" t="str">
        <f t="shared" si="4461"/>
        <v>R</v>
      </c>
      <c r="AG4407" s="247">
        <f>IF(OR(W4407="DNP",W4407="")=TRUE,0,((W4424-W4407)*0.4)+(IF(Y4407="W",0.3,IF(Y4407="T",0,-0.3)))+(IF(X4407="",0,X4407*0.3)))+IF(OR(L4407="DNP",L4407="")=TRUE,0,((L4424-L4407)*0.4)+(IF(Y4407="W",0.3,IF(Y4407="T",0,-0.3)))+(IF(M4407="",0,M4407*0.3)))</f>
        <v>3.3333333333331439E-2</v>
      </c>
      <c r="AH4407" s="247">
        <f>AG4407+(AG4406*0.67)+AG4405*0.33</f>
        <v>-0.4431111111111159</v>
      </c>
      <c r="AI4407">
        <f t="shared" si="4465"/>
        <v>12</v>
      </c>
      <c r="AJ4407">
        <f t="shared" ref="AJ4407" si="4469">AI4407+VLOOKUP(A4407,$A$494:$O$598,15,FALSE)</f>
        <v>11</v>
      </c>
      <c r="AK4407">
        <f t="shared" si="4463"/>
        <v>43</v>
      </c>
    </row>
    <row r="4408" spans="1:37" ht="16.5" thickBot="1" x14ac:dyDescent="0.3">
      <c r="A4408" s="238" t="str">
        <f>CONCATENATE($C$10,"Wk ",B4408,"P",A4403)</f>
        <v>2015Wk 4P81</v>
      </c>
      <c r="B4408" s="52">
        <v>4</v>
      </c>
      <c r="C4408" s="241"/>
      <c r="D4408" s="241"/>
      <c r="E4408" s="241"/>
      <c r="F4408" s="241"/>
      <c r="G4408" s="241"/>
      <c r="H4408" s="241"/>
      <c r="I4408" s="241"/>
      <c r="J4408" s="241"/>
      <c r="K4408" s="241"/>
      <c r="L4408" s="248"/>
      <c r="M4408" s="249"/>
      <c r="N4408" s="52">
        <f>IFERROR(VLOOKUP($A4408,$A$106:$Q$3105,5,FALSE),"DNP")</f>
        <v>5</v>
      </c>
      <c r="O4408" s="52">
        <f>IFERROR(VLOOKUP($A4408,$A$106:$Q$3105,6,FALSE),"DNP")</f>
        <v>5</v>
      </c>
      <c r="P4408" s="52">
        <f>IFERROR(VLOOKUP($A4408,$A$106:$Q$3105,7,FALSE),"DNP")</f>
        <v>6</v>
      </c>
      <c r="Q4408" s="52">
        <f>IFERROR(VLOOKUP($A4408,$A$106:$Q$3105,8,FALSE),"DNP")</f>
        <v>4</v>
      </c>
      <c r="R4408" s="52">
        <f>IFERROR(VLOOKUP($A4408,$A$106:$Q$3105,9,FALSE),"DNP")</f>
        <v>4</v>
      </c>
      <c r="S4408" s="52">
        <f>IFERROR(VLOOKUP($A4408,$A$106:$Q$3105,10,FALSE),"DNP")</f>
        <v>4</v>
      </c>
      <c r="T4408" s="52">
        <f>IFERROR(VLOOKUP($A4408,$A$106:$Q$3105,11,FALSE),"DNP")</f>
        <v>3</v>
      </c>
      <c r="U4408" s="52">
        <f>IFERROR(VLOOKUP($A4408,$A$106:$Q$3105,12,FALSE),"DNP")</f>
        <v>4</v>
      </c>
      <c r="V4408" s="52">
        <f>IFERROR(VLOOKUP($A4408,$A$106:$Q$3105,13,FALSE),"DNP")</f>
        <v>4</v>
      </c>
      <c r="W4408" s="239">
        <f>IF(OR(V4408="DNP",V4408=""),"DNP",SUM(N4408:V4408))</f>
        <v>39</v>
      </c>
      <c r="X4408" s="240">
        <f>IFERROR(VLOOKUP($A4408,$A$106:$Q$3105,17,FALSE),"DNP")</f>
        <v>2</v>
      </c>
      <c r="Y4408" s="49" t="str">
        <f t="shared" ref="Y4408" si="4470">IF(X4408="DNP","DNP",IF(X4408=1,"T",IF(X4408&gt;1,"W","L")))</f>
        <v>W</v>
      </c>
      <c r="Z4408" s="49">
        <f t="shared" si="4457"/>
        <v>0</v>
      </c>
      <c r="AA4408" s="244">
        <f t="shared" si="4458"/>
        <v>0</v>
      </c>
      <c r="AB4408" s="250">
        <f t="shared" ref="AB4408" si="4471">IF(AE4408&gt;=4,ROUNDDOWN((((VLOOKUP(MAX(AE4405:AE4408),AE4405:AK4422,7,FALSE)+VLOOKUP(MAX(AE4405:AE4408)-1,AE4405:AK4422,7,FALSE)+VLOOKUP(MAX(AE4405:AE4408)-2,AE4405:AK4422,7,FALSE)+VLOOKUP(MAX(AE4405:AE4408)-3,AE4405:AK4422,7,FALSE))/4)-36)*0.8,0),G4403)</f>
        <v>4</v>
      </c>
      <c r="AC4408" s="246">
        <f t="shared" si="4460"/>
        <v>4</v>
      </c>
      <c r="AD4408" t="str">
        <f>IF(W4408&lt;&gt;"DNP","P","DNP")</f>
        <v>P</v>
      </c>
      <c r="AE4408" s="52">
        <f>COUNTIF(AD4405:AD4408,"=P")</f>
        <v>4</v>
      </c>
      <c r="AF4408" t="str">
        <f t="shared" si="4461"/>
        <v>R</v>
      </c>
      <c r="AG4408" s="247">
        <f>IF(OR(W4408="DNP",W4408="")=TRUE,0,((W4424-W4408)*0.4)+(IF(Y4408="W",0.3,IF(Y4408="T",0,-0.3)))+(IF(X4408="",0,X4408*0.3)))+IF(OR(L4408="DNP",L4408="")=TRUE,0,((L4424-L4408)*0.4)+(IF(Y4408="W",0.3,IF(Y4408="T",0,-0.3)))+(IF(M4408="",0,M4408*0.3)))</f>
        <v>2.5888888888888859</v>
      </c>
      <c r="AH4408" s="247">
        <f t="shared" ref="AH4408:AH4422" si="4472">AG4408+(AG4407*0.67)+AG4406*0.33</f>
        <v>2.0135555555555502</v>
      </c>
      <c r="AI4408">
        <f t="shared" si="4465"/>
        <v>13</v>
      </c>
      <c r="AJ4408">
        <f t="shared" ref="AJ4408" si="4473">AI4408+VLOOKUP(A4408,$A$661:$O$765,15,FALSE)</f>
        <v>17</v>
      </c>
      <c r="AK4408">
        <f t="shared" si="4463"/>
        <v>39</v>
      </c>
    </row>
    <row r="4409" spans="1:37" ht="16.5" thickBot="1" x14ac:dyDescent="0.3">
      <c r="A4409" s="238" t="str">
        <f>CONCATENATE($C$10,"Wk ",B4409,"P",A4403)</f>
        <v>2015Wk 5P81</v>
      </c>
      <c r="B4409" s="52">
        <v>5</v>
      </c>
      <c r="C4409" s="52">
        <f>IFERROR(VLOOKUP($A4409,$A$106:$Q$3105,5,FALSE),"DNP")</f>
        <v>4</v>
      </c>
      <c r="D4409" s="52">
        <f>IFERROR(VLOOKUP($A4409,$A$106:$Q$3105,6,FALSE),"DNP")</f>
        <v>5</v>
      </c>
      <c r="E4409" s="52">
        <f>IFERROR(VLOOKUP($A4409,$A$106:$Q$3105,7,FALSE),"DNP")</f>
        <v>6</v>
      </c>
      <c r="F4409" s="52">
        <f>IFERROR(VLOOKUP($A4409,$A$106:$Q$3105,8,FALSE),"DNP")</f>
        <v>4</v>
      </c>
      <c r="G4409" s="52">
        <f>IFERROR(VLOOKUP($A4409,$A$106:$Q$3105,9,FALSE),"DNP")</f>
        <v>7</v>
      </c>
      <c r="H4409" s="52">
        <f>IFERROR(VLOOKUP($A4409,$A$106:$Q$3105,10,FALSE),"DNP")</f>
        <v>5</v>
      </c>
      <c r="I4409" s="52">
        <f>IFERROR(VLOOKUP($A4409,$A$106:$Q$3105,11,FALSE),"DNP")</f>
        <v>4</v>
      </c>
      <c r="J4409" s="52">
        <f>IFERROR(VLOOKUP($A4409,$A$106:$Q$3105,12,FALSE),"DNP")</f>
        <v>4</v>
      </c>
      <c r="K4409" s="52">
        <f>IFERROR(VLOOKUP($A4409,$A$106:$Q$3105,13,FALSE),"DNP")</f>
        <v>4</v>
      </c>
      <c r="L4409" s="239">
        <f>IF(OR(K4409="DNP",K4409=""),"DNP",SUM(C4409:K4409))</f>
        <v>43</v>
      </c>
      <c r="M4409" s="240">
        <f>IFERROR(VLOOKUP($A4409,$A$106:$Q$3105,17,FALSE),"DNP")</f>
        <v>2</v>
      </c>
      <c r="N4409" s="241"/>
      <c r="O4409" s="241"/>
      <c r="P4409" s="241"/>
      <c r="Q4409" s="241"/>
      <c r="R4409" s="241"/>
      <c r="S4409" s="241"/>
      <c r="T4409" s="241"/>
      <c r="U4409" s="241"/>
      <c r="V4409" s="241"/>
      <c r="W4409" s="242"/>
      <c r="X4409" s="243"/>
      <c r="Y4409" s="49" t="str">
        <f t="shared" ref="Y4409" si="4474">IF(M4409="DNP","DNP",IF(M4409=1,"T",IF(M4409&gt;1,"W","L")))</f>
        <v>W</v>
      </c>
      <c r="Z4409" s="49">
        <f t="shared" si="4457"/>
        <v>0</v>
      </c>
      <c r="AA4409" s="244">
        <f t="shared" si="4458"/>
        <v>0</v>
      </c>
      <c r="AB4409" s="250">
        <f t="shared" ref="AB4409" si="4475">IF(AE4409&gt;=4,ROUNDDOWN((((VLOOKUP(MAX(AE4405:AE4409),AE4405:AK4422,7,FALSE)+VLOOKUP(MAX(AE4405:AE4409)-1,AE4405:AK4422,7,FALSE)+VLOOKUP(MAX(AE4405:AE4409)-2,AE4405:AK4422,7,FALSE)+VLOOKUP(MAX(AE4405:AE4409)-3,AE4405:AK4422,7,FALSE))/4)-36)*0.8,0),G4403)</f>
        <v>5</v>
      </c>
      <c r="AC4409" s="246">
        <f t="shared" si="4460"/>
        <v>5</v>
      </c>
      <c r="AD4409" t="str">
        <f>IF(L4409&lt;&gt;"DNP","P","DNP")</f>
        <v>P</v>
      </c>
      <c r="AE4409" s="52">
        <f>COUNTIF(AD4405:AD4409,"=P")</f>
        <v>5</v>
      </c>
      <c r="AF4409" t="str">
        <f t="shared" si="4461"/>
        <v>R</v>
      </c>
      <c r="AG4409" s="247">
        <f>IF(OR(W4409="DNP",W4409="")=TRUE,0,((W4424-W4409)*0.4)+(IF(Y4409="W",0.3,IF(Y4409="T",0,-0.3)))+(IF(X4409="",0,X4409*0.3)))+IF(OR(L4409="DNP",L4409="")=TRUE,0,((L4424-L4409)*0.4)+(IF(Y4409="W",0.3,IF(Y4409="T",0,-0.3)))+(IF(M4409="",0,M4409*0.3)))</f>
        <v>0.63333333333333142</v>
      </c>
      <c r="AH4409" s="247">
        <f t="shared" si="4472"/>
        <v>2.3788888888888842</v>
      </c>
      <c r="AI4409">
        <f t="shared" si="4465"/>
        <v>12</v>
      </c>
      <c r="AJ4409">
        <f t="shared" ref="AJ4409" si="4476">AI4409+VLOOKUP(A4409,$A$828:$O$932,15,FALSE)</f>
        <v>13</v>
      </c>
      <c r="AK4409">
        <f t="shared" si="4463"/>
        <v>43</v>
      </c>
    </row>
    <row r="4410" spans="1:37" ht="16.5" thickBot="1" x14ac:dyDescent="0.3">
      <c r="A4410" s="238" t="str">
        <f>CONCATENATE($C$10,"Wk ",B4410,"P",A4403)</f>
        <v>2015Wk 6P81</v>
      </c>
      <c r="B4410" s="52">
        <v>6</v>
      </c>
      <c r="C4410" s="241"/>
      <c r="D4410" s="241"/>
      <c r="E4410" s="241"/>
      <c r="F4410" s="241"/>
      <c r="G4410" s="241"/>
      <c r="H4410" s="241"/>
      <c r="I4410" s="241"/>
      <c r="J4410" s="241"/>
      <c r="K4410" s="241"/>
      <c r="L4410" s="248"/>
      <c r="M4410" s="249"/>
      <c r="N4410" s="52">
        <f>IFERROR(VLOOKUP($A4410,$A$106:$Q$3105,5,FALSE),"DNP")</f>
        <v>5</v>
      </c>
      <c r="O4410" s="52">
        <f>IFERROR(VLOOKUP($A4410,$A$106:$Q$3105,6,FALSE),"DNP")</f>
        <v>4</v>
      </c>
      <c r="P4410" s="52">
        <f>IFERROR(VLOOKUP($A4410,$A$106:$Q$3105,7,FALSE),"DNP")</f>
        <v>6</v>
      </c>
      <c r="Q4410" s="52">
        <f>IFERROR(VLOOKUP($A4410,$A$106:$Q$3105,8,FALSE),"DNP")</f>
        <v>5</v>
      </c>
      <c r="R4410" s="52">
        <f>IFERROR(VLOOKUP($A4410,$A$106:$Q$3105,9,FALSE),"DNP")</f>
        <v>3</v>
      </c>
      <c r="S4410" s="52">
        <f>IFERROR(VLOOKUP($A4410,$A$106:$Q$3105,10,FALSE),"DNP")</f>
        <v>5</v>
      </c>
      <c r="T4410" s="52">
        <f>IFERROR(VLOOKUP($A4410,$A$106:$Q$3105,11,FALSE),"DNP")</f>
        <v>3</v>
      </c>
      <c r="U4410" s="52">
        <f>IFERROR(VLOOKUP($A4410,$A$106:$Q$3105,12,FALSE),"DNP")</f>
        <v>6</v>
      </c>
      <c r="V4410" s="52">
        <f>IFERROR(VLOOKUP($A4410,$A$106:$Q$3105,13,FALSE),"DNP")</f>
        <v>5</v>
      </c>
      <c r="W4410" s="239">
        <f>IF(OR(V4410="DNP",V4410=""),"DNP",SUM(N4410:V4410))</f>
        <v>42</v>
      </c>
      <c r="X4410" s="240">
        <f>IFERROR(VLOOKUP($A4410,$A$106:$Q$3105,17,FALSE),"DNP")</f>
        <v>0</v>
      </c>
      <c r="Y4410" s="49" t="str">
        <f t="shared" ref="Y4410" si="4477">IF(X4410="DNP","DNP",IF(X4410=1,"T",IF(X4410&gt;1,"W","L")))</f>
        <v>L</v>
      </c>
      <c r="Z4410" s="49">
        <f t="shared" si="4457"/>
        <v>0</v>
      </c>
      <c r="AA4410" s="244">
        <f t="shared" si="4458"/>
        <v>0</v>
      </c>
      <c r="AB4410" s="250">
        <f t="shared" ref="AB4410" si="4478">IF(AE4410&gt;=4,ROUNDDOWN((((VLOOKUP(MAX(AE4405:AE4410),AE4405:AK4422,7,FALSE)+VLOOKUP(MAX(AE4405:AE4410)-1,AE4405:AK4422,7,FALSE)+VLOOKUP(MAX(AE4405:AE4410)-2,AE4405:AK4422,7,FALSE)+VLOOKUP(MAX(AE4405:AE4410)-3,AE4405:AK4422,7,FALSE))/4)-36)*0.8,0),G4403)</f>
        <v>4</v>
      </c>
      <c r="AC4410" s="246">
        <f t="shared" si="4460"/>
        <v>6</v>
      </c>
      <c r="AD4410" t="str">
        <f>IF(W4410&lt;&gt;"DNP","P","DNP")</f>
        <v>P</v>
      </c>
      <c r="AE4410" s="52">
        <f>COUNTIF(AD4405:AD4410,"=P")</f>
        <v>6</v>
      </c>
      <c r="AF4410" t="str">
        <f t="shared" si="4461"/>
        <v>R</v>
      </c>
      <c r="AG4410" s="247">
        <f>IF(OR(W4410="DNP",W4410="")=TRUE,0,((W4424-W4410)*0.4)+(IF(Y4410="W",0.3,IF(Y4410="T",0,-0.3)))+(IF(X4410="",0,X4410*0.3)))+IF(OR(L4410="DNP",L4410="")=TRUE,0,((L4424-L4410)*0.4)+(IF(Y4410="W",0.3,IF(Y4410="T",0,-0.3)))+(IF(M4410="",0,M4410*0.3)))</f>
        <v>0.18888888888888578</v>
      </c>
      <c r="AH4410" s="247">
        <f t="shared" si="4472"/>
        <v>1.4675555555555504</v>
      </c>
      <c r="AI4410">
        <f t="shared" si="4465"/>
        <v>13</v>
      </c>
      <c r="AJ4410">
        <f t="shared" ref="AJ4410" si="4479">AI4410+VLOOKUP(A4410,$A$995:$O$1099,15,FALSE)</f>
        <v>13</v>
      </c>
      <c r="AK4410">
        <f t="shared" si="4463"/>
        <v>42</v>
      </c>
    </row>
    <row r="4411" spans="1:37" ht="16.5" thickBot="1" x14ac:dyDescent="0.3">
      <c r="A4411" s="238" t="str">
        <f>CONCATENATE($C$10,"Wk ",B4411,"P",A4403)</f>
        <v>2015Wk 7P81</v>
      </c>
      <c r="B4411" s="52">
        <v>7</v>
      </c>
      <c r="C4411" s="52">
        <f>IFERROR(VLOOKUP($A4411,$A$106:$Q$3105,5,FALSE),"DNP")</f>
        <v>6</v>
      </c>
      <c r="D4411" s="52">
        <f>IFERROR(VLOOKUP($A4411,$A$106:$Q$3105,6,FALSE),"DNP")</f>
        <v>4</v>
      </c>
      <c r="E4411" s="52">
        <f>IFERROR(VLOOKUP($A4411,$A$106:$Q$3105,7,FALSE),"DNP")</f>
        <v>8</v>
      </c>
      <c r="F4411" s="52">
        <f>IFERROR(VLOOKUP($A4411,$A$106:$Q$3105,8,FALSE),"DNP")</f>
        <v>4</v>
      </c>
      <c r="G4411" s="52">
        <f>IFERROR(VLOOKUP($A4411,$A$106:$Q$3105,9,FALSE),"DNP")</f>
        <v>5</v>
      </c>
      <c r="H4411" s="52">
        <f>IFERROR(VLOOKUP($A4411,$A$106:$Q$3105,10,FALSE),"DNP")</f>
        <v>4</v>
      </c>
      <c r="I4411" s="52">
        <f>IFERROR(VLOOKUP($A4411,$A$106:$Q$3105,11,FALSE),"DNP")</f>
        <v>4</v>
      </c>
      <c r="J4411" s="52">
        <f>IFERROR(VLOOKUP($A4411,$A$106:$Q$3105,12,FALSE),"DNP")</f>
        <v>2</v>
      </c>
      <c r="K4411" s="52">
        <f>IFERROR(VLOOKUP($A4411,$A$106:$Q$3105,13,FALSE),"DNP")</f>
        <v>5</v>
      </c>
      <c r="L4411" s="239">
        <f>IF(OR(K4411="DNP",K4411=""),"DNP",SUM(C4411:K4411))</f>
        <v>42</v>
      </c>
      <c r="M4411" s="240">
        <f>IFERROR(VLOOKUP($A4411,$A$106:$Q$3105,17,FALSE),"DNP")</f>
        <v>1</v>
      </c>
      <c r="N4411" s="241"/>
      <c r="O4411" s="241"/>
      <c r="P4411" s="241"/>
      <c r="Q4411" s="241"/>
      <c r="R4411" s="241"/>
      <c r="S4411" s="241"/>
      <c r="T4411" s="241"/>
      <c r="U4411" s="241"/>
      <c r="V4411" s="241"/>
      <c r="W4411" s="242"/>
      <c r="X4411" s="243"/>
      <c r="Y4411" s="49" t="str">
        <f t="shared" ref="Y4411" si="4480">IF(M4411="DNP","DNP",IF(M4411=1,"T",IF(M4411&gt;1,"W","L")))</f>
        <v>T</v>
      </c>
      <c r="Z4411" s="49">
        <f t="shared" si="4457"/>
        <v>1</v>
      </c>
      <c r="AA4411" s="244">
        <f t="shared" si="4458"/>
        <v>6</v>
      </c>
      <c r="AB4411" s="250">
        <f t="shared" ref="AB4411" si="4481">IF(AE4411&gt;=4,ROUNDDOWN((((VLOOKUP(MAX(AE4405:AE4411),AE4405:AK4422,7,FALSE)+VLOOKUP(MAX(AE4405:AE4411)-1,AE4405:AK4422,7,FALSE)+VLOOKUP(MAX(AE4405:AE4411)-2,AE4405:AK4422,7,FALSE)+VLOOKUP(MAX(AE4405:AE4411)-3,AE4405:AK4422,7,FALSE))/4)-36)*0.8,0),G4403)</f>
        <v>4</v>
      </c>
      <c r="AC4411" s="246">
        <f t="shared" si="4460"/>
        <v>7</v>
      </c>
      <c r="AD4411" t="str">
        <f>IF(L4411&lt;&gt;"DNP","P","DNP")</f>
        <v>P</v>
      </c>
      <c r="AE4411" s="52">
        <f>COUNTIF(AD4405:AD4411,"=P")</f>
        <v>7</v>
      </c>
      <c r="AF4411" t="str">
        <f t="shared" si="4461"/>
        <v>R</v>
      </c>
      <c r="AG4411" s="247">
        <f>IF(OR(W4411="DNP",W4411="")=TRUE,0,((W4424-W4411)*0.4)+(IF(Y4411="W",0.3,IF(Y4411="T",0,-0.3)))+(IF(X4411="",0,X4411*0.3)))+IF(OR(L4411="DNP",L4411="")=TRUE,0,((L4424-L4411)*0.4)+(IF(Y4411="W",0.3,IF(Y4411="T",0,-0.3)))+(IF(M4411="",0,M4411*0.3)))</f>
        <v>0.43333333333333146</v>
      </c>
      <c r="AH4411" s="247">
        <f t="shared" si="4472"/>
        <v>0.76888888888888429</v>
      </c>
      <c r="AI4411">
        <f t="shared" si="4465"/>
        <v>13</v>
      </c>
      <c r="AJ4411">
        <f t="shared" ref="AJ4411" si="4482">AI4411+VLOOKUP(A4411,$A$1162:$O$1266,15,FALSE)</f>
        <v>15</v>
      </c>
      <c r="AK4411">
        <f t="shared" si="4463"/>
        <v>42</v>
      </c>
    </row>
    <row r="4412" spans="1:37" ht="16.5" thickBot="1" x14ac:dyDescent="0.3">
      <c r="A4412" s="238" t="str">
        <f>CONCATENATE($C$10,"Wk ",B4412,"P",A4403)</f>
        <v>2015Wk 8P81</v>
      </c>
      <c r="B4412" s="52">
        <v>8</v>
      </c>
      <c r="C4412" s="241"/>
      <c r="D4412" s="241"/>
      <c r="E4412" s="241"/>
      <c r="F4412" s="241"/>
      <c r="G4412" s="241"/>
      <c r="H4412" s="241"/>
      <c r="I4412" s="241"/>
      <c r="J4412" s="241"/>
      <c r="K4412" s="241"/>
      <c r="L4412" s="248"/>
      <c r="M4412" s="249"/>
      <c r="N4412" s="52">
        <f>IFERROR(VLOOKUP($A4412,$A$106:$Q$3105,5,FALSE),"DNP")</f>
        <v>6</v>
      </c>
      <c r="O4412" s="52">
        <f>IFERROR(VLOOKUP($A4412,$A$106:$Q$3105,6,FALSE),"DNP")</f>
        <v>6</v>
      </c>
      <c r="P4412" s="52">
        <f>IFERROR(VLOOKUP($A4412,$A$106:$Q$3105,7,FALSE),"DNP")</f>
        <v>5</v>
      </c>
      <c r="Q4412" s="52">
        <f>IFERROR(VLOOKUP($A4412,$A$106:$Q$3105,8,FALSE),"DNP")</f>
        <v>3</v>
      </c>
      <c r="R4412" s="52">
        <f>IFERROR(VLOOKUP($A4412,$A$106:$Q$3105,9,FALSE),"DNP")</f>
        <v>3</v>
      </c>
      <c r="S4412" s="52">
        <f>IFERROR(VLOOKUP($A4412,$A$106:$Q$3105,10,FALSE),"DNP")</f>
        <v>6</v>
      </c>
      <c r="T4412" s="52">
        <f>IFERROR(VLOOKUP($A4412,$A$106:$Q$3105,11,FALSE),"DNP")</f>
        <v>6</v>
      </c>
      <c r="U4412" s="52">
        <f>IFERROR(VLOOKUP($A4412,$A$106:$Q$3105,12,FALSE),"DNP")</f>
        <v>5</v>
      </c>
      <c r="V4412" s="52">
        <f>IFERROR(VLOOKUP($A4412,$A$106:$Q$3105,13,FALSE),"DNP")</f>
        <v>4</v>
      </c>
      <c r="W4412" s="239">
        <f>IF(OR(V4412="DNP",V4412=""),"DNP",SUM(N4412:V4412))</f>
        <v>44</v>
      </c>
      <c r="X4412" s="240">
        <f>IFERROR(VLOOKUP($A4412,$A$106:$Q$3105,17,FALSE),"DNP")</f>
        <v>2</v>
      </c>
      <c r="Y4412" s="49" t="str">
        <f t="shared" ref="Y4412" si="4483">IF(X4412="DNP","DNP",IF(X4412=1,"T",IF(X4412&gt;1,"W","L")))</f>
        <v>W</v>
      </c>
      <c r="Z4412" s="49">
        <f t="shared" si="4457"/>
        <v>1</v>
      </c>
      <c r="AA4412" s="244">
        <f t="shared" si="4458"/>
        <v>12</v>
      </c>
      <c r="AB4412" s="250">
        <f t="shared" ref="AB4412" si="4484">IF(AE4412&gt;=4,ROUNDDOWN((((VLOOKUP(MAX(AE4405:AE4412),AE4405:AK4422,7,FALSE)+VLOOKUP(MAX(AE4405:AE4412)-1,AE4405:AK4422,7,FALSE)+VLOOKUP(MAX(AE4405:AE4412)-2,AE4405:AK4422,7,FALSE)+VLOOKUP(MAX(AE4405:AE4412)-3,AE4405:AK4422,7,FALSE))/4)-36)*0.8,0),G4403)</f>
        <v>5</v>
      </c>
      <c r="AC4412" s="246">
        <f t="shared" si="4460"/>
        <v>8</v>
      </c>
      <c r="AD4412" t="str">
        <f>IF(W4412&lt;&gt;"DNP","P","DNP")</f>
        <v>P</v>
      </c>
      <c r="AE4412" s="52">
        <f>COUNTIF(AD4405:AD4412,"=P")</f>
        <v>8</v>
      </c>
      <c r="AF4412" t="str">
        <f t="shared" si="4461"/>
        <v>R</v>
      </c>
      <c r="AG4412" s="247">
        <f>IF(OR(W4412="DNP",W4412="")=TRUE,0,((W4424-W4412)*0.4)+(IF(Y4412="W",0.3,IF(Y4412="T",0,-0.3)))+(IF(X4412="",0,X4412*0.3)))+IF(OR(L4412="DNP",L4412="")=TRUE,0,((L4424-L4412)*0.4)+(IF(Y4412="W",0.3,IF(Y4412="T",0,-0.3)))+(IF(M4412="",0,M4412*0.3)))</f>
        <v>0.58888888888888569</v>
      </c>
      <c r="AH4412" s="247">
        <f t="shared" si="4472"/>
        <v>0.94155555555555015</v>
      </c>
      <c r="AI4412">
        <f t="shared" si="4465"/>
        <v>12</v>
      </c>
      <c r="AJ4412">
        <f t="shared" ref="AJ4412" si="4485">AI4412+VLOOKUP(A4412,$A$1329:$O$1433,15,FALSE)</f>
        <v>12</v>
      </c>
      <c r="AK4412">
        <f t="shared" si="4463"/>
        <v>44</v>
      </c>
    </row>
    <row r="4413" spans="1:37" ht="16.5" thickBot="1" x14ac:dyDescent="0.3">
      <c r="A4413" s="238" t="str">
        <f>CONCATENATE($C$10,"Wk ",B4413,"P",A4403)</f>
        <v>2015Wk 9P81</v>
      </c>
      <c r="B4413" s="52">
        <v>9</v>
      </c>
      <c r="C4413" s="52">
        <f>IFERROR(VLOOKUP($A4413,$A$106:$Q$3105,5,FALSE),"DNP")</f>
        <v>5</v>
      </c>
      <c r="D4413" s="52">
        <f>IFERROR(VLOOKUP($A4413,$A$106:$Q$3105,6,FALSE),"DNP")</f>
        <v>4</v>
      </c>
      <c r="E4413" s="52">
        <f>IFERROR(VLOOKUP($A4413,$A$106:$Q$3105,7,FALSE),"DNP")</f>
        <v>6</v>
      </c>
      <c r="F4413" s="52">
        <f>IFERROR(VLOOKUP($A4413,$A$106:$Q$3105,8,FALSE),"DNP")</f>
        <v>5</v>
      </c>
      <c r="G4413" s="52">
        <f>IFERROR(VLOOKUP($A4413,$A$106:$Q$3105,9,FALSE),"DNP")</f>
        <v>5</v>
      </c>
      <c r="H4413" s="52">
        <f>IFERROR(VLOOKUP($A4413,$A$106:$Q$3105,10,FALSE),"DNP")</f>
        <v>2</v>
      </c>
      <c r="I4413" s="52">
        <f>IFERROR(VLOOKUP($A4413,$A$106:$Q$3105,11,FALSE),"DNP")</f>
        <v>4</v>
      </c>
      <c r="J4413" s="52">
        <f>IFERROR(VLOOKUP($A4413,$A$106:$Q$3105,12,FALSE),"DNP")</f>
        <v>4</v>
      </c>
      <c r="K4413" s="52">
        <f>IFERROR(VLOOKUP($A4413,$A$106:$Q$3105,13,FALSE),"DNP")</f>
        <v>6</v>
      </c>
      <c r="L4413" s="239">
        <f>IF(OR(K4413="DNP",K4413=""),"DNP",SUM(C4413:K4413))</f>
        <v>41</v>
      </c>
      <c r="M4413" s="240">
        <f>IFERROR(VLOOKUP($A4413,$A$106:$Q$3105,17,FALSE),"DNP")</f>
        <v>2</v>
      </c>
      <c r="N4413" s="241"/>
      <c r="O4413" s="241"/>
      <c r="P4413" s="241"/>
      <c r="Q4413" s="241"/>
      <c r="R4413" s="241"/>
      <c r="S4413" s="241"/>
      <c r="T4413" s="241"/>
      <c r="U4413" s="241"/>
      <c r="V4413" s="241"/>
      <c r="W4413" s="242"/>
      <c r="X4413" s="243"/>
      <c r="Y4413" s="49" t="str">
        <f t="shared" ref="Y4413" si="4486">IF(M4413="DNP","DNP",IF(M4413=1,"T",IF(M4413&gt;1,"W","L")))</f>
        <v>W</v>
      </c>
      <c r="Z4413" s="49">
        <f t="shared" si="4457"/>
        <v>0</v>
      </c>
      <c r="AA4413" s="244">
        <f t="shared" si="4458"/>
        <v>0</v>
      </c>
      <c r="AB4413" s="250">
        <f t="shared" ref="AB4413" si="4487">IF(AE4413&gt;=4,ROUNDDOWN((((VLOOKUP(MAX(AE4405:AE4413),AE4405:AK4422,7,FALSE)+VLOOKUP(MAX(AE4405:AE4413)-1,AE4405:AK4422,7,FALSE)+VLOOKUP(MAX(AE4405:AE4413)-2,AE4405:AK4422,7,FALSE)+VLOOKUP(MAX(AE4405:AE4413)-3,AE4405:AK4422,7,FALSE))/4)-36)*0.8,0),G4403)</f>
        <v>5</v>
      </c>
      <c r="AC4413" s="246">
        <f t="shared" si="4460"/>
        <v>9</v>
      </c>
      <c r="AD4413" t="str">
        <f>IF(L4413&lt;&gt;"DNP","P","DNP")</f>
        <v>P</v>
      </c>
      <c r="AE4413" s="52">
        <f>COUNTIF(AD4405:AD4413,"=P")</f>
        <v>9</v>
      </c>
      <c r="AF4413" t="str">
        <f t="shared" si="4461"/>
        <v>R</v>
      </c>
      <c r="AG4413" s="247">
        <f>IF(OR(W4413="DNP",W4413="")=TRUE,0,((W4424-W4413)*0.4)+(IF(Y4413="W",0.3,IF(Y4413="T",0,-0.3)))+(IF(X4413="",0,X4413*0.3)))+IF(OR(L4413="DNP",L4413="")=TRUE,0,((L4424-L4413)*0.4)+(IF(Y4413="W",0.3,IF(Y4413="T",0,-0.3)))+(IF(M4413="",0,M4413*0.3)))</f>
        <v>1.4333333333333313</v>
      </c>
      <c r="AH4413" s="247">
        <f t="shared" si="4472"/>
        <v>1.9708888888888842</v>
      </c>
      <c r="AI4413">
        <f t="shared" si="4465"/>
        <v>12</v>
      </c>
      <c r="AJ4413">
        <f t="shared" ref="AJ4413" si="4488">AI4413+VLOOKUP(A4413,$A$1496:$O$1600,15,FALSE)</f>
        <v>14</v>
      </c>
      <c r="AK4413">
        <f t="shared" si="4463"/>
        <v>41</v>
      </c>
    </row>
    <row r="4414" spans="1:37" ht="16.5" thickBot="1" x14ac:dyDescent="0.3">
      <c r="A4414" s="238" t="str">
        <f>CONCATENATE($C$10,"Wk ",B4414,"P",A4403)</f>
        <v>2015Wk 10P81</v>
      </c>
      <c r="B4414" s="52">
        <v>10</v>
      </c>
      <c r="C4414" s="241"/>
      <c r="D4414" s="241"/>
      <c r="E4414" s="241"/>
      <c r="F4414" s="241"/>
      <c r="G4414" s="241"/>
      <c r="H4414" s="241"/>
      <c r="I4414" s="241"/>
      <c r="J4414" s="241"/>
      <c r="K4414" s="241"/>
      <c r="L4414" s="248"/>
      <c r="M4414" s="249"/>
      <c r="N4414" s="52">
        <f>IFERROR(VLOOKUP($A4414,$A$106:$Q$3105,5,FALSE),"DNP")</f>
        <v>8</v>
      </c>
      <c r="O4414" s="52">
        <f>IFERROR(VLOOKUP($A4414,$A$106:$Q$3105,6,FALSE),"DNP")</f>
        <v>7</v>
      </c>
      <c r="P4414" s="52">
        <f>IFERROR(VLOOKUP($A4414,$A$106:$Q$3105,7,FALSE),"DNP")</f>
        <v>6</v>
      </c>
      <c r="Q4414" s="52">
        <f>IFERROR(VLOOKUP($A4414,$A$106:$Q$3105,8,FALSE),"DNP")</f>
        <v>6</v>
      </c>
      <c r="R4414" s="52">
        <f>IFERROR(VLOOKUP($A4414,$A$106:$Q$3105,9,FALSE),"DNP")</f>
        <v>4</v>
      </c>
      <c r="S4414" s="52">
        <f>IFERROR(VLOOKUP($A4414,$A$106:$Q$3105,10,FALSE),"DNP")</f>
        <v>4</v>
      </c>
      <c r="T4414" s="52">
        <f>IFERROR(VLOOKUP($A4414,$A$106:$Q$3105,11,FALSE),"DNP")</f>
        <v>4</v>
      </c>
      <c r="U4414" s="52">
        <f>IFERROR(VLOOKUP($A4414,$A$106:$Q$3105,12,FALSE),"DNP")</f>
        <v>7</v>
      </c>
      <c r="V4414" s="52">
        <f>IFERROR(VLOOKUP($A4414,$A$106:$Q$3105,13,FALSE),"DNP")</f>
        <v>5</v>
      </c>
      <c r="W4414" s="239">
        <f>IF(OR(V4414="DNP",V4414=""),"DNP",SUM(N4414:V4414))</f>
        <v>51</v>
      </c>
      <c r="X4414" s="240">
        <f>IFERROR(VLOOKUP($A4414,$A$106:$Q$3105,17,FALSE),"DNP")</f>
        <v>0</v>
      </c>
      <c r="Y4414" s="49" t="str">
        <f t="shared" ref="Y4414" si="4489">IF(X4414="DNP","DNP",IF(X4414=1,"T",IF(X4414&gt;1,"W","L")))</f>
        <v>L</v>
      </c>
      <c r="Z4414" s="49">
        <f t="shared" si="4457"/>
        <v>0</v>
      </c>
      <c r="AA4414" s="244">
        <f t="shared" si="4458"/>
        <v>0</v>
      </c>
      <c r="AB4414" s="250">
        <f t="shared" ref="AB4414" si="4490">IF(AE4414&gt;=4,ROUNDDOWN((((VLOOKUP(MAX(AE4405:AE4414),AE4405:AK4422,7,FALSE)+VLOOKUP(MAX(AE4405:AE4414)-1,AE4405:AK4422,7,FALSE)+VLOOKUP(MAX(AE4405:AE4414)-2,AE4405:AK4422,7,FALSE)+VLOOKUP(MAX(AE4405:AE4414)-3,AE4405:AK4422,7,FALSE))/4)-36)*0.8,0),G4403)</f>
        <v>6</v>
      </c>
      <c r="AC4414" s="246">
        <f t="shared" ref="AC4414:AC4422" si="4491">IF(VLOOKUP(LEFT($A4414,9),$A$106:$Q$3105,17,FALSE)="Played",B4414,"")</f>
        <v>10</v>
      </c>
      <c r="AD4414" t="str">
        <f>IF(W4414&lt;&gt;"DNP","P","DNP")</f>
        <v>P</v>
      </c>
      <c r="AE4414" s="52">
        <f>COUNTIF(AD4405:AD4414,"=P")</f>
        <v>10</v>
      </c>
      <c r="AF4414" t="str">
        <f t="shared" si="4461"/>
        <v>R</v>
      </c>
      <c r="AG4414" s="247">
        <f>IF(OR(W4414="DNP",W4414="")=TRUE,0,((W4424-W4414)*0.4)+(IF(Y4414="W",0.3,IF(Y4414="T",0,-0.3)))+(IF(X4414="",0,X4414*0.3)))+IF(OR(L4414="DNP",L4414="")=TRUE,0,((L4424-L4414)*0.4)+(IF(Y4414="W",0.3,IF(Y4414="T",0,-0.3)))+(IF(M4414="",0,M4414*0.3)))</f>
        <v>-3.4111111111111141</v>
      </c>
      <c r="AH4414" s="247">
        <f t="shared" si="4472"/>
        <v>-2.2564444444444498</v>
      </c>
      <c r="AI4414">
        <f t="shared" si="4465"/>
        <v>11</v>
      </c>
      <c r="AJ4414">
        <f t="shared" ref="AJ4414" si="4492">AI4414+VLOOKUP(A4414,$A$1663:$O$1767,15,FALSE)</f>
        <v>5</v>
      </c>
      <c r="AK4414">
        <f t="shared" si="4463"/>
        <v>51</v>
      </c>
    </row>
    <row r="4415" spans="1:37" ht="16.5" thickBot="1" x14ac:dyDescent="0.3">
      <c r="A4415" s="238" t="str">
        <f>CONCATENATE($C$10,"Wk ",B4415,"P",A4403)</f>
        <v>2015Wk 11P81</v>
      </c>
      <c r="B4415" s="52">
        <v>11</v>
      </c>
      <c r="C4415" s="52">
        <f>IFERROR(VLOOKUP($A4415,$A$106:$Q$3105,5,FALSE),"DNP")</f>
        <v>6</v>
      </c>
      <c r="D4415" s="52">
        <f>IFERROR(VLOOKUP($A4415,$A$106:$Q$3105,6,FALSE),"DNP")</f>
        <v>6</v>
      </c>
      <c r="E4415" s="52">
        <f>IFERROR(VLOOKUP($A4415,$A$106:$Q$3105,7,FALSE),"DNP")</f>
        <v>7</v>
      </c>
      <c r="F4415" s="52">
        <f>IFERROR(VLOOKUP($A4415,$A$106:$Q$3105,8,FALSE),"DNP")</f>
        <v>5</v>
      </c>
      <c r="G4415" s="52">
        <f>IFERROR(VLOOKUP($A4415,$A$106:$Q$3105,9,FALSE),"DNP")</f>
        <v>5</v>
      </c>
      <c r="H4415" s="52">
        <f>IFERROR(VLOOKUP($A4415,$A$106:$Q$3105,10,FALSE),"DNP")</f>
        <v>3</v>
      </c>
      <c r="I4415" s="52">
        <f>IFERROR(VLOOKUP($A4415,$A$106:$Q$3105,11,FALSE),"DNP")</f>
        <v>6</v>
      </c>
      <c r="J4415" s="52">
        <f>IFERROR(VLOOKUP($A4415,$A$106:$Q$3105,12,FALSE),"DNP")</f>
        <v>3</v>
      </c>
      <c r="K4415" s="52">
        <f>IFERROR(VLOOKUP($A4415,$A$106:$Q$3105,13,FALSE),"DNP")</f>
        <v>5</v>
      </c>
      <c r="L4415" s="239">
        <f>IF(OR(K4415="DNP",K4415=""),"DNP",SUM(C4415:K4415))</f>
        <v>46</v>
      </c>
      <c r="M4415" s="240">
        <f>IFERROR(VLOOKUP($A4415,$A$106:$Q$3105,17,FALSE),"DNP")</f>
        <v>0</v>
      </c>
      <c r="N4415" s="241"/>
      <c r="O4415" s="241"/>
      <c r="P4415" s="241"/>
      <c r="Q4415" s="241"/>
      <c r="R4415" s="241"/>
      <c r="S4415" s="241"/>
      <c r="T4415" s="241"/>
      <c r="U4415" s="241"/>
      <c r="V4415" s="241"/>
      <c r="W4415" s="242"/>
      <c r="X4415" s="243"/>
      <c r="Y4415" s="49" t="str">
        <f t="shared" ref="Y4415" si="4493">IF(M4415="DNP","DNP",IF(M4415=1,"T",IF(M4415&gt;1,"W","L")))</f>
        <v>L</v>
      </c>
      <c r="Z4415" s="49">
        <f t="shared" si="4457"/>
        <v>0</v>
      </c>
      <c r="AA4415" s="244">
        <f t="shared" si="4458"/>
        <v>0</v>
      </c>
      <c r="AB4415" s="250">
        <f t="shared" ref="AB4415" si="4494">IF(AE4415&gt;=4,ROUNDDOWN((((VLOOKUP(MAX(AE4405:AE4415),AE4405:AK4422,7,FALSE)+VLOOKUP(MAX(AE4405:AE4415)-1,AE4405:AK4422,7,FALSE)+VLOOKUP(MAX(AE4405:AE4415)-2,AE4405:AK4422,7,FALSE)+VLOOKUP(MAX(AE4405:AE4415)-3,AE4405:AK4422,7,FALSE))/4)-36)*0.8,0),G4403)</f>
        <v>7</v>
      </c>
      <c r="AC4415" s="246">
        <f t="shared" si="4491"/>
        <v>11</v>
      </c>
      <c r="AD4415" t="str">
        <f>IF(L4415&lt;&gt;"DNP","P","DNP")</f>
        <v>P</v>
      </c>
      <c r="AE4415" s="52">
        <f>COUNTIF(AD4405:AD4415,"=P")</f>
        <v>11</v>
      </c>
      <c r="AF4415" t="str">
        <f t="shared" si="4461"/>
        <v>R</v>
      </c>
      <c r="AG4415" s="247">
        <f>IF(OR(W4415="DNP",W4415="")=TRUE,0,((W4424-W4415)*0.4)+(IF(Y4415="W",0.3,IF(Y4415="T",0,-0.3)))+(IF(X4415="",0,X4415*0.3)))+IF(OR(L4415="DNP",L4415="")=TRUE,0,((L4424-L4415)*0.4)+(IF(Y4415="W",0.3,IF(Y4415="T",0,-0.3)))+(IF(M4415="",0,M4415*0.3)))</f>
        <v>-1.7666666666666686</v>
      </c>
      <c r="AH4415" s="247">
        <f t="shared" si="4472"/>
        <v>-3.5791111111111156</v>
      </c>
      <c r="AI4415">
        <f t="shared" si="4465"/>
        <v>10</v>
      </c>
      <c r="AJ4415">
        <f t="shared" ref="AJ4415" si="4495">AI4415+VLOOKUP(A4415,$A$1830:$O$1934,15,FALSE)</f>
        <v>6</v>
      </c>
      <c r="AK4415">
        <f t="shared" si="4463"/>
        <v>46</v>
      </c>
    </row>
    <row r="4416" spans="1:37" ht="16.5" thickBot="1" x14ac:dyDescent="0.3">
      <c r="A4416" s="238" t="str">
        <f>CONCATENATE($C$10,"Wk ",B4416,"P",A4403)</f>
        <v>2015Wk 12P81</v>
      </c>
      <c r="B4416" s="52">
        <v>12</v>
      </c>
      <c r="C4416" s="241"/>
      <c r="D4416" s="241"/>
      <c r="E4416" s="241"/>
      <c r="F4416" s="241"/>
      <c r="G4416" s="241"/>
      <c r="H4416" s="241"/>
      <c r="I4416" s="241"/>
      <c r="J4416" s="241"/>
      <c r="K4416" s="241"/>
      <c r="L4416" s="248"/>
      <c r="M4416" s="249"/>
      <c r="N4416" s="52">
        <f>IFERROR(VLOOKUP($A4416,$A$106:$Q$3105,5,FALSE),"DNP")</f>
        <v>5</v>
      </c>
      <c r="O4416" s="52">
        <f>IFERROR(VLOOKUP($A4416,$A$106:$Q$3105,6,FALSE),"DNP")</f>
        <v>4</v>
      </c>
      <c r="P4416" s="52">
        <f>IFERROR(VLOOKUP($A4416,$A$106:$Q$3105,7,FALSE),"DNP")</f>
        <v>7</v>
      </c>
      <c r="Q4416" s="52">
        <f>IFERROR(VLOOKUP($A4416,$A$106:$Q$3105,8,FALSE),"DNP")</f>
        <v>4</v>
      </c>
      <c r="R4416" s="52">
        <f>IFERROR(VLOOKUP($A4416,$A$106:$Q$3105,9,FALSE),"DNP")</f>
        <v>4</v>
      </c>
      <c r="S4416" s="52">
        <f>IFERROR(VLOOKUP($A4416,$A$106:$Q$3105,10,FALSE),"DNP")</f>
        <v>6</v>
      </c>
      <c r="T4416" s="52">
        <f>IFERROR(VLOOKUP($A4416,$A$106:$Q$3105,11,FALSE),"DNP")</f>
        <v>5</v>
      </c>
      <c r="U4416" s="52">
        <f>IFERROR(VLOOKUP($A4416,$A$106:$Q$3105,12,FALSE),"DNP")</f>
        <v>5</v>
      </c>
      <c r="V4416" s="52">
        <f>IFERROR(VLOOKUP($A4416,$A$106:$Q$3105,13,FALSE),"DNP")</f>
        <v>6</v>
      </c>
      <c r="W4416" s="239">
        <f>IF(OR(V4416="DNP",V4416=""),"DNP",SUM(N4416:V4416))</f>
        <v>46</v>
      </c>
      <c r="X4416" s="240">
        <f>IFERROR(VLOOKUP($A4416,$A$106:$Q$3105,17,FALSE),"DNP")</f>
        <v>0</v>
      </c>
      <c r="Y4416" s="49" t="str">
        <f t="shared" ref="Y4416" si="4496">IF(X4416="DNP","DNP",IF(X4416=1,"T",IF(X4416&gt;1,"W","L")))</f>
        <v>L</v>
      </c>
      <c r="Z4416" s="49">
        <f t="shared" si="4457"/>
        <v>0</v>
      </c>
      <c r="AA4416" s="244">
        <f t="shared" si="4458"/>
        <v>0</v>
      </c>
      <c r="AB4416" s="250">
        <f t="shared" ref="AB4416" si="4497">IF(AE4416&gt;=4,ROUNDDOWN((((VLOOKUP(MAX(AE4405:AE4416),AE4405:AK4422,7,FALSE)+VLOOKUP(MAX(AE4405:AE4416)-1,AE4405:AK4422,7,FALSE)+VLOOKUP(MAX(AE4405:AE4416)-2,AE4405:AK4422,7,FALSE)+VLOOKUP(MAX(AE4405:AE4416)-3,AE4405:AK4422,7,FALSE))/4)-36)*0.8,0),G4403)</f>
        <v>8</v>
      </c>
      <c r="AC4416" s="246">
        <f t="shared" si="4491"/>
        <v>12</v>
      </c>
      <c r="AD4416" t="str">
        <f>IF(W4416&lt;&gt;"DNP","P","DNP")</f>
        <v>P</v>
      </c>
      <c r="AE4416" s="52">
        <f>COUNTIF(AD4405:AD4416,"=P")</f>
        <v>12</v>
      </c>
      <c r="AF4416" t="str">
        <f t="shared" si="4461"/>
        <v>R</v>
      </c>
      <c r="AG4416" s="247">
        <f>IF(OR(W4416="DNP",W4416="")=TRUE,0,((W4424-W4416)*0.4)+(IF(Y4416="W",0.3,IF(Y4416="T",0,-0.3)))+(IF(X4416="",0,X4416*0.3)))+IF(OR(L4416="DNP",L4416="")=TRUE,0,((L4424-L4416)*0.4)+(IF(Y4416="W",0.3,IF(Y4416="T",0,-0.3)))+(IF(M4416="",0,M4416*0.3)))</f>
        <v>-1.4111111111111143</v>
      </c>
      <c r="AH4416" s="247">
        <f t="shared" si="4472"/>
        <v>-3.7204444444444498</v>
      </c>
      <c r="AI4416">
        <f t="shared" si="4465"/>
        <v>9</v>
      </c>
      <c r="AJ4416">
        <f t="shared" ref="AJ4416" si="4498">AI4416+VLOOKUP(A4416,$A$1997:$O$2101,15,FALSE)</f>
        <v>5</v>
      </c>
      <c r="AK4416">
        <f t="shared" si="4463"/>
        <v>46</v>
      </c>
    </row>
    <row r="4417" spans="1:37" ht="16.5" thickBot="1" x14ac:dyDescent="0.3">
      <c r="A4417" s="238" t="str">
        <f>CONCATENATE($C$10,"Wk ",B4417,"P",A4403)</f>
        <v>2015Wk 13P81</v>
      </c>
      <c r="B4417" s="52">
        <v>13</v>
      </c>
      <c r="C4417" s="52">
        <f>IFERROR(VLOOKUP($A4417,$A$106:$Q$3105,5,FALSE),"DNP")</f>
        <v>4</v>
      </c>
      <c r="D4417" s="52">
        <f>IFERROR(VLOOKUP($A4417,$A$106:$Q$3105,6,FALSE),"DNP")</f>
        <v>4</v>
      </c>
      <c r="E4417" s="52">
        <f>IFERROR(VLOOKUP($A4417,$A$106:$Q$3105,7,FALSE),"DNP")</f>
        <v>5</v>
      </c>
      <c r="F4417" s="52">
        <f>IFERROR(VLOOKUP($A4417,$A$106:$Q$3105,8,FALSE),"DNP")</f>
        <v>4</v>
      </c>
      <c r="G4417" s="52">
        <f>IFERROR(VLOOKUP($A4417,$A$106:$Q$3105,9,FALSE),"DNP")</f>
        <v>4</v>
      </c>
      <c r="H4417" s="52">
        <f>IFERROR(VLOOKUP($A4417,$A$106:$Q$3105,10,FALSE),"DNP")</f>
        <v>3</v>
      </c>
      <c r="I4417" s="52">
        <f>IFERROR(VLOOKUP($A4417,$A$106:$Q$3105,11,FALSE),"DNP")</f>
        <v>6</v>
      </c>
      <c r="J4417" s="52">
        <f>IFERROR(VLOOKUP($A4417,$A$106:$Q$3105,12,FALSE),"DNP")</f>
        <v>3</v>
      </c>
      <c r="K4417" s="52">
        <f>IFERROR(VLOOKUP($A4417,$A$106:$Q$3105,13,FALSE),"DNP")</f>
        <v>6</v>
      </c>
      <c r="L4417" s="239">
        <f>IF(OR(K4417="DNP",K4417=""),"DNP",SUM(C4417:K4417))</f>
        <v>39</v>
      </c>
      <c r="M4417" s="240">
        <f>IFERROR(VLOOKUP($A4417,$A$106:$Q$3105,17,FALSE),"DNP")</f>
        <v>2</v>
      </c>
      <c r="N4417" s="241"/>
      <c r="O4417" s="241"/>
      <c r="P4417" s="241"/>
      <c r="Q4417" s="241"/>
      <c r="R4417" s="241"/>
      <c r="S4417" s="241"/>
      <c r="T4417" s="241"/>
      <c r="U4417" s="241"/>
      <c r="V4417" s="241"/>
      <c r="W4417" s="242"/>
      <c r="X4417" s="243"/>
      <c r="Y4417" s="49" t="str">
        <f t="shared" ref="Y4417" si="4499">IF(M4417="DNP","DNP",IF(M4417=1,"T",IF(M4417&gt;1,"W","L")))</f>
        <v>W</v>
      </c>
      <c r="Z4417" s="49">
        <f t="shared" si="4457"/>
        <v>2</v>
      </c>
      <c r="AA4417" s="244">
        <f t="shared" si="4458"/>
        <v>24</v>
      </c>
      <c r="AB4417" s="250">
        <f t="shared" ref="AB4417" si="4500">IF(AE4417&gt;=4,ROUNDDOWN((((VLOOKUP(MAX(AE4405:AE4417),AE4405:AK4422,7,FALSE)+VLOOKUP(MAX(AE4405:AE4417)-1,AE4405:AK4422,7,FALSE)+VLOOKUP(MAX(AE4405:AE4417)-2,AE4405:AK4422,7,FALSE)+VLOOKUP(MAX(AE4405:AE4417)-3,AE4405:AK4422,7,FALSE))/4)-36)*0.8,0),G4403)</f>
        <v>7</v>
      </c>
      <c r="AC4417" s="246">
        <f t="shared" si="4491"/>
        <v>13</v>
      </c>
      <c r="AD4417" t="str">
        <f>IF(L4417&lt;&gt;"DNP","P","DNP")</f>
        <v>P</v>
      </c>
      <c r="AE4417" s="52">
        <f>COUNTIF(AD4405:AD4417,"=P")</f>
        <v>13</v>
      </c>
      <c r="AF4417" t="str">
        <f t="shared" si="4461"/>
        <v>R</v>
      </c>
      <c r="AG4417" s="247">
        <f>IF(OR(W4417="DNP",W4417="")=TRUE,0,((W4424-W4417)*0.4)+(IF(Y4417="W",0.3,IF(Y4417="T",0,-0.3)))+(IF(X4417="",0,X4417*0.3)))+IF(OR(L4417="DNP",L4417="")=TRUE,0,((L4424-L4417)*0.4)+(IF(Y4417="W",0.3,IF(Y4417="T",0,-0.3)))+(IF(M4417="",0,M4417*0.3)))</f>
        <v>2.2333333333333316</v>
      </c>
      <c r="AH4417" s="247">
        <f t="shared" si="4472"/>
        <v>0.70488888888888424</v>
      </c>
      <c r="AI4417">
        <f t="shared" si="4465"/>
        <v>10</v>
      </c>
      <c r="AJ4417">
        <f t="shared" ref="AJ4417" si="4501">AI4417+VLOOKUP(A4417,$A$2164:$O$2268,15,FALSE)</f>
        <v>14</v>
      </c>
      <c r="AK4417">
        <f t="shared" si="4463"/>
        <v>39</v>
      </c>
    </row>
    <row r="4418" spans="1:37" ht="16.5" thickBot="1" x14ac:dyDescent="0.3">
      <c r="A4418" s="238" t="str">
        <f>CONCATENATE($C$10,"Wk ",B4418,"P",A4403)</f>
        <v>2015Wk 14P81</v>
      </c>
      <c r="B4418" s="52">
        <v>14</v>
      </c>
      <c r="C4418" s="241"/>
      <c r="D4418" s="241"/>
      <c r="E4418" s="241"/>
      <c r="F4418" s="241"/>
      <c r="G4418" s="241"/>
      <c r="H4418" s="241"/>
      <c r="I4418" s="241"/>
      <c r="J4418" s="241"/>
      <c r="K4418" s="241"/>
      <c r="L4418" s="248"/>
      <c r="M4418" s="249"/>
      <c r="N4418" s="52">
        <f>IFERROR(VLOOKUP($A4418,$A$106:$Q$3105,5,FALSE),"DNP")</f>
        <v>4</v>
      </c>
      <c r="O4418" s="52">
        <f>IFERROR(VLOOKUP($A4418,$A$106:$Q$3105,6,FALSE),"DNP")</f>
        <v>4</v>
      </c>
      <c r="P4418" s="52">
        <f>IFERROR(VLOOKUP($A4418,$A$106:$Q$3105,7,FALSE),"DNP")</f>
        <v>6</v>
      </c>
      <c r="Q4418" s="52">
        <f>IFERROR(VLOOKUP($A4418,$A$106:$Q$3105,8,FALSE),"DNP")</f>
        <v>5</v>
      </c>
      <c r="R4418" s="52">
        <f>IFERROR(VLOOKUP($A4418,$A$106:$Q$3105,9,FALSE),"DNP")</f>
        <v>4</v>
      </c>
      <c r="S4418" s="52">
        <f>IFERROR(VLOOKUP($A4418,$A$106:$Q$3105,10,FALSE),"DNP")</f>
        <v>4</v>
      </c>
      <c r="T4418" s="52">
        <f>IFERROR(VLOOKUP($A4418,$A$106:$Q$3105,11,FALSE),"DNP")</f>
        <v>3</v>
      </c>
      <c r="U4418" s="52">
        <f>IFERROR(VLOOKUP($A4418,$A$106:$Q$3105,12,FALSE),"DNP")</f>
        <v>5</v>
      </c>
      <c r="V4418" s="52">
        <f>IFERROR(VLOOKUP($A4418,$A$106:$Q$3105,13,FALSE),"DNP")</f>
        <v>5</v>
      </c>
      <c r="W4418" s="239">
        <f>IF(OR(V4418="DNP",V4418=""),"DNP",SUM(N4418:V4418))</f>
        <v>40</v>
      </c>
      <c r="X4418" s="240">
        <f>IFERROR(VLOOKUP($A4418,$A$106:$Q$3105,17,FALSE),"DNP")</f>
        <v>2</v>
      </c>
      <c r="Y4418" s="49" t="str">
        <f t="shared" ref="Y4418" si="4502">IF(X4418="DNP","DNP",IF(X4418=1,"T",IF(X4418&gt;1,"W","L")))</f>
        <v>W</v>
      </c>
      <c r="Z4418" s="49">
        <f t="shared" si="4457"/>
        <v>0</v>
      </c>
      <c r="AA4418" s="244">
        <f t="shared" si="4458"/>
        <v>0</v>
      </c>
      <c r="AB4418" s="250">
        <f t="shared" ref="AB4418" si="4503">IF(AE4418&gt;=4,ROUNDDOWN((((VLOOKUP(MAX(AE4405:AE4418),AE4405:AK4422,7,FALSE)+VLOOKUP(MAX(AE4405:AE4418)-1,AE4405:AK4422,7,FALSE)+VLOOKUP(MAX(AE4405:AE4418)-2,AE4405:AK4422,7,FALSE)+VLOOKUP(MAX(AE4405:AE4418)-3,AE4405:AK4422,7,FALSE))/4)-36)*0.8,0),G4403)</f>
        <v>5</v>
      </c>
      <c r="AC4418" s="246">
        <f t="shared" si="4491"/>
        <v>14</v>
      </c>
      <c r="AD4418" t="str">
        <f>IF(W4418&lt;&gt;"DNP","P","DNP")</f>
        <v>P</v>
      </c>
      <c r="AE4418" s="52">
        <f>COUNTIF(AD4405:AD4418,"=P")</f>
        <v>14</v>
      </c>
      <c r="AF4418" t="str">
        <f t="shared" si="4461"/>
        <v>R</v>
      </c>
      <c r="AG4418" s="247">
        <f>IF(OR(W4418="DNP",W4418="")=TRUE,0,((W4424-W4418)*0.4)+(IF(Y4418="W",0.3,IF(Y4418="T",0,-0.3)))+(IF(X4418="",0,X4418*0.3)))+IF(OR(L4418="DNP",L4418="")=TRUE,0,((L4424-L4418)*0.4)+(IF(Y4418="W",0.3,IF(Y4418="T",0,-0.3)))+(IF(M4418="",0,M4418*0.3)))</f>
        <v>2.188888888888886</v>
      </c>
      <c r="AH4418" s="247">
        <f t="shared" si="4472"/>
        <v>3.2195555555555502</v>
      </c>
      <c r="AI4418">
        <f t="shared" si="4465"/>
        <v>12</v>
      </c>
      <c r="AJ4418">
        <f t="shared" ref="AJ4418" si="4504">AI4418+VLOOKUP(A4418,$A$2331:$O$2435,15,FALSE)</f>
        <v>14</v>
      </c>
      <c r="AK4418">
        <f t="shared" si="4463"/>
        <v>40</v>
      </c>
    </row>
    <row r="4419" spans="1:37" ht="16.5" thickBot="1" x14ac:dyDescent="0.3">
      <c r="A4419" s="238" t="str">
        <f>CONCATENATE($C$10,"Wk ",B4419,"P",A4403)</f>
        <v>2015Wk 15P81</v>
      </c>
      <c r="B4419" s="52">
        <v>15</v>
      </c>
      <c r="C4419" s="52">
        <f>IFERROR(VLOOKUP($A4419,$A$106:$Q$3105,5,FALSE),"DNP")</f>
        <v>6</v>
      </c>
      <c r="D4419" s="52">
        <f>IFERROR(VLOOKUP($A4419,$A$106:$Q$3105,6,FALSE),"DNP")</f>
        <v>4</v>
      </c>
      <c r="E4419" s="52">
        <f>IFERROR(VLOOKUP($A4419,$A$106:$Q$3105,7,FALSE),"DNP")</f>
        <v>7</v>
      </c>
      <c r="F4419" s="52">
        <f>IFERROR(VLOOKUP($A4419,$A$106:$Q$3105,8,FALSE),"DNP")</f>
        <v>6</v>
      </c>
      <c r="G4419" s="52">
        <f>IFERROR(VLOOKUP($A4419,$A$106:$Q$3105,9,FALSE),"DNP")</f>
        <v>4</v>
      </c>
      <c r="H4419" s="52">
        <f>IFERROR(VLOOKUP($A4419,$A$106:$Q$3105,10,FALSE),"DNP")</f>
        <v>5</v>
      </c>
      <c r="I4419" s="52">
        <f>IFERROR(VLOOKUP($A4419,$A$106:$Q$3105,11,FALSE),"DNP")</f>
        <v>4</v>
      </c>
      <c r="J4419" s="52">
        <f>IFERROR(VLOOKUP($A4419,$A$106:$Q$3105,12,FALSE),"DNP")</f>
        <v>4</v>
      </c>
      <c r="K4419" s="52">
        <f>IFERROR(VLOOKUP($A4419,$A$106:$Q$3105,13,FALSE),"DNP")</f>
        <v>4</v>
      </c>
      <c r="L4419" s="239">
        <f>IF(OR(K4419="DNP",K4419=""),"DNP",SUM(C4419:K4419))</f>
        <v>44</v>
      </c>
      <c r="M4419" s="240">
        <f>IFERROR(VLOOKUP($A4419,$A$106:$Q$3105,17,FALSE),"DNP")</f>
        <v>0</v>
      </c>
      <c r="N4419" s="241"/>
      <c r="O4419" s="241"/>
      <c r="P4419" s="241"/>
      <c r="Q4419" s="241"/>
      <c r="R4419" s="241"/>
      <c r="S4419" s="241"/>
      <c r="T4419" s="241"/>
      <c r="U4419" s="241"/>
      <c r="V4419" s="241"/>
      <c r="W4419" s="242"/>
      <c r="X4419" s="243"/>
      <c r="Y4419" s="49" t="str">
        <f t="shared" ref="Y4419" si="4505">IF(M4419="DNP","DNP",IF(M4419=1,"T",IF(M4419&gt;1,"W","L")))</f>
        <v>L</v>
      </c>
      <c r="Z4419" s="49">
        <f t="shared" si="4457"/>
        <v>0</v>
      </c>
      <c r="AA4419" s="244">
        <f t="shared" si="4458"/>
        <v>0</v>
      </c>
      <c r="AB4419" s="250">
        <f t="shared" ref="AB4419" si="4506">IF(AE4419&gt;=4,ROUNDDOWN((((VLOOKUP(MAX(AE4405:AE4419),AE4405:AK4422,7,FALSE)+VLOOKUP(MAX(AE4405:AE4419)-1,AE4405:AK4422,7,FALSE)+VLOOKUP(MAX(AE4405:AE4419)-2,AE4405:AK4422,7,FALSE)+VLOOKUP(MAX(AE4405:AE4419)-3,AE4405:AK4422,7,FALSE))/4)-36)*0.8,0),G4403)</f>
        <v>5</v>
      </c>
      <c r="AC4419" s="246">
        <f t="shared" si="4491"/>
        <v>15</v>
      </c>
      <c r="AD4419" t="str">
        <f>IF(L4419&lt;&gt;"DNP","P","DNP")</f>
        <v>P</v>
      </c>
      <c r="AE4419" s="52">
        <f>COUNTIF(AD4405:AD4419,"=P")</f>
        <v>15</v>
      </c>
      <c r="AF4419" t="str">
        <f t="shared" si="4461"/>
        <v>R</v>
      </c>
      <c r="AG4419" s="247">
        <f>IF(OR(W4419="DNP",W4419="")=TRUE,0,((W4424-W4419)*0.4)+(IF(Y4419="W",0.3,IF(Y4419="T",0,-0.3)))+(IF(X4419="",0,X4419*0.3)))+IF(OR(L4419="DNP",L4419="")=TRUE,0,((L4424-L4419)*0.4)+(IF(Y4419="W",0.3,IF(Y4419="T",0,-0.3)))+(IF(M4419="",0,M4419*0.3)))</f>
        <v>-0.96666666666666856</v>
      </c>
      <c r="AH4419" s="247">
        <f t="shared" si="4472"/>
        <v>1.2368888888888845</v>
      </c>
      <c r="AI4419">
        <f t="shared" si="4465"/>
        <v>12</v>
      </c>
      <c r="AJ4419">
        <f t="shared" ref="AJ4419" si="4507">AI4419+VLOOKUP(A4419,$A$2498:$O$2602,15,FALSE)</f>
        <v>10</v>
      </c>
      <c r="AK4419">
        <f t="shared" si="4463"/>
        <v>44</v>
      </c>
    </row>
    <row r="4420" spans="1:37" ht="16.5" thickBot="1" x14ac:dyDescent="0.3">
      <c r="A4420" s="238" t="str">
        <f>CONCATENATE($C$10,"Wk ",B4420,"P",A4403)</f>
        <v>2015Wk 16P81</v>
      </c>
      <c r="B4420" s="52">
        <v>16</v>
      </c>
      <c r="C4420" s="241"/>
      <c r="D4420" s="241"/>
      <c r="E4420" s="241"/>
      <c r="F4420" s="241"/>
      <c r="G4420" s="241"/>
      <c r="H4420" s="241"/>
      <c r="I4420" s="241"/>
      <c r="J4420" s="241"/>
      <c r="K4420" s="241"/>
      <c r="L4420" s="248"/>
      <c r="M4420" s="249"/>
      <c r="N4420" s="52">
        <f>IFERROR(VLOOKUP($A4420,$A$106:$Q$3105,5,FALSE),"DNP")</f>
        <v>5</v>
      </c>
      <c r="O4420" s="52">
        <f>IFERROR(VLOOKUP($A4420,$A$106:$Q$3105,6,FALSE),"DNP")</f>
        <v>5</v>
      </c>
      <c r="P4420" s="52">
        <f>IFERROR(VLOOKUP($A4420,$A$106:$Q$3105,7,FALSE),"DNP")</f>
        <v>6</v>
      </c>
      <c r="Q4420" s="52">
        <f>IFERROR(VLOOKUP($A4420,$A$106:$Q$3105,8,FALSE),"DNP")</f>
        <v>4</v>
      </c>
      <c r="R4420" s="52">
        <f>IFERROR(VLOOKUP($A4420,$A$106:$Q$3105,9,FALSE),"DNP")</f>
        <v>3</v>
      </c>
      <c r="S4420" s="52">
        <f>IFERROR(VLOOKUP($A4420,$A$106:$Q$3105,10,FALSE),"DNP")</f>
        <v>5</v>
      </c>
      <c r="T4420" s="52">
        <f>IFERROR(VLOOKUP($A4420,$A$106:$Q$3105,11,FALSE),"DNP")</f>
        <v>3</v>
      </c>
      <c r="U4420" s="52">
        <f>IFERROR(VLOOKUP($A4420,$A$106:$Q$3105,12,FALSE),"DNP")</f>
        <v>5</v>
      </c>
      <c r="V4420" s="52">
        <f>IFERROR(VLOOKUP($A4420,$A$106:$Q$3105,13,FALSE),"DNP")</f>
        <v>5</v>
      </c>
      <c r="W4420" s="239">
        <f>IF(OR(V4420="DNP",V4420=""),"DNP",SUM(N4420:V4420))</f>
        <v>41</v>
      </c>
      <c r="X4420" s="240">
        <f>IFERROR(VLOOKUP($A4420,$A$106:$Q$3105,17,FALSE),"DNP")</f>
        <v>0</v>
      </c>
      <c r="Y4420" s="49" t="str">
        <f t="shared" ref="Y4420" si="4508">IF(X4420="DNP","DNP",IF(X4420=1,"T",IF(X4420&gt;1,"W","L")))</f>
        <v>L</v>
      </c>
      <c r="Z4420" s="49">
        <f t="shared" si="4457"/>
        <v>0</v>
      </c>
      <c r="AA4420" s="244">
        <f t="shared" si="4458"/>
        <v>0</v>
      </c>
      <c r="AB4420" s="250">
        <f t="shared" ref="AB4420" si="4509">IF(AE4420&gt;=4,ROUNDDOWN((((VLOOKUP(MAX(AE4405:AE4420),AE4405:AK4422,7,FALSE)+VLOOKUP(MAX(AE4405:AE4420)-1,AE4405:AK4422,7,FALSE)+VLOOKUP(MAX(AE4405:AE4420)-2,AE4405:AK4422,7,FALSE)+VLOOKUP(MAX(AE4405:AE4420)-3,AE4405:AK4422,7,FALSE))/4)-36)*0.8,0),G4403)</f>
        <v>4</v>
      </c>
      <c r="AC4420" s="246">
        <f t="shared" si="4491"/>
        <v>16</v>
      </c>
      <c r="AD4420" t="str">
        <f>IF(W4420&lt;&gt;"DNP","P","DNP")</f>
        <v>P</v>
      </c>
      <c r="AE4420" s="52">
        <f>COUNTIF(AD4405:AD4420,"=P")</f>
        <v>16</v>
      </c>
      <c r="AF4420" t="str">
        <f t="shared" si="4461"/>
        <v>R</v>
      </c>
      <c r="AG4420" s="247">
        <f>IF(OR(W4420="DNP",W4420="")=TRUE,0,((W4424-W4420)*0.4)+(IF(Y4420="W",0.3,IF(Y4420="T",0,-0.3)))+(IF(X4420="",0,X4420*0.3)))+IF(OR(L4420="DNP",L4420="")=TRUE,0,((L4424-L4420)*0.4)+(IF(Y4420="W",0.3,IF(Y4420="T",0,-0.3)))+(IF(M4420="",0,M4420*0.3)))</f>
        <v>0.58888888888888569</v>
      </c>
      <c r="AH4420" s="247">
        <f t="shared" si="4472"/>
        <v>0.66355555555555013</v>
      </c>
      <c r="AI4420">
        <f t="shared" si="4465"/>
        <v>13</v>
      </c>
      <c r="AJ4420">
        <f t="shared" ref="AJ4420" si="4510">AI4420+VLOOKUP(A4420,$A$2665:$O$2769,15,FALSE)</f>
        <v>14</v>
      </c>
      <c r="AK4420">
        <f t="shared" si="4463"/>
        <v>41</v>
      </c>
    </row>
    <row r="4421" spans="1:37" ht="16.5" thickBot="1" x14ac:dyDescent="0.3">
      <c r="A4421" s="238" t="str">
        <f>CONCATENATE($C$10,"Wk ",B4421,"P",A4403)</f>
        <v>2015Wk 17P81</v>
      </c>
      <c r="B4421" s="52">
        <v>17</v>
      </c>
      <c r="C4421" s="52">
        <f>IFERROR(VLOOKUP($A4421,$A$106:$Q$3105,5,FALSE),"DNP")</f>
        <v>5</v>
      </c>
      <c r="D4421" s="52">
        <f>IFERROR(VLOOKUP($A4421,$A$106:$Q$3105,6,FALSE),"DNP")</f>
        <v>4</v>
      </c>
      <c r="E4421" s="52">
        <f>IFERROR(VLOOKUP($A4421,$A$106:$Q$3105,7,FALSE),"DNP")</f>
        <v>7</v>
      </c>
      <c r="F4421" s="52">
        <f>IFERROR(VLOOKUP($A4421,$A$106:$Q$3105,8,FALSE),"DNP")</f>
        <v>5</v>
      </c>
      <c r="G4421" s="52">
        <f>IFERROR(VLOOKUP($A4421,$A$106:$Q$3105,9,FALSE),"DNP")</f>
        <v>6</v>
      </c>
      <c r="H4421" s="52">
        <f>IFERROR(VLOOKUP($A4421,$A$106:$Q$3105,10,FALSE),"DNP")</f>
        <v>3</v>
      </c>
      <c r="I4421" s="52">
        <f>IFERROR(VLOOKUP($A4421,$A$106:$Q$3105,11,FALSE),"DNP")</f>
        <v>4</v>
      </c>
      <c r="J4421" s="52">
        <f>IFERROR(VLOOKUP($A4421,$A$106:$Q$3105,12,FALSE),"DNP")</f>
        <v>4</v>
      </c>
      <c r="K4421" s="52">
        <f>IFERROR(VLOOKUP($A4421,$A$106:$Q$3105,13,FALSE),"DNP")</f>
        <v>6</v>
      </c>
      <c r="L4421" s="239">
        <f>IF(OR(K4421="DNP",K4421=""),"DNP",SUM(C4421:K4421))</f>
        <v>44</v>
      </c>
      <c r="M4421" s="240">
        <f>IFERROR(VLOOKUP($A4421,$A$106:$Q$3105,17,FALSE),"DNP")</f>
        <v>2</v>
      </c>
      <c r="N4421" s="241"/>
      <c r="O4421" s="241"/>
      <c r="P4421" s="241"/>
      <c r="Q4421" s="241"/>
      <c r="R4421" s="241"/>
      <c r="S4421" s="241"/>
      <c r="T4421" s="241"/>
      <c r="U4421" s="241"/>
      <c r="V4421" s="241"/>
      <c r="W4421" s="242"/>
      <c r="X4421" s="243"/>
      <c r="Y4421" s="49" t="str">
        <f t="shared" ref="Y4421" si="4511">IF(M4421="DNP","DNP",IF(M4421=1,"T",IF(M4421&gt;1,"W","L")))</f>
        <v>W</v>
      </c>
      <c r="Z4421" s="49">
        <f t="shared" si="4457"/>
        <v>0</v>
      </c>
      <c r="AA4421" s="244">
        <f t="shared" si="4458"/>
        <v>0</v>
      </c>
      <c r="AB4421" s="250">
        <f t="shared" ref="AB4421" si="4512">IF(AE4421&gt;=4,ROUNDDOWN((((VLOOKUP(MAX(AE4405:AE4421),AE4405:AK4422,7,FALSE)+VLOOKUP(MAX(AE4405:AE4421)-1,AE4405:AK4422,7,FALSE)+VLOOKUP(MAX(AE4405:AE4421)-2,AE4405:AK4422,7,FALSE)+VLOOKUP(MAX(AE4405:AE4421)-3,AE4405:AK4422,7,FALSE))/4)-36)*0.8,0),G4403)</f>
        <v>5</v>
      </c>
      <c r="AC4421" s="246">
        <f t="shared" si="4491"/>
        <v>17</v>
      </c>
      <c r="AD4421" t="str">
        <f>IF(L4421&lt;&gt;"DNP","P","DNP")</f>
        <v>P</v>
      </c>
      <c r="AE4421" s="52">
        <f>COUNTIF(AD4405:AD4421,"=P")</f>
        <v>17</v>
      </c>
      <c r="AF4421" t="str">
        <f t="shared" si="4461"/>
        <v>R</v>
      </c>
      <c r="AG4421" s="247">
        <f>IF(OR(W4421="DNP",W4421="")=TRUE,0,((W4424-W4421)*0.4)+(IF(Y4421="W",0.3,IF(Y4421="T",0,-0.3)))+(IF(X4421="",0,X4421*0.3)))+IF(OR(L4421="DNP",L4421="")=TRUE,0,((L4424-L4421)*0.4)+(IF(Y4421="W",0.3,IF(Y4421="T",0,-0.3)))+(IF(M4421="",0,M4421*0.3)))</f>
        <v>0.23333333333333134</v>
      </c>
      <c r="AH4421" s="247">
        <f t="shared" si="4472"/>
        <v>0.30888888888888411</v>
      </c>
      <c r="AI4421">
        <f t="shared" si="4465"/>
        <v>12</v>
      </c>
      <c r="AJ4421">
        <f t="shared" ref="AJ4421" si="4513">AI4421+VLOOKUP(A4421,$A$2832:$O$2936,15,FALSE)</f>
        <v>10</v>
      </c>
      <c r="AK4421">
        <f t="shared" si="4463"/>
        <v>44</v>
      </c>
    </row>
    <row r="4422" spans="1:37" ht="16.5" thickBot="1" x14ac:dyDescent="0.3">
      <c r="A4422" s="238" t="str">
        <f>CONCATENATE($C$10,"Wk ",B4422,"P",A4403)</f>
        <v>2015Wk 18P81</v>
      </c>
      <c r="B4422" s="52">
        <v>18</v>
      </c>
      <c r="C4422" s="241"/>
      <c r="D4422" s="241"/>
      <c r="E4422" s="241"/>
      <c r="F4422" s="241"/>
      <c r="G4422" s="241"/>
      <c r="H4422" s="241"/>
      <c r="I4422" s="241"/>
      <c r="J4422" s="241"/>
      <c r="K4422" s="241"/>
      <c r="L4422" s="248"/>
      <c r="M4422" s="249"/>
      <c r="N4422" s="52">
        <f>IFERROR(VLOOKUP($A4422,$A$106:$Q$3105,5,FALSE),"DNP")</f>
        <v>5</v>
      </c>
      <c r="O4422" s="52">
        <f>IFERROR(VLOOKUP($A4422,$A$106:$Q$3105,6,FALSE),"DNP")</f>
        <v>4</v>
      </c>
      <c r="P4422" s="52">
        <f>IFERROR(VLOOKUP($A4422,$A$106:$Q$3105,7,FALSE),"DNP")</f>
        <v>7</v>
      </c>
      <c r="Q4422" s="52">
        <f>IFERROR(VLOOKUP($A4422,$A$106:$Q$3105,8,FALSE),"DNP")</f>
        <v>4</v>
      </c>
      <c r="R4422" s="52">
        <f>IFERROR(VLOOKUP($A4422,$A$106:$Q$3105,9,FALSE),"DNP")</f>
        <v>3</v>
      </c>
      <c r="S4422" s="52">
        <f>IFERROR(VLOOKUP($A4422,$A$106:$Q$3105,10,FALSE),"DNP")</f>
        <v>4</v>
      </c>
      <c r="T4422" s="52">
        <f>IFERROR(VLOOKUP($A4422,$A$106:$Q$3105,11,FALSE),"DNP")</f>
        <v>3</v>
      </c>
      <c r="U4422" s="52">
        <f>IFERROR(VLOOKUP($A4422,$A$106:$Q$3105,12,FALSE),"DNP")</f>
        <v>4</v>
      </c>
      <c r="V4422" s="52">
        <f>IFERROR(VLOOKUP($A4422,$A$106:$Q$3105,13,FALSE),"DNP")</f>
        <v>5</v>
      </c>
      <c r="W4422" s="239">
        <f>IF(OR(V4422="DNP",V4422=""),"DNP",SUM(N4422:V4422))</f>
        <v>39</v>
      </c>
      <c r="X4422" s="240">
        <f>IFERROR(VLOOKUP($A4422,$A$106:$Q$3105,17,FALSE),"DNP")</f>
        <v>2</v>
      </c>
      <c r="Y4422" s="49" t="str">
        <f t="shared" ref="Y4422" si="4514">IF(X4422="DNP","DNP",IF(X4422=1,"T",IF(X4422&gt;1,"W","L")))</f>
        <v>W</v>
      </c>
      <c r="Z4422" s="49">
        <f t="shared" si="4457"/>
        <v>0</v>
      </c>
      <c r="AA4422" s="244">
        <f t="shared" si="4458"/>
        <v>0</v>
      </c>
      <c r="AB4422" s="250">
        <f t="shared" ref="AB4422" si="4515">IF(AE4422&gt;=4,ROUNDDOWN((((VLOOKUP(MAX(AE4405:AE4422),AE4405:AK4422,7,FALSE)+VLOOKUP(MAX(AE4405:AE4422)-1,AE4405:AK4422,7,FALSE)+VLOOKUP(MAX(AE4405:AE4422)-2,AE4405:AK4422,7,FALSE)+VLOOKUP(MAX(AE4405:AE4422)-3,AE4405:AK4422,7,FALSE))/4)-36)*0.8,0),G4403)</f>
        <v>4</v>
      </c>
      <c r="AC4422" s="246">
        <f t="shared" si="4491"/>
        <v>18</v>
      </c>
      <c r="AD4422" t="str">
        <f>IF(W4422&lt;&gt;"DNP","P","DNP")</f>
        <v>P</v>
      </c>
      <c r="AE4422" s="52">
        <f>COUNTIF(AD4405:AD4422,"=P")</f>
        <v>18</v>
      </c>
      <c r="AF4422" t="str">
        <f t="shared" si="4461"/>
        <v>R</v>
      </c>
      <c r="AG4422" s="247">
        <f>IF(OR(W4422="DNP",W4422="")=TRUE,0,((W4424-W4422)*0.4)+(IF(Y4422="W",0.3,IF(Y4422="T",0,-0.3)))+(IF(X4422="",0,X4422*0.3)))+IF(OR(L4422="DNP",L4422="")=TRUE,0,((L4424-L4422)*0.4)+(IF(Y4422="W",0.3,IF(Y4422="T",0,-0.3)))+(IF(M4422="",0,M4422*0.3)))</f>
        <v>2.5888888888888859</v>
      </c>
      <c r="AH4422" s="247">
        <f t="shared" si="4472"/>
        <v>2.9395555555555504</v>
      </c>
      <c r="AI4422">
        <f t="shared" si="4465"/>
        <v>13</v>
      </c>
      <c r="AJ4422">
        <f t="shared" ref="AJ4422" si="4516">AI4422+VLOOKUP(A4422,$A$2999:$O$3103,15,FALSE)</f>
        <v>16</v>
      </c>
      <c r="AK4422">
        <f t="shared" si="4463"/>
        <v>39</v>
      </c>
    </row>
    <row r="4423" spans="1:37" ht="18" x14ac:dyDescent="0.25">
      <c r="A4423" s="238" t="str">
        <f>CONCATENATE($C$10,"S&amp;AP",A4403)</f>
        <v>2015S&amp;AP81</v>
      </c>
      <c r="B4423" s="251" t="s">
        <v>321</v>
      </c>
      <c r="C4423" s="252" t="str">
        <f>CONCATENATE(SUM(C4405:C4422)+100,COUNT(C4405:C4422)+100)</f>
        <v>145109</v>
      </c>
      <c r="D4423" s="252" t="str">
        <f t="shared" ref="D4423:K4423" si="4517">CONCATENATE(SUM(D4405:D4422)+100,COUNT(D4405:D4422)+100)</f>
        <v>141109</v>
      </c>
      <c r="E4423" s="252" t="str">
        <f t="shared" si="4517"/>
        <v>157109</v>
      </c>
      <c r="F4423" s="252" t="str">
        <f t="shared" si="4517"/>
        <v>144109</v>
      </c>
      <c r="G4423" s="252" t="str">
        <f t="shared" si="4517"/>
        <v>145109</v>
      </c>
      <c r="H4423" s="252" t="str">
        <f t="shared" si="4517"/>
        <v>131109</v>
      </c>
      <c r="I4423" s="252" t="str">
        <f t="shared" si="4517"/>
        <v>141109</v>
      </c>
      <c r="J4423" s="252" t="str">
        <f t="shared" si="4517"/>
        <v>131109</v>
      </c>
      <c r="K4423" s="252" t="str">
        <f t="shared" si="4517"/>
        <v>146109</v>
      </c>
      <c r="L4423" s="253"/>
      <c r="M4423" s="254">
        <f>SUM(M4405:M4422)</f>
        <v>12</v>
      </c>
      <c r="N4423" s="252" t="str">
        <f>CONCATENATE(SUM(N4405:N4422)+100,COUNT(N4405:N4422)+100)</f>
        <v>148109</v>
      </c>
      <c r="O4423" s="252" t="str">
        <f t="shared" ref="O4423:V4423" si="4518">CONCATENATE(SUM(O4405:O4422)+100,COUNT(O4405:O4422)+100)</f>
        <v>145109</v>
      </c>
      <c r="P4423" s="252" t="str">
        <f t="shared" si="4518"/>
        <v>156109</v>
      </c>
      <c r="Q4423" s="252" t="str">
        <f t="shared" si="4518"/>
        <v>139109</v>
      </c>
      <c r="R4423" s="252" t="str">
        <f t="shared" si="4518"/>
        <v>133109</v>
      </c>
      <c r="S4423" s="252" t="str">
        <f t="shared" si="4518"/>
        <v>143109</v>
      </c>
      <c r="T4423" s="252" t="str">
        <f t="shared" si="4518"/>
        <v>135109</v>
      </c>
      <c r="U4423" s="252" t="str">
        <f t="shared" si="4518"/>
        <v>146109</v>
      </c>
      <c r="V4423" s="252" t="str">
        <f t="shared" si="4518"/>
        <v>144109</v>
      </c>
      <c r="W4423" s="253"/>
      <c r="X4423" s="254">
        <f>SUM(X4405:X4422)</f>
        <v>8</v>
      </c>
      <c r="Y4423" s="255"/>
      <c r="Z4423" s="256"/>
      <c r="AA4423" s="257"/>
      <c r="AB4423" s="52"/>
      <c r="AC4423" s="52"/>
    </row>
    <row r="4424" spans="1:37" ht="18" x14ac:dyDescent="0.25">
      <c r="B4424" s="251" t="s">
        <v>322</v>
      </c>
      <c r="C4424" s="258">
        <f>AVERAGE(C4405:C4422)</f>
        <v>5</v>
      </c>
      <c r="D4424" s="258">
        <f t="shared" ref="D4424:K4424" si="4519">AVERAGE(D4405:D4422)</f>
        <v>4.5555555555555554</v>
      </c>
      <c r="E4424" s="258">
        <f t="shared" si="4519"/>
        <v>6.333333333333333</v>
      </c>
      <c r="F4424" s="258">
        <f t="shared" si="4519"/>
        <v>4.8888888888888893</v>
      </c>
      <c r="G4424" s="258">
        <f t="shared" si="4519"/>
        <v>5</v>
      </c>
      <c r="H4424" s="258">
        <f t="shared" si="4519"/>
        <v>3.4444444444444446</v>
      </c>
      <c r="I4424" s="258">
        <f t="shared" si="4519"/>
        <v>4.5555555555555554</v>
      </c>
      <c r="J4424" s="258">
        <f t="shared" si="4519"/>
        <v>3.4444444444444446</v>
      </c>
      <c r="K4424" s="258">
        <f t="shared" si="4519"/>
        <v>5.1111111111111107</v>
      </c>
      <c r="L4424" s="259">
        <f>SUM(C4424:K4424)</f>
        <v>42.333333333333329</v>
      </c>
      <c r="M4424" s="260"/>
      <c r="N4424" s="258">
        <f>AVERAGE(N4405:N4422)</f>
        <v>5.333333333333333</v>
      </c>
      <c r="O4424" s="258">
        <f t="shared" ref="O4424:V4424" si="4520">AVERAGE(O4405:O4422)</f>
        <v>5</v>
      </c>
      <c r="P4424" s="261">
        <f t="shared" si="4520"/>
        <v>6.2222222222222223</v>
      </c>
      <c r="Q4424" s="261">
        <f t="shared" si="4520"/>
        <v>4.333333333333333</v>
      </c>
      <c r="R4424" s="261">
        <f t="shared" si="4520"/>
        <v>3.6666666666666665</v>
      </c>
      <c r="S4424" s="261">
        <f t="shared" si="4520"/>
        <v>4.7777777777777777</v>
      </c>
      <c r="T4424" s="261">
        <f t="shared" si="4520"/>
        <v>3.8888888888888888</v>
      </c>
      <c r="U4424" s="261">
        <f t="shared" si="4520"/>
        <v>5.1111111111111107</v>
      </c>
      <c r="V4424" s="261">
        <f t="shared" si="4520"/>
        <v>4.8888888888888893</v>
      </c>
      <c r="W4424" s="262">
        <f>SUM(N4424:V4424)</f>
        <v>43.222222222222214</v>
      </c>
      <c r="X4424" s="260"/>
      <c r="Y4424" s="148"/>
      <c r="Z4424" s="263"/>
      <c r="AA4424" s="264"/>
      <c r="AB4424" s="52"/>
      <c r="AC4424" s="52"/>
    </row>
    <row r="4425" spans="1:37" x14ac:dyDescent="0.25">
      <c r="B4425" s="265"/>
      <c r="C4425" s="266"/>
      <c r="D4425" s="265"/>
      <c r="E4425" s="266"/>
      <c r="F4425" s="265"/>
      <c r="G4425" s="266"/>
      <c r="H4425" s="265"/>
      <c r="I4425" s="266"/>
      <c r="J4425" s="265"/>
      <c r="K4425" s="266"/>
      <c r="L4425" s="265"/>
      <c r="M4425" s="266"/>
      <c r="N4425" s="265"/>
      <c r="O4425" s="266"/>
      <c r="P4425" s="265"/>
      <c r="Q4425" s="266"/>
      <c r="R4425" s="265"/>
      <c r="S4425" s="266"/>
      <c r="T4425" s="265"/>
      <c r="U4425" s="266"/>
      <c r="V4425" s="265"/>
      <c r="W4425" s="266"/>
      <c r="X4425" s="265"/>
      <c r="Y4425" s="266"/>
      <c r="Z4425" s="265"/>
      <c r="AA4425" s="266"/>
      <c r="AB4425" s="265"/>
      <c r="AC4425" s="266"/>
    </row>
    <row r="4426" spans="1:37" ht="18.75" thickBot="1" x14ac:dyDescent="0.3">
      <c r="B4426" s="267"/>
      <c r="C4426" s="267"/>
      <c r="D4426" s="267"/>
      <c r="E4426" s="288" t="s">
        <v>323</v>
      </c>
      <c r="F4426" s="289"/>
      <c r="G4426" s="289"/>
      <c r="H4426" s="289"/>
      <c r="I4426" s="289"/>
      <c r="J4426" s="289"/>
      <c r="K4426" s="289"/>
      <c r="L4426" s="289"/>
      <c r="M4426" s="289"/>
    </row>
    <row r="4427" spans="1:37" ht="16.5" thickBot="1" x14ac:dyDescent="0.3">
      <c r="B4427" s="267"/>
      <c r="C4427" s="52"/>
      <c r="D4427" s="268" t="s">
        <v>324</v>
      </c>
      <c r="E4427" s="290" t="s">
        <v>325</v>
      </c>
      <c r="F4427" s="291"/>
      <c r="G4427" s="291"/>
      <c r="H4427" s="291"/>
      <c r="I4427" s="291"/>
      <c r="J4427" s="291"/>
      <c r="K4427" s="291"/>
      <c r="L4427" s="291"/>
      <c r="M4427" s="292"/>
      <c r="P4427" t="s">
        <v>326</v>
      </c>
      <c r="R4427" t="s">
        <v>327</v>
      </c>
    </row>
    <row r="4428" spans="1:37" x14ac:dyDescent="0.25">
      <c r="B4428" s="267"/>
      <c r="C4428" s="52"/>
      <c r="D4428" s="269">
        <f>MAX(AC4405:AC4422)</f>
        <v>18</v>
      </c>
      <c r="E4428" s="270" t="s">
        <v>328</v>
      </c>
      <c r="F4428" s="271" t="s">
        <v>329</v>
      </c>
      <c r="G4428" s="271" t="s">
        <v>330</v>
      </c>
      <c r="H4428" s="271" t="s">
        <v>331</v>
      </c>
      <c r="I4428" s="271" t="s">
        <v>332</v>
      </c>
      <c r="J4428" s="271" t="s">
        <v>19</v>
      </c>
      <c r="K4428" s="271" t="s">
        <v>333</v>
      </c>
      <c r="L4428" s="271" t="s">
        <v>334</v>
      </c>
      <c r="M4428" s="272" t="s">
        <v>312</v>
      </c>
      <c r="N4428" t="s">
        <v>318</v>
      </c>
      <c r="O4428" s="273" t="s">
        <v>18</v>
      </c>
      <c r="P4428" s="274" t="s">
        <v>335</v>
      </c>
      <c r="Q4428" s="274" t="s">
        <v>336</v>
      </c>
      <c r="R4428" t="s">
        <v>0</v>
      </c>
      <c r="S4428" t="s">
        <v>1</v>
      </c>
      <c r="T4428" t="s">
        <v>13</v>
      </c>
      <c r="U4428" t="s">
        <v>337</v>
      </c>
      <c r="V4428" s="237" t="s">
        <v>338</v>
      </c>
      <c r="W4428" s="237" t="s">
        <v>339</v>
      </c>
      <c r="X4428" s="237" t="s">
        <v>340</v>
      </c>
      <c r="Y4428" s="237" t="s">
        <v>341</v>
      </c>
      <c r="Z4428" s="237" t="s">
        <v>342</v>
      </c>
      <c r="AA4428" s="237" t="s">
        <v>343</v>
      </c>
      <c r="AB4428" s="237" t="s">
        <v>344</v>
      </c>
      <c r="AC4428" s="237" t="s">
        <v>345</v>
      </c>
    </row>
    <row r="4429" spans="1:37" ht="16.5" thickBot="1" x14ac:dyDescent="0.3">
      <c r="A4429" s="238" t="str">
        <f>CONCATENATE($C$10,"P",A4403)</f>
        <v>2015P81</v>
      </c>
      <c r="B4429" s="275"/>
      <c r="C4429" s="52" t="str">
        <f>C4403</f>
        <v>Bill John</v>
      </c>
      <c r="D4429" s="276">
        <f>IF(D4428=0,G4403,VLOOKUP(D4428,B4405:AB4422,27,FALSE))</f>
        <v>4</v>
      </c>
      <c r="E4429" s="277">
        <f>E4432+E4435</f>
        <v>20</v>
      </c>
      <c r="F4429" s="277">
        <f>F4432+F4435</f>
        <v>9</v>
      </c>
      <c r="G4429" s="277">
        <f>G4432+G4435</f>
        <v>7</v>
      </c>
      <c r="H4429" s="277">
        <f>H4432+H4435</f>
        <v>2</v>
      </c>
      <c r="I4429" s="277">
        <f>I4432+I4435</f>
        <v>36</v>
      </c>
      <c r="J4429" s="278">
        <f>E4429/I4429</f>
        <v>0.55555555555555558</v>
      </c>
      <c r="K4429" s="279">
        <f>F4429/SUM(F4429:H4429)</f>
        <v>0.5</v>
      </c>
      <c r="L4429" s="277">
        <f>L4432+L4435</f>
        <v>6</v>
      </c>
      <c r="M4429" s="277">
        <f>M4432+M4435</f>
        <v>66</v>
      </c>
      <c r="N4429" s="247">
        <f>VLOOKUP(D4428,AC4405:AH4422,6,FALSE)</f>
        <v>2.9395555555555504</v>
      </c>
      <c r="O4429">
        <f>IFERROR(VLOOKUP(D4428,AC4405:AI4422,7,FALSE),AI4405)</f>
        <v>13</v>
      </c>
      <c r="P4429" s="134">
        <f>IF(D4429&lt;=-1,ROUNDUP(((((ROUNDDOWN((AVERAGE(L4405:L4422,W4405:W4422)-36)*0.8,0)+0.001)/0.8)+36)*(COUNT(L4405:L4422,W4405:W4422)+1))-SUM(L4405:L4422,W4405:W4422),0),ROUNDUP(((((ROUNDDOWN((AVERAGE(L4405:L4422,W4405:W4422)-36)*0.8,0)+1)/0.8)+36)*(COUNT(L4405:L4422,W4405:W4422)+1))-SUM(L4405:L4422,W4405:W4422),0))</f>
        <v>57</v>
      </c>
      <c r="Q4429" s="134">
        <f>IF(ROUNDDOWN((AVERAGE(L4405:L4422,W4405:W4422)-36)*0.8,0)&lt;=0,ROUNDDOWN(((((ROUNDDOWN((AVERAGE(L4405:L4422,W4405:W4422)-36)*0.8,0)-1)/0.8)+36)*(COUNT(L4405:L4422,W4405:W4422)+1))-SUM(L4405:L4422,W4405:W4422),0),ROUNDDOWN(((((ROUNDDOWN((AVERAGE(L4405:L4422,W4405:W4422)-36)*0.8,0)-0.001)/0.8)+36)*(COUNT(L4405:L4422,W4405:W4422)+1))-SUM(L4405:L4422,W4405:W4422),0))</f>
        <v>32</v>
      </c>
      <c r="R4429" s="247">
        <f>L4424</f>
        <v>42.333333333333329</v>
      </c>
      <c r="S4429" s="247">
        <f>W4424</f>
        <v>43.222222222222214</v>
      </c>
      <c r="T4429">
        <f>SUMIF(AD4405:AD4422,"P",AI4405:AI4422)</f>
        <v>213</v>
      </c>
      <c r="U4429">
        <f>SUMIF(AD4405:AD4422,"P",AJ4405:AJ4422)</f>
        <v>212</v>
      </c>
      <c r="V4429" s="280">
        <f>SUM(COUNTIF(C4405:C4422,3),COUNTIF(D4405:D4422,2),COUNTIF(E4405:E4422,3),COUNTIF(F4405:F4422,2),COUNTIF(G4405:G4422,2),COUNTIF(H4405:H4422,1),COUNTIF(I4405:I4422,2),COUNTIF(J4405:J4422,1),COUNTIF(K4405:K4422,2),COUNTIF(N4405:N4422,2),COUNTIF(O4405:O4422,2),COUNTIF(P4405:P4422,3),COUNTIF(Q4405:Q4422,2),COUNTIF(R4405:R4422,1),COUNTIF(S4405:S4422,2),COUNTIF(T4405:T4422,1),COUNTIF(U4405:U4422,2),COUNTIF(V4405:V4422,3))/(9*MAX($AE4405:$AE4422))</f>
        <v>0</v>
      </c>
      <c r="W4429" s="280">
        <f>SUM(COUNTIF(C4405:C4422,4),COUNTIF(D4405:D4422,3),COUNTIF(E4405:E4422,4),COUNTIF(F4405:F4422,3),COUNTIF(G4405:G4422,3),COUNTIF(H4405:H4422,2),COUNTIF(I4405:I4422,3),COUNTIF(J4405:J4422,2),COUNTIF(K4405:K4422,3),COUNTIF(N4405:N4422,3),COUNTIF(O4405:O4422,3),COUNTIF(P4405:P4422,4),COUNTIF(Q4405:Q4422,3),COUNTIF(R4405:R4422,2),COUNTIF(S4405:S4422,3),COUNTIF(T4405:T4422,2),COUNTIF(U4405:U4422,3),COUNTIF(V4405:V4422,4))/(9*MAX($AE4405:$AE4422))</f>
        <v>4.9382716049382713E-2</v>
      </c>
      <c r="X4429" s="280">
        <f>SUM(COUNTIF(C4405:C4422,5),COUNTIF(D4405:D4422,4),COUNTIF(E4405:E4422,5),COUNTIF(F4405:F4422,4),COUNTIF(G4405:G4422,4),COUNTIF(H4405:H4422,3),COUNTIF(I4405:I4422,4),COUNTIF(J4405:J4422,3),COUNTIF(K4405:K4422,4),COUNTIF(N4405:N4422,4),COUNTIF(O4405:O4422,4),COUNTIF(P4405:P4422,5),COUNTIF(Q4405:Q4422,4),COUNTIF(R4405:R4422,3),COUNTIF(S4405:S4422,4),COUNTIF(T4405:T4422,3),COUNTIF(U4405:U4422,4),COUNTIF(V4405:V4422,5))/(9*MAX($AE4405:$AE4422))</f>
        <v>0.40123456790123457</v>
      </c>
      <c r="Y4429" s="280">
        <f>SUM(COUNTIF(C4405:C4422,6),COUNTIF(D4405:D4422,5),COUNTIF(E4405:E4422,6),COUNTIF(F4405:F4422,5),COUNTIF(G4405:G4422,5),COUNTIF(H4405:H4422,4),COUNTIF(I4405:I4422,5),COUNTIF(J4405:J4422,4),COUNTIF(K4405:K4422,5),COUNTIF(N4405:N4422,5),COUNTIF(O4405:O4422,5),COUNTIF(P4405:P4422,6),COUNTIF(Q4405:Q4422,5),COUNTIF(R4405:R4422,4),COUNTIF(S4405:S4422,5),COUNTIF(T4405:T4422,4),COUNTIF(U4405:U4422,5),COUNTIF(V4405:V4422,6))/(9*MAX($AE4405:$AE4422))</f>
        <v>0.33950617283950618</v>
      </c>
      <c r="Z4429" s="280">
        <f>SUM(COUNTIF(C4405:C4422,"&gt;=7"),COUNTIF(D4405:D4422,"&gt;=6"),COUNTIF(E4405:E4422,"&gt;=7"),COUNTIF(F4405:F4422,"&gt;=6"),COUNTIF(G4405:G4422,"&gt;=6"),COUNTIF(H4405:H4422,"&gt;=5"),COUNTIF(I4405:I4422,"&gt;=6"),COUNTIF(J4405:J4422,"&gt;=5"),COUNTIF(K4405:K4422,"&gt;=6"),COUNTIF(N4405:N4422,"&gt;=6"),COUNTIF(O4405:O4422,"&gt;=6"),COUNTIF(P4405:P4422,"&gt;=7"),COUNTIF(Q4405:Q4422,"&gt;=6"),COUNTIF(R4405:R4422,"&gt;=5"),COUNTIF(S4405:S4422,"&gt;=6"),COUNTIF(T4405:T4422,"&gt;=5"),COUNTIF(U4405:U4422,"&gt;=6"),COUNTIF(V4405:V4422,"&gt;=7"))/(9*MAX($AE4405:$AE4422))</f>
        <v>0.20987654320987653</v>
      </c>
      <c r="AA4429">
        <f>AVERAGE(AI4405:AI4414)</f>
        <v>12.2</v>
      </c>
      <c r="AB4429">
        <f t="shared" ref="AB4429" si="4521">MAX(AI4405:AI4422)</f>
        <v>13</v>
      </c>
      <c r="AC4429">
        <f>MIN(AI4405:AI4421)</f>
        <v>9</v>
      </c>
    </row>
    <row r="4430" spans="1:37" x14ac:dyDescent="0.25">
      <c r="E4430" s="293" t="s">
        <v>346</v>
      </c>
      <c r="F4430" s="294"/>
      <c r="G4430" s="294"/>
      <c r="H4430" s="294"/>
      <c r="I4430" s="294"/>
      <c r="J4430" s="294"/>
      <c r="K4430" s="294"/>
      <c r="L4430" s="294"/>
      <c r="M4430" s="295"/>
    </row>
    <row r="4431" spans="1:37" x14ac:dyDescent="0.25">
      <c r="E4431" s="270" t="s">
        <v>328</v>
      </c>
      <c r="F4431" s="271" t="s">
        <v>329</v>
      </c>
      <c r="G4431" s="271" t="s">
        <v>330</v>
      </c>
      <c r="H4431" s="271" t="s">
        <v>331</v>
      </c>
      <c r="I4431" s="271" t="s">
        <v>332</v>
      </c>
      <c r="J4431" s="271" t="s">
        <v>19</v>
      </c>
      <c r="K4431" s="271" t="s">
        <v>333</v>
      </c>
      <c r="L4431" s="271" t="s">
        <v>334</v>
      </c>
      <c r="M4431" s="272" t="s">
        <v>312</v>
      </c>
    </row>
    <row r="4432" spans="1:37" ht="16.5" thickBot="1" x14ac:dyDescent="0.3">
      <c r="E4432" s="281">
        <f>M4423</f>
        <v>12</v>
      </c>
      <c r="F4432" s="199">
        <f>COUNTIF(M4405:M4422,"&gt;1")</f>
        <v>5</v>
      </c>
      <c r="G4432" s="199">
        <f>COUNTIF(M4405:M4422,"&lt;1")</f>
        <v>2</v>
      </c>
      <c r="H4432" s="199">
        <f>COUNTIF(M4405:M4422,"=1")</f>
        <v>2</v>
      </c>
      <c r="I4432" s="199">
        <f>SUM(F4432:H4432)*2</f>
        <v>18</v>
      </c>
      <c r="J4432" s="278">
        <f>E4432/I4432</f>
        <v>0.66666666666666663</v>
      </c>
      <c r="K4432" s="279">
        <f>F4432/SUM(F4432:H4432)</f>
        <v>0.55555555555555558</v>
      </c>
      <c r="L4432" s="282">
        <f>SUM(Z4405,Z4407,Z4409,Z4411,Z4413,Z4415,Z4417,Z4419,Z4421)</f>
        <v>5</v>
      </c>
      <c r="M4432" s="283">
        <f>SUM(AA4405,AA4407,AA4409,AA4411,AA4413,AA4415,AA4417,AA4419,AA4421)</f>
        <v>54</v>
      </c>
    </row>
    <row r="4433" spans="1:37" x14ac:dyDescent="0.25">
      <c r="E4433" s="293" t="s">
        <v>347</v>
      </c>
      <c r="F4433" s="294"/>
      <c r="G4433" s="294"/>
      <c r="H4433" s="294"/>
      <c r="I4433" s="294"/>
      <c r="J4433" s="294"/>
      <c r="K4433" s="294"/>
      <c r="L4433" s="294"/>
      <c r="M4433" s="295"/>
    </row>
    <row r="4434" spans="1:37" x14ac:dyDescent="0.25">
      <c r="E4434" s="270" t="s">
        <v>328</v>
      </c>
      <c r="F4434" s="271" t="s">
        <v>329</v>
      </c>
      <c r="G4434" s="271" t="s">
        <v>330</v>
      </c>
      <c r="H4434" s="271" t="s">
        <v>331</v>
      </c>
      <c r="I4434" s="271" t="s">
        <v>332</v>
      </c>
      <c r="J4434" s="271" t="s">
        <v>19</v>
      </c>
      <c r="K4434" s="271" t="s">
        <v>333</v>
      </c>
      <c r="L4434" s="271" t="s">
        <v>334</v>
      </c>
      <c r="M4434" s="272" t="s">
        <v>312</v>
      </c>
    </row>
    <row r="4435" spans="1:37" ht="16.5" thickBot="1" x14ac:dyDescent="0.3">
      <c r="E4435" s="281">
        <f>X4423</f>
        <v>8</v>
      </c>
      <c r="F4435" s="199">
        <f>COUNTIF(X4405:X4422,"&gt;1")</f>
        <v>4</v>
      </c>
      <c r="G4435" s="199">
        <f>COUNTIF(X4405:X4422,"&lt;1")</f>
        <v>5</v>
      </c>
      <c r="H4435" s="199">
        <f>COUNTIF(X4405:X4422,"=1")</f>
        <v>0</v>
      </c>
      <c r="I4435" s="199">
        <f>SUM(F4435:H4435)*2</f>
        <v>18</v>
      </c>
      <c r="J4435" s="278">
        <f>E4435/I4435</f>
        <v>0.44444444444444442</v>
      </c>
      <c r="K4435" s="279">
        <f>F4435/SUM(F4435:H4435)</f>
        <v>0.44444444444444442</v>
      </c>
      <c r="L4435" s="284">
        <f>SUM(Z4406,Z4408,Z4410,Z4412,Z4414,Z4416,Z4418,Z4420,Z4422)</f>
        <v>1</v>
      </c>
      <c r="M4435" s="285">
        <f>SUM(AA4406,AA4408,AA4410,AA4412,AA4414,AA4416,AA4418,AA4420,AA4422)</f>
        <v>12</v>
      </c>
    </row>
    <row r="4437" spans="1:37" ht="16.5" thickBot="1" x14ac:dyDescent="0.3"/>
    <row r="4438" spans="1:37" ht="21" thickBot="1" x14ac:dyDescent="0.35">
      <c r="A4438" s="223">
        <v>82</v>
      </c>
      <c r="B4438" s="224"/>
      <c r="C4438" s="225" t="s">
        <v>256</v>
      </c>
      <c r="D4438" s="225"/>
      <c r="E4438" s="225"/>
      <c r="F4438" s="23" t="s">
        <v>308</v>
      </c>
      <c r="G4438" s="226">
        <v>5</v>
      </c>
      <c r="I4438" s="225"/>
      <c r="J4438" s="52"/>
      <c r="K4438" s="52"/>
      <c r="L4438" s="231" t="s">
        <v>0</v>
      </c>
      <c r="M4438" s="287"/>
      <c r="N4438" s="225"/>
      <c r="O4438" s="225"/>
      <c r="P4438" s="225"/>
      <c r="Q4438" s="225"/>
      <c r="R4438" s="225" t="s">
        <v>309</v>
      </c>
      <c r="S4438" s="226"/>
      <c r="T4438" s="52"/>
      <c r="U4438" s="52"/>
      <c r="V4438" s="52"/>
      <c r="W4438" s="231" t="s">
        <v>1</v>
      </c>
      <c r="X4438" s="287"/>
      <c r="Y4438" s="52"/>
      <c r="Z4438" s="52"/>
      <c r="AA4438" s="52"/>
      <c r="AB4438" s="52"/>
      <c r="AC4438" s="52"/>
    </row>
    <row r="4439" spans="1:37" ht="16.5" thickBot="1" x14ac:dyDescent="0.3">
      <c r="B4439" s="52" t="s">
        <v>4</v>
      </c>
      <c r="C4439" s="228">
        <v>1</v>
      </c>
      <c r="D4439" s="229">
        <v>2</v>
      </c>
      <c r="E4439" s="229">
        <v>3</v>
      </c>
      <c r="F4439" s="229">
        <v>4</v>
      </c>
      <c r="G4439" s="229">
        <v>5</v>
      </c>
      <c r="H4439" s="229">
        <v>6</v>
      </c>
      <c r="I4439" s="229">
        <v>7</v>
      </c>
      <c r="J4439" s="229">
        <v>8</v>
      </c>
      <c r="K4439" s="230">
        <v>9</v>
      </c>
      <c r="L4439" s="231" t="s">
        <v>69</v>
      </c>
      <c r="M4439" s="232" t="s">
        <v>8</v>
      </c>
      <c r="N4439" s="233">
        <v>10</v>
      </c>
      <c r="O4439" s="234">
        <v>11</v>
      </c>
      <c r="P4439" s="234">
        <v>12</v>
      </c>
      <c r="Q4439" s="234">
        <v>13</v>
      </c>
      <c r="R4439" s="234">
        <v>14</v>
      </c>
      <c r="S4439" s="234">
        <v>15</v>
      </c>
      <c r="T4439" s="234">
        <v>16</v>
      </c>
      <c r="U4439" s="234">
        <v>17</v>
      </c>
      <c r="V4439" s="234">
        <v>18</v>
      </c>
      <c r="W4439" s="231" t="s">
        <v>69</v>
      </c>
      <c r="X4439" s="232" t="s">
        <v>8</v>
      </c>
      <c r="Y4439" s="235" t="s">
        <v>310</v>
      </c>
      <c r="Z4439" s="236" t="s">
        <v>311</v>
      </c>
      <c r="AA4439" s="235" t="s">
        <v>312</v>
      </c>
      <c r="AB4439" s="235" t="s">
        <v>313</v>
      </c>
      <c r="AC4439" s="237" t="s">
        <v>314</v>
      </c>
      <c r="AD4439" s="237" t="s">
        <v>315</v>
      </c>
      <c r="AE4439" s="237" t="s">
        <v>316</v>
      </c>
      <c r="AF4439" s="237" t="s">
        <v>192</v>
      </c>
      <c r="AG4439" s="237" t="s">
        <v>317</v>
      </c>
      <c r="AH4439" s="237" t="s">
        <v>318</v>
      </c>
      <c r="AI4439" s="237" t="s">
        <v>18</v>
      </c>
      <c r="AJ4439" s="237" t="s">
        <v>319</v>
      </c>
      <c r="AK4439" t="s">
        <v>69</v>
      </c>
    </row>
    <row r="4440" spans="1:37" ht="16.5" thickBot="1" x14ac:dyDescent="0.3">
      <c r="A4440" s="238" t="str">
        <f>CONCATENATE($C$10,"Wk ",B4440,"P",A4438)</f>
        <v>2015Wk 1P82</v>
      </c>
      <c r="B4440" s="52">
        <v>1</v>
      </c>
      <c r="C4440" s="52">
        <f>IFERROR(VLOOKUP($A4440,$A$106:$Q$3105,5,FALSE),"DNP")</f>
        <v>5</v>
      </c>
      <c r="D4440" s="52">
        <f>IFERROR(VLOOKUP($A4440,$A$106:$Q$3105,6,FALSE),"DNP")</f>
        <v>4</v>
      </c>
      <c r="E4440" s="52">
        <f>IFERROR(VLOOKUP($A4440,$A$106:$Q$3105,7,FALSE),"DNP")</f>
        <v>7</v>
      </c>
      <c r="F4440" s="52">
        <f>IFERROR(VLOOKUP($A4440,$A$106:$Q$3105,8,FALSE),"DNP")</f>
        <v>4</v>
      </c>
      <c r="G4440" s="52">
        <f>IFERROR(VLOOKUP($A4440,$A$106:$Q$3105,9,FALSE),"DNP")</f>
        <v>4</v>
      </c>
      <c r="H4440" s="52">
        <f>IFERROR(VLOOKUP($A4440,$A$106:$Q$3105,10,FALSE),"DNP")</f>
        <v>4</v>
      </c>
      <c r="I4440" s="52">
        <f>IFERROR(VLOOKUP($A4440,$A$106:$Q$3105,11,FALSE),"DNP")</f>
        <v>5</v>
      </c>
      <c r="J4440" s="52">
        <f>IFERROR(VLOOKUP($A4440,$A$106:$Q$3105,12,FALSE),"DNP")</f>
        <v>3</v>
      </c>
      <c r="K4440" s="52">
        <f>IFERROR(VLOOKUP($A4440,$A$106:$Q$3105,13,FALSE),"DNP")</f>
        <v>5</v>
      </c>
      <c r="L4440" s="239">
        <f>IF(OR(K4440="DNP",K4440=""),"DNP",SUM(C4440:K4440))</f>
        <v>41</v>
      </c>
      <c r="M4440" s="240">
        <f>IFERROR(VLOOKUP($A4440,$A$106:$Q$3105,17,FALSE),"DNP")</f>
        <v>2</v>
      </c>
      <c r="N4440" s="241"/>
      <c r="O4440" s="241"/>
      <c r="P4440" s="241"/>
      <c r="Q4440" s="241"/>
      <c r="R4440" s="241"/>
      <c r="S4440" s="241"/>
      <c r="T4440" s="241"/>
      <c r="U4440" s="241"/>
      <c r="V4440" s="241"/>
      <c r="W4440" s="242"/>
      <c r="X4440" s="243"/>
      <c r="Y4440" s="49" t="str">
        <f>IF(M4440="DNP","DNP",IF(M4440=1,"T",IF(M4440&gt;1,"W","L")))</f>
        <v>W</v>
      </c>
      <c r="Z4440" s="49">
        <f t="shared" ref="Z4440:Z4457" si="4522">IFERROR(VLOOKUP($A4440,$A$106:$Q$3105,15,FALSE),"")</f>
        <v>0</v>
      </c>
      <c r="AA4440" s="244">
        <f t="shared" ref="AA4440:AA4457" si="4523">IFERROR(VLOOKUP($A4440,$A$106:$Q$3105,16,FALSE),"")</f>
        <v>0</v>
      </c>
      <c r="AB4440" s="245">
        <f t="shared" ref="AB4440" si="4524">G4438</f>
        <v>5</v>
      </c>
      <c r="AC4440" s="246">
        <f t="shared" ref="AC4440:AC4448" si="4525">IF(VLOOKUP(LEFT($A4440,8),$A$106:$Q$3105,17,FALSE)="Played",B4440,"")</f>
        <v>1</v>
      </c>
      <c r="AD4440" t="str">
        <f>IF(L4440&lt;&gt;"DNP","P","DNP")</f>
        <v>P</v>
      </c>
      <c r="AE4440" s="52">
        <f>COUNTIF(AD4440:AD4440,"=P")</f>
        <v>1</v>
      </c>
      <c r="AF4440" t="str">
        <f t="shared" ref="AF4440:AF4457" si="4526">IFERROR(VLOOKUP($A4440,$A$106:$R$3105,18,FALSE),"DNP")</f>
        <v>R</v>
      </c>
      <c r="AG4440" s="247">
        <f>IF(OR(W4440="DNP",W4440="")=TRUE,0,((W4459-W4440)*0.4)+(IF(Y4440="W",0.3,IF(Y4440="T",0,-0.3)))+(IF(X4440="",0,X4440*0.3)))+IF(OR(L4440="DNP",L4440="")=TRUE,0,((L4459-L4440)*0.4)+(IF(Y4440="W",0.3,IF(Y4440="T",0,-0.3)))+(IF(M4440="",0,M4440*0.3)))</f>
        <v>1.2111111111111112</v>
      </c>
      <c r="AH4440" s="247">
        <f>AG4440</f>
        <v>1.2111111111111112</v>
      </c>
      <c r="AI4440">
        <f>(34-(AB4440*2))/2</f>
        <v>12</v>
      </c>
      <c r="AJ4440">
        <f t="shared" ref="AJ4440" si="4527">AI4440+VLOOKUP(A4440,$A$160:$O$264,15,FALSE)</f>
        <v>13</v>
      </c>
      <c r="AK4440">
        <f t="shared" ref="AK4440" si="4528">IFERROR(L4440+W4440,"DNP")</f>
        <v>41</v>
      </c>
    </row>
    <row r="4441" spans="1:37" ht="16.5" thickBot="1" x14ac:dyDescent="0.3">
      <c r="A4441" s="238" t="str">
        <f>CONCATENATE($C$10,"Wk ",B4441,"P",A4438)</f>
        <v>2015Wk 2P82</v>
      </c>
      <c r="B4441" s="52">
        <v>2</v>
      </c>
      <c r="C4441" s="241"/>
      <c r="D4441" s="241"/>
      <c r="E4441" s="241"/>
      <c r="F4441" s="241"/>
      <c r="G4441" s="241"/>
      <c r="H4441" s="241"/>
      <c r="I4441" s="241"/>
      <c r="J4441" s="241"/>
      <c r="K4441" s="241"/>
      <c r="L4441" s="248"/>
      <c r="M4441" s="249"/>
      <c r="N4441" s="52">
        <f>IFERROR(VLOOKUP($A4441,$A$106:$Q$3105,5,FALSE),"DNP")</f>
        <v>5</v>
      </c>
      <c r="O4441" s="52">
        <f>IFERROR(VLOOKUP($A4441,$A$106:$Q$3105,6,FALSE),"DNP")</f>
        <v>8</v>
      </c>
      <c r="P4441" s="52">
        <f>IFERROR(VLOOKUP($A4441,$A$106:$Q$3105,7,FALSE),"DNP")</f>
        <v>5</v>
      </c>
      <c r="Q4441" s="52">
        <f>IFERROR(VLOOKUP($A4441,$A$106:$Q$3105,8,FALSE),"DNP")</f>
        <v>5</v>
      </c>
      <c r="R4441" s="52">
        <f>IFERROR(VLOOKUP($A4441,$A$106:$Q$3105,9,FALSE),"DNP")</f>
        <v>4</v>
      </c>
      <c r="S4441" s="52">
        <f>IFERROR(VLOOKUP($A4441,$A$106:$Q$3105,10,FALSE),"DNP")</f>
        <v>5</v>
      </c>
      <c r="T4441" s="52">
        <f>IFERROR(VLOOKUP($A4441,$A$106:$Q$3105,11,FALSE),"DNP")</f>
        <v>3</v>
      </c>
      <c r="U4441" s="52">
        <f>IFERROR(VLOOKUP($A4441,$A$106:$Q$3105,12,FALSE),"DNP")</f>
        <v>4</v>
      </c>
      <c r="V4441" s="52">
        <f>IFERROR(VLOOKUP($A4441,$A$106:$Q$3105,13,FALSE),"DNP")</f>
        <v>6</v>
      </c>
      <c r="W4441" s="239">
        <f>IF(OR(V4441="DNP",V4441=""),"DNP",SUM(N4441:V4441))</f>
        <v>45</v>
      </c>
      <c r="X4441" s="240">
        <f>IFERROR(VLOOKUP($A4441,$A$106:$Q$3105,17,FALSE),"DNP")</f>
        <v>1</v>
      </c>
      <c r="Y4441" s="49" t="str">
        <f>IF(X4441="DNP","DNP",IF(X4441=1,"T",IF(X4441&gt;1,"W","L")))</f>
        <v>T</v>
      </c>
      <c r="Z4441" s="49">
        <f t="shared" si="4522"/>
        <v>0</v>
      </c>
      <c r="AA4441" s="244">
        <f t="shared" si="4523"/>
        <v>0</v>
      </c>
      <c r="AB4441" s="245">
        <f t="shared" ref="AB4441" si="4529">G4438</f>
        <v>5</v>
      </c>
      <c r="AC4441" s="246">
        <f t="shared" si="4525"/>
        <v>2</v>
      </c>
      <c r="AD4441" t="str">
        <f>IF(W4441&lt;&gt;"DNP","P","DNP")</f>
        <v>P</v>
      </c>
      <c r="AE4441" s="52">
        <f>COUNTIF(AD4440:AD4441,"=P")</f>
        <v>2</v>
      </c>
      <c r="AF4441" t="str">
        <f t="shared" si="4526"/>
        <v>R</v>
      </c>
      <c r="AG4441" s="247">
        <f>IF(OR(W4441="DNP",W4441="")=TRUE,0,((W4459-W4441)*0.4)+(IF(Y4441="W",0.3,IF(Y4441="T",0,-0.3)))+(IF(X4441="",0,X4441*0.3)))+IF(OR(L4441="DNP",L4441="")=TRUE,0,((L4459-L4441)*0.4)+(IF(Y4441="W",0.3,IF(Y4441="T",0,-0.3)))+(IF(M4441="",0,M4441*0.3)))</f>
        <v>-0.14444444444444576</v>
      </c>
      <c r="AH4441" s="247">
        <f>AG4441+(AG4440*0.67)</f>
        <v>0.66699999999999893</v>
      </c>
      <c r="AI4441">
        <f t="shared" ref="AI4441:AI4457" si="4530">(34-(AB4441*2))/2</f>
        <v>12</v>
      </c>
      <c r="AJ4441">
        <f t="shared" ref="AJ4441" si="4531">AI4441+VLOOKUP(A4441,$A$327:$O$431,15,FALSE)</f>
        <v>10</v>
      </c>
      <c r="AK4441">
        <f t="shared" si="4463"/>
        <v>45</v>
      </c>
    </row>
    <row r="4442" spans="1:37" ht="16.5" thickBot="1" x14ac:dyDescent="0.3">
      <c r="A4442" s="238" t="str">
        <f>CONCATENATE($C$10,"Wk ",B4442,"P",A4438)</f>
        <v>2015Wk 3P82</v>
      </c>
      <c r="B4442" s="52">
        <v>3</v>
      </c>
      <c r="C4442" s="52">
        <f>IFERROR(VLOOKUP($A4442,$A$106:$Q$3105,5,FALSE),"DNP")</f>
        <v>6</v>
      </c>
      <c r="D4442" s="52">
        <f>IFERROR(VLOOKUP($A4442,$A$106:$Q$3105,6,FALSE),"DNP")</f>
        <v>4</v>
      </c>
      <c r="E4442" s="52">
        <f>IFERROR(VLOOKUP($A4442,$A$106:$Q$3105,7,FALSE),"DNP")</f>
        <v>5</v>
      </c>
      <c r="F4442" s="52">
        <f>IFERROR(VLOOKUP($A4442,$A$106:$Q$3105,8,FALSE),"DNP")</f>
        <v>5</v>
      </c>
      <c r="G4442" s="52">
        <f>IFERROR(VLOOKUP($A4442,$A$106:$Q$3105,9,FALSE),"DNP")</f>
        <v>5</v>
      </c>
      <c r="H4442" s="52">
        <f>IFERROR(VLOOKUP($A4442,$A$106:$Q$3105,10,FALSE),"DNP")</f>
        <v>4</v>
      </c>
      <c r="I4442" s="52">
        <f>IFERROR(VLOOKUP($A4442,$A$106:$Q$3105,11,FALSE),"DNP")</f>
        <v>6</v>
      </c>
      <c r="J4442" s="52">
        <f>IFERROR(VLOOKUP($A4442,$A$106:$Q$3105,12,FALSE),"DNP")</f>
        <v>4</v>
      </c>
      <c r="K4442" s="52">
        <f>IFERROR(VLOOKUP($A4442,$A$106:$Q$3105,13,FALSE),"DNP")</f>
        <v>5</v>
      </c>
      <c r="L4442" s="239">
        <f>IF(OR(K4442="DNP",K4442=""),"DNP",SUM(C4442:K4442))</f>
        <v>44</v>
      </c>
      <c r="M4442" s="240">
        <f>IFERROR(VLOOKUP($A4442,$A$106:$Q$3105,17,FALSE),"DNP")</f>
        <v>2</v>
      </c>
      <c r="N4442" s="241"/>
      <c r="O4442" s="241"/>
      <c r="P4442" s="241"/>
      <c r="Q4442" s="241"/>
      <c r="R4442" s="241"/>
      <c r="S4442" s="241"/>
      <c r="T4442" s="241"/>
      <c r="U4442" s="241"/>
      <c r="V4442" s="241"/>
      <c r="W4442" s="242"/>
      <c r="X4442" s="243"/>
      <c r="Y4442" s="49" t="str">
        <f t="shared" ref="Y4442" si="4532">IF(M4442="DNP","DNP",IF(M4442=1,"T",IF(M4442&gt;1,"W","L")))</f>
        <v>W</v>
      </c>
      <c r="Z4442" s="49">
        <f t="shared" si="4522"/>
        <v>0</v>
      </c>
      <c r="AA4442" s="244">
        <f t="shared" si="4523"/>
        <v>0</v>
      </c>
      <c r="AB4442" s="250">
        <f t="shared" ref="AB4442" si="4533">G4438</f>
        <v>5</v>
      </c>
      <c r="AC4442" s="246">
        <f t="shared" si="4525"/>
        <v>3</v>
      </c>
      <c r="AD4442" t="str">
        <f>IF(L4442&lt;&gt;"DNP","P","DNP")</f>
        <v>P</v>
      </c>
      <c r="AE4442" s="52">
        <f>COUNTIF(AD4440:AD4442,"=P")</f>
        <v>3</v>
      </c>
      <c r="AF4442" t="str">
        <f t="shared" si="4526"/>
        <v>R</v>
      </c>
      <c r="AG4442" s="247">
        <f>IF(OR(W4442="DNP",W4442="")=TRUE,0,((W4459-W4442)*0.4)+(IF(Y4442="W",0.3,IF(Y4442="T",0,-0.3)))+(IF(X4442="",0,X4442*0.3)))+IF(OR(L4442="DNP",L4442="")=TRUE,0,((L4459-L4442)*0.4)+(IF(Y4442="W",0.3,IF(Y4442="T",0,-0.3)))+(IF(M4442="",0,M4442*0.3)))</f>
        <v>1.1111111111111405E-2</v>
      </c>
      <c r="AH4442" s="247">
        <f>AG4442+(AG4441*0.67)+AG4440*0.33</f>
        <v>0.31399999999999945</v>
      </c>
      <c r="AI4442">
        <f t="shared" si="4530"/>
        <v>12</v>
      </c>
      <c r="AJ4442">
        <f t="shared" ref="AJ4442" si="4534">AI4442+VLOOKUP(A4442,$A$494:$O$598,15,FALSE)</f>
        <v>10</v>
      </c>
      <c r="AK4442">
        <f t="shared" si="4463"/>
        <v>44</v>
      </c>
    </row>
    <row r="4443" spans="1:37" ht="16.5" thickBot="1" x14ac:dyDescent="0.3">
      <c r="A4443" s="238" t="str">
        <f>CONCATENATE($C$10,"Wk ",B4443,"P",A4438)</f>
        <v>2015Wk 4P82</v>
      </c>
      <c r="B4443" s="52">
        <v>4</v>
      </c>
      <c r="C4443" s="241"/>
      <c r="D4443" s="241"/>
      <c r="E4443" s="241"/>
      <c r="F4443" s="241"/>
      <c r="G4443" s="241"/>
      <c r="H4443" s="241"/>
      <c r="I4443" s="241"/>
      <c r="J4443" s="241"/>
      <c r="K4443" s="241"/>
      <c r="L4443" s="248"/>
      <c r="M4443" s="249"/>
      <c r="N4443" s="52">
        <f>IFERROR(VLOOKUP($A4443,$A$106:$Q$3105,5,FALSE),"DNP")</f>
        <v>6</v>
      </c>
      <c r="O4443" s="52">
        <f>IFERROR(VLOOKUP($A4443,$A$106:$Q$3105,6,FALSE),"DNP")</f>
        <v>5</v>
      </c>
      <c r="P4443" s="52">
        <f>IFERROR(VLOOKUP($A4443,$A$106:$Q$3105,7,FALSE),"DNP")</f>
        <v>7</v>
      </c>
      <c r="Q4443" s="52">
        <f>IFERROR(VLOOKUP($A4443,$A$106:$Q$3105,8,FALSE),"DNP")</f>
        <v>5</v>
      </c>
      <c r="R4443" s="52">
        <f>IFERROR(VLOOKUP($A4443,$A$106:$Q$3105,9,FALSE),"DNP")</f>
        <v>3</v>
      </c>
      <c r="S4443" s="52">
        <f>IFERROR(VLOOKUP($A4443,$A$106:$Q$3105,10,FALSE),"DNP")</f>
        <v>6</v>
      </c>
      <c r="T4443" s="52">
        <f>IFERROR(VLOOKUP($A4443,$A$106:$Q$3105,11,FALSE),"DNP")</f>
        <v>6</v>
      </c>
      <c r="U4443" s="52">
        <f>IFERROR(VLOOKUP($A4443,$A$106:$Q$3105,12,FALSE),"DNP")</f>
        <v>6</v>
      </c>
      <c r="V4443" s="52">
        <f>IFERROR(VLOOKUP($A4443,$A$106:$Q$3105,13,FALSE),"DNP")</f>
        <v>6</v>
      </c>
      <c r="W4443" s="239">
        <f>IF(OR(V4443="DNP",V4443=""),"DNP",SUM(N4443:V4443))</f>
        <v>50</v>
      </c>
      <c r="X4443" s="240">
        <f>IFERROR(VLOOKUP($A4443,$A$106:$Q$3105,17,FALSE),"DNP")</f>
        <v>0</v>
      </c>
      <c r="Y4443" s="49" t="str">
        <f t="shared" ref="Y4443" si="4535">IF(X4443="DNP","DNP",IF(X4443=1,"T",IF(X4443&gt;1,"W","L")))</f>
        <v>L</v>
      </c>
      <c r="Z4443" s="49">
        <f t="shared" si="4522"/>
        <v>0</v>
      </c>
      <c r="AA4443" s="244">
        <f t="shared" si="4523"/>
        <v>0</v>
      </c>
      <c r="AB4443" s="250">
        <f t="shared" ref="AB4443" si="4536">IF(AE4443&gt;=4,ROUNDDOWN((((VLOOKUP(MAX(AE4440:AE4443),AE4440:AK4457,7,FALSE)+VLOOKUP(MAX(AE4440:AE4443)-1,AE4440:AK4457,7,FALSE)+VLOOKUP(MAX(AE4440:AE4443)-2,AE4440:AK4457,7,FALSE)+VLOOKUP(MAX(AE4440:AE4443)-3,AE4440:AK4457,7,FALSE))/4)-36)*0.8,0),G4438)</f>
        <v>7</v>
      </c>
      <c r="AC4443" s="246">
        <f t="shared" si="4525"/>
        <v>4</v>
      </c>
      <c r="AD4443" t="str">
        <f>IF(W4443&lt;&gt;"DNP","P","DNP")</f>
        <v>P</v>
      </c>
      <c r="AE4443" s="52">
        <f>COUNTIF(AD4440:AD4443,"=P")</f>
        <v>4</v>
      </c>
      <c r="AF4443" t="str">
        <f t="shared" si="4526"/>
        <v>R</v>
      </c>
      <c r="AG4443" s="247">
        <f>IF(OR(W4443="DNP",W4443="")=TRUE,0,((W4459-W4443)*0.4)+(IF(Y4443="W",0.3,IF(Y4443="T",0,-0.3)))+(IF(X4443="",0,X4443*0.3)))+IF(OR(L4443="DNP",L4443="")=TRUE,0,((L4459-L4443)*0.4)+(IF(Y4443="W",0.3,IF(Y4443="T",0,-0.3)))+(IF(M4443="",0,M4443*0.3)))</f>
        <v>-2.7444444444444458</v>
      </c>
      <c r="AH4443" s="247">
        <f t="shared" ref="AH4443:AH4457" si="4537">AG4443+(AG4442*0.67)+AG4441*0.33</f>
        <v>-2.7846666666666682</v>
      </c>
      <c r="AI4443">
        <f t="shared" si="4530"/>
        <v>10</v>
      </c>
      <c r="AJ4443">
        <f t="shared" ref="AJ4443" si="4538">AI4443+VLOOKUP(A4443,$A$661:$O$765,15,FALSE)</f>
        <v>2</v>
      </c>
      <c r="AK4443">
        <f t="shared" si="4463"/>
        <v>50</v>
      </c>
    </row>
    <row r="4444" spans="1:37" ht="16.5" thickBot="1" x14ac:dyDescent="0.3">
      <c r="A4444" s="238" t="str">
        <f>CONCATENATE($C$10,"Wk ",B4444,"P",A4438)</f>
        <v>2015Wk 5P82</v>
      </c>
      <c r="B4444" s="52">
        <v>5</v>
      </c>
      <c r="C4444" s="52">
        <f>IFERROR(VLOOKUP($A4444,$A$106:$Q$3105,5,FALSE),"DNP")</f>
        <v>4</v>
      </c>
      <c r="D4444" s="52">
        <f>IFERROR(VLOOKUP($A4444,$A$106:$Q$3105,6,FALSE),"DNP")</f>
        <v>3</v>
      </c>
      <c r="E4444" s="52">
        <f>IFERROR(VLOOKUP($A4444,$A$106:$Q$3105,7,FALSE),"DNP")</f>
        <v>7</v>
      </c>
      <c r="F4444" s="52">
        <f>IFERROR(VLOOKUP($A4444,$A$106:$Q$3105,8,FALSE),"DNP")</f>
        <v>5</v>
      </c>
      <c r="G4444" s="52">
        <f>IFERROR(VLOOKUP($A4444,$A$106:$Q$3105,9,FALSE),"DNP")</f>
        <v>5</v>
      </c>
      <c r="H4444" s="52">
        <f>IFERROR(VLOOKUP($A4444,$A$106:$Q$3105,10,FALSE),"DNP")</f>
        <v>4</v>
      </c>
      <c r="I4444" s="52">
        <f>IFERROR(VLOOKUP($A4444,$A$106:$Q$3105,11,FALSE),"DNP")</f>
        <v>6</v>
      </c>
      <c r="J4444" s="52">
        <f>IFERROR(VLOOKUP($A4444,$A$106:$Q$3105,12,FALSE),"DNP")</f>
        <v>3</v>
      </c>
      <c r="K4444" s="52">
        <f>IFERROR(VLOOKUP($A4444,$A$106:$Q$3105,13,FALSE),"DNP")</f>
        <v>6</v>
      </c>
      <c r="L4444" s="239">
        <f>IF(OR(K4444="DNP",K4444=""),"DNP",SUM(C4444:K4444))</f>
        <v>43</v>
      </c>
      <c r="M4444" s="240">
        <f>IFERROR(VLOOKUP($A4444,$A$106:$Q$3105,17,FALSE),"DNP")</f>
        <v>2</v>
      </c>
      <c r="N4444" s="241"/>
      <c r="O4444" s="241"/>
      <c r="P4444" s="241"/>
      <c r="Q4444" s="241"/>
      <c r="R4444" s="241"/>
      <c r="S4444" s="241"/>
      <c r="T4444" s="241"/>
      <c r="U4444" s="241"/>
      <c r="V4444" s="241"/>
      <c r="W4444" s="242"/>
      <c r="X4444" s="243"/>
      <c r="Y4444" s="49" t="str">
        <f t="shared" ref="Y4444" si="4539">IF(M4444="DNP","DNP",IF(M4444=1,"T",IF(M4444&gt;1,"W","L")))</f>
        <v>W</v>
      </c>
      <c r="Z4444" s="49">
        <f t="shared" si="4522"/>
        <v>1</v>
      </c>
      <c r="AA4444" s="244">
        <f t="shared" si="4523"/>
        <v>7</v>
      </c>
      <c r="AB4444" s="250">
        <f t="shared" ref="AB4444" si="4540">IF(AE4444&gt;=4,ROUNDDOWN((((VLOOKUP(MAX(AE4440:AE4444),AE4440:AK4457,7,FALSE)+VLOOKUP(MAX(AE4440:AE4444)-1,AE4440:AK4457,7,FALSE)+VLOOKUP(MAX(AE4440:AE4444)-2,AE4440:AK4457,7,FALSE)+VLOOKUP(MAX(AE4440:AE4444)-3,AE4440:AK4457,7,FALSE))/4)-36)*0.8,0),G4438)</f>
        <v>7</v>
      </c>
      <c r="AC4444" s="246">
        <f t="shared" si="4525"/>
        <v>5</v>
      </c>
      <c r="AD4444" t="str">
        <f>IF(L4444&lt;&gt;"DNP","P","DNP")</f>
        <v>P</v>
      </c>
      <c r="AE4444" s="52">
        <f>COUNTIF(AD4440:AD4444,"=P")</f>
        <v>5</v>
      </c>
      <c r="AF4444" t="str">
        <f t="shared" si="4526"/>
        <v>R</v>
      </c>
      <c r="AG4444" s="247">
        <f>IF(OR(W4444="DNP",W4444="")=TRUE,0,((W4459-W4444)*0.4)+(IF(Y4444="W",0.3,IF(Y4444="T",0,-0.3)))+(IF(X4444="",0,X4444*0.3)))+IF(OR(L4444="DNP",L4444="")=TRUE,0,((L4459-L4444)*0.4)+(IF(Y4444="W",0.3,IF(Y4444="T",0,-0.3)))+(IF(M4444="",0,M4444*0.3)))</f>
        <v>0.41111111111111137</v>
      </c>
      <c r="AH4444" s="247">
        <f t="shared" si="4537"/>
        <v>-1.4240000000000006</v>
      </c>
      <c r="AI4444">
        <f t="shared" si="4530"/>
        <v>10</v>
      </c>
      <c r="AJ4444">
        <f t="shared" ref="AJ4444" si="4541">AI4444+VLOOKUP(A4444,$A$828:$O$932,15,FALSE)</f>
        <v>11</v>
      </c>
      <c r="AK4444">
        <f t="shared" si="4463"/>
        <v>43</v>
      </c>
    </row>
    <row r="4445" spans="1:37" ht="16.5" thickBot="1" x14ac:dyDescent="0.3">
      <c r="A4445" s="238" t="str">
        <f>CONCATENATE($C$10,"Wk ",B4445,"P",A4438)</f>
        <v>2015Wk 6P82</v>
      </c>
      <c r="B4445" s="52">
        <v>6</v>
      </c>
      <c r="C4445" s="241"/>
      <c r="D4445" s="241"/>
      <c r="E4445" s="241"/>
      <c r="F4445" s="241"/>
      <c r="G4445" s="241"/>
      <c r="H4445" s="241"/>
      <c r="I4445" s="241"/>
      <c r="J4445" s="241"/>
      <c r="K4445" s="241"/>
      <c r="L4445" s="248"/>
      <c r="M4445" s="249"/>
      <c r="N4445" s="52">
        <f>IFERROR(VLOOKUP($A4445,$A$106:$Q$3105,5,FALSE),"DNP")</f>
        <v>5</v>
      </c>
      <c r="O4445" s="52">
        <f>IFERROR(VLOOKUP($A4445,$A$106:$Q$3105,6,FALSE),"DNP")</f>
        <v>5</v>
      </c>
      <c r="P4445" s="52">
        <f>IFERROR(VLOOKUP($A4445,$A$106:$Q$3105,7,FALSE),"DNP")</f>
        <v>6</v>
      </c>
      <c r="Q4445" s="52">
        <f>IFERROR(VLOOKUP($A4445,$A$106:$Q$3105,8,FALSE),"DNP")</f>
        <v>4</v>
      </c>
      <c r="R4445" s="52">
        <f>IFERROR(VLOOKUP($A4445,$A$106:$Q$3105,9,FALSE),"DNP")</f>
        <v>6</v>
      </c>
      <c r="S4445" s="52">
        <f>IFERROR(VLOOKUP($A4445,$A$106:$Q$3105,10,FALSE),"DNP")</f>
        <v>4</v>
      </c>
      <c r="T4445" s="52">
        <f>IFERROR(VLOOKUP($A4445,$A$106:$Q$3105,11,FALSE),"DNP")</f>
        <v>5</v>
      </c>
      <c r="U4445" s="52">
        <f>IFERROR(VLOOKUP($A4445,$A$106:$Q$3105,12,FALSE),"DNP")</f>
        <v>4</v>
      </c>
      <c r="V4445" s="52">
        <f>IFERROR(VLOOKUP($A4445,$A$106:$Q$3105,13,FALSE),"DNP")</f>
        <v>6</v>
      </c>
      <c r="W4445" s="239">
        <f>IF(OR(V4445="DNP",V4445=""),"DNP",SUM(N4445:V4445))</f>
        <v>45</v>
      </c>
      <c r="X4445" s="240">
        <f>IFERROR(VLOOKUP($A4445,$A$106:$Q$3105,17,FALSE),"DNP")</f>
        <v>1</v>
      </c>
      <c r="Y4445" s="49" t="str">
        <f t="shared" ref="Y4445" si="4542">IF(X4445="DNP","DNP",IF(X4445=1,"T",IF(X4445&gt;1,"W","L")))</f>
        <v>T</v>
      </c>
      <c r="Z4445" s="49">
        <f t="shared" si="4522"/>
        <v>0</v>
      </c>
      <c r="AA4445" s="244">
        <f t="shared" si="4523"/>
        <v>0</v>
      </c>
      <c r="AB4445" s="250">
        <f t="shared" ref="AB4445" si="4543">IF(AE4445&gt;=4,ROUNDDOWN((((VLOOKUP(MAX(AE4440:AE4445),AE4440:AK4457,7,FALSE)+VLOOKUP(MAX(AE4440:AE4445)-1,AE4440:AK4457,7,FALSE)+VLOOKUP(MAX(AE4440:AE4445)-2,AE4440:AK4457,7,FALSE)+VLOOKUP(MAX(AE4440:AE4445)-3,AE4440:AK4457,7,FALSE))/4)-36)*0.8,0),G4438)</f>
        <v>7</v>
      </c>
      <c r="AC4445" s="246">
        <f t="shared" si="4525"/>
        <v>6</v>
      </c>
      <c r="AD4445" t="str">
        <f>IF(W4445&lt;&gt;"DNP","P","DNP")</f>
        <v>P</v>
      </c>
      <c r="AE4445" s="52">
        <f>COUNTIF(AD4440:AD4445,"=P")</f>
        <v>6</v>
      </c>
      <c r="AF4445" t="str">
        <f t="shared" si="4526"/>
        <v>R</v>
      </c>
      <c r="AG4445" s="247">
        <f>IF(OR(W4445="DNP",W4445="")=TRUE,0,((W4459-W4445)*0.4)+(IF(Y4445="W",0.3,IF(Y4445="T",0,-0.3)))+(IF(X4445="",0,X4445*0.3)))+IF(OR(L4445="DNP",L4445="")=TRUE,0,((L4459-L4445)*0.4)+(IF(Y4445="W",0.3,IF(Y4445="T",0,-0.3)))+(IF(M4445="",0,M4445*0.3)))</f>
        <v>-0.14444444444444576</v>
      </c>
      <c r="AH4445" s="247">
        <f t="shared" si="4537"/>
        <v>-0.77466666666666828</v>
      </c>
      <c r="AI4445">
        <f t="shared" si="4530"/>
        <v>10</v>
      </c>
      <c r="AJ4445">
        <f t="shared" ref="AJ4445" si="4544">AI4445+VLOOKUP(A4445,$A$995:$O$1099,15,FALSE)</f>
        <v>7</v>
      </c>
      <c r="AK4445">
        <f t="shared" si="4463"/>
        <v>45</v>
      </c>
    </row>
    <row r="4446" spans="1:37" ht="16.5" thickBot="1" x14ac:dyDescent="0.3">
      <c r="A4446" s="238" t="str">
        <f>CONCATENATE($C$10,"Wk ",B4446,"P",A4438)</f>
        <v>2015Wk 7P82</v>
      </c>
      <c r="B4446" s="52">
        <v>7</v>
      </c>
      <c r="C4446" s="52">
        <f>IFERROR(VLOOKUP($A4446,$A$106:$Q$3105,5,FALSE),"DNP")</f>
        <v>5</v>
      </c>
      <c r="D4446" s="52">
        <f>IFERROR(VLOOKUP($A4446,$A$106:$Q$3105,6,FALSE),"DNP")</f>
        <v>4</v>
      </c>
      <c r="E4446" s="52">
        <f>IFERROR(VLOOKUP($A4446,$A$106:$Q$3105,7,FALSE),"DNP")</f>
        <v>5</v>
      </c>
      <c r="F4446" s="52">
        <f>IFERROR(VLOOKUP($A4446,$A$106:$Q$3105,8,FALSE),"DNP")</f>
        <v>5</v>
      </c>
      <c r="G4446" s="52">
        <f>IFERROR(VLOOKUP($A4446,$A$106:$Q$3105,9,FALSE),"DNP")</f>
        <v>4</v>
      </c>
      <c r="H4446" s="52">
        <f>IFERROR(VLOOKUP($A4446,$A$106:$Q$3105,10,FALSE),"DNP")</f>
        <v>3</v>
      </c>
      <c r="I4446" s="52">
        <f>IFERROR(VLOOKUP($A4446,$A$106:$Q$3105,11,FALSE),"DNP")</f>
        <v>5</v>
      </c>
      <c r="J4446" s="52">
        <f>IFERROR(VLOOKUP($A4446,$A$106:$Q$3105,12,FALSE),"DNP")</f>
        <v>3</v>
      </c>
      <c r="K4446" s="52">
        <f>IFERROR(VLOOKUP($A4446,$A$106:$Q$3105,13,FALSE),"DNP")</f>
        <v>6</v>
      </c>
      <c r="L4446" s="239">
        <f>IF(OR(K4446="DNP",K4446=""),"DNP",SUM(C4446:K4446))</f>
        <v>40</v>
      </c>
      <c r="M4446" s="240">
        <f>IFERROR(VLOOKUP($A4446,$A$106:$Q$3105,17,FALSE),"DNP")</f>
        <v>1</v>
      </c>
      <c r="N4446" s="241"/>
      <c r="O4446" s="241"/>
      <c r="P4446" s="241"/>
      <c r="Q4446" s="241"/>
      <c r="R4446" s="241"/>
      <c r="S4446" s="241"/>
      <c r="T4446" s="241"/>
      <c r="U4446" s="241"/>
      <c r="V4446" s="241"/>
      <c r="W4446" s="242"/>
      <c r="X4446" s="243"/>
      <c r="Y4446" s="49" t="str">
        <f t="shared" ref="Y4446" si="4545">IF(M4446="DNP","DNP",IF(M4446=1,"T",IF(M4446&gt;1,"W","L")))</f>
        <v>T</v>
      </c>
      <c r="Z4446" s="49">
        <f t="shared" si="4522"/>
        <v>0</v>
      </c>
      <c r="AA4446" s="244">
        <f t="shared" si="4523"/>
        <v>0</v>
      </c>
      <c r="AB4446" s="250">
        <f t="shared" ref="AB4446" si="4546">IF(AE4446&gt;=4,ROUNDDOWN((((VLOOKUP(MAX(AE4440:AE4446),AE4440:AK4457,7,FALSE)+VLOOKUP(MAX(AE4440:AE4446)-1,AE4440:AK4457,7,FALSE)+VLOOKUP(MAX(AE4440:AE4446)-2,AE4440:AK4457,7,FALSE)+VLOOKUP(MAX(AE4440:AE4446)-3,AE4440:AK4457,7,FALSE))/4)-36)*0.8,0),G4438)</f>
        <v>6</v>
      </c>
      <c r="AC4446" s="246">
        <f t="shared" si="4525"/>
        <v>7</v>
      </c>
      <c r="AD4446" t="str">
        <f>IF(L4446&lt;&gt;"DNP","P","DNP")</f>
        <v>P</v>
      </c>
      <c r="AE4446" s="52">
        <f>COUNTIF(AD4440:AD4446,"=P")</f>
        <v>7</v>
      </c>
      <c r="AF4446" t="str">
        <f t="shared" si="4526"/>
        <v>R</v>
      </c>
      <c r="AG4446" s="247">
        <f>IF(OR(W4446="DNP",W4446="")=TRUE,0,((W4459-W4446)*0.4)+(IF(Y4446="W",0.3,IF(Y4446="T",0,-0.3)))+(IF(X4446="",0,X4446*0.3)))+IF(OR(L4446="DNP",L4446="")=TRUE,0,((L4459-L4446)*0.4)+(IF(Y4446="W",0.3,IF(Y4446="T",0,-0.3)))+(IF(M4446="",0,M4446*0.3)))</f>
        <v>1.0111111111111115</v>
      </c>
      <c r="AH4446" s="247">
        <f t="shared" si="4537"/>
        <v>1.0499999999999996</v>
      </c>
      <c r="AI4446">
        <f t="shared" si="4530"/>
        <v>11</v>
      </c>
      <c r="AJ4446">
        <f t="shared" ref="AJ4446" si="4547">AI4446+VLOOKUP(A4446,$A$1162:$O$1266,15,FALSE)</f>
        <v>13</v>
      </c>
      <c r="AK4446">
        <f t="shared" si="4463"/>
        <v>40</v>
      </c>
    </row>
    <row r="4447" spans="1:37" ht="16.5" thickBot="1" x14ac:dyDescent="0.3">
      <c r="A4447" s="238" t="str">
        <f>CONCATENATE($C$10,"Wk ",B4447,"P",A4438)</f>
        <v>2015Wk 8P82</v>
      </c>
      <c r="B4447" s="52">
        <v>8</v>
      </c>
      <c r="C4447" s="241"/>
      <c r="D4447" s="241"/>
      <c r="E4447" s="241"/>
      <c r="F4447" s="241"/>
      <c r="G4447" s="241"/>
      <c r="H4447" s="241"/>
      <c r="I4447" s="241"/>
      <c r="J4447" s="241"/>
      <c r="K4447" s="241"/>
      <c r="L4447" s="248"/>
      <c r="M4447" s="249"/>
      <c r="N4447" s="52">
        <f>IFERROR(VLOOKUP($A4447,$A$106:$Q$3105,5,FALSE),"DNP")</f>
        <v>5</v>
      </c>
      <c r="O4447" s="52">
        <f>IFERROR(VLOOKUP($A4447,$A$106:$Q$3105,6,FALSE),"DNP")</f>
        <v>5</v>
      </c>
      <c r="P4447" s="52">
        <f>IFERROR(VLOOKUP($A4447,$A$106:$Q$3105,7,FALSE),"DNP")</f>
        <v>6</v>
      </c>
      <c r="Q4447" s="52">
        <f>IFERROR(VLOOKUP($A4447,$A$106:$Q$3105,8,FALSE),"DNP")</f>
        <v>5</v>
      </c>
      <c r="R4447" s="52">
        <f>IFERROR(VLOOKUP($A4447,$A$106:$Q$3105,9,FALSE),"DNP")</f>
        <v>3</v>
      </c>
      <c r="S4447" s="52">
        <f>IFERROR(VLOOKUP($A4447,$A$106:$Q$3105,10,FALSE),"DNP")</f>
        <v>4</v>
      </c>
      <c r="T4447" s="52">
        <f>IFERROR(VLOOKUP($A4447,$A$106:$Q$3105,11,FALSE),"DNP")</f>
        <v>4</v>
      </c>
      <c r="U4447" s="52">
        <f>IFERROR(VLOOKUP($A4447,$A$106:$Q$3105,12,FALSE),"DNP")</f>
        <v>5</v>
      </c>
      <c r="V4447" s="52">
        <f>IFERROR(VLOOKUP($A4447,$A$106:$Q$3105,13,FALSE),"DNP")</f>
        <v>6</v>
      </c>
      <c r="W4447" s="239">
        <f>IF(OR(V4447="DNP",V4447=""),"DNP",SUM(N4447:V4447))</f>
        <v>43</v>
      </c>
      <c r="X4447" s="240">
        <f>IFERROR(VLOOKUP($A4447,$A$106:$Q$3105,17,FALSE),"DNP")</f>
        <v>0</v>
      </c>
      <c r="Y4447" s="49" t="str">
        <f t="shared" ref="Y4447" si="4548">IF(X4447="DNP","DNP",IF(X4447=1,"T",IF(X4447&gt;1,"W","L")))</f>
        <v>L</v>
      </c>
      <c r="Z4447" s="49">
        <f t="shared" si="4522"/>
        <v>0</v>
      </c>
      <c r="AA4447" s="244">
        <f t="shared" si="4523"/>
        <v>0</v>
      </c>
      <c r="AB4447" s="250">
        <f t="shared" ref="AB4447" si="4549">IF(AE4447&gt;=4,ROUNDDOWN((((VLOOKUP(MAX(AE4440:AE4447),AE4440:AK4457,7,FALSE)+VLOOKUP(MAX(AE4440:AE4447)-1,AE4440:AK4457,7,FALSE)+VLOOKUP(MAX(AE4440:AE4447)-2,AE4440:AK4457,7,FALSE)+VLOOKUP(MAX(AE4440:AE4447)-3,AE4440:AK4457,7,FALSE))/4)-36)*0.8,0),G4438)</f>
        <v>5</v>
      </c>
      <c r="AC4447" s="246">
        <f t="shared" si="4525"/>
        <v>8</v>
      </c>
      <c r="AD4447" t="str">
        <f>IF(W4447&lt;&gt;"DNP","P","DNP")</f>
        <v>P</v>
      </c>
      <c r="AE4447" s="52">
        <f>COUNTIF(AD4440:AD4447,"=P")</f>
        <v>8</v>
      </c>
      <c r="AF4447" t="str">
        <f t="shared" si="4526"/>
        <v>R</v>
      </c>
      <c r="AG4447" s="247">
        <f>IF(OR(W4447="DNP",W4447="")=TRUE,0,((W4459-W4447)*0.4)+(IF(Y4447="W",0.3,IF(Y4447="T",0,-0.3)))+(IF(X4447="",0,X4447*0.3)))+IF(OR(L4447="DNP",L4447="")=TRUE,0,((L4459-L4447)*0.4)+(IF(Y4447="W",0.3,IF(Y4447="T",0,-0.3)))+(IF(M4447="",0,M4447*0.3)))</f>
        <v>5.5555555555554303E-2</v>
      </c>
      <c r="AH4447" s="247">
        <f t="shared" si="4537"/>
        <v>0.68533333333333191</v>
      </c>
      <c r="AI4447">
        <f t="shared" si="4530"/>
        <v>12</v>
      </c>
      <c r="AJ4447">
        <f t="shared" ref="AJ4447" si="4550">AI4447+VLOOKUP(A4447,$A$1329:$O$1433,15,FALSE)</f>
        <v>11</v>
      </c>
      <c r="AK4447">
        <f t="shared" si="4463"/>
        <v>43</v>
      </c>
    </row>
    <row r="4448" spans="1:37" ht="16.5" thickBot="1" x14ac:dyDescent="0.3">
      <c r="A4448" s="238" t="str">
        <f>CONCATENATE($C$10,"Wk ",B4448,"P",A4438)</f>
        <v>2015Wk 9P82</v>
      </c>
      <c r="B4448" s="52">
        <v>9</v>
      </c>
      <c r="C4448" s="52">
        <f>IFERROR(VLOOKUP($A4448,$A$106:$Q$3105,5,FALSE),"DNP")</f>
        <v>5</v>
      </c>
      <c r="D4448" s="52">
        <f>IFERROR(VLOOKUP($A4448,$A$106:$Q$3105,6,FALSE),"DNP")</f>
        <v>4</v>
      </c>
      <c r="E4448" s="52">
        <f>IFERROR(VLOOKUP($A4448,$A$106:$Q$3105,7,FALSE),"DNP")</f>
        <v>8</v>
      </c>
      <c r="F4448" s="52">
        <f>IFERROR(VLOOKUP($A4448,$A$106:$Q$3105,8,FALSE),"DNP")</f>
        <v>4</v>
      </c>
      <c r="G4448" s="52">
        <f>IFERROR(VLOOKUP($A4448,$A$106:$Q$3105,9,FALSE),"DNP")</f>
        <v>4</v>
      </c>
      <c r="H4448" s="52">
        <f>IFERROR(VLOOKUP($A4448,$A$106:$Q$3105,10,FALSE),"DNP")</f>
        <v>4</v>
      </c>
      <c r="I4448" s="52">
        <f>IFERROR(VLOOKUP($A4448,$A$106:$Q$3105,11,FALSE),"DNP")</f>
        <v>4</v>
      </c>
      <c r="J4448" s="52">
        <f>IFERROR(VLOOKUP($A4448,$A$106:$Q$3105,12,FALSE),"DNP")</f>
        <v>3</v>
      </c>
      <c r="K4448" s="52">
        <f>IFERROR(VLOOKUP($A4448,$A$106:$Q$3105,13,FALSE),"DNP")</f>
        <v>5</v>
      </c>
      <c r="L4448" s="239">
        <f>IF(OR(K4448="DNP",K4448=""),"DNP",SUM(C4448:K4448))</f>
        <v>41</v>
      </c>
      <c r="M4448" s="240">
        <f>IFERROR(VLOOKUP($A4448,$A$106:$Q$3105,17,FALSE),"DNP")</f>
        <v>2</v>
      </c>
      <c r="N4448" s="241"/>
      <c r="O4448" s="241"/>
      <c r="P4448" s="241"/>
      <c r="Q4448" s="241"/>
      <c r="R4448" s="241"/>
      <c r="S4448" s="241"/>
      <c r="T4448" s="241"/>
      <c r="U4448" s="241"/>
      <c r="V4448" s="241"/>
      <c r="W4448" s="242"/>
      <c r="X4448" s="243"/>
      <c r="Y4448" s="49" t="str">
        <f t="shared" ref="Y4448" si="4551">IF(M4448="DNP","DNP",IF(M4448=1,"T",IF(M4448&gt;1,"W","L")))</f>
        <v>W</v>
      </c>
      <c r="Z4448" s="49">
        <f t="shared" si="4522"/>
        <v>0</v>
      </c>
      <c r="AA4448" s="244">
        <f t="shared" si="4523"/>
        <v>0</v>
      </c>
      <c r="AB4448" s="250">
        <f t="shared" ref="AB4448" si="4552">IF(AE4448&gt;=4,ROUNDDOWN((((VLOOKUP(MAX(AE4440:AE4448),AE4440:AK4457,7,FALSE)+VLOOKUP(MAX(AE4440:AE4448)-1,AE4440:AK4457,7,FALSE)+VLOOKUP(MAX(AE4440:AE4448)-2,AE4440:AK4457,7,FALSE)+VLOOKUP(MAX(AE4440:AE4448)-3,AE4440:AK4457,7,FALSE))/4)-36)*0.8,0),G4438)</f>
        <v>5</v>
      </c>
      <c r="AC4448" s="246">
        <f t="shared" si="4525"/>
        <v>9</v>
      </c>
      <c r="AD4448" t="str">
        <f>IF(L4448&lt;&gt;"DNP","P","DNP")</f>
        <v>P</v>
      </c>
      <c r="AE4448" s="52">
        <f>COUNTIF(AD4440:AD4448,"=P")</f>
        <v>9</v>
      </c>
      <c r="AF4448" t="str">
        <f t="shared" si="4526"/>
        <v>R</v>
      </c>
      <c r="AG4448" s="247">
        <f>IF(OR(W4448="DNP",W4448="")=TRUE,0,((W4459-W4448)*0.4)+(IF(Y4448="W",0.3,IF(Y4448="T",0,-0.3)))+(IF(X4448="",0,X4448*0.3)))+IF(OR(L4448="DNP",L4448="")=TRUE,0,((L4459-L4448)*0.4)+(IF(Y4448="W",0.3,IF(Y4448="T",0,-0.3)))+(IF(M4448="",0,M4448*0.3)))</f>
        <v>1.2111111111111112</v>
      </c>
      <c r="AH4448" s="247">
        <f t="shared" si="4537"/>
        <v>1.5819999999999994</v>
      </c>
      <c r="AI4448">
        <f t="shared" si="4530"/>
        <v>12</v>
      </c>
      <c r="AJ4448">
        <f t="shared" ref="AJ4448" si="4553">AI4448+VLOOKUP(A4448,$A$1496:$O$1600,15,FALSE)</f>
        <v>14</v>
      </c>
      <c r="AK4448">
        <f t="shared" si="4463"/>
        <v>41</v>
      </c>
    </row>
    <row r="4449" spans="1:37" ht="16.5" thickBot="1" x14ac:dyDescent="0.3">
      <c r="A4449" s="238" t="str">
        <f>CONCATENATE($C$10,"Wk ",B4449,"P",A4438)</f>
        <v>2015Wk 10P82</v>
      </c>
      <c r="B4449" s="52">
        <v>10</v>
      </c>
      <c r="C4449" s="241"/>
      <c r="D4449" s="241"/>
      <c r="E4449" s="241"/>
      <c r="F4449" s="241"/>
      <c r="G4449" s="241"/>
      <c r="H4449" s="241"/>
      <c r="I4449" s="241"/>
      <c r="J4449" s="241"/>
      <c r="K4449" s="241"/>
      <c r="L4449" s="248"/>
      <c r="M4449" s="249"/>
      <c r="N4449" s="52">
        <f>IFERROR(VLOOKUP($A4449,$A$106:$Q$3105,5,FALSE),"DNP")</f>
        <v>6</v>
      </c>
      <c r="O4449" s="52">
        <f>IFERROR(VLOOKUP($A4449,$A$106:$Q$3105,6,FALSE),"DNP")</f>
        <v>4</v>
      </c>
      <c r="P4449" s="52">
        <f>IFERROR(VLOOKUP($A4449,$A$106:$Q$3105,7,FALSE),"DNP")</f>
        <v>5</v>
      </c>
      <c r="Q4449" s="52">
        <f>IFERROR(VLOOKUP($A4449,$A$106:$Q$3105,8,FALSE),"DNP")</f>
        <v>4</v>
      </c>
      <c r="R4449" s="52">
        <f>IFERROR(VLOOKUP($A4449,$A$106:$Q$3105,9,FALSE),"DNP")</f>
        <v>4</v>
      </c>
      <c r="S4449" s="52">
        <f>IFERROR(VLOOKUP($A4449,$A$106:$Q$3105,10,FALSE),"DNP")</f>
        <v>5</v>
      </c>
      <c r="T4449" s="52">
        <f>IFERROR(VLOOKUP($A4449,$A$106:$Q$3105,11,FALSE),"DNP")</f>
        <v>3</v>
      </c>
      <c r="U4449" s="52">
        <f>IFERROR(VLOOKUP($A4449,$A$106:$Q$3105,12,FALSE),"DNP")</f>
        <v>5</v>
      </c>
      <c r="V4449" s="52">
        <f>IFERROR(VLOOKUP($A4449,$A$106:$Q$3105,13,FALSE),"DNP")</f>
        <v>5</v>
      </c>
      <c r="W4449" s="239">
        <f>IF(OR(V4449="DNP",V4449=""),"DNP",SUM(N4449:V4449))</f>
        <v>41</v>
      </c>
      <c r="X4449" s="240">
        <f>IFERROR(VLOOKUP($A4449,$A$106:$Q$3105,17,FALSE),"DNP")</f>
        <v>0</v>
      </c>
      <c r="Y4449" s="49" t="str">
        <f t="shared" ref="Y4449" si="4554">IF(X4449="DNP","DNP",IF(X4449=1,"T",IF(X4449&gt;1,"W","L")))</f>
        <v>L</v>
      </c>
      <c r="Z4449" s="49">
        <f t="shared" si="4522"/>
        <v>0</v>
      </c>
      <c r="AA4449" s="244">
        <f t="shared" si="4523"/>
        <v>0</v>
      </c>
      <c r="AB4449" s="250">
        <f t="shared" ref="AB4449" si="4555">IF(AE4449&gt;=4,ROUNDDOWN((((VLOOKUP(MAX(AE4440:AE4449),AE4440:AK4457,7,FALSE)+VLOOKUP(MAX(AE4440:AE4449)-1,AE4440:AK4457,7,FALSE)+VLOOKUP(MAX(AE4440:AE4449)-2,AE4440:AK4457,7,FALSE)+VLOOKUP(MAX(AE4440:AE4449)-3,AE4440:AK4457,7,FALSE))/4)-36)*0.8,0),G4438)</f>
        <v>4</v>
      </c>
      <c r="AC4449" s="246">
        <f t="shared" ref="AC4449:AC4457" si="4556">IF(VLOOKUP(LEFT($A4449,9),$A$106:$Q$3105,17,FALSE)="Played",B4449,"")</f>
        <v>10</v>
      </c>
      <c r="AD4449" t="str">
        <f>IF(W4449&lt;&gt;"DNP","P","DNP")</f>
        <v>P</v>
      </c>
      <c r="AE4449" s="52">
        <f>COUNTIF(AD4440:AD4449,"=P")</f>
        <v>10</v>
      </c>
      <c r="AF4449" t="str">
        <f t="shared" si="4526"/>
        <v>R</v>
      </c>
      <c r="AG4449" s="247">
        <f>IF(OR(W4449="DNP",W4449="")=TRUE,0,((W4459-W4449)*0.4)+(IF(Y4449="W",0.3,IF(Y4449="T",0,-0.3)))+(IF(X4449="",0,X4449*0.3)))+IF(OR(L4449="DNP",L4449="")=TRUE,0,((L4459-L4449)*0.4)+(IF(Y4449="W",0.3,IF(Y4449="T",0,-0.3)))+(IF(M4449="",0,M4449*0.3)))</f>
        <v>0.85555555555555429</v>
      </c>
      <c r="AH4449" s="247">
        <f t="shared" si="4537"/>
        <v>1.6853333333333318</v>
      </c>
      <c r="AI4449">
        <f t="shared" si="4530"/>
        <v>13</v>
      </c>
      <c r="AJ4449">
        <f t="shared" ref="AJ4449" si="4557">AI4449+VLOOKUP(A4449,$A$1663:$O$1767,15,FALSE)</f>
        <v>14</v>
      </c>
      <c r="AK4449">
        <f t="shared" si="4463"/>
        <v>41</v>
      </c>
    </row>
    <row r="4450" spans="1:37" ht="16.5" thickBot="1" x14ac:dyDescent="0.3">
      <c r="A4450" s="238" t="str">
        <f>CONCATENATE($C$10,"Wk ",B4450,"P",A4438)</f>
        <v>2015Wk 11P82</v>
      </c>
      <c r="B4450" s="52">
        <v>11</v>
      </c>
      <c r="C4450" s="52">
        <f>IFERROR(VLOOKUP($A4450,$A$106:$Q$3105,5,FALSE),"DNP")</f>
        <v>4</v>
      </c>
      <c r="D4450" s="52">
        <f>IFERROR(VLOOKUP($A4450,$A$106:$Q$3105,6,FALSE),"DNP")</f>
        <v>4</v>
      </c>
      <c r="E4450" s="52">
        <f>IFERROR(VLOOKUP($A4450,$A$106:$Q$3105,7,FALSE),"DNP")</f>
        <v>6</v>
      </c>
      <c r="F4450" s="52">
        <f>IFERROR(VLOOKUP($A4450,$A$106:$Q$3105,8,FALSE),"DNP")</f>
        <v>4</v>
      </c>
      <c r="G4450" s="52">
        <f>IFERROR(VLOOKUP($A4450,$A$106:$Q$3105,9,FALSE),"DNP")</f>
        <v>3</v>
      </c>
      <c r="H4450" s="52">
        <f>IFERROR(VLOOKUP($A4450,$A$106:$Q$3105,10,FALSE),"DNP")</f>
        <v>4</v>
      </c>
      <c r="I4450" s="52">
        <f>IFERROR(VLOOKUP($A4450,$A$106:$Q$3105,11,FALSE),"DNP")</f>
        <v>4</v>
      </c>
      <c r="J4450" s="52">
        <f>IFERROR(VLOOKUP($A4450,$A$106:$Q$3105,12,FALSE),"DNP")</f>
        <v>5</v>
      </c>
      <c r="K4450" s="52">
        <f>IFERROR(VLOOKUP($A4450,$A$106:$Q$3105,13,FALSE),"DNP")</f>
        <v>6</v>
      </c>
      <c r="L4450" s="239">
        <f>IF(OR(K4450="DNP",K4450=""),"DNP",SUM(C4450:K4450))</f>
        <v>40</v>
      </c>
      <c r="M4450" s="240">
        <f>IFERROR(VLOOKUP($A4450,$A$106:$Q$3105,17,FALSE),"DNP")</f>
        <v>2</v>
      </c>
      <c r="N4450" s="241"/>
      <c r="O4450" s="241"/>
      <c r="P4450" s="241"/>
      <c r="Q4450" s="241"/>
      <c r="R4450" s="241"/>
      <c r="S4450" s="241"/>
      <c r="T4450" s="241"/>
      <c r="U4450" s="241"/>
      <c r="V4450" s="241"/>
      <c r="W4450" s="242"/>
      <c r="X4450" s="243"/>
      <c r="Y4450" s="49" t="str">
        <f t="shared" ref="Y4450" si="4558">IF(M4450="DNP","DNP",IF(M4450=1,"T",IF(M4450&gt;1,"W","L")))</f>
        <v>W</v>
      </c>
      <c r="Z4450" s="49">
        <f t="shared" si="4522"/>
        <v>1</v>
      </c>
      <c r="AA4450" s="244">
        <f t="shared" si="4523"/>
        <v>18</v>
      </c>
      <c r="AB4450" s="250">
        <f t="shared" ref="AB4450" si="4559">IF(AE4450&gt;=4,ROUNDDOWN((((VLOOKUP(MAX(AE4440:AE4450),AE4440:AK4457,7,FALSE)+VLOOKUP(MAX(AE4440:AE4450)-1,AE4440:AK4457,7,FALSE)+VLOOKUP(MAX(AE4440:AE4450)-2,AE4440:AK4457,7,FALSE)+VLOOKUP(MAX(AE4440:AE4450)-3,AE4440:AK4457,7,FALSE))/4)-36)*0.8,0),G4438)</f>
        <v>4</v>
      </c>
      <c r="AC4450" s="246">
        <f t="shared" si="4556"/>
        <v>11</v>
      </c>
      <c r="AD4450" t="str">
        <f>IF(L4450&lt;&gt;"DNP","P","DNP")</f>
        <v>P</v>
      </c>
      <c r="AE4450" s="52">
        <f>COUNTIF(AD4440:AD4450,"=P")</f>
        <v>11</v>
      </c>
      <c r="AF4450" t="str">
        <f t="shared" si="4526"/>
        <v>R</v>
      </c>
      <c r="AG4450" s="247">
        <f>IF(OR(W4450="DNP",W4450="")=TRUE,0,((W4459-W4450)*0.4)+(IF(Y4450="W",0.3,IF(Y4450="T",0,-0.3)))+(IF(X4450="",0,X4450*0.3)))+IF(OR(L4450="DNP",L4450="")=TRUE,0,((L4459-L4450)*0.4)+(IF(Y4450="W",0.3,IF(Y4450="T",0,-0.3)))+(IF(M4450="",0,M4450*0.3)))</f>
        <v>1.6111111111111116</v>
      </c>
      <c r="AH4450" s="247">
        <f t="shared" si="4537"/>
        <v>2.5839999999999996</v>
      </c>
      <c r="AI4450">
        <f t="shared" si="4530"/>
        <v>13</v>
      </c>
      <c r="AJ4450">
        <f t="shared" ref="AJ4450" si="4560">AI4450+VLOOKUP(A4450,$A$1830:$O$1934,15,FALSE)</f>
        <v>17</v>
      </c>
      <c r="AK4450">
        <f t="shared" si="4463"/>
        <v>40</v>
      </c>
    </row>
    <row r="4451" spans="1:37" ht="16.5" thickBot="1" x14ac:dyDescent="0.3">
      <c r="A4451" s="238" t="str">
        <f>CONCATENATE($C$10,"Wk ",B4451,"P",A4438)</f>
        <v>2015Wk 12P82</v>
      </c>
      <c r="B4451" s="52">
        <v>12</v>
      </c>
      <c r="C4451" s="241"/>
      <c r="D4451" s="241"/>
      <c r="E4451" s="241"/>
      <c r="F4451" s="241"/>
      <c r="G4451" s="241"/>
      <c r="H4451" s="241"/>
      <c r="I4451" s="241"/>
      <c r="J4451" s="241"/>
      <c r="K4451" s="241"/>
      <c r="L4451" s="248"/>
      <c r="M4451" s="249"/>
      <c r="N4451" s="52">
        <f>IFERROR(VLOOKUP($A4451,$A$106:$Q$3105,5,FALSE),"DNP")</f>
        <v>5</v>
      </c>
      <c r="O4451" s="52">
        <f>IFERROR(VLOOKUP($A4451,$A$106:$Q$3105,6,FALSE),"DNP")</f>
        <v>5</v>
      </c>
      <c r="P4451" s="52">
        <f>IFERROR(VLOOKUP($A4451,$A$106:$Q$3105,7,FALSE),"DNP")</f>
        <v>6</v>
      </c>
      <c r="Q4451" s="52">
        <f>IFERROR(VLOOKUP($A4451,$A$106:$Q$3105,8,FALSE),"DNP")</f>
        <v>5</v>
      </c>
      <c r="R4451" s="52">
        <f>IFERROR(VLOOKUP($A4451,$A$106:$Q$3105,9,FALSE),"DNP")</f>
        <v>3</v>
      </c>
      <c r="S4451" s="52">
        <f>IFERROR(VLOOKUP($A4451,$A$106:$Q$3105,10,FALSE),"DNP")</f>
        <v>5</v>
      </c>
      <c r="T4451" s="52">
        <f>IFERROR(VLOOKUP($A4451,$A$106:$Q$3105,11,FALSE),"DNP")</f>
        <v>3</v>
      </c>
      <c r="U4451" s="52">
        <f>IFERROR(VLOOKUP($A4451,$A$106:$Q$3105,12,FALSE),"DNP")</f>
        <v>4</v>
      </c>
      <c r="V4451" s="52">
        <f>IFERROR(VLOOKUP($A4451,$A$106:$Q$3105,13,FALSE),"DNP")</f>
        <v>6</v>
      </c>
      <c r="W4451" s="239">
        <f>IF(OR(V4451="DNP",V4451=""),"DNP",SUM(N4451:V4451))</f>
        <v>42</v>
      </c>
      <c r="X4451" s="240">
        <f>IFERROR(VLOOKUP($A4451,$A$106:$Q$3105,17,FALSE),"DNP")</f>
        <v>1</v>
      </c>
      <c r="Y4451" s="49" t="str">
        <f t="shared" ref="Y4451" si="4561">IF(X4451="DNP","DNP",IF(X4451=1,"T",IF(X4451&gt;1,"W","L")))</f>
        <v>T</v>
      </c>
      <c r="Z4451" s="49">
        <f t="shared" si="4522"/>
        <v>0</v>
      </c>
      <c r="AA4451" s="244">
        <f t="shared" si="4523"/>
        <v>0</v>
      </c>
      <c r="AB4451" s="250">
        <f t="shared" ref="AB4451" si="4562">IF(AE4451&gt;=4,ROUNDDOWN((((VLOOKUP(MAX(AE4440:AE4451),AE4440:AK4457,7,FALSE)+VLOOKUP(MAX(AE4440:AE4451)-1,AE4440:AK4457,7,FALSE)+VLOOKUP(MAX(AE4440:AE4451)-2,AE4440:AK4457,7,FALSE)+VLOOKUP(MAX(AE4440:AE4451)-3,AE4440:AK4457,7,FALSE))/4)-36)*0.8,0),G4438)</f>
        <v>4</v>
      </c>
      <c r="AC4451" s="246">
        <f t="shared" si="4556"/>
        <v>12</v>
      </c>
      <c r="AD4451" t="str">
        <f>IF(W4451&lt;&gt;"DNP","P","DNP")</f>
        <v>P</v>
      </c>
      <c r="AE4451" s="52">
        <f>COUNTIF(AD4440:AD4451,"=P")</f>
        <v>12</v>
      </c>
      <c r="AF4451" t="str">
        <f t="shared" si="4526"/>
        <v>R</v>
      </c>
      <c r="AG4451" s="247">
        <f>IF(OR(W4451="DNP",W4451="")=TRUE,0,((W4459-W4451)*0.4)+(IF(Y4451="W",0.3,IF(Y4451="T",0,-0.3)))+(IF(X4451="",0,X4451*0.3)))+IF(OR(L4451="DNP",L4451="")=TRUE,0,((L4459-L4451)*0.4)+(IF(Y4451="W",0.3,IF(Y4451="T",0,-0.3)))+(IF(M4451="",0,M4451*0.3)))</f>
        <v>1.0555555555555542</v>
      </c>
      <c r="AH4451" s="247">
        <f t="shared" si="4537"/>
        <v>2.4173333333333318</v>
      </c>
      <c r="AI4451">
        <f t="shared" si="4530"/>
        <v>13</v>
      </c>
      <c r="AJ4451">
        <f t="shared" ref="AJ4451" si="4563">AI4451+VLOOKUP(A4451,$A$1997:$O$2101,15,FALSE)</f>
        <v>13</v>
      </c>
      <c r="AK4451">
        <f t="shared" si="4463"/>
        <v>42</v>
      </c>
    </row>
    <row r="4452" spans="1:37" ht="16.5" thickBot="1" x14ac:dyDescent="0.3">
      <c r="A4452" s="238" t="str">
        <f>CONCATENATE($C$10,"Wk ",B4452,"P",A4438)</f>
        <v>2015Wk 13P82</v>
      </c>
      <c r="B4452" s="52">
        <v>13</v>
      </c>
      <c r="C4452" s="52">
        <f>IFERROR(VLOOKUP($A4452,$A$106:$Q$3105,5,FALSE),"DNP")</f>
        <v>5</v>
      </c>
      <c r="D4452" s="52">
        <f>IFERROR(VLOOKUP($A4452,$A$106:$Q$3105,6,FALSE),"DNP")</f>
        <v>5</v>
      </c>
      <c r="E4452" s="52">
        <f>IFERROR(VLOOKUP($A4452,$A$106:$Q$3105,7,FALSE),"DNP")</f>
        <v>8</v>
      </c>
      <c r="F4452" s="52">
        <f>IFERROR(VLOOKUP($A4452,$A$106:$Q$3105,8,FALSE),"DNP")</f>
        <v>5</v>
      </c>
      <c r="G4452" s="52">
        <f>IFERROR(VLOOKUP($A4452,$A$106:$Q$3105,9,FALSE),"DNP")</f>
        <v>4</v>
      </c>
      <c r="H4452" s="52">
        <f>IFERROR(VLOOKUP($A4452,$A$106:$Q$3105,10,FALSE),"DNP")</f>
        <v>3</v>
      </c>
      <c r="I4452" s="52">
        <f>IFERROR(VLOOKUP($A4452,$A$106:$Q$3105,11,FALSE),"DNP")</f>
        <v>5</v>
      </c>
      <c r="J4452" s="52">
        <f>IFERROR(VLOOKUP($A4452,$A$106:$Q$3105,12,FALSE),"DNP")</f>
        <v>3</v>
      </c>
      <c r="K4452" s="52">
        <f>IFERROR(VLOOKUP($A4452,$A$106:$Q$3105,13,FALSE),"DNP")</f>
        <v>5</v>
      </c>
      <c r="L4452" s="239">
        <f>IF(OR(K4452="DNP",K4452=""),"DNP",SUM(C4452:K4452))</f>
        <v>43</v>
      </c>
      <c r="M4452" s="240">
        <f>IFERROR(VLOOKUP($A4452,$A$106:$Q$3105,17,FALSE),"DNP")</f>
        <v>1</v>
      </c>
      <c r="N4452" s="241"/>
      <c r="O4452" s="241"/>
      <c r="P4452" s="241"/>
      <c r="Q4452" s="241"/>
      <c r="R4452" s="241"/>
      <c r="S4452" s="241"/>
      <c r="T4452" s="241"/>
      <c r="U4452" s="241"/>
      <c r="V4452" s="241"/>
      <c r="W4452" s="242"/>
      <c r="X4452" s="243"/>
      <c r="Y4452" s="49" t="str">
        <f t="shared" ref="Y4452" si="4564">IF(M4452="DNP","DNP",IF(M4452=1,"T",IF(M4452&gt;1,"W","L")))</f>
        <v>T</v>
      </c>
      <c r="Z4452" s="49">
        <f t="shared" si="4522"/>
        <v>0</v>
      </c>
      <c r="AA4452" s="244">
        <f t="shared" si="4523"/>
        <v>0</v>
      </c>
      <c r="AB4452" s="250">
        <f t="shared" ref="AB4452" si="4565">IF(AE4452&gt;=4,ROUNDDOWN((((VLOOKUP(MAX(AE4440:AE4452),AE4440:AK4457,7,FALSE)+VLOOKUP(MAX(AE4440:AE4452)-1,AE4440:AK4457,7,FALSE)+VLOOKUP(MAX(AE4440:AE4452)-2,AE4440:AK4457,7,FALSE)+VLOOKUP(MAX(AE4440:AE4452)-3,AE4440:AK4457,7,FALSE))/4)-36)*0.8,0),G4438)</f>
        <v>4</v>
      </c>
      <c r="AC4452" s="246">
        <f t="shared" si="4556"/>
        <v>13</v>
      </c>
      <c r="AD4452" t="str">
        <f>IF(L4452&lt;&gt;"DNP","P","DNP")</f>
        <v>P</v>
      </c>
      <c r="AE4452" s="52">
        <f>COUNTIF(AD4440:AD4452,"=P")</f>
        <v>13</v>
      </c>
      <c r="AF4452" t="str">
        <f t="shared" si="4526"/>
        <v>R</v>
      </c>
      <c r="AG4452" s="247">
        <f>IF(OR(W4452="DNP",W4452="")=TRUE,0,((W4459-W4452)*0.4)+(IF(Y4452="W",0.3,IF(Y4452="T",0,-0.3)))+(IF(X4452="",0,X4452*0.3)))+IF(OR(L4452="DNP",L4452="")=TRUE,0,((L4459-L4452)*0.4)+(IF(Y4452="W",0.3,IF(Y4452="T",0,-0.3)))+(IF(M4452="",0,M4452*0.3)))</f>
        <v>-0.18888888888888861</v>
      </c>
      <c r="AH4452" s="247">
        <f t="shared" si="4537"/>
        <v>1.0499999999999998</v>
      </c>
      <c r="AI4452">
        <f t="shared" si="4530"/>
        <v>13</v>
      </c>
      <c r="AJ4452">
        <f t="shared" ref="AJ4452" si="4566">AI4452+VLOOKUP(A4452,$A$2164:$O$2268,15,FALSE)</f>
        <v>13</v>
      </c>
      <c r="AK4452">
        <f t="shared" si="4463"/>
        <v>43</v>
      </c>
    </row>
    <row r="4453" spans="1:37" ht="16.5" thickBot="1" x14ac:dyDescent="0.3">
      <c r="A4453" s="238" t="str">
        <f>CONCATENATE($C$10,"Wk ",B4453,"P",A4438)</f>
        <v>2015Wk 14P82</v>
      </c>
      <c r="B4453" s="52">
        <v>14</v>
      </c>
      <c r="C4453" s="241"/>
      <c r="D4453" s="241"/>
      <c r="E4453" s="241"/>
      <c r="F4453" s="241"/>
      <c r="G4453" s="241"/>
      <c r="H4453" s="241"/>
      <c r="I4453" s="241"/>
      <c r="J4453" s="241"/>
      <c r="K4453" s="241"/>
      <c r="L4453" s="248"/>
      <c r="M4453" s="249"/>
      <c r="N4453" s="52">
        <f>IFERROR(VLOOKUP($A4453,$A$106:$Q$3105,5,FALSE),"DNP")</f>
        <v>4</v>
      </c>
      <c r="O4453" s="52">
        <f>IFERROR(VLOOKUP($A4453,$A$106:$Q$3105,6,FALSE),"DNP")</f>
        <v>4</v>
      </c>
      <c r="P4453" s="52">
        <f>IFERROR(VLOOKUP($A4453,$A$106:$Q$3105,7,FALSE),"DNP")</f>
        <v>6</v>
      </c>
      <c r="Q4453" s="52">
        <f>IFERROR(VLOOKUP($A4453,$A$106:$Q$3105,8,FALSE),"DNP")</f>
        <v>4</v>
      </c>
      <c r="R4453" s="52">
        <f>IFERROR(VLOOKUP($A4453,$A$106:$Q$3105,9,FALSE),"DNP")</f>
        <v>3</v>
      </c>
      <c r="S4453" s="52">
        <f>IFERROR(VLOOKUP($A4453,$A$106:$Q$3105,10,FALSE),"DNP")</f>
        <v>4</v>
      </c>
      <c r="T4453" s="52">
        <f>IFERROR(VLOOKUP($A4453,$A$106:$Q$3105,11,FALSE),"DNP")</f>
        <v>4</v>
      </c>
      <c r="U4453" s="52">
        <f>IFERROR(VLOOKUP($A4453,$A$106:$Q$3105,12,FALSE),"DNP")</f>
        <v>5</v>
      </c>
      <c r="V4453" s="52">
        <f>IFERROR(VLOOKUP($A4453,$A$106:$Q$3105,13,FALSE),"DNP")</f>
        <v>6</v>
      </c>
      <c r="W4453" s="239">
        <f>IF(OR(V4453="DNP",V4453=""),"DNP",SUM(N4453:V4453))</f>
        <v>40</v>
      </c>
      <c r="X4453" s="240">
        <f>IFERROR(VLOOKUP($A4453,$A$106:$Q$3105,17,FALSE),"DNP")</f>
        <v>0</v>
      </c>
      <c r="Y4453" s="49" t="str">
        <f t="shared" ref="Y4453" si="4567">IF(X4453="DNP","DNP",IF(X4453=1,"T",IF(X4453&gt;1,"W","L")))</f>
        <v>L</v>
      </c>
      <c r="Z4453" s="49">
        <f t="shared" si="4522"/>
        <v>0</v>
      </c>
      <c r="AA4453" s="244">
        <f t="shared" si="4523"/>
        <v>0</v>
      </c>
      <c r="AB4453" s="250">
        <f t="shared" ref="AB4453" si="4568">IF(AE4453&gt;=4,ROUNDDOWN((((VLOOKUP(MAX(AE4440:AE4453),AE4440:AK4457,7,FALSE)+VLOOKUP(MAX(AE4440:AE4453)-1,AE4440:AK4457,7,FALSE)+VLOOKUP(MAX(AE4440:AE4453)-2,AE4440:AK4457,7,FALSE)+VLOOKUP(MAX(AE4440:AE4453)-3,AE4440:AK4457,7,FALSE))/4)-36)*0.8,0),G4438)</f>
        <v>4</v>
      </c>
      <c r="AC4453" s="246">
        <f t="shared" si="4556"/>
        <v>14</v>
      </c>
      <c r="AD4453" t="str">
        <f>IF(W4453&lt;&gt;"DNP","P","DNP")</f>
        <v>P</v>
      </c>
      <c r="AE4453" s="52">
        <f>COUNTIF(AD4440:AD4453,"=P")</f>
        <v>14</v>
      </c>
      <c r="AF4453" t="str">
        <f t="shared" si="4526"/>
        <v>R</v>
      </c>
      <c r="AG4453" s="247">
        <f>IF(OR(W4453="DNP",W4453="")=TRUE,0,((W4459-W4453)*0.4)+(IF(Y4453="W",0.3,IF(Y4453="T",0,-0.3)))+(IF(X4453="",0,X4453*0.3)))+IF(OR(L4453="DNP",L4453="")=TRUE,0,((L4459-L4453)*0.4)+(IF(Y4453="W",0.3,IF(Y4453="T",0,-0.3)))+(IF(M4453="",0,M4453*0.3)))</f>
        <v>1.2555555555555544</v>
      </c>
      <c r="AH4453" s="247">
        <f t="shared" si="4537"/>
        <v>1.4773333333333321</v>
      </c>
      <c r="AI4453">
        <f t="shared" si="4530"/>
        <v>13</v>
      </c>
      <c r="AJ4453">
        <f t="shared" ref="AJ4453" si="4569">AI4453+VLOOKUP(A4453,$A$2331:$O$2435,15,FALSE)</f>
        <v>15</v>
      </c>
      <c r="AK4453">
        <f t="shared" si="4463"/>
        <v>40</v>
      </c>
    </row>
    <row r="4454" spans="1:37" ht="16.5" thickBot="1" x14ac:dyDescent="0.3">
      <c r="A4454" s="238" t="str">
        <f>CONCATENATE($C$10,"Wk ",B4454,"P",A4438)</f>
        <v>2015Wk 15P82</v>
      </c>
      <c r="B4454" s="52">
        <v>15</v>
      </c>
      <c r="C4454" s="52">
        <f>IFERROR(VLOOKUP($A4454,$A$106:$Q$3105,5,FALSE),"DNP")</f>
        <v>6</v>
      </c>
      <c r="D4454" s="52">
        <f>IFERROR(VLOOKUP($A4454,$A$106:$Q$3105,6,FALSE),"DNP")</f>
        <v>5</v>
      </c>
      <c r="E4454" s="52">
        <f>IFERROR(VLOOKUP($A4454,$A$106:$Q$3105,7,FALSE),"DNP")</f>
        <v>6</v>
      </c>
      <c r="F4454" s="52">
        <f>IFERROR(VLOOKUP($A4454,$A$106:$Q$3105,8,FALSE),"DNP")</f>
        <v>5</v>
      </c>
      <c r="G4454" s="52">
        <f>IFERROR(VLOOKUP($A4454,$A$106:$Q$3105,9,FALSE),"DNP")</f>
        <v>5</v>
      </c>
      <c r="H4454" s="52">
        <f>IFERROR(VLOOKUP($A4454,$A$106:$Q$3105,10,FALSE),"DNP")</f>
        <v>3</v>
      </c>
      <c r="I4454" s="52">
        <f>IFERROR(VLOOKUP($A4454,$A$106:$Q$3105,11,FALSE),"DNP")</f>
        <v>5</v>
      </c>
      <c r="J4454" s="52">
        <f>IFERROR(VLOOKUP($A4454,$A$106:$Q$3105,12,FALSE),"DNP")</f>
        <v>4</v>
      </c>
      <c r="K4454" s="52">
        <f>IFERROR(VLOOKUP($A4454,$A$106:$Q$3105,13,FALSE),"DNP")</f>
        <v>4</v>
      </c>
      <c r="L4454" s="239">
        <f>IF(OR(K4454="DNP",K4454=""),"DNP",SUM(C4454:K4454))</f>
        <v>43</v>
      </c>
      <c r="M4454" s="240">
        <f>IFERROR(VLOOKUP($A4454,$A$106:$Q$3105,17,FALSE),"DNP")</f>
        <v>0</v>
      </c>
      <c r="N4454" s="241"/>
      <c r="O4454" s="241"/>
      <c r="P4454" s="241"/>
      <c r="Q4454" s="241"/>
      <c r="R4454" s="241"/>
      <c r="S4454" s="241"/>
      <c r="T4454" s="241"/>
      <c r="U4454" s="241"/>
      <c r="V4454" s="241"/>
      <c r="W4454" s="242"/>
      <c r="X4454" s="243"/>
      <c r="Y4454" s="49" t="str">
        <f t="shared" ref="Y4454" si="4570">IF(M4454="DNP","DNP",IF(M4454=1,"T",IF(M4454&gt;1,"W","L")))</f>
        <v>L</v>
      </c>
      <c r="Z4454" s="49">
        <f t="shared" si="4522"/>
        <v>0</v>
      </c>
      <c r="AA4454" s="244">
        <f t="shared" si="4523"/>
        <v>0</v>
      </c>
      <c r="AB4454" s="250">
        <f t="shared" ref="AB4454" si="4571">IF(AE4454&gt;=4,ROUNDDOWN((((VLOOKUP(MAX(AE4440:AE4454),AE4440:AK4457,7,FALSE)+VLOOKUP(MAX(AE4440:AE4454)-1,AE4440:AK4457,7,FALSE)+VLOOKUP(MAX(AE4440:AE4454)-2,AE4440:AK4457,7,FALSE)+VLOOKUP(MAX(AE4440:AE4454)-3,AE4440:AK4457,7,FALSE))/4)-36)*0.8,0),G4438)</f>
        <v>4</v>
      </c>
      <c r="AC4454" s="246">
        <f t="shared" si="4556"/>
        <v>15</v>
      </c>
      <c r="AD4454" t="str">
        <f>IF(L4454&lt;&gt;"DNP","P","DNP")</f>
        <v>P</v>
      </c>
      <c r="AE4454" s="52">
        <f>COUNTIF(AD4440:AD4454,"=P")</f>
        <v>15</v>
      </c>
      <c r="AF4454" t="str">
        <f t="shared" si="4526"/>
        <v>R</v>
      </c>
      <c r="AG4454" s="247">
        <f>IF(OR(W4454="DNP",W4454="")=TRUE,0,((W4459-W4454)*0.4)+(IF(Y4454="W",0.3,IF(Y4454="T",0,-0.3)))+(IF(X4454="",0,X4454*0.3)))+IF(OR(L4454="DNP",L4454="")=TRUE,0,((L4459-L4454)*0.4)+(IF(Y4454="W",0.3,IF(Y4454="T",0,-0.3)))+(IF(M4454="",0,M4454*0.3)))</f>
        <v>-0.78888888888888853</v>
      </c>
      <c r="AH4454" s="247">
        <f t="shared" si="4537"/>
        <v>-1.0000000000000231E-2</v>
      </c>
      <c r="AI4454">
        <f t="shared" si="4530"/>
        <v>13</v>
      </c>
      <c r="AJ4454">
        <f t="shared" ref="AJ4454" si="4572">AI4454+VLOOKUP(A4454,$A$2498:$O$2602,15,FALSE)</f>
        <v>12</v>
      </c>
      <c r="AK4454">
        <f t="shared" si="4463"/>
        <v>43</v>
      </c>
    </row>
    <row r="4455" spans="1:37" ht="16.5" thickBot="1" x14ac:dyDescent="0.3">
      <c r="A4455" s="238" t="str">
        <f>CONCATENATE($C$10,"Wk ",B4455,"P",A4438)</f>
        <v>2015Wk 16P82</v>
      </c>
      <c r="B4455" s="52">
        <v>16</v>
      </c>
      <c r="C4455" s="241"/>
      <c r="D4455" s="241"/>
      <c r="E4455" s="241"/>
      <c r="F4455" s="241"/>
      <c r="G4455" s="241"/>
      <c r="H4455" s="241"/>
      <c r="I4455" s="241"/>
      <c r="J4455" s="241"/>
      <c r="K4455" s="241"/>
      <c r="L4455" s="248"/>
      <c r="M4455" s="249"/>
      <c r="N4455" s="52">
        <f>IFERROR(VLOOKUP($A4455,$A$106:$Q$3105,5,FALSE),"DNP")</f>
        <v>5</v>
      </c>
      <c r="O4455" s="52">
        <f>IFERROR(VLOOKUP($A4455,$A$106:$Q$3105,6,FALSE),"DNP")</f>
        <v>4</v>
      </c>
      <c r="P4455" s="52">
        <f>IFERROR(VLOOKUP($A4455,$A$106:$Q$3105,7,FALSE),"DNP")</f>
        <v>5</v>
      </c>
      <c r="Q4455" s="52">
        <f>IFERROR(VLOOKUP($A4455,$A$106:$Q$3105,8,FALSE),"DNP")</f>
        <v>5</v>
      </c>
      <c r="R4455" s="52">
        <f>IFERROR(VLOOKUP($A4455,$A$106:$Q$3105,9,FALSE),"DNP")</f>
        <v>4</v>
      </c>
      <c r="S4455" s="52">
        <f>IFERROR(VLOOKUP($A4455,$A$106:$Q$3105,10,FALSE),"DNP")</f>
        <v>5</v>
      </c>
      <c r="T4455" s="52">
        <f>IFERROR(VLOOKUP($A4455,$A$106:$Q$3105,11,FALSE),"DNP")</f>
        <v>4</v>
      </c>
      <c r="U4455" s="52">
        <f>IFERROR(VLOOKUP($A4455,$A$106:$Q$3105,12,FALSE),"DNP")</f>
        <v>6</v>
      </c>
      <c r="V4455" s="52">
        <f>IFERROR(VLOOKUP($A4455,$A$106:$Q$3105,13,FALSE),"DNP")</f>
        <v>8</v>
      </c>
      <c r="W4455" s="239">
        <f>IF(OR(V4455="DNP",V4455=""),"DNP",SUM(N4455:V4455))</f>
        <v>46</v>
      </c>
      <c r="X4455" s="240">
        <f>IFERROR(VLOOKUP($A4455,$A$106:$Q$3105,17,FALSE),"DNP")</f>
        <v>0</v>
      </c>
      <c r="Y4455" s="49" t="str">
        <f t="shared" ref="Y4455" si="4573">IF(X4455="DNP","DNP",IF(X4455=1,"T",IF(X4455&gt;1,"W","L")))</f>
        <v>L</v>
      </c>
      <c r="Z4455" s="49">
        <f t="shared" si="4522"/>
        <v>0</v>
      </c>
      <c r="AA4455" s="244">
        <f t="shared" si="4523"/>
        <v>0</v>
      </c>
      <c r="AB4455" s="250">
        <f t="shared" ref="AB4455" si="4574">IF(AE4455&gt;=4,ROUNDDOWN((((VLOOKUP(MAX(AE4440:AE4455),AE4440:AK4457,7,FALSE)+VLOOKUP(MAX(AE4440:AE4455)-1,AE4440:AK4457,7,FALSE)+VLOOKUP(MAX(AE4440:AE4455)-2,AE4440:AK4457,7,FALSE)+VLOOKUP(MAX(AE4440:AE4455)-3,AE4440:AK4457,7,FALSE))/4)-36)*0.8,0),G4438)</f>
        <v>5</v>
      </c>
      <c r="AC4455" s="246">
        <f t="shared" si="4556"/>
        <v>16</v>
      </c>
      <c r="AD4455" t="str">
        <f>IF(W4455&lt;&gt;"DNP","P","DNP")</f>
        <v>P</v>
      </c>
      <c r="AE4455" s="52">
        <f>COUNTIF(AD4440:AD4455,"=P")</f>
        <v>16</v>
      </c>
      <c r="AF4455" t="str">
        <f t="shared" si="4526"/>
        <v>R</v>
      </c>
      <c r="AG4455" s="247">
        <f>IF(OR(W4455="DNP",W4455="")=TRUE,0,((W4459-W4455)*0.4)+(IF(Y4455="W",0.3,IF(Y4455="T",0,-0.3)))+(IF(X4455="",0,X4455*0.3)))+IF(OR(L4455="DNP",L4455="")=TRUE,0,((L4459-L4455)*0.4)+(IF(Y4455="W",0.3,IF(Y4455="T",0,-0.3)))+(IF(M4455="",0,M4455*0.3)))</f>
        <v>-1.1444444444444457</v>
      </c>
      <c r="AH4455" s="247">
        <f t="shared" si="4537"/>
        <v>-1.2586666666666679</v>
      </c>
      <c r="AI4455">
        <f t="shared" si="4530"/>
        <v>12</v>
      </c>
      <c r="AJ4455">
        <f t="shared" ref="AJ4455" si="4575">AI4455+VLOOKUP(A4455,$A$2665:$O$2769,15,FALSE)</f>
        <v>9</v>
      </c>
      <c r="AK4455">
        <f t="shared" si="4463"/>
        <v>46</v>
      </c>
    </row>
    <row r="4456" spans="1:37" ht="16.5" thickBot="1" x14ac:dyDescent="0.3">
      <c r="A4456" s="238" t="str">
        <f>CONCATENATE($C$10,"Wk ",B4456,"P",A4438)</f>
        <v>2015Wk 17P82</v>
      </c>
      <c r="B4456" s="52">
        <v>17</v>
      </c>
      <c r="C4456" s="52">
        <f>IFERROR(VLOOKUP($A4456,$A$106:$Q$3105,5,FALSE),"DNP")</f>
        <v>5</v>
      </c>
      <c r="D4456" s="52">
        <f>IFERROR(VLOOKUP($A4456,$A$106:$Q$3105,6,FALSE),"DNP")</f>
        <v>4</v>
      </c>
      <c r="E4456" s="52">
        <f>IFERROR(VLOOKUP($A4456,$A$106:$Q$3105,7,FALSE),"DNP")</f>
        <v>6</v>
      </c>
      <c r="F4456" s="52">
        <f>IFERROR(VLOOKUP($A4456,$A$106:$Q$3105,8,FALSE),"DNP")</f>
        <v>5</v>
      </c>
      <c r="G4456" s="52">
        <f>IFERROR(VLOOKUP($A4456,$A$106:$Q$3105,9,FALSE),"DNP")</f>
        <v>4</v>
      </c>
      <c r="H4456" s="52">
        <f>IFERROR(VLOOKUP($A4456,$A$106:$Q$3105,10,FALSE),"DNP")</f>
        <v>3</v>
      </c>
      <c r="I4456" s="52">
        <f>IFERROR(VLOOKUP($A4456,$A$106:$Q$3105,11,FALSE),"DNP")</f>
        <v>5</v>
      </c>
      <c r="J4456" s="52">
        <f>IFERROR(VLOOKUP($A4456,$A$106:$Q$3105,12,FALSE),"DNP")</f>
        <v>4</v>
      </c>
      <c r="K4456" s="52">
        <f>IFERROR(VLOOKUP($A4456,$A$106:$Q$3105,13,FALSE),"DNP")</f>
        <v>5</v>
      </c>
      <c r="L4456" s="239">
        <f>IF(OR(K4456="DNP",K4456=""),"DNP",SUM(C4456:K4456))</f>
        <v>41</v>
      </c>
      <c r="M4456" s="240">
        <f>IFERROR(VLOOKUP($A4456,$A$106:$Q$3105,17,FALSE),"DNP")</f>
        <v>1</v>
      </c>
      <c r="N4456" s="241"/>
      <c r="O4456" s="241"/>
      <c r="P4456" s="241"/>
      <c r="Q4456" s="241"/>
      <c r="R4456" s="241"/>
      <c r="S4456" s="241"/>
      <c r="T4456" s="241"/>
      <c r="U4456" s="241"/>
      <c r="V4456" s="241"/>
      <c r="W4456" s="242"/>
      <c r="X4456" s="243"/>
      <c r="Y4456" s="49" t="str">
        <f t="shared" ref="Y4456" si="4576">IF(M4456="DNP","DNP",IF(M4456=1,"T",IF(M4456&gt;1,"W","L")))</f>
        <v>T</v>
      </c>
      <c r="Z4456" s="49">
        <f t="shared" si="4522"/>
        <v>0</v>
      </c>
      <c r="AA4456" s="244">
        <f t="shared" si="4523"/>
        <v>0</v>
      </c>
      <c r="AB4456" s="250">
        <f t="shared" ref="AB4456" si="4577">IF(AE4456&gt;=4,ROUNDDOWN((((VLOOKUP(MAX(AE4440:AE4456),AE4440:AK4457,7,FALSE)+VLOOKUP(MAX(AE4440:AE4456)-1,AE4440:AK4457,7,FALSE)+VLOOKUP(MAX(AE4440:AE4456)-2,AE4440:AK4457,7,FALSE)+VLOOKUP(MAX(AE4440:AE4456)-3,AE4440:AK4457,7,FALSE))/4)-36)*0.8,0),G4438)</f>
        <v>5</v>
      </c>
      <c r="AC4456" s="246">
        <f t="shared" si="4556"/>
        <v>17</v>
      </c>
      <c r="AD4456" t="str">
        <f>IF(L4456&lt;&gt;"DNP","P","DNP")</f>
        <v>P</v>
      </c>
      <c r="AE4456" s="52">
        <f>COUNTIF(AD4440:AD4456,"=P")</f>
        <v>17</v>
      </c>
      <c r="AF4456" t="str">
        <f t="shared" si="4526"/>
        <v>R</v>
      </c>
      <c r="AG4456" s="247">
        <f>IF(OR(W4456="DNP",W4456="")=TRUE,0,((W4459-W4456)*0.4)+(IF(Y4456="W",0.3,IF(Y4456="T",0,-0.3)))+(IF(X4456="",0,X4456*0.3)))+IF(OR(L4456="DNP",L4456="")=TRUE,0,((L4459-L4456)*0.4)+(IF(Y4456="W",0.3,IF(Y4456="T",0,-0.3)))+(IF(M4456="",0,M4456*0.3)))</f>
        <v>0.61111111111111138</v>
      </c>
      <c r="AH4456" s="247">
        <f t="shared" si="4537"/>
        <v>-0.41600000000000054</v>
      </c>
      <c r="AI4456">
        <f t="shared" si="4530"/>
        <v>12</v>
      </c>
      <c r="AJ4456">
        <f t="shared" ref="AJ4456" si="4578">AI4456+VLOOKUP(A4456,$A$2832:$O$2936,15,FALSE)</f>
        <v>13</v>
      </c>
      <c r="AK4456">
        <f t="shared" si="4463"/>
        <v>41</v>
      </c>
    </row>
    <row r="4457" spans="1:37" ht="16.5" thickBot="1" x14ac:dyDescent="0.3">
      <c r="A4457" s="238" t="str">
        <f>CONCATENATE($C$10,"Wk ",B4457,"P",A4438)</f>
        <v>2015Wk 18P82</v>
      </c>
      <c r="B4457" s="52">
        <v>18</v>
      </c>
      <c r="C4457" s="241"/>
      <c r="D4457" s="241"/>
      <c r="E4457" s="241"/>
      <c r="F4457" s="241"/>
      <c r="G4457" s="241"/>
      <c r="H4457" s="241"/>
      <c r="I4457" s="241"/>
      <c r="J4457" s="241"/>
      <c r="K4457" s="241"/>
      <c r="L4457" s="248"/>
      <c r="M4457" s="249"/>
      <c r="N4457" s="52">
        <f>IFERROR(VLOOKUP($A4457,$A$106:$Q$3105,5,FALSE),"DNP")</f>
        <v>5</v>
      </c>
      <c r="O4457" s="52">
        <f>IFERROR(VLOOKUP($A4457,$A$106:$Q$3105,6,FALSE),"DNP")</f>
        <v>5</v>
      </c>
      <c r="P4457" s="52">
        <f>IFERROR(VLOOKUP($A4457,$A$106:$Q$3105,7,FALSE),"DNP")</f>
        <v>6</v>
      </c>
      <c r="Q4457" s="52">
        <f>IFERROR(VLOOKUP($A4457,$A$106:$Q$3105,8,FALSE),"DNP")</f>
        <v>5</v>
      </c>
      <c r="R4457" s="52">
        <f>IFERROR(VLOOKUP($A4457,$A$106:$Q$3105,9,FALSE),"DNP")</f>
        <v>3</v>
      </c>
      <c r="S4457" s="52">
        <f>IFERROR(VLOOKUP($A4457,$A$106:$Q$3105,10,FALSE),"DNP")</f>
        <v>5</v>
      </c>
      <c r="T4457" s="52">
        <f>IFERROR(VLOOKUP($A4457,$A$106:$Q$3105,11,FALSE),"DNP")</f>
        <v>4</v>
      </c>
      <c r="U4457" s="52">
        <f>IFERROR(VLOOKUP($A4457,$A$106:$Q$3105,12,FALSE),"DNP")</f>
        <v>5</v>
      </c>
      <c r="V4457" s="52">
        <f>IFERROR(VLOOKUP($A4457,$A$106:$Q$3105,13,FALSE),"DNP")</f>
        <v>5</v>
      </c>
      <c r="W4457" s="239">
        <f>IF(OR(V4457="DNP",V4457=""),"DNP",SUM(N4457:V4457))</f>
        <v>43</v>
      </c>
      <c r="X4457" s="240">
        <f>IFERROR(VLOOKUP($A4457,$A$106:$Q$3105,17,FALSE),"DNP")</f>
        <v>1</v>
      </c>
      <c r="Y4457" s="49" t="str">
        <f t="shared" ref="Y4457" si="4579">IF(X4457="DNP","DNP",IF(X4457=1,"T",IF(X4457&gt;1,"W","L")))</f>
        <v>T</v>
      </c>
      <c r="Z4457" s="49">
        <f t="shared" si="4522"/>
        <v>0</v>
      </c>
      <c r="AA4457" s="244">
        <f t="shared" si="4523"/>
        <v>0</v>
      </c>
      <c r="AB4457" s="250">
        <f t="shared" ref="AB4457" si="4580">IF(AE4457&gt;=4,ROUNDDOWN((((VLOOKUP(MAX(AE4440:AE4457),AE4440:AK4457,7,FALSE)+VLOOKUP(MAX(AE4440:AE4457)-1,AE4440:AK4457,7,FALSE)+VLOOKUP(MAX(AE4440:AE4457)-2,AE4440:AK4457,7,FALSE)+VLOOKUP(MAX(AE4440:AE4457)-3,AE4440:AK4457,7,FALSE))/4)-36)*0.8,0),G4438)</f>
        <v>5</v>
      </c>
      <c r="AC4457" s="246">
        <f t="shared" si="4556"/>
        <v>18</v>
      </c>
      <c r="AD4457" t="str">
        <f>IF(W4457&lt;&gt;"DNP","P","DNP")</f>
        <v>P</v>
      </c>
      <c r="AE4457" s="52">
        <f>COUNTIF(AD4440:AD4457,"=P")</f>
        <v>18</v>
      </c>
      <c r="AF4457" t="str">
        <f t="shared" si="4526"/>
        <v>R</v>
      </c>
      <c r="AG4457" s="247">
        <f>IF(OR(W4457="DNP",W4457="")=TRUE,0,((W4459-W4457)*0.4)+(IF(Y4457="W",0.3,IF(Y4457="T",0,-0.3)))+(IF(X4457="",0,X4457*0.3)))+IF(OR(L4457="DNP",L4457="")=TRUE,0,((L4459-L4457)*0.4)+(IF(Y4457="W",0.3,IF(Y4457="T",0,-0.3)))+(IF(M4457="",0,M4457*0.3)))</f>
        <v>0.65555555555555434</v>
      </c>
      <c r="AH4457" s="247">
        <f t="shared" si="4537"/>
        <v>0.68733333333333202</v>
      </c>
      <c r="AI4457">
        <f t="shared" si="4530"/>
        <v>12</v>
      </c>
      <c r="AJ4457">
        <f t="shared" ref="AJ4457" si="4581">AI4457+VLOOKUP(A4457,$A$2999:$O$3103,15,FALSE)</f>
        <v>11</v>
      </c>
      <c r="AK4457">
        <f t="shared" si="4463"/>
        <v>43</v>
      </c>
    </row>
    <row r="4458" spans="1:37" ht="18" x14ac:dyDescent="0.25">
      <c r="A4458" s="238" t="str">
        <f>CONCATENATE($C$10,"S&amp;AP",A4438)</f>
        <v>2015S&amp;AP82</v>
      </c>
      <c r="B4458" s="251" t="s">
        <v>321</v>
      </c>
      <c r="C4458" s="252" t="str">
        <f>CONCATENATE(SUM(C4440:C4457)+100,COUNT(C4440:C4457)+100)</f>
        <v>145109</v>
      </c>
      <c r="D4458" s="252" t="str">
        <f t="shared" ref="D4458:K4458" si="4582">CONCATENATE(SUM(D4440:D4457)+100,COUNT(D4440:D4457)+100)</f>
        <v>137109</v>
      </c>
      <c r="E4458" s="252" t="str">
        <f t="shared" si="4582"/>
        <v>158109</v>
      </c>
      <c r="F4458" s="252" t="str">
        <f t="shared" si="4582"/>
        <v>142109</v>
      </c>
      <c r="G4458" s="252" t="str">
        <f t="shared" si="4582"/>
        <v>138109</v>
      </c>
      <c r="H4458" s="252" t="str">
        <f t="shared" si="4582"/>
        <v>132109</v>
      </c>
      <c r="I4458" s="252" t="str">
        <f t="shared" si="4582"/>
        <v>145109</v>
      </c>
      <c r="J4458" s="252" t="str">
        <f t="shared" si="4582"/>
        <v>132109</v>
      </c>
      <c r="K4458" s="252" t="str">
        <f t="shared" si="4582"/>
        <v>147109</v>
      </c>
      <c r="L4458" s="253"/>
      <c r="M4458" s="254">
        <f>SUM(M4440:M4457)</f>
        <v>13</v>
      </c>
      <c r="N4458" s="252" t="str">
        <f>CONCATENATE(SUM(N4440:N4457)+100,COUNT(N4440:N4457)+100)</f>
        <v>146109</v>
      </c>
      <c r="O4458" s="252" t="str">
        <f t="shared" ref="O4458:V4458" si="4583">CONCATENATE(SUM(O4440:O4457)+100,COUNT(O4440:O4457)+100)</f>
        <v>145109</v>
      </c>
      <c r="P4458" s="252" t="str">
        <f t="shared" si="4583"/>
        <v>152109</v>
      </c>
      <c r="Q4458" s="252" t="str">
        <f t="shared" si="4583"/>
        <v>142109</v>
      </c>
      <c r="R4458" s="252" t="str">
        <f t="shared" si="4583"/>
        <v>133109</v>
      </c>
      <c r="S4458" s="252" t="str">
        <f t="shared" si="4583"/>
        <v>143109</v>
      </c>
      <c r="T4458" s="252" t="str">
        <f t="shared" si="4583"/>
        <v>136109</v>
      </c>
      <c r="U4458" s="252" t="str">
        <f t="shared" si="4583"/>
        <v>144109</v>
      </c>
      <c r="V4458" s="252" t="str">
        <f t="shared" si="4583"/>
        <v>154109</v>
      </c>
      <c r="W4458" s="253"/>
      <c r="X4458" s="254">
        <f>SUM(X4440:X4457)</f>
        <v>4</v>
      </c>
      <c r="Y4458" s="255"/>
      <c r="Z4458" s="256"/>
      <c r="AA4458" s="257"/>
      <c r="AB4458" s="52"/>
      <c r="AC4458" s="52"/>
    </row>
    <row r="4459" spans="1:37" ht="18" x14ac:dyDescent="0.25">
      <c r="B4459" s="251" t="s">
        <v>322</v>
      </c>
      <c r="C4459" s="258">
        <f>AVERAGE(C4440:C4457)</f>
        <v>5</v>
      </c>
      <c r="D4459" s="258">
        <f t="shared" ref="D4459:K4459" si="4584">AVERAGE(D4440:D4457)</f>
        <v>4.1111111111111107</v>
      </c>
      <c r="E4459" s="258">
        <f t="shared" si="4584"/>
        <v>6.4444444444444446</v>
      </c>
      <c r="F4459" s="258">
        <f t="shared" si="4584"/>
        <v>4.666666666666667</v>
      </c>
      <c r="G4459" s="258">
        <f t="shared" si="4584"/>
        <v>4.2222222222222223</v>
      </c>
      <c r="H4459" s="258">
        <f t="shared" si="4584"/>
        <v>3.5555555555555554</v>
      </c>
      <c r="I4459" s="258">
        <f t="shared" si="4584"/>
        <v>5</v>
      </c>
      <c r="J4459" s="258">
        <f t="shared" si="4584"/>
        <v>3.5555555555555554</v>
      </c>
      <c r="K4459" s="258">
        <f t="shared" si="4584"/>
        <v>5.2222222222222223</v>
      </c>
      <c r="L4459" s="259">
        <f>SUM(C4459:K4459)</f>
        <v>41.777777777777779</v>
      </c>
      <c r="M4459" s="260"/>
      <c r="N4459" s="258">
        <f>AVERAGE(N4440:N4457)</f>
        <v>5.1111111111111107</v>
      </c>
      <c r="O4459" s="258">
        <f t="shared" ref="O4459:V4459" si="4585">AVERAGE(O4440:O4457)</f>
        <v>5</v>
      </c>
      <c r="P4459" s="261">
        <f t="shared" si="4585"/>
        <v>5.7777777777777777</v>
      </c>
      <c r="Q4459" s="261">
        <f t="shared" si="4585"/>
        <v>4.666666666666667</v>
      </c>
      <c r="R4459" s="261">
        <f t="shared" si="4585"/>
        <v>3.6666666666666665</v>
      </c>
      <c r="S4459" s="261">
        <f t="shared" si="4585"/>
        <v>4.7777777777777777</v>
      </c>
      <c r="T4459" s="261">
        <f t="shared" si="4585"/>
        <v>4</v>
      </c>
      <c r="U4459" s="261">
        <f t="shared" si="4585"/>
        <v>4.8888888888888893</v>
      </c>
      <c r="V4459" s="261">
        <f t="shared" si="4585"/>
        <v>6</v>
      </c>
      <c r="W4459" s="262">
        <f>SUM(N4459:V4459)</f>
        <v>43.888888888888886</v>
      </c>
      <c r="X4459" s="260"/>
      <c r="Y4459" s="148"/>
      <c r="Z4459" s="263"/>
      <c r="AA4459" s="264"/>
      <c r="AB4459" s="52"/>
      <c r="AC4459" s="52"/>
    </row>
    <row r="4460" spans="1:37" x14ac:dyDescent="0.25">
      <c r="B4460" s="265"/>
      <c r="C4460" s="266"/>
      <c r="D4460" s="265"/>
      <c r="E4460" s="266"/>
      <c r="F4460" s="265"/>
      <c r="G4460" s="266"/>
      <c r="H4460" s="265"/>
      <c r="I4460" s="266"/>
      <c r="J4460" s="265"/>
      <c r="K4460" s="266"/>
      <c r="L4460" s="265"/>
      <c r="M4460" s="266"/>
      <c r="N4460" s="265"/>
      <c r="O4460" s="266"/>
      <c r="P4460" s="265"/>
      <c r="Q4460" s="266"/>
      <c r="R4460" s="265"/>
      <c r="S4460" s="266"/>
      <c r="T4460" s="265"/>
      <c r="U4460" s="266"/>
      <c r="V4460" s="265"/>
      <c r="W4460" s="266"/>
      <c r="X4460" s="265"/>
      <c r="Y4460" s="266"/>
      <c r="Z4460" s="265"/>
      <c r="AA4460" s="266"/>
      <c r="AB4460" s="265"/>
      <c r="AC4460" s="266"/>
    </row>
    <row r="4461" spans="1:37" ht="18.75" thickBot="1" x14ac:dyDescent="0.3">
      <c r="B4461" s="267"/>
      <c r="C4461" s="267"/>
      <c r="D4461" s="267"/>
      <c r="E4461" s="288" t="s">
        <v>323</v>
      </c>
      <c r="F4461" s="289"/>
      <c r="G4461" s="289"/>
      <c r="H4461" s="289"/>
      <c r="I4461" s="289"/>
      <c r="J4461" s="289"/>
      <c r="K4461" s="289"/>
      <c r="L4461" s="289"/>
      <c r="M4461" s="289"/>
    </row>
    <row r="4462" spans="1:37" ht="16.5" thickBot="1" x14ac:dyDescent="0.3">
      <c r="B4462" s="267"/>
      <c r="C4462" s="52"/>
      <c r="D4462" s="268" t="s">
        <v>324</v>
      </c>
      <c r="E4462" s="290" t="s">
        <v>325</v>
      </c>
      <c r="F4462" s="291"/>
      <c r="G4462" s="291"/>
      <c r="H4462" s="291"/>
      <c r="I4462" s="291"/>
      <c r="J4462" s="291"/>
      <c r="K4462" s="291"/>
      <c r="L4462" s="291"/>
      <c r="M4462" s="292"/>
      <c r="P4462" t="s">
        <v>326</v>
      </c>
      <c r="R4462" t="s">
        <v>327</v>
      </c>
    </row>
    <row r="4463" spans="1:37" x14ac:dyDescent="0.25">
      <c r="B4463" s="267"/>
      <c r="C4463" s="52"/>
      <c r="D4463" s="269">
        <f>MAX(AC4440:AC4457)</f>
        <v>18</v>
      </c>
      <c r="E4463" s="270" t="s">
        <v>328</v>
      </c>
      <c r="F4463" s="271" t="s">
        <v>329</v>
      </c>
      <c r="G4463" s="271" t="s">
        <v>330</v>
      </c>
      <c r="H4463" s="271" t="s">
        <v>331</v>
      </c>
      <c r="I4463" s="271" t="s">
        <v>332</v>
      </c>
      <c r="J4463" s="271" t="s">
        <v>19</v>
      </c>
      <c r="K4463" s="271" t="s">
        <v>333</v>
      </c>
      <c r="L4463" s="271" t="s">
        <v>334</v>
      </c>
      <c r="M4463" s="272" t="s">
        <v>312</v>
      </c>
      <c r="N4463" t="s">
        <v>318</v>
      </c>
      <c r="O4463" s="273" t="s">
        <v>18</v>
      </c>
      <c r="P4463" s="274" t="s">
        <v>335</v>
      </c>
      <c r="Q4463" s="274" t="s">
        <v>336</v>
      </c>
      <c r="R4463" t="s">
        <v>0</v>
      </c>
      <c r="S4463" t="s">
        <v>1</v>
      </c>
      <c r="T4463" t="s">
        <v>13</v>
      </c>
      <c r="U4463" t="s">
        <v>337</v>
      </c>
      <c r="V4463" s="237" t="s">
        <v>338</v>
      </c>
      <c r="W4463" s="237" t="s">
        <v>339</v>
      </c>
      <c r="X4463" s="237" t="s">
        <v>340</v>
      </c>
      <c r="Y4463" s="237" t="s">
        <v>341</v>
      </c>
      <c r="Z4463" s="237" t="s">
        <v>342</v>
      </c>
      <c r="AA4463" s="237" t="s">
        <v>343</v>
      </c>
      <c r="AB4463" s="237" t="s">
        <v>344</v>
      </c>
      <c r="AC4463" s="237" t="s">
        <v>345</v>
      </c>
    </row>
    <row r="4464" spans="1:37" ht="16.5" thickBot="1" x14ac:dyDescent="0.3">
      <c r="A4464" s="238" t="str">
        <f>CONCATENATE($C$10,"P",A4438)</f>
        <v>2015P82</v>
      </c>
      <c r="B4464" s="275"/>
      <c r="C4464" s="52" t="str">
        <f>C4438</f>
        <v>Vinny Procopio</v>
      </c>
      <c r="D4464" s="276">
        <f>IF(D4463=0,G4438,VLOOKUP(D4463,B4440:AB4457,27,FALSE))</f>
        <v>5</v>
      </c>
      <c r="E4464" s="277">
        <f>E4467+E4470</f>
        <v>17</v>
      </c>
      <c r="F4464" s="277">
        <f>F4467+F4470</f>
        <v>5</v>
      </c>
      <c r="G4464" s="277">
        <f>G4467+G4470</f>
        <v>6</v>
      </c>
      <c r="H4464" s="277">
        <f>H4467+H4470</f>
        <v>7</v>
      </c>
      <c r="I4464" s="277">
        <f>I4467+I4470</f>
        <v>36</v>
      </c>
      <c r="J4464" s="278">
        <f>E4464/I4464</f>
        <v>0.47222222222222221</v>
      </c>
      <c r="K4464" s="279">
        <f>F4464/SUM(F4464:H4464)</f>
        <v>0.27777777777777779</v>
      </c>
      <c r="L4464" s="277">
        <f>L4467+L4470</f>
        <v>2</v>
      </c>
      <c r="M4464" s="277">
        <f>M4467+M4470</f>
        <v>25</v>
      </c>
      <c r="N4464" s="247">
        <f>VLOOKUP(D4463,AC4440:AH4457,6,FALSE)</f>
        <v>0.68733333333333202</v>
      </c>
      <c r="O4464">
        <f>IFERROR(VLOOKUP(D4463,AC4440:AI4457,7,FALSE),AI4440)</f>
        <v>12</v>
      </c>
      <c r="P4464" s="134">
        <f>IF(D4464&lt;=-1,ROUNDUP(((((ROUNDDOWN((AVERAGE(L4440:L4457,W4440:W4457)-36)*0.8,0)+0.001)/0.8)+36)*(COUNT(L4440:L4457,W4440:W4457)+1))-SUM(L4440:L4457,W4440:W4457),0),ROUNDUP(((((ROUNDDOWN((AVERAGE(L4440:L4457,W4440:W4457)-36)*0.8,0)+1)/0.8)+36)*(COUNT(L4440:L4457,W4440:W4457)+1))-SUM(L4440:L4457,W4440:W4457),0))</f>
        <v>56</v>
      </c>
      <c r="Q4464" s="134">
        <f>IF(ROUNDDOWN((AVERAGE(L4440:L4457,W4440:W4457)-36)*0.8,0)&lt;=0,ROUNDDOWN(((((ROUNDDOWN((AVERAGE(L4440:L4457,W4440:W4457)-36)*0.8,0)-1)/0.8)+36)*(COUNT(L4440:L4457,W4440:W4457)+1))-SUM(L4440:L4457,W4440:W4457),0),ROUNDDOWN(((((ROUNDDOWN((AVERAGE(L4440:L4457,W4440:W4457)-36)*0.8,0)-0.001)/0.8)+36)*(COUNT(L4440:L4457,W4440:W4457)+1))-SUM(L4440:L4457,W4440:W4457),0))</f>
        <v>31</v>
      </c>
      <c r="R4464" s="247">
        <f>L4459</f>
        <v>41.777777777777779</v>
      </c>
      <c r="S4464" s="247">
        <f>W4459</f>
        <v>43.888888888888886</v>
      </c>
      <c r="T4464">
        <f>SUMIF(AD4440:AD4457,"P",AI4440:AI4457)</f>
        <v>215</v>
      </c>
      <c r="U4464">
        <f>SUMIF(AD4440:AD4457,"P",AJ4440:AJ4457)</f>
        <v>208</v>
      </c>
      <c r="V4464" s="280">
        <f>SUM(COUNTIF(C4440:C4457,3),COUNTIF(D4440:D4457,2),COUNTIF(E4440:E4457,3),COUNTIF(F4440:F4457,2),COUNTIF(G4440:G4457,2),COUNTIF(H4440:H4457,1),COUNTIF(I4440:I4457,2),COUNTIF(J4440:J4457,1),COUNTIF(K4440:K4457,2),COUNTIF(N4440:N4457,2),COUNTIF(O4440:O4457,2),COUNTIF(P4440:P4457,3),COUNTIF(Q4440:Q4457,2),COUNTIF(R4440:R4457,1),COUNTIF(S4440:S4457,2),COUNTIF(T4440:T4457,1),COUNTIF(U4440:U4457,2),COUNTIF(V4440:V4457,3))/(9*MAX($AE4440:$AE4457))</f>
        <v>0</v>
      </c>
      <c r="W4464" s="280">
        <f>SUM(COUNTIF(C4440:C4457,4),COUNTIF(D4440:D4457,3),COUNTIF(E4440:E4457,4),COUNTIF(F4440:F4457,3),COUNTIF(G4440:G4457,3),COUNTIF(H4440:H4457,2),COUNTIF(I4440:I4457,3),COUNTIF(J4440:J4457,2),COUNTIF(K4440:K4457,3),COUNTIF(N4440:N4457,3),COUNTIF(O4440:O4457,3),COUNTIF(P4440:P4457,4),COUNTIF(Q4440:Q4457,3),COUNTIF(R4440:R4457,2),COUNTIF(S4440:S4457,3),COUNTIF(T4440:T4457,2),COUNTIF(U4440:U4457,3),COUNTIF(V4440:V4457,4))/(9*MAX($AE4440:$AE4457))</f>
        <v>2.4691358024691357E-2</v>
      </c>
      <c r="X4464" s="280">
        <f>SUM(COUNTIF(C4440:C4457,5),COUNTIF(D4440:D4457,4),COUNTIF(E4440:E4457,5),COUNTIF(F4440:F4457,4),COUNTIF(G4440:G4457,4),COUNTIF(H4440:H4457,3),COUNTIF(I4440:I4457,4),COUNTIF(J4440:J4457,3),COUNTIF(K4440:K4457,4),COUNTIF(N4440:N4457,4),COUNTIF(O4440:O4457,4),COUNTIF(P4440:P4457,5),COUNTIF(Q4440:Q4457,4),COUNTIF(R4440:R4457,3),COUNTIF(S4440:S4457,4),COUNTIF(T4440:T4457,3),COUNTIF(U4440:U4457,4),COUNTIF(V4440:V4457,5))/(9*MAX($AE4440:$AE4457))</f>
        <v>0.36419753086419754</v>
      </c>
      <c r="Y4464" s="280">
        <f>SUM(COUNTIF(C4440:C4457,6),COUNTIF(D4440:D4457,5),COUNTIF(E4440:E4457,6),COUNTIF(F4440:F4457,5),COUNTIF(G4440:G4457,5),COUNTIF(H4440:H4457,4),COUNTIF(I4440:I4457,5),COUNTIF(J4440:J4457,4),COUNTIF(K4440:K4457,5),COUNTIF(N4440:N4457,5),COUNTIF(O4440:O4457,5),COUNTIF(P4440:P4457,6),COUNTIF(Q4440:Q4457,5),COUNTIF(R4440:R4457,4),COUNTIF(S4440:S4457,5),COUNTIF(T4440:T4457,4),COUNTIF(U4440:U4457,5),COUNTIF(V4440:V4457,6))/(9*MAX($AE4440:$AE4457))</f>
        <v>0.48148148148148145</v>
      </c>
      <c r="Z4464" s="280">
        <f>SUM(COUNTIF(C4440:C4457,"&gt;=7"),COUNTIF(D4440:D4457,"&gt;=6"),COUNTIF(E4440:E4457,"&gt;=7"),COUNTIF(F4440:F4457,"&gt;=6"),COUNTIF(G4440:G4457,"&gt;=6"),COUNTIF(H4440:H4457,"&gt;=5"),COUNTIF(I4440:I4457,"&gt;=6"),COUNTIF(J4440:J4457,"&gt;=5"),COUNTIF(K4440:K4457,"&gt;=6"),COUNTIF(N4440:N4457,"&gt;=6"),COUNTIF(O4440:O4457,"&gt;=6"),COUNTIF(P4440:P4457,"&gt;=7"),COUNTIF(Q4440:Q4457,"&gt;=6"),COUNTIF(R4440:R4457,"&gt;=5"),COUNTIF(S4440:S4457,"&gt;=6"),COUNTIF(T4440:T4457,"&gt;=5"),COUNTIF(U4440:U4457,"&gt;=6"),COUNTIF(V4440:V4457,"&gt;=7"))/(9*MAX($AE4440:$AE4457))</f>
        <v>0.12962962962962962</v>
      </c>
      <c r="AA4464">
        <f>AVERAGE(AI4440:AI4449)</f>
        <v>11.4</v>
      </c>
      <c r="AB4464">
        <f t="shared" ref="AB4464" si="4586">MAX(AI4440:AI4457)</f>
        <v>13</v>
      </c>
      <c r="AC4464">
        <f>MIN(AI4440:AI4456)</f>
        <v>10</v>
      </c>
    </row>
    <row r="4465" spans="1:37" x14ac:dyDescent="0.25">
      <c r="E4465" s="293" t="s">
        <v>346</v>
      </c>
      <c r="F4465" s="294"/>
      <c r="G4465" s="294"/>
      <c r="H4465" s="294"/>
      <c r="I4465" s="294"/>
      <c r="J4465" s="294"/>
      <c r="K4465" s="294"/>
      <c r="L4465" s="294"/>
      <c r="M4465" s="295"/>
    </row>
    <row r="4466" spans="1:37" x14ac:dyDescent="0.25">
      <c r="E4466" s="270" t="s">
        <v>328</v>
      </c>
      <c r="F4466" s="271" t="s">
        <v>329</v>
      </c>
      <c r="G4466" s="271" t="s">
        <v>330</v>
      </c>
      <c r="H4466" s="271" t="s">
        <v>331</v>
      </c>
      <c r="I4466" s="271" t="s">
        <v>332</v>
      </c>
      <c r="J4466" s="271" t="s">
        <v>19</v>
      </c>
      <c r="K4466" s="271" t="s">
        <v>333</v>
      </c>
      <c r="L4466" s="271" t="s">
        <v>334</v>
      </c>
      <c r="M4466" s="272" t="s">
        <v>312</v>
      </c>
    </row>
    <row r="4467" spans="1:37" ht="16.5" thickBot="1" x14ac:dyDescent="0.3">
      <c r="E4467" s="281">
        <f>M4458</f>
        <v>13</v>
      </c>
      <c r="F4467" s="199">
        <f>COUNTIF(M4440:M4457,"&gt;1")</f>
        <v>5</v>
      </c>
      <c r="G4467" s="199">
        <f>COUNTIF(M4440:M4457,"&lt;1")</f>
        <v>1</v>
      </c>
      <c r="H4467" s="199">
        <f>COUNTIF(M4440:M4457,"=1")</f>
        <v>3</v>
      </c>
      <c r="I4467" s="199">
        <f>SUM(F4467:H4467)*2</f>
        <v>18</v>
      </c>
      <c r="J4467" s="278">
        <f>E4467/I4467</f>
        <v>0.72222222222222221</v>
      </c>
      <c r="K4467" s="279">
        <f>F4467/SUM(F4467:H4467)</f>
        <v>0.55555555555555558</v>
      </c>
      <c r="L4467" s="282">
        <f>SUM(Z4440,Z4442,Z4444,Z4446,Z4448,Z4450,Z4452,Z4454,Z4456)</f>
        <v>2</v>
      </c>
      <c r="M4467" s="283">
        <f>SUM(AA4440,AA4442,AA4444,AA4446,AA4448,AA4450,AA4452,AA4454,AA4456)</f>
        <v>25</v>
      </c>
    </row>
    <row r="4468" spans="1:37" x14ac:dyDescent="0.25">
      <c r="E4468" s="293" t="s">
        <v>347</v>
      </c>
      <c r="F4468" s="294"/>
      <c r="G4468" s="294"/>
      <c r="H4468" s="294"/>
      <c r="I4468" s="294"/>
      <c r="J4468" s="294"/>
      <c r="K4468" s="294"/>
      <c r="L4468" s="294"/>
      <c r="M4468" s="295"/>
    </row>
    <row r="4469" spans="1:37" x14ac:dyDescent="0.25">
      <c r="E4469" s="270" t="s">
        <v>328</v>
      </c>
      <c r="F4469" s="271" t="s">
        <v>329</v>
      </c>
      <c r="G4469" s="271" t="s">
        <v>330</v>
      </c>
      <c r="H4469" s="271" t="s">
        <v>331</v>
      </c>
      <c r="I4469" s="271" t="s">
        <v>332</v>
      </c>
      <c r="J4469" s="271" t="s">
        <v>19</v>
      </c>
      <c r="K4469" s="271" t="s">
        <v>333</v>
      </c>
      <c r="L4469" s="271" t="s">
        <v>334</v>
      </c>
      <c r="M4469" s="272" t="s">
        <v>312</v>
      </c>
    </row>
    <row r="4470" spans="1:37" ht="16.5" thickBot="1" x14ac:dyDescent="0.3">
      <c r="E4470" s="281">
        <f>X4458</f>
        <v>4</v>
      </c>
      <c r="F4470" s="199">
        <f>COUNTIF(X4440:X4457,"&gt;1")</f>
        <v>0</v>
      </c>
      <c r="G4470" s="199">
        <f>COUNTIF(X4440:X4457,"&lt;1")</f>
        <v>5</v>
      </c>
      <c r="H4470" s="199">
        <f>COUNTIF(X4440:X4457,"=1")</f>
        <v>4</v>
      </c>
      <c r="I4470" s="199">
        <f>SUM(F4470:H4470)*2</f>
        <v>18</v>
      </c>
      <c r="J4470" s="278">
        <f>E4470/I4470</f>
        <v>0.22222222222222221</v>
      </c>
      <c r="K4470" s="279">
        <f>F4470/SUM(F4470:H4470)</f>
        <v>0</v>
      </c>
      <c r="L4470" s="284">
        <f>SUM(Z4441,Z4443,Z4445,Z4447,Z4449,Z4451,Z4453,Z4455,Z4457)</f>
        <v>0</v>
      </c>
      <c r="M4470" s="285">
        <f>SUM(AA4441,AA4443,AA4445,AA4447,AA4449,AA4451,AA4453,AA4455,AA4457)</f>
        <v>0</v>
      </c>
    </row>
    <row r="4472" spans="1:37" ht="16.5" thickBot="1" x14ac:dyDescent="0.3"/>
    <row r="4473" spans="1:37" ht="21" thickBot="1" x14ac:dyDescent="0.35">
      <c r="A4473" s="223">
        <v>83</v>
      </c>
      <c r="B4473" s="224"/>
      <c r="C4473" s="225" t="s">
        <v>213</v>
      </c>
      <c r="D4473" s="225"/>
      <c r="E4473" s="225"/>
      <c r="F4473" s="23" t="s">
        <v>308</v>
      </c>
      <c r="G4473" s="226">
        <v>2</v>
      </c>
      <c r="I4473" s="225"/>
      <c r="J4473" s="52"/>
      <c r="K4473" s="52"/>
      <c r="L4473" s="231" t="s">
        <v>0</v>
      </c>
      <c r="M4473" s="287"/>
      <c r="N4473" s="225"/>
      <c r="O4473" s="225"/>
      <c r="P4473" s="225"/>
      <c r="Q4473" s="225"/>
      <c r="R4473" s="225" t="s">
        <v>309</v>
      </c>
      <c r="S4473" s="226"/>
      <c r="T4473" s="52"/>
      <c r="U4473" s="52"/>
      <c r="V4473" s="52"/>
      <c r="W4473" s="231" t="s">
        <v>1</v>
      </c>
      <c r="X4473" s="287"/>
      <c r="Y4473" s="52"/>
      <c r="Z4473" s="52"/>
      <c r="AA4473" s="52"/>
      <c r="AB4473" s="52"/>
      <c r="AC4473" s="52"/>
    </row>
    <row r="4474" spans="1:37" ht="16.5" thickBot="1" x14ac:dyDescent="0.3">
      <c r="B4474" s="52" t="s">
        <v>4</v>
      </c>
      <c r="C4474" s="228">
        <v>1</v>
      </c>
      <c r="D4474" s="229">
        <v>2</v>
      </c>
      <c r="E4474" s="229">
        <v>3</v>
      </c>
      <c r="F4474" s="229">
        <v>4</v>
      </c>
      <c r="G4474" s="229">
        <v>5</v>
      </c>
      <c r="H4474" s="229">
        <v>6</v>
      </c>
      <c r="I4474" s="229">
        <v>7</v>
      </c>
      <c r="J4474" s="229">
        <v>8</v>
      </c>
      <c r="K4474" s="230">
        <v>9</v>
      </c>
      <c r="L4474" s="231" t="s">
        <v>69</v>
      </c>
      <c r="M4474" s="232" t="s">
        <v>8</v>
      </c>
      <c r="N4474" s="233">
        <v>10</v>
      </c>
      <c r="O4474" s="234">
        <v>11</v>
      </c>
      <c r="P4474" s="234">
        <v>12</v>
      </c>
      <c r="Q4474" s="234">
        <v>13</v>
      </c>
      <c r="R4474" s="234">
        <v>14</v>
      </c>
      <c r="S4474" s="234">
        <v>15</v>
      </c>
      <c r="T4474" s="234">
        <v>16</v>
      </c>
      <c r="U4474" s="234">
        <v>17</v>
      </c>
      <c r="V4474" s="234">
        <v>18</v>
      </c>
      <c r="W4474" s="231" t="s">
        <v>69</v>
      </c>
      <c r="X4474" s="232" t="s">
        <v>8</v>
      </c>
      <c r="Y4474" s="235" t="s">
        <v>310</v>
      </c>
      <c r="Z4474" s="236" t="s">
        <v>311</v>
      </c>
      <c r="AA4474" s="235" t="s">
        <v>312</v>
      </c>
      <c r="AB4474" s="235" t="s">
        <v>313</v>
      </c>
      <c r="AC4474" s="237" t="s">
        <v>314</v>
      </c>
      <c r="AD4474" s="237" t="s">
        <v>315</v>
      </c>
      <c r="AE4474" s="237" t="s">
        <v>316</v>
      </c>
      <c r="AF4474" s="237" t="s">
        <v>192</v>
      </c>
      <c r="AG4474" s="237" t="s">
        <v>317</v>
      </c>
      <c r="AH4474" s="237" t="s">
        <v>318</v>
      </c>
      <c r="AI4474" s="237" t="s">
        <v>18</v>
      </c>
      <c r="AJ4474" s="237" t="s">
        <v>319</v>
      </c>
      <c r="AK4474" t="s">
        <v>69</v>
      </c>
    </row>
    <row r="4475" spans="1:37" ht="16.5" thickBot="1" x14ac:dyDescent="0.3">
      <c r="A4475" s="238" t="str">
        <f>CONCATENATE($C$10,"Wk ",B4475,"P",A4473)</f>
        <v>2015Wk 1P83</v>
      </c>
      <c r="B4475" s="52">
        <v>1</v>
      </c>
      <c r="C4475" s="52">
        <f>IFERROR(VLOOKUP($A4475,$A$106:$Q$3105,5,FALSE),"DNP")</f>
        <v>5</v>
      </c>
      <c r="D4475" s="52">
        <f>IFERROR(VLOOKUP($A4475,$A$106:$Q$3105,6,FALSE),"DNP")</f>
        <v>5</v>
      </c>
      <c r="E4475" s="52">
        <f>IFERROR(VLOOKUP($A4475,$A$106:$Q$3105,7,FALSE),"DNP")</f>
        <v>6</v>
      </c>
      <c r="F4475" s="52">
        <f>IFERROR(VLOOKUP($A4475,$A$106:$Q$3105,8,FALSE),"DNP")</f>
        <v>4</v>
      </c>
      <c r="G4475" s="52">
        <f>IFERROR(VLOOKUP($A4475,$A$106:$Q$3105,9,FALSE),"DNP")</f>
        <v>4</v>
      </c>
      <c r="H4475" s="52">
        <f>IFERROR(VLOOKUP($A4475,$A$106:$Q$3105,10,FALSE),"DNP")</f>
        <v>3</v>
      </c>
      <c r="I4475" s="52">
        <f>IFERROR(VLOOKUP($A4475,$A$106:$Q$3105,11,FALSE),"DNP")</f>
        <v>4</v>
      </c>
      <c r="J4475" s="52">
        <f>IFERROR(VLOOKUP($A4475,$A$106:$Q$3105,12,FALSE),"DNP")</f>
        <v>3</v>
      </c>
      <c r="K4475" s="52">
        <f>IFERROR(VLOOKUP($A4475,$A$106:$Q$3105,13,FALSE),"DNP")</f>
        <v>5</v>
      </c>
      <c r="L4475" s="239">
        <f>IF(OR(K4475="DNP",K4475=""),"DNP",SUM(C4475:K4475))</f>
        <v>39</v>
      </c>
      <c r="M4475" s="240">
        <f>IFERROR(VLOOKUP($A4475,$A$106:$Q$3105,17,FALSE),"DNP")</f>
        <v>2</v>
      </c>
      <c r="N4475" s="241"/>
      <c r="O4475" s="241"/>
      <c r="P4475" s="241"/>
      <c r="Q4475" s="241"/>
      <c r="R4475" s="241"/>
      <c r="S4475" s="241"/>
      <c r="T4475" s="241"/>
      <c r="U4475" s="241"/>
      <c r="V4475" s="241"/>
      <c r="W4475" s="242"/>
      <c r="X4475" s="243"/>
      <c r="Y4475" s="49" t="str">
        <f>IF(M4475="DNP","DNP",IF(M4475=1,"T",IF(M4475&gt;1,"W","L")))</f>
        <v>W</v>
      </c>
      <c r="Z4475" s="49">
        <f t="shared" ref="Z4475:Z4492" si="4587">IFERROR(VLOOKUP($A4475,$A$106:$Q$3105,15,FALSE),"")</f>
        <v>0</v>
      </c>
      <c r="AA4475" s="244">
        <f t="shared" ref="AA4475:AA4492" si="4588">IFERROR(VLOOKUP($A4475,$A$106:$Q$3105,16,FALSE),"")</f>
        <v>0</v>
      </c>
      <c r="AB4475" s="245">
        <f t="shared" ref="AB4475" si="4589">G4473</f>
        <v>2</v>
      </c>
      <c r="AC4475" s="246">
        <f t="shared" ref="AC4475:AC4483" si="4590">IF(VLOOKUP(LEFT($A4475,8),$A$106:$Q$3105,17,FALSE)="Played",B4475,"")</f>
        <v>1</v>
      </c>
      <c r="AD4475" t="str">
        <f>IF(L4475&lt;&gt;"DNP","P","DNP")</f>
        <v>P</v>
      </c>
      <c r="AE4475" s="52">
        <f>COUNTIF(AD4475:AD4475,"=P")</f>
        <v>1</v>
      </c>
      <c r="AF4475" t="str">
        <f t="shared" ref="AF4475:AF4492" si="4591">IFERROR(VLOOKUP($A4475,$A$106:$R$3105,18,FALSE),"DNP")</f>
        <v>R</v>
      </c>
      <c r="AG4475" s="247">
        <f>IF(OR(W4475="DNP",W4475="")=TRUE,0,((W4494-W4475)*0.4)+(IF(Y4475="W",0.3,IF(Y4475="T",0,-0.3)))+(IF(X4475="",0,X4475*0.3)))+IF(OR(L4475="DNP",L4475="")=TRUE,0,((L4494-L4475)*0.4)+(IF(Y4475="W",0.3,IF(Y4475="T",0,-0.3)))+(IF(M4475="",0,M4475*0.3)))</f>
        <v>0.72222222222222276</v>
      </c>
      <c r="AH4475" s="247">
        <f>AG4475</f>
        <v>0.72222222222222276</v>
      </c>
      <c r="AI4475">
        <f>(34-(AB4475*2))/2</f>
        <v>15</v>
      </c>
      <c r="AJ4475">
        <f t="shared" ref="AJ4475" si="4592">AI4475+VLOOKUP(A4475,$A$160:$O$264,15,FALSE)</f>
        <v>15</v>
      </c>
      <c r="AK4475">
        <f t="shared" ref="AK4475:AK4527" si="4593">IFERROR(L4475+W4475,"DNP")</f>
        <v>39</v>
      </c>
    </row>
    <row r="4476" spans="1:37" ht="16.5" thickBot="1" x14ac:dyDescent="0.3">
      <c r="A4476" s="238" t="str">
        <f>CONCATENATE($C$10,"Wk ",B4476,"P",A4473)</f>
        <v>2015Wk 2P83</v>
      </c>
      <c r="B4476" s="52">
        <v>2</v>
      </c>
      <c r="C4476" s="241"/>
      <c r="D4476" s="241"/>
      <c r="E4476" s="241"/>
      <c r="F4476" s="241"/>
      <c r="G4476" s="241"/>
      <c r="H4476" s="241"/>
      <c r="I4476" s="241"/>
      <c r="J4476" s="241"/>
      <c r="K4476" s="241"/>
      <c r="L4476" s="248"/>
      <c r="M4476" s="249"/>
      <c r="N4476" s="52">
        <f>IFERROR(VLOOKUP($A4476,$A$106:$Q$3105,5,FALSE),"DNP")</f>
        <v>4</v>
      </c>
      <c r="O4476" s="52">
        <f>IFERROR(VLOOKUP($A4476,$A$106:$Q$3105,6,FALSE),"DNP")</f>
        <v>4</v>
      </c>
      <c r="P4476" s="52">
        <f>IFERROR(VLOOKUP($A4476,$A$106:$Q$3105,7,FALSE),"DNP")</f>
        <v>5</v>
      </c>
      <c r="Q4476" s="52">
        <f>IFERROR(VLOOKUP($A4476,$A$106:$Q$3105,8,FALSE),"DNP")</f>
        <v>4</v>
      </c>
      <c r="R4476" s="52">
        <f>IFERROR(VLOOKUP($A4476,$A$106:$Q$3105,9,FALSE),"DNP")</f>
        <v>3</v>
      </c>
      <c r="S4476" s="52">
        <f>IFERROR(VLOOKUP($A4476,$A$106:$Q$3105,10,FALSE),"DNP")</f>
        <v>4</v>
      </c>
      <c r="T4476" s="52">
        <f>IFERROR(VLOOKUP($A4476,$A$106:$Q$3105,11,FALSE),"DNP")</f>
        <v>6</v>
      </c>
      <c r="U4476" s="52">
        <f>IFERROR(VLOOKUP($A4476,$A$106:$Q$3105,12,FALSE),"DNP")</f>
        <v>6</v>
      </c>
      <c r="V4476" s="52">
        <f>IFERROR(VLOOKUP($A4476,$A$106:$Q$3105,13,FALSE),"DNP")</f>
        <v>5</v>
      </c>
      <c r="W4476" s="239">
        <f>IF(OR(V4476="DNP",V4476=""),"DNP",SUM(N4476:V4476))</f>
        <v>41</v>
      </c>
      <c r="X4476" s="240">
        <f>IFERROR(VLOOKUP($A4476,$A$106:$Q$3105,17,FALSE),"DNP")</f>
        <v>1</v>
      </c>
      <c r="Y4476" s="49" t="str">
        <f>IF(X4476="DNP","DNP",IF(X4476=1,"T",IF(X4476&gt;1,"W","L")))</f>
        <v>T</v>
      </c>
      <c r="Z4476" s="49">
        <f t="shared" si="4587"/>
        <v>1</v>
      </c>
      <c r="AA4476" s="244">
        <f t="shared" si="4588"/>
        <v>12</v>
      </c>
      <c r="AB4476" s="245">
        <f t="shared" ref="AB4476" si="4594">G4473</f>
        <v>2</v>
      </c>
      <c r="AC4476" s="246">
        <f t="shared" si="4590"/>
        <v>2</v>
      </c>
      <c r="AD4476" t="str">
        <f>IF(W4476&lt;&gt;"DNP","P","DNP")</f>
        <v>P</v>
      </c>
      <c r="AE4476" s="52">
        <f>COUNTIF(AD4475:AD4476,"=P")</f>
        <v>2</v>
      </c>
      <c r="AF4476" t="str">
        <f t="shared" si="4591"/>
        <v>R</v>
      </c>
      <c r="AG4476" s="247">
        <f>IF(OR(W4476="DNP",W4476="")=TRUE,0,((W4494-W4476)*0.4)+(IF(Y4476="W",0.3,IF(Y4476="T",0,-0.3)))+(IF(X4476="",0,X4476*0.3)))+IF(OR(L4476="DNP",L4476="")=TRUE,0,((L4494-L4476)*0.4)+(IF(Y4476="W",0.3,IF(Y4476="T",0,-0.3)))+(IF(M4476="",0,M4476*0.3)))</f>
        <v>-1.1111111111108629E-2</v>
      </c>
      <c r="AH4476" s="247">
        <f>AG4476+(AG4475*0.67)</f>
        <v>0.47277777777778063</v>
      </c>
      <c r="AI4476">
        <f t="shared" ref="AI4476:AI4492" si="4595">(34-(AB4476*2))/2</f>
        <v>15</v>
      </c>
      <c r="AJ4476">
        <f t="shared" ref="AJ4476" si="4596">AI4476+VLOOKUP(A4476,$A$327:$O$431,15,FALSE)</f>
        <v>13</v>
      </c>
      <c r="AK4476">
        <f t="shared" si="4593"/>
        <v>41</v>
      </c>
    </row>
    <row r="4477" spans="1:37" ht="16.5" thickBot="1" x14ac:dyDescent="0.3">
      <c r="A4477" s="238" t="str">
        <f>CONCATENATE($C$10,"Wk ",B4477,"P",A4473)</f>
        <v>2015Wk 3P83</v>
      </c>
      <c r="B4477" s="52">
        <v>3</v>
      </c>
      <c r="C4477" s="52">
        <f>IFERROR(VLOOKUP($A4477,$A$106:$Q$3105,5,FALSE),"DNP")</f>
        <v>6</v>
      </c>
      <c r="D4477" s="52">
        <f>IFERROR(VLOOKUP($A4477,$A$106:$Q$3105,6,FALSE),"DNP")</f>
        <v>6</v>
      </c>
      <c r="E4477" s="52">
        <f>IFERROR(VLOOKUP($A4477,$A$106:$Q$3105,7,FALSE),"DNP")</f>
        <v>7</v>
      </c>
      <c r="F4477" s="52">
        <f>IFERROR(VLOOKUP($A4477,$A$106:$Q$3105,8,FALSE),"DNP")</f>
        <v>5</v>
      </c>
      <c r="G4477" s="52">
        <f>IFERROR(VLOOKUP($A4477,$A$106:$Q$3105,9,FALSE),"DNP")</f>
        <v>4</v>
      </c>
      <c r="H4477" s="52">
        <f>IFERROR(VLOOKUP($A4477,$A$106:$Q$3105,10,FALSE),"DNP")</f>
        <v>3</v>
      </c>
      <c r="I4477" s="52">
        <f>IFERROR(VLOOKUP($A4477,$A$106:$Q$3105,11,FALSE),"DNP")</f>
        <v>4</v>
      </c>
      <c r="J4477" s="52">
        <f>IFERROR(VLOOKUP($A4477,$A$106:$Q$3105,12,FALSE),"DNP")</f>
        <v>3</v>
      </c>
      <c r="K4477" s="52">
        <f>IFERROR(VLOOKUP($A4477,$A$106:$Q$3105,13,FALSE),"DNP")</f>
        <v>6</v>
      </c>
      <c r="L4477" s="239">
        <f>IF(OR(K4477="DNP",K4477=""),"DNP",SUM(C4477:K4477))</f>
        <v>44</v>
      </c>
      <c r="M4477" s="240">
        <f>IFERROR(VLOOKUP($A4477,$A$106:$Q$3105,17,FALSE),"DNP")</f>
        <v>1</v>
      </c>
      <c r="N4477" s="241"/>
      <c r="O4477" s="241"/>
      <c r="P4477" s="241"/>
      <c r="Q4477" s="241"/>
      <c r="R4477" s="241"/>
      <c r="S4477" s="241"/>
      <c r="T4477" s="241"/>
      <c r="U4477" s="241"/>
      <c r="V4477" s="241"/>
      <c r="W4477" s="242"/>
      <c r="X4477" s="243"/>
      <c r="Y4477" s="49" t="str">
        <f t="shared" ref="Y4477" si="4597">IF(M4477="DNP","DNP",IF(M4477=1,"T",IF(M4477&gt;1,"W","L")))</f>
        <v>T</v>
      </c>
      <c r="Z4477" s="49">
        <f t="shared" si="4587"/>
        <v>0</v>
      </c>
      <c r="AA4477" s="244">
        <f t="shared" si="4588"/>
        <v>0</v>
      </c>
      <c r="AB4477" s="250">
        <f t="shared" ref="AB4477" si="4598">G4473</f>
        <v>2</v>
      </c>
      <c r="AC4477" s="246">
        <f t="shared" si="4590"/>
        <v>3</v>
      </c>
      <c r="AD4477" t="str">
        <f>IF(L4477&lt;&gt;"DNP","P","DNP")</f>
        <v>P</v>
      </c>
      <c r="AE4477" s="52">
        <f>COUNTIF(AD4475:AD4477,"=P")</f>
        <v>3</v>
      </c>
      <c r="AF4477" t="str">
        <f t="shared" si="4591"/>
        <v>R</v>
      </c>
      <c r="AG4477" s="247">
        <f>IF(OR(W4477="DNP",W4477="")=TRUE,0,((W4494-W4477)*0.4)+(IF(Y4477="W",0.3,IF(Y4477="T",0,-0.3)))+(IF(X4477="",0,X4477*0.3)))+IF(OR(L4477="DNP",L4477="")=TRUE,0,((L4494-L4477)*0.4)+(IF(Y4477="W",0.3,IF(Y4477="T",0,-0.3)))+(IF(M4477="",0,M4477*0.3)))</f>
        <v>-1.8777777777777771</v>
      </c>
      <c r="AH4477" s="247">
        <f>AG4477+(AG4476*0.67)+AG4475*0.33</f>
        <v>-1.6468888888888864</v>
      </c>
      <c r="AI4477">
        <f t="shared" si="4595"/>
        <v>15</v>
      </c>
      <c r="AJ4477">
        <f t="shared" ref="AJ4477" si="4599">AI4477+VLOOKUP(A4477,$A$494:$O$598,15,FALSE)</f>
        <v>10</v>
      </c>
      <c r="AK4477">
        <f t="shared" si="4593"/>
        <v>44</v>
      </c>
    </row>
    <row r="4478" spans="1:37" ht="16.5" thickBot="1" x14ac:dyDescent="0.3">
      <c r="A4478" s="238" t="str">
        <f>CONCATENATE($C$10,"Wk ",B4478,"P",A4473)</f>
        <v>2015Wk 4P83</v>
      </c>
      <c r="B4478" s="52">
        <v>4</v>
      </c>
      <c r="C4478" s="241"/>
      <c r="D4478" s="241"/>
      <c r="E4478" s="241"/>
      <c r="F4478" s="241"/>
      <c r="G4478" s="241"/>
      <c r="H4478" s="241"/>
      <c r="I4478" s="241"/>
      <c r="J4478" s="241"/>
      <c r="K4478" s="241"/>
      <c r="L4478" s="248"/>
      <c r="M4478" s="249"/>
      <c r="N4478" s="52">
        <f>IFERROR(VLOOKUP($A4478,$A$106:$Q$3105,5,FALSE),"DNP")</f>
        <v>5</v>
      </c>
      <c r="O4478" s="52">
        <f>IFERROR(VLOOKUP($A4478,$A$106:$Q$3105,6,FALSE),"DNP")</f>
        <v>5</v>
      </c>
      <c r="P4478" s="52">
        <f>IFERROR(VLOOKUP($A4478,$A$106:$Q$3105,7,FALSE),"DNP")</f>
        <v>6</v>
      </c>
      <c r="Q4478" s="52">
        <f>IFERROR(VLOOKUP($A4478,$A$106:$Q$3105,8,FALSE),"DNP")</f>
        <v>4</v>
      </c>
      <c r="R4478" s="52">
        <f>IFERROR(VLOOKUP($A4478,$A$106:$Q$3105,9,FALSE),"DNP")</f>
        <v>3</v>
      </c>
      <c r="S4478" s="52">
        <f>IFERROR(VLOOKUP($A4478,$A$106:$Q$3105,10,FALSE),"DNP")</f>
        <v>5</v>
      </c>
      <c r="T4478" s="52">
        <f>IFERROR(VLOOKUP($A4478,$A$106:$Q$3105,11,FALSE),"DNP")</f>
        <v>3</v>
      </c>
      <c r="U4478" s="52">
        <f>IFERROR(VLOOKUP($A4478,$A$106:$Q$3105,12,FALSE),"DNP")</f>
        <v>5</v>
      </c>
      <c r="V4478" s="52">
        <f>IFERROR(VLOOKUP($A4478,$A$106:$Q$3105,13,FALSE),"DNP")</f>
        <v>4</v>
      </c>
      <c r="W4478" s="239">
        <f>IF(OR(V4478="DNP",V4478=""),"DNP",SUM(N4478:V4478))</f>
        <v>40</v>
      </c>
      <c r="X4478" s="240">
        <f>IFERROR(VLOOKUP($A4478,$A$106:$Q$3105,17,FALSE),"DNP")</f>
        <v>0</v>
      </c>
      <c r="Y4478" s="49" t="str">
        <f t="shared" ref="Y4478" si="4600">IF(X4478="DNP","DNP",IF(X4478=1,"T",IF(X4478&gt;1,"W","L")))</f>
        <v>L</v>
      </c>
      <c r="Z4478" s="49">
        <f t="shared" si="4587"/>
        <v>0</v>
      </c>
      <c r="AA4478" s="244">
        <f t="shared" si="4588"/>
        <v>0</v>
      </c>
      <c r="AB4478" s="250">
        <f t="shared" ref="AB4478" si="4601">IF(AE4478&gt;=4,ROUNDDOWN((((VLOOKUP(MAX(AE4475:AE4478),AE4475:AK4492,7,FALSE)+VLOOKUP(MAX(AE4475:AE4478)-1,AE4475:AK4492,7,FALSE)+VLOOKUP(MAX(AE4475:AE4478)-2,AE4475:AK4492,7,FALSE)+VLOOKUP(MAX(AE4475:AE4478)-3,AE4475:AK4492,7,FALSE))/4)-36)*0.8,0),G4473)</f>
        <v>4</v>
      </c>
      <c r="AC4478" s="246">
        <f t="shared" si="4590"/>
        <v>4</v>
      </c>
      <c r="AD4478" t="str">
        <f>IF(W4478&lt;&gt;"DNP","P","DNP")</f>
        <v>P</v>
      </c>
      <c r="AE4478" s="52">
        <f>COUNTIF(AD4475:AD4478,"=P")</f>
        <v>4</v>
      </c>
      <c r="AF4478" t="str">
        <f t="shared" si="4591"/>
        <v>R</v>
      </c>
      <c r="AG4478" s="247">
        <f>IF(OR(W4478="DNP",W4478="")=TRUE,0,((W4494-W4478)*0.4)+(IF(Y4478="W",0.3,IF(Y4478="T",0,-0.3)))+(IF(X4478="",0,X4478*0.3)))+IF(OR(L4478="DNP",L4478="")=TRUE,0,((L4494-L4478)*0.4)+(IF(Y4478="W",0.3,IF(Y4478="T",0,-0.3)))+(IF(M4478="",0,M4478*0.3)))</f>
        <v>-0.21111111111110858</v>
      </c>
      <c r="AH4478" s="247">
        <f t="shared" ref="AH4478:AH4492" si="4602">AG4478+(AG4477*0.67)+AG4476*0.33</f>
        <v>-1.4728888888888851</v>
      </c>
      <c r="AI4478">
        <f t="shared" si="4595"/>
        <v>13</v>
      </c>
      <c r="AJ4478">
        <f t="shared" ref="AJ4478" si="4603">AI4478+VLOOKUP(A4478,$A$661:$O$765,15,FALSE)</f>
        <v>13</v>
      </c>
      <c r="AK4478">
        <f t="shared" si="4593"/>
        <v>40</v>
      </c>
    </row>
    <row r="4479" spans="1:37" ht="16.5" thickBot="1" x14ac:dyDescent="0.3">
      <c r="A4479" s="238" t="str">
        <f>CONCATENATE($C$10,"Wk ",B4479,"P",A4473)</f>
        <v>2015Wk 5P83</v>
      </c>
      <c r="B4479" s="52">
        <v>5</v>
      </c>
      <c r="C4479" s="52">
        <f>IFERROR(VLOOKUP($A4479,$A$106:$Q$3105,5,FALSE),"DNP")</f>
        <v>4</v>
      </c>
      <c r="D4479" s="52">
        <f>IFERROR(VLOOKUP($A4479,$A$106:$Q$3105,6,FALSE),"DNP")</f>
        <v>5</v>
      </c>
      <c r="E4479" s="52">
        <f>IFERROR(VLOOKUP($A4479,$A$106:$Q$3105,7,FALSE),"DNP")</f>
        <v>6</v>
      </c>
      <c r="F4479" s="52">
        <f>IFERROR(VLOOKUP($A4479,$A$106:$Q$3105,8,FALSE),"DNP")</f>
        <v>5</v>
      </c>
      <c r="G4479" s="52">
        <f>IFERROR(VLOOKUP($A4479,$A$106:$Q$3105,9,FALSE),"DNP")</f>
        <v>3</v>
      </c>
      <c r="H4479" s="52">
        <f>IFERROR(VLOOKUP($A4479,$A$106:$Q$3105,10,FALSE),"DNP")</f>
        <v>3</v>
      </c>
      <c r="I4479" s="52">
        <f>IFERROR(VLOOKUP($A4479,$A$106:$Q$3105,11,FALSE),"DNP")</f>
        <v>3</v>
      </c>
      <c r="J4479" s="52">
        <f>IFERROR(VLOOKUP($A4479,$A$106:$Q$3105,12,FALSE),"DNP")</f>
        <v>3</v>
      </c>
      <c r="K4479" s="52">
        <f>IFERROR(VLOOKUP($A4479,$A$106:$Q$3105,13,FALSE),"DNP")</f>
        <v>4</v>
      </c>
      <c r="L4479" s="239">
        <f>IF(OR(K4479="DNP",K4479=""),"DNP",SUM(C4479:K4479))</f>
        <v>36</v>
      </c>
      <c r="M4479" s="240">
        <f>IFERROR(VLOOKUP($A4479,$A$106:$Q$3105,17,FALSE),"DNP")</f>
        <v>2</v>
      </c>
      <c r="N4479" s="241"/>
      <c r="O4479" s="241"/>
      <c r="P4479" s="241"/>
      <c r="Q4479" s="241"/>
      <c r="R4479" s="241"/>
      <c r="S4479" s="241"/>
      <c r="T4479" s="241"/>
      <c r="U4479" s="241"/>
      <c r="V4479" s="241"/>
      <c r="W4479" s="242"/>
      <c r="X4479" s="243"/>
      <c r="Y4479" s="49" t="str">
        <f t="shared" ref="Y4479" si="4604">IF(M4479="DNP","DNP",IF(M4479=1,"T",IF(M4479&gt;1,"W","L")))</f>
        <v>W</v>
      </c>
      <c r="Z4479" s="49">
        <f t="shared" si="4587"/>
        <v>2</v>
      </c>
      <c r="AA4479" s="244">
        <f t="shared" si="4588"/>
        <v>14</v>
      </c>
      <c r="AB4479" s="250">
        <f t="shared" ref="AB4479" si="4605">IF(AE4479&gt;=4,ROUNDDOWN((((VLOOKUP(MAX(AE4475:AE4479),AE4475:AK4492,7,FALSE)+VLOOKUP(MAX(AE4475:AE4479)-1,AE4475:AK4492,7,FALSE)+VLOOKUP(MAX(AE4475:AE4479)-2,AE4475:AK4492,7,FALSE)+VLOOKUP(MAX(AE4475:AE4479)-3,AE4475:AK4492,7,FALSE))/4)-36)*0.8,0),G4473)</f>
        <v>3</v>
      </c>
      <c r="AC4479" s="246">
        <f t="shared" si="4590"/>
        <v>5</v>
      </c>
      <c r="AD4479" t="str">
        <f>IF(L4479&lt;&gt;"DNP","P","DNP")</f>
        <v>P</v>
      </c>
      <c r="AE4479" s="52">
        <f>COUNTIF(AD4475:AD4479,"=P")</f>
        <v>5</v>
      </c>
      <c r="AF4479" t="str">
        <f t="shared" si="4591"/>
        <v>R</v>
      </c>
      <c r="AG4479" s="247">
        <f>IF(OR(W4479="DNP",W4479="")=TRUE,0,((W4494-W4479)*0.4)+(IF(Y4479="W",0.3,IF(Y4479="T",0,-0.3)))+(IF(X4479="",0,X4479*0.3)))+IF(OR(L4479="DNP",L4479="")=TRUE,0,((L4494-L4479)*0.4)+(IF(Y4479="W",0.3,IF(Y4479="T",0,-0.3)))+(IF(M4479="",0,M4479*0.3)))</f>
        <v>1.9222222222222229</v>
      </c>
      <c r="AH4479" s="247">
        <f t="shared" si="4602"/>
        <v>1.1611111111111136</v>
      </c>
      <c r="AI4479">
        <f t="shared" si="4595"/>
        <v>14</v>
      </c>
      <c r="AJ4479">
        <f t="shared" ref="AJ4479" si="4606">AI4479+VLOOKUP(A4479,$A$828:$O$932,15,FALSE)</f>
        <v>20</v>
      </c>
      <c r="AK4479">
        <f t="shared" si="4593"/>
        <v>36</v>
      </c>
    </row>
    <row r="4480" spans="1:37" ht="16.5" thickBot="1" x14ac:dyDescent="0.3">
      <c r="A4480" s="238" t="str">
        <f>CONCATENATE($C$10,"Wk ",B4480,"P",A4473)</f>
        <v>2015Wk 6P83</v>
      </c>
      <c r="B4480" s="52">
        <v>6</v>
      </c>
      <c r="C4480" s="241"/>
      <c r="D4480" s="241"/>
      <c r="E4480" s="241"/>
      <c r="F4480" s="241"/>
      <c r="G4480" s="241"/>
      <c r="H4480" s="241"/>
      <c r="I4480" s="241"/>
      <c r="J4480" s="241"/>
      <c r="K4480" s="241"/>
      <c r="L4480" s="248"/>
      <c r="M4480" s="249"/>
      <c r="N4480" s="52">
        <f>IFERROR(VLOOKUP($A4480,$A$106:$Q$3105,5,FALSE),"DNP")</f>
        <v>3</v>
      </c>
      <c r="O4480" s="52">
        <f>IFERROR(VLOOKUP($A4480,$A$106:$Q$3105,6,FALSE),"DNP")</f>
        <v>5</v>
      </c>
      <c r="P4480" s="52">
        <f>IFERROR(VLOOKUP($A4480,$A$106:$Q$3105,7,FALSE),"DNP")</f>
        <v>5</v>
      </c>
      <c r="Q4480" s="52">
        <f>IFERROR(VLOOKUP($A4480,$A$106:$Q$3105,8,FALSE),"DNP")</f>
        <v>4</v>
      </c>
      <c r="R4480" s="52">
        <f>IFERROR(VLOOKUP($A4480,$A$106:$Q$3105,9,FALSE),"DNP")</f>
        <v>3</v>
      </c>
      <c r="S4480" s="52">
        <f>IFERROR(VLOOKUP($A4480,$A$106:$Q$3105,10,FALSE),"DNP")</f>
        <v>7</v>
      </c>
      <c r="T4480" s="52">
        <f>IFERROR(VLOOKUP($A4480,$A$106:$Q$3105,11,FALSE),"DNP")</f>
        <v>5</v>
      </c>
      <c r="U4480" s="52">
        <f>IFERROR(VLOOKUP($A4480,$A$106:$Q$3105,12,FALSE),"DNP")</f>
        <v>4</v>
      </c>
      <c r="V4480" s="52">
        <f>IFERROR(VLOOKUP($A4480,$A$106:$Q$3105,13,FALSE),"DNP")</f>
        <v>5</v>
      </c>
      <c r="W4480" s="239">
        <f>IF(OR(V4480="DNP",V4480=""),"DNP",SUM(N4480:V4480))</f>
        <v>41</v>
      </c>
      <c r="X4480" s="240">
        <f>IFERROR(VLOOKUP($A4480,$A$106:$Q$3105,17,FALSE),"DNP")</f>
        <v>2</v>
      </c>
      <c r="Y4480" s="49" t="str">
        <f t="shared" ref="Y4480" si="4607">IF(X4480="DNP","DNP",IF(X4480=1,"T",IF(X4480&gt;1,"W","L")))</f>
        <v>W</v>
      </c>
      <c r="Z4480" s="49">
        <f t="shared" si="4587"/>
        <v>1</v>
      </c>
      <c r="AA4480" s="244">
        <f t="shared" si="4588"/>
        <v>18</v>
      </c>
      <c r="AB4480" s="250">
        <f t="shared" ref="AB4480" si="4608">IF(AE4480&gt;=4,ROUNDDOWN((((VLOOKUP(MAX(AE4475:AE4480),AE4475:AK4492,7,FALSE)+VLOOKUP(MAX(AE4475:AE4480)-1,AE4475:AK4492,7,FALSE)+VLOOKUP(MAX(AE4475:AE4480)-2,AE4475:AK4492,7,FALSE)+VLOOKUP(MAX(AE4475:AE4480)-3,AE4475:AK4492,7,FALSE))/4)-36)*0.8,0),G4473)</f>
        <v>3</v>
      </c>
      <c r="AC4480" s="246">
        <f t="shared" si="4590"/>
        <v>6</v>
      </c>
      <c r="AD4480" t="str">
        <f>IF(W4480&lt;&gt;"DNP","P","DNP")</f>
        <v>P</v>
      </c>
      <c r="AE4480" s="52">
        <f>COUNTIF(AD4475:AD4480,"=P")</f>
        <v>6</v>
      </c>
      <c r="AF4480" t="str">
        <f t="shared" si="4591"/>
        <v>R</v>
      </c>
      <c r="AG4480" s="247">
        <f>IF(OR(W4480="DNP",W4480="")=TRUE,0,((W4494-W4480)*0.4)+(IF(Y4480="W",0.3,IF(Y4480="T",0,-0.3)))+(IF(X4480="",0,X4480*0.3)))+IF(OR(L4480="DNP",L4480="")=TRUE,0,((L4494-L4480)*0.4)+(IF(Y4480="W",0.3,IF(Y4480="T",0,-0.3)))+(IF(M4480="",0,M4480*0.3)))</f>
        <v>0.58888888888889135</v>
      </c>
      <c r="AH4480" s="247">
        <f t="shared" si="4602"/>
        <v>1.8071111111111151</v>
      </c>
      <c r="AI4480">
        <f t="shared" si="4595"/>
        <v>14</v>
      </c>
      <c r="AJ4480">
        <f t="shared" ref="AJ4480" si="4609">AI4480+VLOOKUP(A4480,$A$995:$O$1099,15,FALSE)</f>
        <v>14</v>
      </c>
      <c r="AK4480">
        <f t="shared" si="4593"/>
        <v>41</v>
      </c>
    </row>
    <row r="4481" spans="1:37" ht="16.5" thickBot="1" x14ac:dyDescent="0.3">
      <c r="A4481" s="238" t="str">
        <f>CONCATENATE($C$10,"Wk ",B4481,"P",A4473)</f>
        <v>2015Wk 7P83</v>
      </c>
      <c r="B4481" s="52">
        <v>7</v>
      </c>
      <c r="C4481" s="52">
        <f>IFERROR(VLOOKUP($A4481,$A$106:$Q$3105,5,FALSE),"DNP")</f>
        <v>5</v>
      </c>
      <c r="D4481" s="52">
        <f>IFERROR(VLOOKUP($A4481,$A$106:$Q$3105,6,FALSE),"DNP")</f>
        <v>5</v>
      </c>
      <c r="E4481" s="52">
        <f>IFERROR(VLOOKUP($A4481,$A$106:$Q$3105,7,FALSE),"DNP")</f>
        <v>7</v>
      </c>
      <c r="F4481" s="52">
        <f>IFERROR(VLOOKUP($A4481,$A$106:$Q$3105,8,FALSE),"DNP")</f>
        <v>4</v>
      </c>
      <c r="G4481" s="52">
        <f>IFERROR(VLOOKUP($A4481,$A$106:$Q$3105,9,FALSE),"DNP")</f>
        <v>4</v>
      </c>
      <c r="H4481" s="52">
        <f>IFERROR(VLOOKUP($A4481,$A$106:$Q$3105,10,FALSE),"DNP")</f>
        <v>4</v>
      </c>
      <c r="I4481" s="52">
        <f>IFERROR(VLOOKUP($A4481,$A$106:$Q$3105,11,FALSE),"DNP")</f>
        <v>4</v>
      </c>
      <c r="J4481" s="52">
        <f>IFERROR(VLOOKUP($A4481,$A$106:$Q$3105,12,FALSE),"DNP")</f>
        <v>4</v>
      </c>
      <c r="K4481" s="52">
        <f>IFERROR(VLOOKUP($A4481,$A$106:$Q$3105,13,FALSE),"DNP")</f>
        <v>4</v>
      </c>
      <c r="L4481" s="239">
        <f>IF(OR(K4481="DNP",K4481=""),"DNP",SUM(C4481:K4481))</f>
        <v>41</v>
      </c>
      <c r="M4481" s="240">
        <f>IFERROR(VLOOKUP($A4481,$A$106:$Q$3105,17,FALSE),"DNP")</f>
        <v>0</v>
      </c>
      <c r="N4481" s="241"/>
      <c r="O4481" s="241"/>
      <c r="P4481" s="241"/>
      <c r="Q4481" s="241"/>
      <c r="R4481" s="241"/>
      <c r="S4481" s="241"/>
      <c r="T4481" s="241"/>
      <c r="U4481" s="241"/>
      <c r="V4481" s="241"/>
      <c r="W4481" s="242"/>
      <c r="X4481" s="243"/>
      <c r="Y4481" s="49" t="str">
        <f t="shared" ref="Y4481" si="4610">IF(M4481="DNP","DNP",IF(M4481=1,"T",IF(M4481&gt;1,"W","L")))</f>
        <v>L</v>
      </c>
      <c r="Z4481" s="49">
        <f t="shared" si="4587"/>
        <v>0</v>
      </c>
      <c r="AA4481" s="244">
        <f t="shared" si="4588"/>
        <v>0</v>
      </c>
      <c r="AB4481" s="250">
        <f t="shared" ref="AB4481" si="4611">IF(AE4481&gt;=4,ROUNDDOWN((((VLOOKUP(MAX(AE4475:AE4481),AE4475:AK4492,7,FALSE)+VLOOKUP(MAX(AE4475:AE4481)-1,AE4475:AK4492,7,FALSE)+VLOOKUP(MAX(AE4475:AE4481)-2,AE4475:AK4492,7,FALSE)+VLOOKUP(MAX(AE4475:AE4481)-3,AE4475:AK4492,7,FALSE))/4)-36)*0.8,0),G4473)</f>
        <v>2</v>
      </c>
      <c r="AC4481" s="246">
        <f t="shared" si="4590"/>
        <v>7</v>
      </c>
      <c r="AD4481" t="str">
        <f>IF(L4481&lt;&gt;"DNP","P","DNP")</f>
        <v>P</v>
      </c>
      <c r="AE4481" s="52">
        <f>COUNTIF(AD4475:AD4481,"=P")</f>
        <v>7</v>
      </c>
      <c r="AF4481" t="str">
        <f t="shared" si="4591"/>
        <v>R</v>
      </c>
      <c r="AG4481" s="247">
        <f>IF(OR(W4481="DNP",W4481="")=TRUE,0,((W4494-W4481)*0.4)+(IF(Y4481="W",0.3,IF(Y4481="T",0,-0.3)))+(IF(X4481="",0,X4481*0.3)))+IF(OR(L4481="DNP",L4481="")=TRUE,0,((L4494-L4481)*0.4)+(IF(Y4481="W",0.3,IF(Y4481="T",0,-0.3)))+(IF(M4481="",0,M4481*0.3)))</f>
        <v>-1.2777777777777772</v>
      </c>
      <c r="AH4481" s="247">
        <f t="shared" si="4602"/>
        <v>-0.24888888888888638</v>
      </c>
      <c r="AI4481">
        <f t="shared" si="4595"/>
        <v>15</v>
      </c>
      <c r="AJ4481">
        <f t="shared" ref="AJ4481" si="4612">AI4481+VLOOKUP(A4481,$A$1162:$O$1266,15,FALSE)</f>
        <v>13</v>
      </c>
      <c r="AK4481">
        <f t="shared" si="4593"/>
        <v>41</v>
      </c>
    </row>
    <row r="4482" spans="1:37" ht="16.5" thickBot="1" x14ac:dyDescent="0.3">
      <c r="A4482" s="238" t="str">
        <f>CONCATENATE($C$10,"Wk ",B4482,"P",A4473)</f>
        <v>2015Wk 8P83</v>
      </c>
      <c r="B4482" s="52">
        <v>8</v>
      </c>
      <c r="C4482" s="241"/>
      <c r="D4482" s="241"/>
      <c r="E4482" s="241"/>
      <c r="F4482" s="241"/>
      <c r="G4482" s="241"/>
      <c r="H4482" s="241"/>
      <c r="I4482" s="241"/>
      <c r="J4482" s="241"/>
      <c r="K4482" s="241"/>
      <c r="L4482" s="248"/>
      <c r="M4482" s="249"/>
      <c r="N4482" s="52">
        <f>IFERROR(VLOOKUP($A4482,$A$106:$Q$3105,5,FALSE),"DNP")</f>
        <v>4</v>
      </c>
      <c r="O4482" s="52">
        <f>IFERROR(VLOOKUP($A4482,$A$106:$Q$3105,6,FALSE),"DNP")</f>
        <v>5</v>
      </c>
      <c r="P4482" s="52">
        <f>IFERROR(VLOOKUP($A4482,$A$106:$Q$3105,7,FALSE),"DNP")</f>
        <v>5</v>
      </c>
      <c r="Q4482" s="52">
        <f>IFERROR(VLOOKUP($A4482,$A$106:$Q$3105,8,FALSE),"DNP")</f>
        <v>5</v>
      </c>
      <c r="R4482" s="52">
        <f>IFERROR(VLOOKUP($A4482,$A$106:$Q$3105,9,FALSE),"DNP")</f>
        <v>4</v>
      </c>
      <c r="S4482" s="52">
        <f>IFERROR(VLOOKUP($A4482,$A$106:$Q$3105,10,FALSE),"DNP")</f>
        <v>5</v>
      </c>
      <c r="T4482" s="52">
        <f>IFERROR(VLOOKUP($A4482,$A$106:$Q$3105,11,FALSE),"DNP")</f>
        <v>3</v>
      </c>
      <c r="U4482" s="52">
        <f>IFERROR(VLOOKUP($A4482,$A$106:$Q$3105,12,FALSE),"DNP")</f>
        <v>4</v>
      </c>
      <c r="V4482" s="52">
        <f>IFERROR(VLOOKUP($A4482,$A$106:$Q$3105,13,FALSE),"DNP")</f>
        <v>5</v>
      </c>
      <c r="W4482" s="239">
        <f>IF(OR(V4482="DNP",V4482=""),"DNP",SUM(N4482:V4482))</f>
        <v>40</v>
      </c>
      <c r="X4482" s="240">
        <f>IFERROR(VLOOKUP($A4482,$A$106:$Q$3105,17,FALSE),"DNP")</f>
        <v>0</v>
      </c>
      <c r="Y4482" s="49" t="str">
        <f t="shared" ref="Y4482" si="4613">IF(X4482="DNP","DNP",IF(X4482=1,"T",IF(X4482&gt;1,"W","L")))</f>
        <v>L</v>
      </c>
      <c r="Z4482" s="49">
        <f t="shared" si="4587"/>
        <v>0</v>
      </c>
      <c r="AA4482" s="244">
        <f t="shared" si="4588"/>
        <v>0</v>
      </c>
      <c r="AB4482" s="250">
        <f t="shared" ref="AB4482" si="4614">IF(AE4482&gt;=4,ROUNDDOWN((((VLOOKUP(MAX(AE4475:AE4482),AE4475:AK4492,7,FALSE)+VLOOKUP(MAX(AE4475:AE4482)-1,AE4475:AK4492,7,FALSE)+VLOOKUP(MAX(AE4475:AE4482)-2,AE4475:AK4492,7,FALSE)+VLOOKUP(MAX(AE4475:AE4482)-3,AE4475:AK4492,7,FALSE))/4)-36)*0.8,0),G4473)</f>
        <v>2</v>
      </c>
      <c r="AC4482" s="246">
        <f t="shared" si="4590"/>
        <v>8</v>
      </c>
      <c r="AD4482" t="str">
        <f>IF(W4482&lt;&gt;"DNP","P","DNP")</f>
        <v>P</v>
      </c>
      <c r="AE4482" s="52">
        <f>COUNTIF(AD4475:AD4482,"=P")</f>
        <v>8</v>
      </c>
      <c r="AF4482" t="str">
        <f t="shared" si="4591"/>
        <v>R</v>
      </c>
      <c r="AG4482" s="247">
        <f>IF(OR(W4482="DNP",W4482="")=TRUE,0,((W4494-W4482)*0.4)+(IF(Y4482="W",0.3,IF(Y4482="T",0,-0.3)))+(IF(X4482="",0,X4482*0.3)))+IF(OR(L4482="DNP",L4482="")=TRUE,0,((L4494-L4482)*0.4)+(IF(Y4482="W",0.3,IF(Y4482="T",0,-0.3)))+(IF(M4482="",0,M4482*0.3)))</f>
        <v>-0.21111111111110858</v>
      </c>
      <c r="AH4482" s="247">
        <f t="shared" si="4602"/>
        <v>-0.87288888888888527</v>
      </c>
      <c r="AI4482">
        <f t="shared" si="4595"/>
        <v>15</v>
      </c>
      <c r="AJ4482">
        <f t="shared" ref="AJ4482" si="4615">AI4482+VLOOKUP(A4482,$A$1329:$O$1433,15,FALSE)</f>
        <v>14</v>
      </c>
      <c r="AK4482">
        <f t="shared" si="4593"/>
        <v>40</v>
      </c>
    </row>
    <row r="4483" spans="1:37" ht="16.5" thickBot="1" x14ac:dyDescent="0.3">
      <c r="A4483" s="238" t="str">
        <f>CONCATENATE($C$10,"Wk ",B4483,"P",A4473)</f>
        <v>2015Wk 9P83</v>
      </c>
      <c r="B4483" s="52">
        <v>9</v>
      </c>
      <c r="C4483" s="52">
        <f>IFERROR(VLOOKUP($A4483,$A$106:$Q$3105,5,FALSE),"DNP")</f>
        <v>4</v>
      </c>
      <c r="D4483" s="52">
        <f>IFERROR(VLOOKUP($A4483,$A$106:$Q$3105,6,FALSE),"DNP")</f>
        <v>6</v>
      </c>
      <c r="E4483" s="52">
        <f>IFERROR(VLOOKUP($A4483,$A$106:$Q$3105,7,FALSE),"DNP")</f>
        <v>5</v>
      </c>
      <c r="F4483" s="52">
        <f>IFERROR(VLOOKUP($A4483,$A$106:$Q$3105,8,FALSE),"DNP")</f>
        <v>4</v>
      </c>
      <c r="G4483" s="52">
        <f>IFERROR(VLOOKUP($A4483,$A$106:$Q$3105,9,FALSE),"DNP")</f>
        <v>3</v>
      </c>
      <c r="H4483" s="52">
        <f>IFERROR(VLOOKUP($A4483,$A$106:$Q$3105,10,FALSE),"DNP")</f>
        <v>2</v>
      </c>
      <c r="I4483" s="52">
        <f>IFERROR(VLOOKUP($A4483,$A$106:$Q$3105,11,FALSE),"DNP")</f>
        <v>4</v>
      </c>
      <c r="J4483" s="52">
        <f>IFERROR(VLOOKUP($A4483,$A$106:$Q$3105,12,FALSE),"DNP")</f>
        <v>3</v>
      </c>
      <c r="K4483" s="52">
        <f>IFERROR(VLOOKUP($A4483,$A$106:$Q$3105,13,FALSE),"DNP")</f>
        <v>3</v>
      </c>
      <c r="L4483" s="239">
        <f>IF(OR(K4483="DNP",K4483=""),"DNP",SUM(C4483:K4483))</f>
        <v>34</v>
      </c>
      <c r="M4483" s="240">
        <f>IFERROR(VLOOKUP($A4483,$A$106:$Q$3105,17,FALSE),"DNP")</f>
        <v>2</v>
      </c>
      <c r="N4483" s="241"/>
      <c r="O4483" s="241"/>
      <c r="P4483" s="241"/>
      <c r="Q4483" s="241"/>
      <c r="R4483" s="241"/>
      <c r="S4483" s="241"/>
      <c r="T4483" s="241"/>
      <c r="U4483" s="241"/>
      <c r="V4483" s="241"/>
      <c r="W4483" s="242"/>
      <c r="X4483" s="243"/>
      <c r="Y4483" s="49" t="str">
        <f t="shared" ref="Y4483" si="4616">IF(M4483="DNP","DNP",IF(M4483=1,"T",IF(M4483&gt;1,"W","L")))</f>
        <v>W</v>
      </c>
      <c r="Z4483" s="49">
        <f t="shared" si="4587"/>
        <v>1</v>
      </c>
      <c r="AA4483" s="244">
        <f t="shared" si="4588"/>
        <v>18</v>
      </c>
      <c r="AB4483" s="250">
        <f t="shared" ref="AB4483" si="4617">IF(AE4483&gt;=4,ROUNDDOWN((((VLOOKUP(MAX(AE4475:AE4483),AE4475:AK4492,7,FALSE)+VLOOKUP(MAX(AE4475:AE4483)-1,AE4475:AK4492,7,FALSE)+VLOOKUP(MAX(AE4475:AE4483)-2,AE4475:AK4492,7,FALSE)+VLOOKUP(MAX(AE4475:AE4483)-3,AE4475:AK4492,7,FALSE))/4)-36)*0.8,0),G4473)</f>
        <v>2</v>
      </c>
      <c r="AC4483" s="246">
        <f t="shared" si="4590"/>
        <v>9</v>
      </c>
      <c r="AD4483" t="str">
        <f>IF(L4483&lt;&gt;"DNP","P","DNP")</f>
        <v>P</v>
      </c>
      <c r="AE4483" s="52">
        <f>COUNTIF(AD4475:AD4483,"=P")</f>
        <v>9</v>
      </c>
      <c r="AF4483" t="str">
        <f t="shared" si="4591"/>
        <v>R</v>
      </c>
      <c r="AG4483" s="247">
        <f>IF(OR(W4483="DNP",W4483="")=TRUE,0,((W4494-W4483)*0.4)+(IF(Y4483="W",0.3,IF(Y4483="T",0,-0.3)))+(IF(X4483="",0,X4483*0.3)))+IF(OR(L4483="DNP",L4483="")=TRUE,0,((L4494-L4483)*0.4)+(IF(Y4483="W",0.3,IF(Y4483="T",0,-0.3)))+(IF(M4483="",0,M4483*0.3)))</f>
        <v>2.7222222222222228</v>
      </c>
      <c r="AH4483" s="247">
        <f t="shared" si="4602"/>
        <v>2.1591111111111134</v>
      </c>
      <c r="AI4483">
        <f t="shared" si="4595"/>
        <v>15</v>
      </c>
      <c r="AJ4483">
        <f t="shared" ref="AJ4483" si="4618">AI4483+VLOOKUP(A4483,$A$1496:$O$1600,15,FALSE)</f>
        <v>24</v>
      </c>
      <c r="AK4483">
        <f t="shared" si="4593"/>
        <v>34</v>
      </c>
    </row>
    <row r="4484" spans="1:37" ht="16.5" thickBot="1" x14ac:dyDescent="0.3">
      <c r="A4484" s="238" t="str">
        <f>CONCATENATE($C$10,"Wk ",B4484,"P",A4473)</f>
        <v>2015Wk 10P83</v>
      </c>
      <c r="B4484" s="52">
        <v>10</v>
      </c>
      <c r="C4484" s="241"/>
      <c r="D4484" s="241"/>
      <c r="E4484" s="241"/>
      <c r="F4484" s="241"/>
      <c r="G4484" s="241"/>
      <c r="H4484" s="241"/>
      <c r="I4484" s="241"/>
      <c r="J4484" s="241"/>
      <c r="K4484" s="241"/>
      <c r="L4484" s="248"/>
      <c r="M4484" s="249"/>
      <c r="N4484" s="52">
        <f>IFERROR(VLOOKUP($A4484,$A$106:$Q$3105,5,FALSE),"DNP")</f>
        <v>4</v>
      </c>
      <c r="O4484" s="52">
        <f>IFERROR(VLOOKUP($A4484,$A$106:$Q$3105,6,FALSE),"DNP")</f>
        <v>5</v>
      </c>
      <c r="P4484" s="52">
        <f>IFERROR(VLOOKUP($A4484,$A$106:$Q$3105,7,FALSE),"DNP")</f>
        <v>6</v>
      </c>
      <c r="Q4484" s="52">
        <f>IFERROR(VLOOKUP($A4484,$A$106:$Q$3105,8,FALSE),"DNP")</f>
        <v>4</v>
      </c>
      <c r="R4484" s="52">
        <f>IFERROR(VLOOKUP($A4484,$A$106:$Q$3105,9,FALSE),"DNP")</f>
        <v>4</v>
      </c>
      <c r="S4484" s="52">
        <f>IFERROR(VLOOKUP($A4484,$A$106:$Q$3105,10,FALSE),"DNP")</f>
        <v>5</v>
      </c>
      <c r="T4484" s="52">
        <f>IFERROR(VLOOKUP($A4484,$A$106:$Q$3105,11,FALSE),"DNP")</f>
        <v>3</v>
      </c>
      <c r="U4484" s="52">
        <f>IFERROR(VLOOKUP($A4484,$A$106:$Q$3105,12,FALSE),"DNP")</f>
        <v>5</v>
      </c>
      <c r="V4484" s="52">
        <f>IFERROR(VLOOKUP($A4484,$A$106:$Q$3105,13,FALSE),"DNP")</f>
        <v>6</v>
      </c>
      <c r="W4484" s="239">
        <f>IF(OR(V4484="DNP",V4484=""),"DNP",SUM(N4484:V4484))</f>
        <v>42</v>
      </c>
      <c r="X4484" s="240">
        <f>IFERROR(VLOOKUP($A4484,$A$106:$Q$3105,17,FALSE),"DNP")</f>
        <v>0</v>
      </c>
      <c r="Y4484" s="49" t="str">
        <f t="shared" ref="Y4484" si="4619">IF(X4484="DNP","DNP",IF(X4484=1,"T",IF(X4484&gt;1,"W","L")))</f>
        <v>L</v>
      </c>
      <c r="Z4484" s="49">
        <f t="shared" si="4587"/>
        <v>0</v>
      </c>
      <c r="AA4484" s="244">
        <f t="shared" si="4588"/>
        <v>0</v>
      </c>
      <c r="AB4484" s="250">
        <f t="shared" ref="AB4484" si="4620">IF(AE4484&gt;=4,ROUNDDOWN((((VLOOKUP(MAX(AE4475:AE4484),AE4475:AK4492,7,FALSE)+VLOOKUP(MAX(AE4475:AE4484)-1,AE4475:AK4492,7,FALSE)+VLOOKUP(MAX(AE4475:AE4484)-2,AE4475:AK4492,7,FALSE)+VLOOKUP(MAX(AE4475:AE4484)-3,AE4475:AK4492,7,FALSE))/4)-36)*0.8,0),G4473)</f>
        <v>2</v>
      </c>
      <c r="AC4484" s="246">
        <f t="shared" ref="AC4484:AC4492" si="4621">IF(VLOOKUP(LEFT($A4484,9),$A$106:$Q$3105,17,FALSE)="Played",B4484,"")</f>
        <v>10</v>
      </c>
      <c r="AD4484" t="str">
        <f>IF(W4484&lt;&gt;"DNP","P","DNP")</f>
        <v>P</v>
      </c>
      <c r="AE4484" s="52">
        <f>COUNTIF(AD4475:AD4484,"=P")</f>
        <v>10</v>
      </c>
      <c r="AF4484" t="str">
        <f t="shared" si="4591"/>
        <v>R</v>
      </c>
      <c r="AG4484" s="247">
        <f>IF(OR(W4484="DNP",W4484="")=TRUE,0,((W4494-W4484)*0.4)+(IF(Y4484="W",0.3,IF(Y4484="T",0,-0.3)))+(IF(X4484="",0,X4484*0.3)))+IF(OR(L4484="DNP",L4484="")=TRUE,0,((L4494-L4484)*0.4)+(IF(Y4484="W",0.3,IF(Y4484="T",0,-0.3)))+(IF(M4484="",0,M4484*0.3)))</f>
        <v>-1.0111111111111086</v>
      </c>
      <c r="AH4484" s="247">
        <f t="shared" si="4602"/>
        <v>0.74311111111111483</v>
      </c>
      <c r="AI4484">
        <f t="shared" si="4595"/>
        <v>15</v>
      </c>
      <c r="AJ4484">
        <f t="shared" ref="AJ4484" si="4622">AI4484+VLOOKUP(A4484,$A$1663:$O$1767,15,FALSE)</f>
        <v>12</v>
      </c>
      <c r="AK4484">
        <f t="shared" si="4593"/>
        <v>42</v>
      </c>
    </row>
    <row r="4485" spans="1:37" ht="16.5" thickBot="1" x14ac:dyDescent="0.3">
      <c r="A4485" s="238" t="str">
        <f>CONCATENATE($C$10,"Wk ",B4485,"P",A4473)</f>
        <v>2015Wk 11P83</v>
      </c>
      <c r="B4485" s="52">
        <v>11</v>
      </c>
      <c r="C4485" s="52">
        <f>IFERROR(VLOOKUP($A4485,$A$106:$Q$3105,5,FALSE),"DNP")</f>
        <v>4</v>
      </c>
      <c r="D4485" s="52">
        <f>IFERROR(VLOOKUP($A4485,$A$106:$Q$3105,6,FALSE),"DNP")</f>
        <v>4</v>
      </c>
      <c r="E4485" s="52">
        <f>IFERROR(VLOOKUP($A4485,$A$106:$Q$3105,7,FALSE),"DNP")</f>
        <v>5</v>
      </c>
      <c r="F4485" s="52">
        <f>IFERROR(VLOOKUP($A4485,$A$106:$Q$3105,8,FALSE),"DNP")</f>
        <v>6</v>
      </c>
      <c r="G4485" s="52">
        <f>IFERROR(VLOOKUP($A4485,$A$106:$Q$3105,9,FALSE),"DNP")</f>
        <v>4</v>
      </c>
      <c r="H4485" s="52">
        <f>IFERROR(VLOOKUP($A4485,$A$106:$Q$3105,10,FALSE),"DNP")</f>
        <v>4</v>
      </c>
      <c r="I4485" s="52">
        <f>IFERROR(VLOOKUP($A4485,$A$106:$Q$3105,11,FALSE),"DNP")</f>
        <v>4</v>
      </c>
      <c r="J4485" s="52">
        <f>IFERROR(VLOOKUP($A4485,$A$106:$Q$3105,12,FALSE),"DNP")</f>
        <v>3</v>
      </c>
      <c r="K4485" s="52">
        <f>IFERROR(VLOOKUP($A4485,$A$106:$Q$3105,13,FALSE),"DNP")</f>
        <v>5</v>
      </c>
      <c r="L4485" s="239">
        <f>IF(OR(K4485="DNP",K4485=""),"DNP",SUM(C4485:K4485))</f>
        <v>39</v>
      </c>
      <c r="M4485" s="240">
        <f>IFERROR(VLOOKUP($A4485,$A$106:$Q$3105,17,FALSE),"DNP")</f>
        <v>1</v>
      </c>
      <c r="N4485" s="241"/>
      <c r="O4485" s="241"/>
      <c r="P4485" s="241"/>
      <c r="Q4485" s="241"/>
      <c r="R4485" s="241"/>
      <c r="S4485" s="241"/>
      <c r="T4485" s="241"/>
      <c r="U4485" s="241"/>
      <c r="V4485" s="241"/>
      <c r="W4485" s="242"/>
      <c r="X4485" s="243"/>
      <c r="Y4485" s="49" t="str">
        <f t="shared" ref="Y4485" si="4623">IF(M4485="DNP","DNP",IF(M4485=1,"T",IF(M4485&gt;1,"W","L")))</f>
        <v>T</v>
      </c>
      <c r="Z4485" s="49">
        <f t="shared" si="4587"/>
        <v>0</v>
      </c>
      <c r="AA4485" s="244">
        <f t="shared" si="4588"/>
        <v>0</v>
      </c>
      <c r="AB4485" s="250">
        <f t="shared" ref="AB4485" si="4624">IF(AE4485&gt;=4,ROUNDDOWN((((VLOOKUP(MAX(AE4475:AE4485),AE4475:AK4492,7,FALSE)+VLOOKUP(MAX(AE4475:AE4485)-1,AE4475:AK4492,7,FALSE)+VLOOKUP(MAX(AE4475:AE4485)-2,AE4475:AK4492,7,FALSE)+VLOOKUP(MAX(AE4475:AE4485)-3,AE4475:AK4492,7,FALSE))/4)-36)*0.8,0),G4473)</f>
        <v>2</v>
      </c>
      <c r="AC4485" s="246">
        <f t="shared" si="4621"/>
        <v>11</v>
      </c>
      <c r="AD4485" t="str">
        <f>IF(L4485&lt;&gt;"DNP","P","DNP")</f>
        <v>P</v>
      </c>
      <c r="AE4485" s="52">
        <f>COUNTIF(AD4475:AD4485,"=P")</f>
        <v>11</v>
      </c>
      <c r="AF4485" t="str">
        <f t="shared" si="4591"/>
        <v>R</v>
      </c>
      <c r="AG4485" s="247">
        <f>IF(OR(W4485="DNP",W4485="")=TRUE,0,((W4494-W4485)*0.4)+(IF(Y4485="W",0.3,IF(Y4485="T",0,-0.3)))+(IF(X4485="",0,X4485*0.3)))+IF(OR(L4485="DNP",L4485="")=TRUE,0,((L4494-L4485)*0.4)+(IF(Y4485="W",0.3,IF(Y4485="T",0,-0.3)))+(IF(M4485="",0,M4485*0.3)))</f>
        <v>0.12222222222222284</v>
      </c>
      <c r="AH4485" s="247">
        <f t="shared" si="4602"/>
        <v>0.34311111111111348</v>
      </c>
      <c r="AI4485">
        <f t="shared" si="4595"/>
        <v>15</v>
      </c>
      <c r="AJ4485">
        <f t="shared" ref="AJ4485" si="4625">AI4485+VLOOKUP(A4485,$A$1830:$O$1934,15,FALSE)</f>
        <v>16</v>
      </c>
      <c r="AK4485">
        <f t="shared" si="4593"/>
        <v>39</v>
      </c>
    </row>
    <row r="4486" spans="1:37" ht="16.5" thickBot="1" x14ac:dyDescent="0.3">
      <c r="A4486" s="238" t="str">
        <f>CONCATENATE($C$10,"Wk ",B4486,"P",A4473)</f>
        <v>2015Wk 12P83</v>
      </c>
      <c r="B4486" s="52">
        <v>12</v>
      </c>
      <c r="C4486" s="241"/>
      <c r="D4486" s="241"/>
      <c r="E4486" s="241"/>
      <c r="F4486" s="241"/>
      <c r="G4486" s="241"/>
      <c r="H4486" s="241"/>
      <c r="I4486" s="241"/>
      <c r="J4486" s="241"/>
      <c r="K4486" s="241"/>
      <c r="L4486" s="248"/>
      <c r="M4486" s="249"/>
      <c r="N4486" s="52">
        <f>IFERROR(VLOOKUP($A4486,$A$106:$Q$3105,5,FALSE),"DNP")</f>
        <v>5</v>
      </c>
      <c r="O4486" s="52">
        <f>IFERROR(VLOOKUP($A4486,$A$106:$Q$3105,6,FALSE),"DNP")</f>
        <v>5</v>
      </c>
      <c r="P4486" s="52">
        <f>IFERROR(VLOOKUP($A4486,$A$106:$Q$3105,7,FALSE),"DNP")</f>
        <v>7</v>
      </c>
      <c r="Q4486" s="52">
        <f>IFERROR(VLOOKUP($A4486,$A$106:$Q$3105,8,FALSE),"DNP")</f>
        <v>4</v>
      </c>
      <c r="R4486" s="52">
        <f>IFERROR(VLOOKUP($A4486,$A$106:$Q$3105,9,FALSE),"DNP")</f>
        <v>4</v>
      </c>
      <c r="S4486" s="52">
        <f>IFERROR(VLOOKUP($A4486,$A$106:$Q$3105,10,FALSE),"DNP")</f>
        <v>4</v>
      </c>
      <c r="T4486" s="52">
        <f>IFERROR(VLOOKUP($A4486,$A$106:$Q$3105,11,FALSE),"DNP")</f>
        <v>4</v>
      </c>
      <c r="U4486" s="52">
        <f>IFERROR(VLOOKUP($A4486,$A$106:$Q$3105,12,FALSE),"DNP")</f>
        <v>4</v>
      </c>
      <c r="V4486" s="52">
        <f>IFERROR(VLOOKUP($A4486,$A$106:$Q$3105,13,FALSE),"DNP")</f>
        <v>5</v>
      </c>
      <c r="W4486" s="239">
        <f>IF(OR(V4486="DNP",V4486=""),"DNP",SUM(N4486:V4486))</f>
        <v>42</v>
      </c>
      <c r="X4486" s="240">
        <f>IFERROR(VLOOKUP($A4486,$A$106:$Q$3105,17,FALSE),"DNP")</f>
        <v>0</v>
      </c>
      <c r="Y4486" s="49" t="str">
        <f t="shared" ref="Y4486" si="4626">IF(X4486="DNP","DNP",IF(X4486=1,"T",IF(X4486&gt;1,"W","L")))</f>
        <v>L</v>
      </c>
      <c r="Z4486" s="49">
        <f t="shared" si="4587"/>
        <v>0</v>
      </c>
      <c r="AA4486" s="244">
        <f t="shared" si="4588"/>
        <v>0</v>
      </c>
      <c r="AB4486" s="250">
        <f t="shared" ref="AB4486" si="4627">IF(AE4486&gt;=4,ROUNDDOWN((((VLOOKUP(MAX(AE4475:AE4486),AE4475:AK4492,7,FALSE)+VLOOKUP(MAX(AE4475:AE4486)-1,AE4475:AK4492,7,FALSE)+VLOOKUP(MAX(AE4475:AE4486)-2,AE4475:AK4492,7,FALSE)+VLOOKUP(MAX(AE4475:AE4486)-3,AE4475:AK4492,7,FALSE))/4)-36)*0.8,0),G4473)</f>
        <v>2</v>
      </c>
      <c r="AC4486" s="246">
        <f t="shared" si="4621"/>
        <v>12</v>
      </c>
      <c r="AD4486" t="str">
        <f>IF(W4486&lt;&gt;"DNP","P","DNP")</f>
        <v>P</v>
      </c>
      <c r="AE4486" s="52">
        <f>COUNTIF(AD4475:AD4486,"=P")</f>
        <v>12</v>
      </c>
      <c r="AF4486" t="str">
        <f t="shared" si="4591"/>
        <v>R</v>
      </c>
      <c r="AG4486" s="247">
        <f>IF(OR(W4486="DNP",W4486="")=TRUE,0,((W4494-W4486)*0.4)+(IF(Y4486="W",0.3,IF(Y4486="T",0,-0.3)))+(IF(X4486="",0,X4486*0.3)))+IF(OR(L4486="DNP",L4486="")=TRUE,0,((L4494-L4486)*0.4)+(IF(Y4486="W",0.3,IF(Y4486="T",0,-0.3)))+(IF(M4486="",0,M4486*0.3)))</f>
        <v>-1.0111111111111086</v>
      </c>
      <c r="AH4486" s="247">
        <f t="shared" si="4602"/>
        <v>-1.2628888888888852</v>
      </c>
      <c r="AI4486">
        <f t="shared" si="4595"/>
        <v>15</v>
      </c>
      <c r="AJ4486">
        <f t="shared" ref="AJ4486" si="4628">AI4486+VLOOKUP(A4486,$A$1997:$O$2101,15,FALSE)</f>
        <v>12</v>
      </c>
      <c r="AK4486">
        <f t="shared" si="4593"/>
        <v>42</v>
      </c>
    </row>
    <row r="4487" spans="1:37" ht="16.5" thickBot="1" x14ac:dyDescent="0.3">
      <c r="A4487" s="238" t="str">
        <f>CONCATENATE($C$10,"Wk ",B4487,"P",A4473)</f>
        <v>2015Wk 13P83</v>
      </c>
      <c r="B4487" s="52">
        <v>13</v>
      </c>
      <c r="C4487" s="52">
        <f>IFERROR(VLOOKUP($A4487,$A$106:$Q$3105,5,FALSE),"DNP")</f>
        <v>5</v>
      </c>
      <c r="D4487" s="52">
        <f>IFERROR(VLOOKUP($A4487,$A$106:$Q$3105,6,FALSE),"DNP")</f>
        <v>5</v>
      </c>
      <c r="E4487" s="52">
        <f>IFERROR(VLOOKUP($A4487,$A$106:$Q$3105,7,FALSE),"DNP")</f>
        <v>7</v>
      </c>
      <c r="F4487" s="52">
        <f>IFERROR(VLOOKUP($A4487,$A$106:$Q$3105,8,FALSE),"DNP")</f>
        <v>5</v>
      </c>
      <c r="G4487" s="52">
        <f>IFERROR(VLOOKUP($A4487,$A$106:$Q$3105,9,FALSE),"DNP")</f>
        <v>3</v>
      </c>
      <c r="H4487" s="52">
        <f>IFERROR(VLOOKUP($A4487,$A$106:$Q$3105,10,FALSE),"DNP")</f>
        <v>2</v>
      </c>
      <c r="I4487" s="52">
        <f>IFERROR(VLOOKUP($A4487,$A$106:$Q$3105,11,FALSE),"DNP")</f>
        <v>5</v>
      </c>
      <c r="J4487" s="52">
        <f>IFERROR(VLOOKUP($A4487,$A$106:$Q$3105,12,FALSE),"DNP")</f>
        <v>3</v>
      </c>
      <c r="K4487" s="52">
        <f>IFERROR(VLOOKUP($A4487,$A$106:$Q$3105,13,FALSE),"DNP")</f>
        <v>4</v>
      </c>
      <c r="L4487" s="239">
        <f>IF(OR(K4487="DNP",K4487=""),"DNP",SUM(C4487:K4487))</f>
        <v>39</v>
      </c>
      <c r="M4487" s="240">
        <f>IFERROR(VLOOKUP($A4487,$A$106:$Q$3105,17,FALSE),"DNP")</f>
        <v>2</v>
      </c>
      <c r="N4487" s="241"/>
      <c r="O4487" s="241"/>
      <c r="P4487" s="241"/>
      <c r="Q4487" s="241"/>
      <c r="R4487" s="241"/>
      <c r="S4487" s="241"/>
      <c r="T4487" s="241"/>
      <c r="U4487" s="241"/>
      <c r="V4487" s="241"/>
      <c r="W4487" s="242"/>
      <c r="X4487" s="243"/>
      <c r="Y4487" s="49" t="str">
        <f t="shared" ref="Y4487" si="4629">IF(M4487="DNP","DNP",IF(M4487=1,"T",IF(M4487&gt;1,"W","L")))</f>
        <v>W</v>
      </c>
      <c r="Z4487" s="49">
        <f t="shared" si="4587"/>
        <v>1</v>
      </c>
      <c r="AA4487" s="244">
        <f t="shared" si="4588"/>
        <v>12</v>
      </c>
      <c r="AB4487" s="250">
        <f t="shared" ref="AB4487" si="4630">IF(AE4487&gt;=4,ROUNDDOWN((((VLOOKUP(MAX(AE4475:AE4487),AE4475:AK4492,7,FALSE)+VLOOKUP(MAX(AE4475:AE4487)-1,AE4475:AK4492,7,FALSE)+VLOOKUP(MAX(AE4475:AE4487)-2,AE4475:AK4492,7,FALSE)+VLOOKUP(MAX(AE4475:AE4487)-3,AE4475:AK4492,7,FALSE))/4)-36)*0.8,0),G4473)</f>
        <v>3</v>
      </c>
      <c r="AC4487" s="246">
        <f t="shared" si="4621"/>
        <v>13</v>
      </c>
      <c r="AD4487" t="str">
        <f>IF(L4487&lt;&gt;"DNP","P","DNP")</f>
        <v>P</v>
      </c>
      <c r="AE4487" s="52">
        <f>COUNTIF(AD4475:AD4487,"=P")</f>
        <v>13</v>
      </c>
      <c r="AF4487" t="str">
        <f t="shared" si="4591"/>
        <v>R</v>
      </c>
      <c r="AG4487" s="247">
        <f>IF(OR(W4487="DNP",W4487="")=TRUE,0,((W4494-W4487)*0.4)+(IF(Y4487="W",0.3,IF(Y4487="T",0,-0.3)))+(IF(X4487="",0,X4487*0.3)))+IF(OR(L4487="DNP",L4487="")=TRUE,0,((L4494-L4487)*0.4)+(IF(Y4487="W",0.3,IF(Y4487="T",0,-0.3)))+(IF(M4487="",0,M4487*0.3)))</f>
        <v>0.72222222222222276</v>
      </c>
      <c r="AH4487" s="247">
        <f t="shared" si="4602"/>
        <v>8.5111111111113455E-2</v>
      </c>
      <c r="AI4487">
        <f t="shared" si="4595"/>
        <v>14</v>
      </c>
      <c r="AJ4487">
        <f t="shared" ref="AJ4487" si="4631">AI4487+VLOOKUP(A4487,$A$2164:$O$2268,15,FALSE)</f>
        <v>16</v>
      </c>
      <c r="AK4487">
        <f t="shared" si="4593"/>
        <v>39</v>
      </c>
    </row>
    <row r="4488" spans="1:37" ht="16.5" thickBot="1" x14ac:dyDescent="0.3">
      <c r="A4488" s="238" t="str">
        <f>CONCATENATE($C$10,"Wk ",B4488,"P",A4473)</f>
        <v>2015Wk 14P83</v>
      </c>
      <c r="B4488" s="52">
        <v>14</v>
      </c>
      <c r="C4488" s="241"/>
      <c r="D4488" s="241"/>
      <c r="E4488" s="241"/>
      <c r="F4488" s="241"/>
      <c r="G4488" s="241"/>
      <c r="H4488" s="241"/>
      <c r="I4488" s="241"/>
      <c r="J4488" s="241"/>
      <c r="K4488" s="241"/>
      <c r="L4488" s="248"/>
      <c r="M4488" s="249"/>
      <c r="N4488" s="52">
        <f>IFERROR(VLOOKUP($A4488,$A$106:$Q$3105,5,FALSE),"DNP")</f>
        <v>5</v>
      </c>
      <c r="O4488" s="52">
        <f>IFERROR(VLOOKUP($A4488,$A$106:$Q$3105,6,FALSE),"DNP")</f>
        <v>4</v>
      </c>
      <c r="P4488" s="52">
        <f>IFERROR(VLOOKUP($A4488,$A$106:$Q$3105,7,FALSE),"DNP")</f>
        <v>5</v>
      </c>
      <c r="Q4488" s="52">
        <f>IFERROR(VLOOKUP($A4488,$A$106:$Q$3105,8,FALSE),"DNP")</f>
        <v>4</v>
      </c>
      <c r="R4488" s="52">
        <f>IFERROR(VLOOKUP($A4488,$A$106:$Q$3105,9,FALSE),"DNP")</f>
        <v>4</v>
      </c>
      <c r="S4488" s="52">
        <f>IFERROR(VLOOKUP($A4488,$A$106:$Q$3105,10,FALSE),"DNP")</f>
        <v>4</v>
      </c>
      <c r="T4488" s="52">
        <f>IFERROR(VLOOKUP($A4488,$A$106:$Q$3105,11,FALSE),"DNP")</f>
        <v>4</v>
      </c>
      <c r="U4488" s="52">
        <f>IFERROR(VLOOKUP($A4488,$A$106:$Q$3105,12,FALSE),"DNP")</f>
        <v>3</v>
      </c>
      <c r="V4488" s="52">
        <f>IFERROR(VLOOKUP($A4488,$A$106:$Q$3105,13,FALSE),"DNP")</f>
        <v>5</v>
      </c>
      <c r="W4488" s="239">
        <f>IF(OR(V4488="DNP",V4488=""),"DNP",SUM(N4488:V4488))</f>
        <v>38</v>
      </c>
      <c r="X4488" s="240">
        <f>IFERROR(VLOOKUP($A4488,$A$106:$Q$3105,17,FALSE),"DNP")</f>
        <v>2</v>
      </c>
      <c r="Y4488" s="49" t="str">
        <f t="shared" ref="Y4488" si="4632">IF(X4488="DNP","DNP",IF(X4488=1,"T",IF(X4488&gt;1,"W","L")))</f>
        <v>W</v>
      </c>
      <c r="Z4488" s="49">
        <f t="shared" si="4587"/>
        <v>1</v>
      </c>
      <c r="AA4488" s="244">
        <f t="shared" si="4588"/>
        <v>9</v>
      </c>
      <c r="AB4488" s="250">
        <f t="shared" ref="AB4488" si="4633">IF(AE4488&gt;=4,ROUNDDOWN((((VLOOKUP(MAX(AE4475:AE4488),AE4475:AK4492,7,FALSE)+VLOOKUP(MAX(AE4475:AE4488)-1,AE4475:AK4492,7,FALSE)+VLOOKUP(MAX(AE4475:AE4488)-2,AE4475:AK4492,7,FALSE)+VLOOKUP(MAX(AE4475:AE4488)-3,AE4475:AK4492,7,FALSE))/4)-36)*0.8,0),G4473)</f>
        <v>2</v>
      </c>
      <c r="AC4488" s="246">
        <f t="shared" si="4621"/>
        <v>14</v>
      </c>
      <c r="AD4488" t="str">
        <f>IF(W4488&lt;&gt;"DNP","P","DNP")</f>
        <v>P</v>
      </c>
      <c r="AE4488" s="52">
        <f>COUNTIF(AD4475:AD4488,"=P")</f>
        <v>14</v>
      </c>
      <c r="AF4488" t="str">
        <f t="shared" si="4591"/>
        <v>R</v>
      </c>
      <c r="AG4488" s="247">
        <f>IF(OR(W4488="DNP",W4488="")=TRUE,0,((W4494-W4488)*0.4)+(IF(Y4488="W",0.3,IF(Y4488="T",0,-0.3)))+(IF(X4488="",0,X4488*0.3)))+IF(OR(L4488="DNP",L4488="")=TRUE,0,((L4494-L4488)*0.4)+(IF(Y4488="W",0.3,IF(Y4488="T",0,-0.3)))+(IF(M4488="",0,M4488*0.3)))</f>
        <v>1.7888888888888914</v>
      </c>
      <c r="AH4488" s="247">
        <f t="shared" si="4602"/>
        <v>1.9391111111111146</v>
      </c>
      <c r="AI4488">
        <f t="shared" si="4595"/>
        <v>15</v>
      </c>
      <c r="AJ4488">
        <f t="shared" ref="AJ4488" si="4634">AI4488+VLOOKUP(A4488,$A$2331:$O$2435,15,FALSE)</f>
        <v>17</v>
      </c>
      <c r="AK4488">
        <f t="shared" si="4593"/>
        <v>38</v>
      </c>
    </row>
    <row r="4489" spans="1:37" ht="16.5" thickBot="1" x14ac:dyDescent="0.3">
      <c r="A4489" s="238" t="str">
        <f>CONCATENATE($C$10,"Wk ",B4489,"P",A4473)</f>
        <v>2015Wk 15P83</v>
      </c>
      <c r="B4489" s="52">
        <v>15</v>
      </c>
      <c r="C4489" s="52">
        <f>IFERROR(VLOOKUP($A4489,$A$106:$Q$3105,5,FALSE),"DNP")</f>
        <v>5</v>
      </c>
      <c r="D4489" s="52">
        <f>IFERROR(VLOOKUP($A4489,$A$106:$Q$3105,6,FALSE),"DNP")</f>
        <v>5</v>
      </c>
      <c r="E4489" s="52">
        <f>IFERROR(VLOOKUP($A4489,$A$106:$Q$3105,7,FALSE),"DNP")</f>
        <v>5</v>
      </c>
      <c r="F4489" s="52">
        <f>IFERROR(VLOOKUP($A4489,$A$106:$Q$3105,8,FALSE),"DNP")</f>
        <v>4</v>
      </c>
      <c r="G4489" s="52">
        <f>IFERROR(VLOOKUP($A4489,$A$106:$Q$3105,9,FALSE),"DNP")</f>
        <v>4</v>
      </c>
      <c r="H4489" s="52">
        <f>IFERROR(VLOOKUP($A4489,$A$106:$Q$3105,10,FALSE),"DNP")</f>
        <v>3</v>
      </c>
      <c r="I4489" s="52">
        <f>IFERROR(VLOOKUP($A4489,$A$106:$Q$3105,11,FALSE),"DNP")</f>
        <v>6</v>
      </c>
      <c r="J4489" s="52">
        <f>IFERROR(VLOOKUP($A4489,$A$106:$Q$3105,12,FALSE),"DNP")</f>
        <v>2</v>
      </c>
      <c r="K4489" s="52">
        <f>IFERROR(VLOOKUP($A4489,$A$106:$Q$3105,13,FALSE),"DNP")</f>
        <v>4</v>
      </c>
      <c r="L4489" s="239">
        <f>IF(OR(K4489="DNP",K4489=""),"DNP",SUM(C4489:K4489))</f>
        <v>38</v>
      </c>
      <c r="M4489" s="240">
        <f>IFERROR(VLOOKUP($A4489,$A$106:$Q$3105,17,FALSE),"DNP")</f>
        <v>2</v>
      </c>
      <c r="N4489" s="241"/>
      <c r="O4489" s="241"/>
      <c r="P4489" s="241"/>
      <c r="Q4489" s="241"/>
      <c r="R4489" s="241"/>
      <c r="S4489" s="241"/>
      <c r="T4489" s="241"/>
      <c r="U4489" s="241"/>
      <c r="V4489" s="241"/>
      <c r="W4489" s="242"/>
      <c r="X4489" s="243"/>
      <c r="Y4489" s="49" t="str">
        <f t="shared" ref="Y4489" si="4635">IF(M4489="DNP","DNP",IF(M4489=1,"T",IF(M4489&gt;1,"W","L")))</f>
        <v>W</v>
      </c>
      <c r="Z4489" s="49">
        <f t="shared" si="4587"/>
        <v>1</v>
      </c>
      <c r="AA4489" s="244">
        <f t="shared" si="4588"/>
        <v>18</v>
      </c>
      <c r="AB4489" s="250">
        <f t="shared" ref="AB4489" si="4636">IF(AE4489&gt;=4,ROUNDDOWN((((VLOOKUP(MAX(AE4475:AE4489),AE4475:AK4492,7,FALSE)+VLOOKUP(MAX(AE4475:AE4489)-1,AE4475:AK4492,7,FALSE)+VLOOKUP(MAX(AE4475:AE4489)-2,AE4475:AK4492,7,FALSE)+VLOOKUP(MAX(AE4475:AE4489)-3,AE4475:AK4492,7,FALSE))/4)-36)*0.8,0),G4473)</f>
        <v>2</v>
      </c>
      <c r="AC4489" s="246">
        <f t="shared" si="4621"/>
        <v>15</v>
      </c>
      <c r="AD4489" t="str">
        <f>IF(L4489&lt;&gt;"DNP","P","DNP")</f>
        <v>P</v>
      </c>
      <c r="AE4489" s="52">
        <f>COUNTIF(AD4475:AD4489,"=P")</f>
        <v>15</v>
      </c>
      <c r="AF4489" t="str">
        <f t="shared" si="4591"/>
        <v>R</v>
      </c>
      <c r="AG4489" s="247">
        <f>IF(OR(W4489="DNP",W4489="")=TRUE,0,((W4494-W4489)*0.4)+(IF(Y4489="W",0.3,IF(Y4489="T",0,-0.3)))+(IF(X4489="",0,X4489*0.3)))+IF(OR(L4489="DNP",L4489="")=TRUE,0,((L4494-L4489)*0.4)+(IF(Y4489="W",0.3,IF(Y4489="T",0,-0.3)))+(IF(M4489="",0,M4489*0.3)))</f>
        <v>1.1222222222222227</v>
      </c>
      <c r="AH4489" s="247">
        <f t="shared" si="4602"/>
        <v>2.5591111111111138</v>
      </c>
      <c r="AI4489">
        <f t="shared" si="4595"/>
        <v>15</v>
      </c>
      <c r="AJ4489">
        <f t="shared" ref="AJ4489" si="4637">AI4489+VLOOKUP(A4489,$A$2498:$O$2602,15,FALSE)</f>
        <v>17</v>
      </c>
      <c r="AK4489">
        <f t="shared" si="4593"/>
        <v>38</v>
      </c>
    </row>
    <row r="4490" spans="1:37" ht="16.5" thickBot="1" x14ac:dyDescent="0.3">
      <c r="A4490" s="238" t="str">
        <f>CONCATENATE($C$10,"Wk ",B4490,"P",A4473)</f>
        <v>2015Wk 16P83</v>
      </c>
      <c r="B4490" s="52">
        <v>16</v>
      </c>
      <c r="C4490" s="241"/>
      <c r="D4490" s="241"/>
      <c r="E4490" s="241"/>
      <c r="F4490" s="241"/>
      <c r="G4490" s="241"/>
      <c r="H4490" s="241"/>
      <c r="I4490" s="241"/>
      <c r="J4490" s="241"/>
      <c r="K4490" s="241"/>
      <c r="L4490" s="248"/>
      <c r="M4490" s="249"/>
      <c r="N4490" s="52">
        <f>IFERROR(VLOOKUP($A4490,$A$106:$Q$3105,5,FALSE),"DNP")</f>
        <v>4</v>
      </c>
      <c r="O4490" s="52">
        <f>IFERROR(VLOOKUP($A4490,$A$106:$Q$3105,6,FALSE),"DNP")</f>
        <v>4</v>
      </c>
      <c r="P4490" s="52">
        <f>IFERROR(VLOOKUP($A4490,$A$106:$Q$3105,7,FALSE),"DNP")</f>
        <v>4</v>
      </c>
      <c r="Q4490" s="52">
        <f>IFERROR(VLOOKUP($A4490,$A$106:$Q$3105,8,FALSE),"DNP")</f>
        <v>4</v>
      </c>
      <c r="R4490" s="52">
        <f>IFERROR(VLOOKUP($A4490,$A$106:$Q$3105,9,FALSE),"DNP")</f>
        <v>3</v>
      </c>
      <c r="S4490" s="52">
        <f>IFERROR(VLOOKUP($A4490,$A$106:$Q$3105,10,FALSE),"DNP")</f>
        <v>5</v>
      </c>
      <c r="T4490" s="52">
        <f>IFERROR(VLOOKUP($A4490,$A$106:$Q$3105,11,FALSE),"DNP")</f>
        <v>3</v>
      </c>
      <c r="U4490" s="52">
        <f>IFERROR(VLOOKUP($A4490,$A$106:$Q$3105,12,FALSE),"DNP")</f>
        <v>5</v>
      </c>
      <c r="V4490" s="52">
        <f>IFERROR(VLOOKUP($A4490,$A$106:$Q$3105,13,FALSE),"DNP")</f>
        <v>6</v>
      </c>
      <c r="W4490" s="239">
        <f>IF(OR(V4490="DNP",V4490=""),"DNP",SUM(N4490:V4490))</f>
        <v>38</v>
      </c>
      <c r="X4490" s="240">
        <f>IFERROR(VLOOKUP($A4490,$A$106:$Q$3105,17,FALSE),"DNP")</f>
        <v>2</v>
      </c>
      <c r="Y4490" s="49" t="str">
        <f t="shared" ref="Y4490" si="4638">IF(X4490="DNP","DNP",IF(X4490=1,"T",IF(X4490&gt;1,"W","L")))</f>
        <v>W</v>
      </c>
      <c r="Z4490" s="49">
        <f t="shared" si="4587"/>
        <v>0</v>
      </c>
      <c r="AA4490" s="244">
        <f t="shared" si="4588"/>
        <v>0</v>
      </c>
      <c r="AB4490" s="250">
        <f t="shared" ref="AB4490" si="4639">IF(AE4490&gt;=4,ROUNDDOWN((((VLOOKUP(MAX(AE4475:AE4490),AE4475:AK4492,7,FALSE)+VLOOKUP(MAX(AE4475:AE4490)-1,AE4475:AK4492,7,FALSE)+VLOOKUP(MAX(AE4475:AE4490)-2,AE4475:AK4492,7,FALSE)+VLOOKUP(MAX(AE4475:AE4490)-3,AE4475:AK4492,7,FALSE))/4)-36)*0.8,0),G4473)</f>
        <v>1</v>
      </c>
      <c r="AC4490" s="246">
        <f t="shared" si="4621"/>
        <v>16</v>
      </c>
      <c r="AD4490" t="str">
        <f>IF(W4490&lt;&gt;"DNP","P","DNP")</f>
        <v>P</v>
      </c>
      <c r="AE4490" s="52">
        <f>COUNTIF(AD4475:AD4490,"=P")</f>
        <v>16</v>
      </c>
      <c r="AF4490" t="str">
        <f t="shared" si="4591"/>
        <v>R</v>
      </c>
      <c r="AG4490" s="247">
        <f>IF(OR(W4490="DNP",W4490="")=TRUE,0,((W4494-W4490)*0.4)+(IF(Y4490="W",0.3,IF(Y4490="T",0,-0.3)))+(IF(X4490="",0,X4490*0.3)))+IF(OR(L4490="DNP",L4490="")=TRUE,0,((L4494-L4490)*0.4)+(IF(Y4490="W",0.3,IF(Y4490="T",0,-0.3)))+(IF(M4490="",0,M4490*0.3)))</f>
        <v>1.7888888888888914</v>
      </c>
      <c r="AH4490" s="247">
        <f t="shared" si="4602"/>
        <v>3.1311111111111147</v>
      </c>
      <c r="AI4490">
        <f t="shared" si="4595"/>
        <v>16</v>
      </c>
      <c r="AJ4490">
        <f t="shared" ref="AJ4490" si="4640">AI4490+VLOOKUP(A4490,$A$2665:$O$2769,15,FALSE)</f>
        <v>18</v>
      </c>
      <c r="AK4490">
        <f t="shared" si="4593"/>
        <v>38</v>
      </c>
    </row>
    <row r="4491" spans="1:37" ht="16.5" thickBot="1" x14ac:dyDescent="0.3">
      <c r="A4491" s="238" t="str">
        <f>CONCATENATE($C$10,"Wk ",B4491,"P",A4473)</f>
        <v>2015Wk 17P83</v>
      </c>
      <c r="B4491" s="52">
        <v>17</v>
      </c>
      <c r="C4491" s="52">
        <f>IFERROR(VLOOKUP($A4491,$A$106:$Q$3105,5,FALSE),"DNP")</f>
        <v>7</v>
      </c>
      <c r="D4491" s="52">
        <f>IFERROR(VLOOKUP($A4491,$A$106:$Q$3105,6,FALSE),"DNP")</f>
        <v>2</v>
      </c>
      <c r="E4491" s="52">
        <f>IFERROR(VLOOKUP($A4491,$A$106:$Q$3105,7,FALSE),"DNP")</f>
        <v>5</v>
      </c>
      <c r="F4491" s="52">
        <f>IFERROR(VLOOKUP($A4491,$A$106:$Q$3105,8,FALSE),"DNP")</f>
        <v>4</v>
      </c>
      <c r="G4491" s="52">
        <f>IFERROR(VLOOKUP($A4491,$A$106:$Q$3105,9,FALSE),"DNP")</f>
        <v>4</v>
      </c>
      <c r="H4491" s="52">
        <f>IFERROR(VLOOKUP($A4491,$A$106:$Q$3105,10,FALSE),"DNP")</f>
        <v>3</v>
      </c>
      <c r="I4491" s="52">
        <f>IFERROR(VLOOKUP($A4491,$A$106:$Q$3105,11,FALSE),"DNP")</f>
        <v>4</v>
      </c>
      <c r="J4491" s="52">
        <f>IFERROR(VLOOKUP($A4491,$A$106:$Q$3105,12,FALSE),"DNP")</f>
        <v>3</v>
      </c>
      <c r="K4491" s="52">
        <f>IFERROR(VLOOKUP($A4491,$A$106:$Q$3105,13,FALSE),"DNP")</f>
        <v>5</v>
      </c>
      <c r="L4491" s="239">
        <f>IF(OR(K4491="DNP",K4491=""),"DNP",SUM(C4491:K4491))</f>
        <v>37</v>
      </c>
      <c r="M4491" s="240">
        <f>IFERROR(VLOOKUP($A4491,$A$106:$Q$3105,17,FALSE),"DNP")</f>
        <v>2</v>
      </c>
      <c r="N4491" s="241"/>
      <c r="O4491" s="241"/>
      <c r="P4491" s="241"/>
      <c r="Q4491" s="241"/>
      <c r="R4491" s="241"/>
      <c r="S4491" s="241"/>
      <c r="T4491" s="241"/>
      <c r="U4491" s="241"/>
      <c r="V4491" s="241"/>
      <c r="W4491" s="242"/>
      <c r="X4491" s="243"/>
      <c r="Y4491" s="49" t="str">
        <f t="shared" ref="Y4491" si="4641">IF(M4491="DNP","DNP",IF(M4491=1,"T",IF(M4491&gt;1,"W","L")))</f>
        <v>W</v>
      </c>
      <c r="Z4491" s="49">
        <f t="shared" si="4587"/>
        <v>1</v>
      </c>
      <c r="AA4491" s="244">
        <f t="shared" si="4588"/>
        <v>36</v>
      </c>
      <c r="AB4491" s="250">
        <f t="shared" ref="AB4491" si="4642">IF(AE4491&gt;=4,ROUNDDOWN((((VLOOKUP(MAX(AE4475:AE4491),AE4475:AK4492,7,FALSE)+VLOOKUP(MAX(AE4475:AE4491)-1,AE4475:AK4492,7,FALSE)+VLOOKUP(MAX(AE4475:AE4491)-2,AE4475:AK4492,7,FALSE)+VLOOKUP(MAX(AE4475:AE4491)-3,AE4475:AK4492,7,FALSE))/4)-36)*0.8,0),G4473)</f>
        <v>1</v>
      </c>
      <c r="AC4491" s="246">
        <f t="shared" si="4621"/>
        <v>17</v>
      </c>
      <c r="AD4491" t="str">
        <f>IF(L4491&lt;&gt;"DNP","P","DNP")</f>
        <v>P</v>
      </c>
      <c r="AE4491" s="52">
        <f>COUNTIF(AD4475:AD4491,"=P")</f>
        <v>17</v>
      </c>
      <c r="AF4491" t="str">
        <f t="shared" si="4591"/>
        <v>R</v>
      </c>
      <c r="AG4491" s="247">
        <f>IF(OR(W4491="DNP",W4491="")=TRUE,0,((W4494-W4491)*0.4)+(IF(Y4491="W",0.3,IF(Y4491="T",0,-0.3)))+(IF(X4491="",0,X4491*0.3)))+IF(OR(L4491="DNP",L4491="")=TRUE,0,((L4494-L4491)*0.4)+(IF(Y4491="W",0.3,IF(Y4491="T",0,-0.3)))+(IF(M4491="",0,M4491*0.3)))</f>
        <v>1.522222222222223</v>
      </c>
      <c r="AH4491" s="247">
        <f t="shared" si="4602"/>
        <v>3.0911111111111138</v>
      </c>
      <c r="AI4491">
        <f t="shared" si="4595"/>
        <v>16</v>
      </c>
      <c r="AJ4491">
        <f t="shared" ref="AJ4491" si="4643">AI4491+VLOOKUP(A4491,$A$2832:$O$2936,15,FALSE)</f>
        <v>20</v>
      </c>
      <c r="AK4491">
        <f t="shared" si="4593"/>
        <v>37</v>
      </c>
    </row>
    <row r="4492" spans="1:37" ht="16.5" thickBot="1" x14ac:dyDescent="0.3">
      <c r="A4492" s="238" t="str">
        <f>CONCATENATE($C$10,"Wk ",B4492,"P",A4473)</f>
        <v>2015Wk 18P83</v>
      </c>
      <c r="B4492" s="52">
        <v>18</v>
      </c>
      <c r="C4492" s="241"/>
      <c r="D4492" s="241"/>
      <c r="E4492" s="241"/>
      <c r="F4492" s="241"/>
      <c r="G4492" s="241"/>
      <c r="H4492" s="241"/>
      <c r="I4492" s="241"/>
      <c r="J4492" s="241"/>
      <c r="K4492" s="241"/>
      <c r="L4492" s="248"/>
      <c r="M4492" s="249"/>
      <c r="N4492" s="52">
        <f>IFERROR(VLOOKUP($A4492,$A$106:$Q$3105,5,FALSE),"DNP")</f>
        <v>4</v>
      </c>
      <c r="O4492" s="52">
        <f>IFERROR(VLOOKUP($A4492,$A$106:$Q$3105,6,FALSE),"DNP")</f>
        <v>4</v>
      </c>
      <c r="P4492" s="52">
        <f>IFERROR(VLOOKUP($A4492,$A$106:$Q$3105,7,FALSE),"DNP")</f>
        <v>5</v>
      </c>
      <c r="Q4492" s="52">
        <f>IFERROR(VLOOKUP($A4492,$A$106:$Q$3105,8,FALSE),"DNP")</f>
        <v>4</v>
      </c>
      <c r="R4492" s="52">
        <f>IFERROR(VLOOKUP($A4492,$A$106:$Q$3105,9,FALSE),"DNP")</f>
        <v>4</v>
      </c>
      <c r="S4492" s="52">
        <f>IFERROR(VLOOKUP($A4492,$A$106:$Q$3105,10,FALSE),"DNP")</f>
        <v>5</v>
      </c>
      <c r="T4492" s="52">
        <f>IFERROR(VLOOKUP($A4492,$A$106:$Q$3105,11,FALSE),"DNP")</f>
        <v>4</v>
      </c>
      <c r="U4492" s="52">
        <f>IFERROR(VLOOKUP($A4492,$A$106:$Q$3105,12,FALSE),"DNP")</f>
        <v>5</v>
      </c>
      <c r="V4492" s="52">
        <f>IFERROR(VLOOKUP($A4492,$A$106:$Q$3105,13,FALSE),"DNP")</f>
        <v>5</v>
      </c>
      <c r="W4492" s="239">
        <f>IF(OR(V4492="DNP",V4492=""),"DNP",SUM(N4492:V4492))</f>
        <v>40</v>
      </c>
      <c r="X4492" s="240">
        <f>IFERROR(VLOOKUP($A4492,$A$106:$Q$3105,17,FALSE),"DNP")</f>
        <v>0</v>
      </c>
      <c r="Y4492" s="49" t="str">
        <f t="shared" ref="Y4492" si="4644">IF(X4492="DNP","DNP",IF(X4492=1,"T",IF(X4492&gt;1,"W","L")))</f>
        <v>L</v>
      </c>
      <c r="Z4492" s="49">
        <f t="shared" si="4587"/>
        <v>0</v>
      </c>
      <c r="AA4492" s="244">
        <f t="shared" si="4588"/>
        <v>0</v>
      </c>
      <c r="AB4492" s="250">
        <f t="shared" ref="AB4492" si="4645">IF(AE4492&gt;=4,ROUNDDOWN((((VLOOKUP(MAX(AE4475:AE4492),AE4475:AK4492,7,FALSE)+VLOOKUP(MAX(AE4475:AE4492)-1,AE4475:AK4492,7,FALSE)+VLOOKUP(MAX(AE4475:AE4492)-2,AE4475:AK4492,7,FALSE)+VLOOKUP(MAX(AE4475:AE4492)-3,AE4475:AK4492,7,FALSE))/4)-36)*0.8,0),G4473)</f>
        <v>1</v>
      </c>
      <c r="AC4492" s="246">
        <f t="shared" si="4621"/>
        <v>18</v>
      </c>
      <c r="AD4492" t="str">
        <f>IF(W4492&lt;&gt;"DNP","P","DNP")</f>
        <v>P</v>
      </c>
      <c r="AE4492" s="52">
        <f>COUNTIF(AD4475:AD4492,"=P")</f>
        <v>18</v>
      </c>
      <c r="AF4492" t="str">
        <f t="shared" si="4591"/>
        <v>R</v>
      </c>
      <c r="AG4492" s="247">
        <f>IF(OR(W4492="DNP",W4492="")=TRUE,0,((W4494-W4492)*0.4)+(IF(Y4492="W",0.3,IF(Y4492="T",0,-0.3)))+(IF(X4492="",0,X4492*0.3)))+IF(OR(L4492="DNP",L4492="")=TRUE,0,((L4494-L4492)*0.4)+(IF(Y4492="W",0.3,IF(Y4492="T",0,-0.3)))+(IF(M4492="",0,M4492*0.3)))</f>
        <v>-0.21111111111110858</v>
      </c>
      <c r="AH4492" s="247">
        <f t="shared" si="4602"/>
        <v>1.399111111111115</v>
      </c>
      <c r="AI4492">
        <f t="shared" si="4595"/>
        <v>16</v>
      </c>
      <c r="AJ4492">
        <f t="shared" ref="AJ4492" si="4646">AI4492+VLOOKUP(A4492,$A$2999:$O$3103,15,FALSE)</f>
        <v>15</v>
      </c>
      <c r="AK4492">
        <f t="shared" si="4593"/>
        <v>40</v>
      </c>
    </row>
    <row r="4493" spans="1:37" ht="18" x14ac:dyDescent="0.25">
      <c r="A4493" s="238" t="str">
        <f>CONCATENATE($C$10,"S&amp;AP",A4473)</f>
        <v>2015S&amp;AP83</v>
      </c>
      <c r="B4493" s="251" t="s">
        <v>321</v>
      </c>
      <c r="C4493" s="252" t="str">
        <f>CONCATENATE(SUM(C4475:C4492)+100,COUNT(C4475:C4492)+100)</f>
        <v>145109</v>
      </c>
      <c r="D4493" s="252" t="str">
        <f t="shared" ref="D4493:K4493" si="4647">CONCATENATE(SUM(D4475:D4492)+100,COUNT(D4475:D4492)+100)</f>
        <v>143109</v>
      </c>
      <c r="E4493" s="252" t="str">
        <f t="shared" si="4647"/>
        <v>153109</v>
      </c>
      <c r="F4493" s="252" t="str">
        <f t="shared" si="4647"/>
        <v>141109</v>
      </c>
      <c r="G4493" s="252" t="str">
        <f t="shared" si="4647"/>
        <v>133109</v>
      </c>
      <c r="H4493" s="252" t="str">
        <f t="shared" si="4647"/>
        <v>127109</v>
      </c>
      <c r="I4493" s="252" t="str">
        <f t="shared" si="4647"/>
        <v>138109</v>
      </c>
      <c r="J4493" s="252" t="str">
        <f t="shared" si="4647"/>
        <v>127109</v>
      </c>
      <c r="K4493" s="252" t="str">
        <f t="shared" si="4647"/>
        <v>140109</v>
      </c>
      <c r="L4493" s="253"/>
      <c r="M4493" s="254">
        <f>SUM(M4475:M4492)</f>
        <v>14</v>
      </c>
      <c r="N4493" s="252" t="str">
        <f>CONCATENATE(SUM(N4475:N4492)+100,COUNT(N4475:N4492)+100)</f>
        <v>138109</v>
      </c>
      <c r="O4493" s="252" t="str">
        <f t="shared" ref="O4493:V4493" si="4648">CONCATENATE(SUM(O4475:O4492)+100,COUNT(O4475:O4492)+100)</f>
        <v>141109</v>
      </c>
      <c r="P4493" s="252" t="str">
        <f t="shared" si="4648"/>
        <v>148109</v>
      </c>
      <c r="Q4493" s="252" t="str">
        <f t="shared" si="4648"/>
        <v>137109</v>
      </c>
      <c r="R4493" s="252" t="str">
        <f t="shared" si="4648"/>
        <v>132109</v>
      </c>
      <c r="S4493" s="252" t="str">
        <f t="shared" si="4648"/>
        <v>144109</v>
      </c>
      <c r="T4493" s="252" t="str">
        <f t="shared" si="4648"/>
        <v>135109</v>
      </c>
      <c r="U4493" s="252" t="str">
        <f t="shared" si="4648"/>
        <v>141109</v>
      </c>
      <c r="V4493" s="252" t="str">
        <f t="shared" si="4648"/>
        <v>146109</v>
      </c>
      <c r="W4493" s="253"/>
      <c r="X4493" s="254">
        <f>SUM(X4475:X4492)</f>
        <v>7</v>
      </c>
      <c r="Y4493" s="255"/>
      <c r="Z4493" s="256"/>
      <c r="AA4493" s="257"/>
      <c r="AB4493" s="52"/>
      <c r="AC4493" s="52"/>
    </row>
    <row r="4494" spans="1:37" ht="18" x14ac:dyDescent="0.25">
      <c r="B4494" s="251" t="s">
        <v>322</v>
      </c>
      <c r="C4494" s="258">
        <f>AVERAGE(C4475:C4492)</f>
        <v>5</v>
      </c>
      <c r="D4494" s="258">
        <f t="shared" ref="D4494:K4494" si="4649">AVERAGE(D4475:D4492)</f>
        <v>4.7777777777777777</v>
      </c>
      <c r="E4494" s="258">
        <f t="shared" si="4649"/>
        <v>5.8888888888888893</v>
      </c>
      <c r="F4494" s="258">
        <f t="shared" si="4649"/>
        <v>4.5555555555555554</v>
      </c>
      <c r="G4494" s="258">
        <f t="shared" si="4649"/>
        <v>3.6666666666666665</v>
      </c>
      <c r="H4494" s="258">
        <f t="shared" si="4649"/>
        <v>3</v>
      </c>
      <c r="I4494" s="258">
        <f t="shared" si="4649"/>
        <v>4.2222222222222223</v>
      </c>
      <c r="J4494" s="258">
        <f t="shared" si="4649"/>
        <v>3</v>
      </c>
      <c r="K4494" s="258">
        <f t="shared" si="4649"/>
        <v>4.4444444444444446</v>
      </c>
      <c r="L4494" s="259">
        <f>SUM(C4494:K4494)</f>
        <v>38.555555555555557</v>
      </c>
      <c r="M4494" s="260"/>
      <c r="N4494" s="258">
        <f>AVERAGE(N4475:N4492)</f>
        <v>4.2222222222222223</v>
      </c>
      <c r="O4494" s="258">
        <f t="shared" ref="O4494:V4494" si="4650">AVERAGE(O4475:O4492)</f>
        <v>4.5555555555555554</v>
      </c>
      <c r="P4494" s="261">
        <f t="shared" si="4650"/>
        <v>5.333333333333333</v>
      </c>
      <c r="Q4494" s="261">
        <f t="shared" si="4650"/>
        <v>4.1111111111111107</v>
      </c>
      <c r="R4494" s="261">
        <f t="shared" si="4650"/>
        <v>3.5555555555555554</v>
      </c>
      <c r="S4494" s="261">
        <f t="shared" si="4650"/>
        <v>4.8888888888888893</v>
      </c>
      <c r="T4494" s="261">
        <f t="shared" si="4650"/>
        <v>3.8888888888888888</v>
      </c>
      <c r="U4494" s="261">
        <f t="shared" si="4650"/>
        <v>4.5555555555555554</v>
      </c>
      <c r="V4494" s="261">
        <f t="shared" si="4650"/>
        <v>5.1111111111111107</v>
      </c>
      <c r="W4494" s="262">
        <f>SUM(N4494:V4494)</f>
        <v>40.222222222222229</v>
      </c>
      <c r="X4494" s="260"/>
      <c r="Y4494" s="148"/>
      <c r="Z4494" s="263"/>
      <c r="AA4494" s="264"/>
      <c r="AB4494" s="52"/>
      <c r="AC4494" s="52"/>
    </row>
    <row r="4495" spans="1:37" x14ac:dyDescent="0.25">
      <c r="B4495" s="265"/>
      <c r="C4495" s="266"/>
      <c r="D4495" s="265"/>
      <c r="E4495" s="266"/>
      <c r="F4495" s="265"/>
      <c r="G4495" s="266"/>
      <c r="H4495" s="265"/>
      <c r="I4495" s="266"/>
      <c r="J4495" s="265"/>
      <c r="K4495" s="266"/>
      <c r="L4495" s="265"/>
      <c r="M4495" s="266"/>
      <c r="N4495" s="265"/>
      <c r="O4495" s="266"/>
      <c r="P4495" s="265"/>
      <c r="Q4495" s="266"/>
      <c r="R4495" s="265"/>
      <c r="S4495" s="266"/>
      <c r="T4495" s="265"/>
      <c r="U4495" s="266"/>
      <c r="V4495" s="265"/>
      <c r="W4495" s="266"/>
      <c r="X4495" s="265"/>
      <c r="Y4495" s="266"/>
      <c r="Z4495" s="265"/>
      <c r="AA4495" s="266"/>
      <c r="AB4495" s="265"/>
      <c r="AC4495" s="266"/>
    </row>
    <row r="4496" spans="1:37" ht="18.75" thickBot="1" x14ac:dyDescent="0.3">
      <c r="B4496" s="267"/>
      <c r="C4496" s="267"/>
      <c r="D4496" s="267"/>
      <c r="E4496" s="288" t="s">
        <v>323</v>
      </c>
      <c r="F4496" s="289"/>
      <c r="G4496" s="289"/>
      <c r="H4496" s="289"/>
      <c r="I4496" s="289"/>
      <c r="J4496" s="289"/>
      <c r="K4496" s="289"/>
      <c r="L4496" s="289"/>
      <c r="M4496" s="289"/>
    </row>
    <row r="4497" spans="1:37" ht="16.5" thickBot="1" x14ac:dyDescent="0.3">
      <c r="B4497" s="267"/>
      <c r="C4497" s="52"/>
      <c r="D4497" s="268" t="s">
        <v>324</v>
      </c>
      <c r="E4497" s="290" t="s">
        <v>325</v>
      </c>
      <c r="F4497" s="291"/>
      <c r="G4497" s="291"/>
      <c r="H4497" s="291"/>
      <c r="I4497" s="291"/>
      <c r="J4497" s="291"/>
      <c r="K4497" s="291"/>
      <c r="L4497" s="291"/>
      <c r="M4497" s="292"/>
      <c r="P4497" t="s">
        <v>326</v>
      </c>
      <c r="R4497" t="s">
        <v>327</v>
      </c>
    </row>
    <row r="4498" spans="1:37" x14ac:dyDescent="0.25">
      <c r="B4498" s="267"/>
      <c r="C4498" s="52"/>
      <c r="D4498" s="269">
        <f>MAX(AC4475:AC4492)</f>
        <v>18</v>
      </c>
      <c r="E4498" s="270" t="s">
        <v>328</v>
      </c>
      <c r="F4498" s="271" t="s">
        <v>329</v>
      </c>
      <c r="G4498" s="271" t="s">
        <v>330</v>
      </c>
      <c r="H4498" s="271" t="s">
        <v>331</v>
      </c>
      <c r="I4498" s="271" t="s">
        <v>332</v>
      </c>
      <c r="J4498" s="271" t="s">
        <v>19</v>
      </c>
      <c r="K4498" s="271" t="s">
        <v>333</v>
      </c>
      <c r="L4498" s="271" t="s">
        <v>334</v>
      </c>
      <c r="M4498" s="272" t="s">
        <v>312</v>
      </c>
      <c r="N4498" t="s">
        <v>318</v>
      </c>
      <c r="O4498" s="273" t="s">
        <v>18</v>
      </c>
      <c r="P4498" s="274" t="s">
        <v>335</v>
      </c>
      <c r="Q4498" s="274" t="s">
        <v>336</v>
      </c>
      <c r="R4498" t="s">
        <v>0</v>
      </c>
      <c r="S4498" t="s">
        <v>1</v>
      </c>
      <c r="T4498" t="s">
        <v>13</v>
      </c>
      <c r="U4498" t="s">
        <v>337</v>
      </c>
      <c r="V4498" s="237" t="s">
        <v>338</v>
      </c>
      <c r="W4498" s="237" t="s">
        <v>339</v>
      </c>
      <c r="X4498" s="237" t="s">
        <v>340</v>
      </c>
      <c r="Y4498" s="237" t="s">
        <v>341</v>
      </c>
      <c r="Z4498" s="237" t="s">
        <v>342</v>
      </c>
      <c r="AA4498" s="237" t="s">
        <v>343</v>
      </c>
      <c r="AB4498" s="237" t="s">
        <v>344</v>
      </c>
      <c r="AC4498" s="237" t="s">
        <v>345</v>
      </c>
    </row>
    <row r="4499" spans="1:37" ht="16.5" thickBot="1" x14ac:dyDescent="0.3">
      <c r="A4499" s="238" t="str">
        <f>CONCATENATE($C$10,"P",A4473)</f>
        <v>2015P83</v>
      </c>
      <c r="B4499" s="275"/>
      <c r="C4499" s="52" t="str">
        <f>C4473</f>
        <v>Devin Carrigan</v>
      </c>
      <c r="D4499" s="276">
        <f>IF(D4498=0,G4473,VLOOKUP(D4498,B4475:AB4492,27,FALSE))</f>
        <v>1</v>
      </c>
      <c r="E4499" s="277">
        <f>E4502+E4505</f>
        <v>21</v>
      </c>
      <c r="F4499" s="277">
        <f>F4502+F4505</f>
        <v>9</v>
      </c>
      <c r="G4499" s="277">
        <f>G4502+G4505</f>
        <v>6</v>
      </c>
      <c r="H4499" s="277">
        <f>H4502+H4505</f>
        <v>3</v>
      </c>
      <c r="I4499" s="277">
        <f>I4502+I4505</f>
        <v>36</v>
      </c>
      <c r="J4499" s="278">
        <f>E4499/I4499</f>
        <v>0.58333333333333337</v>
      </c>
      <c r="K4499" s="279">
        <f>F4499/SUM(F4499:H4499)</f>
        <v>0.5</v>
      </c>
      <c r="L4499" s="277">
        <f>L4502+L4505</f>
        <v>9</v>
      </c>
      <c r="M4499" s="277">
        <f>M4502+M4505</f>
        <v>137</v>
      </c>
      <c r="N4499" s="247">
        <f>VLOOKUP(D4498,AC4475:AH4492,6,FALSE)</f>
        <v>1.399111111111115</v>
      </c>
      <c r="O4499">
        <f>IFERROR(VLOOKUP(D4498,AC4475:AI4492,7,FALSE),AI4475)</f>
        <v>16</v>
      </c>
      <c r="P4499" s="134">
        <f>IF(D4499&lt;=-1,ROUNDUP(((((ROUNDDOWN((AVERAGE(L4475:L4492,W4475:W4492)-36)*0.8,0)+0.001)/0.8)+36)*(COUNT(L4475:L4492,W4475:W4492)+1))-SUM(L4475:L4492,W4475:W4492),0),ROUNDUP(((((ROUNDDOWN((AVERAGE(L4475:L4492,W4475:W4492)-36)*0.8,0)+1)/0.8)+36)*(COUNT(L4475:L4492,W4475:W4492)+1))-SUM(L4475:L4492,W4475:W4492),0))</f>
        <v>47</v>
      </c>
      <c r="Q4499" s="134">
        <f>IF(ROUNDDOWN((AVERAGE(L4475:L4492,W4475:W4492)-36)*0.8,0)&lt;=0,ROUNDDOWN(((((ROUNDDOWN((AVERAGE(L4475:L4492,W4475:W4492)-36)*0.8,0)-1)/0.8)+36)*(COUNT(L4475:L4492,W4475:W4492)+1))-SUM(L4475:L4492,W4475:W4492),0),ROUNDDOWN(((((ROUNDDOWN((AVERAGE(L4475:L4492,W4475:W4492)-36)*0.8,0)-0.001)/0.8)+36)*(COUNT(L4475:L4492,W4475:W4492)+1))-SUM(L4475:L4492,W4475:W4492),0))</f>
        <v>22</v>
      </c>
      <c r="R4499" s="247">
        <f>L4494</f>
        <v>38.555555555555557</v>
      </c>
      <c r="S4499" s="247">
        <f>W4494</f>
        <v>40.222222222222229</v>
      </c>
      <c r="T4499">
        <f>SUMIF(AD4475:AD4492,"P",AI4475:AI4492)</f>
        <v>268</v>
      </c>
      <c r="U4499">
        <f>SUMIF(AD4475:AD4492,"P",AJ4475:AJ4492)</f>
        <v>279</v>
      </c>
      <c r="V4499" s="280">
        <f>SUM(COUNTIF(C4475:C4492,3),COUNTIF(D4475:D4492,2),COUNTIF(E4475:E4492,3),COUNTIF(F4475:F4492,2),COUNTIF(G4475:G4492,2),COUNTIF(H4475:H4492,1),COUNTIF(I4475:I4492,2),COUNTIF(J4475:J4492,1),COUNTIF(K4475:K4492,2),COUNTIF(N4475:N4492,2),COUNTIF(O4475:O4492,2),COUNTIF(P4475:P4492,3),COUNTIF(Q4475:Q4492,2),COUNTIF(R4475:R4492,1),COUNTIF(S4475:S4492,2),COUNTIF(T4475:T4492,1),COUNTIF(U4475:U4492,2),COUNTIF(V4475:V4492,3))/(9*MAX($AE4475:$AE4492))</f>
        <v>6.1728395061728392E-3</v>
      </c>
      <c r="W4499" s="280">
        <f>SUM(COUNTIF(C4475:C4492,4),COUNTIF(D4475:D4492,3),COUNTIF(E4475:E4492,4),COUNTIF(F4475:F4492,3),COUNTIF(G4475:G4492,3),COUNTIF(H4475:H4492,2),COUNTIF(I4475:I4492,3),COUNTIF(J4475:J4492,2),COUNTIF(K4475:K4492,3),COUNTIF(N4475:N4492,3),COUNTIF(O4475:O4492,3),COUNTIF(P4475:P4492,4),COUNTIF(Q4475:Q4492,3),COUNTIF(R4475:R4492,2),COUNTIF(S4475:S4492,3),COUNTIF(T4475:T4492,2),COUNTIF(U4475:U4492,3),COUNTIF(V4475:V4492,4))/(9*MAX($AE4475:$AE4492))</f>
        <v>9.2592592592592587E-2</v>
      </c>
      <c r="X4499" s="280">
        <f>SUM(COUNTIF(C4475:C4492,5),COUNTIF(D4475:D4492,4),COUNTIF(E4475:E4492,5),COUNTIF(F4475:F4492,4),COUNTIF(G4475:G4492,4),COUNTIF(H4475:H4492,3),COUNTIF(I4475:I4492,4),COUNTIF(J4475:J4492,3),COUNTIF(K4475:K4492,4),COUNTIF(N4475:N4492,4),COUNTIF(O4475:O4492,4),COUNTIF(P4475:P4492,5),COUNTIF(Q4475:Q4492,4),COUNTIF(R4475:R4492,3),COUNTIF(S4475:S4492,4),COUNTIF(T4475:T4492,3),COUNTIF(U4475:U4492,4),COUNTIF(V4475:V4492,5))/(9*MAX($AE4475:$AE4492))</f>
        <v>0.51851851851851849</v>
      </c>
      <c r="Y4499" s="280">
        <f>SUM(COUNTIF(C4475:C4492,6),COUNTIF(D4475:D4492,5),COUNTIF(E4475:E4492,6),COUNTIF(F4475:F4492,5),COUNTIF(G4475:G4492,5),COUNTIF(H4475:H4492,4),COUNTIF(I4475:I4492,5),COUNTIF(J4475:J4492,4),COUNTIF(K4475:K4492,5),COUNTIF(N4475:N4492,5),COUNTIF(O4475:O4492,5),COUNTIF(P4475:P4492,6),COUNTIF(Q4475:Q4492,5),COUNTIF(R4475:R4492,4),COUNTIF(S4475:S4492,5),COUNTIF(T4475:T4492,4),COUNTIF(U4475:U4492,5),COUNTIF(V4475:V4492,6))/(9*MAX($AE4475:$AE4492))</f>
        <v>0.29629629629629628</v>
      </c>
      <c r="Z4499" s="280">
        <f>SUM(COUNTIF(C4475:C4492,"&gt;=7"),COUNTIF(D4475:D4492,"&gt;=6"),COUNTIF(E4475:E4492,"&gt;=7"),COUNTIF(F4475:F4492,"&gt;=6"),COUNTIF(G4475:G4492,"&gt;=6"),COUNTIF(H4475:H4492,"&gt;=5"),COUNTIF(I4475:I4492,"&gt;=6"),COUNTIF(J4475:J4492,"&gt;=5"),COUNTIF(K4475:K4492,"&gt;=6"),COUNTIF(N4475:N4492,"&gt;=6"),COUNTIF(O4475:O4492,"&gt;=6"),COUNTIF(P4475:P4492,"&gt;=7"),COUNTIF(Q4475:Q4492,"&gt;=6"),COUNTIF(R4475:R4492,"&gt;=5"),COUNTIF(S4475:S4492,"&gt;=6"),COUNTIF(T4475:T4492,"&gt;=5"),COUNTIF(U4475:U4492,"&gt;=6"),COUNTIF(V4475:V4492,"&gt;=7"))/(9*MAX($AE4475:$AE4492))</f>
        <v>8.6419753086419748E-2</v>
      </c>
      <c r="AA4499">
        <f>AVERAGE(AI4475:AI4484)</f>
        <v>14.6</v>
      </c>
      <c r="AB4499">
        <f t="shared" ref="AB4499" si="4651">MAX(AI4475:AI4492)</f>
        <v>16</v>
      </c>
      <c r="AC4499">
        <f>MIN(AI4475:AI4491)</f>
        <v>13</v>
      </c>
    </row>
    <row r="4500" spans="1:37" x14ac:dyDescent="0.25">
      <c r="E4500" s="293" t="s">
        <v>346</v>
      </c>
      <c r="F4500" s="294"/>
      <c r="G4500" s="294"/>
      <c r="H4500" s="294"/>
      <c r="I4500" s="294"/>
      <c r="J4500" s="294"/>
      <c r="K4500" s="294"/>
      <c r="L4500" s="294"/>
      <c r="M4500" s="295"/>
    </row>
    <row r="4501" spans="1:37" x14ac:dyDescent="0.25">
      <c r="E4501" s="270" t="s">
        <v>328</v>
      </c>
      <c r="F4501" s="271" t="s">
        <v>329</v>
      </c>
      <c r="G4501" s="271" t="s">
        <v>330</v>
      </c>
      <c r="H4501" s="271" t="s">
        <v>331</v>
      </c>
      <c r="I4501" s="271" t="s">
        <v>332</v>
      </c>
      <c r="J4501" s="271" t="s">
        <v>19</v>
      </c>
      <c r="K4501" s="271" t="s">
        <v>333</v>
      </c>
      <c r="L4501" s="271" t="s">
        <v>334</v>
      </c>
      <c r="M4501" s="272" t="s">
        <v>312</v>
      </c>
    </row>
    <row r="4502" spans="1:37" ht="16.5" thickBot="1" x14ac:dyDescent="0.3">
      <c r="E4502" s="281">
        <f>M4493</f>
        <v>14</v>
      </c>
      <c r="F4502" s="199">
        <f>COUNTIF(M4475:M4492,"&gt;1")</f>
        <v>6</v>
      </c>
      <c r="G4502" s="199">
        <f>COUNTIF(M4475:M4492,"&lt;1")</f>
        <v>1</v>
      </c>
      <c r="H4502" s="199">
        <f>COUNTIF(M4475:M4492,"=1")</f>
        <v>2</v>
      </c>
      <c r="I4502" s="199">
        <f>SUM(F4502:H4502)*2</f>
        <v>18</v>
      </c>
      <c r="J4502" s="278">
        <f>E4502/I4502</f>
        <v>0.77777777777777779</v>
      </c>
      <c r="K4502" s="279">
        <f>F4502/SUM(F4502:H4502)</f>
        <v>0.66666666666666663</v>
      </c>
      <c r="L4502" s="282">
        <f>SUM(Z4475,Z4477,Z4479,Z4481,Z4483,Z4485,Z4487,Z4489,Z4491)</f>
        <v>6</v>
      </c>
      <c r="M4502" s="283">
        <f>SUM(AA4475,AA4477,AA4479,AA4481,AA4483,AA4485,AA4487,AA4489,AA4491)</f>
        <v>98</v>
      </c>
    </row>
    <row r="4503" spans="1:37" x14ac:dyDescent="0.25">
      <c r="E4503" s="293" t="s">
        <v>347</v>
      </c>
      <c r="F4503" s="294"/>
      <c r="G4503" s="294"/>
      <c r="H4503" s="294"/>
      <c r="I4503" s="294"/>
      <c r="J4503" s="294"/>
      <c r="K4503" s="294"/>
      <c r="L4503" s="294"/>
      <c r="M4503" s="295"/>
    </row>
    <row r="4504" spans="1:37" x14ac:dyDescent="0.25">
      <c r="E4504" s="270" t="s">
        <v>328</v>
      </c>
      <c r="F4504" s="271" t="s">
        <v>329</v>
      </c>
      <c r="G4504" s="271" t="s">
        <v>330</v>
      </c>
      <c r="H4504" s="271" t="s">
        <v>331</v>
      </c>
      <c r="I4504" s="271" t="s">
        <v>332</v>
      </c>
      <c r="J4504" s="271" t="s">
        <v>19</v>
      </c>
      <c r="K4504" s="271" t="s">
        <v>333</v>
      </c>
      <c r="L4504" s="271" t="s">
        <v>334</v>
      </c>
      <c r="M4504" s="272" t="s">
        <v>312</v>
      </c>
    </row>
    <row r="4505" spans="1:37" ht="16.5" thickBot="1" x14ac:dyDescent="0.3">
      <c r="E4505" s="281">
        <f>X4493</f>
        <v>7</v>
      </c>
      <c r="F4505" s="199">
        <f>COUNTIF(X4475:X4492,"&gt;1")</f>
        <v>3</v>
      </c>
      <c r="G4505" s="199">
        <f>COUNTIF(X4475:X4492,"&lt;1")</f>
        <v>5</v>
      </c>
      <c r="H4505" s="199">
        <f>COUNTIF(X4475:X4492,"=1")</f>
        <v>1</v>
      </c>
      <c r="I4505" s="199">
        <f>SUM(F4505:H4505)*2</f>
        <v>18</v>
      </c>
      <c r="J4505" s="278">
        <f>E4505/I4505</f>
        <v>0.3888888888888889</v>
      </c>
      <c r="K4505" s="279">
        <f>F4505/SUM(F4505:H4505)</f>
        <v>0.33333333333333331</v>
      </c>
      <c r="L4505" s="284">
        <f>SUM(Z4476,Z4478,Z4480,Z4482,Z4484,Z4486,Z4488,Z4490,Z4492)</f>
        <v>3</v>
      </c>
      <c r="M4505" s="285">
        <f>SUM(AA4476,AA4478,AA4480,AA4482,AA4484,AA4486,AA4488,AA4490,AA4492)</f>
        <v>39</v>
      </c>
    </row>
    <row r="4507" spans="1:37" ht="16.5" thickBot="1" x14ac:dyDescent="0.3"/>
    <row r="4508" spans="1:37" ht="21" thickBot="1" x14ac:dyDescent="0.35">
      <c r="A4508" s="223">
        <v>71</v>
      </c>
      <c r="B4508" s="224"/>
      <c r="C4508" s="225" t="s">
        <v>353</v>
      </c>
      <c r="D4508" s="225"/>
      <c r="E4508" s="225"/>
      <c r="F4508" s="23" t="s">
        <v>308</v>
      </c>
      <c r="G4508" s="226">
        <v>16</v>
      </c>
      <c r="I4508" s="225"/>
      <c r="J4508" s="52"/>
      <c r="K4508" s="52"/>
      <c r="L4508" s="231" t="s">
        <v>0</v>
      </c>
      <c r="M4508" s="287"/>
      <c r="N4508" s="225"/>
      <c r="O4508" s="225"/>
      <c r="P4508" s="225"/>
      <c r="Q4508" s="225"/>
      <c r="R4508" s="225" t="s">
        <v>309</v>
      </c>
      <c r="S4508" s="226"/>
      <c r="T4508" s="52"/>
      <c r="U4508" s="52"/>
      <c r="V4508" s="52"/>
      <c r="W4508" s="231" t="s">
        <v>1</v>
      </c>
      <c r="X4508" s="287"/>
      <c r="Y4508" s="52"/>
      <c r="Z4508" s="52"/>
      <c r="AA4508" s="52"/>
      <c r="AB4508" s="52"/>
      <c r="AC4508" s="52"/>
    </row>
    <row r="4509" spans="1:37" ht="16.5" thickBot="1" x14ac:dyDescent="0.3">
      <c r="B4509" s="52" t="s">
        <v>4</v>
      </c>
      <c r="C4509" s="228">
        <v>1</v>
      </c>
      <c r="D4509" s="229">
        <v>2</v>
      </c>
      <c r="E4509" s="229">
        <v>3</v>
      </c>
      <c r="F4509" s="229">
        <v>4</v>
      </c>
      <c r="G4509" s="229">
        <v>5</v>
      </c>
      <c r="H4509" s="229">
        <v>6</v>
      </c>
      <c r="I4509" s="229">
        <v>7</v>
      </c>
      <c r="J4509" s="229">
        <v>8</v>
      </c>
      <c r="K4509" s="230">
        <v>9</v>
      </c>
      <c r="L4509" s="231" t="s">
        <v>69</v>
      </c>
      <c r="M4509" s="232" t="s">
        <v>8</v>
      </c>
      <c r="N4509" s="233">
        <v>10</v>
      </c>
      <c r="O4509" s="234">
        <v>11</v>
      </c>
      <c r="P4509" s="234">
        <v>12</v>
      </c>
      <c r="Q4509" s="234">
        <v>13</v>
      </c>
      <c r="R4509" s="234">
        <v>14</v>
      </c>
      <c r="S4509" s="234">
        <v>15</v>
      </c>
      <c r="T4509" s="234">
        <v>16</v>
      </c>
      <c r="U4509" s="234">
        <v>17</v>
      </c>
      <c r="V4509" s="234">
        <v>18</v>
      </c>
      <c r="W4509" s="231" t="s">
        <v>69</v>
      </c>
      <c r="X4509" s="232" t="s">
        <v>8</v>
      </c>
      <c r="Y4509" s="235" t="s">
        <v>310</v>
      </c>
      <c r="Z4509" s="236" t="s">
        <v>311</v>
      </c>
      <c r="AA4509" s="235" t="s">
        <v>312</v>
      </c>
      <c r="AB4509" s="235" t="s">
        <v>313</v>
      </c>
      <c r="AC4509" s="237" t="s">
        <v>314</v>
      </c>
      <c r="AD4509" s="237" t="s">
        <v>315</v>
      </c>
      <c r="AE4509" s="237" t="s">
        <v>316</v>
      </c>
      <c r="AF4509" s="237" t="s">
        <v>192</v>
      </c>
      <c r="AG4509" s="237" t="s">
        <v>317</v>
      </c>
      <c r="AH4509" s="237" t="s">
        <v>318</v>
      </c>
      <c r="AI4509" s="237" t="s">
        <v>18</v>
      </c>
      <c r="AJ4509" s="237" t="s">
        <v>319</v>
      </c>
      <c r="AK4509" t="s">
        <v>69</v>
      </c>
    </row>
    <row r="4510" spans="1:37" ht="16.5" thickBot="1" x14ac:dyDescent="0.3">
      <c r="A4510" s="238" t="str">
        <f>CONCATENATE($C$10,"Wk ",B4510,"P",A4508)</f>
        <v>2015Wk 1P71</v>
      </c>
      <c r="B4510" s="52">
        <v>1</v>
      </c>
      <c r="C4510" s="52" t="str">
        <f>IFERROR(VLOOKUP($A4510,$A$106:$Q$3105,5,FALSE),"DNP")</f>
        <v>DNP</v>
      </c>
      <c r="D4510" s="52" t="str">
        <f>IFERROR(VLOOKUP($A4510,$A$106:$Q$3105,6,FALSE),"DNP")</f>
        <v>DNP</v>
      </c>
      <c r="E4510" s="52" t="str">
        <f>IFERROR(VLOOKUP($A4510,$A$106:$Q$3105,7,FALSE),"DNP")</f>
        <v>DNP</v>
      </c>
      <c r="F4510" s="52" t="str">
        <f>IFERROR(VLOOKUP($A4510,$A$106:$Q$3105,8,FALSE),"DNP")</f>
        <v>DNP</v>
      </c>
      <c r="G4510" s="52" t="str">
        <f>IFERROR(VLOOKUP($A4510,$A$106:$Q$3105,9,FALSE),"DNP")</f>
        <v>DNP</v>
      </c>
      <c r="H4510" s="52" t="str">
        <f>IFERROR(VLOOKUP($A4510,$A$106:$Q$3105,10,FALSE),"DNP")</f>
        <v>DNP</v>
      </c>
      <c r="I4510" s="52" t="str">
        <f>IFERROR(VLOOKUP($A4510,$A$106:$Q$3105,11,FALSE),"DNP")</f>
        <v>DNP</v>
      </c>
      <c r="J4510" s="52" t="str">
        <f>IFERROR(VLOOKUP($A4510,$A$106:$Q$3105,12,FALSE),"DNP")</f>
        <v>DNP</v>
      </c>
      <c r="K4510" s="52" t="str">
        <f>IFERROR(VLOOKUP($A4510,$A$106:$Q$3105,13,FALSE),"DNP")</f>
        <v>DNP</v>
      </c>
      <c r="L4510" s="239" t="str">
        <f>IF(OR(K4510="DNP",K4510=""),"DNP",SUM(C4510:K4510))</f>
        <v>DNP</v>
      </c>
      <c r="M4510" s="240" t="str">
        <f>IFERROR(VLOOKUP($A4510,$A$106:$Q$3105,17,FALSE),"DNP")</f>
        <v>DNP</v>
      </c>
      <c r="N4510" s="241"/>
      <c r="O4510" s="241"/>
      <c r="P4510" s="241"/>
      <c r="Q4510" s="241"/>
      <c r="R4510" s="241"/>
      <c r="S4510" s="241"/>
      <c r="T4510" s="241"/>
      <c r="U4510" s="241"/>
      <c r="V4510" s="241"/>
      <c r="W4510" s="242"/>
      <c r="X4510" s="243"/>
      <c r="Y4510" s="49" t="str">
        <f>IF(M4510="DNP","DNP",IF(M4510=1,"T",IF(M4510&gt;1,"W","L")))</f>
        <v>DNP</v>
      </c>
      <c r="Z4510" s="49" t="str">
        <f t="shared" ref="Z4510:Z4527" si="4652">IFERROR(VLOOKUP($A4510,$A$106:$Q$3105,15,FALSE),"")</f>
        <v/>
      </c>
      <c r="AA4510" s="244" t="str">
        <f t="shared" ref="AA4510:AA4527" si="4653">IFERROR(VLOOKUP($A4510,$A$106:$Q$3105,16,FALSE),"")</f>
        <v/>
      </c>
      <c r="AB4510" s="245">
        <f t="shared" ref="AB4510" si="4654">G4508</f>
        <v>16</v>
      </c>
      <c r="AC4510" s="246">
        <f t="shared" ref="AC4510:AC4518" si="4655">IF(VLOOKUP(LEFT($A4510,8),$A$106:$Q$3105,17,FALSE)="Played",B4510,"")</f>
        <v>1</v>
      </c>
      <c r="AD4510" t="str">
        <f>IF(L4510&lt;&gt;"DNP","P","DNP")</f>
        <v>DNP</v>
      </c>
      <c r="AE4510" s="52">
        <f>COUNTIF(AD4510:AD4510,"=P")</f>
        <v>0</v>
      </c>
      <c r="AF4510" t="str">
        <f t="shared" ref="AF4510:AF4527" si="4656">IFERROR(VLOOKUP($A4510,$A$106:$R$3105,18,FALSE),"DNP")</f>
        <v>DNP</v>
      </c>
      <c r="AG4510" s="247">
        <f>IF(OR(W4510="DNP",W4510="")=TRUE,0,((W4529-W4510)*0.4)+(IF(Y4510="W",0.3,IF(Y4510="T",0,-0.3)))+(IF(X4510="",0,X4510*0.3)))+IF(OR(L4510="DNP",L4510="")=TRUE,0,((L4529-L4510)*0.4)+(IF(Y4510="W",0.3,IF(Y4510="T",0,-0.3)))+(IF(M4510="",0,M4510*0.3)))</f>
        <v>0</v>
      </c>
      <c r="AH4510" s="247">
        <f>AG4510</f>
        <v>0</v>
      </c>
      <c r="AI4510">
        <f>(34-(AB4510*2))/2</f>
        <v>1</v>
      </c>
      <c r="AJ4510" t="e">
        <f t="shared" ref="AJ4510" si="4657">AI4510+VLOOKUP(A4510,$A$160:$O$264,15,FALSE)</f>
        <v>#N/A</v>
      </c>
      <c r="AK4510" t="str">
        <f t="shared" ref="AK4510" si="4658">IFERROR(L4510+W4510,"DNP")</f>
        <v>DNP</v>
      </c>
    </row>
    <row r="4511" spans="1:37" ht="16.5" thickBot="1" x14ac:dyDescent="0.3">
      <c r="A4511" s="238" t="str">
        <f>CONCATENATE($C$10,"Wk ",B4511,"P",A4508)</f>
        <v>2015Wk 2P71</v>
      </c>
      <c r="B4511" s="52">
        <v>2</v>
      </c>
      <c r="C4511" s="241"/>
      <c r="D4511" s="241"/>
      <c r="E4511" s="241"/>
      <c r="F4511" s="241"/>
      <c r="G4511" s="241"/>
      <c r="H4511" s="241"/>
      <c r="I4511" s="241"/>
      <c r="J4511" s="241"/>
      <c r="K4511" s="241"/>
      <c r="L4511" s="248"/>
      <c r="M4511" s="249"/>
      <c r="N4511" s="52" t="str">
        <f>IFERROR(VLOOKUP($A4511,$A$106:$Q$3105,5,FALSE),"DNP")</f>
        <v>DNP</v>
      </c>
      <c r="O4511" s="52" t="str">
        <f>IFERROR(VLOOKUP($A4511,$A$106:$Q$3105,6,FALSE),"DNP")</f>
        <v>DNP</v>
      </c>
      <c r="P4511" s="52" t="str">
        <f>IFERROR(VLOOKUP($A4511,$A$106:$Q$3105,7,FALSE),"DNP")</f>
        <v>DNP</v>
      </c>
      <c r="Q4511" s="52" t="str">
        <f>IFERROR(VLOOKUP($A4511,$A$106:$Q$3105,8,FALSE),"DNP")</f>
        <v>DNP</v>
      </c>
      <c r="R4511" s="52" t="str">
        <f>IFERROR(VLOOKUP($A4511,$A$106:$Q$3105,9,FALSE),"DNP")</f>
        <v>DNP</v>
      </c>
      <c r="S4511" s="52" t="str">
        <f>IFERROR(VLOOKUP($A4511,$A$106:$Q$3105,10,FALSE),"DNP")</f>
        <v>DNP</v>
      </c>
      <c r="T4511" s="52" t="str">
        <f>IFERROR(VLOOKUP($A4511,$A$106:$Q$3105,11,FALSE),"DNP")</f>
        <v>DNP</v>
      </c>
      <c r="U4511" s="52" t="str">
        <f>IFERROR(VLOOKUP($A4511,$A$106:$Q$3105,12,FALSE),"DNP")</f>
        <v>DNP</v>
      </c>
      <c r="V4511" s="52" t="str">
        <f>IFERROR(VLOOKUP($A4511,$A$106:$Q$3105,13,FALSE),"DNP")</f>
        <v>DNP</v>
      </c>
      <c r="W4511" s="239" t="str">
        <f>IF(OR(V4511="DNP",V4511=""),"DNP",SUM(N4511:V4511))</f>
        <v>DNP</v>
      </c>
      <c r="X4511" s="240" t="str">
        <f>IFERROR(VLOOKUP($A4511,$A$106:$Q$3105,17,FALSE),"DNP")</f>
        <v>DNP</v>
      </c>
      <c r="Y4511" s="49" t="str">
        <f>IF(X4511="DNP","DNP",IF(X4511=1,"T",IF(X4511&gt;1,"W","L")))</f>
        <v>DNP</v>
      </c>
      <c r="Z4511" s="49" t="str">
        <f t="shared" si="4652"/>
        <v/>
      </c>
      <c r="AA4511" s="244" t="str">
        <f t="shared" si="4653"/>
        <v/>
      </c>
      <c r="AB4511" s="245">
        <f t="shared" ref="AB4511" si="4659">G4508</f>
        <v>16</v>
      </c>
      <c r="AC4511" s="246">
        <f t="shared" si="4655"/>
        <v>2</v>
      </c>
      <c r="AD4511" t="str">
        <f>IF(W4511&lt;&gt;"DNP","P","DNP")</f>
        <v>DNP</v>
      </c>
      <c r="AE4511" s="52">
        <f>COUNTIF(AD4510:AD4511,"=P")</f>
        <v>0</v>
      </c>
      <c r="AF4511" t="str">
        <f t="shared" si="4656"/>
        <v>DNP</v>
      </c>
      <c r="AG4511" s="247">
        <f>IF(OR(W4511="DNP",W4511="")=TRUE,0,((W4529-W4511)*0.4)+(IF(Y4511="W",0.3,IF(Y4511="T",0,-0.3)))+(IF(X4511="",0,X4511*0.3)))+IF(OR(L4511="DNP",L4511="")=TRUE,0,((L4529-L4511)*0.4)+(IF(Y4511="W",0.3,IF(Y4511="T",0,-0.3)))+(IF(M4511="",0,M4511*0.3)))</f>
        <v>0</v>
      </c>
      <c r="AH4511" s="247">
        <f>AG4511+(AG4510*0.67)</f>
        <v>0</v>
      </c>
      <c r="AI4511">
        <f t="shared" ref="AI4511:AI4527" si="4660">(34-(AB4511*2))/2</f>
        <v>1</v>
      </c>
      <c r="AJ4511" t="e">
        <f t="shared" ref="AJ4511" si="4661">AI4511+VLOOKUP(A4511,$A$327:$O$431,15,FALSE)</f>
        <v>#N/A</v>
      </c>
      <c r="AK4511" t="str">
        <f t="shared" si="4593"/>
        <v>DNP</v>
      </c>
    </row>
    <row r="4512" spans="1:37" ht="16.5" thickBot="1" x14ac:dyDescent="0.3">
      <c r="A4512" s="238" t="str">
        <f>CONCATENATE($C$10,"Wk ",B4512,"P",A4508)</f>
        <v>2015Wk 3P71</v>
      </c>
      <c r="B4512" s="52">
        <v>3</v>
      </c>
      <c r="C4512" s="52" t="str">
        <f>IFERROR(VLOOKUP($A4512,$A$106:$Q$3105,5,FALSE),"DNP")</f>
        <v>DNP</v>
      </c>
      <c r="D4512" s="52" t="str">
        <f>IFERROR(VLOOKUP($A4512,$A$106:$Q$3105,6,FALSE),"DNP")</f>
        <v>DNP</v>
      </c>
      <c r="E4512" s="52" t="str">
        <f>IFERROR(VLOOKUP($A4512,$A$106:$Q$3105,7,FALSE),"DNP")</f>
        <v>DNP</v>
      </c>
      <c r="F4512" s="52" t="str">
        <f>IFERROR(VLOOKUP($A4512,$A$106:$Q$3105,8,FALSE),"DNP")</f>
        <v>DNP</v>
      </c>
      <c r="G4512" s="52" t="str">
        <f>IFERROR(VLOOKUP($A4512,$A$106:$Q$3105,9,FALSE),"DNP")</f>
        <v>DNP</v>
      </c>
      <c r="H4512" s="52" t="str">
        <f>IFERROR(VLOOKUP($A4512,$A$106:$Q$3105,10,FALSE),"DNP")</f>
        <v>DNP</v>
      </c>
      <c r="I4512" s="52" t="str">
        <f>IFERROR(VLOOKUP($A4512,$A$106:$Q$3105,11,FALSE),"DNP")</f>
        <v>DNP</v>
      </c>
      <c r="J4512" s="52" t="str">
        <f>IFERROR(VLOOKUP($A4512,$A$106:$Q$3105,12,FALSE),"DNP")</f>
        <v>DNP</v>
      </c>
      <c r="K4512" s="52" t="str">
        <f>IFERROR(VLOOKUP($A4512,$A$106:$Q$3105,13,FALSE),"DNP")</f>
        <v>DNP</v>
      </c>
      <c r="L4512" s="239" t="str">
        <f>IF(OR(K4512="DNP",K4512=""),"DNP",SUM(C4512:K4512))</f>
        <v>DNP</v>
      </c>
      <c r="M4512" s="240" t="str">
        <f>IFERROR(VLOOKUP($A4512,$A$106:$Q$3105,17,FALSE),"DNP")</f>
        <v>DNP</v>
      </c>
      <c r="N4512" s="241"/>
      <c r="O4512" s="241"/>
      <c r="P4512" s="241"/>
      <c r="Q4512" s="241"/>
      <c r="R4512" s="241"/>
      <c r="S4512" s="241"/>
      <c r="T4512" s="241"/>
      <c r="U4512" s="241"/>
      <c r="V4512" s="241"/>
      <c r="W4512" s="242"/>
      <c r="X4512" s="243"/>
      <c r="Y4512" s="49" t="str">
        <f t="shared" ref="Y4512" si="4662">IF(M4512="DNP","DNP",IF(M4512=1,"T",IF(M4512&gt;1,"W","L")))</f>
        <v>DNP</v>
      </c>
      <c r="Z4512" s="49" t="str">
        <f t="shared" si="4652"/>
        <v/>
      </c>
      <c r="AA4512" s="244" t="str">
        <f t="shared" si="4653"/>
        <v/>
      </c>
      <c r="AB4512" s="250">
        <f t="shared" ref="AB4512" si="4663">G4508</f>
        <v>16</v>
      </c>
      <c r="AC4512" s="246">
        <f t="shared" si="4655"/>
        <v>3</v>
      </c>
      <c r="AD4512" t="str">
        <f>IF(L4512&lt;&gt;"DNP","P","DNP")</f>
        <v>DNP</v>
      </c>
      <c r="AE4512" s="52">
        <f>COUNTIF(AD4510:AD4512,"=P")</f>
        <v>0</v>
      </c>
      <c r="AF4512" t="str">
        <f t="shared" si="4656"/>
        <v>DNP</v>
      </c>
      <c r="AG4512" s="247">
        <f>IF(OR(W4512="DNP",W4512="")=TRUE,0,((W4529-W4512)*0.4)+(IF(Y4512="W",0.3,IF(Y4512="T",0,-0.3)))+(IF(X4512="",0,X4512*0.3)))+IF(OR(L4512="DNP",L4512="")=TRUE,0,((L4529-L4512)*0.4)+(IF(Y4512="W",0.3,IF(Y4512="T",0,-0.3)))+(IF(M4512="",0,M4512*0.3)))</f>
        <v>0</v>
      </c>
      <c r="AH4512" s="247">
        <f>AG4512+(AG4511*0.67)+AG4510*0.33</f>
        <v>0</v>
      </c>
      <c r="AI4512">
        <f t="shared" si="4660"/>
        <v>1</v>
      </c>
      <c r="AJ4512" t="e">
        <f t="shared" ref="AJ4512" si="4664">AI4512+VLOOKUP(A4512,$A$494:$O$598,15,FALSE)</f>
        <v>#N/A</v>
      </c>
      <c r="AK4512" t="str">
        <f t="shared" si="4593"/>
        <v>DNP</v>
      </c>
    </row>
    <row r="4513" spans="1:37" ht="16.5" thickBot="1" x14ac:dyDescent="0.3">
      <c r="A4513" s="238" t="str">
        <f>CONCATENATE($C$10,"Wk ",B4513,"P",A4508)</f>
        <v>2015Wk 4P71</v>
      </c>
      <c r="B4513" s="52">
        <v>4</v>
      </c>
      <c r="C4513" s="241"/>
      <c r="D4513" s="241"/>
      <c r="E4513" s="241"/>
      <c r="F4513" s="241"/>
      <c r="G4513" s="241"/>
      <c r="H4513" s="241"/>
      <c r="I4513" s="241"/>
      <c r="J4513" s="241"/>
      <c r="K4513" s="241"/>
      <c r="L4513" s="248"/>
      <c r="M4513" s="249"/>
      <c r="N4513" s="52" t="str">
        <f>IFERROR(VLOOKUP($A4513,$A$106:$Q$3105,5,FALSE),"DNP")</f>
        <v>DNP</v>
      </c>
      <c r="O4513" s="52" t="str">
        <f>IFERROR(VLOOKUP($A4513,$A$106:$Q$3105,6,FALSE),"DNP")</f>
        <v>DNP</v>
      </c>
      <c r="P4513" s="52" t="str">
        <f>IFERROR(VLOOKUP($A4513,$A$106:$Q$3105,7,FALSE),"DNP")</f>
        <v>DNP</v>
      </c>
      <c r="Q4513" s="52" t="str">
        <f>IFERROR(VLOOKUP($A4513,$A$106:$Q$3105,8,FALSE),"DNP")</f>
        <v>DNP</v>
      </c>
      <c r="R4513" s="52" t="str">
        <f>IFERROR(VLOOKUP($A4513,$A$106:$Q$3105,9,FALSE),"DNP")</f>
        <v>DNP</v>
      </c>
      <c r="S4513" s="52" t="str">
        <f>IFERROR(VLOOKUP($A4513,$A$106:$Q$3105,10,FALSE),"DNP")</f>
        <v>DNP</v>
      </c>
      <c r="T4513" s="52" t="str">
        <f>IFERROR(VLOOKUP($A4513,$A$106:$Q$3105,11,FALSE),"DNP")</f>
        <v>DNP</v>
      </c>
      <c r="U4513" s="52" t="str">
        <f>IFERROR(VLOOKUP($A4513,$A$106:$Q$3105,12,FALSE),"DNP")</f>
        <v>DNP</v>
      </c>
      <c r="V4513" s="52" t="str">
        <f>IFERROR(VLOOKUP($A4513,$A$106:$Q$3105,13,FALSE),"DNP")</f>
        <v>DNP</v>
      </c>
      <c r="W4513" s="239" t="str">
        <f>IF(OR(V4513="DNP",V4513=""),"DNP",SUM(N4513:V4513))</f>
        <v>DNP</v>
      </c>
      <c r="X4513" s="240" t="str">
        <f>IFERROR(VLOOKUP($A4513,$A$106:$Q$3105,17,FALSE),"DNP")</f>
        <v>DNP</v>
      </c>
      <c r="Y4513" s="49" t="str">
        <f t="shared" ref="Y4513" si="4665">IF(X4513="DNP","DNP",IF(X4513=1,"T",IF(X4513&gt;1,"W","L")))</f>
        <v>DNP</v>
      </c>
      <c r="Z4513" s="49" t="str">
        <f t="shared" si="4652"/>
        <v/>
      </c>
      <c r="AA4513" s="244" t="str">
        <f t="shared" si="4653"/>
        <v/>
      </c>
      <c r="AB4513" s="250">
        <f t="shared" ref="AB4513" si="4666">IF(AE4513&gt;=4,ROUNDDOWN((((VLOOKUP(MAX(AE4510:AE4513),AE4510:AK4527,7,FALSE)+VLOOKUP(MAX(AE4510:AE4513)-1,AE4510:AK4527,7,FALSE)+VLOOKUP(MAX(AE4510:AE4513)-2,AE4510:AK4527,7,FALSE)+VLOOKUP(MAX(AE4510:AE4513)-3,AE4510:AK4527,7,FALSE))/4)-36)*0.8,0),G4508)</f>
        <v>16</v>
      </c>
      <c r="AC4513" s="246">
        <f t="shared" si="4655"/>
        <v>4</v>
      </c>
      <c r="AD4513" t="str">
        <f>IF(W4513&lt;&gt;"DNP","P","DNP")</f>
        <v>DNP</v>
      </c>
      <c r="AE4513" s="52">
        <f>COUNTIF(AD4510:AD4513,"=P")</f>
        <v>0</v>
      </c>
      <c r="AF4513" t="str">
        <f t="shared" si="4656"/>
        <v>DNP</v>
      </c>
      <c r="AG4513" s="247">
        <f>IF(OR(W4513="DNP",W4513="")=TRUE,0,((W4529-W4513)*0.4)+(IF(Y4513="W",0.3,IF(Y4513="T",0,-0.3)))+(IF(X4513="",0,X4513*0.3)))+IF(OR(L4513="DNP",L4513="")=TRUE,0,((L4529-L4513)*0.4)+(IF(Y4513="W",0.3,IF(Y4513="T",0,-0.3)))+(IF(M4513="",0,M4513*0.3)))</f>
        <v>0</v>
      </c>
      <c r="AH4513" s="247">
        <f t="shared" ref="AH4513:AH4527" si="4667">AG4513+(AG4512*0.67)+AG4511*0.33</f>
        <v>0</v>
      </c>
      <c r="AI4513">
        <f t="shared" si="4660"/>
        <v>1</v>
      </c>
      <c r="AJ4513" t="e">
        <f t="shared" ref="AJ4513" si="4668">AI4513+VLOOKUP(A4513,$A$661:$O$765,15,FALSE)</f>
        <v>#N/A</v>
      </c>
      <c r="AK4513" t="str">
        <f t="shared" si="4593"/>
        <v>DNP</v>
      </c>
    </row>
    <row r="4514" spans="1:37" ht="16.5" thickBot="1" x14ac:dyDescent="0.3">
      <c r="A4514" s="238" t="str">
        <f>CONCATENATE($C$10,"Wk ",B4514,"P",A4508)</f>
        <v>2015Wk 5P71</v>
      </c>
      <c r="B4514" s="52">
        <v>5</v>
      </c>
      <c r="C4514" s="52" t="str">
        <f>IFERROR(VLOOKUP($A4514,$A$106:$Q$3105,5,FALSE),"DNP")</f>
        <v>DNP</v>
      </c>
      <c r="D4514" s="52" t="str">
        <f>IFERROR(VLOOKUP($A4514,$A$106:$Q$3105,6,FALSE),"DNP")</f>
        <v>DNP</v>
      </c>
      <c r="E4514" s="52" t="str">
        <f>IFERROR(VLOOKUP($A4514,$A$106:$Q$3105,7,FALSE),"DNP")</f>
        <v>DNP</v>
      </c>
      <c r="F4514" s="52" t="str">
        <f>IFERROR(VLOOKUP($A4514,$A$106:$Q$3105,8,FALSE),"DNP")</f>
        <v>DNP</v>
      </c>
      <c r="G4514" s="52" t="str">
        <f>IFERROR(VLOOKUP($A4514,$A$106:$Q$3105,9,FALSE),"DNP")</f>
        <v>DNP</v>
      </c>
      <c r="H4514" s="52" t="str">
        <f>IFERROR(VLOOKUP($A4514,$A$106:$Q$3105,10,FALSE),"DNP")</f>
        <v>DNP</v>
      </c>
      <c r="I4514" s="52" t="str">
        <f>IFERROR(VLOOKUP($A4514,$A$106:$Q$3105,11,FALSE),"DNP")</f>
        <v>DNP</v>
      </c>
      <c r="J4514" s="52" t="str">
        <f>IFERROR(VLOOKUP($A4514,$A$106:$Q$3105,12,FALSE),"DNP")</f>
        <v>DNP</v>
      </c>
      <c r="K4514" s="52" t="str">
        <f>IFERROR(VLOOKUP($A4514,$A$106:$Q$3105,13,FALSE),"DNP")</f>
        <v>DNP</v>
      </c>
      <c r="L4514" s="239" t="str">
        <f>IF(OR(K4514="DNP",K4514=""),"DNP",SUM(C4514:K4514))</f>
        <v>DNP</v>
      </c>
      <c r="M4514" s="240" t="str">
        <f>IFERROR(VLOOKUP($A4514,$A$106:$Q$3105,17,FALSE),"DNP")</f>
        <v>DNP</v>
      </c>
      <c r="N4514" s="241"/>
      <c r="O4514" s="241"/>
      <c r="P4514" s="241"/>
      <c r="Q4514" s="241"/>
      <c r="R4514" s="241"/>
      <c r="S4514" s="241"/>
      <c r="T4514" s="241"/>
      <c r="U4514" s="241"/>
      <c r="V4514" s="241"/>
      <c r="W4514" s="242"/>
      <c r="X4514" s="243"/>
      <c r="Y4514" s="49" t="str">
        <f t="shared" ref="Y4514" si="4669">IF(M4514="DNP","DNP",IF(M4514=1,"T",IF(M4514&gt;1,"W","L")))</f>
        <v>DNP</v>
      </c>
      <c r="Z4514" s="49" t="str">
        <f t="shared" si="4652"/>
        <v/>
      </c>
      <c r="AA4514" s="244" t="str">
        <f t="shared" si="4653"/>
        <v/>
      </c>
      <c r="AB4514" s="250">
        <f t="shared" ref="AB4514" si="4670">IF(AE4514&gt;=4,ROUNDDOWN((((VLOOKUP(MAX(AE4510:AE4514),AE4510:AK4527,7,FALSE)+VLOOKUP(MAX(AE4510:AE4514)-1,AE4510:AK4527,7,FALSE)+VLOOKUP(MAX(AE4510:AE4514)-2,AE4510:AK4527,7,FALSE)+VLOOKUP(MAX(AE4510:AE4514)-3,AE4510:AK4527,7,FALSE))/4)-36)*0.8,0),G4508)</f>
        <v>16</v>
      </c>
      <c r="AC4514" s="246">
        <f t="shared" si="4655"/>
        <v>5</v>
      </c>
      <c r="AD4514" t="str">
        <f>IF(L4514&lt;&gt;"DNP","P","DNP")</f>
        <v>DNP</v>
      </c>
      <c r="AE4514" s="52">
        <f>COUNTIF(AD4510:AD4514,"=P")</f>
        <v>0</v>
      </c>
      <c r="AF4514" t="str">
        <f t="shared" si="4656"/>
        <v>DNP</v>
      </c>
      <c r="AG4514" s="247">
        <f>IF(OR(W4514="DNP",W4514="")=TRUE,0,((W4529-W4514)*0.4)+(IF(Y4514="W",0.3,IF(Y4514="T",0,-0.3)))+(IF(X4514="",0,X4514*0.3)))+IF(OR(L4514="DNP",L4514="")=TRUE,0,((L4529-L4514)*0.4)+(IF(Y4514="W",0.3,IF(Y4514="T",0,-0.3)))+(IF(M4514="",0,M4514*0.3)))</f>
        <v>0</v>
      </c>
      <c r="AH4514" s="247">
        <f t="shared" si="4667"/>
        <v>0</v>
      </c>
      <c r="AI4514">
        <f t="shared" si="4660"/>
        <v>1</v>
      </c>
      <c r="AJ4514" t="e">
        <f t="shared" ref="AJ4514" si="4671">AI4514+VLOOKUP(A4514,$A$828:$O$932,15,FALSE)</f>
        <v>#N/A</v>
      </c>
      <c r="AK4514" t="str">
        <f t="shared" si="4593"/>
        <v>DNP</v>
      </c>
    </row>
    <row r="4515" spans="1:37" ht="16.5" thickBot="1" x14ac:dyDescent="0.3">
      <c r="A4515" s="238" t="str">
        <f>CONCATENATE($C$10,"Wk ",B4515,"P",A4508)</f>
        <v>2015Wk 6P71</v>
      </c>
      <c r="B4515" s="52">
        <v>6</v>
      </c>
      <c r="C4515" s="241"/>
      <c r="D4515" s="241"/>
      <c r="E4515" s="241"/>
      <c r="F4515" s="241"/>
      <c r="G4515" s="241"/>
      <c r="H4515" s="241"/>
      <c r="I4515" s="241"/>
      <c r="J4515" s="241"/>
      <c r="K4515" s="241"/>
      <c r="L4515" s="248"/>
      <c r="M4515" s="249"/>
      <c r="N4515" s="52" t="str">
        <f>IFERROR(VLOOKUP($A4515,$A$106:$Q$3105,5,FALSE),"DNP")</f>
        <v>DNP</v>
      </c>
      <c r="O4515" s="52" t="str">
        <f>IFERROR(VLOOKUP($A4515,$A$106:$Q$3105,6,FALSE),"DNP")</f>
        <v>DNP</v>
      </c>
      <c r="P4515" s="52" t="str">
        <f>IFERROR(VLOOKUP($A4515,$A$106:$Q$3105,7,FALSE),"DNP")</f>
        <v>DNP</v>
      </c>
      <c r="Q4515" s="52" t="str">
        <f>IFERROR(VLOOKUP($A4515,$A$106:$Q$3105,8,FALSE),"DNP")</f>
        <v>DNP</v>
      </c>
      <c r="R4515" s="52" t="str">
        <f>IFERROR(VLOOKUP($A4515,$A$106:$Q$3105,9,FALSE),"DNP")</f>
        <v>DNP</v>
      </c>
      <c r="S4515" s="52" t="str">
        <f>IFERROR(VLOOKUP($A4515,$A$106:$Q$3105,10,FALSE),"DNP")</f>
        <v>DNP</v>
      </c>
      <c r="T4515" s="52" t="str">
        <f>IFERROR(VLOOKUP($A4515,$A$106:$Q$3105,11,FALSE),"DNP")</f>
        <v>DNP</v>
      </c>
      <c r="U4515" s="52" t="str">
        <f>IFERROR(VLOOKUP($A4515,$A$106:$Q$3105,12,FALSE),"DNP")</f>
        <v>DNP</v>
      </c>
      <c r="V4515" s="52" t="str">
        <f>IFERROR(VLOOKUP($A4515,$A$106:$Q$3105,13,FALSE),"DNP")</f>
        <v>DNP</v>
      </c>
      <c r="W4515" s="239" t="str">
        <f>IF(OR(V4515="DNP",V4515=""),"DNP",SUM(N4515:V4515))</f>
        <v>DNP</v>
      </c>
      <c r="X4515" s="240" t="str">
        <f>IFERROR(VLOOKUP($A4515,$A$106:$Q$3105,17,FALSE),"DNP")</f>
        <v>DNP</v>
      </c>
      <c r="Y4515" s="49" t="str">
        <f t="shared" ref="Y4515" si="4672">IF(X4515="DNP","DNP",IF(X4515=1,"T",IF(X4515&gt;1,"W","L")))</f>
        <v>DNP</v>
      </c>
      <c r="Z4515" s="49" t="str">
        <f t="shared" si="4652"/>
        <v/>
      </c>
      <c r="AA4515" s="244" t="str">
        <f t="shared" si="4653"/>
        <v/>
      </c>
      <c r="AB4515" s="250">
        <f t="shared" ref="AB4515" si="4673">IF(AE4515&gt;=4,ROUNDDOWN((((VLOOKUP(MAX(AE4510:AE4515),AE4510:AK4527,7,FALSE)+VLOOKUP(MAX(AE4510:AE4515)-1,AE4510:AK4527,7,FALSE)+VLOOKUP(MAX(AE4510:AE4515)-2,AE4510:AK4527,7,FALSE)+VLOOKUP(MAX(AE4510:AE4515)-3,AE4510:AK4527,7,FALSE))/4)-36)*0.8,0),G4508)</f>
        <v>16</v>
      </c>
      <c r="AC4515" s="246">
        <f t="shared" si="4655"/>
        <v>6</v>
      </c>
      <c r="AD4515" t="str">
        <f>IF(W4515&lt;&gt;"DNP","P","DNP")</f>
        <v>DNP</v>
      </c>
      <c r="AE4515" s="52">
        <f>COUNTIF(AD4510:AD4515,"=P")</f>
        <v>0</v>
      </c>
      <c r="AF4515" t="str">
        <f t="shared" si="4656"/>
        <v>DNP</v>
      </c>
      <c r="AG4515" s="247">
        <f>IF(OR(W4515="DNP",W4515="")=TRUE,0,((W4529-W4515)*0.4)+(IF(Y4515="W",0.3,IF(Y4515="T",0,-0.3)))+(IF(X4515="",0,X4515*0.3)))+IF(OR(L4515="DNP",L4515="")=TRUE,0,((L4529-L4515)*0.4)+(IF(Y4515="W",0.3,IF(Y4515="T",0,-0.3)))+(IF(M4515="",0,M4515*0.3)))</f>
        <v>0</v>
      </c>
      <c r="AH4515" s="247">
        <f t="shared" si="4667"/>
        <v>0</v>
      </c>
      <c r="AI4515">
        <f t="shared" si="4660"/>
        <v>1</v>
      </c>
      <c r="AJ4515" t="e">
        <f t="shared" ref="AJ4515" si="4674">AI4515+VLOOKUP(A4515,$A$995:$O$1099,15,FALSE)</f>
        <v>#N/A</v>
      </c>
      <c r="AK4515" t="str">
        <f t="shared" si="4593"/>
        <v>DNP</v>
      </c>
    </row>
    <row r="4516" spans="1:37" ht="16.5" thickBot="1" x14ac:dyDescent="0.3">
      <c r="A4516" s="238" t="str">
        <f>CONCATENATE($C$10,"Wk ",B4516,"P",A4508)</f>
        <v>2015Wk 7P71</v>
      </c>
      <c r="B4516" s="52">
        <v>7</v>
      </c>
      <c r="C4516" s="52" t="str">
        <f>IFERROR(VLOOKUP($A4516,$A$106:$Q$3105,5,FALSE),"DNP")</f>
        <v>DNP</v>
      </c>
      <c r="D4516" s="52" t="str">
        <f>IFERROR(VLOOKUP($A4516,$A$106:$Q$3105,6,FALSE),"DNP")</f>
        <v>DNP</v>
      </c>
      <c r="E4516" s="52" t="str">
        <f>IFERROR(VLOOKUP($A4516,$A$106:$Q$3105,7,FALSE),"DNP")</f>
        <v>DNP</v>
      </c>
      <c r="F4516" s="52" t="str">
        <f>IFERROR(VLOOKUP($A4516,$A$106:$Q$3105,8,FALSE),"DNP")</f>
        <v>DNP</v>
      </c>
      <c r="G4516" s="52" t="str">
        <f>IFERROR(VLOOKUP($A4516,$A$106:$Q$3105,9,FALSE),"DNP")</f>
        <v>DNP</v>
      </c>
      <c r="H4516" s="52" t="str">
        <f>IFERROR(VLOOKUP($A4516,$A$106:$Q$3105,10,FALSE),"DNP")</f>
        <v>DNP</v>
      </c>
      <c r="I4516" s="52" t="str">
        <f>IFERROR(VLOOKUP($A4516,$A$106:$Q$3105,11,FALSE),"DNP")</f>
        <v>DNP</v>
      </c>
      <c r="J4516" s="52" t="str">
        <f>IFERROR(VLOOKUP($A4516,$A$106:$Q$3105,12,FALSE),"DNP")</f>
        <v>DNP</v>
      </c>
      <c r="K4516" s="52" t="str">
        <f>IFERROR(VLOOKUP($A4516,$A$106:$Q$3105,13,FALSE),"DNP")</f>
        <v>DNP</v>
      </c>
      <c r="L4516" s="239" t="str">
        <f>IF(OR(K4516="DNP",K4516=""),"DNP",SUM(C4516:K4516))</f>
        <v>DNP</v>
      </c>
      <c r="M4516" s="240" t="str">
        <f>IFERROR(VLOOKUP($A4516,$A$106:$Q$3105,17,FALSE),"DNP")</f>
        <v>DNP</v>
      </c>
      <c r="N4516" s="241"/>
      <c r="O4516" s="241"/>
      <c r="P4516" s="241"/>
      <c r="Q4516" s="241"/>
      <c r="R4516" s="241"/>
      <c r="S4516" s="241"/>
      <c r="T4516" s="241"/>
      <c r="U4516" s="241"/>
      <c r="V4516" s="241"/>
      <c r="W4516" s="242"/>
      <c r="X4516" s="243"/>
      <c r="Y4516" s="49" t="str">
        <f t="shared" ref="Y4516" si="4675">IF(M4516="DNP","DNP",IF(M4516=1,"T",IF(M4516&gt;1,"W","L")))</f>
        <v>DNP</v>
      </c>
      <c r="Z4516" s="49" t="str">
        <f t="shared" si="4652"/>
        <v/>
      </c>
      <c r="AA4516" s="244" t="str">
        <f t="shared" si="4653"/>
        <v/>
      </c>
      <c r="AB4516" s="250">
        <f t="shared" ref="AB4516" si="4676">IF(AE4516&gt;=4,ROUNDDOWN((((VLOOKUP(MAX(AE4510:AE4516),AE4510:AK4527,7,FALSE)+VLOOKUP(MAX(AE4510:AE4516)-1,AE4510:AK4527,7,FALSE)+VLOOKUP(MAX(AE4510:AE4516)-2,AE4510:AK4527,7,FALSE)+VLOOKUP(MAX(AE4510:AE4516)-3,AE4510:AK4527,7,FALSE))/4)-36)*0.8,0),G4508)</f>
        <v>16</v>
      </c>
      <c r="AC4516" s="246">
        <f t="shared" si="4655"/>
        <v>7</v>
      </c>
      <c r="AD4516" t="str">
        <f>IF(L4516&lt;&gt;"DNP","P","DNP")</f>
        <v>DNP</v>
      </c>
      <c r="AE4516" s="52">
        <f>COUNTIF(AD4510:AD4516,"=P")</f>
        <v>0</v>
      </c>
      <c r="AF4516" t="str">
        <f t="shared" si="4656"/>
        <v>DNP</v>
      </c>
      <c r="AG4516" s="247">
        <f>IF(OR(W4516="DNP",W4516="")=TRUE,0,((W4529-W4516)*0.4)+(IF(Y4516="W",0.3,IF(Y4516="T",0,-0.3)))+(IF(X4516="",0,X4516*0.3)))+IF(OR(L4516="DNP",L4516="")=TRUE,0,((L4529-L4516)*0.4)+(IF(Y4516="W",0.3,IF(Y4516="T",0,-0.3)))+(IF(M4516="",0,M4516*0.3)))</f>
        <v>0</v>
      </c>
      <c r="AH4516" s="247">
        <f t="shared" si="4667"/>
        <v>0</v>
      </c>
      <c r="AI4516">
        <f t="shared" si="4660"/>
        <v>1</v>
      </c>
      <c r="AJ4516" t="e">
        <f t="shared" ref="AJ4516" si="4677">AI4516+VLOOKUP(A4516,$A$1162:$O$1266,15,FALSE)</f>
        <v>#N/A</v>
      </c>
      <c r="AK4516" t="str">
        <f t="shared" si="4593"/>
        <v>DNP</v>
      </c>
    </row>
    <row r="4517" spans="1:37" ht="16.5" thickBot="1" x14ac:dyDescent="0.3">
      <c r="A4517" s="238" t="str">
        <f>CONCATENATE($C$10,"Wk ",B4517,"P",A4508)</f>
        <v>2015Wk 8P71</v>
      </c>
      <c r="B4517" s="52">
        <v>8</v>
      </c>
      <c r="C4517" s="241"/>
      <c r="D4517" s="241"/>
      <c r="E4517" s="241"/>
      <c r="F4517" s="241"/>
      <c r="G4517" s="241"/>
      <c r="H4517" s="241"/>
      <c r="I4517" s="241"/>
      <c r="J4517" s="241"/>
      <c r="K4517" s="241"/>
      <c r="L4517" s="248"/>
      <c r="M4517" s="249"/>
      <c r="N4517" s="52" t="str">
        <f>IFERROR(VLOOKUP($A4517,$A$106:$Q$3105,5,FALSE),"DNP")</f>
        <v>DNP</v>
      </c>
      <c r="O4517" s="52" t="str">
        <f>IFERROR(VLOOKUP($A4517,$A$106:$Q$3105,6,FALSE),"DNP")</f>
        <v>DNP</v>
      </c>
      <c r="P4517" s="52" t="str">
        <f>IFERROR(VLOOKUP($A4517,$A$106:$Q$3105,7,FALSE),"DNP")</f>
        <v>DNP</v>
      </c>
      <c r="Q4517" s="52" t="str">
        <f>IFERROR(VLOOKUP($A4517,$A$106:$Q$3105,8,FALSE),"DNP")</f>
        <v>DNP</v>
      </c>
      <c r="R4517" s="52" t="str">
        <f>IFERROR(VLOOKUP($A4517,$A$106:$Q$3105,9,FALSE),"DNP")</f>
        <v>DNP</v>
      </c>
      <c r="S4517" s="52" t="str">
        <f>IFERROR(VLOOKUP($A4517,$A$106:$Q$3105,10,FALSE),"DNP")</f>
        <v>DNP</v>
      </c>
      <c r="T4517" s="52" t="str">
        <f>IFERROR(VLOOKUP($A4517,$A$106:$Q$3105,11,FALSE),"DNP")</f>
        <v>DNP</v>
      </c>
      <c r="U4517" s="52" t="str">
        <f>IFERROR(VLOOKUP($A4517,$A$106:$Q$3105,12,FALSE),"DNP")</f>
        <v>DNP</v>
      </c>
      <c r="V4517" s="52" t="str">
        <f>IFERROR(VLOOKUP($A4517,$A$106:$Q$3105,13,FALSE),"DNP")</f>
        <v>DNP</v>
      </c>
      <c r="W4517" s="239" t="str">
        <f>IF(OR(V4517="DNP",V4517=""),"DNP",SUM(N4517:V4517))</f>
        <v>DNP</v>
      </c>
      <c r="X4517" s="240" t="str">
        <f>IFERROR(VLOOKUP($A4517,$A$106:$Q$3105,17,FALSE),"DNP")</f>
        <v>DNP</v>
      </c>
      <c r="Y4517" s="49" t="str">
        <f t="shared" ref="Y4517" si="4678">IF(X4517="DNP","DNP",IF(X4517=1,"T",IF(X4517&gt;1,"W","L")))</f>
        <v>DNP</v>
      </c>
      <c r="Z4517" s="49" t="str">
        <f t="shared" si="4652"/>
        <v/>
      </c>
      <c r="AA4517" s="244" t="str">
        <f t="shared" si="4653"/>
        <v/>
      </c>
      <c r="AB4517" s="250">
        <f t="shared" ref="AB4517" si="4679">IF(AE4517&gt;=4,ROUNDDOWN((((VLOOKUP(MAX(AE4510:AE4517),AE4510:AK4527,7,FALSE)+VLOOKUP(MAX(AE4510:AE4517)-1,AE4510:AK4527,7,FALSE)+VLOOKUP(MAX(AE4510:AE4517)-2,AE4510:AK4527,7,FALSE)+VLOOKUP(MAX(AE4510:AE4517)-3,AE4510:AK4527,7,FALSE))/4)-36)*0.8,0),G4508)</f>
        <v>16</v>
      </c>
      <c r="AC4517" s="246">
        <f t="shared" si="4655"/>
        <v>8</v>
      </c>
      <c r="AD4517" t="str">
        <f>IF(W4517&lt;&gt;"DNP","P","DNP")</f>
        <v>DNP</v>
      </c>
      <c r="AE4517" s="52">
        <f>COUNTIF(AD4510:AD4517,"=P")</f>
        <v>0</v>
      </c>
      <c r="AF4517" t="str">
        <f t="shared" si="4656"/>
        <v>DNP</v>
      </c>
      <c r="AG4517" s="247">
        <f>IF(OR(W4517="DNP",W4517="")=TRUE,0,((W4529-W4517)*0.4)+(IF(Y4517="W",0.3,IF(Y4517="T",0,-0.3)))+(IF(X4517="",0,X4517*0.3)))+IF(OR(L4517="DNP",L4517="")=TRUE,0,((L4529-L4517)*0.4)+(IF(Y4517="W",0.3,IF(Y4517="T",0,-0.3)))+(IF(M4517="",0,M4517*0.3)))</f>
        <v>0</v>
      </c>
      <c r="AH4517" s="247">
        <f t="shared" si="4667"/>
        <v>0</v>
      </c>
      <c r="AI4517">
        <f t="shared" si="4660"/>
        <v>1</v>
      </c>
      <c r="AJ4517" t="e">
        <f t="shared" ref="AJ4517" si="4680">AI4517+VLOOKUP(A4517,$A$1329:$O$1433,15,FALSE)</f>
        <v>#N/A</v>
      </c>
      <c r="AK4517" t="str">
        <f t="shared" si="4593"/>
        <v>DNP</v>
      </c>
    </row>
    <row r="4518" spans="1:37" ht="16.5" thickBot="1" x14ac:dyDescent="0.3">
      <c r="A4518" s="238" t="str">
        <f>CONCATENATE($C$10,"Wk ",B4518,"P",A4508)</f>
        <v>2015Wk 9P71</v>
      </c>
      <c r="B4518" s="52">
        <v>9</v>
      </c>
      <c r="C4518" s="52" t="str">
        <f>IFERROR(VLOOKUP($A4518,$A$106:$Q$3105,5,FALSE),"DNP")</f>
        <v>DNP</v>
      </c>
      <c r="D4518" s="52" t="str">
        <f>IFERROR(VLOOKUP($A4518,$A$106:$Q$3105,6,FALSE),"DNP")</f>
        <v>DNP</v>
      </c>
      <c r="E4518" s="52" t="str">
        <f>IFERROR(VLOOKUP($A4518,$A$106:$Q$3105,7,FALSE),"DNP")</f>
        <v>DNP</v>
      </c>
      <c r="F4518" s="52" t="str">
        <f>IFERROR(VLOOKUP($A4518,$A$106:$Q$3105,8,FALSE),"DNP")</f>
        <v>DNP</v>
      </c>
      <c r="G4518" s="52" t="str">
        <f>IFERROR(VLOOKUP($A4518,$A$106:$Q$3105,9,FALSE),"DNP")</f>
        <v>DNP</v>
      </c>
      <c r="H4518" s="52" t="str">
        <f>IFERROR(VLOOKUP($A4518,$A$106:$Q$3105,10,FALSE),"DNP")</f>
        <v>DNP</v>
      </c>
      <c r="I4518" s="52" t="str">
        <f>IFERROR(VLOOKUP($A4518,$A$106:$Q$3105,11,FALSE),"DNP")</f>
        <v>DNP</v>
      </c>
      <c r="J4518" s="52" t="str">
        <f>IFERROR(VLOOKUP($A4518,$A$106:$Q$3105,12,FALSE),"DNP")</f>
        <v>DNP</v>
      </c>
      <c r="K4518" s="52" t="str">
        <f>IFERROR(VLOOKUP($A4518,$A$106:$Q$3105,13,FALSE),"DNP")</f>
        <v>DNP</v>
      </c>
      <c r="L4518" s="239" t="str">
        <f>IF(OR(K4518="DNP",K4518=""),"DNP",SUM(C4518:K4518))</f>
        <v>DNP</v>
      </c>
      <c r="M4518" s="240" t="str">
        <f>IFERROR(VLOOKUP($A4518,$A$106:$Q$3105,17,FALSE),"DNP")</f>
        <v>DNP</v>
      </c>
      <c r="N4518" s="241"/>
      <c r="O4518" s="241"/>
      <c r="P4518" s="241"/>
      <c r="Q4518" s="241"/>
      <c r="R4518" s="241"/>
      <c r="S4518" s="241"/>
      <c r="T4518" s="241"/>
      <c r="U4518" s="241"/>
      <c r="V4518" s="241"/>
      <c r="W4518" s="242"/>
      <c r="X4518" s="243"/>
      <c r="Y4518" s="49" t="str">
        <f t="shared" ref="Y4518" si="4681">IF(M4518="DNP","DNP",IF(M4518=1,"T",IF(M4518&gt;1,"W","L")))</f>
        <v>DNP</v>
      </c>
      <c r="Z4518" s="49" t="str">
        <f t="shared" si="4652"/>
        <v/>
      </c>
      <c r="AA4518" s="244" t="str">
        <f t="shared" si="4653"/>
        <v/>
      </c>
      <c r="AB4518" s="250">
        <f t="shared" ref="AB4518" si="4682">IF(AE4518&gt;=4,ROUNDDOWN((((VLOOKUP(MAX(AE4510:AE4518),AE4510:AK4527,7,FALSE)+VLOOKUP(MAX(AE4510:AE4518)-1,AE4510:AK4527,7,FALSE)+VLOOKUP(MAX(AE4510:AE4518)-2,AE4510:AK4527,7,FALSE)+VLOOKUP(MAX(AE4510:AE4518)-3,AE4510:AK4527,7,FALSE))/4)-36)*0.8,0),G4508)</f>
        <v>16</v>
      </c>
      <c r="AC4518" s="246">
        <f t="shared" si="4655"/>
        <v>9</v>
      </c>
      <c r="AD4518" t="str">
        <f>IF(L4518&lt;&gt;"DNP","P","DNP")</f>
        <v>DNP</v>
      </c>
      <c r="AE4518" s="52">
        <f>COUNTIF(AD4510:AD4518,"=P")</f>
        <v>0</v>
      </c>
      <c r="AF4518" t="str">
        <f t="shared" si="4656"/>
        <v>DNP</v>
      </c>
      <c r="AG4518" s="247">
        <f>IF(OR(W4518="DNP",W4518="")=TRUE,0,((W4529-W4518)*0.4)+(IF(Y4518="W",0.3,IF(Y4518="T",0,-0.3)))+(IF(X4518="",0,X4518*0.3)))+IF(OR(L4518="DNP",L4518="")=TRUE,0,((L4529-L4518)*0.4)+(IF(Y4518="W",0.3,IF(Y4518="T",0,-0.3)))+(IF(M4518="",0,M4518*0.3)))</f>
        <v>0</v>
      </c>
      <c r="AH4518" s="247">
        <f t="shared" si="4667"/>
        <v>0</v>
      </c>
      <c r="AI4518">
        <f t="shared" si="4660"/>
        <v>1</v>
      </c>
      <c r="AJ4518" t="e">
        <f t="shared" ref="AJ4518" si="4683">AI4518+VLOOKUP(A4518,$A$1496:$O$1600,15,FALSE)</f>
        <v>#N/A</v>
      </c>
      <c r="AK4518" t="str">
        <f t="shared" si="4593"/>
        <v>DNP</v>
      </c>
    </row>
    <row r="4519" spans="1:37" ht="16.5" thickBot="1" x14ac:dyDescent="0.3">
      <c r="A4519" s="238" t="str">
        <f>CONCATENATE($C$10,"Wk ",B4519,"P",A4508)</f>
        <v>2015Wk 10P71</v>
      </c>
      <c r="B4519" s="52">
        <v>10</v>
      </c>
      <c r="C4519" s="241"/>
      <c r="D4519" s="241"/>
      <c r="E4519" s="241"/>
      <c r="F4519" s="241"/>
      <c r="G4519" s="241"/>
      <c r="H4519" s="241"/>
      <c r="I4519" s="241"/>
      <c r="J4519" s="241"/>
      <c r="K4519" s="241"/>
      <c r="L4519" s="248"/>
      <c r="M4519" s="249"/>
      <c r="N4519" s="52" t="str">
        <f>IFERROR(VLOOKUP($A4519,$A$106:$Q$3105,5,FALSE),"DNP")</f>
        <v>DNP</v>
      </c>
      <c r="O4519" s="52" t="str">
        <f>IFERROR(VLOOKUP($A4519,$A$106:$Q$3105,6,FALSE),"DNP")</f>
        <v>DNP</v>
      </c>
      <c r="P4519" s="52" t="str">
        <f>IFERROR(VLOOKUP($A4519,$A$106:$Q$3105,7,FALSE),"DNP")</f>
        <v>DNP</v>
      </c>
      <c r="Q4519" s="52" t="str">
        <f>IFERROR(VLOOKUP($A4519,$A$106:$Q$3105,8,FALSE),"DNP")</f>
        <v>DNP</v>
      </c>
      <c r="R4519" s="52" t="str">
        <f>IFERROR(VLOOKUP($A4519,$A$106:$Q$3105,9,FALSE),"DNP")</f>
        <v>DNP</v>
      </c>
      <c r="S4519" s="52" t="str">
        <f>IFERROR(VLOOKUP($A4519,$A$106:$Q$3105,10,FALSE),"DNP")</f>
        <v>DNP</v>
      </c>
      <c r="T4519" s="52" t="str">
        <f>IFERROR(VLOOKUP($A4519,$A$106:$Q$3105,11,FALSE),"DNP")</f>
        <v>DNP</v>
      </c>
      <c r="U4519" s="52" t="str">
        <f>IFERROR(VLOOKUP($A4519,$A$106:$Q$3105,12,FALSE),"DNP")</f>
        <v>DNP</v>
      </c>
      <c r="V4519" s="52" t="str">
        <f>IFERROR(VLOOKUP($A4519,$A$106:$Q$3105,13,FALSE),"DNP")</f>
        <v>DNP</v>
      </c>
      <c r="W4519" s="239" t="str">
        <f>IF(OR(V4519="DNP",V4519=""),"DNP",SUM(N4519:V4519))</f>
        <v>DNP</v>
      </c>
      <c r="X4519" s="240" t="str">
        <f>IFERROR(VLOOKUP($A4519,$A$106:$Q$3105,17,FALSE),"DNP")</f>
        <v>DNP</v>
      </c>
      <c r="Y4519" s="49" t="str">
        <f t="shared" ref="Y4519" si="4684">IF(X4519="DNP","DNP",IF(X4519=1,"T",IF(X4519&gt;1,"W","L")))</f>
        <v>DNP</v>
      </c>
      <c r="Z4519" s="49" t="str">
        <f t="shared" si="4652"/>
        <v/>
      </c>
      <c r="AA4519" s="244" t="str">
        <f t="shared" si="4653"/>
        <v/>
      </c>
      <c r="AB4519" s="250">
        <f t="shared" ref="AB4519" si="4685">IF(AE4519&gt;=4,ROUNDDOWN((((VLOOKUP(MAX(AE4510:AE4519),AE4510:AK4527,7,FALSE)+VLOOKUP(MAX(AE4510:AE4519)-1,AE4510:AK4527,7,FALSE)+VLOOKUP(MAX(AE4510:AE4519)-2,AE4510:AK4527,7,FALSE)+VLOOKUP(MAX(AE4510:AE4519)-3,AE4510:AK4527,7,FALSE))/4)-36)*0.8,0),G4508)</f>
        <v>16</v>
      </c>
      <c r="AC4519" s="246">
        <f t="shared" ref="AC4519:AC4527" si="4686">IF(VLOOKUP(LEFT($A4519,9),$A$106:$Q$3105,17,FALSE)="Played",B4519,"")</f>
        <v>10</v>
      </c>
      <c r="AD4519" t="str">
        <f>IF(W4519&lt;&gt;"DNP","P","DNP")</f>
        <v>DNP</v>
      </c>
      <c r="AE4519" s="52">
        <f>COUNTIF(AD4510:AD4519,"=P")</f>
        <v>0</v>
      </c>
      <c r="AF4519" t="str">
        <f t="shared" si="4656"/>
        <v>DNP</v>
      </c>
      <c r="AG4519" s="247">
        <f>IF(OR(W4519="DNP",W4519="")=TRUE,0,((W4529-W4519)*0.4)+(IF(Y4519="W",0.3,IF(Y4519="T",0,-0.3)))+(IF(X4519="",0,X4519*0.3)))+IF(OR(L4519="DNP",L4519="")=TRUE,0,((L4529-L4519)*0.4)+(IF(Y4519="W",0.3,IF(Y4519="T",0,-0.3)))+(IF(M4519="",0,M4519*0.3)))</f>
        <v>0</v>
      </c>
      <c r="AH4519" s="247">
        <f t="shared" si="4667"/>
        <v>0</v>
      </c>
      <c r="AI4519">
        <f t="shared" si="4660"/>
        <v>1</v>
      </c>
      <c r="AJ4519" t="e">
        <f t="shared" ref="AJ4519" si="4687">AI4519+VLOOKUP(A4519,$A$1663:$O$1767,15,FALSE)</f>
        <v>#N/A</v>
      </c>
      <c r="AK4519" t="str">
        <f t="shared" si="4593"/>
        <v>DNP</v>
      </c>
    </row>
    <row r="4520" spans="1:37" ht="16.5" thickBot="1" x14ac:dyDescent="0.3">
      <c r="A4520" s="238" t="str">
        <f>CONCATENATE($C$10,"Wk ",B4520,"P",A4508)</f>
        <v>2015Wk 11P71</v>
      </c>
      <c r="B4520" s="52">
        <v>11</v>
      </c>
      <c r="C4520" s="52" t="str">
        <f>IFERROR(VLOOKUP($A4520,$A$106:$Q$3105,5,FALSE),"DNP")</f>
        <v>DNP</v>
      </c>
      <c r="D4520" s="52" t="str">
        <f>IFERROR(VLOOKUP($A4520,$A$106:$Q$3105,6,FALSE),"DNP")</f>
        <v>DNP</v>
      </c>
      <c r="E4520" s="52" t="str">
        <f>IFERROR(VLOOKUP($A4520,$A$106:$Q$3105,7,FALSE),"DNP")</f>
        <v>DNP</v>
      </c>
      <c r="F4520" s="52" t="str">
        <f>IFERROR(VLOOKUP($A4520,$A$106:$Q$3105,8,FALSE),"DNP")</f>
        <v>DNP</v>
      </c>
      <c r="G4520" s="52" t="str">
        <f>IFERROR(VLOOKUP($A4520,$A$106:$Q$3105,9,FALSE),"DNP")</f>
        <v>DNP</v>
      </c>
      <c r="H4520" s="52" t="str">
        <f>IFERROR(VLOOKUP($A4520,$A$106:$Q$3105,10,FALSE),"DNP")</f>
        <v>DNP</v>
      </c>
      <c r="I4520" s="52" t="str">
        <f>IFERROR(VLOOKUP($A4520,$A$106:$Q$3105,11,FALSE),"DNP")</f>
        <v>DNP</v>
      </c>
      <c r="J4520" s="52" t="str">
        <f>IFERROR(VLOOKUP($A4520,$A$106:$Q$3105,12,FALSE),"DNP")</f>
        <v>DNP</v>
      </c>
      <c r="K4520" s="52" t="str">
        <f>IFERROR(VLOOKUP($A4520,$A$106:$Q$3105,13,FALSE),"DNP")</f>
        <v>DNP</v>
      </c>
      <c r="L4520" s="239" t="str">
        <f>IF(OR(K4520="DNP",K4520=""),"DNP",SUM(C4520:K4520))</f>
        <v>DNP</v>
      </c>
      <c r="M4520" s="240" t="str">
        <f>IFERROR(VLOOKUP($A4520,$A$106:$Q$3105,17,FALSE),"DNP")</f>
        <v>DNP</v>
      </c>
      <c r="N4520" s="241"/>
      <c r="O4520" s="241"/>
      <c r="P4520" s="241"/>
      <c r="Q4520" s="241"/>
      <c r="R4520" s="241"/>
      <c r="S4520" s="241"/>
      <c r="T4520" s="241"/>
      <c r="U4520" s="241"/>
      <c r="V4520" s="241"/>
      <c r="W4520" s="242"/>
      <c r="X4520" s="243"/>
      <c r="Y4520" s="49" t="str">
        <f t="shared" ref="Y4520" si="4688">IF(M4520="DNP","DNP",IF(M4520=1,"T",IF(M4520&gt;1,"W","L")))</f>
        <v>DNP</v>
      </c>
      <c r="Z4520" s="49" t="str">
        <f t="shared" si="4652"/>
        <v/>
      </c>
      <c r="AA4520" s="244" t="str">
        <f t="shared" si="4653"/>
        <v/>
      </c>
      <c r="AB4520" s="250">
        <f t="shared" ref="AB4520" si="4689">IF(AE4520&gt;=4,ROUNDDOWN((((VLOOKUP(MAX(AE4510:AE4520),AE4510:AK4527,7,FALSE)+VLOOKUP(MAX(AE4510:AE4520)-1,AE4510:AK4527,7,FALSE)+VLOOKUP(MAX(AE4510:AE4520)-2,AE4510:AK4527,7,FALSE)+VLOOKUP(MAX(AE4510:AE4520)-3,AE4510:AK4527,7,FALSE))/4)-36)*0.8,0),G4508)</f>
        <v>16</v>
      </c>
      <c r="AC4520" s="246">
        <f t="shared" si="4686"/>
        <v>11</v>
      </c>
      <c r="AD4520" t="str">
        <f>IF(L4520&lt;&gt;"DNP","P","DNP")</f>
        <v>DNP</v>
      </c>
      <c r="AE4520" s="52">
        <f>COUNTIF(AD4510:AD4520,"=P")</f>
        <v>0</v>
      </c>
      <c r="AF4520" t="str">
        <f t="shared" si="4656"/>
        <v>DNP</v>
      </c>
      <c r="AG4520" s="247">
        <f>IF(OR(W4520="DNP",W4520="")=TRUE,0,((W4529-W4520)*0.4)+(IF(Y4520="W",0.3,IF(Y4520="T",0,-0.3)))+(IF(X4520="",0,X4520*0.3)))+IF(OR(L4520="DNP",L4520="")=TRUE,0,((L4529-L4520)*0.4)+(IF(Y4520="W",0.3,IF(Y4520="T",0,-0.3)))+(IF(M4520="",0,M4520*0.3)))</f>
        <v>0</v>
      </c>
      <c r="AH4520" s="247">
        <f t="shared" si="4667"/>
        <v>0</v>
      </c>
      <c r="AI4520">
        <f t="shared" si="4660"/>
        <v>1</v>
      </c>
      <c r="AJ4520" t="e">
        <f t="shared" ref="AJ4520" si="4690">AI4520+VLOOKUP(A4520,$A$1830:$O$1934,15,FALSE)</f>
        <v>#N/A</v>
      </c>
      <c r="AK4520" t="str">
        <f t="shared" si="4593"/>
        <v>DNP</v>
      </c>
    </row>
    <row r="4521" spans="1:37" ht="16.5" thickBot="1" x14ac:dyDescent="0.3">
      <c r="A4521" s="238" t="str">
        <f>CONCATENATE($C$10,"Wk ",B4521,"P",A4508)</f>
        <v>2015Wk 12P71</v>
      </c>
      <c r="B4521" s="52">
        <v>12</v>
      </c>
      <c r="C4521" s="241"/>
      <c r="D4521" s="241"/>
      <c r="E4521" s="241"/>
      <c r="F4521" s="241"/>
      <c r="G4521" s="241"/>
      <c r="H4521" s="241"/>
      <c r="I4521" s="241"/>
      <c r="J4521" s="241"/>
      <c r="K4521" s="241"/>
      <c r="L4521" s="248"/>
      <c r="M4521" s="249"/>
      <c r="N4521" s="52" t="str">
        <f>IFERROR(VLOOKUP($A4521,$A$106:$Q$3105,5,FALSE),"DNP")</f>
        <v>DNP</v>
      </c>
      <c r="O4521" s="52" t="str">
        <f>IFERROR(VLOOKUP($A4521,$A$106:$Q$3105,6,FALSE),"DNP")</f>
        <v>DNP</v>
      </c>
      <c r="P4521" s="52" t="str">
        <f>IFERROR(VLOOKUP($A4521,$A$106:$Q$3105,7,FALSE),"DNP")</f>
        <v>DNP</v>
      </c>
      <c r="Q4521" s="52" t="str">
        <f>IFERROR(VLOOKUP($A4521,$A$106:$Q$3105,8,FALSE),"DNP")</f>
        <v>DNP</v>
      </c>
      <c r="R4521" s="52" t="str">
        <f>IFERROR(VLOOKUP($A4521,$A$106:$Q$3105,9,FALSE),"DNP")</f>
        <v>DNP</v>
      </c>
      <c r="S4521" s="52" t="str">
        <f>IFERROR(VLOOKUP($A4521,$A$106:$Q$3105,10,FALSE),"DNP")</f>
        <v>DNP</v>
      </c>
      <c r="T4521" s="52" t="str">
        <f>IFERROR(VLOOKUP($A4521,$A$106:$Q$3105,11,FALSE),"DNP")</f>
        <v>DNP</v>
      </c>
      <c r="U4521" s="52" t="str">
        <f>IFERROR(VLOOKUP($A4521,$A$106:$Q$3105,12,FALSE),"DNP")</f>
        <v>DNP</v>
      </c>
      <c r="V4521" s="52" t="str">
        <f>IFERROR(VLOOKUP($A4521,$A$106:$Q$3105,13,FALSE),"DNP")</f>
        <v>DNP</v>
      </c>
      <c r="W4521" s="239" t="str">
        <f>IF(OR(V4521="DNP",V4521=""),"DNP",SUM(N4521:V4521))</f>
        <v>DNP</v>
      </c>
      <c r="X4521" s="240" t="str">
        <f>IFERROR(VLOOKUP($A4521,$A$106:$Q$3105,17,FALSE),"DNP")</f>
        <v>DNP</v>
      </c>
      <c r="Y4521" s="49" t="str">
        <f t="shared" ref="Y4521" si="4691">IF(X4521="DNP","DNP",IF(X4521=1,"T",IF(X4521&gt;1,"W","L")))</f>
        <v>DNP</v>
      </c>
      <c r="Z4521" s="49" t="str">
        <f t="shared" si="4652"/>
        <v/>
      </c>
      <c r="AA4521" s="244" t="str">
        <f t="shared" si="4653"/>
        <v/>
      </c>
      <c r="AB4521" s="250">
        <f t="shared" ref="AB4521" si="4692">IF(AE4521&gt;=4,ROUNDDOWN((((VLOOKUP(MAX(AE4510:AE4521),AE4510:AK4527,7,FALSE)+VLOOKUP(MAX(AE4510:AE4521)-1,AE4510:AK4527,7,FALSE)+VLOOKUP(MAX(AE4510:AE4521)-2,AE4510:AK4527,7,FALSE)+VLOOKUP(MAX(AE4510:AE4521)-3,AE4510:AK4527,7,FALSE))/4)-36)*0.8,0),G4508)</f>
        <v>16</v>
      </c>
      <c r="AC4521" s="246">
        <f t="shared" si="4686"/>
        <v>12</v>
      </c>
      <c r="AD4521" t="str">
        <f>IF(W4521&lt;&gt;"DNP","P","DNP")</f>
        <v>DNP</v>
      </c>
      <c r="AE4521" s="52">
        <f>COUNTIF(AD4510:AD4521,"=P")</f>
        <v>0</v>
      </c>
      <c r="AF4521" t="str">
        <f t="shared" si="4656"/>
        <v>DNP</v>
      </c>
      <c r="AG4521" s="247">
        <f>IF(OR(W4521="DNP",W4521="")=TRUE,0,((W4529-W4521)*0.4)+(IF(Y4521="W",0.3,IF(Y4521="T",0,-0.3)))+(IF(X4521="",0,X4521*0.3)))+IF(OR(L4521="DNP",L4521="")=TRUE,0,((L4529-L4521)*0.4)+(IF(Y4521="W",0.3,IF(Y4521="T",0,-0.3)))+(IF(M4521="",0,M4521*0.3)))</f>
        <v>0</v>
      </c>
      <c r="AH4521" s="247">
        <f t="shared" si="4667"/>
        <v>0</v>
      </c>
      <c r="AI4521">
        <f t="shared" si="4660"/>
        <v>1</v>
      </c>
      <c r="AJ4521" t="e">
        <f t="shared" ref="AJ4521" si="4693">AI4521+VLOOKUP(A4521,$A$1997:$O$2101,15,FALSE)</f>
        <v>#N/A</v>
      </c>
      <c r="AK4521" t="str">
        <f t="shared" si="4593"/>
        <v>DNP</v>
      </c>
    </row>
    <row r="4522" spans="1:37" ht="16.5" thickBot="1" x14ac:dyDescent="0.3">
      <c r="A4522" s="238" t="str">
        <f>CONCATENATE($C$10,"Wk ",B4522,"P",A4508)</f>
        <v>2015Wk 13P71</v>
      </c>
      <c r="B4522" s="52">
        <v>13</v>
      </c>
      <c r="C4522" s="52" t="str">
        <f>IFERROR(VLOOKUP($A4522,$A$106:$Q$3105,5,FALSE),"DNP")</f>
        <v>DNP</v>
      </c>
      <c r="D4522" s="52" t="str">
        <f>IFERROR(VLOOKUP($A4522,$A$106:$Q$3105,6,FALSE),"DNP")</f>
        <v>DNP</v>
      </c>
      <c r="E4522" s="52" t="str">
        <f>IFERROR(VLOOKUP($A4522,$A$106:$Q$3105,7,FALSE),"DNP")</f>
        <v>DNP</v>
      </c>
      <c r="F4522" s="52" t="str">
        <f>IFERROR(VLOOKUP($A4522,$A$106:$Q$3105,8,FALSE),"DNP")</f>
        <v>DNP</v>
      </c>
      <c r="G4522" s="52" t="str">
        <f>IFERROR(VLOOKUP($A4522,$A$106:$Q$3105,9,FALSE),"DNP")</f>
        <v>DNP</v>
      </c>
      <c r="H4522" s="52" t="str">
        <f>IFERROR(VLOOKUP($A4522,$A$106:$Q$3105,10,FALSE),"DNP")</f>
        <v>DNP</v>
      </c>
      <c r="I4522" s="52" t="str">
        <f>IFERROR(VLOOKUP($A4522,$A$106:$Q$3105,11,FALSE),"DNP")</f>
        <v>DNP</v>
      </c>
      <c r="J4522" s="52" t="str">
        <f>IFERROR(VLOOKUP($A4522,$A$106:$Q$3105,12,FALSE),"DNP")</f>
        <v>DNP</v>
      </c>
      <c r="K4522" s="52" t="str">
        <f>IFERROR(VLOOKUP($A4522,$A$106:$Q$3105,13,FALSE),"DNP")</f>
        <v>DNP</v>
      </c>
      <c r="L4522" s="239" t="str">
        <f>IF(OR(K4522="DNP",K4522=""),"DNP",SUM(C4522:K4522))</f>
        <v>DNP</v>
      </c>
      <c r="M4522" s="240" t="str">
        <f>IFERROR(VLOOKUP($A4522,$A$106:$Q$3105,17,FALSE),"DNP")</f>
        <v>DNP</v>
      </c>
      <c r="N4522" s="241"/>
      <c r="O4522" s="241"/>
      <c r="P4522" s="241"/>
      <c r="Q4522" s="241"/>
      <c r="R4522" s="241"/>
      <c r="S4522" s="241"/>
      <c r="T4522" s="241"/>
      <c r="U4522" s="241"/>
      <c r="V4522" s="241"/>
      <c r="W4522" s="242"/>
      <c r="X4522" s="243"/>
      <c r="Y4522" s="49" t="str">
        <f t="shared" ref="Y4522" si="4694">IF(M4522="DNP","DNP",IF(M4522=1,"T",IF(M4522&gt;1,"W","L")))</f>
        <v>DNP</v>
      </c>
      <c r="Z4522" s="49" t="str">
        <f t="shared" si="4652"/>
        <v/>
      </c>
      <c r="AA4522" s="244" t="str">
        <f t="shared" si="4653"/>
        <v/>
      </c>
      <c r="AB4522" s="250">
        <f t="shared" ref="AB4522" si="4695">IF(AE4522&gt;=4,ROUNDDOWN((((VLOOKUP(MAX(AE4510:AE4522),AE4510:AK4527,7,FALSE)+VLOOKUP(MAX(AE4510:AE4522)-1,AE4510:AK4527,7,FALSE)+VLOOKUP(MAX(AE4510:AE4522)-2,AE4510:AK4527,7,FALSE)+VLOOKUP(MAX(AE4510:AE4522)-3,AE4510:AK4527,7,FALSE))/4)-36)*0.8,0),G4508)</f>
        <v>16</v>
      </c>
      <c r="AC4522" s="246">
        <f t="shared" si="4686"/>
        <v>13</v>
      </c>
      <c r="AD4522" t="str">
        <f>IF(L4522&lt;&gt;"DNP","P","DNP")</f>
        <v>DNP</v>
      </c>
      <c r="AE4522" s="52">
        <f>COUNTIF(AD4510:AD4522,"=P")</f>
        <v>0</v>
      </c>
      <c r="AF4522" t="str">
        <f t="shared" si="4656"/>
        <v>DNP</v>
      </c>
      <c r="AG4522" s="247">
        <f>IF(OR(W4522="DNP",W4522="")=TRUE,0,((W4529-W4522)*0.4)+(IF(Y4522="W",0.3,IF(Y4522="T",0,-0.3)))+(IF(X4522="",0,X4522*0.3)))+IF(OR(L4522="DNP",L4522="")=TRUE,0,((L4529-L4522)*0.4)+(IF(Y4522="W",0.3,IF(Y4522="T",0,-0.3)))+(IF(M4522="",0,M4522*0.3)))</f>
        <v>0</v>
      </c>
      <c r="AH4522" s="247">
        <f t="shared" si="4667"/>
        <v>0</v>
      </c>
      <c r="AI4522">
        <f t="shared" si="4660"/>
        <v>1</v>
      </c>
      <c r="AJ4522" t="e">
        <f t="shared" ref="AJ4522" si="4696">AI4522+VLOOKUP(A4522,$A$2164:$O$2268,15,FALSE)</f>
        <v>#N/A</v>
      </c>
      <c r="AK4522" t="str">
        <f t="shared" si="4593"/>
        <v>DNP</v>
      </c>
    </row>
    <row r="4523" spans="1:37" ht="16.5" thickBot="1" x14ac:dyDescent="0.3">
      <c r="A4523" s="238" t="str">
        <f>CONCATENATE($C$10,"Wk ",B4523,"P",A4508)</f>
        <v>2015Wk 14P71</v>
      </c>
      <c r="B4523" s="52">
        <v>14</v>
      </c>
      <c r="C4523" s="241"/>
      <c r="D4523" s="241"/>
      <c r="E4523" s="241"/>
      <c r="F4523" s="241"/>
      <c r="G4523" s="241"/>
      <c r="H4523" s="241"/>
      <c r="I4523" s="241"/>
      <c r="J4523" s="241"/>
      <c r="K4523" s="241"/>
      <c r="L4523" s="248"/>
      <c r="M4523" s="249"/>
      <c r="N4523" s="52" t="str">
        <f>IFERROR(VLOOKUP($A4523,$A$106:$Q$3105,5,FALSE),"DNP")</f>
        <v>DNP</v>
      </c>
      <c r="O4523" s="52" t="str">
        <f>IFERROR(VLOOKUP($A4523,$A$106:$Q$3105,6,FALSE),"DNP")</f>
        <v>DNP</v>
      </c>
      <c r="P4523" s="52" t="str">
        <f>IFERROR(VLOOKUP($A4523,$A$106:$Q$3105,7,FALSE),"DNP")</f>
        <v>DNP</v>
      </c>
      <c r="Q4523" s="52" t="str">
        <f>IFERROR(VLOOKUP($A4523,$A$106:$Q$3105,8,FALSE),"DNP")</f>
        <v>DNP</v>
      </c>
      <c r="R4523" s="52" t="str">
        <f>IFERROR(VLOOKUP($A4523,$A$106:$Q$3105,9,FALSE),"DNP")</f>
        <v>DNP</v>
      </c>
      <c r="S4523" s="52" t="str">
        <f>IFERROR(VLOOKUP($A4523,$A$106:$Q$3105,10,FALSE),"DNP")</f>
        <v>DNP</v>
      </c>
      <c r="T4523" s="52" t="str">
        <f>IFERROR(VLOOKUP($A4523,$A$106:$Q$3105,11,FALSE),"DNP")</f>
        <v>DNP</v>
      </c>
      <c r="U4523" s="52" t="str">
        <f>IFERROR(VLOOKUP($A4523,$A$106:$Q$3105,12,FALSE),"DNP")</f>
        <v>DNP</v>
      </c>
      <c r="V4523" s="52" t="str">
        <f>IFERROR(VLOOKUP($A4523,$A$106:$Q$3105,13,FALSE),"DNP")</f>
        <v>DNP</v>
      </c>
      <c r="W4523" s="239" t="str">
        <f>IF(OR(V4523="DNP",V4523=""),"DNP",SUM(N4523:V4523))</f>
        <v>DNP</v>
      </c>
      <c r="X4523" s="240" t="str">
        <f>IFERROR(VLOOKUP($A4523,$A$106:$Q$3105,17,FALSE),"DNP")</f>
        <v>DNP</v>
      </c>
      <c r="Y4523" s="49" t="str">
        <f t="shared" ref="Y4523" si="4697">IF(X4523="DNP","DNP",IF(X4523=1,"T",IF(X4523&gt;1,"W","L")))</f>
        <v>DNP</v>
      </c>
      <c r="Z4523" s="49" t="str">
        <f t="shared" si="4652"/>
        <v/>
      </c>
      <c r="AA4523" s="244" t="str">
        <f t="shared" si="4653"/>
        <v/>
      </c>
      <c r="AB4523" s="250">
        <f t="shared" ref="AB4523" si="4698">IF(AE4523&gt;=4,ROUNDDOWN((((VLOOKUP(MAX(AE4510:AE4523),AE4510:AK4527,7,FALSE)+VLOOKUP(MAX(AE4510:AE4523)-1,AE4510:AK4527,7,FALSE)+VLOOKUP(MAX(AE4510:AE4523)-2,AE4510:AK4527,7,FALSE)+VLOOKUP(MAX(AE4510:AE4523)-3,AE4510:AK4527,7,FALSE))/4)-36)*0.8,0),G4508)</f>
        <v>16</v>
      </c>
      <c r="AC4523" s="246">
        <f t="shared" si="4686"/>
        <v>14</v>
      </c>
      <c r="AD4523" t="str">
        <f>IF(W4523&lt;&gt;"DNP","P","DNP")</f>
        <v>DNP</v>
      </c>
      <c r="AE4523" s="52">
        <f>COUNTIF(AD4510:AD4523,"=P")</f>
        <v>0</v>
      </c>
      <c r="AF4523" t="str">
        <f t="shared" si="4656"/>
        <v>DNP</v>
      </c>
      <c r="AG4523" s="247">
        <f>IF(OR(W4523="DNP",W4523="")=TRUE,0,((W4529-W4523)*0.4)+(IF(Y4523="W",0.3,IF(Y4523="T",0,-0.3)))+(IF(X4523="",0,X4523*0.3)))+IF(OR(L4523="DNP",L4523="")=TRUE,0,((L4529-L4523)*0.4)+(IF(Y4523="W",0.3,IF(Y4523="T",0,-0.3)))+(IF(M4523="",0,M4523*0.3)))</f>
        <v>0</v>
      </c>
      <c r="AH4523" s="247">
        <f t="shared" si="4667"/>
        <v>0</v>
      </c>
      <c r="AI4523">
        <f t="shared" si="4660"/>
        <v>1</v>
      </c>
      <c r="AJ4523" t="e">
        <f t="shared" ref="AJ4523" si="4699">AI4523+VLOOKUP(A4523,$A$2331:$O$2435,15,FALSE)</f>
        <v>#N/A</v>
      </c>
      <c r="AK4523" t="str">
        <f t="shared" si="4593"/>
        <v>DNP</v>
      </c>
    </row>
    <row r="4524" spans="1:37" ht="16.5" thickBot="1" x14ac:dyDescent="0.3">
      <c r="A4524" s="238" t="str">
        <f>CONCATENATE($C$10,"Wk ",B4524,"P",A4508)</f>
        <v>2015Wk 15P71</v>
      </c>
      <c r="B4524" s="52">
        <v>15</v>
      </c>
      <c r="C4524" s="52" t="str">
        <f>IFERROR(VLOOKUP($A4524,$A$106:$Q$3105,5,FALSE),"DNP")</f>
        <v>DNP</v>
      </c>
      <c r="D4524" s="52" t="str">
        <f>IFERROR(VLOOKUP($A4524,$A$106:$Q$3105,6,FALSE),"DNP")</f>
        <v>DNP</v>
      </c>
      <c r="E4524" s="52" t="str">
        <f>IFERROR(VLOOKUP($A4524,$A$106:$Q$3105,7,FALSE),"DNP")</f>
        <v>DNP</v>
      </c>
      <c r="F4524" s="52" t="str">
        <f>IFERROR(VLOOKUP($A4524,$A$106:$Q$3105,8,FALSE),"DNP")</f>
        <v>DNP</v>
      </c>
      <c r="G4524" s="52" t="str">
        <f>IFERROR(VLOOKUP($A4524,$A$106:$Q$3105,9,FALSE),"DNP")</f>
        <v>DNP</v>
      </c>
      <c r="H4524" s="52" t="str">
        <f>IFERROR(VLOOKUP($A4524,$A$106:$Q$3105,10,FALSE),"DNP")</f>
        <v>DNP</v>
      </c>
      <c r="I4524" s="52" t="str">
        <f>IFERROR(VLOOKUP($A4524,$A$106:$Q$3105,11,FALSE),"DNP")</f>
        <v>DNP</v>
      </c>
      <c r="J4524" s="52" t="str">
        <f>IFERROR(VLOOKUP($A4524,$A$106:$Q$3105,12,FALSE),"DNP")</f>
        <v>DNP</v>
      </c>
      <c r="K4524" s="52" t="str">
        <f>IFERROR(VLOOKUP($A4524,$A$106:$Q$3105,13,FALSE),"DNP")</f>
        <v>DNP</v>
      </c>
      <c r="L4524" s="239" t="str">
        <f>IF(OR(K4524="DNP",K4524=""),"DNP",SUM(C4524:K4524))</f>
        <v>DNP</v>
      </c>
      <c r="M4524" s="240" t="str">
        <f>IFERROR(VLOOKUP($A4524,$A$106:$Q$3105,17,FALSE),"DNP")</f>
        <v>DNP</v>
      </c>
      <c r="N4524" s="241"/>
      <c r="O4524" s="241"/>
      <c r="P4524" s="241"/>
      <c r="Q4524" s="241"/>
      <c r="R4524" s="241"/>
      <c r="S4524" s="241"/>
      <c r="T4524" s="241"/>
      <c r="U4524" s="241"/>
      <c r="V4524" s="241"/>
      <c r="W4524" s="242"/>
      <c r="X4524" s="243"/>
      <c r="Y4524" s="49" t="str">
        <f t="shared" ref="Y4524" si="4700">IF(M4524="DNP","DNP",IF(M4524=1,"T",IF(M4524&gt;1,"W","L")))</f>
        <v>DNP</v>
      </c>
      <c r="Z4524" s="49" t="str">
        <f t="shared" si="4652"/>
        <v/>
      </c>
      <c r="AA4524" s="244" t="str">
        <f t="shared" si="4653"/>
        <v/>
      </c>
      <c r="AB4524" s="250">
        <f t="shared" ref="AB4524" si="4701">IF(AE4524&gt;=4,ROUNDDOWN((((VLOOKUP(MAX(AE4510:AE4524),AE4510:AK4527,7,FALSE)+VLOOKUP(MAX(AE4510:AE4524)-1,AE4510:AK4527,7,FALSE)+VLOOKUP(MAX(AE4510:AE4524)-2,AE4510:AK4527,7,FALSE)+VLOOKUP(MAX(AE4510:AE4524)-3,AE4510:AK4527,7,FALSE))/4)-36)*0.8,0),G4508)</f>
        <v>16</v>
      </c>
      <c r="AC4524" s="246">
        <f t="shared" si="4686"/>
        <v>15</v>
      </c>
      <c r="AD4524" t="str">
        <f>IF(L4524&lt;&gt;"DNP","P","DNP")</f>
        <v>DNP</v>
      </c>
      <c r="AE4524" s="52">
        <f>COUNTIF(AD4510:AD4524,"=P")</f>
        <v>0</v>
      </c>
      <c r="AF4524" t="str">
        <f t="shared" si="4656"/>
        <v>DNP</v>
      </c>
      <c r="AG4524" s="247">
        <f>IF(OR(W4524="DNP",W4524="")=TRUE,0,((W4529-W4524)*0.4)+(IF(Y4524="W",0.3,IF(Y4524="T",0,-0.3)))+(IF(X4524="",0,X4524*0.3)))+IF(OR(L4524="DNP",L4524="")=TRUE,0,((L4529-L4524)*0.4)+(IF(Y4524="W",0.3,IF(Y4524="T",0,-0.3)))+(IF(M4524="",0,M4524*0.3)))</f>
        <v>0</v>
      </c>
      <c r="AH4524" s="247">
        <f t="shared" si="4667"/>
        <v>0</v>
      </c>
      <c r="AI4524">
        <f t="shared" si="4660"/>
        <v>1</v>
      </c>
      <c r="AJ4524" t="e">
        <f t="shared" ref="AJ4524" si="4702">AI4524+VLOOKUP(A4524,$A$2498:$O$2602,15,FALSE)</f>
        <v>#N/A</v>
      </c>
      <c r="AK4524" t="str">
        <f t="shared" si="4593"/>
        <v>DNP</v>
      </c>
    </row>
    <row r="4525" spans="1:37" ht="16.5" thickBot="1" x14ac:dyDescent="0.3">
      <c r="A4525" s="238" t="str">
        <f>CONCATENATE($C$10,"Wk ",B4525,"P",A4508)</f>
        <v>2015Wk 16P71</v>
      </c>
      <c r="B4525" s="52">
        <v>16</v>
      </c>
      <c r="C4525" s="241"/>
      <c r="D4525" s="241"/>
      <c r="E4525" s="241"/>
      <c r="F4525" s="241"/>
      <c r="G4525" s="241"/>
      <c r="H4525" s="241"/>
      <c r="I4525" s="241"/>
      <c r="J4525" s="241"/>
      <c r="K4525" s="241"/>
      <c r="L4525" s="248"/>
      <c r="M4525" s="249"/>
      <c r="N4525" s="52" t="str">
        <f>IFERROR(VLOOKUP($A4525,$A$106:$Q$3105,5,FALSE),"DNP")</f>
        <v>DNP</v>
      </c>
      <c r="O4525" s="52" t="str">
        <f>IFERROR(VLOOKUP($A4525,$A$106:$Q$3105,6,FALSE),"DNP")</f>
        <v>DNP</v>
      </c>
      <c r="P4525" s="52" t="str">
        <f>IFERROR(VLOOKUP($A4525,$A$106:$Q$3105,7,FALSE),"DNP")</f>
        <v>DNP</v>
      </c>
      <c r="Q4525" s="52" t="str">
        <f>IFERROR(VLOOKUP($A4525,$A$106:$Q$3105,8,FALSE),"DNP")</f>
        <v>DNP</v>
      </c>
      <c r="R4525" s="52" t="str">
        <f>IFERROR(VLOOKUP($A4525,$A$106:$Q$3105,9,FALSE),"DNP")</f>
        <v>DNP</v>
      </c>
      <c r="S4525" s="52" t="str">
        <f>IFERROR(VLOOKUP($A4525,$A$106:$Q$3105,10,FALSE),"DNP")</f>
        <v>DNP</v>
      </c>
      <c r="T4525" s="52" t="str">
        <f>IFERROR(VLOOKUP($A4525,$A$106:$Q$3105,11,FALSE),"DNP")</f>
        <v>DNP</v>
      </c>
      <c r="U4525" s="52" t="str">
        <f>IFERROR(VLOOKUP($A4525,$A$106:$Q$3105,12,FALSE),"DNP")</f>
        <v>DNP</v>
      </c>
      <c r="V4525" s="52" t="str">
        <f>IFERROR(VLOOKUP($A4525,$A$106:$Q$3105,13,FALSE),"DNP")</f>
        <v>DNP</v>
      </c>
      <c r="W4525" s="239" t="str">
        <f>IF(OR(V4525="DNP",V4525=""),"DNP",SUM(N4525:V4525))</f>
        <v>DNP</v>
      </c>
      <c r="X4525" s="240" t="str">
        <f>IFERROR(VLOOKUP($A4525,$A$106:$Q$3105,17,FALSE),"DNP")</f>
        <v>DNP</v>
      </c>
      <c r="Y4525" s="49" t="str">
        <f t="shared" ref="Y4525" si="4703">IF(X4525="DNP","DNP",IF(X4525=1,"T",IF(X4525&gt;1,"W","L")))</f>
        <v>DNP</v>
      </c>
      <c r="Z4525" s="49" t="str">
        <f t="shared" si="4652"/>
        <v/>
      </c>
      <c r="AA4525" s="244" t="str">
        <f t="shared" si="4653"/>
        <v/>
      </c>
      <c r="AB4525" s="250">
        <f t="shared" ref="AB4525" si="4704">IF(AE4525&gt;=4,ROUNDDOWN((((VLOOKUP(MAX(AE4510:AE4525),AE4510:AK4527,7,FALSE)+VLOOKUP(MAX(AE4510:AE4525)-1,AE4510:AK4527,7,FALSE)+VLOOKUP(MAX(AE4510:AE4525)-2,AE4510:AK4527,7,FALSE)+VLOOKUP(MAX(AE4510:AE4525)-3,AE4510:AK4527,7,FALSE))/4)-36)*0.8,0),G4508)</f>
        <v>16</v>
      </c>
      <c r="AC4525" s="246">
        <f t="shared" si="4686"/>
        <v>16</v>
      </c>
      <c r="AD4525" t="str">
        <f>IF(W4525&lt;&gt;"DNP","P","DNP")</f>
        <v>DNP</v>
      </c>
      <c r="AE4525" s="52">
        <f>COUNTIF(AD4510:AD4525,"=P")</f>
        <v>0</v>
      </c>
      <c r="AF4525" t="str">
        <f t="shared" si="4656"/>
        <v>DNP</v>
      </c>
      <c r="AG4525" s="247">
        <f>IF(OR(W4525="DNP",W4525="")=TRUE,0,((W4529-W4525)*0.4)+(IF(Y4525="W",0.3,IF(Y4525="T",0,-0.3)))+(IF(X4525="",0,X4525*0.3)))+IF(OR(L4525="DNP",L4525="")=TRUE,0,((L4529-L4525)*0.4)+(IF(Y4525="W",0.3,IF(Y4525="T",0,-0.3)))+(IF(M4525="",0,M4525*0.3)))</f>
        <v>0</v>
      </c>
      <c r="AH4525" s="247">
        <f t="shared" si="4667"/>
        <v>0</v>
      </c>
      <c r="AI4525">
        <f t="shared" si="4660"/>
        <v>1</v>
      </c>
      <c r="AJ4525" t="e">
        <f t="shared" ref="AJ4525" si="4705">AI4525+VLOOKUP(A4525,$A$2665:$O$2769,15,FALSE)</f>
        <v>#N/A</v>
      </c>
      <c r="AK4525" t="str">
        <f t="shared" si="4593"/>
        <v>DNP</v>
      </c>
    </row>
    <row r="4526" spans="1:37" ht="16.5" thickBot="1" x14ac:dyDescent="0.3">
      <c r="A4526" s="238" t="str">
        <f>CONCATENATE($C$10,"Wk ",B4526,"P",A4508)</f>
        <v>2015Wk 17P71</v>
      </c>
      <c r="B4526" s="52">
        <v>17</v>
      </c>
      <c r="C4526" s="52" t="str">
        <f>IFERROR(VLOOKUP($A4526,$A$106:$Q$3105,5,FALSE),"DNP")</f>
        <v>DNP</v>
      </c>
      <c r="D4526" s="52" t="str">
        <f>IFERROR(VLOOKUP($A4526,$A$106:$Q$3105,6,FALSE),"DNP")</f>
        <v>DNP</v>
      </c>
      <c r="E4526" s="52" t="str">
        <f>IFERROR(VLOOKUP($A4526,$A$106:$Q$3105,7,FALSE),"DNP")</f>
        <v>DNP</v>
      </c>
      <c r="F4526" s="52" t="str">
        <f>IFERROR(VLOOKUP($A4526,$A$106:$Q$3105,8,FALSE),"DNP")</f>
        <v>DNP</v>
      </c>
      <c r="G4526" s="52" t="str">
        <f>IFERROR(VLOOKUP($A4526,$A$106:$Q$3105,9,FALSE),"DNP")</f>
        <v>DNP</v>
      </c>
      <c r="H4526" s="52" t="str">
        <f>IFERROR(VLOOKUP($A4526,$A$106:$Q$3105,10,FALSE),"DNP")</f>
        <v>DNP</v>
      </c>
      <c r="I4526" s="52" t="str">
        <f>IFERROR(VLOOKUP($A4526,$A$106:$Q$3105,11,FALSE),"DNP")</f>
        <v>DNP</v>
      </c>
      <c r="J4526" s="52" t="str">
        <f>IFERROR(VLOOKUP($A4526,$A$106:$Q$3105,12,FALSE),"DNP")</f>
        <v>DNP</v>
      </c>
      <c r="K4526" s="52" t="str">
        <f>IFERROR(VLOOKUP($A4526,$A$106:$Q$3105,13,FALSE),"DNP")</f>
        <v>DNP</v>
      </c>
      <c r="L4526" s="239" t="str">
        <f>IF(OR(K4526="DNP",K4526=""),"DNP",SUM(C4526:K4526))</f>
        <v>DNP</v>
      </c>
      <c r="M4526" s="240" t="str">
        <f>IFERROR(VLOOKUP($A4526,$A$106:$Q$3105,17,FALSE),"DNP")</f>
        <v>DNP</v>
      </c>
      <c r="N4526" s="241"/>
      <c r="O4526" s="241"/>
      <c r="P4526" s="241"/>
      <c r="Q4526" s="241"/>
      <c r="R4526" s="241"/>
      <c r="S4526" s="241"/>
      <c r="T4526" s="241"/>
      <c r="U4526" s="241"/>
      <c r="V4526" s="241"/>
      <c r="W4526" s="242"/>
      <c r="X4526" s="243"/>
      <c r="Y4526" s="49" t="str">
        <f t="shared" ref="Y4526" si="4706">IF(M4526="DNP","DNP",IF(M4526=1,"T",IF(M4526&gt;1,"W","L")))</f>
        <v>DNP</v>
      </c>
      <c r="Z4526" s="49" t="str">
        <f t="shared" si="4652"/>
        <v/>
      </c>
      <c r="AA4526" s="244" t="str">
        <f t="shared" si="4653"/>
        <v/>
      </c>
      <c r="AB4526" s="250">
        <f t="shared" ref="AB4526" si="4707">IF(AE4526&gt;=4,ROUNDDOWN((((VLOOKUP(MAX(AE4510:AE4526),AE4510:AK4527,7,FALSE)+VLOOKUP(MAX(AE4510:AE4526)-1,AE4510:AK4527,7,FALSE)+VLOOKUP(MAX(AE4510:AE4526)-2,AE4510:AK4527,7,FALSE)+VLOOKUP(MAX(AE4510:AE4526)-3,AE4510:AK4527,7,FALSE))/4)-36)*0.8,0),G4508)</f>
        <v>16</v>
      </c>
      <c r="AC4526" s="246">
        <f t="shared" si="4686"/>
        <v>17</v>
      </c>
      <c r="AD4526" t="str">
        <f>IF(L4526&lt;&gt;"DNP","P","DNP")</f>
        <v>DNP</v>
      </c>
      <c r="AE4526" s="52">
        <f>COUNTIF(AD4510:AD4526,"=P")</f>
        <v>0</v>
      </c>
      <c r="AF4526" t="str">
        <f t="shared" si="4656"/>
        <v>DNP</v>
      </c>
      <c r="AG4526" s="247">
        <f>IF(OR(W4526="DNP",W4526="")=TRUE,0,((W4529-W4526)*0.4)+(IF(Y4526="W",0.3,IF(Y4526="T",0,-0.3)))+(IF(X4526="",0,X4526*0.3)))+IF(OR(L4526="DNP",L4526="")=TRUE,0,((L4529-L4526)*0.4)+(IF(Y4526="W",0.3,IF(Y4526="T",0,-0.3)))+(IF(M4526="",0,M4526*0.3)))</f>
        <v>0</v>
      </c>
      <c r="AH4526" s="247">
        <f t="shared" si="4667"/>
        <v>0</v>
      </c>
      <c r="AI4526">
        <f t="shared" si="4660"/>
        <v>1</v>
      </c>
      <c r="AJ4526" t="e">
        <f t="shared" ref="AJ4526" si="4708">AI4526+VLOOKUP(A4526,$A$2832:$O$2936,15,FALSE)</f>
        <v>#N/A</v>
      </c>
      <c r="AK4526" t="str">
        <f t="shared" si="4593"/>
        <v>DNP</v>
      </c>
    </row>
    <row r="4527" spans="1:37" ht="16.5" thickBot="1" x14ac:dyDescent="0.3">
      <c r="A4527" s="238" t="str">
        <f>CONCATENATE($C$10,"Wk ",B4527,"P",A4508)</f>
        <v>2015Wk 18P71</v>
      </c>
      <c r="B4527" s="52">
        <v>18</v>
      </c>
      <c r="C4527" s="241"/>
      <c r="D4527" s="241"/>
      <c r="E4527" s="241"/>
      <c r="F4527" s="241"/>
      <c r="G4527" s="241"/>
      <c r="H4527" s="241"/>
      <c r="I4527" s="241"/>
      <c r="J4527" s="241"/>
      <c r="K4527" s="241"/>
      <c r="L4527" s="248"/>
      <c r="M4527" s="249"/>
      <c r="N4527" s="52" t="str">
        <f>IFERROR(VLOOKUP($A4527,$A$106:$Q$3105,5,FALSE),"DNP")</f>
        <v>DNP</v>
      </c>
      <c r="O4527" s="52" t="str">
        <f>IFERROR(VLOOKUP($A4527,$A$106:$Q$3105,6,FALSE),"DNP")</f>
        <v>DNP</v>
      </c>
      <c r="P4527" s="52" t="str">
        <f>IFERROR(VLOOKUP($A4527,$A$106:$Q$3105,7,FALSE),"DNP")</f>
        <v>DNP</v>
      </c>
      <c r="Q4527" s="52" t="str">
        <f>IFERROR(VLOOKUP($A4527,$A$106:$Q$3105,8,FALSE),"DNP")</f>
        <v>DNP</v>
      </c>
      <c r="R4527" s="52" t="str">
        <f>IFERROR(VLOOKUP($A4527,$A$106:$Q$3105,9,FALSE),"DNP")</f>
        <v>DNP</v>
      </c>
      <c r="S4527" s="52" t="str">
        <f>IFERROR(VLOOKUP($A4527,$A$106:$Q$3105,10,FALSE),"DNP")</f>
        <v>DNP</v>
      </c>
      <c r="T4527" s="52" t="str">
        <f>IFERROR(VLOOKUP($A4527,$A$106:$Q$3105,11,FALSE),"DNP")</f>
        <v>DNP</v>
      </c>
      <c r="U4527" s="52" t="str">
        <f>IFERROR(VLOOKUP($A4527,$A$106:$Q$3105,12,FALSE),"DNP")</f>
        <v>DNP</v>
      </c>
      <c r="V4527" s="52" t="str">
        <f>IFERROR(VLOOKUP($A4527,$A$106:$Q$3105,13,FALSE),"DNP")</f>
        <v>DNP</v>
      </c>
      <c r="W4527" s="239" t="str">
        <f>IF(OR(V4527="DNP",V4527=""),"DNP",SUM(N4527:V4527))</f>
        <v>DNP</v>
      </c>
      <c r="X4527" s="240" t="str">
        <f>IFERROR(VLOOKUP($A4527,$A$106:$Q$3105,17,FALSE),"DNP")</f>
        <v>DNP</v>
      </c>
      <c r="Y4527" s="49" t="str">
        <f t="shared" ref="Y4527" si="4709">IF(X4527="DNP","DNP",IF(X4527=1,"T",IF(X4527&gt;1,"W","L")))</f>
        <v>DNP</v>
      </c>
      <c r="Z4527" s="49" t="str">
        <f t="shared" si="4652"/>
        <v/>
      </c>
      <c r="AA4527" s="244" t="str">
        <f t="shared" si="4653"/>
        <v/>
      </c>
      <c r="AB4527" s="250">
        <f t="shared" ref="AB4527" si="4710">IF(AE4527&gt;=4,ROUNDDOWN((((VLOOKUP(MAX(AE4510:AE4527),AE4510:AK4527,7,FALSE)+VLOOKUP(MAX(AE4510:AE4527)-1,AE4510:AK4527,7,FALSE)+VLOOKUP(MAX(AE4510:AE4527)-2,AE4510:AK4527,7,FALSE)+VLOOKUP(MAX(AE4510:AE4527)-3,AE4510:AK4527,7,FALSE))/4)-36)*0.8,0),G4508)</f>
        <v>16</v>
      </c>
      <c r="AC4527" s="246">
        <f t="shared" si="4686"/>
        <v>18</v>
      </c>
      <c r="AD4527" t="str">
        <f>IF(W4527&lt;&gt;"DNP","P","DNP")</f>
        <v>DNP</v>
      </c>
      <c r="AE4527" s="52">
        <f>COUNTIF(AD4510:AD4527,"=P")</f>
        <v>0</v>
      </c>
      <c r="AF4527" t="str">
        <f t="shared" si="4656"/>
        <v>DNP</v>
      </c>
      <c r="AG4527" s="247">
        <f>IF(OR(W4527="DNP",W4527="")=TRUE,0,((W4529-W4527)*0.4)+(IF(Y4527="W",0.3,IF(Y4527="T",0,-0.3)))+(IF(X4527="",0,X4527*0.3)))+IF(OR(L4527="DNP",L4527="")=TRUE,0,((L4529-L4527)*0.4)+(IF(Y4527="W",0.3,IF(Y4527="T",0,-0.3)))+(IF(M4527="",0,M4527*0.3)))</f>
        <v>0</v>
      </c>
      <c r="AH4527" s="247">
        <f t="shared" si="4667"/>
        <v>0</v>
      </c>
      <c r="AI4527">
        <f t="shared" si="4660"/>
        <v>1</v>
      </c>
      <c r="AJ4527" t="e">
        <f t="shared" ref="AJ4527" si="4711">AI4527+VLOOKUP(A4527,$A$2999:$O$3103,15,FALSE)</f>
        <v>#N/A</v>
      </c>
      <c r="AK4527" t="str">
        <f t="shared" si="4593"/>
        <v>DNP</v>
      </c>
    </row>
    <row r="4528" spans="1:37" ht="18" x14ac:dyDescent="0.25">
      <c r="A4528" s="238" t="str">
        <f>CONCATENATE($C$10,"S&amp;AP",A4508)</f>
        <v>2015S&amp;AP71</v>
      </c>
      <c r="B4528" s="251" t="s">
        <v>321</v>
      </c>
      <c r="C4528" s="252" t="str">
        <f>CONCATENATE(SUM(C4510:C4527)+100,COUNT(C4510:C4527)+100)</f>
        <v>100100</v>
      </c>
      <c r="D4528" s="252" t="str">
        <f t="shared" ref="D4528:K4528" si="4712">CONCATENATE(SUM(D4510:D4527)+100,COUNT(D4510:D4527)+100)</f>
        <v>100100</v>
      </c>
      <c r="E4528" s="252" t="str">
        <f t="shared" si="4712"/>
        <v>100100</v>
      </c>
      <c r="F4528" s="252" t="str">
        <f t="shared" si="4712"/>
        <v>100100</v>
      </c>
      <c r="G4528" s="252" t="str">
        <f t="shared" si="4712"/>
        <v>100100</v>
      </c>
      <c r="H4528" s="252" t="str">
        <f t="shared" si="4712"/>
        <v>100100</v>
      </c>
      <c r="I4528" s="252" t="str">
        <f t="shared" si="4712"/>
        <v>100100</v>
      </c>
      <c r="J4528" s="252" t="str">
        <f t="shared" si="4712"/>
        <v>100100</v>
      </c>
      <c r="K4528" s="252" t="str">
        <f t="shared" si="4712"/>
        <v>100100</v>
      </c>
      <c r="L4528" s="253"/>
      <c r="M4528" s="254">
        <f>SUM(M4510:M4527)</f>
        <v>0</v>
      </c>
      <c r="N4528" s="252" t="str">
        <f>CONCATENATE(SUM(N4510:N4527)+100,COUNT(N4510:N4527)+100)</f>
        <v>100100</v>
      </c>
      <c r="O4528" s="252" t="str">
        <f t="shared" ref="O4528:V4528" si="4713">CONCATENATE(SUM(O4510:O4527)+100,COUNT(O4510:O4527)+100)</f>
        <v>100100</v>
      </c>
      <c r="P4528" s="252" t="str">
        <f t="shared" si="4713"/>
        <v>100100</v>
      </c>
      <c r="Q4528" s="252" t="str">
        <f t="shared" si="4713"/>
        <v>100100</v>
      </c>
      <c r="R4528" s="252" t="str">
        <f t="shared" si="4713"/>
        <v>100100</v>
      </c>
      <c r="S4528" s="252" t="str">
        <f t="shared" si="4713"/>
        <v>100100</v>
      </c>
      <c r="T4528" s="252" t="str">
        <f t="shared" si="4713"/>
        <v>100100</v>
      </c>
      <c r="U4528" s="252" t="str">
        <f t="shared" si="4713"/>
        <v>100100</v>
      </c>
      <c r="V4528" s="252" t="str">
        <f t="shared" si="4713"/>
        <v>100100</v>
      </c>
      <c r="W4528" s="253"/>
      <c r="X4528" s="254">
        <f>SUM(X4510:X4527)</f>
        <v>0</v>
      </c>
      <c r="Y4528" s="255"/>
      <c r="Z4528" s="256"/>
      <c r="AA4528" s="257"/>
      <c r="AB4528" s="52"/>
      <c r="AC4528" s="52"/>
    </row>
    <row r="4529" spans="1:37" ht="18" x14ac:dyDescent="0.25">
      <c r="B4529" s="251" t="s">
        <v>322</v>
      </c>
      <c r="C4529" s="258" t="e">
        <f>AVERAGE(C4510:C4527)</f>
        <v>#DIV/0!</v>
      </c>
      <c r="D4529" s="258" t="e">
        <f t="shared" ref="D4529:K4529" si="4714">AVERAGE(D4510:D4527)</f>
        <v>#DIV/0!</v>
      </c>
      <c r="E4529" s="258" t="e">
        <f t="shared" si="4714"/>
        <v>#DIV/0!</v>
      </c>
      <c r="F4529" s="258" t="e">
        <f t="shared" si="4714"/>
        <v>#DIV/0!</v>
      </c>
      <c r="G4529" s="258" t="e">
        <f t="shared" si="4714"/>
        <v>#DIV/0!</v>
      </c>
      <c r="H4529" s="258" t="e">
        <f t="shared" si="4714"/>
        <v>#DIV/0!</v>
      </c>
      <c r="I4529" s="258" t="e">
        <f t="shared" si="4714"/>
        <v>#DIV/0!</v>
      </c>
      <c r="J4529" s="258" t="e">
        <f t="shared" si="4714"/>
        <v>#DIV/0!</v>
      </c>
      <c r="K4529" s="258" t="e">
        <f t="shared" si="4714"/>
        <v>#DIV/0!</v>
      </c>
      <c r="L4529" s="259" t="e">
        <f>SUM(C4529:K4529)</f>
        <v>#DIV/0!</v>
      </c>
      <c r="M4529" s="260"/>
      <c r="N4529" s="258" t="e">
        <f>AVERAGE(N4510:N4527)</f>
        <v>#DIV/0!</v>
      </c>
      <c r="O4529" s="258" t="e">
        <f t="shared" ref="O4529:V4529" si="4715">AVERAGE(O4510:O4527)</f>
        <v>#DIV/0!</v>
      </c>
      <c r="P4529" s="261" t="e">
        <f t="shared" si="4715"/>
        <v>#DIV/0!</v>
      </c>
      <c r="Q4529" s="261" t="e">
        <f t="shared" si="4715"/>
        <v>#DIV/0!</v>
      </c>
      <c r="R4529" s="261" t="e">
        <f t="shared" si="4715"/>
        <v>#DIV/0!</v>
      </c>
      <c r="S4529" s="261" t="e">
        <f t="shared" si="4715"/>
        <v>#DIV/0!</v>
      </c>
      <c r="T4529" s="261" t="e">
        <f t="shared" si="4715"/>
        <v>#DIV/0!</v>
      </c>
      <c r="U4529" s="261" t="e">
        <f t="shared" si="4715"/>
        <v>#DIV/0!</v>
      </c>
      <c r="V4529" s="261" t="e">
        <f t="shared" si="4715"/>
        <v>#DIV/0!</v>
      </c>
      <c r="W4529" s="262" t="e">
        <f>SUM(N4529:V4529)</f>
        <v>#DIV/0!</v>
      </c>
      <c r="X4529" s="260"/>
      <c r="Y4529" s="148"/>
      <c r="Z4529" s="263"/>
      <c r="AA4529" s="264"/>
      <c r="AB4529" s="52"/>
      <c r="AC4529" s="52"/>
    </row>
    <row r="4530" spans="1:37" x14ac:dyDescent="0.25">
      <c r="B4530" s="265"/>
      <c r="C4530" s="266"/>
      <c r="D4530" s="265"/>
      <c r="E4530" s="266"/>
      <c r="F4530" s="265"/>
      <c r="G4530" s="266"/>
      <c r="H4530" s="265"/>
      <c r="I4530" s="266"/>
      <c r="J4530" s="265"/>
      <c r="K4530" s="266"/>
      <c r="L4530" s="265"/>
      <c r="M4530" s="266"/>
      <c r="N4530" s="265"/>
      <c r="O4530" s="266"/>
      <c r="P4530" s="265"/>
      <c r="Q4530" s="266"/>
      <c r="R4530" s="265"/>
      <c r="S4530" s="266"/>
      <c r="T4530" s="265"/>
      <c r="U4530" s="266"/>
      <c r="V4530" s="265"/>
      <c r="W4530" s="266"/>
      <c r="X4530" s="265"/>
      <c r="Y4530" s="266"/>
      <c r="Z4530" s="265"/>
      <c r="AA4530" s="266"/>
      <c r="AB4530" s="265"/>
      <c r="AC4530" s="266"/>
    </row>
    <row r="4531" spans="1:37" ht="18.75" thickBot="1" x14ac:dyDescent="0.3">
      <c r="B4531" s="267"/>
      <c r="C4531" s="267"/>
      <c r="D4531" s="267"/>
      <c r="E4531" s="288" t="s">
        <v>323</v>
      </c>
      <c r="F4531" s="289"/>
      <c r="G4531" s="289"/>
      <c r="H4531" s="289"/>
      <c r="I4531" s="289"/>
      <c r="J4531" s="289"/>
      <c r="K4531" s="289"/>
      <c r="L4531" s="289"/>
      <c r="M4531" s="289"/>
    </row>
    <row r="4532" spans="1:37" ht="16.5" thickBot="1" x14ac:dyDescent="0.3">
      <c r="B4532" s="267"/>
      <c r="C4532" s="52"/>
      <c r="D4532" s="268" t="s">
        <v>324</v>
      </c>
      <c r="E4532" s="290" t="s">
        <v>325</v>
      </c>
      <c r="F4532" s="291"/>
      <c r="G4532" s="291"/>
      <c r="H4532" s="291"/>
      <c r="I4532" s="291"/>
      <c r="J4532" s="291"/>
      <c r="K4532" s="291"/>
      <c r="L4532" s="291"/>
      <c r="M4532" s="292"/>
      <c r="P4532" t="s">
        <v>326</v>
      </c>
      <c r="R4532" t="s">
        <v>327</v>
      </c>
    </row>
    <row r="4533" spans="1:37" x14ac:dyDescent="0.25">
      <c r="B4533" s="267"/>
      <c r="C4533" s="52"/>
      <c r="D4533" s="269">
        <f>MAX(AC4510:AC4527)</f>
        <v>18</v>
      </c>
      <c r="E4533" s="270" t="s">
        <v>328</v>
      </c>
      <c r="F4533" s="271" t="s">
        <v>329</v>
      </c>
      <c r="G4533" s="271" t="s">
        <v>330</v>
      </c>
      <c r="H4533" s="271" t="s">
        <v>331</v>
      </c>
      <c r="I4533" s="271" t="s">
        <v>332</v>
      </c>
      <c r="J4533" s="271" t="s">
        <v>19</v>
      </c>
      <c r="K4533" s="271" t="s">
        <v>333</v>
      </c>
      <c r="L4533" s="271" t="s">
        <v>334</v>
      </c>
      <c r="M4533" s="272" t="s">
        <v>312</v>
      </c>
      <c r="N4533" t="s">
        <v>318</v>
      </c>
      <c r="O4533" s="273" t="s">
        <v>18</v>
      </c>
      <c r="P4533" s="274" t="s">
        <v>335</v>
      </c>
      <c r="Q4533" s="274" t="s">
        <v>336</v>
      </c>
      <c r="R4533" t="s">
        <v>0</v>
      </c>
      <c r="S4533" t="s">
        <v>1</v>
      </c>
      <c r="T4533" t="s">
        <v>13</v>
      </c>
      <c r="U4533" t="s">
        <v>337</v>
      </c>
      <c r="V4533" s="237" t="s">
        <v>338</v>
      </c>
      <c r="W4533" s="237" t="s">
        <v>339</v>
      </c>
      <c r="X4533" s="237" t="s">
        <v>340</v>
      </c>
      <c r="Y4533" s="237" t="s">
        <v>341</v>
      </c>
      <c r="Z4533" s="237" t="s">
        <v>342</v>
      </c>
      <c r="AA4533" s="237" t="s">
        <v>343</v>
      </c>
      <c r="AB4533" s="237" t="s">
        <v>344</v>
      </c>
      <c r="AC4533" s="237" t="s">
        <v>345</v>
      </c>
    </row>
    <row r="4534" spans="1:37" ht="16.5" thickBot="1" x14ac:dyDescent="0.3">
      <c r="A4534" s="238" t="str">
        <f>CONCATENATE($C$10,"P",A4508)</f>
        <v>2015P71</v>
      </c>
      <c r="B4534" s="275"/>
      <c r="C4534" s="52" t="str">
        <f>C4508</f>
        <v>Tom Vaughn</v>
      </c>
      <c r="D4534" s="276">
        <f>IF(D4533=0,G4508,VLOOKUP(D4533,B4510:AB4527,27,FALSE))</f>
        <v>16</v>
      </c>
      <c r="E4534" s="277">
        <f>E4537+E4540</f>
        <v>0</v>
      </c>
      <c r="F4534" s="277">
        <f>F4537+F4540</f>
        <v>0</v>
      </c>
      <c r="G4534" s="277">
        <f>G4537+G4540</f>
        <v>0</v>
      </c>
      <c r="H4534" s="277">
        <f>H4537+H4540</f>
        <v>0</v>
      </c>
      <c r="I4534" s="277">
        <f>I4537+I4540</f>
        <v>0</v>
      </c>
      <c r="J4534" s="278" t="e">
        <f>E4534/I4534</f>
        <v>#DIV/0!</v>
      </c>
      <c r="K4534" s="279" t="e">
        <f>F4534/SUM(F4534:H4534)</f>
        <v>#DIV/0!</v>
      </c>
      <c r="L4534" s="277">
        <f>L4537+L4540</f>
        <v>0</v>
      </c>
      <c r="M4534" s="277">
        <f>M4537+M4540</f>
        <v>0</v>
      </c>
      <c r="N4534" s="247">
        <f>VLOOKUP(D4533,AC4510:AH4527,6,FALSE)</f>
        <v>0</v>
      </c>
      <c r="O4534">
        <f>IFERROR(VLOOKUP(D4533,AC4510:AI4527,7,FALSE),AI4510)</f>
        <v>1</v>
      </c>
      <c r="P4534" s="134" t="e">
        <f>IF(D4534&lt;=-1,ROUNDUP(((((ROUNDDOWN((AVERAGE(L4510:L4527,W4510:W4527)-36)*0.8,0)+0.001)/0.8)+36)*(COUNT(L4510:L4527,W4510:W4527)+1))-SUM(L4510:L4527,W4510:W4527),0),ROUNDUP(((((ROUNDDOWN((AVERAGE(L4510:L4527,W4510:W4527)-36)*0.8,0)+1)/0.8)+36)*(COUNT(L4510:L4527,W4510:W4527)+1))-SUM(L4510:L4527,W4510:W4527),0))</f>
        <v>#DIV/0!</v>
      </c>
      <c r="Q4534" s="134" t="e">
        <f>IF(ROUNDDOWN((AVERAGE(L4510:L4527,W4510:W4527)-36)*0.8,0)&lt;=0,ROUNDDOWN(((((ROUNDDOWN((AVERAGE(L4510:L4527,W4510:W4527)-36)*0.8,0)-1)/0.8)+36)*(COUNT(L4510:L4527,W4510:W4527)+1))-SUM(L4510:L4527,W4510:W4527),0),ROUNDDOWN(((((ROUNDDOWN((AVERAGE(L4510:L4527,W4510:W4527)-36)*0.8,0)-0.001)/0.8)+36)*(COUNT(L4510:L4527,W4510:W4527)+1))-SUM(L4510:L4527,W4510:W4527),0))</f>
        <v>#DIV/0!</v>
      </c>
      <c r="R4534" s="247" t="e">
        <f>L4529</f>
        <v>#DIV/0!</v>
      </c>
      <c r="S4534" s="247" t="e">
        <f>W4529</f>
        <v>#DIV/0!</v>
      </c>
      <c r="T4534">
        <f>SUMIF(AD4510:AD4527,"P",AI4510:AI4527)</f>
        <v>0</v>
      </c>
      <c r="U4534">
        <f>SUMIF(AD4510:AD4527,"P",AJ4510:AJ4527)</f>
        <v>0</v>
      </c>
      <c r="V4534" s="280" t="e">
        <f>SUM(COUNTIF(C4510:C4527,3),COUNTIF(D4510:D4527,2),COUNTIF(E4510:E4527,3),COUNTIF(F4510:F4527,2),COUNTIF(G4510:G4527,2),COUNTIF(H4510:H4527,1),COUNTIF(I4510:I4527,2),COUNTIF(J4510:J4527,1),COUNTIF(K4510:K4527,2),COUNTIF(N4510:N4527,2),COUNTIF(O4510:O4527,2),COUNTIF(P4510:P4527,3),COUNTIF(Q4510:Q4527,2),COUNTIF(R4510:R4527,1),COUNTIF(S4510:S4527,2),COUNTIF(T4510:T4527,1),COUNTIF(U4510:U4527,2),COUNTIF(V4510:V4527,3))/(9*MAX($AE4510:$AE4527))</f>
        <v>#DIV/0!</v>
      </c>
      <c r="W4534" s="280" t="e">
        <f>SUM(COUNTIF(C4510:C4527,4),COUNTIF(D4510:D4527,3),COUNTIF(E4510:E4527,4),COUNTIF(F4510:F4527,3),COUNTIF(G4510:G4527,3),COUNTIF(H4510:H4527,2),COUNTIF(I4510:I4527,3),COUNTIF(J4510:J4527,2),COUNTIF(K4510:K4527,3),COUNTIF(N4510:N4527,3),COUNTIF(O4510:O4527,3),COUNTIF(P4510:P4527,4),COUNTIF(Q4510:Q4527,3),COUNTIF(R4510:R4527,2),COUNTIF(S4510:S4527,3),COUNTIF(T4510:T4527,2),COUNTIF(U4510:U4527,3),COUNTIF(V4510:V4527,4))/(9*MAX($AE4510:$AE4527))</f>
        <v>#DIV/0!</v>
      </c>
      <c r="X4534" s="280" t="e">
        <f>SUM(COUNTIF(C4510:C4527,5),COUNTIF(D4510:D4527,4),COUNTIF(E4510:E4527,5),COUNTIF(F4510:F4527,4),COUNTIF(G4510:G4527,4),COUNTIF(H4510:H4527,3),COUNTIF(I4510:I4527,4),COUNTIF(J4510:J4527,3),COUNTIF(K4510:K4527,4),COUNTIF(N4510:N4527,4),COUNTIF(O4510:O4527,4),COUNTIF(P4510:P4527,5),COUNTIF(Q4510:Q4527,4),COUNTIF(R4510:R4527,3),COUNTIF(S4510:S4527,4),COUNTIF(T4510:T4527,3),COUNTIF(U4510:U4527,4),COUNTIF(V4510:V4527,5))/(9*MAX($AE4510:$AE4527))</f>
        <v>#DIV/0!</v>
      </c>
      <c r="Y4534" s="280" t="e">
        <f>SUM(COUNTIF(C4510:C4527,6),COUNTIF(D4510:D4527,5),COUNTIF(E4510:E4527,6),COUNTIF(F4510:F4527,5),COUNTIF(G4510:G4527,5),COUNTIF(H4510:H4527,4),COUNTIF(I4510:I4527,5),COUNTIF(J4510:J4527,4),COUNTIF(K4510:K4527,5),COUNTIF(N4510:N4527,5),COUNTIF(O4510:O4527,5),COUNTIF(P4510:P4527,6),COUNTIF(Q4510:Q4527,5),COUNTIF(R4510:R4527,4),COUNTIF(S4510:S4527,5),COUNTIF(T4510:T4527,4),COUNTIF(U4510:U4527,5),COUNTIF(V4510:V4527,6))/(9*MAX($AE4510:$AE4527))</f>
        <v>#DIV/0!</v>
      </c>
      <c r="Z4534" s="280" t="e">
        <f>SUM(COUNTIF(C4510:C4527,"&gt;=7"),COUNTIF(D4510:D4527,"&gt;=6"),COUNTIF(E4510:E4527,"&gt;=7"),COUNTIF(F4510:F4527,"&gt;=6"),COUNTIF(G4510:G4527,"&gt;=6"),COUNTIF(H4510:H4527,"&gt;=5"),COUNTIF(I4510:I4527,"&gt;=6"),COUNTIF(J4510:J4527,"&gt;=5"),COUNTIF(K4510:K4527,"&gt;=6"),COUNTIF(N4510:N4527,"&gt;=6"),COUNTIF(O4510:O4527,"&gt;=6"),COUNTIF(P4510:P4527,"&gt;=7"),COUNTIF(Q4510:Q4527,"&gt;=6"),COUNTIF(R4510:R4527,"&gt;=5"),COUNTIF(S4510:S4527,"&gt;=6"),COUNTIF(T4510:T4527,"&gt;=5"),COUNTIF(U4510:U4527,"&gt;=6"),COUNTIF(V4510:V4527,"&gt;=7"))/(9*MAX($AE4510:$AE4527))</f>
        <v>#DIV/0!</v>
      </c>
      <c r="AA4534">
        <f>AVERAGE(AI4510:AI4519)</f>
        <v>1</v>
      </c>
      <c r="AB4534">
        <f t="shared" ref="AB4534" si="4716">MAX(AI4510:AI4527)</f>
        <v>1</v>
      </c>
      <c r="AC4534">
        <f>MIN(AI4510:AI4526)</f>
        <v>1</v>
      </c>
    </row>
    <row r="4535" spans="1:37" x14ac:dyDescent="0.25">
      <c r="E4535" s="293" t="s">
        <v>346</v>
      </c>
      <c r="F4535" s="294"/>
      <c r="G4535" s="294"/>
      <c r="H4535" s="294"/>
      <c r="I4535" s="294"/>
      <c r="J4535" s="294"/>
      <c r="K4535" s="294"/>
      <c r="L4535" s="294"/>
      <c r="M4535" s="295"/>
    </row>
    <row r="4536" spans="1:37" x14ac:dyDescent="0.25">
      <c r="E4536" s="270" t="s">
        <v>328</v>
      </c>
      <c r="F4536" s="271" t="s">
        <v>329</v>
      </c>
      <c r="G4536" s="271" t="s">
        <v>330</v>
      </c>
      <c r="H4536" s="271" t="s">
        <v>331</v>
      </c>
      <c r="I4536" s="271" t="s">
        <v>332</v>
      </c>
      <c r="J4536" s="271" t="s">
        <v>19</v>
      </c>
      <c r="K4536" s="271" t="s">
        <v>333</v>
      </c>
      <c r="L4536" s="271" t="s">
        <v>334</v>
      </c>
      <c r="M4536" s="272" t="s">
        <v>312</v>
      </c>
    </row>
    <row r="4537" spans="1:37" ht="16.5" thickBot="1" x14ac:dyDescent="0.3">
      <c r="E4537" s="281">
        <f>M4528</f>
        <v>0</v>
      </c>
      <c r="F4537" s="199">
        <f>COUNTIF(M4510:M4527,"&gt;1")</f>
        <v>0</v>
      </c>
      <c r="G4537" s="199">
        <f>COUNTIF(M4510:M4527,"&lt;1")</f>
        <v>0</v>
      </c>
      <c r="H4537" s="199">
        <f>COUNTIF(M4510:M4527,"=1")</f>
        <v>0</v>
      </c>
      <c r="I4537" s="199">
        <f>SUM(F4537:H4537)*2</f>
        <v>0</v>
      </c>
      <c r="J4537" s="278" t="e">
        <f>E4537/I4537</f>
        <v>#DIV/0!</v>
      </c>
      <c r="K4537" s="279" t="e">
        <f>F4537/SUM(F4537:H4537)</f>
        <v>#DIV/0!</v>
      </c>
      <c r="L4537" s="282">
        <f>SUM(Z4510,Z4512,Z4514,Z4516,Z4518,Z4520,Z4522,Z4524,Z4526)</f>
        <v>0</v>
      </c>
      <c r="M4537" s="283">
        <f>SUM(AA4510,AA4512,AA4514,AA4516,AA4518,AA4520,AA4522,AA4524,AA4526)</f>
        <v>0</v>
      </c>
    </row>
    <row r="4538" spans="1:37" x14ac:dyDescent="0.25">
      <c r="E4538" s="293" t="s">
        <v>347</v>
      </c>
      <c r="F4538" s="294"/>
      <c r="G4538" s="294"/>
      <c r="H4538" s="294"/>
      <c r="I4538" s="294"/>
      <c r="J4538" s="294"/>
      <c r="K4538" s="294"/>
      <c r="L4538" s="294"/>
      <c r="M4538" s="295"/>
    </row>
    <row r="4539" spans="1:37" x14ac:dyDescent="0.25">
      <c r="E4539" s="270" t="s">
        <v>328</v>
      </c>
      <c r="F4539" s="271" t="s">
        <v>329</v>
      </c>
      <c r="G4539" s="271" t="s">
        <v>330</v>
      </c>
      <c r="H4539" s="271" t="s">
        <v>331</v>
      </c>
      <c r="I4539" s="271" t="s">
        <v>332</v>
      </c>
      <c r="J4539" s="271" t="s">
        <v>19</v>
      </c>
      <c r="K4539" s="271" t="s">
        <v>333</v>
      </c>
      <c r="L4539" s="271" t="s">
        <v>334</v>
      </c>
      <c r="M4539" s="272" t="s">
        <v>312</v>
      </c>
    </row>
    <row r="4540" spans="1:37" ht="16.5" thickBot="1" x14ac:dyDescent="0.3">
      <c r="E4540" s="281">
        <f>X4528</f>
        <v>0</v>
      </c>
      <c r="F4540" s="199">
        <f>COUNTIF(X4510:X4527,"&gt;1")</f>
        <v>0</v>
      </c>
      <c r="G4540" s="199">
        <f>COUNTIF(X4510:X4527,"&lt;1")</f>
        <v>0</v>
      </c>
      <c r="H4540" s="199">
        <f>COUNTIF(X4510:X4527,"=1")</f>
        <v>0</v>
      </c>
      <c r="I4540" s="199">
        <f>SUM(F4540:H4540)*2</f>
        <v>0</v>
      </c>
      <c r="J4540" s="278" t="e">
        <f>E4540/I4540</f>
        <v>#DIV/0!</v>
      </c>
      <c r="K4540" s="279" t="e">
        <f>F4540/SUM(F4540:H4540)</f>
        <v>#DIV/0!</v>
      </c>
      <c r="L4540" s="284">
        <f>SUM(Z4511,Z4513,Z4515,Z4517,Z4519,Z4521,Z4523,Z4525,Z4527)</f>
        <v>0</v>
      </c>
      <c r="M4540" s="285">
        <f>SUM(AA4511,AA4513,AA4515,AA4517,AA4519,AA4521,AA4523,AA4525,AA4527)</f>
        <v>0</v>
      </c>
    </row>
    <row r="4542" spans="1:37" ht="16.5" thickBot="1" x14ac:dyDescent="0.3"/>
    <row r="4543" spans="1:37" ht="21" thickBot="1" x14ac:dyDescent="0.35">
      <c r="A4543" s="223">
        <v>64</v>
      </c>
      <c r="B4543" s="224"/>
      <c r="C4543" s="225" t="s">
        <v>354</v>
      </c>
      <c r="D4543" s="225"/>
      <c r="E4543" s="225"/>
      <c r="F4543" s="23" t="s">
        <v>308</v>
      </c>
      <c r="G4543" s="226">
        <v>11</v>
      </c>
      <c r="I4543" s="225"/>
      <c r="J4543" s="52"/>
      <c r="K4543" s="52"/>
      <c r="L4543" s="231" t="s">
        <v>0</v>
      </c>
      <c r="M4543" s="287"/>
      <c r="N4543" s="225"/>
      <c r="O4543" s="225"/>
      <c r="P4543" s="225"/>
      <c r="Q4543" s="225"/>
      <c r="R4543" s="225" t="s">
        <v>309</v>
      </c>
      <c r="S4543" s="226"/>
      <c r="T4543" s="52"/>
      <c r="U4543" s="52"/>
      <c r="V4543" s="52"/>
      <c r="W4543" s="231" t="s">
        <v>1</v>
      </c>
      <c r="X4543" s="287"/>
      <c r="Y4543" s="52"/>
      <c r="Z4543" s="52"/>
      <c r="AA4543" s="52"/>
      <c r="AB4543" s="52"/>
      <c r="AC4543" s="52"/>
    </row>
    <row r="4544" spans="1:37" ht="16.5" thickBot="1" x14ac:dyDescent="0.3">
      <c r="B4544" s="52" t="s">
        <v>4</v>
      </c>
      <c r="C4544" s="228">
        <v>1</v>
      </c>
      <c r="D4544" s="229">
        <v>2</v>
      </c>
      <c r="E4544" s="229">
        <v>3</v>
      </c>
      <c r="F4544" s="229">
        <v>4</v>
      </c>
      <c r="G4544" s="229">
        <v>5</v>
      </c>
      <c r="H4544" s="229">
        <v>6</v>
      </c>
      <c r="I4544" s="229">
        <v>7</v>
      </c>
      <c r="J4544" s="229">
        <v>8</v>
      </c>
      <c r="K4544" s="230">
        <v>9</v>
      </c>
      <c r="L4544" s="231" t="s">
        <v>69</v>
      </c>
      <c r="M4544" s="232" t="s">
        <v>8</v>
      </c>
      <c r="N4544" s="233">
        <v>10</v>
      </c>
      <c r="O4544" s="234">
        <v>11</v>
      </c>
      <c r="P4544" s="234">
        <v>12</v>
      </c>
      <c r="Q4544" s="234">
        <v>13</v>
      </c>
      <c r="R4544" s="234">
        <v>14</v>
      </c>
      <c r="S4544" s="234">
        <v>15</v>
      </c>
      <c r="T4544" s="234">
        <v>16</v>
      </c>
      <c r="U4544" s="234">
        <v>17</v>
      </c>
      <c r="V4544" s="234">
        <v>18</v>
      </c>
      <c r="W4544" s="231" t="s">
        <v>69</v>
      </c>
      <c r="X4544" s="232" t="s">
        <v>8</v>
      </c>
      <c r="Y4544" s="235" t="s">
        <v>310</v>
      </c>
      <c r="Z4544" s="236" t="s">
        <v>311</v>
      </c>
      <c r="AA4544" s="235" t="s">
        <v>312</v>
      </c>
      <c r="AB4544" s="235" t="s">
        <v>313</v>
      </c>
      <c r="AC4544" s="237" t="s">
        <v>314</v>
      </c>
      <c r="AD4544" s="237" t="s">
        <v>315</v>
      </c>
      <c r="AE4544" s="237" t="s">
        <v>316</v>
      </c>
      <c r="AF4544" s="237" t="s">
        <v>192</v>
      </c>
      <c r="AG4544" s="237" t="s">
        <v>317</v>
      </c>
      <c r="AH4544" s="237" t="s">
        <v>318</v>
      </c>
      <c r="AI4544" s="237" t="s">
        <v>18</v>
      </c>
      <c r="AJ4544" s="237" t="s">
        <v>319</v>
      </c>
      <c r="AK4544" t="s">
        <v>69</v>
      </c>
    </row>
    <row r="4545" spans="1:37" ht="16.5" thickBot="1" x14ac:dyDescent="0.3">
      <c r="A4545" s="238" t="str">
        <f>CONCATENATE($C$10,"Wk ",B4545,"P",A4543)</f>
        <v>2015Wk 1P64</v>
      </c>
      <c r="B4545" s="52">
        <v>1</v>
      </c>
      <c r="C4545" s="52" t="str">
        <f>IFERROR(VLOOKUP($A4545,$A$106:$Q$3105,5,FALSE),"DNP")</f>
        <v>DNP</v>
      </c>
      <c r="D4545" s="52" t="str">
        <f>IFERROR(VLOOKUP($A4545,$A$106:$Q$3105,6,FALSE),"DNP")</f>
        <v>DNP</v>
      </c>
      <c r="E4545" s="52" t="str">
        <f>IFERROR(VLOOKUP($A4545,$A$106:$Q$3105,7,FALSE),"DNP")</f>
        <v>DNP</v>
      </c>
      <c r="F4545" s="52" t="str">
        <f>IFERROR(VLOOKUP($A4545,$A$106:$Q$3105,8,FALSE),"DNP")</f>
        <v>DNP</v>
      </c>
      <c r="G4545" s="52" t="str">
        <f>IFERROR(VLOOKUP($A4545,$A$106:$Q$3105,9,FALSE),"DNP")</f>
        <v>DNP</v>
      </c>
      <c r="H4545" s="52" t="str">
        <f>IFERROR(VLOOKUP($A4545,$A$106:$Q$3105,10,FALSE),"DNP")</f>
        <v>DNP</v>
      </c>
      <c r="I4545" s="52" t="str">
        <f>IFERROR(VLOOKUP($A4545,$A$106:$Q$3105,11,FALSE),"DNP")</f>
        <v>DNP</v>
      </c>
      <c r="J4545" s="52" t="str">
        <f>IFERROR(VLOOKUP($A4545,$A$106:$Q$3105,12,FALSE),"DNP")</f>
        <v>DNP</v>
      </c>
      <c r="K4545" s="52" t="str">
        <f>IFERROR(VLOOKUP($A4545,$A$106:$Q$3105,13,FALSE),"DNP")</f>
        <v>DNP</v>
      </c>
      <c r="L4545" s="239" t="str">
        <f>IF(OR(K4545="DNP",K4545=""),"DNP",SUM(C4545:K4545))</f>
        <v>DNP</v>
      </c>
      <c r="M4545" s="240" t="str">
        <f>IFERROR(VLOOKUP($A4545,$A$106:$Q$3105,17,FALSE),"DNP")</f>
        <v>DNP</v>
      </c>
      <c r="N4545" s="241"/>
      <c r="O4545" s="241"/>
      <c r="P4545" s="241"/>
      <c r="Q4545" s="241"/>
      <c r="R4545" s="241"/>
      <c r="S4545" s="241"/>
      <c r="T4545" s="241"/>
      <c r="U4545" s="241"/>
      <c r="V4545" s="241"/>
      <c r="W4545" s="242"/>
      <c r="X4545" s="243"/>
      <c r="Y4545" s="49" t="str">
        <f>IF(M4545="DNP","DNP",IF(M4545=1,"T",IF(M4545&gt;1,"W","L")))</f>
        <v>DNP</v>
      </c>
      <c r="Z4545" s="49" t="str">
        <f t="shared" ref="Z4545:Z4562" si="4717">IFERROR(VLOOKUP($A4545,$A$106:$Q$3105,15,FALSE),"")</f>
        <v/>
      </c>
      <c r="AA4545" s="244" t="str">
        <f t="shared" ref="AA4545:AA4562" si="4718">IFERROR(VLOOKUP($A4545,$A$106:$Q$3105,16,FALSE),"")</f>
        <v/>
      </c>
      <c r="AB4545" s="245">
        <f t="shared" ref="AB4545" si="4719">G4543</f>
        <v>11</v>
      </c>
      <c r="AC4545" s="246">
        <f t="shared" ref="AC4545:AC4553" si="4720">IF(VLOOKUP(LEFT($A4545,8),$A$106:$Q$3105,17,FALSE)="Played",B4545,"")</f>
        <v>1</v>
      </c>
      <c r="AD4545" t="str">
        <f>IF(L4545&lt;&gt;"DNP","P","DNP")</f>
        <v>DNP</v>
      </c>
      <c r="AE4545" s="52">
        <f>COUNTIF(AD4545:AD4545,"=P")</f>
        <v>0</v>
      </c>
      <c r="AF4545" t="str">
        <f t="shared" ref="AF4545:AF4562" si="4721">IFERROR(VLOOKUP($A4545,$A$106:$R$3105,18,FALSE),"DNP")</f>
        <v>DNP</v>
      </c>
      <c r="AG4545" s="247">
        <f>IF(OR(W4545="DNP",W4545="")=TRUE,0,((W4564-W4545)*0.4)+(IF(Y4545="W",0.3,IF(Y4545="T",0,-0.3)))+(IF(X4545="",0,X4545*0.3)))+IF(OR(L4545="DNP",L4545="")=TRUE,0,((L4564-L4545)*0.4)+(IF(Y4545="W",0.3,IF(Y4545="T",0,-0.3)))+(IF(M4545="",0,M4545*0.3)))</f>
        <v>0</v>
      </c>
      <c r="AH4545" s="247">
        <f>AG4545</f>
        <v>0</v>
      </c>
      <c r="AI4545">
        <f>(34-(AB4545*2))/2</f>
        <v>6</v>
      </c>
      <c r="AJ4545" t="e">
        <f t="shared" ref="AJ4545" si="4722">AI4545+VLOOKUP(A4545,$A$160:$O$264,15,FALSE)</f>
        <v>#N/A</v>
      </c>
      <c r="AK4545" t="str">
        <f t="shared" ref="AK4545:AK4597" si="4723">IFERROR(L4545+W4545,"DNP")</f>
        <v>DNP</v>
      </c>
    </row>
    <row r="4546" spans="1:37" ht="16.5" thickBot="1" x14ac:dyDescent="0.3">
      <c r="A4546" s="238" t="str">
        <f>CONCATENATE($C$10,"Wk ",B4546,"P",A4543)</f>
        <v>2015Wk 2P64</v>
      </c>
      <c r="B4546" s="52">
        <v>2</v>
      </c>
      <c r="C4546" s="241"/>
      <c r="D4546" s="241"/>
      <c r="E4546" s="241"/>
      <c r="F4546" s="241"/>
      <c r="G4546" s="241"/>
      <c r="H4546" s="241"/>
      <c r="I4546" s="241"/>
      <c r="J4546" s="241"/>
      <c r="K4546" s="241"/>
      <c r="L4546" s="248"/>
      <c r="M4546" s="249"/>
      <c r="N4546" s="52" t="str">
        <f>IFERROR(VLOOKUP($A4546,$A$106:$Q$3105,5,FALSE),"DNP")</f>
        <v>DNP</v>
      </c>
      <c r="O4546" s="52" t="str">
        <f>IFERROR(VLOOKUP($A4546,$A$106:$Q$3105,6,FALSE),"DNP")</f>
        <v>DNP</v>
      </c>
      <c r="P4546" s="52" t="str">
        <f>IFERROR(VLOOKUP($A4546,$A$106:$Q$3105,7,FALSE),"DNP")</f>
        <v>DNP</v>
      </c>
      <c r="Q4546" s="52" t="str">
        <f>IFERROR(VLOOKUP($A4546,$A$106:$Q$3105,8,FALSE),"DNP")</f>
        <v>DNP</v>
      </c>
      <c r="R4546" s="52" t="str">
        <f>IFERROR(VLOOKUP($A4546,$A$106:$Q$3105,9,FALSE),"DNP")</f>
        <v>DNP</v>
      </c>
      <c r="S4546" s="52" t="str">
        <f>IFERROR(VLOOKUP($A4546,$A$106:$Q$3105,10,FALSE),"DNP")</f>
        <v>DNP</v>
      </c>
      <c r="T4546" s="52" t="str">
        <f>IFERROR(VLOOKUP($A4546,$A$106:$Q$3105,11,FALSE),"DNP")</f>
        <v>DNP</v>
      </c>
      <c r="U4546" s="52" t="str">
        <f>IFERROR(VLOOKUP($A4546,$A$106:$Q$3105,12,FALSE),"DNP")</f>
        <v>DNP</v>
      </c>
      <c r="V4546" s="52" t="str">
        <f>IFERROR(VLOOKUP($A4546,$A$106:$Q$3105,13,FALSE),"DNP")</f>
        <v>DNP</v>
      </c>
      <c r="W4546" s="239" t="str">
        <f>IF(OR(V4546="DNP",V4546=""),"DNP",SUM(N4546:V4546))</f>
        <v>DNP</v>
      </c>
      <c r="X4546" s="240" t="str">
        <f>IFERROR(VLOOKUP($A4546,$A$106:$Q$3105,17,FALSE),"DNP")</f>
        <v>DNP</v>
      </c>
      <c r="Y4546" s="49" t="str">
        <f>IF(X4546="DNP","DNP",IF(X4546=1,"T",IF(X4546&gt;1,"W","L")))</f>
        <v>DNP</v>
      </c>
      <c r="Z4546" s="49" t="str">
        <f t="shared" si="4717"/>
        <v/>
      </c>
      <c r="AA4546" s="244" t="str">
        <f t="shared" si="4718"/>
        <v/>
      </c>
      <c r="AB4546" s="245">
        <f t="shared" ref="AB4546" si="4724">G4543</f>
        <v>11</v>
      </c>
      <c r="AC4546" s="246">
        <f t="shared" si="4720"/>
        <v>2</v>
      </c>
      <c r="AD4546" t="str">
        <f>IF(W4546&lt;&gt;"DNP","P","DNP")</f>
        <v>DNP</v>
      </c>
      <c r="AE4546" s="52">
        <f>COUNTIF(AD4545:AD4546,"=P")</f>
        <v>0</v>
      </c>
      <c r="AF4546" t="str">
        <f t="shared" si="4721"/>
        <v>DNP</v>
      </c>
      <c r="AG4546" s="247">
        <f>IF(OR(W4546="DNP",W4546="")=TRUE,0,((W4564-W4546)*0.4)+(IF(Y4546="W",0.3,IF(Y4546="T",0,-0.3)))+(IF(X4546="",0,X4546*0.3)))+IF(OR(L4546="DNP",L4546="")=TRUE,0,((L4564-L4546)*0.4)+(IF(Y4546="W",0.3,IF(Y4546="T",0,-0.3)))+(IF(M4546="",0,M4546*0.3)))</f>
        <v>0</v>
      </c>
      <c r="AH4546" s="247">
        <f>AG4546+(AG4545*0.67)</f>
        <v>0</v>
      </c>
      <c r="AI4546">
        <f t="shared" ref="AI4546:AI4562" si="4725">(34-(AB4546*2))/2</f>
        <v>6</v>
      </c>
      <c r="AJ4546" t="e">
        <f t="shared" ref="AJ4546" si="4726">AI4546+VLOOKUP(A4546,$A$327:$O$431,15,FALSE)</f>
        <v>#N/A</v>
      </c>
      <c r="AK4546" t="str">
        <f t="shared" si="4723"/>
        <v>DNP</v>
      </c>
    </row>
    <row r="4547" spans="1:37" ht="16.5" thickBot="1" x14ac:dyDescent="0.3">
      <c r="A4547" s="238" t="str">
        <f>CONCATENATE($C$10,"Wk ",B4547,"P",A4543)</f>
        <v>2015Wk 3P64</v>
      </c>
      <c r="B4547" s="52">
        <v>3</v>
      </c>
      <c r="C4547" s="52" t="str">
        <f>IFERROR(VLOOKUP($A4547,$A$106:$Q$3105,5,FALSE),"DNP")</f>
        <v>DNP</v>
      </c>
      <c r="D4547" s="52" t="str">
        <f>IFERROR(VLOOKUP($A4547,$A$106:$Q$3105,6,FALSE),"DNP")</f>
        <v>DNP</v>
      </c>
      <c r="E4547" s="52" t="str">
        <f>IFERROR(VLOOKUP($A4547,$A$106:$Q$3105,7,FALSE),"DNP")</f>
        <v>DNP</v>
      </c>
      <c r="F4547" s="52" t="str">
        <f>IFERROR(VLOOKUP($A4547,$A$106:$Q$3105,8,FALSE),"DNP")</f>
        <v>DNP</v>
      </c>
      <c r="G4547" s="52" t="str">
        <f>IFERROR(VLOOKUP($A4547,$A$106:$Q$3105,9,FALSE),"DNP")</f>
        <v>DNP</v>
      </c>
      <c r="H4547" s="52" t="str">
        <f>IFERROR(VLOOKUP($A4547,$A$106:$Q$3105,10,FALSE),"DNP")</f>
        <v>DNP</v>
      </c>
      <c r="I4547" s="52" t="str">
        <f>IFERROR(VLOOKUP($A4547,$A$106:$Q$3105,11,FALSE),"DNP")</f>
        <v>DNP</v>
      </c>
      <c r="J4547" s="52" t="str">
        <f>IFERROR(VLOOKUP($A4547,$A$106:$Q$3105,12,FALSE),"DNP")</f>
        <v>DNP</v>
      </c>
      <c r="K4547" s="52" t="str">
        <f>IFERROR(VLOOKUP($A4547,$A$106:$Q$3105,13,FALSE),"DNP")</f>
        <v>DNP</v>
      </c>
      <c r="L4547" s="239" t="str">
        <f>IF(OR(K4547="DNP",K4547=""),"DNP",SUM(C4547:K4547))</f>
        <v>DNP</v>
      </c>
      <c r="M4547" s="240" t="str">
        <f>IFERROR(VLOOKUP($A4547,$A$106:$Q$3105,17,FALSE),"DNP")</f>
        <v>DNP</v>
      </c>
      <c r="N4547" s="241"/>
      <c r="O4547" s="241"/>
      <c r="P4547" s="241"/>
      <c r="Q4547" s="241"/>
      <c r="R4547" s="241"/>
      <c r="S4547" s="241"/>
      <c r="T4547" s="241"/>
      <c r="U4547" s="241"/>
      <c r="V4547" s="241"/>
      <c r="W4547" s="242"/>
      <c r="X4547" s="243"/>
      <c r="Y4547" s="49" t="str">
        <f t="shared" ref="Y4547" si="4727">IF(M4547="DNP","DNP",IF(M4547=1,"T",IF(M4547&gt;1,"W","L")))</f>
        <v>DNP</v>
      </c>
      <c r="Z4547" s="49" t="str">
        <f t="shared" si="4717"/>
        <v/>
      </c>
      <c r="AA4547" s="244" t="str">
        <f t="shared" si="4718"/>
        <v/>
      </c>
      <c r="AB4547" s="250">
        <f t="shared" ref="AB4547" si="4728">G4543</f>
        <v>11</v>
      </c>
      <c r="AC4547" s="246">
        <f t="shared" si="4720"/>
        <v>3</v>
      </c>
      <c r="AD4547" t="str">
        <f>IF(L4547&lt;&gt;"DNP","P","DNP")</f>
        <v>DNP</v>
      </c>
      <c r="AE4547" s="52">
        <f>COUNTIF(AD4545:AD4547,"=P")</f>
        <v>0</v>
      </c>
      <c r="AF4547" t="str">
        <f t="shared" si="4721"/>
        <v>DNP</v>
      </c>
      <c r="AG4547" s="247">
        <f>IF(OR(W4547="DNP",W4547="")=TRUE,0,((W4564-W4547)*0.4)+(IF(Y4547="W",0.3,IF(Y4547="T",0,-0.3)))+(IF(X4547="",0,X4547*0.3)))+IF(OR(L4547="DNP",L4547="")=TRUE,0,((L4564-L4547)*0.4)+(IF(Y4547="W",0.3,IF(Y4547="T",0,-0.3)))+(IF(M4547="",0,M4547*0.3)))</f>
        <v>0</v>
      </c>
      <c r="AH4547" s="247">
        <f>AG4547+(AG4546*0.67)+AG4545*0.33</f>
        <v>0</v>
      </c>
      <c r="AI4547">
        <f t="shared" si="4725"/>
        <v>6</v>
      </c>
      <c r="AJ4547" t="e">
        <f t="shared" ref="AJ4547" si="4729">AI4547+VLOOKUP(A4547,$A$494:$O$598,15,FALSE)</f>
        <v>#N/A</v>
      </c>
      <c r="AK4547" t="str">
        <f t="shared" si="4723"/>
        <v>DNP</v>
      </c>
    </row>
    <row r="4548" spans="1:37" ht="16.5" thickBot="1" x14ac:dyDescent="0.3">
      <c r="A4548" s="238" t="str">
        <f>CONCATENATE($C$10,"Wk ",B4548,"P",A4543)</f>
        <v>2015Wk 4P64</v>
      </c>
      <c r="B4548" s="52">
        <v>4</v>
      </c>
      <c r="C4548" s="241"/>
      <c r="D4548" s="241"/>
      <c r="E4548" s="241"/>
      <c r="F4548" s="241"/>
      <c r="G4548" s="241"/>
      <c r="H4548" s="241"/>
      <c r="I4548" s="241"/>
      <c r="J4548" s="241"/>
      <c r="K4548" s="241"/>
      <c r="L4548" s="248"/>
      <c r="M4548" s="249"/>
      <c r="N4548" s="52" t="str">
        <f>IFERROR(VLOOKUP($A4548,$A$106:$Q$3105,5,FALSE),"DNP")</f>
        <v>DNP</v>
      </c>
      <c r="O4548" s="52" t="str">
        <f>IFERROR(VLOOKUP($A4548,$A$106:$Q$3105,6,FALSE),"DNP")</f>
        <v>DNP</v>
      </c>
      <c r="P4548" s="52" t="str">
        <f>IFERROR(VLOOKUP($A4548,$A$106:$Q$3105,7,FALSE),"DNP")</f>
        <v>DNP</v>
      </c>
      <c r="Q4548" s="52" t="str">
        <f>IFERROR(VLOOKUP($A4548,$A$106:$Q$3105,8,FALSE),"DNP")</f>
        <v>DNP</v>
      </c>
      <c r="R4548" s="52" t="str">
        <f>IFERROR(VLOOKUP($A4548,$A$106:$Q$3105,9,FALSE),"DNP")</f>
        <v>DNP</v>
      </c>
      <c r="S4548" s="52" t="str">
        <f>IFERROR(VLOOKUP($A4548,$A$106:$Q$3105,10,FALSE),"DNP")</f>
        <v>DNP</v>
      </c>
      <c r="T4548" s="52" t="str">
        <f>IFERROR(VLOOKUP($A4548,$A$106:$Q$3105,11,FALSE),"DNP")</f>
        <v>DNP</v>
      </c>
      <c r="U4548" s="52" t="str">
        <f>IFERROR(VLOOKUP($A4548,$A$106:$Q$3105,12,FALSE),"DNP")</f>
        <v>DNP</v>
      </c>
      <c r="V4548" s="52" t="str">
        <f>IFERROR(VLOOKUP($A4548,$A$106:$Q$3105,13,FALSE),"DNP")</f>
        <v>DNP</v>
      </c>
      <c r="W4548" s="239" t="str">
        <f>IF(OR(V4548="DNP",V4548=""),"DNP",SUM(N4548:V4548))</f>
        <v>DNP</v>
      </c>
      <c r="X4548" s="240" t="str">
        <f>IFERROR(VLOOKUP($A4548,$A$106:$Q$3105,17,FALSE),"DNP")</f>
        <v>DNP</v>
      </c>
      <c r="Y4548" s="49" t="str">
        <f t="shared" ref="Y4548" si="4730">IF(X4548="DNP","DNP",IF(X4548=1,"T",IF(X4548&gt;1,"W","L")))</f>
        <v>DNP</v>
      </c>
      <c r="Z4548" s="49" t="str">
        <f t="shared" si="4717"/>
        <v/>
      </c>
      <c r="AA4548" s="244" t="str">
        <f t="shared" si="4718"/>
        <v/>
      </c>
      <c r="AB4548" s="250">
        <f t="shared" ref="AB4548" si="4731">IF(AE4548&gt;=4,ROUNDDOWN((((VLOOKUP(MAX(AE4545:AE4548),AE4545:AK4562,7,FALSE)+VLOOKUP(MAX(AE4545:AE4548)-1,AE4545:AK4562,7,FALSE)+VLOOKUP(MAX(AE4545:AE4548)-2,AE4545:AK4562,7,FALSE)+VLOOKUP(MAX(AE4545:AE4548)-3,AE4545:AK4562,7,FALSE))/4)-36)*0.8,0),G4543)</f>
        <v>11</v>
      </c>
      <c r="AC4548" s="246">
        <f t="shared" si="4720"/>
        <v>4</v>
      </c>
      <c r="AD4548" t="str">
        <f>IF(W4548&lt;&gt;"DNP","P","DNP")</f>
        <v>DNP</v>
      </c>
      <c r="AE4548" s="52">
        <f>COUNTIF(AD4545:AD4548,"=P")</f>
        <v>0</v>
      </c>
      <c r="AF4548" t="str">
        <f t="shared" si="4721"/>
        <v>DNP</v>
      </c>
      <c r="AG4548" s="247">
        <f>IF(OR(W4548="DNP",W4548="")=TRUE,0,((W4564-W4548)*0.4)+(IF(Y4548="W",0.3,IF(Y4548="T",0,-0.3)))+(IF(X4548="",0,X4548*0.3)))+IF(OR(L4548="DNP",L4548="")=TRUE,0,((L4564-L4548)*0.4)+(IF(Y4548="W",0.3,IF(Y4548="T",0,-0.3)))+(IF(M4548="",0,M4548*0.3)))</f>
        <v>0</v>
      </c>
      <c r="AH4548" s="247">
        <f t="shared" ref="AH4548:AH4562" si="4732">AG4548+(AG4547*0.67)+AG4546*0.33</f>
        <v>0</v>
      </c>
      <c r="AI4548">
        <f t="shared" si="4725"/>
        <v>6</v>
      </c>
      <c r="AJ4548" t="e">
        <f t="shared" ref="AJ4548" si="4733">AI4548+VLOOKUP(A4548,$A$661:$O$765,15,FALSE)</f>
        <v>#N/A</v>
      </c>
      <c r="AK4548" t="str">
        <f t="shared" si="4723"/>
        <v>DNP</v>
      </c>
    </row>
    <row r="4549" spans="1:37" ht="16.5" thickBot="1" x14ac:dyDescent="0.3">
      <c r="A4549" s="238" t="str">
        <f>CONCATENATE($C$10,"Wk ",B4549,"P",A4543)</f>
        <v>2015Wk 5P64</v>
      </c>
      <c r="B4549" s="52">
        <v>5</v>
      </c>
      <c r="C4549" s="52" t="str">
        <f>IFERROR(VLOOKUP($A4549,$A$106:$Q$3105,5,FALSE),"DNP")</f>
        <v>DNP</v>
      </c>
      <c r="D4549" s="52" t="str">
        <f>IFERROR(VLOOKUP($A4549,$A$106:$Q$3105,6,FALSE),"DNP")</f>
        <v>DNP</v>
      </c>
      <c r="E4549" s="52" t="str">
        <f>IFERROR(VLOOKUP($A4549,$A$106:$Q$3105,7,FALSE),"DNP")</f>
        <v>DNP</v>
      </c>
      <c r="F4549" s="52" t="str">
        <f>IFERROR(VLOOKUP($A4549,$A$106:$Q$3105,8,FALSE),"DNP")</f>
        <v>DNP</v>
      </c>
      <c r="G4549" s="52" t="str">
        <f>IFERROR(VLOOKUP($A4549,$A$106:$Q$3105,9,FALSE),"DNP")</f>
        <v>DNP</v>
      </c>
      <c r="H4549" s="52" t="str">
        <f>IFERROR(VLOOKUP($A4549,$A$106:$Q$3105,10,FALSE),"DNP")</f>
        <v>DNP</v>
      </c>
      <c r="I4549" s="52" t="str">
        <f>IFERROR(VLOOKUP($A4549,$A$106:$Q$3105,11,FALSE),"DNP")</f>
        <v>DNP</v>
      </c>
      <c r="J4549" s="52" t="str">
        <f>IFERROR(VLOOKUP($A4549,$A$106:$Q$3105,12,FALSE),"DNP")</f>
        <v>DNP</v>
      </c>
      <c r="K4549" s="52" t="str">
        <f>IFERROR(VLOOKUP($A4549,$A$106:$Q$3105,13,FALSE),"DNP")</f>
        <v>DNP</v>
      </c>
      <c r="L4549" s="239" t="str">
        <f>IF(OR(K4549="DNP",K4549=""),"DNP",SUM(C4549:K4549))</f>
        <v>DNP</v>
      </c>
      <c r="M4549" s="240" t="str">
        <f>IFERROR(VLOOKUP($A4549,$A$106:$Q$3105,17,FALSE),"DNP")</f>
        <v>DNP</v>
      </c>
      <c r="N4549" s="241"/>
      <c r="O4549" s="241"/>
      <c r="P4549" s="241"/>
      <c r="Q4549" s="241"/>
      <c r="R4549" s="241"/>
      <c r="S4549" s="241"/>
      <c r="T4549" s="241"/>
      <c r="U4549" s="241"/>
      <c r="V4549" s="241"/>
      <c r="W4549" s="242"/>
      <c r="X4549" s="243"/>
      <c r="Y4549" s="49" t="str">
        <f t="shared" ref="Y4549" si="4734">IF(M4549="DNP","DNP",IF(M4549=1,"T",IF(M4549&gt;1,"W","L")))</f>
        <v>DNP</v>
      </c>
      <c r="Z4549" s="49" t="str">
        <f t="shared" si="4717"/>
        <v/>
      </c>
      <c r="AA4549" s="244" t="str">
        <f t="shared" si="4718"/>
        <v/>
      </c>
      <c r="AB4549" s="250">
        <f t="shared" ref="AB4549" si="4735">IF(AE4549&gt;=4,ROUNDDOWN((((VLOOKUP(MAX(AE4545:AE4549),AE4545:AK4562,7,FALSE)+VLOOKUP(MAX(AE4545:AE4549)-1,AE4545:AK4562,7,FALSE)+VLOOKUP(MAX(AE4545:AE4549)-2,AE4545:AK4562,7,FALSE)+VLOOKUP(MAX(AE4545:AE4549)-3,AE4545:AK4562,7,FALSE))/4)-36)*0.8,0),G4543)</f>
        <v>11</v>
      </c>
      <c r="AC4549" s="246">
        <f t="shared" si="4720"/>
        <v>5</v>
      </c>
      <c r="AD4549" t="str">
        <f>IF(L4549&lt;&gt;"DNP","P","DNP")</f>
        <v>DNP</v>
      </c>
      <c r="AE4549" s="52">
        <f>COUNTIF(AD4545:AD4549,"=P")</f>
        <v>0</v>
      </c>
      <c r="AF4549" t="str">
        <f t="shared" si="4721"/>
        <v>DNP</v>
      </c>
      <c r="AG4549" s="247">
        <f>IF(OR(W4549="DNP",W4549="")=TRUE,0,((W4564-W4549)*0.4)+(IF(Y4549="W",0.3,IF(Y4549="T",0,-0.3)))+(IF(X4549="",0,X4549*0.3)))+IF(OR(L4549="DNP",L4549="")=TRUE,0,((L4564-L4549)*0.4)+(IF(Y4549="W",0.3,IF(Y4549="T",0,-0.3)))+(IF(M4549="",0,M4549*0.3)))</f>
        <v>0</v>
      </c>
      <c r="AH4549" s="247">
        <f t="shared" si="4732"/>
        <v>0</v>
      </c>
      <c r="AI4549">
        <f t="shared" si="4725"/>
        <v>6</v>
      </c>
      <c r="AJ4549" t="e">
        <f t="shared" ref="AJ4549" si="4736">AI4549+VLOOKUP(A4549,$A$828:$O$932,15,FALSE)</f>
        <v>#N/A</v>
      </c>
      <c r="AK4549" t="str">
        <f t="shared" si="4723"/>
        <v>DNP</v>
      </c>
    </row>
    <row r="4550" spans="1:37" ht="16.5" thickBot="1" x14ac:dyDescent="0.3">
      <c r="A4550" s="238" t="str">
        <f>CONCATENATE($C$10,"Wk ",B4550,"P",A4543)</f>
        <v>2015Wk 6P64</v>
      </c>
      <c r="B4550" s="52">
        <v>6</v>
      </c>
      <c r="C4550" s="241"/>
      <c r="D4550" s="241"/>
      <c r="E4550" s="241"/>
      <c r="F4550" s="241"/>
      <c r="G4550" s="241"/>
      <c r="H4550" s="241"/>
      <c r="I4550" s="241"/>
      <c r="J4550" s="241"/>
      <c r="K4550" s="241"/>
      <c r="L4550" s="248"/>
      <c r="M4550" s="249"/>
      <c r="N4550" s="52" t="str">
        <f>IFERROR(VLOOKUP($A4550,$A$106:$Q$3105,5,FALSE),"DNP")</f>
        <v>DNP</v>
      </c>
      <c r="O4550" s="52" t="str">
        <f>IFERROR(VLOOKUP($A4550,$A$106:$Q$3105,6,FALSE),"DNP")</f>
        <v>DNP</v>
      </c>
      <c r="P4550" s="52" t="str">
        <f>IFERROR(VLOOKUP($A4550,$A$106:$Q$3105,7,FALSE),"DNP")</f>
        <v>DNP</v>
      </c>
      <c r="Q4550" s="52" t="str">
        <f>IFERROR(VLOOKUP($A4550,$A$106:$Q$3105,8,FALSE),"DNP")</f>
        <v>DNP</v>
      </c>
      <c r="R4550" s="52" t="str">
        <f>IFERROR(VLOOKUP($A4550,$A$106:$Q$3105,9,FALSE),"DNP")</f>
        <v>DNP</v>
      </c>
      <c r="S4550" s="52" t="str">
        <f>IFERROR(VLOOKUP($A4550,$A$106:$Q$3105,10,FALSE),"DNP")</f>
        <v>DNP</v>
      </c>
      <c r="T4550" s="52" t="str">
        <f>IFERROR(VLOOKUP($A4550,$A$106:$Q$3105,11,FALSE),"DNP")</f>
        <v>DNP</v>
      </c>
      <c r="U4550" s="52" t="str">
        <f>IFERROR(VLOOKUP($A4550,$A$106:$Q$3105,12,FALSE),"DNP")</f>
        <v>DNP</v>
      </c>
      <c r="V4550" s="52" t="str">
        <f>IFERROR(VLOOKUP($A4550,$A$106:$Q$3105,13,FALSE),"DNP")</f>
        <v>DNP</v>
      </c>
      <c r="W4550" s="239" t="str">
        <f>IF(OR(V4550="DNP",V4550=""),"DNP",SUM(N4550:V4550))</f>
        <v>DNP</v>
      </c>
      <c r="X4550" s="240" t="str">
        <f>IFERROR(VLOOKUP($A4550,$A$106:$Q$3105,17,FALSE),"DNP")</f>
        <v>DNP</v>
      </c>
      <c r="Y4550" s="49" t="str">
        <f t="shared" ref="Y4550" si="4737">IF(X4550="DNP","DNP",IF(X4550=1,"T",IF(X4550&gt;1,"W","L")))</f>
        <v>DNP</v>
      </c>
      <c r="Z4550" s="49" t="str">
        <f t="shared" si="4717"/>
        <v/>
      </c>
      <c r="AA4550" s="244" t="str">
        <f t="shared" si="4718"/>
        <v/>
      </c>
      <c r="AB4550" s="250">
        <f t="shared" ref="AB4550" si="4738">IF(AE4550&gt;=4,ROUNDDOWN((((VLOOKUP(MAX(AE4545:AE4550),AE4545:AK4562,7,FALSE)+VLOOKUP(MAX(AE4545:AE4550)-1,AE4545:AK4562,7,FALSE)+VLOOKUP(MAX(AE4545:AE4550)-2,AE4545:AK4562,7,FALSE)+VLOOKUP(MAX(AE4545:AE4550)-3,AE4545:AK4562,7,FALSE))/4)-36)*0.8,0),G4543)</f>
        <v>11</v>
      </c>
      <c r="AC4550" s="246">
        <f t="shared" si="4720"/>
        <v>6</v>
      </c>
      <c r="AD4550" t="str">
        <f>IF(W4550&lt;&gt;"DNP","P","DNP")</f>
        <v>DNP</v>
      </c>
      <c r="AE4550" s="52">
        <f>COUNTIF(AD4545:AD4550,"=P")</f>
        <v>0</v>
      </c>
      <c r="AF4550" t="str">
        <f t="shared" si="4721"/>
        <v>DNP</v>
      </c>
      <c r="AG4550" s="247">
        <f>IF(OR(W4550="DNP",W4550="")=TRUE,0,((W4564-W4550)*0.4)+(IF(Y4550="W",0.3,IF(Y4550="T",0,-0.3)))+(IF(X4550="",0,X4550*0.3)))+IF(OR(L4550="DNP",L4550="")=TRUE,0,((L4564-L4550)*0.4)+(IF(Y4550="W",0.3,IF(Y4550="T",0,-0.3)))+(IF(M4550="",0,M4550*0.3)))</f>
        <v>0</v>
      </c>
      <c r="AH4550" s="247">
        <f t="shared" si="4732"/>
        <v>0</v>
      </c>
      <c r="AI4550">
        <f t="shared" si="4725"/>
        <v>6</v>
      </c>
      <c r="AJ4550" t="e">
        <f t="shared" ref="AJ4550" si="4739">AI4550+VLOOKUP(A4550,$A$995:$O$1099,15,FALSE)</f>
        <v>#N/A</v>
      </c>
      <c r="AK4550" t="str">
        <f t="shared" si="4723"/>
        <v>DNP</v>
      </c>
    </row>
    <row r="4551" spans="1:37" ht="16.5" thickBot="1" x14ac:dyDescent="0.3">
      <c r="A4551" s="238" t="str">
        <f>CONCATENATE($C$10,"Wk ",B4551,"P",A4543)</f>
        <v>2015Wk 7P64</v>
      </c>
      <c r="B4551" s="52">
        <v>7</v>
      </c>
      <c r="C4551" s="52" t="str">
        <f>IFERROR(VLOOKUP($A4551,$A$106:$Q$3105,5,FALSE),"DNP")</f>
        <v>DNP</v>
      </c>
      <c r="D4551" s="52" t="str">
        <f>IFERROR(VLOOKUP($A4551,$A$106:$Q$3105,6,FALSE),"DNP")</f>
        <v>DNP</v>
      </c>
      <c r="E4551" s="52" t="str">
        <f>IFERROR(VLOOKUP($A4551,$A$106:$Q$3105,7,FALSE),"DNP")</f>
        <v>DNP</v>
      </c>
      <c r="F4551" s="52" t="str">
        <f>IFERROR(VLOOKUP($A4551,$A$106:$Q$3105,8,FALSE),"DNP")</f>
        <v>DNP</v>
      </c>
      <c r="G4551" s="52" t="str">
        <f>IFERROR(VLOOKUP($A4551,$A$106:$Q$3105,9,FALSE),"DNP")</f>
        <v>DNP</v>
      </c>
      <c r="H4551" s="52" t="str">
        <f>IFERROR(VLOOKUP($A4551,$A$106:$Q$3105,10,FALSE),"DNP")</f>
        <v>DNP</v>
      </c>
      <c r="I4551" s="52" t="str">
        <f>IFERROR(VLOOKUP($A4551,$A$106:$Q$3105,11,FALSE),"DNP")</f>
        <v>DNP</v>
      </c>
      <c r="J4551" s="52" t="str">
        <f>IFERROR(VLOOKUP($A4551,$A$106:$Q$3105,12,FALSE),"DNP")</f>
        <v>DNP</v>
      </c>
      <c r="K4551" s="52" t="str">
        <f>IFERROR(VLOOKUP($A4551,$A$106:$Q$3105,13,FALSE),"DNP")</f>
        <v>DNP</v>
      </c>
      <c r="L4551" s="239" t="str">
        <f>IF(OR(K4551="DNP",K4551=""),"DNP",SUM(C4551:K4551))</f>
        <v>DNP</v>
      </c>
      <c r="M4551" s="240" t="str">
        <f>IFERROR(VLOOKUP($A4551,$A$106:$Q$3105,17,FALSE),"DNP")</f>
        <v>DNP</v>
      </c>
      <c r="N4551" s="241"/>
      <c r="O4551" s="241"/>
      <c r="P4551" s="241"/>
      <c r="Q4551" s="241"/>
      <c r="R4551" s="241"/>
      <c r="S4551" s="241"/>
      <c r="T4551" s="241"/>
      <c r="U4551" s="241"/>
      <c r="V4551" s="241"/>
      <c r="W4551" s="242"/>
      <c r="X4551" s="243"/>
      <c r="Y4551" s="49" t="str">
        <f t="shared" ref="Y4551" si="4740">IF(M4551="DNP","DNP",IF(M4551=1,"T",IF(M4551&gt;1,"W","L")))</f>
        <v>DNP</v>
      </c>
      <c r="Z4551" s="49" t="str">
        <f t="shared" si="4717"/>
        <v/>
      </c>
      <c r="AA4551" s="244" t="str">
        <f t="shared" si="4718"/>
        <v/>
      </c>
      <c r="AB4551" s="250">
        <f t="shared" ref="AB4551" si="4741">IF(AE4551&gt;=4,ROUNDDOWN((((VLOOKUP(MAX(AE4545:AE4551),AE4545:AK4562,7,FALSE)+VLOOKUP(MAX(AE4545:AE4551)-1,AE4545:AK4562,7,FALSE)+VLOOKUP(MAX(AE4545:AE4551)-2,AE4545:AK4562,7,FALSE)+VLOOKUP(MAX(AE4545:AE4551)-3,AE4545:AK4562,7,FALSE))/4)-36)*0.8,0),G4543)</f>
        <v>11</v>
      </c>
      <c r="AC4551" s="246">
        <f t="shared" si="4720"/>
        <v>7</v>
      </c>
      <c r="AD4551" t="str">
        <f>IF(L4551&lt;&gt;"DNP","P","DNP")</f>
        <v>DNP</v>
      </c>
      <c r="AE4551" s="52">
        <f>COUNTIF(AD4545:AD4551,"=P")</f>
        <v>0</v>
      </c>
      <c r="AF4551" t="str">
        <f t="shared" si="4721"/>
        <v>DNP</v>
      </c>
      <c r="AG4551" s="247">
        <f>IF(OR(W4551="DNP",W4551="")=TRUE,0,((W4564-W4551)*0.4)+(IF(Y4551="W",0.3,IF(Y4551="T",0,-0.3)))+(IF(X4551="",0,X4551*0.3)))+IF(OR(L4551="DNP",L4551="")=TRUE,0,((L4564-L4551)*0.4)+(IF(Y4551="W",0.3,IF(Y4551="T",0,-0.3)))+(IF(M4551="",0,M4551*0.3)))</f>
        <v>0</v>
      </c>
      <c r="AH4551" s="247">
        <f t="shared" si="4732"/>
        <v>0</v>
      </c>
      <c r="AI4551">
        <f t="shared" si="4725"/>
        <v>6</v>
      </c>
      <c r="AJ4551" t="e">
        <f t="shared" ref="AJ4551" si="4742">AI4551+VLOOKUP(A4551,$A$1162:$O$1266,15,FALSE)</f>
        <v>#N/A</v>
      </c>
      <c r="AK4551" t="str">
        <f t="shared" si="4723"/>
        <v>DNP</v>
      </c>
    </row>
    <row r="4552" spans="1:37" ht="16.5" thickBot="1" x14ac:dyDescent="0.3">
      <c r="A4552" s="238" t="str">
        <f>CONCATENATE($C$10,"Wk ",B4552,"P",A4543)</f>
        <v>2015Wk 8P64</v>
      </c>
      <c r="B4552" s="52">
        <v>8</v>
      </c>
      <c r="C4552" s="241"/>
      <c r="D4552" s="241"/>
      <c r="E4552" s="241"/>
      <c r="F4552" s="241"/>
      <c r="G4552" s="241"/>
      <c r="H4552" s="241"/>
      <c r="I4552" s="241"/>
      <c r="J4552" s="241"/>
      <c r="K4552" s="241"/>
      <c r="L4552" s="248"/>
      <c r="M4552" s="249"/>
      <c r="N4552" s="52" t="str">
        <f>IFERROR(VLOOKUP($A4552,$A$106:$Q$3105,5,FALSE),"DNP")</f>
        <v>DNP</v>
      </c>
      <c r="O4552" s="52" t="str">
        <f>IFERROR(VLOOKUP($A4552,$A$106:$Q$3105,6,FALSE),"DNP")</f>
        <v>DNP</v>
      </c>
      <c r="P4552" s="52" t="str">
        <f>IFERROR(VLOOKUP($A4552,$A$106:$Q$3105,7,FALSE),"DNP")</f>
        <v>DNP</v>
      </c>
      <c r="Q4552" s="52" t="str">
        <f>IFERROR(VLOOKUP($A4552,$A$106:$Q$3105,8,FALSE),"DNP")</f>
        <v>DNP</v>
      </c>
      <c r="R4552" s="52" t="str">
        <f>IFERROR(VLOOKUP($A4552,$A$106:$Q$3105,9,FALSE),"DNP")</f>
        <v>DNP</v>
      </c>
      <c r="S4552" s="52" t="str">
        <f>IFERROR(VLOOKUP($A4552,$A$106:$Q$3105,10,FALSE),"DNP")</f>
        <v>DNP</v>
      </c>
      <c r="T4552" s="52" t="str">
        <f>IFERROR(VLOOKUP($A4552,$A$106:$Q$3105,11,FALSE),"DNP")</f>
        <v>DNP</v>
      </c>
      <c r="U4552" s="52" t="str">
        <f>IFERROR(VLOOKUP($A4552,$A$106:$Q$3105,12,FALSE),"DNP")</f>
        <v>DNP</v>
      </c>
      <c r="V4552" s="52" t="str">
        <f>IFERROR(VLOOKUP($A4552,$A$106:$Q$3105,13,FALSE),"DNP")</f>
        <v>DNP</v>
      </c>
      <c r="W4552" s="239" t="str">
        <f>IF(OR(V4552="DNP",V4552=""),"DNP",SUM(N4552:V4552))</f>
        <v>DNP</v>
      </c>
      <c r="X4552" s="240" t="str">
        <f>IFERROR(VLOOKUP($A4552,$A$106:$Q$3105,17,FALSE),"DNP")</f>
        <v>DNP</v>
      </c>
      <c r="Y4552" s="49" t="str">
        <f t="shared" ref="Y4552" si="4743">IF(X4552="DNP","DNP",IF(X4552=1,"T",IF(X4552&gt;1,"W","L")))</f>
        <v>DNP</v>
      </c>
      <c r="Z4552" s="49" t="str">
        <f t="shared" si="4717"/>
        <v/>
      </c>
      <c r="AA4552" s="244" t="str">
        <f t="shared" si="4718"/>
        <v/>
      </c>
      <c r="AB4552" s="250">
        <f t="shared" ref="AB4552" si="4744">IF(AE4552&gt;=4,ROUNDDOWN((((VLOOKUP(MAX(AE4545:AE4552),AE4545:AK4562,7,FALSE)+VLOOKUP(MAX(AE4545:AE4552)-1,AE4545:AK4562,7,FALSE)+VLOOKUP(MAX(AE4545:AE4552)-2,AE4545:AK4562,7,FALSE)+VLOOKUP(MAX(AE4545:AE4552)-3,AE4545:AK4562,7,FALSE))/4)-36)*0.8,0),G4543)</f>
        <v>11</v>
      </c>
      <c r="AC4552" s="246">
        <f t="shared" si="4720"/>
        <v>8</v>
      </c>
      <c r="AD4552" t="str">
        <f>IF(W4552&lt;&gt;"DNP","P","DNP")</f>
        <v>DNP</v>
      </c>
      <c r="AE4552" s="52">
        <f>COUNTIF(AD4545:AD4552,"=P")</f>
        <v>0</v>
      </c>
      <c r="AF4552" t="str">
        <f t="shared" si="4721"/>
        <v>DNP</v>
      </c>
      <c r="AG4552" s="247">
        <f>IF(OR(W4552="DNP",W4552="")=TRUE,0,((W4564-W4552)*0.4)+(IF(Y4552="W",0.3,IF(Y4552="T",0,-0.3)))+(IF(X4552="",0,X4552*0.3)))+IF(OR(L4552="DNP",L4552="")=TRUE,0,((L4564-L4552)*0.4)+(IF(Y4552="W",0.3,IF(Y4552="T",0,-0.3)))+(IF(M4552="",0,M4552*0.3)))</f>
        <v>0</v>
      </c>
      <c r="AH4552" s="247">
        <f t="shared" si="4732"/>
        <v>0</v>
      </c>
      <c r="AI4552">
        <f t="shared" si="4725"/>
        <v>6</v>
      </c>
      <c r="AJ4552" t="e">
        <f t="shared" ref="AJ4552" si="4745">AI4552+VLOOKUP(A4552,$A$1329:$O$1433,15,FALSE)</f>
        <v>#N/A</v>
      </c>
      <c r="AK4552" t="str">
        <f t="shared" si="4723"/>
        <v>DNP</v>
      </c>
    </row>
    <row r="4553" spans="1:37" ht="16.5" thickBot="1" x14ac:dyDescent="0.3">
      <c r="A4553" s="238" t="str">
        <f>CONCATENATE($C$10,"Wk ",B4553,"P",A4543)</f>
        <v>2015Wk 9P64</v>
      </c>
      <c r="B4553" s="52">
        <v>9</v>
      </c>
      <c r="C4553" s="52" t="str">
        <f>IFERROR(VLOOKUP($A4553,$A$106:$Q$3105,5,FALSE),"DNP")</f>
        <v>DNP</v>
      </c>
      <c r="D4553" s="52" t="str">
        <f>IFERROR(VLOOKUP($A4553,$A$106:$Q$3105,6,FALSE),"DNP")</f>
        <v>DNP</v>
      </c>
      <c r="E4553" s="52" t="str">
        <f>IFERROR(VLOOKUP($A4553,$A$106:$Q$3105,7,FALSE),"DNP")</f>
        <v>DNP</v>
      </c>
      <c r="F4553" s="52" t="str">
        <f>IFERROR(VLOOKUP($A4553,$A$106:$Q$3105,8,FALSE),"DNP")</f>
        <v>DNP</v>
      </c>
      <c r="G4553" s="52" t="str">
        <f>IFERROR(VLOOKUP($A4553,$A$106:$Q$3105,9,FALSE),"DNP")</f>
        <v>DNP</v>
      </c>
      <c r="H4553" s="52" t="str">
        <f>IFERROR(VLOOKUP($A4553,$A$106:$Q$3105,10,FALSE),"DNP")</f>
        <v>DNP</v>
      </c>
      <c r="I4553" s="52" t="str">
        <f>IFERROR(VLOOKUP($A4553,$A$106:$Q$3105,11,FALSE),"DNP")</f>
        <v>DNP</v>
      </c>
      <c r="J4553" s="52" t="str">
        <f>IFERROR(VLOOKUP($A4553,$A$106:$Q$3105,12,FALSE),"DNP")</f>
        <v>DNP</v>
      </c>
      <c r="K4553" s="52" t="str">
        <f>IFERROR(VLOOKUP($A4553,$A$106:$Q$3105,13,FALSE),"DNP")</f>
        <v>DNP</v>
      </c>
      <c r="L4553" s="239" t="str">
        <f>IF(OR(K4553="DNP",K4553=""),"DNP",SUM(C4553:K4553))</f>
        <v>DNP</v>
      </c>
      <c r="M4553" s="240" t="str">
        <f>IFERROR(VLOOKUP($A4553,$A$106:$Q$3105,17,FALSE),"DNP")</f>
        <v>DNP</v>
      </c>
      <c r="N4553" s="241"/>
      <c r="O4553" s="241"/>
      <c r="P4553" s="241"/>
      <c r="Q4553" s="241"/>
      <c r="R4553" s="241"/>
      <c r="S4553" s="241"/>
      <c r="T4553" s="241"/>
      <c r="U4553" s="241"/>
      <c r="V4553" s="241"/>
      <c r="W4553" s="242"/>
      <c r="X4553" s="243"/>
      <c r="Y4553" s="49" t="str">
        <f t="shared" ref="Y4553" si="4746">IF(M4553="DNP","DNP",IF(M4553=1,"T",IF(M4553&gt;1,"W","L")))</f>
        <v>DNP</v>
      </c>
      <c r="Z4553" s="49" t="str">
        <f t="shared" si="4717"/>
        <v/>
      </c>
      <c r="AA4553" s="244" t="str">
        <f t="shared" si="4718"/>
        <v/>
      </c>
      <c r="AB4553" s="250">
        <f t="shared" ref="AB4553" si="4747">IF(AE4553&gt;=4,ROUNDDOWN((((VLOOKUP(MAX(AE4545:AE4553),AE4545:AK4562,7,FALSE)+VLOOKUP(MAX(AE4545:AE4553)-1,AE4545:AK4562,7,FALSE)+VLOOKUP(MAX(AE4545:AE4553)-2,AE4545:AK4562,7,FALSE)+VLOOKUP(MAX(AE4545:AE4553)-3,AE4545:AK4562,7,FALSE))/4)-36)*0.8,0),G4543)</f>
        <v>11</v>
      </c>
      <c r="AC4553" s="246">
        <f t="shared" si="4720"/>
        <v>9</v>
      </c>
      <c r="AD4553" t="str">
        <f>IF(L4553&lt;&gt;"DNP","P","DNP")</f>
        <v>DNP</v>
      </c>
      <c r="AE4553" s="52">
        <f>COUNTIF(AD4545:AD4553,"=P")</f>
        <v>0</v>
      </c>
      <c r="AF4553" t="str">
        <f t="shared" si="4721"/>
        <v>DNP</v>
      </c>
      <c r="AG4553" s="247">
        <f>IF(OR(W4553="DNP",W4553="")=TRUE,0,((W4564-W4553)*0.4)+(IF(Y4553="W",0.3,IF(Y4553="T",0,-0.3)))+(IF(X4553="",0,X4553*0.3)))+IF(OR(L4553="DNP",L4553="")=TRUE,0,((L4564-L4553)*0.4)+(IF(Y4553="W",0.3,IF(Y4553="T",0,-0.3)))+(IF(M4553="",0,M4553*0.3)))</f>
        <v>0</v>
      </c>
      <c r="AH4553" s="247">
        <f t="shared" si="4732"/>
        <v>0</v>
      </c>
      <c r="AI4553">
        <f t="shared" si="4725"/>
        <v>6</v>
      </c>
      <c r="AJ4553" t="e">
        <f t="shared" ref="AJ4553" si="4748">AI4553+VLOOKUP(A4553,$A$1496:$O$1600,15,FALSE)</f>
        <v>#N/A</v>
      </c>
      <c r="AK4553" t="str">
        <f t="shared" si="4723"/>
        <v>DNP</v>
      </c>
    </row>
    <row r="4554" spans="1:37" ht="16.5" thickBot="1" x14ac:dyDescent="0.3">
      <c r="A4554" s="238" t="str">
        <f>CONCATENATE($C$10,"Wk ",B4554,"P",A4543)</f>
        <v>2015Wk 10P64</v>
      </c>
      <c r="B4554" s="52">
        <v>10</v>
      </c>
      <c r="C4554" s="241"/>
      <c r="D4554" s="241"/>
      <c r="E4554" s="241"/>
      <c r="F4554" s="241"/>
      <c r="G4554" s="241"/>
      <c r="H4554" s="241"/>
      <c r="I4554" s="241"/>
      <c r="J4554" s="241"/>
      <c r="K4554" s="241"/>
      <c r="L4554" s="248"/>
      <c r="M4554" s="249"/>
      <c r="N4554" s="52" t="str">
        <f>IFERROR(VLOOKUP($A4554,$A$106:$Q$3105,5,FALSE),"DNP")</f>
        <v>DNP</v>
      </c>
      <c r="O4554" s="52" t="str">
        <f>IFERROR(VLOOKUP($A4554,$A$106:$Q$3105,6,FALSE),"DNP")</f>
        <v>DNP</v>
      </c>
      <c r="P4554" s="52" t="str">
        <f>IFERROR(VLOOKUP($A4554,$A$106:$Q$3105,7,FALSE),"DNP")</f>
        <v>DNP</v>
      </c>
      <c r="Q4554" s="52" t="str">
        <f>IFERROR(VLOOKUP($A4554,$A$106:$Q$3105,8,FALSE),"DNP")</f>
        <v>DNP</v>
      </c>
      <c r="R4554" s="52" t="str">
        <f>IFERROR(VLOOKUP($A4554,$A$106:$Q$3105,9,FALSE),"DNP")</f>
        <v>DNP</v>
      </c>
      <c r="S4554" s="52" t="str">
        <f>IFERROR(VLOOKUP($A4554,$A$106:$Q$3105,10,FALSE),"DNP")</f>
        <v>DNP</v>
      </c>
      <c r="T4554" s="52" t="str">
        <f>IFERROR(VLOOKUP($A4554,$A$106:$Q$3105,11,FALSE),"DNP")</f>
        <v>DNP</v>
      </c>
      <c r="U4554" s="52" t="str">
        <f>IFERROR(VLOOKUP($A4554,$A$106:$Q$3105,12,FALSE),"DNP")</f>
        <v>DNP</v>
      </c>
      <c r="V4554" s="52" t="str">
        <f>IFERROR(VLOOKUP($A4554,$A$106:$Q$3105,13,FALSE),"DNP")</f>
        <v>DNP</v>
      </c>
      <c r="W4554" s="239" t="str">
        <f>IF(OR(V4554="DNP",V4554=""),"DNP",SUM(N4554:V4554))</f>
        <v>DNP</v>
      </c>
      <c r="X4554" s="240" t="str">
        <f>IFERROR(VLOOKUP($A4554,$A$106:$Q$3105,17,FALSE),"DNP")</f>
        <v>DNP</v>
      </c>
      <c r="Y4554" s="49" t="str">
        <f t="shared" ref="Y4554" si="4749">IF(X4554="DNP","DNP",IF(X4554=1,"T",IF(X4554&gt;1,"W","L")))</f>
        <v>DNP</v>
      </c>
      <c r="Z4554" s="49" t="str">
        <f t="shared" si="4717"/>
        <v/>
      </c>
      <c r="AA4554" s="244" t="str">
        <f t="shared" si="4718"/>
        <v/>
      </c>
      <c r="AB4554" s="250">
        <f t="shared" ref="AB4554" si="4750">IF(AE4554&gt;=4,ROUNDDOWN((((VLOOKUP(MAX(AE4545:AE4554),AE4545:AK4562,7,FALSE)+VLOOKUP(MAX(AE4545:AE4554)-1,AE4545:AK4562,7,FALSE)+VLOOKUP(MAX(AE4545:AE4554)-2,AE4545:AK4562,7,FALSE)+VLOOKUP(MAX(AE4545:AE4554)-3,AE4545:AK4562,7,FALSE))/4)-36)*0.8,0),G4543)</f>
        <v>11</v>
      </c>
      <c r="AC4554" s="246">
        <f t="shared" ref="AC4554:AC4562" si="4751">IF(VLOOKUP(LEFT($A4554,9),$A$106:$Q$3105,17,FALSE)="Played",B4554,"")</f>
        <v>10</v>
      </c>
      <c r="AD4554" t="str">
        <f>IF(W4554&lt;&gt;"DNP","P","DNP")</f>
        <v>DNP</v>
      </c>
      <c r="AE4554" s="52">
        <f>COUNTIF(AD4545:AD4554,"=P")</f>
        <v>0</v>
      </c>
      <c r="AF4554" t="str">
        <f t="shared" si="4721"/>
        <v>DNP</v>
      </c>
      <c r="AG4554" s="247">
        <f>IF(OR(W4554="DNP",W4554="")=TRUE,0,((W4564-W4554)*0.4)+(IF(Y4554="W",0.3,IF(Y4554="T",0,-0.3)))+(IF(X4554="",0,X4554*0.3)))+IF(OR(L4554="DNP",L4554="")=TRUE,0,((L4564-L4554)*0.4)+(IF(Y4554="W",0.3,IF(Y4554="T",0,-0.3)))+(IF(M4554="",0,M4554*0.3)))</f>
        <v>0</v>
      </c>
      <c r="AH4554" s="247">
        <f t="shared" si="4732"/>
        <v>0</v>
      </c>
      <c r="AI4554">
        <f t="shared" si="4725"/>
        <v>6</v>
      </c>
      <c r="AJ4554" t="e">
        <f t="shared" ref="AJ4554" si="4752">AI4554+VLOOKUP(A4554,$A$1663:$O$1767,15,FALSE)</f>
        <v>#N/A</v>
      </c>
      <c r="AK4554" t="str">
        <f t="shared" si="4723"/>
        <v>DNP</v>
      </c>
    </row>
    <row r="4555" spans="1:37" ht="16.5" thickBot="1" x14ac:dyDescent="0.3">
      <c r="A4555" s="238" t="str">
        <f>CONCATENATE($C$10,"Wk ",B4555,"P",A4543)</f>
        <v>2015Wk 11P64</v>
      </c>
      <c r="B4555" s="52">
        <v>11</v>
      </c>
      <c r="C4555" s="52" t="str">
        <f>IFERROR(VLOOKUP($A4555,$A$106:$Q$3105,5,FALSE),"DNP")</f>
        <v>DNP</v>
      </c>
      <c r="D4555" s="52" t="str">
        <f>IFERROR(VLOOKUP($A4555,$A$106:$Q$3105,6,FALSE),"DNP")</f>
        <v>DNP</v>
      </c>
      <c r="E4555" s="52" t="str">
        <f>IFERROR(VLOOKUP($A4555,$A$106:$Q$3105,7,FALSE),"DNP")</f>
        <v>DNP</v>
      </c>
      <c r="F4555" s="52" t="str">
        <f>IFERROR(VLOOKUP($A4555,$A$106:$Q$3105,8,FALSE),"DNP")</f>
        <v>DNP</v>
      </c>
      <c r="G4555" s="52" t="str">
        <f>IFERROR(VLOOKUP($A4555,$A$106:$Q$3105,9,FALSE),"DNP")</f>
        <v>DNP</v>
      </c>
      <c r="H4555" s="52" t="str">
        <f>IFERROR(VLOOKUP($A4555,$A$106:$Q$3105,10,FALSE),"DNP")</f>
        <v>DNP</v>
      </c>
      <c r="I4555" s="52" t="str">
        <f>IFERROR(VLOOKUP($A4555,$A$106:$Q$3105,11,FALSE),"DNP")</f>
        <v>DNP</v>
      </c>
      <c r="J4555" s="52" t="str">
        <f>IFERROR(VLOOKUP($A4555,$A$106:$Q$3105,12,FALSE),"DNP")</f>
        <v>DNP</v>
      </c>
      <c r="K4555" s="52" t="str">
        <f>IFERROR(VLOOKUP($A4555,$A$106:$Q$3105,13,FALSE),"DNP")</f>
        <v>DNP</v>
      </c>
      <c r="L4555" s="239" t="str">
        <f>IF(OR(K4555="DNP",K4555=""),"DNP",SUM(C4555:K4555))</f>
        <v>DNP</v>
      </c>
      <c r="M4555" s="240" t="str">
        <f>IFERROR(VLOOKUP($A4555,$A$106:$Q$3105,17,FALSE),"DNP")</f>
        <v>DNP</v>
      </c>
      <c r="N4555" s="241"/>
      <c r="O4555" s="241"/>
      <c r="P4555" s="241"/>
      <c r="Q4555" s="241"/>
      <c r="R4555" s="241"/>
      <c r="S4555" s="241"/>
      <c r="T4555" s="241"/>
      <c r="U4555" s="241"/>
      <c r="V4555" s="241"/>
      <c r="W4555" s="242"/>
      <c r="X4555" s="243"/>
      <c r="Y4555" s="49" t="str">
        <f t="shared" ref="Y4555" si="4753">IF(M4555="DNP","DNP",IF(M4555=1,"T",IF(M4555&gt;1,"W","L")))</f>
        <v>DNP</v>
      </c>
      <c r="Z4555" s="49" t="str">
        <f t="shared" si="4717"/>
        <v/>
      </c>
      <c r="AA4555" s="244" t="str">
        <f t="shared" si="4718"/>
        <v/>
      </c>
      <c r="AB4555" s="250">
        <f t="shared" ref="AB4555" si="4754">IF(AE4555&gt;=4,ROUNDDOWN((((VLOOKUP(MAX(AE4545:AE4555),AE4545:AK4562,7,FALSE)+VLOOKUP(MAX(AE4545:AE4555)-1,AE4545:AK4562,7,FALSE)+VLOOKUP(MAX(AE4545:AE4555)-2,AE4545:AK4562,7,FALSE)+VLOOKUP(MAX(AE4545:AE4555)-3,AE4545:AK4562,7,FALSE))/4)-36)*0.8,0),G4543)</f>
        <v>11</v>
      </c>
      <c r="AC4555" s="246">
        <f t="shared" si="4751"/>
        <v>11</v>
      </c>
      <c r="AD4555" t="str">
        <f>IF(L4555&lt;&gt;"DNP","P","DNP")</f>
        <v>DNP</v>
      </c>
      <c r="AE4555" s="52">
        <f>COUNTIF(AD4545:AD4555,"=P")</f>
        <v>0</v>
      </c>
      <c r="AF4555" t="str">
        <f t="shared" si="4721"/>
        <v>DNP</v>
      </c>
      <c r="AG4555" s="247">
        <f>IF(OR(W4555="DNP",W4555="")=TRUE,0,((W4564-W4555)*0.4)+(IF(Y4555="W",0.3,IF(Y4555="T",0,-0.3)))+(IF(X4555="",0,X4555*0.3)))+IF(OR(L4555="DNP",L4555="")=TRUE,0,((L4564-L4555)*0.4)+(IF(Y4555="W",0.3,IF(Y4555="T",0,-0.3)))+(IF(M4555="",0,M4555*0.3)))</f>
        <v>0</v>
      </c>
      <c r="AH4555" s="247">
        <f t="shared" si="4732"/>
        <v>0</v>
      </c>
      <c r="AI4555">
        <f t="shared" si="4725"/>
        <v>6</v>
      </c>
      <c r="AJ4555" t="e">
        <f t="shared" ref="AJ4555" si="4755">AI4555+VLOOKUP(A4555,$A$1830:$O$1934,15,FALSE)</f>
        <v>#N/A</v>
      </c>
      <c r="AK4555" t="str">
        <f t="shared" si="4723"/>
        <v>DNP</v>
      </c>
    </row>
    <row r="4556" spans="1:37" ht="16.5" thickBot="1" x14ac:dyDescent="0.3">
      <c r="A4556" s="238" t="str">
        <f>CONCATENATE($C$10,"Wk ",B4556,"P",A4543)</f>
        <v>2015Wk 12P64</v>
      </c>
      <c r="B4556" s="52">
        <v>12</v>
      </c>
      <c r="C4556" s="241"/>
      <c r="D4556" s="241"/>
      <c r="E4556" s="241"/>
      <c r="F4556" s="241"/>
      <c r="G4556" s="241"/>
      <c r="H4556" s="241"/>
      <c r="I4556" s="241"/>
      <c r="J4556" s="241"/>
      <c r="K4556" s="241"/>
      <c r="L4556" s="248"/>
      <c r="M4556" s="249"/>
      <c r="N4556" s="52" t="str">
        <f>IFERROR(VLOOKUP($A4556,$A$106:$Q$3105,5,FALSE),"DNP")</f>
        <v>DNP</v>
      </c>
      <c r="O4556" s="52" t="str">
        <f>IFERROR(VLOOKUP($A4556,$A$106:$Q$3105,6,FALSE),"DNP")</f>
        <v>DNP</v>
      </c>
      <c r="P4556" s="52" t="str">
        <f>IFERROR(VLOOKUP($A4556,$A$106:$Q$3105,7,FALSE),"DNP")</f>
        <v>DNP</v>
      </c>
      <c r="Q4556" s="52" t="str">
        <f>IFERROR(VLOOKUP($A4556,$A$106:$Q$3105,8,FALSE),"DNP")</f>
        <v>DNP</v>
      </c>
      <c r="R4556" s="52" t="str">
        <f>IFERROR(VLOOKUP($A4556,$A$106:$Q$3105,9,FALSE),"DNP")</f>
        <v>DNP</v>
      </c>
      <c r="S4556" s="52" t="str">
        <f>IFERROR(VLOOKUP($A4556,$A$106:$Q$3105,10,FALSE),"DNP")</f>
        <v>DNP</v>
      </c>
      <c r="T4556" s="52" t="str">
        <f>IFERROR(VLOOKUP($A4556,$A$106:$Q$3105,11,FALSE),"DNP")</f>
        <v>DNP</v>
      </c>
      <c r="U4556" s="52" t="str">
        <f>IFERROR(VLOOKUP($A4556,$A$106:$Q$3105,12,FALSE),"DNP")</f>
        <v>DNP</v>
      </c>
      <c r="V4556" s="52" t="str">
        <f>IFERROR(VLOOKUP($A4556,$A$106:$Q$3105,13,FALSE),"DNP")</f>
        <v>DNP</v>
      </c>
      <c r="W4556" s="239" t="str">
        <f>IF(OR(V4556="DNP",V4556=""),"DNP",SUM(N4556:V4556))</f>
        <v>DNP</v>
      </c>
      <c r="X4556" s="240" t="str">
        <f>IFERROR(VLOOKUP($A4556,$A$106:$Q$3105,17,FALSE),"DNP")</f>
        <v>DNP</v>
      </c>
      <c r="Y4556" s="49" t="str">
        <f t="shared" ref="Y4556" si="4756">IF(X4556="DNP","DNP",IF(X4556=1,"T",IF(X4556&gt;1,"W","L")))</f>
        <v>DNP</v>
      </c>
      <c r="Z4556" s="49" t="str">
        <f t="shared" si="4717"/>
        <v/>
      </c>
      <c r="AA4556" s="244" t="str">
        <f t="shared" si="4718"/>
        <v/>
      </c>
      <c r="AB4556" s="250">
        <f t="shared" ref="AB4556" si="4757">IF(AE4556&gt;=4,ROUNDDOWN((((VLOOKUP(MAX(AE4545:AE4556),AE4545:AK4562,7,FALSE)+VLOOKUP(MAX(AE4545:AE4556)-1,AE4545:AK4562,7,FALSE)+VLOOKUP(MAX(AE4545:AE4556)-2,AE4545:AK4562,7,FALSE)+VLOOKUP(MAX(AE4545:AE4556)-3,AE4545:AK4562,7,FALSE))/4)-36)*0.8,0),G4543)</f>
        <v>11</v>
      </c>
      <c r="AC4556" s="246">
        <f t="shared" si="4751"/>
        <v>12</v>
      </c>
      <c r="AD4556" t="str">
        <f>IF(W4556&lt;&gt;"DNP","P","DNP")</f>
        <v>DNP</v>
      </c>
      <c r="AE4556" s="52">
        <f>COUNTIF(AD4545:AD4556,"=P")</f>
        <v>0</v>
      </c>
      <c r="AF4556" t="str">
        <f t="shared" si="4721"/>
        <v>DNP</v>
      </c>
      <c r="AG4556" s="247">
        <f>IF(OR(W4556="DNP",W4556="")=TRUE,0,((W4564-W4556)*0.4)+(IF(Y4556="W",0.3,IF(Y4556="T",0,-0.3)))+(IF(X4556="",0,X4556*0.3)))+IF(OR(L4556="DNP",L4556="")=TRUE,0,((L4564-L4556)*0.4)+(IF(Y4556="W",0.3,IF(Y4556="T",0,-0.3)))+(IF(M4556="",0,M4556*0.3)))</f>
        <v>0</v>
      </c>
      <c r="AH4556" s="247">
        <f t="shared" si="4732"/>
        <v>0</v>
      </c>
      <c r="AI4556">
        <f t="shared" si="4725"/>
        <v>6</v>
      </c>
      <c r="AJ4556" t="e">
        <f t="shared" ref="AJ4556" si="4758">AI4556+VLOOKUP(A4556,$A$1997:$O$2101,15,FALSE)</f>
        <v>#N/A</v>
      </c>
      <c r="AK4556" t="str">
        <f t="shared" si="4723"/>
        <v>DNP</v>
      </c>
    </row>
    <row r="4557" spans="1:37" ht="16.5" thickBot="1" x14ac:dyDescent="0.3">
      <c r="A4557" s="238" t="str">
        <f>CONCATENATE($C$10,"Wk ",B4557,"P",A4543)</f>
        <v>2015Wk 13P64</v>
      </c>
      <c r="B4557" s="52">
        <v>13</v>
      </c>
      <c r="C4557" s="52" t="str">
        <f>IFERROR(VLOOKUP($A4557,$A$106:$Q$3105,5,FALSE),"DNP")</f>
        <v>DNP</v>
      </c>
      <c r="D4557" s="52" t="str">
        <f>IFERROR(VLOOKUP($A4557,$A$106:$Q$3105,6,FALSE),"DNP")</f>
        <v>DNP</v>
      </c>
      <c r="E4557" s="52" t="str">
        <f>IFERROR(VLOOKUP($A4557,$A$106:$Q$3105,7,FALSE),"DNP")</f>
        <v>DNP</v>
      </c>
      <c r="F4557" s="52" t="str">
        <f>IFERROR(VLOOKUP($A4557,$A$106:$Q$3105,8,FALSE),"DNP")</f>
        <v>DNP</v>
      </c>
      <c r="G4557" s="52" t="str">
        <f>IFERROR(VLOOKUP($A4557,$A$106:$Q$3105,9,FALSE),"DNP")</f>
        <v>DNP</v>
      </c>
      <c r="H4557" s="52" t="str">
        <f>IFERROR(VLOOKUP($A4557,$A$106:$Q$3105,10,FALSE),"DNP")</f>
        <v>DNP</v>
      </c>
      <c r="I4557" s="52" t="str">
        <f>IFERROR(VLOOKUP($A4557,$A$106:$Q$3105,11,FALSE),"DNP")</f>
        <v>DNP</v>
      </c>
      <c r="J4557" s="52" t="str">
        <f>IFERROR(VLOOKUP($A4557,$A$106:$Q$3105,12,FALSE),"DNP")</f>
        <v>DNP</v>
      </c>
      <c r="K4557" s="52" t="str">
        <f>IFERROR(VLOOKUP($A4557,$A$106:$Q$3105,13,FALSE),"DNP")</f>
        <v>DNP</v>
      </c>
      <c r="L4557" s="239" t="str">
        <f>IF(OR(K4557="DNP",K4557=""),"DNP",SUM(C4557:K4557))</f>
        <v>DNP</v>
      </c>
      <c r="M4557" s="240" t="str">
        <f>IFERROR(VLOOKUP($A4557,$A$106:$Q$3105,17,FALSE),"DNP")</f>
        <v>DNP</v>
      </c>
      <c r="N4557" s="241"/>
      <c r="O4557" s="241"/>
      <c r="P4557" s="241"/>
      <c r="Q4557" s="241"/>
      <c r="R4557" s="241"/>
      <c r="S4557" s="241"/>
      <c r="T4557" s="241"/>
      <c r="U4557" s="241"/>
      <c r="V4557" s="241"/>
      <c r="W4557" s="242"/>
      <c r="X4557" s="243"/>
      <c r="Y4557" s="49" t="str">
        <f t="shared" ref="Y4557" si="4759">IF(M4557="DNP","DNP",IF(M4557=1,"T",IF(M4557&gt;1,"W","L")))</f>
        <v>DNP</v>
      </c>
      <c r="Z4557" s="49" t="str">
        <f t="shared" si="4717"/>
        <v/>
      </c>
      <c r="AA4557" s="244" t="str">
        <f t="shared" si="4718"/>
        <v/>
      </c>
      <c r="AB4557" s="250">
        <f t="shared" ref="AB4557" si="4760">IF(AE4557&gt;=4,ROUNDDOWN((((VLOOKUP(MAX(AE4545:AE4557),AE4545:AK4562,7,FALSE)+VLOOKUP(MAX(AE4545:AE4557)-1,AE4545:AK4562,7,FALSE)+VLOOKUP(MAX(AE4545:AE4557)-2,AE4545:AK4562,7,FALSE)+VLOOKUP(MAX(AE4545:AE4557)-3,AE4545:AK4562,7,FALSE))/4)-36)*0.8,0),G4543)</f>
        <v>11</v>
      </c>
      <c r="AC4557" s="246">
        <f t="shared" si="4751"/>
        <v>13</v>
      </c>
      <c r="AD4557" t="str">
        <f>IF(L4557&lt;&gt;"DNP","P","DNP")</f>
        <v>DNP</v>
      </c>
      <c r="AE4557" s="52">
        <f>COUNTIF(AD4545:AD4557,"=P")</f>
        <v>0</v>
      </c>
      <c r="AF4557" t="str">
        <f t="shared" si="4721"/>
        <v>DNP</v>
      </c>
      <c r="AG4557" s="247">
        <f>IF(OR(W4557="DNP",W4557="")=TRUE,0,((W4564-W4557)*0.4)+(IF(Y4557="W",0.3,IF(Y4557="T",0,-0.3)))+(IF(X4557="",0,X4557*0.3)))+IF(OR(L4557="DNP",L4557="")=TRUE,0,((L4564-L4557)*0.4)+(IF(Y4557="W",0.3,IF(Y4557="T",0,-0.3)))+(IF(M4557="",0,M4557*0.3)))</f>
        <v>0</v>
      </c>
      <c r="AH4557" s="247">
        <f t="shared" si="4732"/>
        <v>0</v>
      </c>
      <c r="AI4557">
        <f t="shared" si="4725"/>
        <v>6</v>
      </c>
      <c r="AJ4557" t="e">
        <f t="shared" ref="AJ4557" si="4761">AI4557+VLOOKUP(A4557,$A$2164:$O$2268,15,FALSE)</f>
        <v>#N/A</v>
      </c>
      <c r="AK4557" t="str">
        <f t="shared" si="4723"/>
        <v>DNP</v>
      </c>
    </row>
    <row r="4558" spans="1:37" ht="16.5" thickBot="1" x14ac:dyDescent="0.3">
      <c r="A4558" s="238" t="str">
        <f>CONCATENATE($C$10,"Wk ",B4558,"P",A4543)</f>
        <v>2015Wk 14P64</v>
      </c>
      <c r="B4558" s="52">
        <v>14</v>
      </c>
      <c r="C4558" s="241"/>
      <c r="D4558" s="241"/>
      <c r="E4558" s="241"/>
      <c r="F4558" s="241"/>
      <c r="G4558" s="241"/>
      <c r="H4558" s="241"/>
      <c r="I4558" s="241"/>
      <c r="J4558" s="241"/>
      <c r="K4558" s="241"/>
      <c r="L4558" s="248"/>
      <c r="M4558" s="249"/>
      <c r="N4558" s="52" t="str">
        <f>IFERROR(VLOOKUP($A4558,$A$106:$Q$3105,5,FALSE),"DNP")</f>
        <v>DNP</v>
      </c>
      <c r="O4558" s="52" t="str">
        <f>IFERROR(VLOOKUP($A4558,$A$106:$Q$3105,6,FALSE),"DNP")</f>
        <v>DNP</v>
      </c>
      <c r="P4558" s="52" t="str">
        <f>IFERROR(VLOOKUP($A4558,$A$106:$Q$3105,7,FALSE),"DNP")</f>
        <v>DNP</v>
      </c>
      <c r="Q4558" s="52" t="str">
        <f>IFERROR(VLOOKUP($A4558,$A$106:$Q$3105,8,FALSE),"DNP")</f>
        <v>DNP</v>
      </c>
      <c r="R4558" s="52" t="str">
        <f>IFERROR(VLOOKUP($A4558,$A$106:$Q$3105,9,FALSE),"DNP")</f>
        <v>DNP</v>
      </c>
      <c r="S4558" s="52" t="str">
        <f>IFERROR(VLOOKUP($A4558,$A$106:$Q$3105,10,FALSE),"DNP")</f>
        <v>DNP</v>
      </c>
      <c r="T4558" s="52" t="str">
        <f>IFERROR(VLOOKUP($A4558,$A$106:$Q$3105,11,FALSE),"DNP")</f>
        <v>DNP</v>
      </c>
      <c r="U4558" s="52" t="str">
        <f>IFERROR(VLOOKUP($A4558,$A$106:$Q$3105,12,FALSE),"DNP")</f>
        <v>DNP</v>
      </c>
      <c r="V4558" s="52" t="str">
        <f>IFERROR(VLOOKUP($A4558,$A$106:$Q$3105,13,FALSE),"DNP")</f>
        <v>DNP</v>
      </c>
      <c r="W4558" s="239" t="str">
        <f>IF(OR(V4558="DNP",V4558=""),"DNP",SUM(N4558:V4558))</f>
        <v>DNP</v>
      </c>
      <c r="X4558" s="240" t="str">
        <f>IFERROR(VLOOKUP($A4558,$A$106:$Q$3105,17,FALSE),"DNP")</f>
        <v>DNP</v>
      </c>
      <c r="Y4558" s="49" t="str">
        <f t="shared" ref="Y4558" si="4762">IF(X4558="DNP","DNP",IF(X4558=1,"T",IF(X4558&gt;1,"W","L")))</f>
        <v>DNP</v>
      </c>
      <c r="Z4558" s="49" t="str">
        <f t="shared" si="4717"/>
        <v/>
      </c>
      <c r="AA4558" s="244" t="str">
        <f t="shared" si="4718"/>
        <v/>
      </c>
      <c r="AB4558" s="250">
        <f t="shared" ref="AB4558" si="4763">IF(AE4558&gt;=4,ROUNDDOWN((((VLOOKUP(MAX(AE4545:AE4558),AE4545:AK4562,7,FALSE)+VLOOKUP(MAX(AE4545:AE4558)-1,AE4545:AK4562,7,FALSE)+VLOOKUP(MAX(AE4545:AE4558)-2,AE4545:AK4562,7,FALSE)+VLOOKUP(MAX(AE4545:AE4558)-3,AE4545:AK4562,7,FALSE))/4)-36)*0.8,0),G4543)</f>
        <v>11</v>
      </c>
      <c r="AC4558" s="246">
        <f t="shared" si="4751"/>
        <v>14</v>
      </c>
      <c r="AD4558" t="str">
        <f>IF(W4558&lt;&gt;"DNP","P","DNP")</f>
        <v>DNP</v>
      </c>
      <c r="AE4558" s="52">
        <f>COUNTIF(AD4545:AD4558,"=P")</f>
        <v>0</v>
      </c>
      <c r="AF4558" t="str">
        <f t="shared" si="4721"/>
        <v>DNP</v>
      </c>
      <c r="AG4558" s="247">
        <f>IF(OR(W4558="DNP",W4558="")=TRUE,0,((W4564-W4558)*0.4)+(IF(Y4558="W",0.3,IF(Y4558="T",0,-0.3)))+(IF(X4558="",0,X4558*0.3)))+IF(OR(L4558="DNP",L4558="")=TRUE,0,((L4564-L4558)*0.4)+(IF(Y4558="W",0.3,IF(Y4558="T",0,-0.3)))+(IF(M4558="",0,M4558*0.3)))</f>
        <v>0</v>
      </c>
      <c r="AH4558" s="247">
        <f t="shared" si="4732"/>
        <v>0</v>
      </c>
      <c r="AI4558">
        <f t="shared" si="4725"/>
        <v>6</v>
      </c>
      <c r="AJ4558" t="e">
        <f t="shared" ref="AJ4558" si="4764">AI4558+VLOOKUP(A4558,$A$2331:$O$2435,15,FALSE)</f>
        <v>#N/A</v>
      </c>
      <c r="AK4558" t="str">
        <f t="shared" si="4723"/>
        <v>DNP</v>
      </c>
    </row>
    <row r="4559" spans="1:37" ht="16.5" thickBot="1" x14ac:dyDescent="0.3">
      <c r="A4559" s="238" t="str">
        <f>CONCATENATE($C$10,"Wk ",B4559,"P",A4543)</f>
        <v>2015Wk 15P64</v>
      </c>
      <c r="B4559" s="52">
        <v>15</v>
      </c>
      <c r="C4559" s="52" t="str">
        <f>IFERROR(VLOOKUP($A4559,$A$106:$Q$3105,5,FALSE),"DNP")</f>
        <v>DNP</v>
      </c>
      <c r="D4559" s="52" t="str">
        <f>IFERROR(VLOOKUP($A4559,$A$106:$Q$3105,6,FALSE),"DNP")</f>
        <v>DNP</v>
      </c>
      <c r="E4559" s="52" t="str">
        <f>IFERROR(VLOOKUP($A4559,$A$106:$Q$3105,7,FALSE),"DNP")</f>
        <v>DNP</v>
      </c>
      <c r="F4559" s="52" t="str">
        <f>IFERROR(VLOOKUP($A4559,$A$106:$Q$3105,8,FALSE),"DNP")</f>
        <v>DNP</v>
      </c>
      <c r="G4559" s="52" t="str">
        <f>IFERROR(VLOOKUP($A4559,$A$106:$Q$3105,9,FALSE),"DNP")</f>
        <v>DNP</v>
      </c>
      <c r="H4559" s="52" t="str">
        <f>IFERROR(VLOOKUP($A4559,$A$106:$Q$3105,10,FALSE),"DNP")</f>
        <v>DNP</v>
      </c>
      <c r="I4559" s="52" t="str">
        <f>IFERROR(VLOOKUP($A4559,$A$106:$Q$3105,11,FALSE),"DNP")</f>
        <v>DNP</v>
      </c>
      <c r="J4559" s="52" t="str">
        <f>IFERROR(VLOOKUP($A4559,$A$106:$Q$3105,12,FALSE),"DNP")</f>
        <v>DNP</v>
      </c>
      <c r="K4559" s="52" t="str">
        <f>IFERROR(VLOOKUP($A4559,$A$106:$Q$3105,13,FALSE),"DNP")</f>
        <v>DNP</v>
      </c>
      <c r="L4559" s="239" t="str">
        <f>IF(OR(K4559="DNP",K4559=""),"DNP",SUM(C4559:K4559))</f>
        <v>DNP</v>
      </c>
      <c r="M4559" s="240" t="str">
        <f>IFERROR(VLOOKUP($A4559,$A$106:$Q$3105,17,FALSE),"DNP")</f>
        <v>DNP</v>
      </c>
      <c r="N4559" s="241"/>
      <c r="O4559" s="241"/>
      <c r="P4559" s="241"/>
      <c r="Q4559" s="241"/>
      <c r="R4559" s="241"/>
      <c r="S4559" s="241"/>
      <c r="T4559" s="241"/>
      <c r="U4559" s="241"/>
      <c r="V4559" s="241"/>
      <c r="W4559" s="242"/>
      <c r="X4559" s="243"/>
      <c r="Y4559" s="49" t="str">
        <f t="shared" ref="Y4559" si="4765">IF(M4559="DNP","DNP",IF(M4559=1,"T",IF(M4559&gt;1,"W","L")))</f>
        <v>DNP</v>
      </c>
      <c r="Z4559" s="49" t="str">
        <f t="shared" si="4717"/>
        <v/>
      </c>
      <c r="AA4559" s="244" t="str">
        <f t="shared" si="4718"/>
        <v/>
      </c>
      <c r="AB4559" s="250">
        <f t="shared" ref="AB4559" si="4766">IF(AE4559&gt;=4,ROUNDDOWN((((VLOOKUP(MAX(AE4545:AE4559),AE4545:AK4562,7,FALSE)+VLOOKUP(MAX(AE4545:AE4559)-1,AE4545:AK4562,7,FALSE)+VLOOKUP(MAX(AE4545:AE4559)-2,AE4545:AK4562,7,FALSE)+VLOOKUP(MAX(AE4545:AE4559)-3,AE4545:AK4562,7,FALSE))/4)-36)*0.8,0),G4543)</f>
        <v>11</v>
      </c>
      <c r="AC4559" s="246">
        <f t="shared" si="4751"/>
        <v>15</v>
      </c>
      <c r="AD4559" t="str">
        <f>IF(L4559&lt;&gt;"DNP","P","DNP")</f>
        <v>DNP</v>
      </c>
      <c r="AE4559" s="52">
        <f>COUNTIF(AD4545:AD4559,"=P")</f>
        <v>0</v>
      </c>
      <c r="AF4559" t="str">
        <f t="shared" si="4721"/>
        <v>DNP</v>
      </c>
      <c r="AG4559" s="247">
        <f>IF(OR(W4559="DNP",W4559="")=TRUE,0,((W4564-W4559)*0.4)+(IF(Y4559="W",0.3,IF(Y4559="T",0,-0.3)))+(IF(X4559="",0,X4559*0.3)))+IF(OR(L4559="DNP",L4559="")=TRUE,0,((L4564-L4559)*0.4)+(IF(Y4559="W",0.3,IF(Y4559="T",0,-0.3)))+(IF(M4559="",0,M4559*0.3)))</f>
        <v>0</v>
      </c>
      <c r="AH4559" s="247">
        <f t="shared" si="4732"/>
        <v>0</v>
      </c>
      <c r="AI4559">
        <f t="shared" si="4725"/>
        <v>6</v>
      </c>
      <c r="AJ4559" t="e">
        <f t="shared" ref="AJ4559" si="4767">AI4559+VLOOKUP(A4559,$A$2498:$O$2602,15,FALSE)</f>
        <v>#N/A</v>
      </c>
      <c r="AK4559" t="str">
        <f t="shared" si="4723"/>
        <v>DNP</v>
      </c>
    </row>
    <row r="4560" spans="1:37" ht="16.5" thickBot="1" x14ac:dyDescent="0.3">
      <c r="A4560" s="238" t="str">
        <f>CONCATENATE($C$10,"Wk ",B4560,"P",A4543)</f>
        <v>2015Wk 16P64</v>
      </c>
      <c r="B4560" s="52">
        <v>16</v>
      </c>
      <c r="C4560" s="241"/>
      <c r="D4560" s="241"/>
      <c r="E4560" s="241"/>
      <c r="F4560" s="241"/>
      <c r="G4560" s="241"/>
      <c r="H4560" s="241"/>
      <c r="I4560" s="241"/>
      <c r="J4560" s="241"/>
      <c r="K4560" s="241"/>
      <c r="L4560" s="248"/>
      <c r="M4560" s="249"/>
      <c r="N4560" s="52" t="str">
        <f>IFERROR(VLOOKUP($A4560,$A$106:$Q$3105,5,FALSE),"DNP")</f>
        <v>DNP</v>
      </c>
      <c r="O4560" s="52" t="str">
        <f>IFERROR(VLOOKUP($A4560,$A$106:$Q$3105,6,FALSE),"DNP")</f>
        <v>DNP</v>
      </c>
      <c r="P4560" s="52" t="str">
        <f>IFERROR(VLOOKUP($A4560,$A$106:$Q$3105,7,FALSE),"DNP")</f>
        <v>DNP</v>
      </c>
      <c r="Q4560" s="52" t="str">
        <f>IFERROR(VLOOKUP($A4560,$A$106:$Q$3105,8,FALSE),"DNP")</f>
        <v>DNP</v>
      </c>
      <c r="R4560" s="52" t="str">
        <f>IFERROR(VLOOKUP($A4560,$A$106:$Q$3105,9,FALSE),"DNP")</f>
        <v>DNP</v>
      </c>
      <c r="S4560" s="52" t="str">
        <f>IFERROR(VLOOKUP($A4560,$A$106:$Q$3105,10,FALSE),"DNP")</f>
        <v>DNP</v>
      </c>
      <c r="T4560" s="52" t="str">
        <f>IFERROR(VLOOKUP($A4560,$A$106:$Q$3105,11,FALSE),"DNP")</f>
        <v>DNP</v>
      </c>
      <c r="U4560" s="52" t="str">
        <f>IFERROR(VLOOKUP($A4560,$A$106:$Q$3105,12,FALSE),"DNP")</f>
        <v>DNP</v>
      </c>
      <c r="V4560" s="52" t="str">
        <f>IFERROR(VLOOKUP($A4560,$A$106:$Q$3105,13,FALSE),"DNP")</f>
        <v>DNP</v>
      </c>
      <c r="W4560" s="239" t="str">
        <f>IF(OR(V4560="DNP",V4560=""),"DNP",SUM(N4560:V4560))</f>
        <v>DNP</v>
      </c>
      <c r="X4560" s="240" t="str">
        <f>IFERROR(VLOOKUP($A4560,$A$106:$Q$3105,17,FALSE),"DNP")</f>
        <v>DNP</v>
      </c>
      <c r="Y4560" s="49" t="str">
        <f t="shared" ref="Y4560" si="4768">IF(X4560="DNP","DNP",IF(X4560=1,"T",IF(X4560&gt;1,"W","L")))</f>
        <v>DNP</v>
      </c>
      <c r="Z4560" s="49" t="str">
        <f t="shared" si="4717"/>
        <v/>
      </c>
      <c r="AA4560" s="244" t="str">
        <f t="shared" si="4718"/>
        <v/>
      </c>
      <c r="AB4560" s="250">
        <f t="shared" ref="AB4560" si="4769">IF(AE4560&gt;=4,ROUNDDOWN((((VLOOKUP(MAX(AE4545:AE4560),AE4545:AK4562,7,FALSE)+VLOOKUP(MAX(AE4545:AE4560)-1,AE4545:AK4562,7,FALSE)+VLOOKUP(MAX(AE4545:AE4560)-2,AE4545:AK4562,7,FALSE)+VLOOKUP(MAX(AE4545:AE4560)-3,AE4545:AK4562,7,FALSE))/4)-36)*0.8,0),G4543)</f>
        <v>11</v>
      </c>
      <c r="AC4560" s="246">
        <f t="shared" si="4751"/>
        <v>16</v>
      </c>
      <c r="AD4560" t="str">
        <f>IF(W4560&lt;&gt;"DNP","P","DNP")</f>
        <v>DNP</v>
      </c>
      <c r="AE4560" s="52">
        <f>COUNTIF(AD4545:AD4560,"=P")</f>
        <v>0</v>
      </c>
      <c r="AF4560" t="str">
        <f t="shared" si="4721"/>
        <v>DNP</v>
      </c>
      <c r="AG4560" s="247">
        <f>IF(OR(W4560="DNP",W4560="")=TRUE,0,((W4564-W4560)*0.4)+(IF(Y4560="W",0.3,IF(Y4560="T",0,-0.3)))+(IF(X4560="",0,X4560*0.3)))+IF(OR(L4560="DNP",L4560="")=TRUE,0,((L4564-L4560)*0.4)+(IF(Y4560="W",0.3,IF(Y4560="T",0,-0.3)))+(IF(M4560="",0,M4560*0.3)))</f>
        <v>0</v>
      </c>
      <c r="AH4560" s="247">
        <f t="shared" si="4732"/>
        <v>0</v>
      </c>
      <c r="AI4560">
        <f t="shared" si="4725"/>
        <v>6</v>
      </c>
      <c r="AJ4560" t="e">
        <f t="shared" ref="AJ4560" si="4770">AI4560+VLOOKUP(A4560,$A$2665:$O$2769,15,FALSE)</f>
        <v>#N/A</v>
      </c>
      <c r="AK4560" t="str">
        <f t="shared" si="4723"/>
        <v>DNP</v>
      </c>
    </row>
    <row r="4561" spans="1:37" ht="16.5" thickBot="1" x14ac:dyDescent="0.3">
      <c r="A4561" s="238" t="str">
        <f>CONCATENATE($C$10,"Wk ",B4561,"P",A4543)</f>
        <v>2015Wk 17P64</v>
      </c>
      <c r="B4561" s="52">
        <v>17</v>
      </c>
      <c r="C4561" s="52" t="str">
        <f>IFERROR(VLOOKUP($A4561,$A$106:$Q$3105,5,FALSE),"DNP")</f>
        <v>DNP</v>
      </c>
      <c r="D4561" s="52" t="str">
        <f>IFERROR(VLOOKUP($A4561,$A$106:$Q$3105,6,FALSE),"DNP")</f>
        <v>DNP</v>
      </c>
      <c r="E4561" s="52" t="str">
        <f>IFERROR(VLOOKUP($A4561,$A$106:$Q$3105,7,FALSE),"DNP")</f>
        <v>DNP</v>
      </c>
      <c r="F4561" s="52" t="str">
        <f>IFERROR(VLOOKUP($A4561,$A$106:$Q$3105,8,FALSE),"DNP")</f>
        <v>DNP</v>
      </c>
      <c r="G4561" s="52" t="str">
        <f>IFERROR(VLOOKUP($A4561,$A$106:$Q$3105,9,FALSE),"DNP")</f>
        <v>DNP</v>
      </c>
      <c r="H4561" s="52" t="str">
        <f>IFERROR(VLOOKUP($A4561,$A$106:$Q$3105,10,FALSE),"DNP")</f>
        <v>DNP</v>
      </c>
      <c r="I4561" s="52" t="str">
        <f>IFERROR(VLOOKUP($A4561,$A$106:$Q$3105,11,FALSE),"DNP")</f>
        <v>DNP</v>
      </c>
      <c r="J4561" s="52" t="str">
        <f>IFERROR(VLOOKUP($A4561,$A$106:$Q$3105,12,FALSE),"DNP")</f>
        <v>DNP</v>
      </c>
      <c r="K4561" s="52" t="str">
        <f>IFERROR(VLOOKUP($A4561,$A$106:$Q$3105,13,FALSE),"DNP")</f>
        <v>DNP</v>
      </c>
      <c r="L4561" s="239" t="str">
        <f>IF(OR(K4561="DNP",K4561=""),"DNP",SUM(C4561:K4561))</f>
        <v>DNP</v>
      </c>
      <c r="M4561" s="240" t="str">
        <f>IFERROR(VLOOKUP($A4561,$A$106:$Q$3105,17,FALSE),"DNP")</f>
        <v>DNP</v>
      </c>
      <c r="N4561" s="241"/>
      <c r="O4561" s="241"/>
      <c r="P4561" s="241"/>
      <c r="Q4561" s="241"/>
      <c r="R4561" s="241"/>
      <c r="S4561" s="241"/>
      <c r="T4561" s="241"/>
      <c r="U4561" s="241"/>
      <c r="V4561" s="241"/>
      <c r="W4561" s="242"/>
      <c r="X4561" s="243"/>
      <c r="Y4561" s="49" t="str">
        <f t="shared" ref="Y4561" si="4771">IF(M4561="DNP","DNP",IF(M4561=1,"T",IF(M4561&gt;1,"W","L")))</f>
        <v>DNP</v>
      </c>
      <c r="Z4561" s="49" t="str">
        <f t="shared" si="4717"/>
        <v/>
      </c>
      <c r="AA4561" s="244" t="str">
        <f t="shared" si="4718"/>
        <v/>
      </c>
      <c r="AB4561" s="250">
        <f t="shared" ref="AB4561" si="4772">IF(AE4561&gt;=4,ROUNDDOWN((((VLOOKUP(MAX(AE4545:AE4561),AE4545:AK4562,7,FALSE)+VLOOKUP(MAX(AE4545:AE4561)-1,AE4545:AK4562,7,FALSE)+VLOOKUP(MAX(AE4545:AE4561)-2,AE4545:AK4562,7,FALSE)+VLOOKUP(MAX(AE4545:AE4561)-3,AE4545:AK4562,7,FALSE))/4)-36)*0.8,0),G4543)</f>
        <v>11</v>
      </c>
      <c r="AC4561" s="246">
        <f t="shared" si="4751"/>
        <v>17</v>
      </c>
      <c r="AD4561" t="str">
        <f>IF(L4561&lt;&gt;"DNP","P","DNP")</f>
        <v>DNP</v>
      </c>
      <c r="AE4561" s="52">
        <f>COUNTIF(AD4545:AD4561,"=P")</f>
        <v>0</v>
      </c>
      <c r="AF4561" t="str">
        <f t="shared" si="4721"/>
        <v>DNP</v>
      </c>
      <c r="AG4561" s="247">
        <f>IF(OR(W4561="DNP",W4561="")=TRUE,0,((W4564-W4561)*0.4)+(IF(Y4561="W",0.3,IF(Y4561="T",0,-0.3)))+(IF(X4561="",0,X4561*0.3)))+IF(OR(L4561="DNP",L4561="")=TRUE,0,((L4564-L4561)*0.4)+(IF(Y4561="W",0.3,IF(Y4561="T",0,-0.3)))+(IF(M4561="",0,M4561*0.3)))</f>
        <v>0</v>
      </c>
      <c r="AH4561" s="247">
        <f t="shared" si="4732"/>
        <v>0</v>
      </c>
      <c r="AI4561">
        <f t="shared" si="4725"/>
        <v>6</v>
      </c>
      <c r="AJ4561" t="e">
        <f t="shared" ref="AJ4561" si="4773">AI4561+VLOOKUP(A4561,$A$2832:$O$2936,15,FALSE)</f>
        <v>#N/A</v>
      </c>
      <c r="AK4561" t="str">
        <f t="shared" si="4723"/>
        <v>DNP</v>
      </c>
    </row>
    <row r="4562" spans="1:37" ht="16.5" thickBot="1" x14ac:dyDescent="0.3">
      <c r="A4562" s="238" t="str">
        <f>CONCATENATE($C$10,"Wk ",B4562,"P",A4543)</f>
        <v>2015Wk 18P64</v>
      </c>
      <c r="B4562" s="52">
        <v>18</v>
      </c>
      <c r="C4562" s="241"/>
      <c r="D4562" s="241"/>
      <c r="E4562" s="241"/>
      <c r="F4562" s="241"/>
      <c r="G4562" s="241"/>
      <c r="H4562" s="241"/>
      <c r="I4562" s="241"/>
      <c r="J4562" s="241"/>
      <c r="K4562" s="241"/>
      <c r="L4562" s="248"/>
      <c r="M4562" s="249"/>
      <c r="N4562" s="52" t="str">
        <f>IFERROR(VLOOKUP($A4562,$A$106:$Q$3105,5,FALSE),"DNP")</f>
        <v>DNP</v>
      </c>
      <c r="O4562" s="52" t="str">
        <f>IFERROR(VLOOKUP($A4562,$A$106:$Q$3105,6,FALSE),"DNP")</f>
        <v>DNP</v>
      </c>
      <c r="P4562" s="52" t="str">
        <f>IFERROR(VLOOKUP($A4562,$A$106:$Q$3105,7,FALSE),"DNP")</f>
        <v>DNP</v>
      </c>
      <c r="Q4562" s="52" t="str">
        <f>IFERROR(VLOOKUP($A4562,$A$106:$Q$3105,8,FALSE),"DNP")</f>
        <v>DNP</v>
      </c>
      <c r="R4562" s="52" t="str">
        <f>IFERROR(VLOOKUP($A4562,$A$106:$Q$3105,9,FALSE),"DNP")</f>
        <v>DNP</v>
      </c>
      <c r="S4562" s="52" t="str">
        <f>IFERROR(VLOOKUP($A4562,$A$106:$Q$3105,10,FALSE),"DNP")</f>
        <v>DNP</v>
      </c>
      <c r="T4562" s="52" t="str">
        <f>IFERROR(VLOOKUP($A4562,$A$106:$Q$3105,11,FALSE),"DNP")</f>
        <v>DNP</v>
      </c>
      <c r="U4562" s="52" t="str">
        <f>IFERROR(VLOOKUP($A4562,$A$106:$Q$3105,12,FALSE),"DNP")</f>
        <v>DNP</v>
      </c>
      <c r="V4562" s="52" t="str">
        <f>IFERROR(VLOOKUP($A4562,$A$106:$Q$3105,13,FALSE),"DNP")</f>
        <v>DNP</v>
      </c>
      <c r="W4562" s="239" t="str">
        <f>IF(OR(V4562="DNP",V4562=""),"DNP",SUM(N4562:V4562))</f>
        <v>DNP</v>
      </c>
      <c r="X4562" s="240" t="str">
        <f>IFERROR(VLOOKUP($A4562,$A$106:$Q$3105,17,FALSE),"DNP")</f>
        <v>DNP</v>
      </c>
      <c r="Y4562" s="49" t="str">
        <f t="shared" ref="Y4562" si="4774">IF(X4562="DNP","DNP",IF(X4562=1,"T",IF(X4562&gt;1,"W","L")))</f>
        <v>DNP</v>
      </c>
      <c r="Z4562" s="49" t="str">
        <f t="shared" si="4717"/>
        <v/>
      </c>
      <c r="AA4562" s="244" t="str">
        <f t="shared" si="4718"/>
        <v/>
      </c>
      <c r="AB4562" s="250">
        <f t="shared" ref="AB4562" si="4775">IF(AE4562&gt;=4,ROUNDDOWN((((VLOOKUP(MAX(AE4545:AE4562),AE4545:AK4562,7,FALSE)+VLOOKUP(MAX(AE4545:AE4562)-1,AE4545:AK4562,7,FALSE)+VLOOKUP(MAX(AE4545:AE4562)-2,AE4545:AK4562,7,FALSE)+VLOOKUP(MAX(AE4545:AE4562)-3,AE4545:AK4562,7,FALSE))/4)-36)*0.8,0),G4543)</f>
        <v>11</v>
      </c>
      <c r="AC4562" s="246">
        <f t="shared" si="4751"/>
        <v>18</v>
      </c>
      <c r="AD4562" t="str">
        <f>IF(W4562&lt;&gt;"DNP","P","DNP")</f>
        <v>DNP</v>
      </c>
      <c r="AE4562" s="52">
        <f>COUNTIF(AD4545:AD4562,"=P")</f>
        <v>0</v>
      </c>
      <c r="AF4562" t="str">
        <f t="shared" si="4721"/>
        <v>DNP</v>
      </c>
      <c r="AG4562" s="247">
        <f>IF(OR(W4562="DNP",W4562="")=TRUE,0,((W4564-W4562)*0.4)+(IF(Y4562="W",0.3,IF(Y4562="T",0,-0.3)))+(IF(X4562="",0,X4562*0.3)))+IF(OR(L4562="DNP",L4562="")=TRUE,0,((L4564-L4562)*0.4)+(IF(Y4562="W",0.3,IF(Y4562="T",0,-0.3)))+(IF(M4562="",0,M4562*0.3)))</f>
        <v>0</v>
      </c>
      <c r="AH4562" s="247">
        <f t="shared" si="4732"/>
        <v>0</v>
      </c>
      <c r="AI4562">
        <f t="shared" si="4725"/>
        <v>6</v>
      </c>
      <c r="AJ4562" t="e">
        <f t="shared" ref="AJ4562" si="4776">AI4562+VLOOKUP(A4562,$A$2999:$O$3103,15,FALSE)</f>
        <v>#N/A</v>
      </c>
      <c r="AK4562" t="str">
        <f t="shared" si="4723"/>
        <v>DNP</v>
      </c>
    </row>
    <row r="4563" spans="1:37" ht="18" x14ac:dyDescent="0.25">
      <c r="A4563" s="238" t="str">
        <f>CONCATENATE($C$10,"S&amp;AP",A4543)</f>
        <v>2015S&amp;AP64</v>
      </c>
      <c r="B4563" s="251" t="s">
        <v>321</v>
      </c>
      <c r="C4563" s="252" t="str">
        <f>CONCATENATE(SUM(C4545:C4562)+100,COUNT(C4545:C4562)+100)</f>
        <v>100100</v>
      </c>
      <c r="D4563" s="252" t="str">
        <f t="shared" ref="D4563:K4563" si="4777">CONCATENATE(SUM(D4545:D4562)+100,COUNT(D4545:D4562)+100)</f>
        <v>100100</v>
      </c>
      <c r="E4563" s="252" t="str">
        <f t="shared" si="4777"/>
        <v>100100</v>
      </c>
      <c r="F4563" s="252" t="str">
        <f t="shared" si="4777"/>
        <v>100100</v>
      </c>
      <c r="G4563" s="252" t="str">
        <f t="shared" si="4777"/>
        <v>100100</v>
      </c>
      <c r="H4563" s="252" t="str">
        <f t="shared" si="4777"/>
        <v>100100</v>
      </c>
      <c r="I4563" s="252" t="str">
        <f t="shared" si="4777"/>
        <v>100100</v>
      </c>
      <c r="J4563" s="252" t="str">
        <f t="shared" si="4777"/>
        <v>100100</v>
      </c>
      <c r="K4563" s="252" t="str">
        <f t="shared" si="4777"/>
        <v>100100</v>
      </c>
      <c r="L4563" s="253"/>
      <c r="M4563" s="254">
        <f>SUM(M4545:M4562)</f>
        <v>0</v>
      </c>
      <c r="N4563" s="252" t="str">
        <f>CONCATENATE(SUM(N4545:N4562)+100,COUNT(N4545:N4562)+100)</f>
        <v>100100</v>
      </c>
      <c r="O4563" s="252" t="str">
        <f t="shared" ref="O4563:V4563" si="4778">CONCATENATE(SUM(O4545:O4562)+100,COUNT(O4545:O4562)+100)</f>
        <v>100100</v>
      </c>
      <c r="P4563" s="252" t="str">
        <f t="shared" si="4778"/>
        <v>100100</v>
      </c>
      <c r="Q4563" s="252" t="str">
        <f t="shared" si="4778"/>
        <v>100100</v>
      </c>
      <c r="R4563" s="252" t="str">
        <f t="shared" si="4778"/>
        <v>100100</v>
      </c>
      <c r="S4563" s="252" t="str">
        <f t="shared" si="4778"/>
        <v>100100</v>
      </c>
      <c r="T4563" s="252" t="str">
        <f t="shared" si="4778"/>
        <v>100100</v>
      </c>
      <c r="U4563" s="252" t="str">
        <f t="shared" si="4778"/>
        <v>100100</v>
      </c>
      <c r="V4563" s="252" t="str">
        <f t="shared" si="4778"/>
        <v>100100</v>
      </c>
      <c r="W4563" s="253"/>
      <c r="X4563" s="254">
        <f>SUM(X4545:X4562)</f>
        <v>0</v>
      </c>
      <c r="Y4563" s="255"/>
      <c r="Z4563" s="256"/>
      <c r="AA4563" s="257"/>
      <c r="AB4563" s="52"/>
      <c r="AC4563" s="52"/>
    </row>
    <row r="4564" spans="1:37" ht="18" x14ac:dyDescent="0.25">
      <c r="B4564" s="251" t="s">
        <v>322</v>
      </c>
      <c r="C4564" s="258" t="e">
        <f>AVERAGE(C4545:C4562)</f>
        <v>#DIV/0!</v>
      </c>
      <c r="D4564" s="258" t="e">
        <f t="shared" ref="D4564:K4564" si="4779">AVERAGE(D4545:D4562)</f>
        <v>#DIV/0!</v>
      </c>
      <c r="E4564" s="258" t="e">
        <f t="shared" si="4779"/>
        <v>#DIV/0!</v>
      </c>
      <c r="F4564" s="258" t="e">
        <f t="shared" si="4779"/>
        <v>#DIV/0!</v>
      </c>
      <c r="G4564" s="258" t="e">
        <f t="shared" si="4779"/>
        <v>#DIV/0!</v>
      </c>
      <c r="H4564" s="258" t="e">
        <f t="shared" si="4779"/>
        <v>#DIV/0!</v>
      </c>
      <c r="I4564" s="258" t="e">
        <f t="shared" si="4779"/>
        <v>#DIV/0!</v>
      </c>
      <c r="J4564" s="258" t="e">
        <f t="shared" si="4779"/>
        <v>#DIV/0!</v>
      </c>
      <c r="K4564" s="258" t="e">
        <f t="shared" si="4779"/>
        <v>#DIV/0!</v>
      </c>
      <c r="L4564" s="259" t="e">
        <f>SUM(C4564:K4564)</f>
        <v>#DIV/0!</v>
      </c>
      <c r="M4564" s="260"/>
      <c r="N4564" s="258" t="e">
        <f>AVERAGE(N4545:N4562)</f>
        <v>#DIV/0!</v>
      </c>
      <c r="O4564" s="258" t="e">
        <f t="shared" ref="O4564:V4564" si="4780">AVERAGE(O4545:O4562)</f>
        <v>#DIV/0!</v>
      </c>
      <c r="P4564" s="261" t="e">
        <f t="shared" si="4780"/>
        <v>#DIV/0!</v>
      </c>
      <c r="Q4564" s="261" t="e">
        <f t="shared" si="4780"/>
        <v>#DIV/0!</v>
      </c>
      <c r="R4564" s="261" t="e">
        <f t="shared" si="4780"/>
        <v>#DIV/0!</v>
      </c>
      <c r="S4564" s="261" t="e">
        <f t="shared" si="4780"/>
        <v>#DIV/0!</v>
      </c>
      <c r="T4564" s="261" t="e">
        <f t="shared" si="4780"/>
        <v>#DIV/0!</v>
      </c>
      <c r="U4564" s="261" t="e">
        <f t="shared" si="4780"/>
        <v>#DIV/0!</v>
      </c>
      <c r="V4564" s="261" t="e">
        <f t="shared" si="4780"/>
        <v>#DIV/0!</v>
      </c>
      <c r="W4564" s="262" t="e">
        <f>SUM(N4564:V4564)</f>
        <v>#DIV/0!</v>
      </c>
      <c r="X4564" s="260"/>
      <c r="Y4564" s="148"/>
      <c r="Z4564" s="263"/>
      <c r="AA4564" s="264"/>
      <c r="AB4564" s="52"/>
      <c r="AC4564" s="52"/>
    </row>
    <row r="4565" spans="1:37" x14ac:dyDescent="0.25">
      <c r="B4565" s="265"/>
      <c r="C4565" s="266"/>
      <c r="D4565" s="265"/>
      <c r="E4565" s="266"/>
      <c r="F4565" s="265"/>
      <c r="G4565" s="266"/>
      <c r="H4565" s="265"/>
      <c r="I4565" s="266"/>
      <c r="J4565" s="265"/>
      <c r="K4565" s="266"/>
      <c r="L4565" s="265"/>
      <c r="M4565" s="266"/>
      <c r="N4565" s="265"/>
      <c r="O4565" s="266"/>
      <c r="P4565" s="265"/>
      <c r="Q4565" s="266"/>
      <c r="R4565" s="265"/>
      <c r="S4565" s="266"/>
      <c r="T4565" s="265"/>
      <c r="U4565" s="266"/>
      <c r="V4565" s="265"/>
      <c r="W4565" s="266"/>
      <c r="X4565" s="265"/>
      <c r="Y4565" s="266"/>
      <c r="Z4565" s="265"/>
      <c r="AA4565" s="266"/>
      <c r="AB4565" s="265"/>
      <c r="AC4565" s="266"/>
    </row>
    <row r="4566" spans="1:37" ht="18.75" thickBot="1" x14ac:dyDescent="0.3">
      <c r="B4566" s="267"/>
      <c r="C4566" s="267"/>
      <c r="D4566" s="267"/>
      <c r="E4566" s="288" t="s">
        <v>323</v>
      </c>
      <c r="F4566" s="289"/>
      <c r="G4566" s="289"/>
      <c r="H4566" s="289"/>
      <c r="I4566" s="289"/>
      <c r="J4566" s="289"/>
      <c r="K4566" s="289"/>
      <c r="L4566" s="289"/>
      <c r="M4566" s="289"/>
    </row>
    <row r="4567" spans="1:37" ht="16.5" thickBot="1" x14ac:dyDescent="0.3">
      <c r="B4567" s="267"/>
      <c r="C4567" s="52"/>
      <c r="D4567" s="268" t="s">
        <v>324</v>
      </c>
      <c r="E4567" s="290" t="s">
        <v>325</v>
      </c>
      <c r="F4567" s="291"/>
      <c r="G4567" s="291"/>
      <c r="H4567" s="291"/>
      <c r="I4567" s="291"/>
      <c r="J4567" s="291"/>
      <c r="K4567" s="291"/>
      <c r="L4567" s="291"/>
      <c r="M4567" s="292"/>
      <c r="P4567" t="s">
        <v>326</v>
      </c>
      <c r="R4567" t="s">
        <v>327</v>
      </c>
    </row>
    <row r="4568" spans="1:37" x14ac:dyDescent="0.25">
      <c r="B4568" s="267"/>
      <c r="C4568" s="52"/>
      <c r="D4568" s="269">
        <f>MAX(AC4545:AC4562)</f>
        <v>18</v>
      </c>
      <c r="E4568" s="270" t="s">
        <v>328</v>
      </c>
      <c r="F4568" s="271" t="s">
        <v>329</v>
      </c>
      <c r="G4568" s="271" t="s">
        <v>330</v>
      </c>
      <c r="H4568" s="271" t="s">
        <v>331</v>
      </c>
      <c r="I4568" s="271" t="s">
        <v>332</v>
      </c>
      <c r="J4568" s="271" t="s">
        <v>19</v>
      </c>
      <c r="K4568" s="271" t="s">
        <v>333</v>
      </c>
      <c r="L4568" s="271" t="s">
        <v>334</v>
      </c>
      <c r="M4568" s="272" t="s">
        <v>312</v>
      </c>
      <c r="N4568" t="s">
        <v>318</v>
      </c>
      <c r="O4568" s="273" t="s">
        <v>18</v>
      </c>
      <c r="P4568" s="274" t="s">
        <v>335</v>
      </c>
      <c r="Q4568" s="274" t="s">
        <v>336</v>
      </c>
      <c r="R4568" t="s">
        <v>0</v>
      </c>
      <c r="S4568" t="s">
        <v>1</v>
      </c>
      <c r="T4568" t="s">
        <v>13</v>
      </c>
      <c r="U4568" t="s">
        <v>337</v>
      </c>
      <c r="V4568" s="237" t="s">
        <v>338</v>
      </c>
      <c r="W4568" s="237" t="s">
        <v>339</v>
      </c>
      <c r="X4568" s="237" t="s">
        <v>340</v>
      </c>
      <c r="Y4568" s="237" t="s">
        <v>341</v>
      </c>
      <c r="Z4568" s="237" t="s">
        <v>342</v>
      </c>
      <c r="AA4568" s="237" t="s">
        <v>343</v>
      </c>
      <c r="AB4568" s="237" t="s">
        <v>344</v>
      </c>
      <c r="AC4568" s="237" t="s">
        <v>345</v>
      </c>
    </row>
    <row r="4569" spans="1:37" ht="16.5" thickBot="1" x14ac:dyDescent="0.3">
      <c r="A4569" s="238" t="str">
        <f>CONCATENATE($C$10,"P",A4543)</f>
        <v>2015P64</v>
      </c>
      <c r="B4569" s="275"/>
      <c r="C4569" s="52" t="str">
        <f>C4543</f>
        <v>Dave Hook</v>
      </c>
      <c r="D4569" s="276">
        <f>IF(D4568=0,G4543,VLOOKUP(D4568,B4545:AB4562,27,FALSE))</f>
        <v>11</v>
      </c>
      <c r="E4569" s="277">
        <f>E4572+E4575</f>
        <v>0</v>
      </c>
      <c r="F4569" s="277">
        <f>F4572+F4575</f>
        <v>0</v>
      </c>
      <c r="G4569" s="277">
        <f>G4572+G4575</f>
        <v>0</v>
      </c>
      <c r="H4569" s="277">
        <f>H4572+H4575</f>
        <v>0</v>
      </c>
      <c r="I4569" s="277">
        <f>I4572+I4575</f>
        <v>0</v>
      </c>
      <c r="J4569" s="278" t="e">
        <f>E4569/I4569</f>
        <v>#DIV/0!</v>
      </c>
      <c r="K4569" s="279" t="e">
        <f>F4569/SUM(F4569:H4569)</f>
        <v>#DIV/0!</v>
      </c>
      <c r="L4569" s="277">
        <f>L4572+L4575</f>
        <v>0</v>
      </c>
      <c r="M4569" s="277">
        <f>M4572+M4575</f>
        <v>0</v>
      </c>
      <c r="N4569" s="247">
        <f>VLOOKUP(D4568,AC4545:AH4562,6,FALSE)</f>
        <v>0</v>
      </c>
      <c r="O4569">
        <f>IFERROR(VLOOKUP(D4568,AC4545:AI4562,7,FALSE),AI4545)</f>
        <v>6</v>
      </c>
      <c r="P4569" s="134" t="e">
        <f>IF(D4569&lt;=-1,ROUNDUP(((((ROUNDDOWN((AVERAGE(L4545:L4562,W4545:W4562)-36)*0.8,0)+0.001)/0.8)+36)*(COUNT(L4545:L4562,W4545:W4562)+1))-SUM(L4545:L4562,W4545:W4562),0),ROUNDUP(((((ROUNDDOWN((AVERAGE(L4545:L4562,W4545:W4562)-36)*0.8,0)+1)/0.8)+36)*(COUNT(L4545:L4562,W4545:W4562)+1))-SUM(L4545:L4562,W4545:W4562),0))</f>
        <v>#DIV/0!</v>
      </c>
      <c r="Q4569" s="134" t="e">
        <f>IF(ROUNDDOWN((AVERAGE(L4545:L4562,W4545:W4562)-36)*0.8,0)&lt;=0,ROUNDDOWN(((((ROUNDDOWN((AVERAGE(L4545:L4562,W4545:W4562)-36)*0.8,0)-1)/0.8)+36)*(COUNT(L4545:L4562,W4545:W4562)+1))-SUM(L4545:L4562,W4545:W4562),0),ROUNDDOWN(((((ROUNDDOWN((AVERAGE(L4545:L4562,W4545:W4562)-36)*0.8,0)-0.001)/0.8)+36)*(COUNT(L4545:L4562,W4545:W4562)+1))-SUM(L4545:L4562,W4545:W4562),0))</f>
        <v>#DIV/0!</v>
      </c>
      <c r="R4569" s="247" t="e">
        <f>L4564</f>
        <v>#DIV/0!</v>
      </c>
      <c r="S4569" s="247" t="e">
        <f>W4564</f>
        <v>#DIV/0!</v>
      </c>
      <c r="T4569">
        <f>SUMIF(AD4545:AD4562,"P",AI4545:AI4562)</f>
        <v>0</v>
      </c>
      <c r="U4569">
        <f>SUMIF(AD4545:AD4562,"P",AJ4545:AJ4562)</f>
        <v>0</v>
      </c>
      <c r="V4569" s="280" t="e">
        <f>SUM(COUNTIF(C4545:C4562,3),COUNTIF(D4545:D4562,2),COUNTIF(E4545:E4562,3),COUNTIF(F4545:F4562,2),COUNTIF(G4545:G4562,2),COUNTIF(H4545:H4562,1),COUNTIF(I4545:I4562,2),COUNTIF(J4545:J4562,1),COUNTIF(K4545:K4562,2),COUNTIF(N4545:N4562,2),COUNTIF(O4545:O4562,2),COUNTIF(P4545:P4562,3),COUNTIF(Q4545:Q4562,2),COUNTIF(R4545:R4562,1),COUNTIF(S4545:S4562,2),COUNTIF(T4545:T4562,1),COUNTIF(U4545:U4562,2),COUNTIF(V4545:V4562,3))/(9*MAX($AE4545:$AE4562))</f>
        <v>#DIV/0!</v>
      </c>
      <c r="W4569" s="280" t="e">
        <f>SUM(COUNTIF(C4545:C4562,4),COUNTIF(D4545:D4562,3),COUNTIF(E4545:E4562,4),COUNTIF(F4545:F4562,3),COUNTIF(G4545:G4562,3),COUNTIF(H4545:H4562,2),COUNTIF(I4545:I4562,3),COUNTIF(J4545:J4562,2),COUNTIF(K4545:K4562,3),COUNTIF(N4545:N4562,3),COUNTIF(O4545:O4562,3),COUNTIF(P4545:P4562,4),COUNTIF(Q4545:Q4562,3),COUNTIF(R4545:R4562,2),COUNTIF(S4545:S4562,3),COUNTIF(T4545:T4562,2),COUNTIF(U4545:U4562,3),COUNTIF(V4545:V4562,4))/(9*MAX($AE4545:$AE4562))</f>
        <v>#DIV/0!</v>
      </c>
      <c r="X4569" s="280" t="e">
        <f>SUM(COUNTIF(C4545:C4562,5),COUNTIF(D4545:D4562,4),COUNTIF(E4545:E4562,5),COUNTIF(F4545:F4562,4),COUNTIF(G4545:G4562,4),COUNTIF(H4545:H4562,3),COUNTIF(I4545:I4562,4),COUNTIF(J4545:J4562,3),COUNTIF(K4545:K4562,4),COUNTIF(N4545:N4562,4),COUNTIF(O4545:O4562,4),COUNTIF(P4545:P4562,5),COUNTIF(Q4545:Q4562,4),COUNTIF(R4545:R4562,3),COUNTIF(S4545:S4562,4),COUNTIF(T4545:T4562,3),COUNTIF(U4545:U4562,4),COUNTIF(V4545:V4562,5))/(9*MAX($AE4545:$AE4562))</f>
        <v>#DIV/0!</v>
      </c>
      <c r="Y4569" s="280" t="e">
        <f>SUM(COUNTIF(C4545:C4562,6),COUNTIF(D4545:D4562,5),COUNTIF(E4545:E4562,6),COUNTIF(F4545:F4562,5),COUNTIF(G4545:G4562,5),COUNTIF(H4545:H4562,4),COUNTIF(I4545:I4562,5),COUNTIF(J4545:J4562,4),COUNTIF(K4545:K4562,5),COUNTIF(N4545:N4562,5),COUNTIF(O4545:O4562,5),COUNTIF(P4545:P4562,6),COUNTIF(Q4545:Q4562,5),COUNTIF(R4545:R4562,4),COUNTIF(S4545:S4562,5),COUNTIF(T4545:T4562,4),COUNTIF(U4545:U4562,5),COUNTIF(V4545:V4562,6))/(9*MAX($AE4545:$AE4562))</f>
        <v>#DIV/0!</v>
      </c>
      <c r="Z4569" s="280" t="e">
        <f>SUM(COUNTIF(C4545:C4562,"&gt;=7"),COUNTIF(D4545:D4562,"&gt;=6"),COUNTIF(E4545:E4562,"&gt;=7"),COUNTIF(F4545:F4562,"&gt;=6"),COUNTIF(G4545:G4562,"&gt;=6"),COUNTIF(H4545:H4562,"&gt;=5"),COUNTIF(I4545:I4562,"&gt;=6"),COUNTIF(J4545:J4562,"&gt;=5"),COUNTIF(K4545:K4562,"&gt;=6"),COUNTIF(N4545:N4562,"&gt;=6"),COUNTIF(O4545:O4562,"&gt;=6"),COUNTIF(P4545:P4562,"&gt;=7"),COUNTIF(Q4545:Q4562,"&gt;=6"),COUNTIF(R4545:R4562,"&gt;=5"),COUNTIF(S4545:S4562,"&gt;=6"),COUNTIF(T4545:T4562,"&gt;=5"),COUNTIF(U4545:U4562,"&gt;=6"),COUNTIF(V4545:V4562,"&gt;=7"))/(9*MAX($AE4545:$AE4562))</f>
        <v>#DIV/0!</v>
      </c>
      <c r="AA4569">
        <f>AVERAGE(AI4545:AI4554)</f>
        <v>6</v>
      </c>
      <c r="AB4569">
        <f t="shared" ref="AB4569" si="4781">MAX(AI4545:AI4562)</f>
        <v>6</v>
      </c>
      <c r="AC4569">
        <f>MIN(AI4545:AI4561)</f>
        <v>6</v>
      </c>
    </row>
    <row r="4570" spans="1:37" x14ac:dyDescent="0.25">
      <c r="E4570" s="290" t="s">
        <v>346</v>
      </c>
      <c r="F4570" s="291"/>
      <c r="G4570" s="291"/>
      <c r="H4570" s="291"/>
      <c r="I4570" s="291"/>
      <c r="J4570" s="291"/>
      <c r="K4570" s="291"/>
      <c r="L4570" s="291"/>
      <c r="M4570" s="292"/>
    </row>
    <row r="4571" spans="1:37" x14ac:dyDescent="0.25">
      <c r="E4571" s="270" t="s">
        <v>328</v>
      </c>
      <c r="F4571" s="271" t="s">
        <v>329</v>
      </c>
      <c r="G4571" s="271" t="s">
        <v>330</v>
      </c>
      <c r="H4571" s="271" t="s">
        <v>331</v>
      </c>
      <c r="I4571" s="271" t="s">
        <v>332</v>
      </c>
      <c r="J4571" s="271" t="s">
        <v>19</v>
      </c>
      <c r="K4571" s="271" t="s">
        <v>333</v>
      </c>
      <c r="L4571" s="271" t="s">
        <v>334</v>
      </c>
      <c r="M4571" s="272" t="s">
        <v>312</v>
      </c>
    </row>
    <row r="4572" spans="1:37" ht="16.5" thickBot="1" x14ac:dyDescent="0.3">
      <c r="E4572" s="281">
        <f>M4563</f>
        <v>0</v>
      </c>
      <c r="F4572" s="199">
        <f>COUNTIF(M4545:M4562,"&gt;10")</f>
        <v>0</v>
      </c>
      <c r="G4572" s="199">
        <f>COUNTIF(M4545:M4562,"&lt;10")</f>
        <v>0</v>
      </c>
      <c r="H4572" s="199">
        <f>COUNTIF(M4545:M4562,"=10")</f>
        <v>0</v>
      </c>
      <c r="I4572" s="199">
        <f>SUM(F4572:H4572)*2</f>
        <v>0</v>
      </c>
      <c r="J4572" s="278" t="e">
        <f>E4572/I4572</f>
        <v>#DIV/0!</v>
      </c>
      <c r="K4572" s="279" t="e">
        <f>F4572/SUM(F4572:H4572)</f>
        <v>#DIV/0!</v>
      </c>
      <c r="L4572" s="282">
        <f>SUM(Z4545,Z4547,Z4549,Z4551,Z4553,Z4555,Z4557,Z4559,Z4561)</f>
        <v>0</v>
      </c>
      <c r="M4572" s="283">
        <f>SUM(AA4545,AA4547,AA4549,AA4551,AA4553,AA4555,AA4557,AA4559,AA4561)</f>
        <v>0</v>
      </c>
    </row>
    <row r="4573" spans="1:37" x14ac:dyDescent="0.25">
      <c r="E4573" s="290" t="s">
        <v>347</v>
      </c>
      <c r="F4573" s="291"/>
      <c r="G4573" s="291"/>
      <c r="H4573" s="291"/>
      <c r="I4573" s="291"/>
      <c r="J4573" s="291"/>
      <c r="K4573" s="291"/>
      <c r="L4573" s="291"/>
      <c r="M4573" s="292"/>
    </row>
    <row r="4574" spans="1:37" x14ac:dyDescent="0.25">
      <c r="E4574" s="270" t="s">
        <v>328</v>
      </c>
      <c r="F4574" s="271" t="s">
        <v>329</v>
      </c>
      <c r="G4574" s="271" t="s">
        <v>330</v>
      </c>
      <c r="H4574" s="271" t="s">
        <v>331</v>
      </c>
      <c r="I4574" s="271" t="s">
        <v>332</v>
      </c>
      <c r="J4574" s="271" t="s">
        <v>19</v>
      </c>
      <c r="K4574" s="271" t="s">
        <v>333</v>
      </c>
      <c r="L4574" s="271" t="s">
        <v>334</v>
      </c>
      <c r="M4574" s="272" t="s">
        <v>312</v>
      </c>
    </row>
    <row r="4575" spans="1:37" ht="16.5" thickBot="1" x14ac:dyDescent="0.3">
      <c r="E4575" s="281">
        <f>X4563</f>
        <v>0</v>
      </c>
      <c r="F4575" s="199">
        <f>COUNTIF(X4545:X4562,"&gt;10")</f>
        <v>0</v>
      </c>
      <c r="G4575" s="199">
        <f>COUNTIF(X4545:X4562,"&lt;10")</f>
        <v>0</v>
      </c>
      <c r="H4575" s="199">
        <f>COUNTIF(X4545:X4562,"=10")</f>
        <v>0</v>
      </c>
      <c r="I4575" s="199">
        <f>SUM(F4575:H4575)*2</f>
        <v>0</v>
      </c>
      <c r="J4575" s="278" t="e">
        <f>E4575/I4575</f>
        <v>#DIV/0!</v>
      </c>
      <c r="K4575" s="279" t="e">
        <f>F4575/SUM(F4575:H4575)</f>
        <v>#DIV/0!</v>
      </c>
      <c r="L4575" s="284">
        <f>SUM(Z4546,Z4548,Z4550,Z4552,Z4554,Z4556,Z4558,Z4560,Z4562)</f>
        <v>0</v>
      </c>
      <c r="M4575" s="285">
        <f>SUM(AA4546,AA4548,AA4550,AA4552,AA4554,AA4556,AA4558,AA4560,AA4562)</f>
        <v>0</v>
      </c>
    </row>
    <row r="4577" spans="1:37" ht="16.5" thickBot="1" x14ac:dyDescent="0.3"/>
    <row r="4578" spans="1:37" ht="21" thickBot="1" x14ac:dyDescent="0.35">
      <c r="A4578" s="223">
        <v>84</v>
      </c>
      <c r="B4578" s="224"/>
      <c r="C4578" s="225" t="s">
        <v>355</v>
      </c>
      <c r="D4578" s="225"/>
      <c r="E4578" s="225"/>
      <c r="F4578" s="23" t="s">
        <v>308</v>
      </c>
      <c r="G4578" s="226">
        <v>7</v>
      </c>
      <c r="I4578" s="225"/>
      <c r="J4578" s="52"/>
      <c r="K4578" s="52"/>
      <c r="L4578" s="231" t="s">
        <v>0</v>
      </c>
      <c r="M4578" s="287"/>
      <c r="N4578" s="225"/>
      <c r="O4578" s="225"/>
      <c r="P4578" s="225"/>
      <c r="Q4578" s="225"/>
      <c r="R4578" s="225" t="s">
        <v>309</v>
      </c>
      <c r="S4578" s="226"/>
      <c r="T4578" s="52"/>
      <c r="U4578" s="52"/>
      <c r="V4578" s="52"/>
      <c r="W4578" s="231" t="s">
        <v>1</v>
      </c>
      <c r="X4578" s="287"/>
      <c r="Y4578" s="52"/>
      <c r="Z4578" s="52"/>
      <c r="AA4578" s="52"/>
      <c r="AB4578" s="52"/>
      <c r="AC4578" s="52"/>
    </row>
    <row r="4579" spans="1:37" ht="16.5" thickBot="1" x14ac:dyDescent="0.3">
      <c r="B4579" s="52" t="s">
        <v>4</v>
      </c>
      <c r="C4579" s="228">
        <v>1</v>
      </c>
      <c r="D4579" s="229">
        <v>2</v>
      </c>
      <c r="E4579" s="229">
        <v>3</v>
      </c>
      <c r="F4579" s="229">
        <v>4</v>
      </c>
      <c r="G4579" s="229">
        <v>5</v>
      </c>
      <c r="H4579" s="229">
        <v>6</v>
      </c>
      <c r="I4579" s="229">
        <v>7</v>
      </c>
      <c r="J4579" s="229">
        <v>8</v>
      </c>
      <c r="K4579" s="230">
        <v>9</v>
      </c>
      <c r="L4579" s="231" t="s">
        <v>69</v>
      </c>
      <c r="M4579" s="232" t="s">
        <v>8</v>
      </c>
      <c r="N4579" s="233">
        <v>10</v>
      </c>
      <c r="O4579" s="234">
        <v>11</v>
      </c>
      <c r="P4579" s="234">
        <v>12</v>
      </c>
      <c r="Q4579" s="234">
        <v>13</v>
      </c>
      <c r="R4579" s="234">
        <v>14</v>
      </c>
      <c r="S4579" s="234">
        <v>15</v>
      </c>
      <c r="T4579" s="234">
        <v>16</v>
      </c>
      <c r="U4579" s="234">
        <v>17</v>
      </c>
      <c r="V4579" s="234">
        <v>18</v>
      </c>
      <c r="W4579" s="231" t="s">
        <v>69</v>
      </c>
      <c r="X4579" s="232" t="s">
        <v>8</v>
      </c>
      <c r="Y4579" s="235" t="s">
        <v>310</v>
      </c>
      <c r="Z4579" s="236" t="s">
        <v>311</v>
      </c>
      <c r="AA4579" s="235" t="s">
        <v>312</v>
      </c>
      <c r="AB4579" s="235" t="s">
        <v>313</v>
      </c>
      <c r="AC4579" s="237" t="s">
        <v>314</v>
      </c>
      <c r="AD4579" s="237" t="s">
        <v>315</v>
      </c>
      <c r="AE4579" s="237" t="s">
        <v>316</v>
      </c>
      <c r="AF4579" s="237" t="s">
        <v>192</v>
      </c>
      <c r="AG4579" s="237" t="s">
        <v>317</v>
      </c>
      <c r="AH4579" s="237" t="s">
        <v>318</v>
      </c>
      <c r="AI4579" s="237" t="s">
        <v>18</v>
      </c>
      <c r="AJ4579" s="237" t="s">
        <v>319</v>
      </c>
      <c r="AK4579" t="s">
        <v>69</v>
      </c>
    </row>
    <row r="4580" spans="1:37" ht="16.5" thickBot="1" x14ac:dyDescent="0.3">
      <c r="A4580" s="238" t="str">
        <f>CONCATENATE($C$10,"Wk ",B4580,"P",A4578)</f>
        <v>2015Wk 1P84</v>
      </c>
      <c r="B4580" s="52">
        <v>1</v>
      </c>
      <c r="C4580" s="52" t="str">
        <f>IFERROR(VLOOKUP($A4580,$A$106:$Q$3105,5,FALSE),"DNP")</f>
        <v>DNP</v>
      </c>
      <c r="D4580" s="52" t="str">
        <f>IFERROR(VLOOKUP($A4580,$A$106:$Q$3105,6,FALSE),"DNP")</f>
        <v>DNP</v>
      </c>
      <c r="E4580" s="52" t="str">
        <f>IFERROR(VLOOKUP($A4580,$A$106:$Q$3105,7,FALSE),"DNP")</f>
        <v>DNP</v>
      </c>
      <c r="F4580" s="52" t="str">
        <f>IFERROR(VLOOKUP($A4580,$A$106:$Q$3105,8,FALSE),"DNP")</f>
        <v>DNP</v>
      </c>
      <c r="G4580" s="52" t="str">
        <f>IFERROR(VLOOKUP($A4580,$A$106:$Q$3105,9,FALSE),"DNP")</f>
        <v>DNP</v>
      </c>
      <c r="H4580" s="52" t="str">
        <f>IFERROR(VLOOKUP($A4580,$A$106:$Q$3105,10,FALSE),"DNP")</f>
        <v>DNP</v>
      </c>
      <c r="I4580" s="52" t="str">
        <f>IFERROR(VLOOKUP($A4580,$A$106:$Q$3105,11,FALSE),"DNP")</f>
        <v>DNP</v>
      </c>
      <c r="J4580" s="52" t="str">
        <f>IFERROR(VLOOKUP($A4580,$A$106:$Q$3105,12,FALSE),"DNP")</f>
        <v>DNP</v>
      </c>
      <c r="K4580" s="52" t="str">
        <f>IFERROR(VLOOKUP($A4580,$A$106:$Q$3105,13,FALSE),"DNP")</f>
        <v>DNP</v>
      </c>
      <c r="L4580" s="239" t="str">
        <f>IF(OR(K4580="DNP",K4580=""),"DNP",SUM(C4580:K4580))</f>
        <v>DNP</v>
      </c>
      <c r="M4580" s="240" t="str">
        <f>IFERROR(VLOOKUP($A4580,$A$106:$Q$3105,17,FALSE),"DNP")</f>
        <v>DNP</v>
      </c>
      <c r="N4580" s="241"/>
      <c r="O4580" s="241"/>
      <c r="P4580" s="241"/>
      <c r="Q4580" s="241"/>
      <c r="R4580" s="241"/>
      <c r="S4580" s="241"/>
      <c r="T4580" s="241"/>
      <c r="U4580" s="241"/>
      <c r="V4580" s="241"/>
      <c r="W4580" s="242"/>
      <c r="X4580" s="243"/>
      <c r="Y4580" s="49" t="str">
        <f>IF(M4580="DNP","DNP",IF(M4580=1,"T",IF(M4580&gt;1,"W","L")))</f>
        <v>DNP</v>
      </c>
      <c r="Z4580" s="49" t="str">
        <f t="shared" ref="Z4580:Z4597" si="4782">IFERROR(VLOOKUP($A4580,$A$106:$Q$3105,15,FALSE),"")</f>
        <v/>
      </c>
      <c r="AA4580" s="244" t="str">
        <f t="shared" ref="AA4580:AA4597" si="4783">IFERROR(VLOOKUP($A4580,$A$106:$Q$3105,16,FALSE),"")</f>
        <v/>
      </c>
      <c r="AB4580" s="245">
        <f t="shared" ref="AB4580" si="4784">G4578</f>
        <v>7</v>
      </c>
      <c r="AC4580" s="246">
        <f t="shared" ref="AC4580:AC4588" si="4785">IF(VLOOKUP(LEFT($A4580,8),$A$106:$Q$3105,17,FALSE)="Played",B4580,"")</f>
        <v>1</v>
      </c>
      <c r="AD4580" t="str">
        <f>IF(L4580&lt;&gt;"DNP","P","DNP")</f>
        <v>DNP</v>
      </c>
      <c r="AE4580" s="52">
        <f>COUNTIF(AD4580:AD4580,"=P")</f>
        <v>0</v>
      </c>
      <c r="AF4580" t="str">
        <f t="shared" ref="AF4580:AF4597" si="4786">IFERROR(VLOOKUP($A4580,$A$106:$R$3105,18,FALSE),"DNP")</f>
        <v>DNP</v>
      </c>
      <c r="AG4580" s="247">
        <f>IF(OR(W4580="DNP",W4580="")=TRUE,0,((W4599-W4580)*0.4)+(IF(Y4580="W",0.3,IF(Y4580="T",0,-0.3)))+(IF(X4580="",0,X4580*0.3)))+IF(OR(L4580="DNP",L4580="")=TRUE,0,((L4599-L4580)*0.4)+(IF(Y4580="W",0.3,IF(Y4580="T",0,-0.3)))+(IF(M4580="",0,M4580*0.3)))</f>
        <v>0</v>
      </c>
      <c r="AH4580" s="247">
        <f>AG4580</f>
        <v>0</v>
      </c>
      <c r="AI4580">
        <f>(34-(AB4580*2))/2</f>
        <v>10</v>
      </c>
      <c r="AJ4580" t="e">
        <f t="shared" ref="AJ4580" si="4787">AI4580+VLOOKUP(A4580,$A$160:$O$264,15,FALSE)</f>
        <v>#N/A</v>
      </c>
      <c r="AK4580" t="str">
        <f t="shared" ref="AK4580" si="4788">IFERROR(L4580+W4580,"DNP")</f>
        <v>DNP</v>
      </c>
    </row>
    <row r="4581" spans="1:37" ht="16.5" thickBot="1" x14ac:dyDescent="0.3">
      <c r="A4581" s="238" t="str">
        <f>CONCATENATE($C$10,"Wk ",B4581,"P",A4578)</f>
        <v>2015Wk 2P84</v>
      </c>
      <c r="B4581" s="52">
        <v>2</v>
      </c>
      <c r="C4581" s="241"/>
      <c r="D4581" s="241"/>
      <c r="E4581" s="241"/>
      <c r="F4581" s="241"/>
      <c r="G4581" s="241"/>
      <c r="H4581" s="241"/>
      <c r="I4581" s="241"/>
      <c r="J4581" s="241"/>
      <c r="K4581" s="241"/>
      <c r="L4581" s="248"/>
      <c r="M4581" s="249"/>
      <c r="N4581" s="52" t="str">
        <f>IFERROR(VLOOKUP($A4581,$A$106:$Q$3105,5,FALSE),"DNP")</f>
        <v>DNP</v>
      </c>
      <c r="O4581" s="52" t="str">
        <f>IFERROR(VLOOKUP($A4581,$A$106:$Q$3105,6,FALSE),"DNP")</f>
        <v>DNP</v>
      </c>
      <c r="P4581" s="52" t="str">
        <f>IFERROR(VLOOKUP($A4581,$A$106:$Q$3105,7,FALSE),"DNP")</f>
        <v>DNP</v>
      </c>
      <c r="Q4581" s="52" t="str">
        <f>IFERROR(VLOOKUP($A4581,$A$106:$Q$3105,8,FALSE),"DNP")</f>
        <v>DNP</v>
      </c>
      <c r="R4581" s="52" t="str">
        <f>IFERROR(VLOOKUP($A4581,$A$106:$Q$3105,9,FALSE),"DNP")</f>
        <v>DNP</v>
      </c>
      <c r="S4581" s="52" t="str">
        <f>IFERROR(VLOOKUP($A4581,$A$106:$Q$3105,10,FALSE),"DNP")</f>
        <v>DNP</v>
      </c>
      <c r="T4581" s="52" t="str">
        <f>IFERROR(VLOOKUP($A4581,$A$106:$Q$3105,11,FALSE),"DNP")</f>
        <v>DNP</v>
      </c>
      <c r="U4581" s="52" t="str">
        <f>IFERROR(VLOOKUP($A4581,$A$106:$Q$3105,12,FALSE),"DNP")</f>
        <v>DNP</v>
      </c>
      <c r="V4581" s="52" t="str">
        <f>IFERROR(VLOOKUP($A4581,$A$106:$Q$3105,13,FALSE),"DNP")</f>
        <v>DNP</v>
      </c>
      <c r="W4581" s="239" t="str">
        <f>IF(OR(V4581="DNP",V4581=""),"DNP",SUM(N4581:V4581))</f>
        <v>DNP</v>
      </c>
      <c r="X4581" s="240" t="str">
        <f>IFERROR(VLOOKUP($A4581,$A$106:$Q$3105,17,FALSE),"DNP")</f>
        <v>DNP</v>
      </c>
      <c r="Y4581" s="49" t="str">
        <f>IF(X4581="DNP","DNP",IF(X4581=1,"T",IF(X4581&gt;1,"W","L")))</f>
        <v>DNP</v>
      </c>
      <c r="Z4581" s="49" t="str">
        <f t="shared" si="4782"/>
        <v/>
      </c>
      <c r="AA4581" s="244" t="str">
        <f t="shared" si="4783"/>
        <v/>
      </c>
      <c r="AB4581" s="245">
        <f t="shared" ref="AB4581" si="4789">G4578</f>
        <v>7</v>
      </c>
      <c r="AC4581" s="246">
        <f t="shared" si="4785"/>
        <v>2</v>
      </c>
      <c r="AD4581" t="str">
        <f>IF(W4581&lt;&gt;"DNP","P","DNP")</f>
        <v>DNP</v>
      </c>
      <c r="AE4581" s="52">
        <f>COUNTIF(AD4580:AD4581,"=P")</f>
        <v>0</v>
      </c>
      <c r="AF4581" t="str">
        <f t="shared" si="4786"/>
        <v>DNP</v>
      </c>
      <c r="AG4581" s="247">
        <f>IF(OR(W4581="DNP",W4581="")=TRUE,0,((W4599-W4581)*0.4)+(IF(Y4581="W",0.3,IF(Y4581="T",0,-0.3)))+(IF(X4581="",0,X4581*0.3)))+IF(OR(L4581="DNP",L4581="")=TRUE,0,((L4599-L4581)*0.4)+(IF(Y4581="W",0.3,IF(Y4581="T",0,-0.3)))+(IF(M4581="",0,M4581*0.3)))</f>
        <v>0</v>
      </c>
      <c r="AH4581" s="247">
        <f>AG4581+(AG4580*0.67)</f>
        <v>0</v>
      </c>
      <c r="AI4581">
        <f t="shared" ref="AI4581:AI4597" si="4790">(34-(AB4581*2))/2</f>
        <v>10</v>
      </c>
      <c r="AJ4581" t="e">
        <f t="shared" ref="AJ4581" si="4791">AI4581+VLOOKUP(A4581,$A$327:$O$431,15,FALSE)</f>
        <v>#N/A</v>
      </c>
      <c r="AK4581" t="str">
        <f t="shared" si="4723"/>
        <v>DNP</v>
      </c>
    </row>
    <row r="4582" spans="1:37" ht="16.5" thickBot="1" x14ac:dyDescent="0.3">
      <c r="A4582" s="238" t="str">
        <f>CONCATENATE($C$10,"Wk ",B4582,"P",A4578)</f>
        <v>2015Wk 3P84</v>
      </c>
      <c r="B4582" s="52">
        <v>3</v>
      </c>
      <c r="C4582" s="52" t="str">
        <f>IFERROR(VLOOKUP($A4582,$A$106:$Q$3105,5,FALSE),"DNP")</f>
        <v>DNP</v>
      </c>
      <c r="D4582" s="52" t="str">
        <f>IFERROR(VLOOKUP($A4582,$A$106:$Q$3105,6,FALSE),"DNP")</f>
        <v>DNP</v>
      </c>
      <c r="E4582" s="52" t="str">
        <f>IFERROR(VLOOKUP($A4582,$A$106:$Q$3105,7,FALSE),"DNP")</f>
        <v>DNP</v>
      </c>
      <c r="F4582" s="52" t="str">
        <f>IFERROR(VLOOKUP($A4582,$A$106:$Q$3105,8,FALSE),"DNP")</f>
        <v>DNP</v>
      </c>
      <c r="G4582" s="52" t="str">
        <f>IFERROR(VLOOKUP($A4582,$A$106:$Q$3105,9,FALSE),"DNP")</f>
        <v>DNP</v>
      </c>
      <c r="H4582" s="52" t="str">
        <f>IFERROR(VLOOKUP($A4582,$A$106:$Q$3105,10,FALSE),"DNP")</f>
        <v>DNP</v>
      </c>
      <c r="I4582" s="52" t="str">
        <f>IFERROR(VLOOKUP($A4582,$A$106:$Q$3105,11,FALSE),"DNP")</f>
        <v>DNP</v>
      </c>
      <c r="J4582" s="52" t="str">
        <f>IFERROR(VLOOKUP($A4582,$A$106:$Q$3105,12,FALSE),"DNP")</f>
        <v>DNP</v>
      </c>
      <c r="K4582" s="52" t="str">
        <f>IFERROR(VLOOKUP($A4582,$A$106:$Q$3105,13,FALSE),"DNP")</f>
        <v>DNP</v>
      </c>
      <c r="L4582" s="239" t="str">
        <f>IF(OR(K4582="DNP",K4582=""),"DNP",SUM(C4582:K4582))</f>
        <v>DNP</v>
      </c>
      <c r="M4582" s="240" t="str">
        <f>IFERROR(VLOOKUP($A4582,$A$106:$Q$3105,17,FALSE),"DNP")</f>
        <v>DNP</v>
      </c>
      <c r="N4582" s="241"/>
      <c r="O4582" s="241"/>
      <c r="P4582" s="241"/>
      <c r="Q4582" s="241"/>
      <c r="R4582" s="241"/>
      <c r="S4582" s="241"/>
      <c r="T4582" s="241"/>
      <c r="U4582" s="241"/>
      <c r="V4582" s="241"/>
      <c r="W4582" s="242"/>
      <c r="X4582" s="243"/>
      <c r="Y4582" s="49" t="str">
        <f t="shared" ref="Y4582" si="4792">IF(M4582="DNP","DNP",IF(M4582=1,"T",IF(M4582&gt;1,"W","L")))</f>
        <v>DNP</v>
      </c>
      <c r="Z4582" s="49" t="str">
        <f t="shared" si="4782"/>
        <v/>
      </c>
      <c r="AA4582" s="244" t="str">
        <f t="shared" si="4783"/>
        <v/>
      </c>
      <c r="AB4582" s="250">
        <f t="shared" ref="AB4582" si="4793">G4578</f>
        <v>7</v>
      </c>
      <c r="AC4582" s="246">
        <f t="shared" si="4785"/>
        <v>3</v>
      </c>
      <c r="AD4582" t="str">
        <f>IF(L4582&lt;&gt;"DNP","P","DNP")</f>
        <v>DNP</v>
      </c>
      <c r="AE4582" s="52">
        <f>COUNTIF(AD4580:AD4582,"=P")</f>
        <v>0</v>
      </c>
      <c r="AF4582" t="str">
        <f t="shared" si="4786"/>
        <v>DNP</v>
      </c>
      <c r="AG4582" s="247">
        <f>IF(OR(W4582="DNP",W4582="")=TRUE,0,((W4599-W4582)*0.4)+(IF(Y4582="W",0.3,IF(Y4582="T",0,-0.3)))+(IF(X4582="",0,X4582*0.3)))+IF(OR(L4582="DNP",L4582="")=TRUE,0,((L4599-L4582)*0.4)+(IF(Y4582="W",0.3,IF(Y4582="T",0,-0.3)))+(IF(M4582="",0,M4582*0.3)))</f>
        <v>0</v>
      </c>
      <c r="AH4582" s="247">
        <f>AG4582+(AG4581*0.67)+AG4580*0.33</f>
        <v>0</v>
      </c>
      <c r="AI4582">
        <f t="shared" si="4790"/>
        <v>10</v>
      </c>
      <c r="AJ4582" t="e">
        <f t="shared" ref="AJ4582" si="4794">AI4582+VLOOKUP(A4582,$A$494:$O$598,15,FALSE)</f>
        <v>#N/A</v>
      </c>
      <c r="AK4582" t="str">
        <f t="shared" si="4723"/>
        <v>DNP</v>
      </c>
    </row>
    <row r="4583" spans="1:37" ht="16.5" thickBot="1" x14ac:dyDescent="0.3">
      <c r="A4583" s="238" t="str">
        <f>CONCATENATE($C$10,"Wk ",B4583,"P",A4578)</f>
        <v>2015Wk 4P84</v>
      </c>
      <c r="B4583" s="52">
        <v>4</v>
      </c>
      <c r="C4583" s="241"/>
      <c r="D4583" s="241"/>
      <c r="E4583" s="241"/>
      <c r="F4583" s="241"/>
      <c r="G4583" s="241"/>
      <c r="H4583" s="241"/>
      <c r="I4583" s="241"/>
      <c r="J4583" s="241"/>
      <c r="K4583" s="241"/>
      <c r="L4583" s="248"/>
      <c r="M4583" s="249"/>
      <c r="N4583" s="52" t="str">
        <f>IFERROR(VLOOKUP($A4583,$A$106:$Q$3105,5,FALSE),"DNP")</f>
        <v>DNP</v>
      </c>
      <c r="O4583" s="52" t="str">
        <f>IFERROR(VLOOKUP($A4583,$A$106:$Q$3105,6,FALSE),"DNP")</f>
        <v>DNP</v>
      </c>
      <c r="P4583" s="52" t="str">
        <f>IFERROR(VLOOKUP($A4583,$A$106:$Q$3105,7,FALSE),"DNP")</f>
        <v>DNP</v>
      </c>
      <c r="Q4583" s="52" t="str">
        <f>IFERROR(VLOOKUP($A4583,$A$106:$Q$3105,8,FALSE),"DNP")</f>
        <v>DNP</v>
      </c>
      <c r="R4583" s="52" t="str">
        <f>IFERROR(VLOOKUP($A4583,$A$106:$Q$3105,9,FALSE),"DNP")</f>
        <v>DNP</v>
      </c>
      <c r="S4583" s="52" t="str">
        <f>IFERROR(VLOOKUP($A4583,$A$106:$Q$3105,10,FALSE),"DNP")</f>
        <v>DNP</v>
      </c>
      <c r="T4583" s="52" t="str">
        <f>IFERROR(VLOOKUP($A4583,$A$106:$Q$3105,11,FALSE),"DNP")</f>
        <v>DNP</v>
      </c>
      <c r="U4583" s="52" t="str">
        <f>IFERROR(VLOOKUP($A4583,$A$106:$Q$3105,12,FALSE),"DNP")</f>
        <v>DNP</v>
      </c>
      <c r="V4583" s="52" t="str">
        <f>IFERROR(VLOOKUP($A4583,$A$106:$Q$3105,13,FALSE),"DNP")</f>
        <v>DNP</v>
      </c>
      <c r="W4583" s="239" t="str">
        <f>IF(OR(V4583="DNP",V4583=""),"DNP",SUM(N4583:V4583))</f>
        <v>DNP</v>
      </c>
      <c r="X4583" s="240" t="str">
        <f>IFERROR(VLOOKUP($A4583,$A$106:$Q$3105,17,FALSE),"DNP")</f>
        <v>DNP</v>
      </c>
      <c r="Y4583" s="49" t="str">
        <f t="shared" ref="Y4583" si="4795">IF(X4583="DNP","DNP",IF(X4583=1,"T",IF(X4583&gt;1,"W","L")))</f>
        <v>DNP</v>
      </c>
      <c r="Z4583" s="49" t="str">
        <f t="shared" si="4782"/>
        <v/>
      </c>
      <c r="AA4583" s="244" t="str">
        <f t="shared" si="4783"/>
        <v/>
      </c>
      <c r="AB4583" s="250">
        <f t="shared" ref="AB4583" si="4796">IF(AE4583&gt;=4,ROUNDDOWN((((VLOOKUP(MAX(AE4580:AE4583),AE4580:AK4597,7,FALSE)+VLOOKUP(MAX(AE4580:AE4583)-1,AE4580:AK4597,7,FALSE)+VLOOKUP(MAX(AE4580:AE4583)-2,AE4580:AK4597,7,FALSE)+VLOOKUP(MAX(AE4580:AE4583)-3,AE4580:AK4597,7,FALSE))/4)-36)*0.8,0),G4578)</f>
        <v>7</v>
      </c>
      <c r="AC4583" s="246">
        <f t="shared" si="4785"/>
        <v>4</v>
      </c>
      <c r="AD4583" t="str">
        <f>IF(W4583&lt;&gt;"DNP","P","DNP")</f>
        <v>DNP</v>
      </c>
      <c r="AE4583" s="52">
        <f>COUNTIF(AD4580:AD4583,"=P")</f>
        <v>0</v>
      </c>
      <c r="AF4583" t="str">
        <f t="shared" si="4786"/>
        <v>DNP</v>
      </c>
      <c r="AG4583" s="247">
        <f>IF(OR(W4583="DNP",W4583="")=TRUE,0,((W4599-W4583)*0.4)+(IF(Y4583="W",0.3,IF(Y4583="T",0,-0.3)))+(IF(X4583="",0,X4583*0.3)))+IF(OR(L4583="DNP",L4583="")=TRUE,0,((L4599-L4583)*0.4)+(IF(Y4583="W",0.3,IF(Y4583="T",0,-0.3)))+(IF(M4583="",0,M4583*0.3)))</f>
        <v>0</v>
      </c>
      <c r="AH4583" s="247">
        <f t="shared" ref="AH4583:AH4597" si="4797">AG4583+(AG4582*0.67)+AG4581*0.33</f>
        <v>0</v>
      </c>
      <c r="AI4583">
        <f t="shared" si="4790"/>
        <v>10</v>
      </c>
      <c r="AJ4583" t="e">
        <f t="shared" ref="AJ4583" si="4798">AI4583+VLOOKUP(A4583,$A$661:$O$765,15,FALSE)</f>
        <v>#N/A</v>
      </c>
      <c r="AK4583" t="str">
        <f t="shared" si="4723"/>
        <v>DNP</v>
      </c>
    </row>
    <row r="4584" spans="1:37" ht="16.5" thickBot="1" x14ac:dyDescent="0.3">
      <c r="A4584" s="238" t="str">
        <f>CONCATENATE($C$10,"Wk ",B4584,"P",A4578)</f>
        <v>2015Wk 5P84</v>
      </c>
      <c r="B4584" s="52">
        <v>5</v>
      </c>
      <c r="C4584" s="52" t="str">
        <f>IFERROR(VLOOKUP($A4584,$A$106:$Q$3105,5,FALSE),"DNP")</f>
        <v>DNP</v>
      </c>
      <c r="D4584" s="52" t="str">
        <f>IFERROR(VLOOKUP($A4584,$A$106:$Q$3105,6,FALSE),"DNP")</f>
        <v>DNP</v>
      </c>
      <c r="E4584" s="52" t="str">
        <f>IFERROR(VLOOKUP($A4584,$A$106:$Q$3105,7,FALSE),"DNP")</f>
        <v>DNP</v>
      </c>
      <c r="F4584" s="52" t="str">
        <f>IFERROR(VLOOKUP($A4584,$A$106:$Q$3105,8,FALSE),"DNP")</f>
        <v>DNP</v>
      </c>
      <c r="G4584" s="52" t="str">
        <f>IFERROR(VLOOKUP($A4584,$A$106:$Q$3105,9,FALSE),"DNP")</f>
        <v>DNP</v>
      </c>
      <c r="H4584" s="52" t="str">
        <f>IFERROR(VLOOKUP($A4584,$A$106:$Q$3105,10,FALSE),"DNP")</f>
        <v>DNP</v>
      </c>
      <c r="I4584" s="52" t="str">
        <f>IFERROR(VLOOKUP($A4584,$A$106:$Q$3105,11,FALSE),"DNP")</f>
        <v>DNP</v>
      </c>
      <c r="J4584" s="52" t="str">
        <f>IFERROR(VLOOKUP($A4584,$A$106:$Q$3105,12,FALSE),"DNP")</f>
        <v>DNP</v>
      </c>
      <c r="K4584" s="52" t="str">
        <f>IFERROR(VLOOKUP($A4584,$A$106:$Q$3105,13,FALSE),"DNP")</f>
        <v>DNP</v>
      </c>
      <c r="L4584" s="239" t="str">
        <f>IF(OR(K4584="DNP",K4584=""),"DNP",SUM(C4584:K4584))</f>
        <v>DNP</v>
      </c>
      <c r="M4584" s="240" t="str">
        <f>IFERROR(VLOOKUP($A4584,$A$106:$Q$3105,17,FALSE),"DNP")</f>
        <v>DNP</v>
      </c>
      <c r="N4584" s="241"/>
      <c r="O4584" s="241"/>
      <c r="P4584" s="241"/>
      <c r="Q4584" s="241"/>
      <c r="R4584" s="241"/>
      <c r="S4584" s="241"/>
      <c r="T4584" s="241"/>
      <c r="U4584" s="241"/>
      <c r="V4584" s="241"/>
      <c r="W4584" s="242"/>
      <c r="X4584" s="243"/>
      <c r="Y4584" s="49" t="str">
        <f t="shared" ref="Y4584" si="4799">IF(M4584="DNP","DNP",IF(M4584=1,"T",IF(M4584&gt;1,"W","L")))</f>
        <v>DNP</v>
      </c>
      <c r="Z4584" s="49" t="str">
        <f t="shared" si="4782"/>
        <v/>
      </c>
      <c r="AA4584" s="244" t="str">
        <f t="shared" si="4783"/>
        <v/>
      </c>
      <c r="AB4584" s="250">
        <f t="shared" ref="AB4584" si="4800">IF(AE4584&gt;=4,ROUNDDOWN((((VLOOKUP(MAX(AE4580:AE4584),AE4580:AK4597,7,FALSE)+VLOOKUP(MAX(AE4580:AE4584)-1,AE4580:AK4597,7,FALSE)+VLOOKUP(MAX(AE4580:AE4584)-2,AE4580:AK4597,7,FALSE)+VLOOKUP(MAX(AE4580:AE4584)-3,AE4580:AK4597,7,FALSE))/4)-36)*0.8,0),G4578)</f>
        <v>7</v>
      </c>
      <c r="AC4584" s="246">
        <f t="shared" si="4785"/>
        <v>5</v>
      </c>
      <c r="AD4584" t="str">
        <f>IF(L4584&lt;&gt;"DNP","P","DNP")</f>
        <v>DNP</v>
      </c>
      <c r="AE4584" s="52">
        <f>COUNTIF(AD4580:AD4584,"=P")</f>
        <v>0</v>
      </c>
      <c r="AF4584" t="str">
        <f t="shared" si="4786"/>
        <v>DNP</v>
      </c>
      <c r="AG4584" s="247">
        <f>IF(OR(W4584="DNP",W4584="")=TRUE,0,((W4599-W4584)*0.4)+(IF(Y4584="W",0.3,IF(Y4584="T",0,-0.3)))+(IF(X4584="",0,X4584*0.3)))+IF(OR(L4584="DNP",L4584="")=TRUE,0,((L4599-L4584)*0.4)+(IF(Y4584="W",0.3,IF(Y4584="T",0,-0.3)))+(IF(M4584="",0,M4584*0.3)))</f>
        <v>0</v>
      </c>
      <c r="AH4584" s="247">
        <f t="shared" si="4797"/>
        <v>0</v>
      </c>
      <c r="AI4584">
        <f t="shared" si="4790"/>
        <v>10</v>
      </c>
      <c r="AJ4584" t="e">
        <f t="shared" ref="AJ4584" si="4801">AI4584+VLOOKUP(A4584,$A$828:$O$932,15,FALSE)</f>
        <v>#N/A</v>
      </c>
      <c r="AK4584" t="str">
        <f t="shared" si="4723"/>
        <v>DNP</v>
      </c>
    </row>
    <row r="4585" spans="1:37" ht="16.5" thickBot="1" x14ac:dyDescent="0.3">
      <c r="A4585" s="238" t="str">
        <f>CONCATENATE($C$10,"Wk ",B4585,"P",A4578)</f>
        <v>2015Wk 6P84</v>
      </c>
      <c r="B4585" s="52">
        <v>6</v>
      </c>
      <c r="C4585" s="241"/>
      <c r="D4585" s="241"/>
      <c r="E4585" s="241"/>
      <c r="F4585" s="241"/>
      <c r="G4585" s="241"/>
      <c r="H4585" s="241"/>
      <c r="I4585" s="241"/>
      <c r="J4585" s="241"/>
      <c r="K4585" s="241"/>
      <c r="L4585" s="248"/>
      <c r="M4585" s="249"/>
      <c r="N4585" s="52" t="str">
        <f>IFERROR(VLOOKUP($A4585,$A$106:$Q$3105,5,FALSE),"DNP")</f>
        <v>DNP</v>
      </c>
      <c r="O4585" s="52" t="str">
        <f>IFERROR(VLOOKUP($A4585,$A$106:$Q$3105,6,FALSE),"DNP")</f>
        <v>DNP</v>
      </c>
      <c r="P4585" s="52" t="str">
        <f>IFERROR(VLOOKUP($A4585,$A$106:$Q$3105,7,FALSE),"DNP")</f>
        <v>DNP</v>
      </c>
      <c r="Q4585" s="52" t="str">
        <f>IFERROR(VLOOKUP($A4585,$A$106:$Q$3105,8,FALSE),"DNP")</f>
        <v>DNP</v>
      </c>
      <c r="R4585" s="52" t="str">
        <f>IFERROR(VLOOKUP($A4585,$A$106:$Q$3105,9,FALSE),"DNP")</f>
        <v>DNP</v>
      </c>
      <c r="S4585" s="52" t="str">
        <f>IFERROR(VLOOKUP($A4585,$A$106:$Q$3105,10,FALSE),"DNP")</f>
        <v>DNP</v>
      </c>
      <c r="T4585" s="52" t="str">
        <f>IFERROR(VLOOKUP($A4585,$A$106:$Q$3105,11,FALSE),"DNP")</f>
        <v>DNP</v>
      </c>
      <c r="U4585" s="52" t="str">
        <f>IFERROR(VLOOKUP($A4585,$A$106:$Q$3105,12,FALSE),"DNP")</f>
        <v>DNP</v>
      </c>
      <c r="V4585" s="52" t="str">
        <f>IFERROR(VLOOKUP($A4585,$A$106:$Q$3105,13,FALSE),"DNP")</f>
        <v>DNP</v>
      </c>
      <c r="W4585" s="239" t="str">
        <f>IF(OR(V4585="DNP",V4585=""),"DNP",SUM(N4585:V4585))</f>
        <v>DNP</v>
      </c>
      <c r="X4585" s="240" t="str">
        <f>IFERROR(VLOOKUP($A4585,$A$106:$Q$3105,17,FALSE),"DNP")</f>
        <v>DNP</v>
      </c>
      <c r="Y4585" s="49" t="str">
        <f t="shared" ref="Y4585" si="4802">IF(X4585="DNP","DNP",IF(X4585=1,"T",IF(X4585&gt;1,"W","L")))</f>
        <v>DNP</v>
      </c>
      <c r="Z4585" s="49" t="str">
        <f t="shared" si="4782"/>
        <v/>
      </c>
      <c r="AA4585" s="244" t="str">
        <f t="shared" si="4783"/>
        <v/>
      </c>
      <c r="AB4585" s="250">
        <f t="shared" ref="AB4585" si="4803">IF(AE4585&gt;=4,ROUNDDOWN((((VLOOKUP(MAX(AE4580:AE4585),AE4580:AK4597,7,FALSE)+VLOOKUP(MAX(AE4580:AE4585)-1,AE4580:AK4597,7,FALSE)+VLOOKUP(MAX(AE4580:AE4585)-2,AE4580:AK4597,7,FALSE)+VLOOKUP(MAX(AE4580:AE4585)-3,AE4580:AK4597,7,FALSE))/4)-36)*0.8,0),G4578)</f>
        <v>7</v>
      </c>
      <c r="AC4585" s="246">
        <f t="shared" si="4785"/>
        <v>6</v>
      </c>
      <c r="AD4585" t="str">
        <f>IF(W4585&lt;&gt;"DNP","P","DNP")</f>
        <v>DNP</v>
      </c>
      <c r="AE4585" s="52">
        <f>COUNTIF(AD4580:AD4585,"=P")</f>
        <v>0</v>
      </c>
      <c r="AF4585" t="str">
        <f t="shared" si="4786"/>
        <v>DNP</v>
      </c>
      <c r="AG4585" s="247">
        <f>IF(OR(W4585="DNP",W4585="")=TRUE,0,((W4599-W4585)*0.4)+(IF(Y4585="W",0.3,IF(Y4585="T",0,-0.3)))+(IF(X4585="",0,X4585*0.3)))+IF(OR(L4585="DNP",L4585="")=TRUE,0,((L4599-L4585)*0.4)+(IF(Y4585="W",0.3,IF(Y4585="T",0,-0.3)))+(IF(M4585="",0,M4585*0.3)))</f>
        <v>0</v>
      </c>
      <c r="AH4585" s="247">
        <f t="shared" si="4797"/>
        <v>0</v>
      </c>
      <c r="AI4585">
        <f t="shared" si="4790"/>
        <v>10</v>
      </c>
      <c r="AJ4585" t="e">
        <f t="shared" ref="AJ4585" si="4804">AI4585+VLOOKUP(A4585,$A$995:$O$1099,15,FALSE)</f>
        <v>#N/A</v>
      </c>
      <c r="AK4585" t="str">
        <f t="shared" si="4723"/>
        <v>DNP</v>
      </c>
    </row>
    <row r="4586" spans="1:37" ht="16.5" thickBot="1" x14ac:dyDescent="0.3">
      <c r="A4586" s="238" t="str">
        <f>CONCATENATE($C$10,"Wk ",B4586,"P",A4578)</f>
        <v>2015Wk 7P84</v>
      </c>
      <c r="B4586" s="52">
        <v>7</v>
      </c>
      <c r="C4586" s="52" t="str">
        <f>IFERROR(VLOOKUP($A4586,$A$106:$Q$3105,5,FALSE),"DNP")</f>
        <v>DNP</v>
      </c>
      <c r="D4586" s="52" t="str">
        <f>IFERROR(VLOOKUP($A4586,$A$106:$Q$3105,6,FALSE),"DNP")</f>
        <v>DNP</v>
      </c>
      <c r="E4586" s="52" t="str">
        <f>IFERROR(VLOOKUP($A4586,$A$106:$Q$3105,7,FALSE),"DNP")</f>
        <v>DNP</v>
      </c>
      <c r="F4586" s="52" t="str">
        <f>IFERROR(VLOOKUP($A4586,$A$106:$Q$3105,8,FALSE),"DNP")</f>
        <v>DNP</v>
      </c>
      <c r="G4586" s="52" t="str">
        <f>IFERROR(VLOOKUP($A4586,$A$106:$Q$3105,9,FALSE),"DNP")</f>
        <v>DNP</v>
      </c>
      <c r="H4586" s="52" t="str">
        <f>IFERROR(VLOOKUP($A4586,$A$106:$Q$3105,10,FALSE),"DNP")</f>
        <v>DNP</v>
      </c>
      <c r="I4586" s="52" t="str">
        <f>IFERROR(VLOOKUP($A4586,$A$106:$Q$3105,11,FALSE),"DNP")</f>
        <v>DNP</v>
      </c>
      <c r="J4586" s="52" t="str">
        <f>IFERROR(VLOOKUP($A4586,$A$106:$Q$3105,12,FALSE),"DNP")</f>
        <v>DNP</v>
      </c>
      <c r="K4586" s="52" t="str">
        <f>IFERROR(VLOOKUP($A4586,$A$106:$Q$3105,13,FALSE),"DNP")</f>
        <v>DNP</v>
      </c>
      <c r="L4586" s="239" t="str">
        <f>IF(OR(K4586="DNP",K4586=""),"DNP",SUM(C4586:K4586))</f>
        <v>DNP</v>
      </c>
      <c r="M4586" s="240" t="str">
        <f>IFERROR(VLOOKUP($A4586,$A$106:$Q$3105,17,FALSE),"DNP")</f>
        <v>DNP</v>
      </c>
      <c r="N4586" s="241"/>
      <c r="O4586" s="241"/>
      <c r="P4586" s="241"/>
      <c r="Q4586" s="241"/>
      <c r="R4586" s="241"/>
      <c r="S4586" s="241"/>
      <c r="T4586" s="241"/>
      <c r="U4586" s="241"/>
      <c r="V4586" s="241"/>
      <c r="W4586" s="242"/>
      <c r="X4586" s="243"/>
      <c r="Y4586" s="49" t="str">
        <f t="shared" ref="Y4586" si="4805">IF(M4586="DNP","DNP",IF(M4586=1,"T",IF(M4586&gt;1,"W","L")))</f>
        <v>DNP</v>
      </c>
      <c r="Z4586" s="49" t="str">
        <f t="shared" si="4782"/>
        <v/>
      </c>
      <c r="AA4586" s="244" t="str">
        <f t="shared" si="4783"/>
        <v/>
      </c>
      <c r="AB4586" s="250">
        <f t="shared" ref="AB4586" si="4806">IF(AE4586&gt;=4,ROUNDDOWN((((VLOOKUP(MAX(AE4580:AE4586),AE4580:AK4597,7,FALSE)+VLOOKUP(MAX(AE4580:AE4586)-1,AE4580:AK4597,7,FALSE)+VLOOKUP(MAX(AE4580:AE4586)-2,AE4580:AK4597,7,FALSE)+VLOOKUP(MAX(AE4580:AE4586)-3,AE4580:AK4597,7,FALSE))/4)-36)*0.8,0),G4578)</f>
        <v>7</v>
      </c>
      <c r="AC4586" s="246">
        <f t="shared" si="4785"/>
        <v>7</v>
      </c>
      <c r="AD4586" t="str">
        <f>IF(L4586&lt;&gt;"DNP","P","DNP")</f>
        <v>DNP</v>
      </c>
      <c r="AE4586" s="52">
        <f>COUNTIF(AD4580:AD4586,"=P")</f>
        <v>0</v>
      </c>
      <c r="AF4586" t="str">
        <f t="shared" si="4786"/>
        <v>DNP</v>
      </c>
      <c r="AG4586" s="247">
        <f>IF(OR(W4586="DNP",W4586="")=TRUE,0,((W4599-W4586)*0.4)+(IF(Y4586="W",0.3,IF(Y4586="T",0,-0.3)))+(IF(X4586="",0,X4586*0.3)))+IF(OR(L4586="DNP",L4586="")=TRUE,0,((L4599-L4586)*0.4)+(IF(Y4586="W",0.3,IF(Y4586="T",0,-0.3)))+(IF(M4586="",0,M4586*0.3)))</f>
        <v>0</v>
      </c>
      <c r="AH4586" s="247">
        <f t="shared" si="4797"/>
        <v>0</v>
      </c>
      <c r="AI4586">
        <f t="shared" si="4790"/>
        <v>10</v>
      </c>
      <c r="AJ4586" t="e">
        <f t="shared" ref="AJ4586" si="4807">AI4586+VLOOKUP(A4586,$A$1162:$O$1266,15,FALSE)</f>
        <v>#N/A</v>
      </c>
      <c r="AK4586" t="str">
        <f t="shared" si="4723"/>
        <v>DNP</v>
      </c>
    </row>
    <row r="4587" spans="1:37" ht="16.5" thickBot="1" x14ac:dyDescent="0.3">
      <c r="A4587" s="238" t="str">
        <f>CONCATENATE($C$10,"Wk ",B4587,"P",A4578)</f>
        <v>2015Wk 8P84</v>
      </c>
      <c r="B4587" s="52">
        <v>8</v>
      </c>
      <c r="C4587" s="241"/>
      <c r="D4587" s="241"/>
      <c r="E4587" s="241"/>
      <c r="F4587" s="241"/>
      <c r="G4587" s="241"/>
      <c r="H4587" s="241"/>
      <c r="I4587" s="241"/>
      <c r="J4587" s="241"/>
      <c r="K4587" s="241"/>
      <c r="L4587" s="248"/>
      <c r="M4587" s="249"/>
      <c r="N4587" s="52" t="str">
        <f>IFERROR(VLOOKUP($A4587,$A$106:$Q$3105,5,FALSE),"DNP")</f>
        <v>DNP</v>
      </c>
      <c r="O4587" s="52" t="str">
        <f>IFERROR(VLOOKUP($A4587,$A$106:$Q$3105,6,FALSE),"DNP")</f>
        <v>DNP</v>
      </c>
      <c r="P4587" s="52" t="str">
        <f>IFERROR(VLOOKUP($A4587,$A$106:$Q$3105,7,FALSE),"DNP")</f>
        <v>DNP</v>
      </c>
      <c r="Q4587" s="52" t="str">
        <f>IFERROR(VLOOKUP($A4587,$A$106:$Q$3105,8,FALSE),"DNP")</f>
        <v>DNP</v>
      </c>
      <c r="R4587" s="52" t="str">
        <f>IFERROR(VLOOKUP($A4587,$A$106:$Q$3105,9,FALSE),"DNP")</f>
        <v>DNP</v>
      </c>
      <c r="S4587" s="52" t="str">
        <f>IFERROR(VLOOKUP($A4587,$A$106:$Q$3105,10,FALSE),"DNP")</f>
        <v>DNP</v>
      </c>
      <c r="T4587" s="52" t="str">
        <f>IFERROR(VLOOKUP($A4587,$A$106:$Q$3105,11,FALSE),"DNP")</f>
        <v>DNP</v>
      </c>
      <c r="U4587" s="52" t="str">
        <f>IFERROR(VLOOKUP($A4587,$A$106:$Q$3105,12,FALSE),"DNP")</f>
        <v>DNP</v>
      </c>
      <c r="V4587" s="52" t="str">
        <f>IFERROR(VLOOKUP($A4587,$A$106:$Q$3105,13,FALSE),"DNP")</f>
        <v>DNP</v>
      </c>
      <c r="W4587" s="239" t="str">
        <f>IF(OR(V4587="DNP",V4587=""),"DNP",SUM(N4587:V4587))</f>
        <v>DNP</v>
      </c>
      <c r="X4587" s="240" t="str">
        <f>IFERROR(VLOOKUP($A4587,$A$106:$Q$3105,17,FALSE),"DNP")</f>
        <v>DNP</v>
      </c>
      <c r="Y4587" s="49" t="str">
        <f t="shared" ref="Y4587" si="4808">IF(X4587="DNP","DNP",IF(X4587=1,"T",IF(X4587&gt;1,"W","L")))</f>
        <v>DNP</v>
      </c>
      <c r="Z4587" s="49" t="str">
        <f t="shared" si="4782"/>
        <v/>
      </c>
      <c r="AA4587" s="244" t="str">
        <f t="shared" si="4783"/>
        <v/>
      </c>
      <c r="AB4587" s="250">
        <f t="shared" ref="AB4587" si="4809">IF(AE4587&gt;=4,ROUNDDOWN((((VLOOKUP(MAX(AE4580:AE4587),AE4580:AK4597,7,FALSE)+VLOOKUP(MAX(AE4580:AE4587)-1,AE4580:AK4597,7,FALSE)+VLOOKUP(MAX(AE4580:AE4587)-2,AE4580:AK4597,7,FALSE)+VLOOKUP(MAX(AE4580:AE4587)-3,AE4580:AK4597,7,FALSE))/4)-36)*0.8,0),G4578)</f>
        <v>7</v>
      </c>
      <c r="AC4587" s="246">
        <f t="shared" si="4785"/>
        <v>8</v>
      </c>
      <c r="AD4587" t="str">
        <f>IF(W4587&lt;&gt;"DNP","P","DNP")</f>
        <v>DNP</v>
      </c>
      <c r="AE4587" s="52">
        <f>COUNTIF(AD4580:AD4587,"=P")</f>
        <v>0</v>
      </c>
      <c r="AF4587" t="str">
        <f t="shared" si="4786"/>
        <v>DNP</v>
      </c>
      <c r="AG4587" s="247">
        <f>IF(OR(W4587="DNP",W4587="")=TRUE,0,((W4599-W4587)*0.4)+(IF(Y4587="W",0.3,IF(Y4587="T",0,-0.3)))+(IF(X4587="",0,X4587*0.3)))+IF(OR(L4587="DNP",L4587="")=TRUE,0,((L4599-L4587)*0.4)+(IF(Y4587="W",0.3,IF(Y4587="T",0,-0.3)))+(IF(M4587="",0,M4587*0.3)))</f>
        <v>0</v>
      </c>
      <c r="AH4587" s="247">
        <f t="shared" si="4797"/>
        <v>0</v>
      </c>
      <c r="AI4587">
        <f t="shared" si="4790"/>
        <v>10</v>
      </c>
      <c r="AJ4587" t="e">
        <f t="shared" ref="AJ4587" si="4810">AI4587+VLOOKUP(A4587,$A$1329:$O$1433,15,FALSE)</f>
        <v>#N/A</v>
      </c>
      <c r="AK4587" t="str">
        <f t="shared" si="4723"/>
        <v>DNP</v>
      </c>
    </row>
    <row r="4588" spans="1:37" ht="16.5" thickBot="1" x14ac:dyDescent="0.3">
      <c r="A4588" s="238" t="str">
        <f>CONCATENATE($C$10,"Wk ",B4588,"P",A4578)</f>
        <v>2015Wk 9P84</v>
      </c>
      <c r="B4588" s="52">
        <v>9</v>
      </c>
      <c r="C4588" s="52" t="str">
        <f>IFERROR(VLOOKUP($A4588,$A$106:$Q$3105,5,FALSE),"DNP")</f>
        <v>DNP</v>
      </c>
      <c r="D4588" s="52" t="str">
        <f>IFERROR(VLOOKUP($A4588,$A$106:$Q$3105,6,FALSE),"DNP")</f>
        <v>DNP</v>
      </c>
      <c r="E4588" s="52" t="str">
        <f>IFERROR(VLOOKUP($A4588,$A$106:$Q$3105,7,FALSE),"DNP")</f>
        <v>DNP</v>
      </c>
      <c r="F4588" s="52" t="str">
        <f>IFERROR(VLOOKUP($A4588,$A$106:$Q$3105,8,FALSE),"DNP")</f>
        <v>DNP</v>
      </c>
      <c r="G4588" s="52" t="str">
        <f>IFERROR(VLOOKUP($A4588,$A$106:$Q$3105,9,FALSE),"DNP")</f>
        <v>DNP</v>
      </c>
      <c r="H4588" s="52" t="str">
        <f>IFERROR(VLOOKUP($A4588,$A$106:$Q$3105,10,FALSE),"DNP")</f>
        <v>DNP</v>
      </c>
      <c r="I4588" s="52" t="str">
        <f>IFERROR(VLOOKUP($A4588,$A$106:$Q$3105,11,FALSE),"DNP")</f>
        <v>DNP</v>
      </c>
      <c r="J4588" s="52" t="str">
        <f>IFERROR(VLOOKUP($A4588,$A$106:$Q$3105,12,FALSE),"DNP")</f>
        <v>DNP</v>
      </c>
      <c r="K4588" s="52" t="str">
        <f>IFERROR(VLOOKUP($A4588,$A$106:$Q$3105,13,FALSE),"DNP")</f>
        <v>DNP</v>
      </c>
      <c r="L4588" s="239" t="str">
        <f>IF(OR(K4588="DNP",K4588=""),"DNP",SUM(C4588:K4588))</f>
        <v>DNP</v>
      </c>
      <c r="M4588" s="240" t="str">
        <f>IFERROR(VLOOKUP($A4588,$A$106:$Q$3105,17,FALSE),"DNP")</f>
        <v>DNP</v>
      </c>
      <c r="N4588" s="241"/>
      <c r="O4588" s="241"/>
      <c r="P4588" s="241"/>
      <c r="Q4588" s="241"/>
      <c r="R4588" s="241"/>
      <c r="S4588" s="241"/>
      <c r="T4588" s="241"/>
      <c r="U4588" s="241"/>
      <c r="V4588" s="241"/>
      <c r="W4588" s="242"/>
      <c r="X4588" s="243"/>
      <c r="Y4588" s="49" t="str">
        <f t="shared" ref="Y4588" si="4811">IF(M4588="DNP","DNP",IF(M4588=1,"T",IF(M4588&gt;1,"W","L")))</f>
        <v>DNP</v>
      </c>
      <c r="Z4588" s="49" t="str">
        <f t="shared" si="4782"/>
        <v/>
      </c>
      <c r="AA4588" s="244" t="str">
        <f t="shared" si="4783"/>
        <v/>
      </c>
      <c r="AB4588" s="250">
        <f t="shared" ref="AB4588" si="4812">IF(AE4588&gt;=4,ROUNDDOWN((((VLOOKUP(MAX(AE4580:AE4588),AE4580:AK4597,7,FALSE)+VLOOKUP(MAX(AE4580:AE4588)-1,AE4580:AK4597,7,FALSE)+VLOOKUP(MAX(AE4580:AE4588)-2,AE4580:AK4597,7,FALSE)+VLOOKUP(MAX(AE4580:AE4588)-3,AE4580:AK4597,7,FALSE))/4)-36)*0.8,0),G4578)</f>
        <v>7</v>
      </c>
      <c r="AC4588" s="246">
        <f t="shared" si="4785"/>
        <v>9</v>
      </c>
      <c r="AD4588" t="str">
        <f>IF(L4588&lt;&gt;"DNP","P","DNP")</f>
        <v>DNP</v>
      </c>
      <c r="AE4588" s="52">
        <f>COUNTIF(AD4580:AD4588,"=P")</f>
        <v>0</v>
      </c>
      <c r="AF4588" t="str">
        <f t="shared" si="4786"/>
        <v>DNP</v>
      </c>
      <c r="AG4588" s="247">
        <f>IF(OR(W4588="DNP",W4588="")=TRUE,0,((W4599-W4588)*0.4)+(IF(Y4588="W",0.3,IF(Y4588="T",0,-0.3)))+(IF(X4588="",0,X4588*0.3)))+IF(OR(L4588="DNP",L4588="")=TRUE,0,((L4599-L4588)*0.4)+(IF(Y4588="W",0.3,IF(Y4588="T",0,-0.3)))+(IF(M4588="",0,M4588*0.3)))</f>
        <v>0</v>
      </c>
      <c r="AH4588" s="247">
        <f t="shared" si="4797"/>
        <v>0</v>
      </c>
      <c r="AI4588">
        <f t="shared" si="4790"/>
        <v>10</v>
      </c>
      <c r="AJ4588" t="e">
        <f t="shared" ref="AJ4588" si="4813">AI4588+VLOOKUP(A4588,$A$1496:$O$1600,15,FALSE)</f>
        <v>#N/A</v>
      </c>
      <c r="AK4588" t="str">
        <f t="shared" si="4723"/>
        <v>DNP</v>
      </c>
    </row>
    <row r="4589" spans="1:37" ht="16.5" thickBot="1" x14ac:dyDescent="0.3">
      <c r="A4589" s="238" t="str">
        <f>CONCATENATE($C$10,"Wk ",B4589,"P",A4578)</f>
        <v>2015Wk 10P84</v>
      </c>
      <c r="B4589" s="52">
        <v>10</v>
      </c>
      <c r="C4589" s="241"/>
      <c r="D4589" s="241"/>
      <c r="E4589" s="241"/>
      <c r="F4589" s="241"/>
      <c r="G4589" s="241"/>
      <c r="H4589" s="241"/>
      <c r="I4589" s="241"/>
      <c r="J4589" s="241"/>
      <c r="K4589" s="241"/>
      <c r="L4589" s="248"/>
      <c r="M4589" s="249"/>
      <c r="N4589" s="52" t="str">
        <f>IFERROR(VLOOKUP($A4589,$A$106:$Q$3105,5,FALSE),"DNP")</f>
        <v>DNP</v>
      </c>
      <c r="O4589" s="52" t="str">
        <f>IFERROR(VLOOKUP($A4589,$A$106:$Q$3105,6,FALSE),"DNP")</f>
        <v>DNP</v>
      </c>
      <c r="P4589" s="52" t="str">
        <f>IFERROR(VLOOKUP($A4589,$A$106:$Q$3105,7,FALSE),"DNP")</f>
        <v>DNP</v>
      </c>
      <c r="Q4589" s="52" t="str">
        <f>IFERROR(VLOOKUP($A4589,$A$106:$Q$3105,8,FALSE),"DNP")</f>
        <v>DNP</v>
      </c>
      <c r="R4589" s="52" t="str">
        <f>IFERROR(VLOOKUP($A4589,$A$106:$Q$3105,9,FALSE),"DNP")</f>
        <v>DNP</v>
      </c>
      <c r="S4589" s="52" t="str">
        <f>IFERROR(VLOOKUP($A4589,$A$106:$Q$3105,10,FALSE),"DNP")</f>
        <v>DNP</v>
      </c>
      <c r="T4589" s="52" t="str">
        <f>IFERROR(VLOOKUP($A4589,$A$106:$Q$3105,11,FALSE),"DNP")</f>
        <v>DNP</v>
      </c>
      <c r="U4589" s="52" t="str">
        <f>IFERROR(VLOOKUP($A4589,$A$106:$Q$3105,12,FALSE),"DNP")</f>
        <v>DNP</v>
      </c>
      <c r="V4589" s="52" t="str">
        <f>IFERROR(VLOOKUP($A4589,$A$106:$Q$3105,13,FALSE),"DNP")</f>
        <v>DNP</v>
      </c>
      <c r="W4589" s="239" t="str">
        <f>IF(OR(V4589="DNP",V4589=""),"DNP",SUM(N4589:V4589))</f>
        <v>DNP</v>
      </c>
      <c r="X4589" s="240" t="str">
        <f>IFERROR(VLOOKUP($A4589,$A$106:$Q$3105,17,FALSE),"DNP")</f>
        <v>DNP</v>
      </c>
      <c r="Y4589" s="49" t="str">
        <f t="shared" ref="Y4589" si="4814">IF(X4589="DNP","DNP",IF(X4589=1,"T",IF(X4589&gt;1,"W","L")))</f>
        <v>DNP</v>
      </c>
      <c r="Z4589" s="49" t="str">
        <f t="shared" si="4782"/>
        <v/>
      </c>
      <c r="AA4589" s="244" t="str">
        <f t="shared" si="4783"/>
        <v/>
      </c>
      <c r="AB4589" s="250">
        <f t="shared" ref="AB4589" si="4815">IF(AE4589&gt;=4,ROUNDDOWN((((VLOOKUP(MAX(AE4580:AE4589),AE4580:AK4597,7,FALSE)+VLOOKUP(MAX(AE4580:AE4589)-1,AE4580:AK4597,7,FALSE)+VLOOKUP(MAX(AE4580:AE4589)-2,AE4580:AK4597,7,FALSE)+VLOOKUP(MAX(AE4580:AE4589)-3,AE4580:AK4597,7,FALSE))/4)-36)*0.8,0),G4578)</f>
        <v>7</v>
      </c>
      <c r="AC4589" s="246">
        <f t="shared" ref="AC4589:AC4597" si="4816">IF(VLOOKUP(LEFT($A4589,9),$A$106:$Q$3105,17,FALSE)="Played",B4589,"")</f>
        <v>10</v>
      </c>
      <c r="AD4589" t="str">
        <f>IF(W4589&lt;&gt;"DNP","P","DNP")</f>
        <v>DNP</v>
      </c>
      <c r="AE4589" s="52">
        <f>COUNTIF(AD4580:AD4589,"=P")</f>
        <v>0</v>
      </c>
      <c r="AF4589" t="str">
        <f t="shared" si="4786"/>
        <v>DNP</v>
      </c>
      <c r="AG4589" s="247">
        <f>IF(OR(W4589="DNP",W4589="")=TRUE,0,((W4599-W4589)*0.4)+(IF(Y4589="W",0.3,IF(Y4589="T",0,-0.3)))+(IF(X4589="",0,X4589*0.3)))+IF(OR(L4589="DNP",L4589="")=TRUE,0,((L4599-L4589)*0.4)+(IF(Y4589="W",0.3,IF(Y4589="T",0,-0.3)))+(IF(M4589="",0,M4589*0.3)))</f>
        <v>0</v>
      </c>
      <c r="AH4589" s="247">
        <f t="shared" si="4797"/>
        <v>0</v>
      </c>
      <c r="AI4589">
        <f t="shared" si="4790"/>
        <v>10</v>
      </c>
      <c r="AJ4589" t="e">
        <f t="shared" ref="AJ4589" si="4817">AI4589+VLOOKUP(A4589,$A$1663:$O$1767,15,FALSE)</f>
        <v>#N/A</v>
      </c>
      <c r="AK4589" t="str">
        <f t="shared" si="4723"/>
        <v>DNP</v>
      </c>
    </row>
    <row r="4590" spans="1:37" ht="16.5" thickBot="1" x14ac:dyDescent="0.3">
      <c r="A4590" s="238" t="str">
        <f>CONCATENATE($C$10,"Wk ",B4590,"P",A4578)</f>
        <v>2015Wk 11P84</v>
      </c>
      <c r="B4590" s="52">
        <v>11</v>
      </c>
      <c r="C4590" s="52" t="str">
        <f>IFERROR(VLOOKUP($A4590,$A$106:$Q$3105,5,FALSE),"DNP")</f>
        <v>DNP</v>
      </c>
      <c r="D4590" s="52" t="str">
        <f>IFERROR(VLOOKUP($A4590,$A$106:$Q$3105,6,FALSE),"DNP")</f>
        <v>DNP</v>
      </c>
      <c r="E4590" s="52" t="str">
        <f>IFERROR(VLOOKUP($A4590,$A$106:$Q$3105,7,FALSE),"DNP")</f>
        <v>DNP</v>
      </c>
      <c r="F4590" s="52" t="str">
        <f>IFERROR(VLOOKUP($A4590,$A$106:$Q$3105,8,FALSE),"DNP")</f>
        <v>DNP</v>
      </c>
      <c r="G4590" s="52" t="str">
        <f>IFERROR(VLOOKUP($A4590,$A$106:$Q$3105,9,FALSE),"DNP")</f>
        <v>DNP</v>
      </c>
      <c r="H4590" s="52" t="str">
        <f>IFERROR(VLOOKUP($A4590,$A$106:$Q$3105,10,FALSE),"DNP")</f>
        <v>DNP</v>
      </c>
      <c r="I4590" s="52" t="str">
        <f>IFERROR(VLOOKUP($A4590,$A$106:$Q$3105,11,FALSE),"DNP")</f>
        <v>DNP</v>
      </c>
      <c r="J4590" s="52" t="str">
        <f>IFERROR(VLOOKUP($A4590,$A$106:$Q$3105,12,FALSE),"DNP")</f>
        <v>DNP</v>
      </c>
      <c r="K4590" s="52" t="str">
        <f>IFERROR(VLOOKUP($A4590,$A$106:$Q$3105,13,FALSE),"DNP")</f>
        <v>DNP</v>
      </c>
      <c r="L4590" s="239" t="str">
        <f>IF(OR(K4590="DNP",K4590=""),"DNP",SUM(C4590:K4590))</f>
        <v>DNP</v>
      </c>
      <c r="M4590" s="240" t="str">
        <f>IFERROR(VLOOKUP($A4590,$A$106:$Q$3105,17,FALSE),"DNP")</f>
        <v>DNP</v>
      </c>
      <c r="N4590" s="241"/>
      <c r="O4590" s="241"/>
      <c r="P4590" s="241"/>
      <c r="Q4590" s="241"/>
      <c r="R4590" s="241"/>
      <c r="S4590" s="241"/>
      <c r="T4590" s="241"/>
      <c r="U4590" s="241"/>
      <c r="V4590" s="241"/>
      <c r="W4590" s="242"/>
      <c r="X4590" s="243"/>
      <c r="Y4590" s="49" t="str">
        <f t="shared" ref="Y4590" si="4818">IF(M4590="DNP","DNP",IF(M4590=1,"T",IF(M4590&gt;1,"W","L")))</f>
        <v>DNP</v>
      </c>
      <c r="Z4590" s="49" t="str">
        <f t="shared" si="4782"/>
        <v/>
      </c>
      <c r="AA4590" s="244" t="str">
        <f t="shared" si="4783"/>
        <v/>
      </c>
      <c r="AB4590" s="250">
        <f t="shared" ref="AB4590" si="4819">IF(AE4590&gt;=4,ROUNDDOWN((((VLOOKUP(MAX(AE4580:AE4590),AE4580:AK4597,7,FALSE)+VLOOKUP(MAX(AE4580:AE4590)-1,AE4580:AK4597,7,FALSE)+VLOOKUP(MAX(AE4580:AE4590)-2,AE4580:AK4597,7,FALSE)+VLOOKUP(MAX(AE4580:AE4590)-3,AE4580:AK4597,7,FALSE))/4)-36)*0.8,0),G4578)</f>
        <v>7</v>
      </c>
      <c r="AC4590" s="246">
        <f t="shared" si="4816"/>
        <v>11</v>
      </c>
      <c r="AD4590" t="str">
        <f>IF(L4590&lt;&gt;"DNP","P","DNP")</f>
        <v>DNP</v>
      </c>
      <c r="AE4590" s="52">
        <f>COUNTIF(AD4580:AD4590,"=P")</f>
        <v>0</v>
      </c>
      <c r="AF4590" t="str">
        <f t="shared" si="4786"/>
        <v>DNP</v>
      </c>
      <c r="AG4590" s="247">
        <f>IF(OR(W4590="DNP",W4590="")=TRUE,0,((W4599-W4590)*0.4)+(IF(Y4590="W",0.3,IF(Y4590="T",0,-0.3)))+(IF(X4590="",0,X4590*0.3)))+IF(OR(L4590="DNP",L4590="")=TRUE,0,((L4599-L4590)*0.4)+(IF(Y4590="W",0.3,IF(Y4590="T",0,-0.3)))+(IF(M4590="",0,M4590*0.3)))</f>
        <v>0</v>
      </c>
      <c r="AH4590" s="247">
        <f t="shared" si="4797"/>
        <v>0</v>
      </c>
      <c r="AI4590">
        <f t="shared" si="4790"/>
        <v>10</v>
      </c>
      <c r="AJ4590" t="e">
        <f t="shared" ref="AJ4590" si="4820">AI4590+VLOOKUP(A4590,$A$1830:$O$1934,15,FALSE)</f>
        <v>#N/A</v>
      </c>
      <c r="AK4590" t="str">
        <f t="shared" si="4723"/>
        <v>DNP</v>
      </c>
    </row>
    <row r="4591" spans="1:37" ht="16.5" thickBot="1" x14ac:dyDescent="0.3">
      <c r="A4591" s="238" t="str">
        <f>CONCATENATE($C$10,"Wk ",B4591,"P",A4578)</f>
        <v>2015Wk 12P84</v>
      </c>
      <c r="B4591" s="52">
        <v>12</v>
      </c>
      <c r="C4591" s="241"/>
      <c r="D4591" s="241"/>
      <c r="E4591" s="241"/>
      <c r="F4591" s="241"/>
      <c r="G4591" s="241"/>
      <c r="H4591" s="241"/>
      <c r="I4591" s="241"/>
      <c r="J4591" s="241"/>
      <c r="K4591" s="241"/>
      <c r="L4591" s="248"/>
      <c r="M4591" s="249"/>
      <c r="N4591" s="52" t="str">
        <f>IFERROR(VLOOKUP($A4591,$A$106:$Q$3105,5,FALSE),"DNP")</f>
        <v>DNP</v>
      </c>
      <c r="O4591" s="52" t="str">
        <f>IFERROR(VLOOKUP($A4591,$A$106:$Q$3105,6,FALSE),"DNP")</f>
        <v>DNP</v>
      </c>
      <c r="P4591" s="52" t="str">
        <f>IFERROR(VLOOKUP($A4591,$A$106:$Q$3105,7,FALSE),"DNP")</f>
        <v>DNP</v>
      </c>
      <c r="Q4591" s="52" t="str">
        <f>IFERROR(VLOOKUP($A4591,$A$106:$Q$3105,8,FALSE),"DNP")</f>
        <v>DNP</v>
      </c>
      <c r="R4591" s="52" t="str">
        <f>IFERROR(VLOOKUP($A4591,$A$106:$Q$3105,9,FALSE),"DNP")</f>
        <v>DNP</v>
      </c>
      <c r="S4591" s="52" t="str">
        <f>IFERROR(VLOOKUP($A4591,$A$106:$Q$3105,10,FALSE),"DNP")</f>
        <v>DNP</v>
      </c>
      <c r="T4591" s="52" t="str">
        <f>IFERROR(VLOOKUP($A4591,$A$106:$Q$3105,11,FALSE),"DNP")</f>
        <v>DNP</v>
      </c>
      <c r="U4591" s="52" t="str">
        <f>IFERROR(VLOOKUP($A4591,$A$106:$Q$3105,12,FALSE),"DNP")</f>
        <v>DNP</v>
      </c>
      <c r="V4591" s="52" t="str">
        <f>IFERROR(VLOOKUP($A4591,$A$106:$Q$3105,13,FALSE),"DNP")</f>
        <v>DNP</v>
      </c>
      <c r="W4591" s="239" t="str">
        <f>IF(OR(V4591="DNP",V4591=""),"DNP",SUM(N4591:V4591))</f>
        <v>DNP</v>
      </c>
      <c r="X4591" s="240" t="str">
        <f>IFERROR(VLOOKUP($A4591,$A$106:$Q$3105,17,FALSE),"DNP")</f>
        <v>DNP</v>
      </c>
      <c r="Y4591" s="49" t="str">
        <f t="shared" ref="Y4591" si="4821">IF(X4591="DNP","DNP",IF(X4591=1,"T",IF(X4591&gt;1,"W","L")))</f>
        <v>DNP</v>
      </c>
      <c r="Z4591" s="49" t="str">
        <f t="shared" si="4782"/>
        <v/>
      </c>
      <c r="AA4591" s="244" t="str">
        <f t="shared" si="4783"/>
        <v/>
      </c>
      <c r="AB4591" s="250">
        <f t="shared" ref="AB4591" si="4822">IF(AE4591&gt;=4,ROUNDDOWN((((VLOOKUP(MAX(AE4580:AE4591),AE4580:AK4597,7,FALSE)+VLOOKUP(MAX(AE4580:AE4591)-1,AE4580:AK4597,7,FALSE)+VLOOKUP(MAX(AE4580:AE4591)-2,AE4580:AK4597,7,FALSE)+VLOOKUP(MAX(AE4580:AE4591)-3,AE4580:AK4597,7,FALSE))/4)-36)*0.8,0),G4578)</f>
        <v>7</v>
      </c>
      <c r="AC4591" s="246">
        <f t="shared" si="4816"/>
        <v>12</v>
      </c>
      <c r="AD4591" t="str">
        <f>IF(W4591&lt;&gt;"DNP","P","DNP")</f>
        <v>DNP</v>
      </c>
      <c r="AE4591" s="52">
        <f>COUNTIF(AD4580:AD4591,"=P")</f>
        <v>0</v>
      </c>
      <c r="AF4591" t="str">
        <f t="shared" si="4786"/>
        <v>DNP</v>
      </c>
      <c r="AG4591" s="247">
        <f>IF(OR(W4591="DNP",W4591="")=TRUE,0,((W4599-W4591)*0.4)+(IF(Y4591="W",0.3,IF(Y4591="T",0,-0.3)))+(IF(X4591="",0,X4591*0.3)))+IF(OR(L4591="DNP",L4591="")=TRUE,0,((L4599-L4591)*0.4)+(IF(Y4591="W",0.3,IF(Y4591="T",0,-0.3)))+(IF(M4591="",0,M4591*0.3)))</f>
        <v>0</v>
      </c>
      <c r="AH4591" s="247">
        <f t="shared" si="4797"/>
        <v>0</v>
      </c>
      <c r="AI4591">
        <f t="shared" si="4790"/>
        <v>10</v>
      </c>
      <c r="AJ4591" t="e">
        <f t="shared" ref="AJ4591" si="4823">AI4591+VLOOKUP(A4591,$A$1997:$O$2101,15,FALSE)</f>
        <v>#N/A</v>
      </c>
      <c r="AK4591" t="str">
        <f t="shared" si="4723"/>
        <v>DNP</v>
      </c>
    </row>
    <row r="4592" spans="1:37" ht="16.5" thickBot="1" x14ac:dyDescent="0.3">
      <c r="A4592" s="238" t="str">
        <f>CONCATENATE($C$10,"Wk ",B4592,"P",A4578)</f>
        <v>2015Wk 13P84</v>
      </c>
      <c r="B4592" s="52">
        <v>13</v>
      </c>
      <c r="C4592" s="52" t="str">
        <f>IFERROR(VLOOKUP($A4592,$A$106:$Q$3105,5,FALSE),"DNP")</f>
        <v>DNP</v>
      </c>
      <c r="D4592" s="52" t="str">
        <f>IFERROR(VLOOKUP($A4592,$A$106:$Q$3105,6,FALSE),"DNP")</f>
        <v>DNP</v>
      </c>
      <c r="E4592" s="52" t="str">
        <f>IFERROR(VLOOKUP($A4592,$A$106:$Q$3105,7,FALSE),"DNP")</f>
        <v>DNP</v>
      </c>
      <c r="F4592" s="52" t="str">
        <f>IFERROR(VLOOKUP($A4592,$A$106:$Q$3105,8,FALSE),"DNP")</f>
        <v>DNP</v>
      </c>
      <c r="G4592" s="52" t="str">
        <f>IFERROR(VLOOKUP($A4592,$A$106:$Q$3105,9,FALSE),"DNP")</f>
        <v>DNP</v>
      </c>
      <c r="H4592" s="52" t="str">
        <f>IFERROR(VLOOKUP($A4592,$A$106:$Q$3105,10,FALSE),"DNP")</f>
        <v>DNP</v>
      </c>
      <c r="I4592" s="52" t="str">
        <f>IFERROR(VLOOKUP($A4592,$A$106:$Q$3105,11,FALSE),"DNP")</f>
        <v>DNP</v>
      </c>
      <c r="J4592" s="52" t="str">
        <f>IFERROR(VLOOKUP($A4592,$A$106:$Q$3105,12,FALSE),"DNP")</f>
        <v>DNP</v>
      </c>
      <c r="K4592" s="52" t="str">
        <f>IFERROR(VLOOKUP($A4592,$A$106:$Q$3105,13,FALSE),"DNP")</f>
        <v>DNP</v>
      </c>
      <c r="L4592" s="239" t="str">
        <f>IF(OR(K4592="DNP",K4592=""),"DNP",SUM(C4592:K4592))</f>
        <v>DNP</v>
      </c>
      <c r="M4592" s="240" t="str">
        <f>IFERROR(VLOOKUP($A4592,$A$106:$Q$3105,17,FALSE),"DNP")</f>
        <v>DNP</v>
      </c>
      <c r="N4592" s="241"/>
      <c r="O4592" s="241"/>
      <c r="P4592" s="241"/>
      <c r="Q4592" s="241"/>
      <c r="R4592" s="241"/>
      <c r="S4592" s="241"/>
      <c r="T4592" s="241"/>
      <c r="U4592" s="241"/>
      <c r="V4592" s="241"/>
      <c r="W4592" s="242"/>
      <c r="X4592" s="243"/>
      <c r="Y4592" s="49" t="str">
        <f t="shared" ref="Y4592" si="4824">IF(M4592="DNP","DNP",IF(M4592=1,"T",IF(M4592&gt;1,"W","L")))</f>
        <v>DNP</v>
      </c>
      <c r="Z4592" s="49" t="str">
        <f t="shared" si="4782"/>
        <v/>
      </c>
      <c r="AA4592" s="244" t="str">
        <f t="shared" si="4783"/>
        <v/>
      </c>
      <c r="AB4592" s="250">
        <f t="shared" ref="AB4592" si="4825">IF(AE4592&gt;=4,ROUNDDOWN((((VLOOKUP(MAX(AE4580:AE4592),AE4580:AK4597,7,FALSE)+VLOOKUP(MAX(AE4580:AE4592)-1,AE4580:AK4597,7,FALSE)+VLOOKUP(MAX(AE4580:AE4592)-2,AE4580:AK4597,7,FALSE)+VLOOKUP(MAX(AE4580:AE4592)-3,AE4580:AK4597,7,FALSE))/4)-36)*0.8,0),G4578)</f>
        <v>7</v>
      </c>
      <c r="AC4592" s="246">
        <f t="shared" si="4816"/>
        <v>13</v>
      </c>
      <c r="AD4592" t="str">
        <f>IF(L4592&lt;&gt;"DNP","P","DNP")</f>
        <v>DNP</v>
      </c>
      <c r="AE4592" s="52">
        <f>COUNTIF(AD4580:AD4592,"=P")</f>
        <v>0</v>
      </c>
      <c r="AF4592" t="str">
        <f t="shared" si="4786"/>
        <v>DNP</v>
      </c>
      <c r="AG4592" s="247">
        <f>IF(OR(W4592="DNP",W4592="")=TRUE,0,((W4599-W4592)*0.4)+(IF(Y4592="W",0.3,IF(Y4592="T",0,-0.3)))+(IF(X4592="",0,X4592*0.3)))+IF(OR(L4592="DNP",L4592="")=TRUE,0,((L4599-L4592)*0.4)+(IF(Y4592="W",0.3,IF(Y4592="T",0,-0.3)))+(IF(M4592="",0,M4592*0.3)))</f>
        <v>0</v>
      </c>
      <c r="AH4592" s="247">
        <f t="shared" si="4797"/>
        <v>0</v>
      </c>
      <c r="AI4592">
        <f t="shared" si="4790"/>
        <v>10</v>
      </c>
      <c r="AJ4592" t="e">
        <f t="shared" ref="AJ4592" si="4826">AI4592+VLOOKUP(A4592,$A$2164:$O$2268,15,FALSE)</f>
        <v>#N/A</v>
      </c>
      <c r="AK4592" t="str">
        <f t="shared" si="4723"/>
        <v>DNP</v>
      </c>
    </row>
    <row r="4593" spans="1:37" ht="16.5" thickBot="1" x14ac:dyDescent="0.3">
      <c r="A4593" s="238" t="str">
        <f>CONCATENATE($C$10,"Wk ",B4593,"P",A4578)</f>
        <v>2015Wk 14P84</v>
      </c>
      <c r="B4593" s="52">
        <v>14</v>
      </c>
      <c r="C4593" s="241"/>
      <c r="D4593" s="241"/>
      <c r="E4593" s="241"/>
      <c r="F4593" s="241"/>
      <c r="G4593" s="241"/>
      <c r="H4593" s="241"/>
      <c r="I4593" s="241"/>
      <c r="J4593" s="241"/>
      <c r="K4593" s="241"/>
      <c r="L4593" s="248"/>
      <c r="M4593" s="249"/>
      <c r="N4593" s="52" t="str">
        <f>IFERROR(VLOOKUP($A4593,$A$106:$Q$3105,5,FALSE),"DNP")</f>
        <v>DNP</v>
      </c>
      <c r="O4593" s="52" t="str">
        <f>IFERROR(VLOOKUP($A4593,$A$106:$Q$3105,6,FALSE),"DNP")</f>
        <v>DNP</v>
      </c>
      <c r="P4593" s="52" t="str">
        <f>IFERROR(VLOOKUP($A4593,$A$106:$Q$3105,7,FALSE),"DNP")</f>
        <v>DNP</v>
      </c>
      <c r="Q4593" s="52" t="str">
        <f>IFERROR(VLOOKUP($A4593,$A$106:$Q$3105,8,FALSE),"DNP")</f>
        <v>DNP</v>
      </c>
      <c r="R4593" s="52" t="str">
        <f>IFERROR(VLOOKUP($A4593,$A$106:$Q$3105,9,FALSE),"DNP")</f>
        <v>DNP</v>
      </c>
      <c r="S4593" s="52" t="str">
        <f>IFERROR(VLOOKUP($A4593,$A$106:$Q$3105,10,FALSE),"DNP")</f>
        <v>DNP</v>
      </c>
      <c r="T4593" s="52" t="str">
        <f>IFERROR(VLOOKUP($A4593,$A$106:$Q$3105,11,FALSE),"DNP")</f>
        <v>DNP</v>
      </c>
      <c r="U4593" s="52" t="str">
        <f>IFERROR(VLOOKUP($A4593,$A$106:$Q$3105,12,FALSE),"DNP")</f>
        <v>DNP</v>
      </c>
      <c r="V4593" s="52" t="str">
        <f>IFERROR(VLOOKUP($A4593,$A$106:$Q$3105,13,FALSE),"DNP")</f>
        <v>DNP</v>
      </c>
      <c r="W4593" s="239" t="str">
        <f>IF(OR(V4593="DNP",V4593=""),"DNP",SUM(N4593:V4593))</f>
        <v>DNP</v>
      </c>
      <c r="X4593" s="240" t="str">
        <f>IFERROR(VLOOKUP($A4593,$A$106:$Q$3105,17,FALSE),"DNP")</f>
        <v>DNP</v>
      </c>
      <c r="Y4593" s="49" t="str">
        <f t="shared" ref="Y4593" si="4827">IF(X4593="DNP","DNP",IF(X4593=1,"T",IF(X4593&gt;1,"W","L")))</f>
        <v>DNP</v>
      </c>
      <c r="Z4593" s="49" t="str">
        <f t="shared" si="4782"/>
        <v/>
      </c>
      <c r="AA4593" s="244" t="str">
        <f t="shared" si="4783"/>
        <v/>
      </c>
      <c r="AB4593" s="250">
        <f t="shared" ref="AB4593" si="4828">IF(AE4593&gt;=4,ROUNDDOWN((((VLOOKUP(MAX(AE4580:AE4593),AE4580:AK4597,7,FALSE)+VLOOKUP(MAX(AE4580:AE4593)-1,AE4580:AK4597,7,FALSE)+VLOOKUP(MAX(AE4580:AE4593)-2,AE4580:AK4597,7,FALSE)+VLOOKUP(MAX(AE4580:AE4593)-3,AE4580:AK4597,7,FALSE))/4)-36)*0.8,0),G4578)</f>
        <v>7</v>
      </c>
      <c r="AC4593" s="246">
        <f t="shared" si="4816"/>
        <v>14</v>
      </c>
      <c r="AD4593" t="str">
        <f>IF(W4593&lt;&gt;"DNP","P","DNP")</f>
        <v>DNP</v>
      </c>
      <c r="AE4593" s="52">
        <f>COUNTIF(AD4580:AD4593,"=P")</f>
        <v>0</v>
      </c>
      <c r="AF4593" t="str">
        <f t="shared" si="4786"/>
        <v>DNP</v>
      </c>
      <c r="AG4593" s="247">
        <f>IF(OR(W4593="DNP",W4593="")=TRUE,0,((W4599-W4593)*0.4)+(IF(Y4593="W",0.3,IF(Y4593="T",0,-0.3)))+(IF(X4593="",0,X4593*0.3)))+IF(OR(L4593="DNP",L4593="")=TRUE,0,((L4599-L4593)*0.4)+(IF(Y4593="W",0.3,IF(Y4593="T",0,-0.3)))+(IF(M4593="",0,M4593*0.3)))</f>
        <v>0</v>
      </c>
      <c r="AH4593" s="247">
        <f t="shared" si="4797"/>
        <v>0</v>
      </c>
      <c r="AI4593">
        <f t="shared" si="4790"/>
        <v>10</v>
      </c>
      <c r="AJ4593" t="e">
        <f t="shared" ref="AJ4593" si="4829">AI4593+VLOOKUP(A4593,$A$2331:$O$2435,15,FALSE)</f>
        <v>#N/A</v>
      </c>
      <c r="AK4593" t="str">
        <f t="shared" si="4723"/>
        <v>DNP</v>
      </c>
    </row>
    <row r="4594" spans="1:37" ht="16.5" thickBot="1" x14ac:dyDescent="0.3">
      <c r="A4594" s="238" t="str">
        <f>CONCATENATE($C$10,"Wk ",B4594,"P",A4578)</f>
        <v>2015Wk 15P84</v>
      </c>
      <c r="B4594" s="52">
        <v>15</v>
      </c>
      <c r="C4594" s="52" t="str">
        <f>IFERROR(VLOOKUP($A4594,$A$106:$Q$3105,5,FALSE),"DNP")</f>
        <v>DNP</v>
      </c>
      <c r="D4594" s="52" t="str">
        <f>IFERROR(VLOOKUP($A4594,$A$106:$Q$3105,6,FALSE),"DNP")</f>
        <v>DNP</v>
      </c>
      <c r="E4594" s="52" t="str">
        <f>IFERROR(VLOOKUP($A4594,$A$106:$Q$3105,7,FALSE),"DNP")</f>
        <v>DNP</v>
      </c>
      <c r="F4594" s="52" t="str">
        <f>IFERROR(VLOOKUP($A4594,$A$106:$Q$3105,8,FALSE),"DNP")</f>
        <v>DNP</v>
      </c>
      <c r="G4594" s="52" t="str">
        <f>IFERROR(VLOOKUP($A4594,$A$106:$Q$3105,9,FALSE),"DNP")</f>
        <v>DNP</v>
      </c>
      <c r="H4594" s="52" t="str">
        <f>IFERROR(VLOOKUP($A4594,$A$106:$Q$3105,10,FALSE),"DNP")</f>
        <v>DNP</v>
      </c>
      <c r="I4594" s="52" t="str">
        <f>IFERROR(VLOOKUP($A4594,$A$106:$Q$3105,11,FALSE),"DNP")</f>
        <v>DNP</v>
      </c>
      <c r="J4594" s="52" t="str">
        <f>IFERROR(VLOOKUP($A4594,$A$106:$Q$3105,12,FALSE),"DNP")</f>
        <v>DNP</v>
      </c>
      <c r="K4594" s="52" t="str">
        <f>IFERROR(VLOOKUP($A4594,$A$106:$Q$3105,13,FALSE),"DNP")</f>
        <v>DNP</v>
      </c>
      <c r="L4594" s="239" t="str">
        <f>IF(OR(K4594="DNP",K4594=""),"DNP",SUM(C4594:K4594))</f>
        <v>DNP</v>
      </c>
      <c r="M4594" s="240" t="str">
        <f>IFERROR(VLOOKUP($A4594,$A$106:$Q$3105,17,FALSE),"DNP")</f>
        <v>DNP</v>
      </c>
      <c r="N4594" s="241"/>
      <c r="O4594" s="241"/>
      <c r="P4594" s="241"/>
      <c r="Q4594" s="241"/>
      <c r="R4594" s="241"/>
      <c r="S4594" s="241"/>
      <c r="T4594" s="241"/>
      <c r="U4594" s="241"/>
      <c r="V4594" s="241"/>
      <c r="W4594" s="242"/>
      <c r="X4594" s="243"/>
      <c r="Y4594" s="49" t="str">
        <f t="shared" ref="Y4594" si="4830">IF(M4594="DNP","DNP",IF(M4594=1,"T",IF(M4594&gt;1,"W","L")))</f>
        <v>DNP</v>
      </c>
      <c r="Z4594" s="49" t="str">
        <f t="shared" si="4782"/>
        <v/>
      </c>
      <c r="AA4594" s="244" t="str">
        <f t="shared" si="4783"/>
        <v/>
      </c>
      <c r="AB4594" s="250">
        <f t="shared" ref="AB4594" si="4831">IF(AE4594&gt;=4,ROUNDDOWN((((VLOOKUP(MAX(AE4580:AE4594),AE4580:AK4597,7,FALSE)+VLOOKUP(MAX(AE4580:AE4594)-1,AE4580:AK4597,7,FALSE)+VLOOKUP(MAX(AE4580:AE4594)-2,AE4580:AK4597,7,FALSE)+VLOOKUP(MAX(AE4580:AE4594)-3,AE4580:AK4597,7,FALSE))/4)-36)*0.8,0),G4578)</f>
        <v>7</v>
      </c>
      <c r="AC4594" s="246">
        <f t="shared" si="4816"/>
        <v>15</v>
      </c>
      <c r="AD4594" t="str">
        <f>IF(L4594&lt;&gt;"DNP","P","DNP")</f>
        <v>DNP</v>
      </c>
      <c r="AE4594" s="52">
        <f>COUNTIF(AD4580:AD4594,"=P")</f>
        <v>0</v>
      </c>
      <c r="AF4594" t="str">
        <f t="shared" si="4786"/>
        <v>DNP</v>
      </c>
      <c r="AG4594" s="247">
        <f>IF(OR(W4594="DNP",W4594="")=TRUE,0,((W4599-W4594)*0.4)+(IF(Y4594="W",0.3,IF(Y4594="T",0,-0.3)))+(IF(X4594="",0,X4594*0.3)))+IF(OR(L4594="DNP",L4594="")=TRUE,0,((L4599-L4594)*0.4)+(IF(Y4594="W",0.3,IF(Y4594="T",0,-0.3)))+(IF(M4594="",0,M4594*0.3)))</f>
        <v>0</v>
      </c>
      <c r="AH4594" s="247">
        <f t="shared" si="4797"/>
        <v>0</v>
      </c>
      <c r="AI4594">
        <f t="shared" si="4790"/>
        <v>10</v>
      </c>
      <c r="AJ4594" t="e">
        <f t="shared" ref="AJ4594" si="4832">AI4594+VLOOKUP(A4594,$A$2498:$O$2602,15,FALSE)</f>
        <v>#N/A</v>
      </c>
      <c r="AK4594" t="str">
        <f t="shared" si="4723"/>
        <v>DNP</v>
      </c>
    </row>
    <row r="4595" spans="1:37" ht="16.5" thickBot="1" x14ac:dyDescent="0.3">
      <c r="A4595" s="238" t="str">
        <f>CONCATENATE($C$10,"Wk ",B4595,"P",A4578)</f>
        <v>2015Wk 16P84</v>
      </c>
      <c r="B4595" s="52">
        <v>16</v>
      </c>
      <c r="C4595" s="241"/>
      <c r="D4595" s="241"/>
      <c r="E4595" s="241"/>
      <c r="F4595" s="241"/>
      <c r="G4595" s="241"/>
      <c r="H4595" s="241"/>
      <c r="I4595" s="241"/>
      <c r="J4595" s="241"/>
      <c r="K4595" s="241"/>
      <c r="L4595" s="248"/>
      <c r="M4595" s="249"/>
      <c r="N4595" s="52" t="str">
        <f>IFERROR(VLOOKUP($A4595,$A$106:$Q$3105,5,FALSE),"DNP")</f>
        <v>DNP</v>
      </c>
      <c r="O4595" s="52" t="str">
        <f>IFERROR(VLOOKUP($A4595,$A$106:$Q$3105,6,FALSE),"DNP")</f>
        <v>DNP</v>
      </c>
      <c r="P4595" s="52" t="str">
        <f>IFERROR(VLOOKUP($A4595,$A$106:$Q$3105,7,FALSE),"DNP")</f>
        <v>DNP</v>
      </c>
      <c r="Q4595" s="52" t="str">
        <f>IFERROR(VLOOKUP($A4595,$A$106:$Q$3105,8,FALSE),"DNP")</f>
        <v>DNP</v>
      </c>
      <c r="R4595" s="52" t="str">
        <f>IFERROR(VLOOKUP($A4595,$A$106:$Q$3105,9,FALSE),"DNP")</f>
        <v>DNP</v>
      </c>
      <c r="S4595" s="52" t="str">
        <f>IFERROR(VLOOKUP($A4595,$A$106:$Q$3105,10,FALSE),"DNP")</f>
        <v>DNP</v>
      </c>
      <c r="T4595" s="52" t="str">
        <f>IFERROR(VLOOKUP($A4595,$A$106:$Q$3105,11,FALSE),"DNP")</f>
        <v>DNP</v>
      </c>
      <c r="U4595" s="52" t="str">
        <f>IFERROR(VLOOKUP($A4595,$A$106:$Q$3105,12,FALSE),"DNP")</f>
        <v>DNP</v>
      </c>
      <c r="V4595" s="52" t="str">
        <f>IFERROR(VLOOKUP($A4595,$A$106:$Q$3105,13,FALSE),"DNP")</f>
        <v>DNP</v>
      </c>
      <c r="W4595" s="239" t="str">
        <f>IF(OR(V4595="DNP",V4595=""),"DNP",SUM(N4595:V4595))</f>
        <v>DNP</v>
      </c>
      <c r="X4595" s="240" t="str">
        <f>IFERROR(VLOOKUP($A4595,$A$106:$Q$3105,17,FALSE),"DNP")</f>
        <v>DNP</v>
      </c>
      <c r="Y4595" s="49" t="str">
        <f t="shared" ref="Y4595" si="4833">IF(X4595="DNP","DNP",IF(X4595=1,"T",IF(X4595&gt;1,"W","L")))</f>
        <v>DNP</v>
      </c>
      <c r="Z4595" s="49" t="str">
        <f t="shared" si="4782"/>
        <v/>
      </c>
      <c r="AA4595" s="244" t="str">
        <f t="shared" si="4783"/>
        <v/>
      </c>
      <c r="AB4595" s="250">
        <f t="shared" ref="AB4595" si="4834">IF(AE4595&gt;=4,ROUNDDOWN((((VLOOKUP(MAX(AE4580:AE4595),AE4580:AK4597,7,FALSE)+VLOOKUP(MAX(AE4580:AE4595)-1,AE4580:AK4597,7,FALSE)+VLOOKUP(MAX(AE4580:AE4595)-2,AE4580:AK4597,7,FALSE)+VLOOKUP(MAX(AE4580:AE4595)-3,AE4580:AK4597,7,FALSE))/4)-36)*0.8,0),G4578)</f>
        <v>7</v>
      </c>
      <c r="AC4595" s="246">
        <f t="shared" si="4816"/>
        <v>16</v>
      </c>
      <c r="AD4595" t="str">
        <f>IF(W4595&lt;&gt;"DNP","P","DNP")</f>
        <v>DNP</v>
      </c>
      <c r="AE4595" s="52">
        <f>COUNTIF(AD4580:AD4595,"=P")</f>
        <v>0</v>
      </c>
      <c r="AF4595" t="str">
        <f t="shared" si="4786"/>
        <v>DNP</v>
      </c>
      <c r="AG4595" s="247">
        <f>IF(OR(W4595="DNP",W4595="")=TRUE,0,((W4599-W4595)*0.4)+(IF(Y4595="W",0.3,IF(Y4595="T",0,-0.3)))+(IF(X4595="",0,X4595*0.3)))+IF(OR(L4595="DNP",L4595="")=TRUE,0,((L4599-L4595)*0.4)+(IF(Y4595="W",0.3,IF(Y4595="T",0,-0.3)))+(IF(M4595="",0,M4595*0.3)))</f>
        <v>0</v>
      </c>
      <c r="AH4595" s="247">
        <f t="shared" si="4797"/>
        <v>0</v>
      </c>
      <c r="AI4595">
        <f t="shared" si="4790"/>
        <v>10</v>
      </c>
      <c r="AJ4595" t="e">
        <f t="shared" ref="AJ4595" si="4835">AI4595+VLOOKUP(A4595,$A$2665:$O$2769,15,FALSE)</f>
        <v>#N/A</v>
      </c>
      <c r="AK4595" t="str">
        <f t="shared" si="4723"/>
        <v>DNP</v>
      </c>
    </row>
    <row r="4596" spans="1:37" ht="16.5" thickBot="1" x14ac:dyDescent="0.3">
      <c r="A4596" s="238" t="str">
        <f>CONCATENATE($C$10,"Wk ",B4596,"P",A4578)</f>
        <v>2015Wk 17P84</v>
      </c>
      <c r="B4596" s="52">
        <v>17</v>
      </c>
      <c r="C4596" s="52" t="str">
        <f>IFERROR(VLOOKUP($A4596,$A$106:$Q$3105,5,FALSE),"DNP")</f>
        <v>DNP</v>
      </c>
      <c r="D4596" s="52" t="str">
        <f>IFERROR(VLOOKUP($A4596,$A$106:$Q$3105,6,FALSE),"DNP")</f>
        <v>DNP</v>
      </c>
      <c r="E4596" s="52" t="str">
        <f>IFERROR(VLOOKUP($A4596,$A$106:$Q$3105,7,FALSE),"DNP")</f>
        <v>DNP</v>
      </c>
      <c r="F4596" s="52" t="str">
        <f>IFERROR(VLOOKUP($A4596,$A$106:$Q$3105,8,FALSE),"DNP")</f>
        <v>DNP</v>
      </c>
      <c r="G4596" s="52" t="str">
        <f>IFERROR(VLOOKUP($A4596,$A$106:$Q$3105,9,FALSE),"DNP")</f>
        <v>DNP</v>
      </c>
      <c r="H4596" s="52" t="str">
        <f>IFERROR(VLOOKUP($A4596,$A$106:$Q$3105,10,FALSE),"DNP")</f>
        <v>DNP</v>
      </c>
      <c r="I4596" s="52" t="str">
        <f>IFERROR(VLOOKUP($A4596,$A$106:$Q$3105,11,FALSE),"DNP")</f>
        <v>DNP</v>
      </c>
      <c r="J4596" s="52" t="str">
        <f>IFERROR(VLOOKUP($A4596,$A$106:$Q$3105,12,FALSE),"DNP")</f>
        <v>DNP</v>
      </c>
      <c r="K4596" s="52" t="str">
        <f>IFERROR(VLOOKUP($A4596,$A$106:$Q$3105,13,FALSE),"DNP")</f>
        <v>DNP</v>
      </c>
      <c r="L4596" s="239" t="str">
        <f>IF(OR(K4596="DNP",K4596=""),"DNP",SUM(C4596:K4596))</f>
        <v>DNP</v>
      </c>
      <c r="M4596" s="240" t="str">
        <f>IFERROR(VLOOKUP($A4596,$A$106:$Q$3105,17,FALSE),"DNP")</f>
        <v>DNP</v>
      </c>
      <c r="N4596" s="241"/>
      <c r="O4596" s="241"/>
      <c r="P4596" s="241"/>
      <c r="Q4596" s="241"/>
      <c r="R4596" s="241"/>
      <c r="S4596" s="241"/>
      <c r="T4596" s="241"/>
      <c r="U4596" s="241"/>
      <c r="V4596" s="241"/>
      <c r="W4596" s="242"/>
      <c r="X4596" s="243"/>
      <c r="Y4596" s="49" t="str">
        <f t="shared" ref="Y4596" si="4836">IF(M4596="DNP","DNP",IF(M4596=1,"T",IF(M4596&gt;1,"W","L")))</f>
        <v>DNP</v>
      </c>
      <c r="Z4596" s="49" t="str">
        <f t="shared" si="4782"/>
        <v/>
      </c>
      <c r="AA4596" s="244" t="str">
        <f t="shared" si="4783"/>
        <v/>
      </c>
      <c r="AB4596" s="250">
        <f t="shared" ref="AB4596" si="4837">IF(AE4596&gt;=4,ROUNDDOWN((((VLOOKUP(MAX(AE4580:AE4596),AE4580:AK4597,7,FALSE)+VLOOKUP(MAX(AE4580:AE4596)-1,AE4580:AK4597,7,FALSE)+VLOOKUP(MAX(AE4580:AE4596)-2,AE4580:AK4597,7,FALSE)+VLOOKUP(MAX(AE4580:AE4596)-3,AE4580:AK4597,7,FALSE))/4)-36)*0.8,0),G4578)</f>
        <v>7</v>
      </c>
      <c r="AC4596" s="246">
        <f t="shared" si="4816"/>
        <v>17</v>
      </c>
      <c r="AD4596" t="str">
        <f>IF(L4596&lt;&gt;"DNP","P","DNP")</f>
        <v>DNP</v>
      </c>
      <c r="AE4596" s="52">
        <f>COUNTIF(AD4580:AD4596,"=P")</f>
        <v>0</v>
      </c>
      <c r="AF4596" t="str">
        <f t="shared" si="4786"/>
        <v>DNP</v>
      </c>
      <c r="AG4596" s="247">
        <f>IF(OR(W4596="DNP",W4596="")=TRUE,0,((W4599-W4596)*0.4)+(IF(Y4596="W",0.3,IF(Y4596="T",0,-0.3)))+(IF(X4596="",0,X4596*0.3)))+IF(OR(L4596="DNP",L4596="")=TRUE,0,((L4599-L4596)*0.4)+(IF(Y4596="W",0.3,IF(Y4596="T",0,-0.3)))+(IF(M4596="",0,M4596*0.3)))</f>
        <v>0</v>
      </c>
      <c r="AH4596" s="247">
        <f t="shared" si="4797"/>
        <v>0</v>
      </c>
      <c r="AI4596">
        <f t="shared" si="4790"/>
        <v>10</v>
      </c>
      <c r="AJ4596" t="e">
        <f t="shared" ref="AJ4596" si="4838">AI4596+VLOOKUP(A4596,$A$2832:$O$2936,15,FALSE)</f>
        <v>#N/A</v>
      </c>
      <c r="AK4596" t="str">
        <f t="shared" si="4723"/>
        <v>DNP</v>
      </c>
    </row>
    <row r="4597" spans="1:37" ht="16.5" thickBot="1" x14ac:dyDescent="0.3">
      <c r="A4597" s="238" t="str">
        <f>CONCATENATE($C$10,"Wk ",B4597,"P",A4578)</f>
        <v>2015Wk 18P84</v>
      </c>
      <c r="B4597" s="52">
        <v>18</v>
      </c>
      <c r="C4597" s="241"/>
      <c r="D4597" s="241"/>
      <c r="E4597" s="241"/>
      <c r="F4597" s="241"/>
      <c r="G4597" s="241"/>
      <c r="H4597" s="241"/>
      <c r="I4597" s="241"/>
      <c r="J4597" s="241"/>
      <c r="K4597" s="241"/>
      <c r="L4597" s="248"/>
      <c r="M4597" s="249"/>
      <c r="N4597" s="52" t="str">
        <f>IFERROR(VLOOKUP($A4597,$A$106:$Q$3105,5,FALSE),"DNP")</f>
        <v>DNP</v>
      </c>
      <c r="O4597" s="52" t="str">
        <f>IFERROR(VLOOKUP($A4597,$A$106:$Q$3105,6,FALSE),"DNP")</f>
        <v>DNP</v>
      </c>
      <c r="P4597" s="52" t="str">
        <f>IFERROR(VLOOKUP($A4597,$A$106:$Q$3105,7,FALSE),"DNP")</f>
        <v>DNP</v>
      </c>
      <c r="Q4597" s="52" t="str">
        <f>IFERROR(VLOOKUP($A4597,$A$106:$Q$3105,8,FALSE),"DNP")</f>
        <v>DNP</v>
      </c>
      <c r="R4597" s="52" t="str">
        <f>IFERROR(VLOOKUP($A4597,$A$106:$Q$3105,9,FALSE),"DNP")</f>
        <v>DNP</v>
      </c>
      <c r="S4597" s="52" t="str">
        <f>IFERROR(VLOOKUP($A4597,$A$106:$Q$3105,10,FALSE),"DNP")</f>
        <v>DNP</v>
      </c>
      <c r="T4597" s="52" t="str">
        <f>IFERROR(VLOOKUP($A4597,$A$106:$Q$3105,11,FALSE),"DNP")</f>
        <v>DNP</v>
      </c>
      <c r="U4597" s="52" t="str">
        <f>IFERROR(VLOOKUP($A4597,$A$106:$Q$3105,12,FALSE),"DNP")</f>
        <v>DNP</v>
      </c>
      <c r="V4597" s="52" t="str">
        <f>IFERROR(VLOOKUP($A4597,$A$106:$Q$3105,13,FALSE),"DNP")</f>
        <v>DNP</v>
      </c>
      <c r="W4597" s="239" t="str">
        <f>IF(OR(V4597="DNP",V4597=""),"DNP",SUM(N4597:V4597))</f>
        <v>DNP</v>
      </c>
      <c r="X4597" s="240" t="str">
        <f>IFERROR(VLOOKUP($A4597,$A$106:$Q$3105,17,FALSE),"DNP")</f>
        <v>DNP</v>
      </c>
      <c r="Y4597" s="49" t="str">
        <f t="shared" ref="Y4597" si="4839">IF(X4597="DNP","DNP",IF(X4597=1,"T",IF(X4597&gt;1,"W","L")))</f>
        <v>DNP</v>
      </c>
      <c r="Z4597" s="49" t="str">
        <f t="shared" si="4782"/>
        <v/>
      </c>
      <c r="AA4597" s="244" t="str">
        <f t="shared" si="4783"/>
        <v/>
      </c>
      <c r="AB4597" s="250">
        <f t="shared" ref="AB4597" si="4840">IF(AE4597&gt;=4,ROUNDDOWN((((VLOOKUP(MAX(AE4580:AE4597),AE4580:AK4597,7,FALSE)+VLOOKUP(MAX(AE4580:AE4597)-1,AE4580:AK4597,7,FALSE)+VLOOKUP(MAX(AE4580:AE4597)-2,AE4580:AK4597,7,FALSE)+VLOOKUP(MAX(AE4580:AE4597)-3,AE4580:AK4597,7,FALSE))/4)-36)*0.8,0),G4578)</f>
        <v>7</v>
      </c>
      <c r="AC4597" s="246">
        <f t="shared" si="4816"/>
        <v>18</v>
      </c>
      <c r="AD4597" t="str">
        <f>IF(W4597&lt;&gt;"DNP","P","DNP")</f>
        <v>DNP</v>
      </c>
      <c r="AE4597" s="52">
        <f>COUNTIF(AD4580:AD4597,"=P")</f>
        <v>0</v>
      </c>
      <c r="AF4597" t="str">
        <f t="shared" si="4786"/>
        <v>DNP</v>
      </c>
      <c r="AG4597" s="247">
        <f>IF(OR(W4597="DNP",W4597="")=TRUE,0,((W4599-W4597)*0.4)+(IF(Y4597="W",0.3,IF(Y4597="T",0,-0.3)))+(IF(X4597="",0,X4597*0.3)))+IF(OR(L4597="DNP",L4597="")=TRUE,0,((L4599-L4597)*0.4)+(IF(Y4597="W",0.3,IF(Y4597="T",0,-0.3)))+(IF(M4597="",0,M4597*0.3)))</f>
        <v>0</v>
      </c>
      <c r="AH4597" s="247">
        <f t="shared" si="4797"/>
        <v>0</v>
      </c>
      <c r="AI4597">
        <f t="shared" si="4790"/>
        <v>10</v>
      </c>
      <c r="AJ4597" t="e">
        <f t="shared" ref="AJ4597" si="4841">AI4597+VLOOKUP(A4597,$A$2999:$O$3103,15,FALSE)</f>
        <v>#N/A</v>
      </c>
      <c r="AK4597" t="str">
        <f t="shared" si="4723"/>
        <v>DNP</v>
      </c>
    </row>
    <row r="4598" spans="1:37" ht="18" x14ac:dyDescent="0.25">
      <c r="A4598" s="238" t="str">
        <f>CONCATENATE($C$10,"S&amp;AP",A4578)</f>
        <v>2015S&amp;AP84</v>
      </c>
      <c r="B4598" s="251" t="s">
        <v>321</v>
      </c>
      <c r="C4598" s="252" t="str">
        <f>CONCATENATE(SUM(C4580:C4597)+100,COUNT(C4580:C4597)+100)</f>
        <v>100100</v>
      </c>
      <c r="D4598" s="252" t="str">
        <f t="shared" ref="D4598:K4598" si="4842">CONCATENATE(SUM(D4580:D4597)+100,COUNT(D4580:D4597)+100)</f>
        <v>100100</v>
      </c>
      <c r="E4598" s="252" t="str">
        <f t="shared" si="4842"/>
        <v>100100</v>
      </c>
      <c r="F4598" s="252" t="str">
        <f t="shared" si="4842"/>
        <v>100100</v>
      </c>
      <c r="G4598" s="252" t="str">
        <f t="shared" si="4842"/>
        <v>100100</v>
      </c>
      <c r="H4598" s="252" t="str">
        <f t="shared" si="4842"/>
        <v>100100</v>
      </c>
      <c r="I4598" s="252" t="str">
        <f t="shared" si="4842"/>
        <v>100100</v>
      </c>
      <c r="J4598" s="252" t="str">
        <f t="shared" si="4842"/>
        <v>100100</v>
      </c>
      <c r="K4598" s="252" t="str">
        <f t="shared" si="4842"/>
        <v>100100</v>
      </c>
      <c r="L4598" s="253"/>
      <c r="M4598" s="254">
        <f>SUM(M4580:M4597)</f>
        <v>0</v>
      </c>
      <c r="N4598" s="252" t="str">
        <f>CONCATENATE(SUM(N4580:N4597)+100,COUNT(N4580:N4597)+100)</f>
        <v>100100</v>
      </c>
      <c r="O4598" s="252" t="str">
        <f t="shared" ref="O4598:V4598" si="4843">CONCATENATE(SUM(O4580:O4597)+100,COUNT(O4580:O4597)+100)</f>
        <v>100100</v>
      </c>
      <c r="P4598" s="252" t="str">
        <f t="shared" si="4843"/>
        <v>100100</v>
      </c>
      <c r="Q4598" s="252" t="str">
        <f t="shared" si="4843"/>
        <v>100100</v>
      </c>
      <c r="R4598" s="252" t="str">
        <f t="shared" si="4843"/>
        <v>100100</v>
      </c>
      <c r="S4598" s="252" t="str">
        <f t="shared" si="4843"/>
        <v>100100</v>
      </c>
      <c r="T4598" s="252" t="str">
        <f t="shared" si="4843"/>
        <v>100100</v>
      </c>
      <c r="U4598" s="252" t="str">
        <f t="shared" si="4843"/>
        <v>100100</v>
      </c>
      <c r="V4598" s="252" t="str">
        <f t="shared" si="4843"/>
        <v>100100</v>
      </c>
      <c r="W4598" s="253"/>
      <c r="X4598" s="254">
        <f>SUM(X4580:X4597)</f>
        <v>0</v>
      </c>
      <c r="Y4598" s="255"/>
      <c r="Z4598" s="256"/>
      <c r="AA4598" s="257"/>
      <c r="AB4598" s="52"/>
      <c r="AC4598" s="52"/>
    </row>
    <row r="4599" spans="1:37" ht="18" x14ac:dyDescent="0.25">
      <c r="B4599" s="251" t="s">
        <v>322</v>
      </c>
      <c r="C4599" s="258" t="e">
        <f>AVERAGE(C4580:C4597)</f>
        <v>#DIV/0!</v>
      </c>
      <c r="D4599" s="258" t="e">
        <f t="shared" ref="D4599:K4599" si="4844">AVERAGE(D4580:D4597)</f>
        <v>#DIV/0!</v>
      </c>
      <c r="E4599" s="258" t="e">
        <f t="shared" si="4844"/>
        <v>#DIV/0!</v>
      </c>
      <c r="F4599" s="258" t="e">
        <f t="shared" si="4844"/>
        <v>#DIV/0!</v>
      </c>
      <c r="G4599" s="258" t="e">
        <f t="shared" si="4844"/>
        <v>#DIV/0!</v>
      </c>
      <c r="H4599" s="258" t="e">
        <f t="shared" si="4844"/>
        <v>#DIV/0!</v>
      </c>
      <c r="I4599" s="258" t="e">
        <f t="shared" si="4844"/>
        <v>#DIV/0!</v>
      </c>
      <c r="J4599" s="258" t="e">
        <f t="shared" si="4844"/>
        <v>#DIV/0!</v>
      </c>
      <c r="K4599" s="258" t="e">
        <f t="shared" si="4844"/>
        <v>#DIV/0!</v>
      </c>
      <c r="L4599" s="259" t="e">
        <f>SUM(C4599:K4599)</f>
        <v>#DIV/0!</v>
      </c>
      <c r="M4599" s="260"/>
      <c r="N4599" s="258" t="e">
        <f>AVERAGE(N4580:N4597)</f>
        <v>#DIV/0!</v>
      </c>
      <c r="O4599" s="258" t="e">
        <f t="shared" ref="O4599:V4599" si="4845">AVERAGE(O4580:O4597)</f>
        <v>#DIV/0!</v>
      </c>
      <c r="P4599" s="261" t="e">
        <f t="shared" si="4845"/>
        <v>#DIV/0!</v>
      </c>
      <c r="Q4599" s="261" t="e">
        <f t="shared" si="4845"/>
        <v>#DIV/0!</v>
      </c>
      <c r="R4599" s="261" t="e">
        <f t="shared" si="4845"/>
        <v>#DIV/0!</v>
      </c>
      <c r="S4599" s="261" t="e">
        <f t="shared" si="4845"/>
        <v>#DIV/0!</v>
      </c>
      <c r="T4599" s="261" t="e">
        <f t="shared" si="4845"/>
        <v>#DIV/0!</v>
      </c>
      <c r="U4599" s="261" t="e">
        <f t="shared" si="4845"/>
        <v>#DIV/0!</v>
      </c>
      <c r="V4599" s="261" t="e">
        <f t="shared" si="4845"/>
        <v>#DIV/0!</v>
      </c>
      <c r="W4599" s="262" t="e">
        <f>SUM(N4599:V4599)</f>
        <v>#DIV/0!</v>
      </c>
      <c r="X4599" s="260"/>
      <c r="Y4599" s="148"/>
      <c r="Z4599" s="263"/>
      <c r="AA4599" s="264"/>
      <c r="AB4599" s="52"/>
      <c r="AC4599" s="52"/>
    </row>
    <row r="4600" spans="1:37" x14ac:dyDescent="0.25">
      <c r="B4600" s="265"/>
      <c r="C4600" s="266"/>
      <c r="D4600" s="265"/>
      <c r="E4600" s="266"/>
      <c r="F4600" s="265"/>
      <c r="G4600" s="266"/>
      <c r="H4600" s="265"/>
      <c r="I4600" s="266"/>
      <c r="J4600" s="265"/>
      <c r="K4600" s="266"/>
      <c r="L4600" s="265"/>
      <c r="M4600" s="266"/>
      <c r="N4600" s="265"/>
      <c r="O4600" s="266"/>
      <c r="P4600" s="265"/>
      <c r="Q4600" s="266"/>
      <c r="R4600" s="265"/>
      <c r="S4600" s="266"/>
      <c r="T4600" s="265"/>
      <c r="U4600" s="266"/>
      <c r="V4600" s="265"/>
      <c r="W4600" s="266"/>
      <c r="X4600" s="265"/>
      <c r="Y4600" s="266"/>
      <c r="Z4600" s="265"/>
      <c r="AA4600" s="266"/>
      <c r="AB4600" s="265"/>
      <c r="AC4600" s="266"/>
    </row>
    <row r="4601" spans="1:37" ht="18.75" thickBot="1" x14ac:dyDescent="0.3">
      <c r="B4601" s="267"/>
      <c r="C4601" s="267"/>
      <c r="D4601" s="267"/>
      <c r="E4601" s="288" t="s">
        <v>323</v>
      </c>
      <c r="F4601" s="289"/>
      <c r="G4601" s="289"/>
      <c r="H4601" s="289"/>
      <c r="I4601" s="289"/>
      <c r="J4601" s="289"/>
      <c r="K4601" s="289"/>
      <c r="L4601" s="289"/>
      <c r="M4601" s="289"/>
    </row>
    <row r="4602" spans="1:37" ht="16.5" thickBot="1" x14ac:dyDescent="0.3">
      <c r="B4602" s="267"/>
      <c r="C4602" s="52"/>
      <c r="D4602" s="268" t="s">
        <v>324</v>
      </c>
      <c r="E4602" s="290" t="s">
        <v>325</v>
      </c>
      <c r="F4602" s="291"/>
      <c r="G4602" s="291"/>
      <c r="H4602" s="291"/>
      <c r="I4602" s="291"/>
      <c r="J4602" s="291"/>
      <c r="K4602" s="291"/>
      <c r="L4602" s="291"/>
      <c r="M4602" s="292"/>
      <c r="P4602" t="s">
        <v>326</v>
      </c>
      <c r="R4602" t="s">
        <v>327</v>
      </c>
    </row>
    <row r="4603" spans="1:37" x14ac:dyDescent="0.25">
      <c r="B4603" s="267"/>
      <c r="C4603" s="52"/>
      <c r="D4603" s="269">
        <f>MAX(AC4580:AC4597)</f>
        <v>18</v>
      </c>
      <c r="E4603" s="270" t="s">
        <v>328</v>
      </c>
      <c r="F4603" s="271" t="s">
        <v>329</v>
      </c>
      <c r="G4603" s="271" t="s">
        <v>330</v>
      </c>
      <c r="H4603" s="271" t="s">
        <v>331</v>
      </c>
      <c r="I4603" s="271" t="s">
        <v>332</v>
      </c>
      <c r="J4603" s="271" t="s">
        <v>19</v>
      </c>
      <c r="K4603" s="271" t="s">
        <v>333</v>
      </c>
      <c r="L4603" s="271" t="s">
        <v>334</v>
      </c>
      <c r="M4603" s="272" t="s">
        <v>312</v>
      </c>
      <c r="N4603" t="s">
        <v>318</v>
      </c>
      <c r="O4603" s="273" t="s">
        <v>18</v>
      </c>
      <c r="P4603" s="274" t="s">
        <v>335</v>
      </c>
      <c r="Q4603" s="274" t="s">
        <v>336</v>
      </c>
      <c r="R4603" t="s">
        <v>0</v>
      </c>
      <c r="S4603" t="s">
        <v>1</v>
      </c>
      <c r="T4603" t="s">
        <v>13</v>
      </c>
      <c r="U4603" t="s">
        <v>337</v>
      </c>
      <c r="V4603" s="237" t="s">
        <v>338</v>
      </c>
      <c r="W4603" s="237" t="s">
        <v>339</v>
      </c>
      <c r="X4603" s="237" t="s">
        <v>340</v>
      </c>
      <c r="Y4603" s="237" t="s">
        <v>341</v>
      </c>
      <c r="Z4603" s="237" t="s">
        <v>342</v>
      </c>
      <c r="AA4603" s="237" t="s">
        <v>343</v>
      </c>
      <c r="AB4603" s="237" t="s">
        <v>344</v>
      </c>
      <c r="AC4603" s="237" t="s">
        <v>345</v>
      </c>
    </row>
    <row r="4604" spans="1:37" ht="16.5" thickBot="1" x14ac:dyDescent="0.3">
      <c r="A4604" s="238" t="str">
        <f>CONCATENATE($C$10,"P",A4578)</f>
        <v>2015P84</v>
      </c>
      <c r="B4604" s="275"/>
      <c r="C4604" s="52" t="str">
        <f>C4578</f>
        <v>Steve Burt</v>
      </c>
      <c r="D4604" s="276">
        <f>IF(D4603=0,G4578,VLOOKUP(D4603,B4580:AB4597,27,FALSE))</f>
        <v>7</v>
      </c>
      <c r="E4604" s="277">
        <f>E4607+E4610</f>
        <v>0</v>
      </c>
      <c r="F4604" s="277">
        <f>F4607+F4610</f>
        <v>0</v>
      </c>
      <c r="G4604" s="277">
        <f>G4607+G4610</f>
        <v>0</v>
      </c>
      <c r="H4604" s="277">
        <f>H4607+H4610</f>
        <v>0</v>
      </c>
      <c r="I4604" s="277">
        <f>I4607+I4610</f>
        <v>0</v>
      </c>
      <c r="J4604" s="278" t="e">
        <f>E4604/I4604</f>
        <v>#DIV/0!</v>
      </c>
      <c r="K4604" s="279" t="e">
        <f>F4604/SUM(F4604:H4604)</f>
        <v>#DIV/0!</v>
      </c>
      <c r="L4604" s="277">
        <f>L4607+L4610</f>
        <v>0</v>
      </c>
      <c r="M4604" s="277">
        <f>M4607+M4610</f>
        <v>0</v>
      </c>
      <c r="N4604" s="247">
        <f>VLOOKUP(D4603,AC4580:AH4597,6,FALSE)</f>
        <v>0</v>
      </c>
      <c r="O4604">
        <f>IFERROR(VLOOKUP(D4603,AC4580:AI4597,7,FALSE),AI4580)</f>
        <v>10</v>
      </c>
      <c r="P4604" s="134" t="e">
        <f>IF(D4604&lt;=-1,ROUNDUP(((((ROUNDDOWN((AVERAGE(L4580:L4597,W4580:W4597)-36)*0.8,0)+0.001)/0.8)+36)*(COUNT(L4580:L4597,W4580:W4597)+1))-SUM(L4580:L4597,W4580:W4597),0),ROUNDUP(((((ROUNDDOWN((AVERAGE(L4580:L4597,W4580:W4597)-36)*0.8,0)+1)/0.8)+36)*(COUNT(L4580:L4597,W4580:W4597)+1))-SUM(L4580:L4597,W4580:W4597),0))</f>
        <v>#DIV/0!</v>
      </c>
      <c r="Q4604" s="134" t="e">
        <f>IF(ROUNDDOWN((AVERAGE(L4580:L4597,W4580:W4597)-36)*0.8,0)&lt;=0,ROUNDDOWN(((((ROUNDDOWN((AVERAGE(L4580:L4597,W4580:W4597)-36)*0.8,0)-1)/0.8)+36)*(COUNT(L4580:L4597,W4580:W4597)+1))-SUM(L4580:L4597,W4580:W4597),0),ROUNDDOWN(((((ROUNDDOWN((AVERAGE(L4580:L4597,W4580:W4597)-36)*0.8,0)-0.001)/0.8)+36)*(COUNT(L4580:L4597,W4580:W4597)+1))-SUM(L4580:L4597,W4580:W4597),0))</f>
        <v>#DIV/0!</v>
      </c>
      <c r="R4604" s="247" t="e">
        <f>L4599</f>
        <v>#DIV/0!</v>
      </c>
      <c r="S4604" s="247" t="e">
        <f>W4599</f>
        <v>#DIV/0!</v>
      </c>
      <c r="T4604">
        <f>SUMIF(AD4580:AD4597,"P",AI4580:AI4597)</f>
        <v>0</v>
      </c>
      <c r="U4604">
        <f>SUMIF(AD4580:AD4597,"P",AJ4580:AJ4597)</f>
        <v>0</v>
      </c>
      <c r="V4604" s="280" t="e">
        <f>SUM(COUNTIF(C4580:C4597,3),COUNTIF(D4580:D4597,2),COUNTIF(E4580:E4597,3),COUNTIF(F4580:F4597,2),COUNTIF(G4580:G4597,2),COUNTIF(H4580:H4597,1),COUNTIF(I4580:I4597,2),COUNTIF(J4580:J4597,1),COUNTIF(K4580:K4597,2),COUNTIF(N4580:N4597,2),COUNTIF(O4580:O4597,2),COUNTIF(P4580:P4597,3),COUNTIF(Q4580:Q4597,2),COUNTIF(R4580:R4597,1),COUNTIF(S4580:S4597,2),COUNTIF(T4580:T4597,1),COUNTIF(U4580:U4597,2),COUNTIF(V4580:V4597,3))/(9*MAX($AE4580:$AE4597))</f>
        <v>#DIV/0!</v>
      </c>
      <c r="W4604" s="280" t="e">
        <f>SUM(COUNTIF(C4580:C4597,4),COUNTIF(D4580:D4597,3),COUNTIF(E4580:E4597,4),COUNTIF(F4580:F4597,3),COUNTIF(G4580:G4597,3),COUNTIF(H4580:H4597,2),COUNTIF(I4580:I4597,3),COUNTIF(J4580:J4597,2),COUNTIF(K4580:K4597,3),COUNTIF(N4580:N4597,3),COUNTIF(O4580:O4597,3),COUNTIF(P4580:P4597,4),COUNTIF(Q4580:Q4597,3),COUNTIF(R4580:R4597,2),COUNTIF(S4580:S4597,3),COUNTIF(T4580:T4597,2),COUNTIF(U4580:U4597,3),COUNTIF(V4580:V4597,4))/(9*MAX($AE4580:$AE4597))</f>
        <v>#DIV/0!</v>
      </c>
      <c r="X4604" s="280" t="e">
        <f>SUM(COUNTIF(C4580:C4597,5),COUNTIF(D4580:D4597,4),COUNTIF(E4580:E4597,5),COUNTIF(F4580:F4597,4),COUNTIF(G4580:G4597,4),COUNTIF(H4580:H4597,3),COUNTIF(I4580:I4597,4),COUNTIF(J4580:J4597,3),COUNTIF(K4580:K4597,4),COUNTIF(N4580:N4597,4),COUNTIF(O4580:O4597,4),COUNTIF(P4580:P4597,5),COUNTIF(Q4580:Q4597,4),COUNTIF(R4580:R4597,3),COUNTIF(S4580:S4597,4),COUNTIF(T4580:T4597,3),COUNTIF(U4580:U4597,4),COUNTIF(V4580:V4597,5))/(9*MAX($AE4580:$AE4597))</f>
        <v>#DIV/0!</v>
      </c>
      <c r="Y4604" s="280" t="e">
        <f>SUM(COUNTIF(C4580:C4597,6),COUNTIF(D4580:D4597,5),COUNTIF(E4580:E4597,6),COUNTIF(F4580:F4597,5),COUNTIF(G4580:G4597,5),COUNTIF(H4580:H4597,4),COUNTIF(I4580:I4597,5),COUNTIF(J4580:J4597,4),COUNTIF(K4580:K4597,5),COUNTIF(N4580:N4597,5),COUNTIF(O4580:O4597,5),COUNTIF(P4580:P4597,6),COUNTIF(Q4580:Q4597,5),COUNTIF(R4580:R4597,4),COUNTIF(S4580:S4597,5),COUNTIF(T4580:T4597,4),COUNTIF(U4580:U4597,5),COUNTIF(V4580:V4597,6))/(9*MAX($AE4580:$AE4597))</f>
        <v>#DIV/0!</v>
      </c>
      <c r="Z4604" s="280" t="e">
        <f>SUM(COUNTIF(C4580:C4597,"&gt;=7"),COUNTIF(D4580:D4597,"&gt;=6"),COUNTIF(E4580:E4597,"&gt;=7"),COUNTIF(F4580:F4597,"&gt;=6"),COUNTIF(G4580:G4597,"&gt;=6"),COUNTIF(H4580:H4597,"&gt;=5"),COUNTIF(I4580:I4597,"&gt;=6"),COUNTIF(J4580:J4597,"&gt;=5"),COUNTIF(K4580:K4597,"&gt;=6"),COUNTIF(N4580:N4597,"&gt;=6"),COUNTIF(O4580:O4597,"&gt;=6"),COUNTIF(P4580:P4597,"&gt;=7"),COUNTIF(Q4580:Q4597,"&gt;=6"),COUNTIF(R4580:R4597,"&gt;=5"),COUNTIF(S4580:S4597,"&gt;=6"),COUNTIF(T4580:T4597,"&gt;=5"),COUNTIF(U4580:U4597,"&gt;=6"),COUNTIF(V4580:V4597,"&gt;=7"))/(9*MAX($AE4580:$AE4597))</f>
        <v>#DIV/0!</v>
      </c>
      <c r="AA4604">
        <f>AVERAGE(AI4580:AI4589)</f>
        <v>10</v>
      </c>
      <c r="AB4604">
        <f t="shared" ref="AB4604" si="4846">MAX(AI4580:AI4597)</f>
        <v>10</v>
      </c>
      <c r="AC4604">
        <f>MIN(AI4580:AI4596)</f>
        <v>10</v>
      </c>
    </row>
    <row r="4605" spans="1:37" x14ac:dyDescent="0.25">
      <c r="E4605" s="290" t="s">
        <v>346</v>
      </c>
      <c r="F4605" s="291"/>
      <c r="G4605" s="291"/>
      <c r="H4605" s="291"/>
      <c r="I4605" s="291"/>
      <c r="J4605" s="291"/>
      <c r="K4605" s="291"/>
      <c r="L4605" s="291"/>
      <c r="M4605" s="292"/>
    </row>
    <row r="4606" spans="1:37" x14ac:dyDescent="0.25">
      <c r="E4606" s="270" t="s">
        <v>328</v>
      </c>
      <c r="F4606" s="271" t="s">
        <v>329</v>
      </c>
      <c r="G4606" s="271" t="s">
        <v>330</v>
      </c>
      <c r="H4606" s="271" t="s">
        <v>331</v>
      </c>
      <c r="I4606" s="271" t="s">
        <v>332</v>
      </c>
      <c r="J4606" s="271" t="s">
        <v>19</v>
      </c>
      <c r="K4606" s="271" t="s">
        <v>333</v>
      </c>
      <c r="L4606" s="271" t="s">
        <v>334</v>
      </c>
      <c r="M4606" s="272" t="s">
        <v>312</v>
      </c>
    </row>
    <row r="4607" spans="1:37" ht="16.5" thickBot="1" x14ac:dyDescent="0.3">
      <c r="E4607" s="281">
        <f>M4598</f>
        <v>0</v>
      </c>
      <c r="F4607" s="199">
        <f>COUNTIF(M4580:M4597,"&gt;10")</f>
        <v>0</v>
      </c>
      <c r="G4607" s="199">
        <f>COUNTIF(M4580:M4597,"&lt;10")</f>
        <v>0</v>
      </c>
      <c r="H4607" s="199">
        <f>COUNTIF(M4580:M4597,"=10")</f>
        <v>0</v>
      </c>
      <c r="I4607" s="199">
        <f>SUM(F4607:H4607)*2</f>
        <v>0</v>
      </c>
      <c r="J4607" s="278" t="e">
        <f>E4607/I4607</f>
        <v>#DIV/0!</v>
      </c>
      <c r="K4607" s="279" t="e">
        <f>F4607/SUM(F4607:H4607)</f>
        <v>#DIV/0!</v>
      </c>
      <c r="L4607" s="282">
        <f>SUM(Z4580,Z4582,Z4584,Z4586,Z4588,Z4590,Z4592,Z4594,Z4596)</f>
        <v>0</v>
      </c>
      <c r="M4607" s="283">
        <f>SUM(AA4580,AA4582,AA4584,AA4586,AA4588,AA4590,AA4592,AA4594,AA4596)</f>
        <v>0</v>
      </c>
    </row>
    <row r="4608" spans="1:37" x14ac:dyDescent="0.25">
      <c r="E4608" s="290" t="s">
        <v>347</v>
      </c>
      <c r="F4608" s="291"/>
      <c r="G4608" s="291"/>
      <c r="H4608" s="291"/>
      <c r="I4608" s="291"/>
      <c r="J4608" s="291"/>
      <c r="K4608" s="291"/>
      <c r="L4608" s="291"/>
      <c r="M4608" s="292"/>
    </row>
    <row r="4609" spans="1:37" x14ac:dyDescent="0.25">
      <c r="E4609" s="270" t="s">
        <v>328</v>
      </c>
      <c r="F4609" s="271" t="s">
        <v>329</v>
      </c>
      <c r="G4609" s="271" t="s">
        <v>330</v>
      </c>
      <c r="H4609" s="271" t="s">
        <v>331</v>
      </c>
      <c r="I4609" s="271" t="s">
        <v>332</v>
      </c>
      <c r="J4609" s="271" t="s">
        <v>19</v>
      </c>
      <c r="K4609" s="271" t="s">
        <v>333</v>
      </c>
      <c r="L4609" s="271" t="s">
        <v>334</v>
      </c>
      <c r="M4609" s="272" t="s">
        <v>312</v>
      </c>
    </row>
    <row r="4610" spans="1:37" ht="16.5" thickBot="1" x14ac:dyDescent="0.3">
      <c r="E4610" s="281">
        <f>X4598</f>
        <v>0</v>
      </c>
      <c r="F4610" s="199">
        <f>COUNTIF(X4580:X4597,"&gt;10")</f>
        <v>0</v>
      </c>
      <c r="G4610" s="199">
        <f>COUNTIF(X4580:X4597,"&lt;10")</f>
        <v>0</v>
      </c>
      <c r="H4610" s="199">
        <f>COUNTIF(X4580:X4597,"=10")</f>
        <v>0</v>
      </c>
      <c r="I4610" s="199">
        <f>SUM(F4610:H4610)*2</f>
        <v>0</v>
      </c>
      <c r="J4610" s="278" t="e">
        <f>E4610/I4610</f>
        <v>#DIV/0!</v>
      </c>
      <c r="K4610" s="279" t="e">
        <f>F4610/SUM(F4610:H4610)</f>
        <v>#DIV/0!</v>
      </c>
      <c r="L4610" s="284">
        <f>SUM(Z4581,Z4583,Z4585,Z4587,Z4589,Z4591,Z4593,Z4595,Z4597)</f>
        <v>0</v>
      </c>
      <c r="M4610" s="285">
        <f>SUM(AA4581,AA4583,AA4585,AA4587,AA4589,AA4591,AA4593,AA4595,AA4597)</f>
        <v>0</v>
      </c>
    </row>
    <row r="4612" spans="1:37" ht="16.5" thickBot="1" x14ac:dyDescent="0.3"/>
    <row r="4613" spans="1:37" ht="21" thickBot="1" x14ac:dyDescent="0.35">
      <c r="A4613" s="223">
        <v>85</v>
      </c>
      <c r="B4613" s="224"/>
      <c r="C4613" s="225" t="s">
        <v>356</v>
      </c>
      <c r="D4613" s="225"/>
      <c r="E4613" s="225"/>
      <c r="F4613" s="23" t="s">
        <v>308</v>
      </c>
      <c r="G4613" s="226">
        <v>8</v>
      </c>
      <c r="I4613" s="225"/>
      <c r="J4613" s="52"/>
      <c r="K4613" s="52"/>
      <c r="L4613" s="231" t="s">
        <v>0</v>
      </c>
      <c r="M4613" s="287"/>
      <c r="N4613" s="225"/>
      <c r="O4613" s="225"/>
      <c r="P4613" s="225"/>
      <c r="Q4613" s="225"/>
      <c r="R4613" s="225" t="s">
        <v>309</v>
      </c>
      <c r="S4613" s="226"/>
      <c r="T4613" s="52"/>
      <c r="U4613" s="52"/>
      <c r="V4613" s="52"/>
      <c r="W4613" s="231" t="s">
        <v>1</v>
      </c>
      <c r="X4613" s="287"/>
      <c r="Y4613" s="52"/>
      <c r="Z4613" s="52"/>
      <c r="AA4613" s="52"/>
      <c r="AB4613" s="52"/>
      <c r="AC4613" s="52"/>
    </row>
    <row r="4614" spans="1:37" ht="16.5" thickBot="1" x14ac:dyDescent="0.3">
      <c r="B4614" s="52" t="s">
        <v>4</v>
      </c>
      <c r="C4614" s="228">
        <v>1</v>
      </c>
      <c r="D4614" s="229">
        <v>2</v>
      </c>
      <c r="E4614" s="229">
        <v>3</v>
      </c>
      <c r="F4614" s="229">
        <v>4</v>
      </c>
      <c r="G4614" s="229">
        <v>5</v>
      </c>
      <c r="H4614" s="229">
        <v>6</v>
      </c>
      <c r="I4614" s="229">
        <v>7</v>
      </c>
      <c r="J4614" s="229">
        <v>8</v>
      </c>
      <c r="K4614" s="230">
        <v>9</v>
      </c>
      <c r="L4614" s="231" t="s">
        <v>69</v>
      </c>
      <c r="M4614" s="232" t="s">
        <v>8</v>
      </c>
      <c r="N4614" s="233">
        <v>10</v>
      </c>
      <c r="O4614" s="234">
        <v>11</v>
      </c>
      <c r="P4614" s="234">
        <v>12</v>
      </c>
      <c r="Q4614" s="234">
        <v>13</v>
      </c>
      <c r="R4614" s="234">
        <v>14</v>
      </c>
      <c r="S4614" s="234">
        <v>15</v>
      </c>
      <c r="T4614" s="234">
        <v>16</v>
      </c>
      <c r="U4614" s="234">
        <v>17</v>
      </c>
      <c r="V4614" s="234">
        <v>18</v>
      </c>
      <c r="W4614" s="231" t="s">
        <v>69</v>
      </c>
      <c r="X4614" s="232" t="s">
        <v>8</v>
      </c>
      <c r="Y4614" s="235" t="s">
        <v>310</v>
      </c>
      <c r="Z4614" s="236" t="s">
        <v>311</v>
      </c>
      <c r="AA4614" s="235" t="s">
        <v>312</v>
      </c>
      <c r="AB4614" s="235" t="s">
        <v>313</v>
      </c>
      <c r="AC4614" s="237" t="s">
        <v>314</v>
      </c>
      <c r="AD4614" s="237" t="s">
        <v>315</v>
      </c>
      <c r="AE4614" s="237" t="s">
        <v>316</v>
      </c>
      <c r="AF4614" s="237" t="s">
        <v>192</v>
      </c>
      <c r="AG4614" s="237" t="s">
        <v>317</v>
      </c>
      <c r="AH4614" s="237" t="s">
        <v>318</v>
      </c>
      <c r="AI4614" s="237" t="s">
        <v>18</v>
      </c>
      <c r="AJ4614" s="237" t="s">
        <v>319</v>
      </c>
      <c r="AK4614" t="s">
        <v>69</v>
      </c>
    </row>
    <row r="4615" spans="1:37" ht="16.5" thickBot="1" x14ac:dyDescent="0.3">
      <c r="A4615" s="238" t="str">
        <f>CONCATENATE($C$10,"Wk ",B4615,"P",A4613)</f>
        <v>2015Wk 1P85</v>
      </c>
      <c r="B4615" s="52">
        <v>1</v>
      </c>
      <c r="C4615" s="52" t="str">
        <f>IFERROR(VLOOKUP($A4615,$A$106:$Q$3105,5,FALSE),"DNP")</f>
        <v>DNP</v>
      </c>
      <c r="D4615" s="52" t="str">
        <f>IFERROR(VLOOKUP($A4615,$A$106:$Q$3105,6,FALSE),"DNP")</f>
        <v>DNP</v>
      </c>
      <c r="E4615" s="52" t="str">
        <f>IFERROR(VLOOKUP($A4615,$A$106:$Q$3105,7,FALSE),"DNP")</f>
        <v>DNP</v>
      </c>
      <c r="F4615" s="52" t="str">
        <f>IFERROR(VLOOKUP($A4615,$A$106:$Q$3105,8,FALSE),"DNP")</f>
        <v>DNP</v>
      </c>
      <c r="G4615" s="52" t="str">
        <f>IFERROR(VLOOKUP($A4615,$A$106:$Q$3105,9,FALSE),"DNP")</f>
        <v>DNP</v>
      </c>
      <c r="H4615" s="52" t="str">
        <f>IFERROR(VLOOKUP($A4615,$A$106:$Q$3105,10,FALSE),"DNP")</f>
        <v>DNP</v>
      </c>
      <c r="I4615" s="52" t="str">
        <f>IFERROR(VLOOKUP($A4615,$A$106:$Q$3105,11,FALSE),"DNP")</f>
        <v>DNP</v>
      </c>
      <c r="J4615" s="52" t="str">
        <f>IFERROR(VLOOKUP($A4615,$A$106:$Q$3105,12,FALSE),"DNP")</f>
        <v>DNP</v>
      </c>
      <c r="K4615" s="52" t="str">
        <f>IFERROR(VLOOKUP($A4615,$A$106:$Q$3105,13,FALSE),"DNP")</f>
        <v>DNP</v>
      </c>
      <c r="L4615" s="239" t="str">
        <f>IF(OR(K4615="DNP",K4615=""),"DNP",SUM(C4615:K4615))</f>
        <v>DNP</v>
      </c>
      <c r="M4615" s="240" t="str">
        <f>IFERROR(VLOOKUP($A4615,$A$106:$Q$3105,17,FALSE),"DNP")</f>
        <v>DNP</v>
      </c>
      <c r="N4615" s="241"/>
      <c r="O4615" s="241"/>
      <c r="P4615" s="241"/>
      <c r="Q4615" s="241"/>
      <c r="R4615" s="241"/>
      <c r="S4615" s="241"/>
      <c r="T4615" s="241"/>
      <c r="U4615" s="241"/>
      <c r="V4615" s="241"/>
      <c r="W4615" s="242"/>
      <c r="X4615" s="243"/>
      <c r="Y4615" s="49" t="str">
        <f>IF(M4615="DNP","DNP",IF(M4615=1,"T",IF(M4615&gt;1,"W","L")))</f>
        <v>DNP</v>
      </c>
      <c r="Z4615" s="49" t="str">
        <f t="shared" ref="Z4615:Z4632" si="4847">IFERROR(VLOOKUP($A4615,$A$106:$Q$3105,15,FALSE),"")</f>
        <v/>
      </c>
      <c r="AA4615" s="244" t="str">
        <f t="shared" ref="AA4615:AA4632" si="4848">IFERROR(VLOOKUP($A4615,$A$106:$Q$3105,16,FALSE),"")</f>
        <v/>
      </c>
      <c r="AB4615" s="245">
        <f t="shared" ref="AB4615" si="4849">G4613</f>
        <v>8</v>
      </c>
      <c r="AC4615" s="246">
        <f t="shared" ref="AC4615:AC4623" si="4850">IF(VLOOKUP(LEFT($A4615,8),$A$106:$Q$3105,17,FALSE)="Played",B4615,"")</f>
        <v>1</v>
      </c>
      <c r="AD4615" t="str">
        <f>IF(L4615&lt;&gt;"DNP","P","DNP")</f>
        <v>DNP</v>
      </c>
      <c r="AE4615" s="52">
        <f>COUNTIF(AD4615:AD4615,"=P")</f>
        <v>0</v>
      </c>
      <c r="AF4615" t="str">
        <f t="shared" ref="AF4615:AF4632" si="4851">IFERROR(VLOOKUP($A4615,$A$106:$R$3105,18,FALSE),"DNP")</f>
        <v>DNP</v>
      </c>
      <c r="AG4615" s="247">
        <f>IF(OR(W4615="DNP",W4615="")=TRUE,0,((W4634-W4615)*0.4)+(IF(Y4615="W",0.3,IF(Y4615="T",0,-0.3)))+(IF(X4615="",0,X4615*0.3)))+IF(OR(L4615="DNP",L4615="")=TRUE,0,((L4634-L4615)*0.4)+(IF(Y4615="W",0.3,IF(Y4615="T",0,-0.3)))+(IF(M4615="",0,M4615*0.3)))</f>
        <v>0</v>
      </c>
      <c r="AH4615" s="247">
        <f>AG4615</f>
        <v>0</v>
      </c>
      <c r="AI4615">
        <f>(34-(AB4615*2))/2</f>
        <v>9</v>
      </c>
      <c r="AJ4615" t="e">
        <f t="shared" ref="AJ4615" si="4852">AI4615+VLOOKUP(A4615,$A$160:$O$264,15,FALSE)</f>
        <v>#N/A</v>
      </c>
      <c r="AK4615" t="str">
        <f t="shared" ref="AK4615:AK4667" si="4853">IFERROR(L4615+W4615,"DNP")</f>
        <v>DNP</v>
      </c>
    </row>
    <row r="4616" spans="1:37" ht="16.5" thickBot="1" x14ac:dyDescent="0.3">
      <c r="A4616" s="238" t="str">
        <f>CONCATENATE($C$10,"Wk ",B4616,"P",A4613)</f>
        <v>2015Wk 2P85</v>
      </c>
      <c r="B4616" s="52">
        <v>2</v>
      </c>
      <c r="C4616" s="241"/>
      <c r="D4616" s="241"/>
      <c r="E4616" s="241"/>
      <c r="F4616" s="241"/>
      <c r="G4616" s="241"/>
      <c r="H4616" s="241"/>
      <c r="I4616" s="241"/>
      <c r="J4616" s="241"/>
      <c r="K4616" s="241"/>
      <c r="L4616" s="248"/>
      <c r="M4616" s="249"/>
      <c r="N4616" s="52" t="str">
        <f>IFERROR(VLOOKUP($A4616,$A$106:$Q$3105,5,FALSE),"DNP")</f>
        <v>DNP</v>
      </c>
      <c r="O4616" s="52" t="str">
        <f>IFERROR(VLOOKUP($A4616,$A$106:$Q$3105,6,FALSE),"DNP")</f>
        <v>DNP</v>
      </c>
      <c r="P4616" s="52" t="str">
        <f>IFERROR(VLOOKUP($A4616,$A$106:$Q$3105,7,FALSE),"DNP")</f>
        <v>DNP</v>
      </c>
      <c r="Q4616" s="52" t="str">
        <f>IFERROR(VLOOKUP($A4616,$A$106:$Q$3105,8,FALSE),"DNP")</f>
        <v>DNP</v>
      </c>
      <c r="R4616" s="52" t="str">
        <f>IFERROR(VLOOKUP($A4616,$A$106:$Q$3105,9,FALSE),"DNP")</f>
        <v>DNP</v>
      </c>
      <c r="S4616" s="52" t="str">
        <f>IFERROR(VLOOKUP($A4616,$A$106:$Q$3105,10,FALSE),"DNP")</f>
        <v>DNP</v>
      </c>
      <c r="T4616" s="52" t="str">
        <f>IFERROR(VLOOKUP($A4616,$A$106:$Q$3105,11,FALSE),"DNP")</f>
        <v>DNP</v>
      </c>
      <c r="U4616" s="52" t="str">
        <f>IFERROR(VLOOKUP($A4616,$A$106:$Q$3105,12,FALSE),"DNP")</f>
        <v>DNP</v>
      </c>
      <c r="V4616" s="52" t="str">
        <f>IFERROR(VLOOKUP($A4616,$A$106:$Q$3105,13,FALSE),"DNP")</f>
        <v>DNP</v>
      </c>
      <c r="W4616" s="239" t="str">
        <f>IF(OR(V4616="DNP",V4616=""),"DNP",SUM(N4616:V4616))</f>
        <v>DNP</v>
      </c>
      <c r="X4616" s="240" t="str">
        <f>IFERROR(VLOOKUP($A4616,$A$106:$Q$3105,17,FALSE),"DNP")</f>
        <v>DNP</v>
      </c>
      <c r="Y4616" s="49" t="str">
        <f>IF(X4616="DNP","DNP",IF(X4616=1,"T",IF(X4616&gt;1,"W","L")))</f>
        <v>DNP</v>
      </c>
      <c r="Z4616" s="49" t="str">
        <f t="shared" si="4847"/>
        <v/>
      </c>
      <c r="AA4616" s="244" t="str">
        <f t="shared" si="4848"/>
        <v/>
      </c>
      <c r="AB4616" s="245">
        <f t="shared" ref="AB4616" si="4854">G4613</f>
        <v>8</v>
      </c>
      <c r="AC4616" s="246">
        <f t="shared" si="4850"/>
        <v>2</v>
      </c>
      <c r="AD4616" t="str">
        <f>IF(W4616&lt;&gt;"DNP","P","DNP")</f>
        <v>DNP</v>
      </c>
      <c r="AE4616" s="52">
        <f>COUNTIF(AD4615:AD4616,"=P")</f>
        <v>0</v>
      </c>
      <c r="AF4616" t="str">
        <f t="shared" si="4851"/>
        <v>DNP</v>
      </c>
      <c r="AG4616" s="247">
        <f>IF(OR(W4616="DNP",W4616="")=TRUE,0,((W4634-W4616)*0.4)+(IF(Y4616="W",0.3,IF(Y4616="T",0,-0.3)))+(IF(X4616="",0,X4616*0.3)))+IF(OR(L4616="DNP",L4616="")=TRUE,0,((L4634-L4616)*0.4)+(IF(Y4616="W",0.3,IF(Y4616="T",0,-0.3)))+(IF(M4616="",0,M4616*0.3)))</f>
        <v>0</v>
      </c>
      <c r="AH4616" s="247">
        <f>AG4616+(AG4615*0.67)</f>
        <v>0</v>
      </c>
      <c r="AI4616">
        <f t="shared" ref="AI4616:AI4632" si="4855">(34-(AB4616*2))/2</f>
        <v>9</v>
      </c>
      <c r="AJ4616" t="e">
        <f t="shared" ref="AJ4616" si="4856">AI4616+VLOOKUP(A4616,$A$327:$O$431,15,FALSE)</f>
        <v>#N/A</v>
      </c>
      <c r="AK4616" t="str">
        <f t="shared" si="4853"/>
        <v>DNP</v>
      </c>
    </row>
    <row r="4617" spans="1:37" ht="16.5" thickBot="1" x14ac:dyDescent="0.3">
      <c r="A4617" s="238" t="str">
        <f>CONCATENATE($C$10,"Wk ",B4617,"P",A4613)</f>
        <v>2015Wk 3P85</v>
      </c>
      <c r="B4617" s="52">
        <v>3</v>
      </c>
      <c r="C4617" s="52" t="str">
        <f>IFERROR(VLOOKUP($A4617,$A$106:$Q$3105,5,FALSE),"DNP")</f>
        <v>DNP</v>
      </c>
      <c r="D4617" s="52" t="str">
        <f>IFERROR(VLOOKUP($A4617,$A$106:$Q$3105,6,FALSE),"DNP")</f>
        <v>DNP</v>
      </c>
      <c r="E4617" s="52" t="str">
        <f>IFERROR(VLOOKUP($A4617,$A$106:$Q$3105,7,FALSE),"DNP")</f>
        <v>DNP</v>
      </c>
      <c r="F4617" s="52" t="str">
        <f>IFERROR(VLOOKUP($A4617,$A$106:$Q$3105,8,FALSE),"DNP")</f>
        <v>DNP</v>
      </c>
      <c r="G4617" s="52" t="str">
        <f>IFERROR(VLOOKUP($A4617,$A$106:$Q$3105,9,FALSE),"DNP")</f>
        <v>DNP</v>
      </c>
      <c r="H4617" s="52" t="str">
        <f>IFERROR(VLOOKUP($A4617,$A$106:$Q$3105,10,FALSE),"DNP")</f>
        <v>DNP</v>
      </c>
      <c r="I4617" s="52" t="str">
        <f>IFERROR(VLOOKUP($A4617,$A$106:$Q$3105,11,FALSE),"DNP")</f>
        <v>DNP</v>
      </c>
      <c r="J4617" s="52" t="str">
        <f>IFERROR(VLOOKUP($A4617,$A$106:$Q$3105,12,FALSE),"DNP")</f>
        <v>DNP</v>
      </c>
      <c r="K4617" s="52" t="str">
        <f>IFERROR(VLOOKUP($A4617,$A$106:$Q$3105,13,FALSE),"DNP")</f>
        <v>DNP</v>
      </c>
      <c r="L4617" s="239" t="str">
        <f>IF(OR(K4617="DNP",K4617=""),"DNP",SUM(C4617:K4617))</f>
        <v>DNP</v>
      </c>
      <c r="M4617" s="240" t="str">
        <f>IFERROR(VLOOKUP($A4617,$A$106:$Q$3105,17,FALSE),"DNP")</f>
        <v>DNP</v>
      </c>
      <c r="N4617" s="241"/>
      <c r="O4617" s="241"/>
      <c r="P4617" s="241"/>
      <c r="Q4617" s="241"/>
      <c r="R4617" s="241"/>
      <c r="S4617" s="241"/>
      <c r="T4617" s="241"/>
      <c r="U4617" s="241"/>
      <c r="V4617" s="241"/>
      <c r="W4617" s="242"/>
      <c r="X4617" s="243"/>
      <c r="Y4617" s="49" t="str">
        <f t="shared" ref="Y4617" si="4857">IF(M4617="DNP","DNP",IF(M4617=1,"T",IF(M4617&gt;1,"W","L")))</f>
        <v>DNP</v>
      </c>
      <c r="Z4617" s="49" t="str">
        <f t="shared" si="4847"/>
        <v/>
      </c>
      <c r="AA4617" s="244" t="str">
        <f t="shared" si="4848"/>
        <v/>
      </c>
      <c r="AB4617" s="250">
        <f t="shared" ref="AB4617" si="4858">G4613</f>
        <v>8</v>
      </c>
      <c r="AC4617" s="246">
        <f t="shared" si="4850"/>
        <v>3</v>
      </c>
      <c r="AD4617" t="str">
        <f>IF(L4617&lt;&gt;"DNP","P","DNP")</f>
        <v>DNP</v>
      </c>
      <c r="AE4617" s="52">
        <f>COUNTIF(AD4615:AD4617,"=P")</f>
        <v>0</v>
      </c>
      <c r="AF4617" t="str">
        <f t="shared" si="4851"/>
        <v>DNP</v>
      </c>
      <c r="AG4617" s="247">
        <f>IF(OR(W4617="DNP",W4617="")=TRUE,0,((W4634-W4617)*0.4)+(IF(Y4617="W",0.3,IF(Y4617="T",0,-0.3)))+(IF(X4617="",0,X4617*0.3)))+IF(OR(L4617="DNP",L4617="")=TRUE,0,((L4634-L4617)*0.4)+(IF(Y4617="W",0.3,IF(Y4617="T",0,-0.3)))+(IF(M4617="",0,M4617*0.3)))</f>
        <v>0</v>
      </c>
      <c r="AH4617" s="247">
        <f>AG4617+(AG4616*0.67)+AG4615*0.33</f>
        <v>0</v>
      </c>
      <c r="AI4617">
        <f t="shared" si="4855"/>
        <v>9</v>
      </c>
      <c r="AJ4617" t="e">
        <f t="shared" ref="AJ4617" si="4859">AI4617+VLOOKUP(A4617,$A$494:$O$598,15,FALSE)</f>
        <v>#N/A</v>
      </c>
      <c r="AK4617" t="str">
        <f t="shared" si="4853"/>
        <v>DNP</v>
      </c>
    </row>
    <row r="4618" spans="1:37" ht="16.5" thickBot="1" x14ac:dyDescent="0.3">
      <c r="A4618" s="238" t="str">
        <f>CONCATENATE($C$10,"Wk ",B4618,"P",A4613)</f>
        <v>2015Wk 4P85</v>
      </c>
      <c r="B4618" s="52">
        <v>4</v>
      </c>
      <c r="C4618" s="241"/>
      <c r="D4618" s="241"/>
      <c r="E4618" s="241"/>
      <c r="F4618" s="241"/>
      <c r="G4618" s="241"/>
      <c r="H4618" s="241"/>
      <c r="I4618" s="241"/>
      <c r="J4618" s="241"/>
      <c r="K4618" s="241"/>
      <c r="L4618" s="248"/>
      <c r="M4618" s="249"/>
      <c r="N4618" s="52" t="str">
        <f>IFERROR(VLOOKUP($A4618,$A$106:$Q$3105,5,FALSE),"DNP")</f>
        <v>DNP</v>
      </c>
      <c r="O4618" s="52" t="str">
        <f>IFERROR(VLOOKUP($A4618,$A$106:$Q$3105,6,FALSE),"DNP")</f>
        <v>DNP</v>
      </c>
      <c r="P4618" s="52" t="str">
        <f>IFERROR(VLOOKUP($A4618,$A$106:$Q$3105,7,FALSE),"DNP")</f>
        <v>DNP</v>
      </c>
      <c r="Q4618" s="52" t="str">
        <f>IFERROR(VLOOKUP($A4618,$A$106:$Q$3105,8,FALSE),"DNP")</f>
        <v>DNP</v>
      </c>
      <c r="R4618" s="52" t="str">
        <f>IFERROR(VLOOKUP($A4618,$A$106:$Q$3105,9,FALSE),"DNP")</f>
        <v>DNP</v>
      </c>
      <c r="S4618" s="52" t="str">
        <f>IFERROR(VLOOKUP($A4618,$A$106:$Q$3105,10,FALSE),"DNP")</f>
        <v>DNP</v>
      </c>
      <c r="T4618" s="52" t="str">
        <f>IFERROR(VLOOKUP($A4618,$A$106:$Q$3105,11,FALSE),"DNP")</f>
        <v>DNP</v>
      </c>
      <c r="U4618" s="52" t="str">
        <f>IFERROR(VLOOKUP($A4618,$A$106:$Q$3105,12,FALSE),"DNP")</f>
        <v>DNP</v>
      </c>
      <c r="V4618" s="52" t="str">
        <f>IFERROR(VLOOKUP($A4618,$A$106:$Q$3105,13,FALSE),"DNP")</f>
        <v>DNP</v>
      </c>
      <c r="W4618" s="239" t="str">
        <f>IF(OR(V4618="DNP",V4618=""),"DNP",SUM(N4618:V4618))</f>
        <v>DNP</v>
      </c>
      <c r="X4618" s="240" t="str">
        <f>IFERROR(VLOOKUP($A4618,$A$106:$Q$3105,17,FALSE),"DNP")</f>
        <v>DNP</v>
      </c>
      <c r="Y4618" s="49" t="str">
        <f t="shared" ref="Y4618" si="4860">IF(X4618="DNP","DNP",IF(X4618=1,"T",IF(X4618&gt;1,"W","L")))</f>
        <v>DNP</v>
      </c>
      <c r="Z4618" s="49" t="str">
        <f t="shared" si="4847"/>
        <v/>
      </c>
      <c r="AA4618" s="244" t="str">
        <f t="shared" si="4848"/>
        <v/>
      </c>
      <c r="AB4618" s="250">
        <f t="shared" ref="AB4618" si="4861">IF(AE4618&gt;=4,ROUNDDOWN((((VLOOKUP(MAX(AE4615:AE4618),AE4615:AK4632,7,FALSE)+VLOOKUP(MAX(AE4615:AE4618)-1,AE4615:AK4632,7,FALSE)+VLOOKUP(MAX(AE4615:AE4618)-2,AE4615:AK4632,7,FALSE)+VLOOKUP(MAX(AE4615:AE4618)-3,AE4615:AK4632,7,FALSE))/4)-36)*0.8,0),G4613)</f>
        <v>8</v>
      </c>
      <c r="AC4618" s="246">
        <f t="shared" si="4850"/>
        <v>4</v>
      </c>
      <c r="AD4618" t="str">
        <f>IF(W4618&lt;&gt;"DNP","P","DNP")</f>
        <v>DNP</v>
      </c>
      <c r="AE4618" s="52">
        <f>COUNTIF(AD4615:AD4618,"=P")</f>
        <v>0</v>
      </c>
      <c r="AF4618" t="str">
        <f t="shared" si="4851"/>
        <v>DNP</v>
      </c>
      <c r="AG4618" s="247">
        <f>IF(OR(W4618="DNP",W4618="")=TRUE,0,((W4634-W4618)*0.4)+(IF(Y4618="W",0.3,IF(Y4618="T",0,-0.3)))+(IF(X4618="",0,X4618*0.3)))+IF(OR(L4618="DNP",L4618="")=TRUE,0,((L4634-L4618)*0.4)+(IF(Y4618="W",0.3,IF(Y4618="T",0,-0.3)))+(IF(M4618="",0,M4618*0.3)))</f>
        <v>0</v>
      </c>
      <c r="AH4618" s="247">
        <f t="shared" ref="AH4618:AH4632" si="4862">AG4618+(AG4617*0.67)+AG4616*0.33</f>
        <v>0</v>
      </c>
      <c r="AI4618">
        <f t="shared" si="4855"/>
        <v>9</v>
      </c>
      <c r="AJ4618" t="e">
        <f t="shared" ref="AJ4618" si="4863">AI4618+VLOOKUP(A4618,$A$661:$O$765,15,FALSE)</f>
        <v>#N/A</v>
      </c>
      <c r="AK4618" t="str">
        <f t="shared" si="4853"/>
        <v>DNP</v>
      </c>
    </row>
    <row r="4619" spans="1:37" ht="16.5" thickBot="1" x14ac:dyDescent="0.3">
      <c r="A4619" s="238" t="str">
        <f>CONCATENATE($C$10,"Wk ",B4619,"P",A4613)</f>
        <v>2015Wk 5P85</v>
      </c>
      <c r="B4619" s="52">
        <v>5</v>
      </c>
      <c r="C4619" s="52" t="str">
        <f>IFERROR(VLOOKUP($A4619,$A$106:$Q$3105,5,FALSE),"DNP")</f>
        <v>DNP</v>
      </c>
      <c r="D4619" s="52" t="str">
        <f>IFERROR(VLOOKUP($A4619,$A$106:$Q$3105,6,FALSE),"DNP")</f>
        <v>DNP</v>
      </c>
      <c r="E4619" s="52" t="str">
        <f>IFERROR(VLOOKUP($A4619,$A$106:$Q$3105,7,FALSE),"DNP")</f>
        <v>DNP</v>
      </c>
      <c r="F4619" s="52" t="str">
        <f>IFERROR(VLOOKUP($A4619,$A$106:$Q$3105,8,FALSE),"DNP")</f>
        <v>DNP</v>
      </c>
      <c r="G4619" s="52" t="str">
        <f>IFERROR(VLOOKUP($A4619,$A$106:$Q$3105,9,FALSE),"DNP")</f>
        <v>DNP</v>
      </c>
      <c r="H4619" s="52" t="str">
        <f>IFERROR(VLOOKUP($A4619,$A$106:$Q$3105,10,FALSE),"DNP")</f>
        <v>DNP</v>
      </c>
      <c r="I4619" s="52" t="str">
        <f>IFERROR(VLOOKUP($A4619,$A$106:$Q$3105,11,FALSE),"DNP")</f>
        <v>DNP</v>
      </c>
      <c r="J4619" s="52" t="str">
        <f>IFERROR(VLOOKUP($A4619,$A$106:$Q$3105,12,FALSE),"DNP")</f>
        <v>DNP</v>
      </c>
      <c r="K4619" s="52" t="str">
        <f>IFERROR(VLOOKUP($A4619,$A$106:$Q$3105,13,FALSE),"DNP")</f>
        <v>DNP</v>
      </c>
      <c r="L4619" s="239" t="str">
        <f>IF(OR(K4619="DNP",K4619=""),"DNP",SUM(C4619:K4619))</f>
        <v>DNP</v>
      </c>
      <c r="M4619" s="240" t="str">
        <f>IFERROR(VLOOKUP($A4619,$A$106:$Q$3105,17,FALSE),"DNP")</f>
        <v>DNP</v>
      </c>
      <c r="N4619" s="241"/>
      <c r="O4619" s="241"/>
      <c r="P4619" s="241"/>
      <c r="Q4619" s="241"/>
      <c r="R4619" s="241"/>
      <c r="S4619" s="241"/>
      <c r="T4619" s="241"/>
      <c r="U4619" s="241"/>
      <c r="V4619" s="241"/>
      <c r="W4619" s="242"/>
      <c r="X4619" s="243"/>
      <c r="Y4619" s="49" t="str">
        <f t="shared" ref="Y4619" si="4864">IF(M4619="DNP","DNP",IF(M4619=1,"T",IF(M4619&gt;1,"W","L")))</f>
        <v>DNP</v>
      </c>
      <c r="Z4619" s="49" t="str">
        <f t="shared" si="4847"/>
        <v/>
      </c>
      <c r="AA4619" s="244" t="str">
        <f t="shared" si="4848"/>
        <v/>
      </c>
      <c r="AB4619" s="250">
        <f t="shared" ref="AB4619" si="4865">IF(AE4619&gt;=4,ROUNDDOWN((((VLOOKUP(MAX(AE4615:AE4619),AE4615:AK4632,7,FALSE)+VLOOKUP(MAX(AE4615:AE4619)-1,AE4615:AK4632,7,FALSE)+VLOOKUP(MAX(AE4615:AE4619)-2,AE4615:AK4632,7,FALSE)+VLOOKUP(MAX(AE4615:AE4619)-3,AE4615:AK4632,7,FALSE))/4)-36)*0.8,0),G4613)</f>
        <v>8</v>
      </c>
      <c r="AC4619" s="246">
        <f t="shared" si="4850"/>
        <v>5</v>
      </c>
      <c r="AD4619" t="str">
        <f>IF(L4619&lt;&gt;"DNP","P","DNP")</f>
        <v>DNP</v>
      </c>
      <c r="AE4619" s="52">
        <f>COUNTIF(AD4615:AD4619,"=P")</f>
        <v>0</v>
      </c>
      <c r="AF4619" t="str">
        <f t="shared" si="4851"/>
        <v>DNP</v>
      </c>
      <c r="AG4619" s="247">
        <f>IF(OR(W4619="DNP",W4619="")=TRUE,0,((W4634-W4619)*0.4)+(IF(Y4619="W",0.3,IF(Y4619="T",0,-0.3)))+(IF(X4619="",0,X4619*0.3)))+IF(OR(L4619="DNP",L4619="")=TRUE,0,((L4634-L4619)*0.4)+(IF(Y4619="W",0.3,IF(Y4619="T",0,-0.3)))+(IF(M4619="",0,M4619*0.3)))</f>
        <v>0</v>
      </c>
      <c r="AH4619" s="247">
        <f t="shared" si="4862"/>
        <v>0</v>
      </c>
      <c r="AI4619">
        <f t="shared" si="4855"/>
        <v>9</v>
      </c>
      <c r="AJ4619" t="e">
        <f t="shared" ref="AJ4619" si="4866">AI4619+VLOOKUP(A4619,$A$828:$O$932,15,FALSE)</f>
        <v>#N/A</v>
      </c>
      <c r="AK4619" t="str">
        <f t="shared" si="4853"/>
        <v>DNP</v>
      </c>
    </row>
    <row r="4620" spans="1:37" ht="16.5" thickBot="1" x14ac:dyDescent="0.3">
      <c r="A4620" s="238" t="str">
        <f>CONCATENATE($C$10,"Wk ",B4620,"P",A4613)</f>
        <v>2015Wk 6P85</v>
      </c>
      <c r="B4620" s="52">
        <v>6</v>
      </c>
      <c r="C4620" s="241"/>
      <c r="D4620" s="241"/>
      <c r="E4620" s="241"/>
      <c r="F4620" s="241"/>
      <c r="G4620" s="241"/>
      <c r="H4620" s="241"/>
      <c r="I4620" s="241"/>
      <c r="J4620" s="241"/>
      <c r="K4620" s="241"/>
      <c r="L4620" s="248"/>
      <c r="M4620" s="249"/>
      <c r="N4620" s="52" t="str">
        <f>IFERROR(VLOOKUP($A4620,$A$106:$Q$3105,5,FALSE),"DNP")</f>
        <v>DNP</v>
      </c>
      <c r="O4620" s="52" t="str">
        <f>IFERROR(VLOOKUP($A4620,$A$106:$Q$3105,6,FALSE),"DNP")</f>
        <v>DNP</v>
      </c>
      <c r="P4620" s="52" t="str">
        <f>IFERROR(VLOOKUP($A4620,$A$106:$Q$3105,7,FALSE),"DNP")</f>
        <v>DNP</v>
      </c>
      <c r="Q4620" s="52" t="str">
        <f>IFERROR(VLOOKUP($A4620,$A$106:$Q$3105,8,FALSE),"DNP")</f>
        <v>DNP</v>
      </c>
      <c r="R4620" s="52" t="str">
        <f>IFERROR(VLOOKUP($A4620,$A$106:$Q$3105,9,FALSE),"DNP")</f>
        <v>DNP</v>
      </c>
      <c r="S4620" s="52" t="str">
        <f>IFERROR(VLOOKUP($A4620,$A$106:$Q$3105,10,FALSE),"DNP")</f>
        <v>DNP</v>
      </c>
      <c r="T4620" s="52" t="str">
        <f>IFERROR(VLOOKUP($A4620,$A$106:$Q$3105,11,FALSE),"DNP")</f>
        <v>DNP</v>
      </c>
      <c r="U4620" s="52" t="str">
        <f>IFERROR(VLOOKUP($A4620,$A$106:$Q$3105,12,FALSE),"DNP")</f>
        <v>DNP</v>
      </c>
      <c r="V4620" s="52" t="str">
        <f>IFERROR(VLOOKUP($A4620,$A$106:$Q$3105,13,FALSE),"DNP")</f>
        <v>DNP</v>
      </c>
      <c r="W4620" s="239" t="str">
        <f>IF(OR(V4620="DNP",V4620=""),"DNP",SUM(N4620:V4620))</f>
        <v>DNP</v>
      </c>
      <c r="X4620" s="240" t="str">
        <f>IFERROR(VLOOKUP($A4620,$A$106:$Q$3105,17,FALSE),"DNP")</f>
        <v>DNP</v>
      </c>
      <c r="Y4620" s="49" t="str">
        <f t="shared" ref="Y4620" si="4867">IF(X4620="DNP","DNP",IF(X4620=1,"T",IF(X4620&gt;1,"W","L")))</f>
        <v>DNP</v>
      </c>
      <c r="Z4620" s="49" t="str">
        <f t="shared" si="4847"/>
        <v/>
      </c>
      <c r="AA4620" s="244" t="str">
        <f t="shared" si="4848"/>
        <v/>
      </c>
      <c r="AB4620" s="250">
        <f t="shared" ref="AB4620" si="4868">IF(AE4620&gt;=4,ROUNDDOWN((((VLOOKUP(MAX(AE4615:AE4620),AE4615:AK4632,7,FALSE)+VLOOKUP(MAX(AE4615:AE4620)-1,AE4615:AK4632,7,FALSE)+VLOOKUP(MAX(AE4615:AE4620)-2,AE4615:AK4632,7,FALSE)+VLOOKUP(MAX(AE4615:AE4620)-3,AE4615:AK4632,7,FALSE))/4)-36)*0.8,0),G4613)</f>
        <v>8</v>
      </c>
      <c r="AC4620" s="246">
        <f t="shared" si="4850"/>
        <v>6</v>
      </c>
      <c r="AD4620" t="str">
        <f>IF(W4620&lt;&gt;"DNP","P","DNP")</f>
        <v>DNP</v>
      </c>
      <c r="AE4620" s="52">
        <f>COUNTIF(AD4615:AD4620,"=P")</f>
        <v>0</v>
      </c>
      <c r="AF4620" t="str">
        <f t="shared" si="4851"/>
        <v>DNP</v>
      </c>
      <c r="AG4620" s="247">
        <f>IF(OR(W4620="DNP",W4620="")=TRUE,0,((W4634-W4620)*0.4)+(IF(Y4620="W",0.3,IF(Y4620="T",0,-0.3)))+(IF(X4620="",0,X4620*0.3)))+IF(OR(L4620="DNP",L4620="")=TRUE,0,((L4634-L4620)*0.4)+(IF(Y4620="W",0.3,IF(Y4620="T",0,-0.3)))+(IF(M4620="",0,M4620*0.3)))</f>
        <v>0</v>
      </c>
      <c r="AH4620" s="247">
        <f t="shared" si="4862"/>
        <v>0</v>
      </c>
      <c r="AI4620">
        <f t="shared" si="4855"/>
        <v>9</v>
      </c>
      <c r="AJ4620" t="e">
        <f t="shared" ref="AJ4620" si="4869">AI4620+VLOOKUP(A4620,$A$995:$O$1099,15,FALSE)</f>
        <v>#N/A</v>
      </c>
      <c r="AK4620" t="str">
        <f t="shared" si="4853"/>
        <v>DNP</v>
      </c>
    </row>
    <row r="4621" spans="1:37" ht="16.5" thickBot="1" x14ac:dyDescent="0.3">
      <c r="A4621" s="238" t="str">
        <f>CONCATENATE($C$10,"Wk ",B4621,"P",A4613)</f>
        <v>2015Wk 7P85</v>
      </c>
      <c r="B4621" s="52">
        <v>7</v>
      </c>
      <c r="C4621" s="52" t="str">
        <f>IFERROR(VLOOKUP($A4621,$A$106:$Q$3105,5,FALSE),"DNP")</f>
        <v>DNP</v>
      </c>
      <c r="D4621" s="52" t="str">
        <f>IFERROR(VLOOKUP($A4621,$A$106:$Q$3105,6,FALSE),"DNP")</f>
        <v>DNP</v>
      </c>
      <c r="E4621" s="52" t="str">
        <f>IFERROR(VLOOKUP($A4621,$A$106:$Q$3105,7,FALSE),"DNP")</f>
        <v>DNP</v>
      </c>
      <c r="F4621" s="52" t="str">
        <f>IFERROR(VLOOKUP($A4621,$A$106:$Q$3105,8,FALSE),"DNP")</f>
        <v>DNP</v>
      </c>
      <c r="G4621" s="52" t="str">
        <f>IFERROR(VLOOKUP($A4621,$A$106:$Q$3105,9,FALSE),"DNP")</f>
        <v>DNP</v>
      </c>
      <c r="H4621" s="52" t="str">
        <f>IFERROR(VLOOKUP($A4621,$A$106:$Q$3105,10,FALSE),"DNP")</f>
        <v>DNP</v>
      </c>
      <c r="I4621" s="52" t="str">
        <f>IFERROR(VLOOKUP($A4621,$A$106:$Q$3105,11,FALSE),"DNP")</f>
        <v>DNP</v>
      </c>
      <c r="J4621" s="52" t="str">
        <f>IFERROR(VLOOKUP($A4621,$A$106:$Q$3105,12,FALSE),"DNP")</f>
        <v>DNP</v>
      </c>
      <c r="K4621" s="52" t="str">
        <f>IFERROR(VLOOKUP($A4621,$A$106:$Q$3105,13,FALSE),"DNP")</f>
        <v>DNP</v>
      </c>
      <c r="L4621" s="239" t="str">
        <f>IF(OR(K4621="DNP",K4621=""),"DNP",SUM(C4621:K4621))</f>
        <v>DNP</v>
      </c>
      <c r="M4621" s="240" t="str">
        <f>IFERROR(VLOOKUP($A4621,$A$106:$Q$3105,17,FALSE),"DNP")</f>
        <v>DNP</v>
      </c>
      <c r="N4621" s="241"/>
      <c r="O4621" s="241"/>
      <c r="P4621" s="241"/>
      <c r="Q4621" s="241"/>
      <c r="R4621" s="241"/>
      <c r="S4621" s="241"/>
      <c r="T4621" s="241"/>
      <c r="U4621" s="241"/>
      <c r="V4621" s="241"/>
      <c r="W4621" s="242"/>
      <c r="X4621" s="243"/>
      <c r="Y4621" s="49" t="str">
        <f t="shared" ref="Y4621" si="4870">IF(M4621="DNP","DNP",IF(M4621=1,"T",IF(M4621&gt;1,"W","L")))</f>
        <v>DNP</v>
      </c>
      <c r="Z4621" s="49" t="str">
        <f t="shared" si="4847"/>
        <v/>
      </c>
      <c r="AA4621" s="244" t="str">
        <f t="shared" si="4848"/>
        <v/>
      </c>
      <c r="AB4621" s="250">
        <f t="shared" ref="AB4621" si="4871">IF(AE4621&gt;=4,ROUNDDOWN((((VLOOKUP(MAX(AE4615:AE4621),AE4615:AK4632,7,FALSE)+VLOOKUP(MAX(AE4615:AE4621)-1,AE4615:AK4632,7,FALSE)+VLOOKUP(MAX(AE4615:AE4621)-2,AE4615:AK4632,7,FALSE)+VLOOKUP(MAX(AE4615:AE4621)-3,AE4615:AK4632,7,FALSE))/4)-36)*0.8,0),G4613)</f>
        <v>8</v>
      </c>
      <c r="AC4621" s="246">
        <f t="shared" si="4850"/>
        <v>7</v>
      </c>
      <c r="AD4621" t="str">
        <f>IF(L4621&lt;&gt;"DNP","P","DNP")</f>
        <v>DNP</v>
      </c>
      <c r="AE4621" s="52">
        <f>COUNTIF(AD4615:AD4621,"=P")</f>
        <v>0</v>
      </c>
      <c r="AF4621" t="str">
        <f t="shared" si="4851"/>
        <v>DNP</v>
      </c>
      <c r="AG4621" s="247">
        <f>IF(OR(W4621="DNP",W4621="")=TRUE,0,((W4634-W4621)*0.4)+(IF(Y4621="W",0.3,IF(Y4621="T",0,-0.3)))+(IF(X4621="",0,X4621*0.3)))+IF(OR(L4621="DNP",L4621="")=TRUE,0,((L4634-L4621)*0.4)+(IF(Y4621="W",0.3,IF(Y4621="T",0,-0.3)))+(IF(M4621="",0,M4621*0.3)))</f>
        <v>0</v>
      </c>
      <c r="AH4621" s="247">
        <f t="shared" si="4862"/>
        <v>0</v>
      </c>
      <c r="AI4621">
        <f t="shared" si="4855"/>
        <v>9</v>
      </c>
      <c r="AJ4621" t="e">
        <f t="shared" ref="AJ4621" si="4872">AI4621+VLOOKUP(A4621,$A$1162:$O$1266,15,FALSE)</f>
        <v>#N/A</v>
      </c>
      <c r="AK4621" t="str">
        <f t="shared" si="4853"/>
        <v>DNP</v>
      </c>
    </row>
    <row r="4622" spans="1:37" ht="16.5" thickBot="1" x14ac:dyDescent="0.3">
      <c r="A4622" s="238" t="str">
        <f>CONCATENATE($C$10,"Wk ",B4622,"P",A4613)</f>
        <v>2015Wk 8P85</v>
      </c>
      <c r="B4622" s="52">
        <v>8</v>
      </c>
      <c r="C4622" s="241"/>
      <c r="D4622" s="241"/>
      <c r="E4622" s="241"/>
      <c r="F4622" s="241"/>
      <c r="G4622" s="241"/>
      <c r="H4622" s="241"/>
      <c r="I4622" s="241"/>
      <c r="J4622" s="241"/>
      <c r="K4622" s="241"/>
      <c r="L4622" s="248"/>
      <c r="M4622" s="249"/>
      <c r="N4622" s="52" t="str">
        <f>IFERROR(VLOOKUP($A4622,$A$106:$Q$3105,5,FALSE),"DNP")</f>
        <v>DNP</v>
      </c>
      <c r="O4622" s="52" t="str">
        <f>IFERROR(VLOOKUP($A4622,$A$106:$Q$3105,6,FALSE),"DNP")</f>
        <v>DNP</v>
      </c>
      <c r="P4622" s="52" t="str">
        <f>IFERROR(VLOOKUP($A4622,$A$106:$Q$3105,7,FALSE),"DNP")</f>
        <v>DNP</v>
      </c>
      <c r="Q4622" s="52" t="str">
        <f>IFERROR(VLOOKUP($A4622,$A$106:$Q$3105,8,FALSE),"DNP")</f>
        <v>DNP</v>
      </c>
      <c r="R4622" s="52" t="str">
        <f>IFERROR(VLOOKUP($A4622,$A$106:$Q$3105,9,FALSE),"DNP")</f>
        <v>DNP</v>
      </c>
      <c r="S4622" s="52" t="str">
        <f>IFERROR(VLOOKUP($A4622,$A$106:$Q$3105,10,FALSE),"DNP")</f>
        <v>DNP</v>
      </c>
      <c r="T4622" s="52" t="str">
        <f>IFERROR(VLOOKUP($A4622,$A$106:$Q$3105,11,FALSE),"DNP")</f>
        <v>DNP</v>
      </c>
      <c r="U4622" s="52" t="str">
        <f>IFERROR(VLOOKUP($A4622,$A$106:$Q$3105,12,FALSE),"DNP")</f>
        <v>DNP</v>
      </c>
      <c r="V4622" s="52" t="str">
        <f>IFERROR(VLOOKUP($A4622,$A$106:$Q$3105,13,FALSE),"DNP")</f>
        <v>DNP</v>
      </c>
      <c r="W4622" s="239" t="str">
        <f>IF(OR(V4622="DNP",V4622=""),"DNP",SUM(N4622:V4622))</f>
        <v>DNP</v>
      </c>
      <c r="X4622" s="240" t="str">
        <f>IFERROR(VLOOKUP($A4622,$A$106:$Q$3105,17,FALSE),"DNP")</f>
        <v>DNP</v>
      </c>
      <c r="Y4622" s="49" t="str">
        <f t="shared" ref="Y4622" si="4873">IF(X4622="DNP","DNP",IF(X4622=1,"T",IF(X4622&gt;1,"W","L")))</f>
        <v>DNP</v>
      </c>
      <c r="Z4622" s="49" t="str">
        <f t="shared" si="4847"/>
        <v/>
      </c>
      <c r="AA4622" s="244" t="str">
        <f t="shared" si="4848"/>
        <v/>
      </c>
      <c r="AB4622" s="250">
        <f t="shared" ref="AB4622" si="4874">IF(AE4622&gt;=4,ROUNDDOWN((((VLOOKUP(MAX(AE4615:AE4622),AE4615:AK4632,7,FALSE)+VLOOKUP(MAX(AE4615:AE4622)-1,AE4615:AK4632,7,FALSE)+VLOOKUP(MAX(AE4615:AE4622)-2,AE4615:AK4632,7,FALSE)+VLOOKUP(MAX(AE4615:AE4622)-3,AE4615:AK4632,7,FALSE))/4)-36)*0.8,0),G4613)</f>
        <v>8</v>
      </c>
      <c r="AC4622" s="246">
        <f t="shared" si="4850"/>
        <v>8</v>
      </c>
      <c r="AD4622" t="str">
        <f>IF(W4622&lt;&gt;"DNP","P","DNP")</f>
        <v>DNP</v>
      </c>
      <c r="AE4622" s="52">
        <f>COUNTIF(AD4615:AD4622,"=P")</f>
        <v>0</v>
      </c>
      <c r="AF4622" t="str">
        <f t="shared" si="4851"/>
        <v>DNP</v>
      </c>
      <c r="AG4622" s="247">
        <f>IF(OR(W4622="DNP",W4622="")=TRUE,0,((W4634-W4622)*0.4)+(IF(Y4622="W",0.3,IF(Y4622="T",0,-0.3)))+(IF(X4622="",0,X4622*0.3)))+IF(OR(L4622="DNP",L4622="")=TRUE,0,((L4634-L4622)*0.4)+(IF(Y4622="W",0.3,IF(Y4622="T",0,-0.3)))+(IF(M4622="",0,M4622*0.3)))</f>
        <v>0</v>
      </c>
      <c r="AH4622" s="247">
        <f t="shared" si="4862"/>
        <v>0</v>
      </c>
      <c r="AI4622">
        <f t="shared" si="4855"/>
        <v>9</v>
      </c>
      <c r="AJ4622" t="e">
        <f t="shared" ref="AJ4622" si="4875">AI4622+VLOOKUP(A4622,$A$1329:$O$1433,15,FALSE)</f>
        <v>#N/A</v>
      </c>
      <c r="AK4622" t="str">
        <f t="shared" si="4853"/>
        <v>DNP</v>
      </c>
    </row>
    <row r="4623" spans="1:37" ht="16.5" thickBot="1" x14ac:dyDescent="0.3">
      <c r="A4623" s="238" t="str">
        <f>CONCATENATE($C$10,"Wk ",B4623,"P",A4613)</f>
        <v>2015Wk 9P85</v>
      </c>
      <c r="B4623" s="52">
        <v>9</v>
      </c>
      <c r="C4623" s="52" t="str">
        <f>IFERROR(VLOOKUP($A4623,$A$106:$Q$3105,5,FALSE),"DNP")</f>
        <v>DNP</v>
      </c>
      <c r="D4623" s="52" t="str">
        <f>IFERROR(VLOOKUP($A4623,$A$106:$Q$3105,6,FALSE),"DNP")</f>
        <v>DNP</v>
      </c>
      <c r="E4623" s="52" t="str">
        <f>IFERROR(VLOOKUP($A4623,$A$106:$Q$3105,7,FALSE),"DNP")</f>
        <v>DNP</v>
      </c>
      <c r="F4623" s="52" t="str">
        <f>IFERROR(VLOOKUP($A4623,$A$106:$Q$3105,8,FALSE),"DNP")</f>
        <v>DNP</v>
      </c>
      <c r="G4623" s="52" t="str">
        <f>IFERROR(VLOOKUP($A4623,$A$106:$Q$3105,9,FALSE),"DNP")</f>
        <v>DNP</v>
      </c>
      <c r="H4623" s="52" t="str">
        <f>IFERROR(VLOOKUP($A4623,$A$106:$Q$3105,10,FALSE),"DNP")</f>
        <v>DNP</v>
      </c>
      <c r="I4623" s="52" t="str">
        <f>IFERROR(VLOOKUP($A4623,$A$106:$Q$3105,11,FALSE),"DNP")</f>
        <v>DNP</v>
      </c>
      <c r="J4623" s="52" t="str">
        <f>IFERROR(VLOOKUP($A4623,$A$106:$Q$3105,12,FALSE),"DNP")</f>
        <v>DNP</v>
      </c>
      <c r="K4623" s="52" t="str">
        <f>IFERROR(VLOOKUP($A4623,$A$106:$Q$3105,13,FALSE),"DNP")</f>
        <v>DNP</v>
      </c>
      <c r="L4623" s="239" t="str">
        <f>IF(OR(K4623="DNP",K4623=""),"DNP",SUM(C4623:K4623))</f>
        <v>DNP</v>
      </c>
      <c r="M4623" s="240" t="str">
        <f>IFERROR(VLOOKUP($A4623,$A$106:$Q$3105,17,FALSE),"DNP")</f>
        <v>DNP</v>
      </c>
      <c r="N4623" s="241"/>
      <c r="O4623" s="241"/>
      <c r="P4623" s="241"/>
      <c r="Q4623" s="241"/>
      <c r="R4623" s="241"/>
      <c r="S4623" s="241"/>
      <c r="T4623" s="241"/>
      <c r="U4623" s="241"/>
      <c r="V4623" s="241"/>
      <c r="W4623" s="242"/>
      <c r="X4623" s="243"/>
      <c r="Y4623" s="49" t="str">
        <f t="shared" ref="Y4623" si="4876">IF(M4623="DNP","DNP",IF(M4623=1,"T",IF(M4623&gt;1,"W","L")))</f>
        <v>DNP</v>
      </c>
      <c r="Z4623" s="49" t="str">
        <f t="shared" si="4847"/>
        <v/>
      </c>
      <c r="AA4623" s="244" t="str">
        <f t="shared" si="4848"/>
        <v/>
      </c>
      <c r="AB4623" s="250">
        <f t="shared" ref="AB4623" si="4877">IF(AE4623&gt;=4,ROUNDDOWN((((VLOOKUP(MAX(AE4615:AE4623),AE4615:AK4632,7,FALSE)+VLOOKUP(MAX(AE4615:AE4623)-1,AE4615:AK4632,7,FALSE)+VLOOKUP(MAX(AE4615:AE4623)-2,AE4615:AK4632,7,FALSE)+VLOOKUP(MAX(AE4615:AE4623)-3,AE4615:AK4632,7,FALSE))/4)-36)*0.8,0),G4613)</f>
        <v>8</v>
      </c>
      <c r="AC4623" s="246">
        <f t="shared" si="4850"/>
        <v>9</v>
      </c>
      <c r="AD4623" t="str">
        <f>IF(L4623&lt;&gt;"DNP","P","DNP")</f>
        <v>DNP</v>
      </c>
      <c r="AE4623" s="52">
        <f>COUNTIF(AD4615:AD4623,"=P")</f>
        <v>0</v>
      </c>
      <c r="AF4623" t="str">
        <f t="shared" si="4851"/>
        <v>DNP</v>
      </c>
      <c r="AG4623" s="247">
        <f>IF(OR(W4623="DNP",W4623="")=TRUE,0,((W4634-W4623)*0.4)+(IF(Y4623="W",0.3,IF(Y4623="T",0,-0.3)))+(IF(X4623="",0,X4623*0.3)))+IF(OR(L4623="DNP",L4623="")=TRUE,0,((L4634-L4623)*0.4)+(IF(Y4623="W",0.3,IF(Y4623="T",0,-0.3)))+(IF(M4623="",0,M4623*0.3)))</f>
        <v>0</v>
      </c>
      <c r="AH4623" s="247">
        <f t="shared" si="4862"/>
        <v>0</v>
      </c>
      <c r="AI4623">
        <f t="shared" si="4855"/>
        <v>9</v>
      </c>
      <c r="AJ4623" t="e">
        <f t="shared" ref="AJ4623" si="4878">AI4623+VLOOKUP(A4623,$A$1496:$O$1600,15,FALSE)</f>
        <v>#N/A</v>
      </c>
      <c r="AK4623" t="str">
        <f t="shared" si="4853"/>
        <v>DNP</v>
      </c>
    </row>
    <row r="4624" spans="1:37" ht="16.5" thickBot="1" x14ac:dyDescent="0.3">
      <c r="A4624" s="238" t="str">
        <f>CONCATENATE($C$10,"Wk ",B4624,"P",A4613)</f>
        <v>2015Wk 10P85</v>
      </c>
      <c r="B4624" s="52">
        <v>10</v>
      </c>
      <c r="C4624" s="241"/>
      <c r="D4624" s="241"/>
      <c r="E4624" s="241"/>
      <c r="F4624" s="241"/>
      <c r="G4624" s="241"/>
      <c r="H4624" s="241"/>
      <c r="I4624" s="241"/>
      <c r="J4624" s="241"/>
      <c r="K4624" s="241"/>
      <c r="L4624" s="248"/>
      <c r="M4624" s="249"/>
      <c r="N4624" s="52" t="str">
        <f>IFERROR(VLOOKUP($A4624,$A$106:$Q$3105,5,FALSE),"DNP")</f>
        <v>DNP</v>
      </c>
      <c r="O4624" s="52" t="str">
        <f>IFERROR(VLOOKUP($A4624,$A$106:$Q$3105,6,FALSE),"DNP")</f>
        <v>DNP</v>
      </c>
      <c r="P4624" s="52" t="str">
        <f>IFERROR(VLOOKUP($A4624,$A$106:$Q$3105,7,FALSE),"DNP")</f>
        <v>DNP</v>
      </c>
      <c r="Q4624" s="52" t="str">
        <f>IFERROR(VLOOKUP($A4624,$A$106:$Q$3105,8,FALSE),"DNP")</f>
        <v>DNP</v>
      </c>
      <c r="R4624" s="52" t="str">
        <f>IFERROR(VLOOKUP($A4624,$A$106:$Q$3105,9,FALSE),"DNP")</f>
        <v>DNP</v>
      </c>
      <c r="S4624" s="52" t="str">
        <f>IFERROR(VLOOKUP($A4624,$A$106:$Q$3105,10,FALSE),"DNP")</f>
        <v>DNP</v>
      </c>
      <c r="T4624" s="52" t="str">
        <f>IFERROR(VLOOKUP($A4624,$A$106:$Q$3105,11,FALSE),"DNP")</f>
        <v>DNP</v>
      </c>
      <c r="U4624" s="52" t="str">
        <f>IFERROR(VLOOKUP($A4624,$A$106:$Q$3105,12,FALSE),"DNP")</f>
        <v>DNP</v>
      </c>
      <c r="V4624" s="52" t="str">
        <f>IFERROR(VLOOKUP($A4624,$A$106:$Q$3105,13,FALSE),"DNP")</f>
        <v>DNP</v>
      </c>
      <c r="W4624" s="239" t="str">
        <f>IF(OR(V4624="DNP",V4624=""),"DNP",SUM(N4624:V4624))</f>
        <v>DNP</v>
      </c>
      <c r="X4624" s="240" t="str">
        <f>IFERROR(VLOOKUP($A4624,$A$106:$Q$3105,17,FALSE),"DNP")</f>
        <v>DNP</v>
      </c>
      <c r="Y4624" s="49" t="str">
        <f t="shared" ref="Y4624" si="4879">IF(X4624="DNP","DNP",IF(X4624=1,"T",IF(X4624&gt;1,"W","L")))</f>
        <v>DNP</v>
      </c>
      <c r="Z4624" s="49" t="str">
        <f t="shared" si="4847"/>
        <v/>
      </c>
      <c r="AA4624" s="244" t="str">
        <f t="shared" si="4848"/>
        <v/>
      </c>
      <c r="AB4624" s="250">
        <f t="shared" ref="AB4624" si="4880">IF(AE4624&gt;=4,ROUNDDOWN((((VLOOKUP(MAX(AE4615:AE4624),AE4615:AK4632,7,FALSE)+VLOOKUP(MAX(AE4615:AE4624)-1,AE4615:AK4632,7,FALSE)+VLOOKUP(MAX(AE4615:AE4624)-2,AE4615:AK4632,7,FALSE)+VLOOKUP(MAX(AE4615:AE4624)-3,AE4615:AK4632,7,FALSE))/4)-36)*0.8,0),G4613)</f>
        <v>8</v>
      </c>
      <c r="AC4624" s="246">
        <f t="shared" ref="AC4624:AC4632" si="4881">IF(VLOOKUP(LEFT($A4624,9),$A$106:$Q$3105,17,FALSE)="Played",B4624,"")</f>
        <v>10</v>
      </c>
      <c r="AD4624" t="str">
        <f>IF(W4624&lt;&gt;"DNP","P","DNP")</f>
        <v>DNP</v>
      </c>
      <c r="AE4624" s="52">
        <f>COUNTIF(AD4615:AD4624,"=P")</f>
        <v>0</v>
      </c>
      <c r="AF4624" t="str">
        <f t="shared" si="4851"/>
        <v>DNP</v>
      </c>
      <c r="AG4624" s="247">
        <f>IF(OR(W4624="DNP",W4624="")=TRUE,0,((W4634-W4624)*0.4)+(IF(Y4624="W",0.3,IF(Y4624="T",0,-0.3)))+(IF(X4624="",0,X4624*0.3)))+IF(OR(L4624="DNP",L4624="")=TRUE,0,((L4634-L4624)*0.4)+(IF(Y4624="W",0.3,IF(Y4624="T",0,-0.3)))+(IF(M4624="",0,M4624*0.3)))</f>
        <v>0</v>
      </c>
      <c r="AH4624" s="247">
        <f t="shared" si="4862"/>
        <v>0</v>
      </c>
      <c r="AI4624">
        <f t="shared" si="4855"/>
        <v>9</v>
      </c>
      <c r="AJ4624" t="e">
        <f t="shared" ref="AJ4624" si="4882">AI4624+VLOOKUP(A4624,$A$1663:$O$1767,15,FALSE)</f>
        <v>#N/A</v>
      </c>
      <c r="AK4624" t="str">
        <f t="shared" si="4853"/>
        <v>DNP</v>
      </c>
    </row>
    <row r="4625" spans="1:37" ht="16.5" thickBot="1" x14ac:dyDescent="0.3">
      <c r="A4625" s="238" t="str">
        <f>CONCATENATE($C$10,"Wk ",B4625,"P",A4613)</f>
        <v>2015Wk 11P85</v>
      </c>
      <c r="B4625" s="52">
        <v>11</v>
      </c>
      <c r="C4625" s="52" t="str">
        <f>IFERROR(VLOOKUP($A4625,$A$106:$Q$3105,5,FALSE),"DNP")</f>
        <v>DNP</v>
      </c>
      <c r="D4625" s="52" t="str">
        <f>IFERROR(VLOOKUP($A4625,$A$106:$Q$3105,6,FALSE),"DNP")</f>
        <v>DNP</v>
      </c>
      <c r="E4625" s="52" t="str">
        <f>IFERROR(VLOOKUP($A4625,$A$106:$Q$3105,7,FALSE),"DNP")</f>
        <v>DNP</v>
      </c>
      <c r="F4625" s="52" t="str">
        <f>IFERROR(VLOOKUP($A4625,$A$106:$Q$3105,8,FALSE),"DNP")</f>
        <v>DNP</v>
      </c>
      <c r="G4625" s="52" t="str">
        <f>IFERROR(VLOOKUP($A4625,$A$106:$Q$3105,9,FALSE),"DNP")</f>
        <v>DNP</v>
      </c>
      <c r="H4625" s="52" t="str">
        <f>IFERROR(VLOOKUP($A4625,$A$106:$Q$3105,10,FALSE),"DNP")</f>
        <v>DNP</v>
      </c>
      <c r="I4625" s="52" t="str">
        <f>IFERROR(VLOOKUP($A4625,$A$106:$Q$3105,11,FALSE),"DNP")</f>
        <v>DNP</v>
      </c>
      <c r="J4625" s="52" t="str">
        <f>IFERROR(VLOOKUP($A4625,$A$106:$Q$3105,12,FALSE),"DNP")</f>
        <v>DNP</v>
      </c>
      <c r="K4625" s="52" t="str">
        <f>IFERROR(VLOOKUP($A4625,$A$106:$Q$3105,13,FALSE),"DNP")</f>
        <v>DNP</v>
      </c>
      <c r="L4625" s="239" t="str">
        <f>IF(OR(K4625="DNP",K4625=""),"DNP",SUM(C4625:K4625))</f>
        <v>DNP</v>
      </c>
      <c r="M4625" s="240" t="str">
        <f>IFERROR(VLOOKUP($A4625,$A$106:$Q$3105,17,FALSE),"DNP")</f>
        <v>DNP</v>
      </c>
      <c r="N4625" s="241"/>
      <c r="O4625" s="241"/>
      <c r="P4625" s="241"/>
      <c r="Q4625" s="241"/>
      <c r="R4625" s="241"/>
      <c r="S4625" s="241"/>
      <c r="T4625" s="241"/>
      <c r="U4625" s="241"/>
      <c r="V4625" s="241"/>
      <c r="W4625" s="242"/>
      <c r="X4625" s="243"/>
      <c r="Y4625" s="49" t="str">
        <f t="shared" ref="Y4625" si="4883">IF(M4625="DNP","DNP",IF(M4625=1,"T",IF(M4625&gt;1,"W","L")))</f>
        <v>DNP</v>
      </c>
      <c r="Z4625" s="49" t="str">
        <f t="shared" si="4847"/>
        <v/>
      </c>
      <c r="AA4625" s="244" t="str">
        <f t="shared" si="4848"/>
        <v/>
      </c>
      <c r="AB4625" s="250">
        <f t="shared" ref="AB4625" si="4884">IF(AE4625&gt;=4,ROUNDDOWN((((VLOOKUP(MAX(AE4615:AE4625),AE4615:AK4632,7,FALSE)+VLOOKUP(MAX(AE4615:AE4625)-1,AE4615:AK4632,7,FALSE)+VLOOKUP(MAX(AE4615:AE4625)-2,AE4615:AK4632,7,FALSE)+VLOOKUP(MAX(AE4615:AE4625)-3,AE4615:AK4632,7,FALSE))/4)-36)*0.8,0),G4613)</f>
        <v>8</v>
      </c>
      <c r="AC4625" s="246">
        <f t="shared" si="4881"/>
        <v>11</v>
      </c>
      <c r="AD4625" t="str">
        <f>IF(L4625&lt;&gt;"DNP","P","DNP")</f>
        <v>DNP</v>
      </c>
      <c r="AE4625" s="52">
        <f>COUNTIF(AD4615:AD4625,"=P")</f>
        <v>0</v>
      </c>
      <c r="AF4625" t="str">
        <f t="shared" si="4851"/>
        <v>DNP</v>
      </c>
      <c r="AG4625" s="247">
        <f>IF(OR(W4625="DNP",W4625="")=TRUE,0,((W4634-W4625)*0.4)+(IF(Y4625="W",0.3,IF(Y4625="T",0,-0.3)))+(IF(X4625="",0,X4625*0.3)))+IF(OR(L4625="DNP",L4625="")=TRUE,0,((L4634-L4625)*0.4)+(IF(Y4625="W",0.3,IF(Y4625="T",0,-0.3)))+(IF(M4625="",0,M4625*0.3)))</f>
        <v>0</v>
      </c>
      <c r="AH4625" s="247">
        <f t="shared" si="4862"/>
        <v>0</v>
      </c>
      <c r="AI4625">
        <f t="shared" si="4855"/>
        <v>9</v>
      </c>
      <c r="AJ4625" t="e">
        <f t="shared" ref="AJ4625" si="4885">AI4625+VLOOKUP(A4625,$A$1830:$O$1934,15,FALSE)</f>
        <v>#N/A</v>
      </c>
      <c r="AK4625" t="str">
        <f t="shared" si="4853"/>
        <v>DNP</v>
      </c>
    </row>
    <row r="4626" spans="1:37" ht="16.5" thickBot="1" x14ac:dyDescent="0.3">
      <c r="A4626" s="238" t="str">
        <f>CONCATENATE($C$10,"Wk ",B4626,"P",A4613)</f>
        <v>2015Wk 12P85</v>
      </c>
      <c r="B4626" s="52">
        <v>12</v>
      </c>
      <c r="C4626" s="241"/>
      <c r="D4626" s="241"/>
      <c r="E4626" s="241"/>
      <c r="F4626" s="241"/>
      <c r="G4626" s="241"/>
      <c r="H4626" s="241"/>
      <c r="I4626" s="241"/>
      <c r="J4626" s="241"/>
      <c r="K4626" s="241"/>
      <c r="L4626" s="248"/>
      <c r="M4626" s="249"/>
      <c r="N4626" s="52" t="str">
        <f>IFERROR(VLOOKUP($A4626,$A$106:$Q$3105,5,FALSE),"DNP")</f>
        <v>DNP</v>
      </c>
      <c r="O4626" s="52" t="str">
        <f>IFERROR(VLOOKUP($A4626,$A$106:$Q$3105,6,FALSE),"DNP")</f>
        <v>DNP</v>
      </c>
      <c r="P4626" s="52" t="str">
        <f>IFERROR(VLOOKUP($A4626,$A$106:$Q$3105,7,FALSE),"DNP")</f>
        <v>DNP</v>
      </c>
      <c r="Q4626" s="52" t="str">
        <f>IFERROR(VLOOKUP($A4626,$A$106:$Q$3105,8,FALSE),"DNP")</f>
        <v>DNP</v>
      </c>
      <c r="R4626" s="52" t="str">
        <f>IFERROR(VLOOKUP($A4626,$A$106:$Q$3105,9,FALSE),"DNP")</f>
        <v>DNP</v>
      </c>
      <c r="S4626" s="52" t="str">
        <f>IFERROR(VLOOKUP($A4626,$A$106:$Q$3105,10,FALSE),"DNP")</f>
        <v>DNP</v>
      </c>
      <c r="T4626" s="52" t="str">
        <f>IFERROR(VLOOKUP($A4626,$A$106:$Q$3105,11,FALSE),"DNP")</f>
        <v>DNP</v>
      </c>
      <c r="U4626" s="52" t="str">
        <f>IFERROR(VLOOKUP($A4626,$A$106:$Q$3105,12,FALSE),"DNP")</f>
        <v>DNP</v>
      </c>
      <c r="V4626" s="52" t="str">
        <f>IFERROR(VLOOKUP($A4626,$A$106:$Q$3105,13,FALSE),"DNP")</f>
        <v>DNP</v>
      </c>
      <c r="W4626" s="239" t="str">
        <f>IF(OR(V4626="DNP",V4626=""),"DNP",SUM(N4626:V4626))</f>
        <v>DNP</v>
      </c>
      <c r="X4626" s="240" t="str">
        <f>IFERROR(VLOOKUP($A4626,$A$106:$Q$3105,17,FALSE),"DNP")</f>
        <v>DNP</v>
      </c>
      <c r="Y4626" s="49" t="str">
        <f t="shared" ref="Y4626" si="4886">IF(X4626="DNP","DNP",IF(X4626=1,"T",IF(X4626&gt;1,"W","L")))</f>
        <v>DNP</v>
      </c>
      <c r="Z4626" s="49" t="str">
        <f t="shared" si="4847"/>
        <v/>
      </c>
      <c r="AA4626" s="244" t="str">
        <f t="shared" si="4848"/>
        <v/>
      </c>
      <c r="AB4626" s="250">
        <f t="shared" ref="AB4626" si="4887">IF(AE4626&gt;=4,ROUNDDOWN((((VLOOKUP(MAX(AE4615:AE4626),AE4615:AK4632,7,FALSE)+VLOOKUP(MAX(AE4615:AE4626)-1,AE4615:AK4632,7,FALSE)+VLOOKUP(MAX(AE4615:AE4626)-2,AE4615:AK4632,7,FALSE)+VLOOKUP(MAX(AE4615:AE4626)-3,AE4615:AK4632,7,FALSE))/4)-36)*0.8,0),G4613)</f>
        <v>8</v>
      </c>
      <c r="AC4626" s="246">
        <f t="shared" si="4881"/>
        <v>12</v>
      </c>
      <c r="AD4626" t="str">
        <f>IF(W4626&lt;&gt;"DNP","P","DNP")</f>
        <v>DNP</v>
      </c>
      <c r="AE4626" s="52">
        <f>COUNTIF(AD4615:AD4626,"=P")</f>
        <v>0</v>
      </c>
      <c r="AF4626" t="str">
        <f t="shared" si="4851"/>
        <v>DNP</v>
      </c>
      <c r="AG4626" s="247">
        <f>IF(OR(W4626="DNP",W4626="")=TRUE,0,((W4634-W4626)*0.4)+(IF(Y4626="W",0.3,IF(Y4626="T",0,-0.3)))+(IF(X4626="",0,X4626*0.3)))+IF(OR(L4626="DNP",L4626="")=TRUE,0,((L4634-L4626)*0.4)+(IF(Y4626="W",0.3,IF(Y4626="T",0,-0.3)))+(IF(M4626="",0,M4626*0.3)))</f>
        <v>0</v>
      </c>
      <c r="AH4626" s="247">
        <f t="shared" si="4862"/>
        <v>0</v>
      </c>
      <c r="AI4626">
        <f t="shared" si="4855"/>
        <v>9</v>
      </c>
      <c r="AJ4626" t="e">
        <f t="shared" ref="AJ4626" si="4888">AI4626+VLOOKUP(A4626,$A$1997:$O$2101,15,FALSE)</f>
        <v>#N/A</v>
      </c>
      <c r="AK4626" t="str">
        <f t="shared" si="4853"/>
        <v>DNP</v>
      </c>
    </row>
    <row r="4627" spans="1:37" ht="16.5" thickBot="1" x14ac:dyDescent="0.3">
      <c r="A4627" s="238" t="str">
        <f>CONCATENATE($C$10,"Wk ",B4627,"P",A4613)</f>
        <v>2015Wk 13P85</v>
      </c>
      <c r="B4627" s="52">
        <v>13</v>
      </c>
      <c r="C4627" s="52" t="str">
        <f>IFERROR(VLOOKUP($A4627,$A$106:$Q$3105,5,FALSE),"DNP")</f>
        <v>DNP</v>
      </c>
      <c r="D4627" s="52" t="str">
        <f>IFERROR(VLOOKUP($A4627,$A$106:$Q$3105,6,FALSE),"DNP")</f>
        <v>DNP</v>
      </c>
      <c r="E4627" s="52" t="str">
        <f>IFERROR(VLOOKUP($A4627,$A$106:$Q$3105,7,FALSE),"DNP")</f>
        <v>DNP</v>
      </c>
      <c r="F4627" s="52" t="str">
        <f>IFERROR(VLOOKUP($A4627,$A$106:$Q$3105,8,FALSE),"DNP")</f>
        <v>DNP</v>
      </c>
      <c r="G4627" s="52" t="str">
        <f>IFERROR(VLOOKUP($A4627,$A$106:$Q$3105,9,FALSE),"DNP")</f>
        <v>DNP</v>
      </c>
      <c r="H4627" s="52" t="str">
        <f>IFERROR(VLOOKUP($A4627,$A$106:$Q$3105,10,FALSE),"DNP")</f>
        <v>DNP</v>
      </c>
      <c r="I4627" s="52" t="str">
        <f>IFERROR(VLOOKUP($A4627,$A$106:$Q$3105,11,FALSE),"DNP")</f>
        <v>DNP</v>
      </c>
      <c r="J4627" s="52" t="str">
        <f>IFERROR(VLOOKUP($A4627,$A$106:$Q$3105,12,FALSE),"DNP")</f>
        <v>DNP</v>
      </c>
      <c r="K4627" s="52" t="str">
        <f>IFERROR(VLOOKUP($A4627,$A$106:$Q$3105,13,FALSE),"DNP")</f>
        <v>DNP</v>
      </c>
      <c r="L4627" s="239" t="str">
        <f>IF(OR(K4627="DNP",K4627=""),"DNP",SUM(C4627:K4627))</f>
        <v>DNP</v>
      </c>
      <c r="M4627" s="240" t="str">
        <f>IFERROR(VLOOKUP($A4627,$A$106:$Q$3105,17,FALSE),"DNP")</f>
        <v>DNP</v>
      </c>
      <c r="N4627" s="241"/>
      <c r="O4627" s="241"/>
      <c r="P4627" s="241"/>
      <c r="Q4627" s="241"/>
      <c r="R4627" s="241"/>
      <c r="S4627" s="241"/>
      <c r="T4627" s="241"/>
      <c r="U4627" s="241"/>
      <c r="V4627" s="241"/>
      <c r="W4627" s="242"/>
      <c r="X4627" s="243"/>
      <c r="Y4627" s="49" t="str">
        <f t="shared" ref="Y4627" si="4889">IF(M4627="DNP","DNP",IF(M4627=1,"T",IF(M4627&gt;1,"W","L")))</f>
        <v>DNP</v>
      </c>
      <c r="Z4627" s="49" t="str">
        <f t="shared" si="4847"/>
        <v/>
      </c>
      <c r="AA4627" s="244" t="str">
        <f t="shared" si="4848"/>
        <v/>
      </c>
      <c r="AB4627" s="250">
        <f t="shared" ref="AB4627" si="4890">IF(AE4627&gt;=4,ROUNDDOWN((((VLOOKUP(MAX(AE4615:AE4627),AE4615:AK4632,7,FALSE)+VLOOKUP(MAX(AE4615:AE4627)-1,AE4615:AK4632,7,FALSE)+VLOOKUP(MAX(AE4615:AE4627)-2,AE4615:AK4632,7,FALSE)+VLOOKUP(MAX(AE4615:AE4627)-3,AE4615:AK4632,7,FALSE))/4)-36)*0.8,0),G4613)</f>
        <v>8</v>
      </c>
      <c r="AC4627" s="246">
        <f t="shared" si="4881"/>
        <v>13</v>
      </c>
      <c r="AD4627" t="str">
        <f>IF(L4627&lt;&gt;"DNP","P","DNP")</f>
        <v>DNP</v>
      </c>
      <c r="AE4627" s="52">
        <f>COUNTIF(AD4615:AD4627,"=P")</f>
        <v>0</v>
      </c>
      <c r="AF4627" t="str">
        <f t="shared" si="4851"/>
        <v>DNP</v>
      </c>
      <c r="AG4627" s="247">
        <f>IF(OR(W4627="DNP",W4627="")=TRUE,0,((W4634-W4627)*0.4)+(IF(Y4627="W",0.3,IF(Y4627="T",0,-0.3)))+(IF(X4627="",0,X4627*0.3)))+IF(OR(L4627="DNP",L4627="")=TRUE,0,((L4634-L4627)*0.4)+(IF(Y4627="W",0.3,IF(Y4627="T",0,-0.3)))+(IF(M4627="",0,M4627*0.3)))</f>
        <v>0</v>
      </c>
      <c r="AH4627" s="247">
        <f t="shared" si="4862"/>
        <v>0</v>
      </c>
      <c r="AI4627">
        <f t="shared" si="4855"/>
        <v>9</v>
      </c>
      <c r="AJ4627" t="e">
        <f t="shared" ref="AJ4627" si="4891">AI4627+VLOOKUP(A4627,$A$2164:$O$2268,15,FALSE)</f>
        <v>#N/A</v>
      </c>
      <c r="AK4627" t="str">
        <f t="shared" si="4853"/>
        <v>DNP</v>
      </c>
    </row>
    <row r="4628" spans="1:37" ht="16.5" thickBot="1" x14ac:dyDescent="0.3">
      <c r="A4628" s="238" t="str">
        <f>CONCATENATE($C$10,"Wk ",B4628,"P",A4613)</f>
        <v>2015Wk 14P85</v>
      </c>
      <c r="B4628" s="52">
        <v>14</v>
      </c>
      <c r="C4628" s="241"/>
      <c r="D4628" s="241"/>
      <c r="E4628" s="241"/>
      <c r="F4628" s="241"/>
      <c r="G4628" s="241"/>
      <c r="H4628" s="241"/>
      <c r="I4628" s="241"/>
      <c r="J4628" s="241"/>
      <c r="K4628" s="241"/>
      <c r="L4628" s="248"/>
      <c r="M4628" s="249"/>
      <c r="N4628" s="52" t="str">
        <f>IFERROR(VLOOKUP($A4628,$A$106:$Q$3105,5,FALSE),"DNP")</f>
        <v>DNP</v>
      </c>
      <c r="O4628" s="52" t="str">
        <f>IFERROR(VLOOKUP($A4628,$A$106:$Q$3105,6,FALSE),"DNP")</f>
        <v>DNP</v>
      </c>
      <c r="P4628" s="52" t="str">
        <f>IFERROR(VLOOKUP($A4628,$A$106:$Q$3105,7,FALSE),"DNP")</f>
        <v>DNP</v>
      </c>
      <c r="Q4628" s="52" t="str">
        <f>IFERROR(VLOOKUP($A4628,$A$106:$Q$3105,8,FALSE),"DNP")</f>
        <v>DNP</v>
      </c>
      <c r="R4628" s="52" t="str">
        <f>IFERROR(VLOOKUP($A4628,$A$106:$Q$3105,9,FALSE),"DNP")</f>
        <v>DNP</v>
      </c>
      <c r="S4628" s="52" t="str">
        <f>IFERROR(VLOOKUP($A4628,$A$106:$Q$3105,10,FALSE),"DNP")</f>
        <v>DNP</v>
      </c>
      <c r="T4628" s="52" t="str">
        <f>IFERROR(VLOOKUP($A4628,$A$106:$Q$3105,11,FALSE),"DNP")</f>
        <v>DNP</v>
      </c>
      <c r="U4628" s="52" t="str">
        <f>IFERROR(VLOOKUP($A4628,$A$106:$Q$3105,12,FALSE),"DNP")</f>
        <v>DNP</v>
      </c>
      <c r="V4628" s="52" t="str">
        <f>IFERROR(VLOOKUP($A4628,$A$106:$Q$3105,13,FALSE),"DNP")</f>
        <v>DNP</v>
      </c>
      <c r="W4628" s="239" t="str">
        <f>IF(OR(V4628="DNP",V4628=""),"DNP",SUM(N4628:V4628))</f>
        <v>DNP</v>
      </c>
      <c r="X4628" s="240" t="str">
        <f>IFERROR(VLOOKUP($A4628,$A$106:$Q$3105,17,FALSE),"DNP")</f>
        <v>DNP</v>
      </c>
      <c r="Y4628" s="49" t="str">
        <f t="shared" ref="Y4628" si="4892">IF(X4628="DNP","DNP",IF(X4628=1,"T",IF(X4628&gt;1,"W","L")))</f>
        <v>DNP</v>
      </c>
      <c r="Z4628" s="49" t="str">
        <f t="shared" si="4847"/>
        <v/>
      </c>
      <c r="AA4628" s="244" t="str">
        <f t="shared" si="4848"/>
        <v/>
      </c>
      <c r="AB4628" s="250">
        <f t="shared" ref="AB4628" si="4893">IF(AE4628&gt;=4,ROUNDDOWN((((VLOOKUP(MAX(AE4615:AE4628),AE4615:AK4632,7,FALSE)+VLOOKUP(MAX(AE4615:AE4628)-1,AE4615:AK4632,7,FALSE)+VLOOKUP(MAX(AE4615:AE4628)-2,AE4615:AK4632,7,FALSE)+VLOOKUP(MAX(AE4615:AE4628)-3,AE4615:AK4632,7,FALSE))/4)-36)*0.8,0),G4613)</f>
        <v>8</v>
      </c>
      <c r="AC4628" s="246">
        <f t="shared" si="4881"/>
        <v>14</v>
      </c>
      <c r="AD4628" t="str">
        <f>IF(W4628&lt;&gt;"DNP","P","DNP")</f>
        <v>DNP</v>
      </c>
      <c r="AE4628" s="52">
        <f>COUNTIF(AD4615:AD4628,"=P")</f>
        <v>0</v>
      </c>
      <c r="AF4628" t="str">
        <f t="shared" si="4851"/>
        <v>DNP</v>
      </c>
      <c r="AG4628" s="247">
        <f>IF(OR(W4628="DNP",W4628="")=TRUE,0,((W4634-W4628)*0.4)+(IF(Y4628="W",0.3,IF(Y4628="T",0,-0.3)))+(IF(X4628="",0,X4628*0.3)))+IF(OR(L4628="DNP",L4628="")=TRUE,0,((L4634-L4628)*0.4)+(IF(Y4628="W",0.3,IF(Y4628="T",0,-0.3)))+(IF(M4628="",0,M4628*0.3)))</f>
        <v>0</v>
      </c>
      <c r="AH4628" s="247">
        <f t="shared" si="4862"/>
        <v>0</v>
      </c>
      <c r="AI4628">
        <f t="shared" si="4855"/>
        <v>9</v>
      </c>
      <c r="AJ4628" t="e">
        <f t="shared" ref="AJ4628" si="4894">AI4628+VLOOKUP(A4628,$A$2331:$O$2435,15,FALSE)</f>
        <v>#N/A</v>
      </c>
      <c r="AK4628" t="str">
        <f t="shared" si="4853"/>
        <v>DNP</v>
      </c>
    </row>
    <row r="4629" spans="1:37" ht="16.5" thickBot="1" x14ac:dyDescent="0.3">
      <c r="A4629" s="238" t="str">
        <f>CONCATENATE($C$10,"Wk ",B4629,"P",A4613)</f>
        <v>2015Wk 15P85</v>
      </c>
      <c r="B4629" s="52">
        <v>15</v>
      </c>
      <c r="C4629" s="52" t="str">
        <f>IFERROR(VLOOKUP($A4629,$A$106:$Q$3105,5,FALSE),"DNP")</f>
        <v>DNP</v>
      </c>
      <c r="D4629" s="52" t="str">
        <f>IFERROR(VLOOKUP($A4629,$A$106:$Q$3105,6,FALSE),"DNP")</f>
        <v>DNP</v>
      </c>
      <c r="E4629" s="52" t="str">
        <f>IFERROR(VLOOKUP($A4629,$A$106:$Q$3105,7,FALSE),"DNP")</f>
        <v>DNP</v>
      </c>
      <c r="F4629" s="52" t="str">
        <f>IFERROR(VLOOKUP($A4629,$A$106:$Q$3105,8,FALSE),"DNP")</f>
        <v>DNP</v>
      </c>
      <c r="G4629" s="52" t="str">
        <f>IFERROR(VLOOKUP($A4629,$A$106:$Q$3105,9,FALSE),"DNP")</f>
        <v>DNP</v>
      </c>
      <c r="H4629" s="52" t="str">
        <f>IFERROR(VLOOKUP($A4629,$A$106:$Q$3105,10,FALSE),"DNP")</f>
        <v>DNP</v>
      </c>
      <c r="I4629" s="52" t="str">
        <f>IFERROR(VLOOKUP($A4629,$A$106:$Q$3105,11,FALSE),"DNP")</f>
        <v>DNP</v>
      </c>
      <c r="J4629" s="52" t="str">
        <f>IFERROR(VLOOKUP($A4629,$A$106:$Q$3105,12,FALSE),"DNP")</f>
        <v>DNP</v>
      </c>
      <c r="K4629" s="52" t="str">
        <f>IFERROR(VLOOKUP($A4629,$A$106:$Q$3105,13,FALSE),"DNP")</f>
        <v>DNP</v>
      </c>
      <c r="L4629" s="239" t="str">
        <f>IF(OR(K4629="DNP",K4629=""),"DNP",SUM(C4629:K4629))</f>
        <v>DNP</v>
      </c>
      <c r="M4629" s="240" t="str">
        <f>IFERROR(VLOOKUP($A4629,$A$106:$Q$3105,17,FALSE),"DNP")</f>
        <v>DNP</v>
      </c>
      <c r="N4629" s="241"/>
      <c r="O4629" s="241"/>
      <c r="P4629" s="241"/>
      <c r="Q4629" s="241"/>
      <c r="R4629" s="241"/>
      <c r="S4629" s="241"/>
      <c r="T4629" s="241"/>
      <c r="U4629" s="241"/>
      <c r="V4629" s="241"/>
      <c r="W4629" s="242"/>
      <c r="X4629" s="243"/>
      <c r="Y4629" s="49" t="str">
        <f t="shared" ref="Y4629" si="4895">IF(M4629="DNP","DNP",IF(M4629=1,"T",IF(M4629&gt;1,"W","L")))</f>
        <v>DNP</v>
      </c>
      <c r="Z4629" s="49" t="str">
        <f t="shared" si="4847"/>
        <v/>
      </c>
      <c r="AA4629" s="244" t="str">
        <f t="shared" si="4848"/>
        <v/>
      </c>
      <c r="AB4629" s="250">
        <f t="shared" ref="AB4629" si="4896">IF(AE4629&gt;=4,ROUNDDOWN((((VLOOKUP(MAX(AE4615:AE4629),AE4615:AK4632,7,FALSE)+VLOOKUP(MAX(AE4615:AE4629)-1,AE4615:AK4632,7,FALSE)+VLOOKUP(MAX(AE4615:AE4629)-2,AE4615:AK4632,7,FALSE)+VLOOKUP(MAX(AE4615:AE4629)-3,AE4615:AK4632,7,FALSE))/4)-36)*0.8,0),G4613)</f>
        <v>8</v>
      </c>
      <c r="AC4629" s="246">
        <f t="shared" si="4881"/>
        <v>15</v>
      </c>
      <c r="AD4629" t="str">
        <f>IF(L4629&lt;&gt;"DNP","P","DNP")</f>
        <v>DNP</v>
      </c>
      <c r="AE4629" s="52">
        <f>COUNTIF(AD4615:AD4629,"=P")</f>
        <v>0</v>
      </c>
      <c r="AF4629" t="str">
        <f t="shared" si="4851"/>
        <v>DNP</v>
      </c>
      <c r="AG4629" s="247">
        <f>IF(OR(W4629="DNP",W4629="")=TRUE,0,((W4634-W4629)*0.4)+(IF(Y4629="W",0.3,IF(Y4629="T",0,-0.3)))+(IF(X4629="",0,X4629*0.3)))+IF(OR(L4629="DNP",L4629="")=TRUE,0,((L4634-L4629)*0.4)+(IF(Y4629="W",0.3,IF(Y4629="T",0,-0.3)))+(IF(M4629="",0,M4629*0.3)))</f>
        <v>0</v>
      </c>
      <c r="AH4629" s="247">
        <f t="shared" si="4862"/>
        <v>0</v>
      </c>
      <c r="AI4629">
        <f t="shared" si="4855"/>
        <v>9</v>
      </c>
      <c r="AJ4629" t="e">
        <f t="shared" ref="AJ4629" si="4897">AI4629+VLOOKUP(A4629,$A$2498:$O$2602,15,FALSE)</f>
        <v>#N/A</v>
      </c>
      <c r="AK4629" t="str">
        <f t="shared" si="4853"/>
        <v>DNP</v>
      </c>
    </row>
    <row r="4630" spans="1:37" ht="16.5" thickBot="1" x14ac:dyDescent="0.3">
      <c r="A4630" s="238" t="str">
        <f>CONCATENATE($C$10,"Wk ",B4630,"P",A4613)</f>
        <v>2015Wk 16P85</v>
      </c>
      <c r="B4630" s="52">
        <v>16</v>
      </c>
      <c r="C4630" s="241"/>
      <c r="D4630" s="241"/>
      <c r="E4630" s="241"/>
      <c r="F4630" s="241"/>
      <c r="G4630" s="241"/>
      <c r="H4630" s="241"/>
      <c r="I4630" s="241"/>
      <c r="J4630" s="241"/>
      <c r="K4630" s="241"/>
      <c r="L4630" s="248"/>
      <c r="M4630" s="249"/>
      <c r="N4630" s="52" t="str">
        <f>IFERROR(VLOOKUP($A4630,$A$106:$Q$3105,5,FALSE),"DNP")</f>
        <v>DNP</v>
      </c>
      <c r="O4630" s="52" t="str">
        <f>IFERROR(VLOOKUP($A4630,$A$106:$Q$3105,6,FALSE),"DNP")</f>
        <v>DNP</v>
      </c>
      <c r="P4630" s="52" t="str">
        <f>IFERROR(VLOOKUP($A4630,$A$106:$Q$3105,7,FALSE),"DNP")</f>
        <v>DNP</v>
      </c>
      <c r="Q4630" s="52" t="str">
        <f>IFERROR(VLOOKUP($A4630,$A$106:$Q$3105,8,FALSE),"DNP")</f>
        <v>DNP</v>
      </c>
      <c r="R4630" s="52" t="str">
        <f>IFERROR(VLOOKUP($A4630,$A$106:$Q$3105,9,FALSE),"DNP")</f>
        <v>DNP</v>
      </c>
      <c r="S4630" s="52" t="str">
        <f>IFERROR(VLOOKUP($A4630,$A$106:$Q$3105,10,FALSE),"DNP")</f>
        <v>DNP</v>
      </c>
      <c r="T4630" s="52" t="str">
        <f>IFERROR(VLOOKUP($A4630,$A$106:$Q$3105,11,FALSE),"DNP")</f>
        <v>DNP</v>
      </c>
      <c r="U4630" s="52" t="str">
        <f>IFERROR(VLOOKUP($A4630,$A$106:$Q$3105,12,FALSE),"DNP")</f>
        <v>DNP</v>
      </c>
      <c r="V4630" s="52" t="str">
        <f>IFERROR(VLOOKUP($A4630,$A$106:$Q$3105,13,FALSE),"DNP")</f>
        <v>DNP</v>
      </c>
      <c r="W4630" s="239" t="str">
        <f>IF(OR(V4630="DNP",V4630=""),"DNP",SUM(N4630:V4630))</f>
        <v>DNP</v>
      </c>
      <c r="X4630" s="240" t="str">
        <f>IFERROR(VLOOKUP($A4630,$A$106:$Q$3105,17,FALSE),"DNP")</f>
        <v>DNP</v>
      </c>
      <c r="Y4630" s="49" t="str">
        <f t="shared" ref="Y4630" si="4898">IF(X4630="DNP","DNP",IF(X4630=1,"T",IF(X4630&gt;1,"W","L")))</f>
        <v>DNP</v>
      </c>
      <c r="Z4630" s="49" t="str">
        <f t="shared" si="4847"/>
        <v/>
      </c>
      <c r="AA4630" s="244" t="str">
        <f t="shared" si="4848"/>
        <v/>
      </c>
      <c r="AB4630" s="250">
        <f t="shared" ref="AB4630" si="4899">IF(AE4630&gt;=4,ROUNDDOWN((((VLOOKUP(MAX(AE4615:AE4630),AE4615:AK4632,7,FALSE)+VLOOKUP(MAX(AE4615:AE4630)-1,AE4615:AK4632,7,FALSE)+VLOOKUP(MAX(AE4615:AE4630)-2,AE4615:AK4632,7,FALSE)+VLOOKUP(MAX(AE4615:AE4630)-3,AE4615:AK4632,7,FALSE))/4)-36)*0.8,0),G4613)</f>
        <v>8</v>
      </c>
      <c r="AC4630" s="246">
        <f t="shared" si="4881"/>
        <v>16</v>
      </c>
      <c r="AD4630" t="str">
        <f>IF(W4630&lt;&gt;"DNP","P","DNP")</f>
        <v>DNP</v>
      </c>
      <c r="AE4630" s="52">
        <f>COUNTIF(AD4615:AD4630,"=P")</f>
        <v>0</v>
      </c>
      <c r="AF4630" t="str">
        <f t="shared" si="4851"/>
        <v>DNP</v>
      </c>
      <c r="AG4630" s="247">
        <f>IF(OR(W4630="DNP",W4630="")=TRUE,0,((W4634-W4630)*0.4)+(IF(Y4630="W",0.3,IF(Y4630="T",0,-0.3)))+(IF(X4630="",0,X4630*0.3)))+IF(OR(L4630="DNP",L4630="")=TRUE,0,((L4634-L4630)*0.4)+(IF(Y4630="W",0.3,IF(Y4630="T",0,-0.3)))+(IF(M4630="",0,M4630*0.3)))</f>
        <v>0</v>
      </c>
      <c r="AH4630" s="247">
        <f t="shared" si="4862"/>
        <v>0</v>
      </c>
      <c r="AI4630">
        <f t="shared" si="4855"/>
        <v>9</v>
      </c>
      <c r="AJ4630" t="e">
        <f t="shared" ref="AJ4630" si="4900">AI4630+VLOOKUP(A4630,$A$2665:$O$2769,15,FALSE)</f>
        <v>#N/A</v>
      </c>
      <c r="AK4630" t="str">
        <f t="shared" si="4853"/>
        <v>DNP</v>
      </c>
    </row>
    <row r="4631" spans="1:37" ht="16.5" thickBot="1" x14ac:dyDescent="0.3">
      <c r="A4631" s="238" t="str">
        <f>CONCATENATE($C$10,"Wk ",B4631,"P",A4613)</f>
        <v>2015Wk 17P85</v>
      </c>
      <c r="B4631" s="52">
        <v>17</v>
      </c>
      <c r="C4631" s="52" t="str">
        <f>IFERROR(VLOOKUP($A4631,$A$106:$Q$3105,5,FALSE),"DNP")</f>
        <v>DNP</v>
      </c>
      <c r="D4631" s="52" t="str">
        <f>IFERROR(VLOOKUP($A4631,$A$106:$Q$3105,6,FALSE),"DNP")</f>
        <v>DNP</v>
      </c>
      <c r="E4631" s="52" t="str">
        <f>IFERROR(VLOOKUP($A4631,$A$106:$Q$3105,7,FALSE),"DNP")</f>
        <v>DNP</v>
      </c>
      <c r="F4631" s="52" t="str">
        <f>IFERROR(VLOOKUP($A4631,$A$106:$Q$3105,8,FALSE),"DNP")</f>
        <v>DNP</v>
      </c>
      <c r="G4631" s="52" t="str">
        <f>IFERROR(VLOOKUP($A4631,$A$106:$Q$3105,9,FALSE),"DNP")</f>
        <v>DNP</v>
      </c>
      <c r="H4631" s="52" t="str">
        <f>IFERROR(VLOOKUP($A4631,$A$106:$Q$3105,10,FALSE),"DNP")</f>
        <v>DNP</v>
      </c>
      <c r="I4631" s="52" t="str">
        <f>IFERROR(VLOOKUP($A4631,$A$106:$Q$3105,11,FALSE),"DNP")</f>
        <v>DNP</v>
      </c>
      <c r="J4631" s="52" t="str">
        <f>IFERROR(VLOOKUP($A4631,$A$106:$Q$3105,12,FALSE),"DNP")</f>
        <v>DNP</v>
      </c>
      <c r="K4631" s="52" t="str">
        <f>IFERROR(VLOOKUP($A4631,$A$106:$Q$3105,13,FALSE),"DNP")</f>
        <v>DNP</v>
      </c>
      <c r="L4631" s="239" t="str">
        <f>IF(OR(K4631="DNP",K4631=""),"DNP",SUM(C4631:K4631))</f>
        <v>DNP</v>
      </c>
      <c r="M4631" s="240" t="str">
        <f>IFERROR(VLOOKUP($A4631,$A$106:$Q$3105,17,FALSE),"DNP")</f>
        <v>DNP</v>
      </c>
      <c r="N4631" s="241"/>
      <c r="O4631" s="241"/>
      <c r="P4631" s="241"/>
      <c r="Q4631" s="241"/>
      <c r="R4631" s="241"/>
      <c r="S4631" s="241"/>
      <c r="T4631" s="241"/>
      <c r="U4631" s="241"/>
      <c r="V4631" s="241"/>
      <c r="W4631" s="242"/>
      <c r="X4631" s="243"/>
      <c r="Y4631" s="49" t="str">
        <f t="shared" ref="Y4631" si="4901">IF(M4631="DNP","DNP",IF(M4631=1,"T",IF(M4631&gt;1,"W","L")))</f>
        <v>DNP</v>
      </c>
      <c r="Z4631" s="49" t="str">
        <f t="shared" si="4847"/>
        <v/>
      </c>
      <c r="AA4631" s="244" t="str">
        <f t="shared" si="4848"/>
        <v/>
      </c>
      <c r="AB4631" s="250">
        <f t="shared" ref="AB4631" si="4902">IF(AE4631&gt;=4,ROUNDDOWN((((VLOOKUP(MAX(AE4615:AE4631),AE4615:AK4632,7,FALSE)+VLOOKUP(MAX(AE4615:AE4631)-1,AE4615:AK4632,7,FALSE)+VLOOKUP(MAX(AE4615:AE4631)-2,AE4615:AK4632,7,FALSE)+VLOOKUP(MAX(AE4615:AE4631)-3,AE4615:AK4632,7,FALSE))/4)-36)*0.8,0),G4613)</f>
        <v>8</v>
      </c>
      <c r="AC4631" s="246">
        <f t="shared" si="4881"/>
        <v>17</v>
      </c>
      <c r="AD4631" t="str">
        <f>IF(L4631&lt;&gt;"DNP","P","DNP")</f>
        <v>DNP</v>
      </c>
      <c r="AE4631" s="52">
        <f>COUNTIF(AD4615:AD4631,"=P")</f>
        <v>0</v>
      </c>
      <c r="AF4631" t="str">
        <f t="shared" si="4851"/>
        <v>DNP</v>
      </c>
      <c r="AG4631" s="247">
        <f>IF(OR(W4631="DNP",W4631="")=TRUE,0,((W4634-W4631)*0.4)+(IF(Y4631="W",0.3,IF(Y4631="T",0,-0.3)))+(IF(X4631="",0,X4631*0.3)))+IF(OR(L4631="DNP",L4631="")=TRUE,0,((L4634-L4631)*0.4)+(IF(Y4631="W",0.3,IF(Y4631="T",0,-0.3)))+(IF(M4631="",0,M4631*0.3)))</f>
        <v>0</v>
      </c>
      <c r="AH4631" s="247">
        <f t="shared" si="4862"/>
        <v>0</v>
      </c>
      <c r="AI4631">
        <f t="shared" si="4855"/>
        <v>9</v>
      </c>
      <c r="AJ4631" t="e">
        <f t="shared" ref="AJ4631" si="4903">AI4631+VLOOKUP(A4631,$A$2832:$O$2936,15,FALSE)</f>
        <v>#N/A</v>
      </c>
      <c r="AK4631" t="str">
        <f t="shared" si="4853"/>
        <v>DNP</v>
      </c>
    </row>
    <row r="4632" spans="1:37" ht="16.5" thickBot="1" x14ac:dyDescent="0.3">
      <c r="A4632" s="238" t="str">
        <f>CONCATENATE($C$10,"Wk ",B4632,"P",A4613)</f>
        <v>2015Wk 18P85</v>
      </c>
      <c r="B4632" s="52">
        <v>18</v>
      </c>
      <c r="C4632" s="241"/>
      <c r="D4632" s="241"/>
      <c r="E4632" s="241"/>
      <c r="F4632" s="241"/>
      <c r="G4632" s="241"/>
      <c r="H4632" s="241"/>
      <c r="I4632" s="241"/>
      <c r="J4632" s="241"/>
      <c r="K4632" s="241"/>
      <c r="L4632" s="248"/>
      <c r="M4632" s="249"/>
      <c r="N4632" s="52" t="str">
        <f>IFERROR(VLOOKUP($A4632,$A$106:$Q$3105,5,FALSE),"DNP")</f>
        <v>DNP</v>
      </c>
      <c r="O4632" s="52" t="str">
        <f>IFERROR(VLOOKUP($A4632,$A$106:$Q$3105,6,FALSE),"DNP")</f>
        <v>DNP</v>
      </c>
      <c r="P4632" s="52" t="str">
        <f>IFERROR(VLOOKUP($A4632,$A$106:$Q$3105,7,FALSE),"DNP")</f>
        <v>DNP</v>
      </c>
      <c r="Q4632" s="52" t="str">
        <f>IFERROR(VLOOKUP($A4632,$A$106:$Q$3105,8,FALSE),"DNP")</f>
        <v>DNP</v>
      </c>
      <c r="R4632" s="52" t="str">
        <f>IFERROR(VLOOKUP($A4632,$A$106:$Q$3105,9,FALSE),"DNP")</f>
        <v>DNP</v>
      </c>
      <c r="S4632" s="52" t="str">
        <f>IFERROR(VLOOKUP($A4632,$A$106:$Q$3105,10,FALSE),"DNP")</f>
        <v>DNP</v>
      </c>
      <c r="T4632" s="52" t="str">
        <f>IFERROR(VLOOKUP($A4632,$A$106:$Q$3105,11,FALSE),"DNP")</f>
        <v>DNP</v>
      </c>
      <c r="U4632" s="52" t="str">
        <f>IFERROR(VLOOKUP($A4632,$A$106:$Q$3105,12,FALSE),"DNP")</f>
        <v>DNP</v>
      </c>
      <c r="V4632" s="52" t="str">
        <f>IFERROR(VLOOKUP($A4632,$A$106:$Q$3105,13,FALSE),"DNP")</f>
        <v>DNP</v>
      </c>
      <c r="W4632" s="239" t="str">
        <f>IF(OR(V4632="DNP",V4632=""),"DNP",SUM(N4632:V4632))</f>
        <v>DNP</v>
      </c>
      <c r="X4632" s="240" t="str">
        <f>IFERROR(VLOOKUP($A4632,$A$106:$Q$3105,17,FALSE),"DNP")</f>
        <v>DNP</v>
      </c>
      <c r="Y4632" s="49" t="str">
        <f t="shared" ref="Y4632" si="4904">IF(X4632="DNP","DNP",IF(X4632=1,"T",IF(X4632&gt;1,"W","L")))</f>
        <v>DNP</v>
      </c>
      <c r="Z4632" s="49" t="str">
        <f t="shared" si="4847"/>
        <v/>
      </c>
      <c r="AA4632" s="244" t="str">
        <f t="shared" si="4848"/>
        <v/>
      </c>
      <c r="AB4632" s="250">
        <f t="shared" ref="AB4632" si="4905">IF(AE4632&gt;=4,ROUNDDOWN((((VLOOKUP(MAX(AE4615:AE4632),AE4615:AK4632,7,FALSE)+VLOOKUP(MAX(AE4615:AE4632)-1,AE4615:AK4632,7,FALSE)+VLOOKUP(MAX(AE4615:AE4632)-2,AE4615:AK4632,7,FALSE)+VLOOKUP(MAX(AE4615:AE4632)-3,AE4615:AK4632,7,FALSE))/4)-36)*0.8,0),G4613)</f>
        <v>8</v>
      </c>
      <c r="AC4632" s="246">
        <f t="shared" si="4881"/>
        <v>18</v>
      </c>
      <c r="AD4632" t="str">
        <f>IF(W4632&lt;&gt;"DNP","P","DNP")</f>
        <v>DNP</v>
      </c>
      <c r="AE4632" s="52">
        <f>COUNTIF(AD4615:AD4632,"=P")</f>
        <v>0</v>
      </c>
      <c r="AF4632" t="str">
        <f t="shared" si="4851"/>
        <v>DNP</v>
      </c>
      <c r="AG4632" s="247">
        <f>IF(OR(W4632="DNP",W4632="")=TRUE,0,((W4634-W4632)*0.4)+(IF(Y4632="W",0.3,IF(Y4632="T",0,-0.3)))+(IF(X4632="",0,X4632*0.3)))+IF(OR(L4632="DNP",L4632="")=TRUE,0,((L4634-L4632)*0.4)+(IF(Y4632="W",0.3,IF(Y4632="T",0,-0.3)))+(IF(M4632="",0,M4632*0.3)))</f>
        <v>0</v>
      </c>
      <c r="AH4632" s="247">
        <f t="shared" si="4862"/>
        <v>0</v>
      </c>
      <c r="AI4632">
        <f t="shared" si="4855"/>
        <v>9</v>
      </c>
      <c r="AJ4632" t="e">
        <f t="shared" ref="AJ4632" si="4906">AI4632+VLOOKUP(A4632,$A$2999:$O$3103,15,FALSE)</f>
        <v>#N/A</v>
      </c>
      <c r="AK4632" t="str">
        <f t="shared" si="4853"/>
        <v>DNP</v>
      </c>
    </row>
    <row r="4633" spans="1:37" ht="18" x14ac:dyDescent="0.25">
      <c r="A4633" s="238" t="str">
        <f>CONCATENATE($C$10,"S&amp;AP",A4613)</f>
        <v>2015S&amp;AP85</v>
      </c>
      <c r="B4633" s="251" t="s">
        <v>321</v>
      </c>
      <c r="C4633" s="252" t="str">
        <f>CONCATENATE(SUM(C4615:C4632)+100,COUNT(C4615:C4632)+100)</f>
        <v>100100</v>
      </c>
      <c r="D4633" s="252" t="str">
        <f t="shared" ref="D4633:K4633" si="4907">CONCATENATE(SUM(D4615:D4632)+100,COUNT(D4615:D4632)+100)</f>
        <v>100100</v>
      </c>
      <c r="E4633" s="252" t="str">
        <f t="shared" si="4907"/>
        <v>100100</v>
      </c>
      <c r="F4633" s="252" t="str">
        <f t="shared" si="4907"/>
        <v>100100</v>
      </c>
      <c r="G4633" s="252" t="str">
        <f t="shared" si="4907"/>
        <v>100100</v>
      </c>
      <c r="H4633" s="252" t="str">
        <f t="shared" si="4907"/>
        <v>100100</v>
      </c>
      <c r="I4633" s="252" t="str">
        <f t="shared" si="4907"/>
        <v>100100</v>
      </c>
      <c r="J4633" s="252" t="str">
        <f t="shared" si="4907"/>
        <v>100100</v>
      </c>
      <c r="K4633" s="252" t="str">
        <f t="shared" si="4907"/>
        <v>100100</v>
      </c>
      <c r="L4633" s="253"/>
      <c r="M4633" s="254">
        <f>SUM(M4615:M4632)</f>
        <v>0</v>
      </c>
      <c r="N4633" s="252" t="str">
        <f>CONCATENATE(SUM(N4615:N4632)+100,COUNT(N4615:N4632)+100)</f>
        <v>100100</v>
      </c>
      <c r="O4633" s="252" t="str">
        <f t="shared" ref="O4633:V4633" si="4908">CONCATENATE(SUM(O4615:O4632)+100,COUNT(O4615:O4632)+100)</f>
        <v>100100</v>
      </c>
      <c r="P4633" s="252" t="str">
        <f t="shared" si="4908"/>
        <v>100100</v>
      </c>
      <c r="Q4633" s="252" t="str">
        <f t="shared" si="4908"/>
        <v>100100</v>
      </c>
      <c r="R4633" s="252" t="str">
        <f t="shared" si="4908"/>
        <v>100100</v>
      </c>
      <c r="S4633" s="252" t="str">
        <f t="shared" si="4908"/>
        <v>100100</v>
      </c>
      <c r="T4633" s="252" t="str">
        <f t="shared" si="4908"/>
        <v>100100</v>
      </c>
      <c r="U4633" s="252" t="str">
        <f t="shared" si="4908"/>
        <v>100100</v>
      </c>
      <c r="V4633" s="252" t="str">
        <f t="shared" si="4908"/>
        <v>100100</v>
      </c>
      <c r="W4633" s="253"/>
      <c r="X4633" s="254">
        <f>SUM(X4615:X4632)</f>
        <v>0</v>
      </c>
      <c r="Y4633" s="255"/>
      <c r="Z4633" s="256"/>
      <c r="AA4633" s="257"/>
      <c r="AB4633" s="52"/>
      <c r="AC4633" s="52"/>
    </row>
    <row r="4634" spans="1:37" ht="18" x14ac:dyDescent="0.25">
      <c r="B4634" s="251" t="s">
        <v>322</v>
      </c>
      <c r="C4634" s="258" t="e">
        <f>AVERAGE(C4615:C4632)</f>
        <v>#DIV/0!</v>
      </c>
      <c r="D4634" s="258" t="e">
        <f t="shared" ref="D4634:K4634" si="4909">AVERAGE(D4615:D4632)</f>
        <v>#DIV/0!</v>
      </c>
      <c r="E4634" s="258" t="e">
        <f t="shared" si="4909"/>
        <v>#DIV/0!</v>
      </c>
      <c r="F4634" s="258" t="e">
        <f t="shared" si="4909"/>
        <v>#DIV/0!</v>
      </c>
      <c r="G4634" s="258" t="e">
        <f t="shared" si="4909"/>
        <v>#DIV/0!</v>
      </c>
      <c r="H4634" s="258" t="e">
        <f t="shared" si="4909"/>
        <v>#DIV/0!</v>
      </c>
      <c r="I4634" s="258" t="e">
        <f t="shared" si="4909"/>
        <v>#DIV/0!</v>
      </c>
      <c r="J4634" s="258" t="e">
        <f t="shared" si="4909"/>
        <v>#DIV/0!</v>
      </c>
      <c r="K4634" s="258" t="e">
        <f t="shared" si="4909"/>
        <v>#DIV/0!</v>
      </c>
      <c r="L4634" s="259" t="e">
        <f>SUM(C4634:K4634)</f>
        <v>#DIV/0!</v>
      </c>
      <c r="M4634" s="260"/>
      <c r="N4634" s="258" t="e">
        <f>AVERAGE(N4615:N4632)</f>
        <v>#DIV/0!</v>
      </c>
      <c r="O4634" s="258" t="e">
        <f t="shared" ref="O4634:V4634" si="4910">AVERAGE(O4615:O4632)</f>
        <v>#DIV/0!</v>
      </c>
      <c r="P4634" s="261" t="e">
        <f t="shared" si="4910"/>
        <v>#DIV/0!</v>
      </c>
      <c r="Q4634" s="261" t="e">
        <f t="shared" si="4910"/>
        <v>#DIV/0!</v>
      </c>
      <c r="R4634" s="261" t="e">
        <f t="shared" si="4910"/>
        <v>#DIV/0!</v>
      </c>
      <c r="S4634" s="261" t="e">
        <f t="shared" si="4910"/>
        <v>#DIV/0!</v>
      </c>
      <c r="T4634" s="261" t="e">
        <f t="shared" si="4910"/>
        <v>#DIV/0!</v>
      </c>
      <c r="U4634" s="261" t="e">
        <f t="shared" si="4910"/>
        <v>#DIV/0!</v>
      </c>
      <c r="V4634" s="261" t="e">
        <f t="shared" si="4910"/>
        <v>#DIV/0!</v>
      </c>
      <c r="W4634" s="262" t="e">
        <f>SUM(N4634:V4634)</f>
        <v>#DIV/0!</v>
      </c>
      <c r="X4634" s="260"/>
      <c r="Y4634" s="148"/>
      <c r="Z4634" s="263"/>
      <c r="AA4634" s="264"/>
      <c r="AB4634" s="52"/>
      <c r="AC4634" s="52"/>
    </row>
    <row r="4635" spans="1:37" x14ac:dyDescent="0.25">
      <c r="B4635" s="265"/>
      <c r="C4635" s="266"/>
      <c r="D4635" s="265"/>
      <c r="E4635" s="266"/>
      <c r="F4635" s="265"/>
      <c r="G4635" s="266"/>
      <c r="H4635" s="265"/>
      <c r="I4635" s="266"/>
      <c r="J4635" s="265"/>
      <c r="K4635" s="266"/>
      <c r="L4635" s="265"/>
      <c r="M4635" s="266"/>
      <c r="N4635" s="265"/>
      <c r="O4635" s="266"/>
      <c r="P4635" s="265"/>
      <c r="Q4635" s="266"/>
      <c r="R4635" s="265"/>
      <c r="S4635" s="266"/>
      <c r="T4635" s="265"/>
      <c r="U4635" s="266"/>
      <c r="V4635" s="265"/>
      <c r="W4635" s="266"/>
      <c r="X4635" s="265"/>
      <c r="Y4635" s="266"/>
      <c r="Z4635" s="265"/>
      <c r="AA4635" s="266"/>
      <c r="AB4635" s="265"/>
      <c r="AC4635" s="266"/>
    </row>
    <row r="4636" spans="1:37" ht="18.75" thickBot="1" x14ac:dyDescent="0.3">
      <c r="B4636" s="267"/>
      <c r="C4636" s="267"/>
      <c r="D4636" s="267"/>
      <c r="E4636" s="288" t="s">
        <v>323</v>
      </c>
      <c r="F4636" s="289"/>
      <c r="G4636" s="289"/>
      <c r="H4636" s="289"/>
      <c r="I4636" s="289"/>
      <c r="J4636" s="289"/>
      <c r="K4636" s="289"/>
      <c r="L4636" s="289"/>
      <c r="M4636" s="289"/>
    </row>
    <row r="4637" spans="1:37" ht="16.5" thickBot="1" x14ac:dyDescent="0.3">
      <c r="B4637" s="267"/>
      <c r="C4637" s="52"/>
      <c r="D4637" s="268" t="s">
        <v>324</v>
      </c>
      <c r="E4637" s="290" t="s">
        <v>325</v>
      </c>
      <c r="F4637" s="291"/>
      <c r="G4637" s="291"/>
      <c r="H4637" s="291"/>
      <c r="I4637" s="291"/>
      <c r="J4637" s="291"/>
      <c r="K4637" s="291"/>
      <c r="L4637" s="291"/>
      <c r="M4637" s="292"/>
      <c r="P4637" t="s">
        <v>326</v>
      </c>
      <c r="R4637" t="s">
        <v>327</v>
      </c>
    </row>
    <row r="4638" spans="1:37" x14ac:dyDescent="0.25">
      <c r="B4638" s="267"/>
      <c r="C4638" s="52"/>
      <c r="D4638" s="269">
        <f>MAX(AC4615:AC4632)</f>
        <v>18</v>
      </c>
      <c r="E4638" s="270" t="s">
        <v>328</v>
      </c>
      <c r="F4638" s="271" t="s">
        <v>329</v>
      </c>
      <c r="G4638" s="271" t="s">
        <v>330</v>
      </c>
      <c r="H4638" s="271" t="s">
        <v>331</v>
      </c>
      <c r="I4638" s="271" t="s">
        <v>332</v>
      </c>
      <c r="J4638" s="271" t="s">
        <v>19</v>
      </c>
      <c r="K4638" s="271" t="s">
        <v>333</v>
      </c>
      <c r="L4638" s="271" t="s">
        <v>334</v>
      </c>
      <c r="M4638" s="272" t="s">
        <v>312</v>
      </c>
      <c r="N4638" t="s">
        <v>318</v>
      </c>
      <c r="O4638" s="273" t="s">
        <v>18</v>
      </c>
      <c r="P4638" s="274" t="s">
        <v>335</v>
      </c>
      <c r="Q4638" s="274" t="s">
        <v>336</v>
      </c>
      <c r="R4638" t="s">
        <v>0</v>
      </c>
      <c r="S4638" t="s">
        <v>1</v>
      </c>
      <c r="T4638" t="s">
        <v>13</v>
      </c>
      <c r="U4638" t="s">
        <v>337</v>
      </c>
      <c r="V4638" s="237" t="s">
        <v>338</v>
      </c>
      <c r="W4638" s="237" t="s">
        <v>339</v>
      </c>
      <c r="X4638" s="237" t="s">
        <v>340</v>
      </c>
      <c r="Y4638" s="237" t="s">
        <v>341</v>
      </c>
      <c r="Z4638" s="237" t="s">
        <v>342</v>
      </c>
      <c r="AA4638" s="237" t="s">
        <v>343</v>
      </c>
      <c r="AB4638" s="237" t="s">
        <v>344</v>
      </c>
      <c r="AC4638" s="237" t="s">
        <v>345</v>
      </c>
    </row>
    <row r="4639" spans="1:37" ht="16.5" thickBot="1" x14ac:dyDescent="0.3">
      <c r="A4639" s="238" t="str">
        <f>CONCATENATE($C$10,"P",A4613)</f>
        <v>2015P85</v>
      </c>
      <c r="B4639" s="275"/>
      <c r="C4639" s="52" t="str">
        <f>C4613</f>
        <v>Eric Swanson</v>
      </c>
      <c r="D4639" s="276">
        <f>IF(D4638=0,G4613,VLOOKUP(D4638,B4615:AB4632,27,FALSE))</f>
        <v>8</v>
      </c>
      <c r="E4639" s="277">
        <f>E4642+E4645</f>
        <v>0</v>
      </c>
      <c r="F4639" s="277">
        <f>F4642+F4645</f>
        <v>0</v>
      </c>
      <c r="G4639" s="277">
        <f>G4642+G4645</f>
        <v>0</v>
      </c>
      <c r="H4639" s="277">
        <f>H4642+H4645</f>
        <v>0</v>
      </c>
      <c r="I4639" s="277">
        <f>I4642+I4645</f>
        <v>0</v>
      </c>
      <c r="J4639" s="278" t="e">
        <f>E4639/I4639</f>
        <v>#DIV/0!</v>
      </c>
      <c r="K4639" s="279" t="e">
        <f>F4639/SUM(F4639:H4639)</f>
        <v>#DIV/0!</v>
      </c>
      <c r="L4639" s="277">
        <f>L4642+L4645</f>
        <v>0</v>
      </c>
      <c r="M4639" s="277">
        <f>M4642+M4645</f>
        <v>0</v>
      </c>
      <c r="N4639" s="247">
        <f>VLOOKUP(D4638,AC4615:AH4632,6,FALSE)</f>
        <v>0</v>
      </c>
      <c r="O4639">
        <f>IFERROR(VLOOKUP(D4638,AC4615:AI4632,7,FALSE),AI4615)</f>
        <v>9</v>
      </c>
      <c r="P4639" s="134" t="e">
        <f>IF(D4639&lt;=-1,ROUNDUP(((((ROUNDDOWN((AVERAGE(L4615:L4632,W4615:W4632)-36)*0.8,0)+0.001)/0.8)+36)*(COUNT(L4615:L4632,W4615:W4632)+1))-SUM(L4615:L4632,W4615:W4632),0),ROUNDUP(((((ROUNDDOWN((AVERAGE(L4615:L4632,W4615:W4632)-36)*0.8,0)+1)/0.8)+36)*(COUNT(L4615:L4632,W4615:W4632)+1))-SUM(L4615:L4632,W4615:W4632),0))</f>
        <v>#DIV/0!</v>
      </c>
      <c r="Q4639" s="134" t="e">
        <f>IF(ROUNDDOWN((AVERAGE(L4615:L4632,W4615:W4632)-36)*0.8,0)&lt;=0,ROUNDDOWN(((((ROUNDDOWN((AVERAGE(L4615:L4632,W4615:W4632)-36)*0.8,0)-1)/0.8)+36)*(COUNT(L4615:L4632,W4615:W4632)+1))-SUM(L4615:L4632,W4615:W4632),0),ROUNDDOWN(((((ROUNDDOWN((AVERAGE(L4615:L4632,W4615:W4632)-36)*0.8,0)-0.001)/0.8)+36)*(COUNT(L4615:L4632,W4615:W4632)+1))-SUM(L4615:L4632,W4615:W4632),0))</f>
        <v>#DIV/0!</v>
      </c>
      <c r="R4639" s="247" t="e">
        <f>L4634</f>
        <v>#DIV/0!</v>
      </c>
      <c r="S4639" s="247" t="e">
        <f>W4634</f>
        <v>#DIV/0!</v>
      </c>
      <c r="T4639">
        <f>SUMIF(AD4615:AD4632,"P",AI4615:AI4632)</f>
        <v>0</v>
      </c>
      <c r="U4639">
        <f>SUMIF(AD4615:AD4632,"P",AJ4615:AJ4632)</f>
        <v>0</v>
      </c>
      <c r="V4639" s="280" t="e">
        <f>SUM(COUNTIF(C4615:C4632,3),COUNTIF(D4615:D4632,2),COUNTIF(E4615:E4632,3),COUNTIF(F4615:F4632,2),COUNTIF(G4615:G4632,2),COUNTIF(H4615:H4632,1),COUNTIF(I4615:I4632,2),COUNTIF(J4615:J4632,1),COUNTIF(K4615:K4632,2),COUNTIF(N4615:N4632,2),COUNTIF(O4615:O4632,2),COUNTIF(P4615:P4632,3),COUNTIF(Q4615:Q4632,2),COUNTIF(R4615:R4632,1),COUNTIF(S4615:S4632,2),COUNTIF(T4615:T4632,1),COUNTIF(U4615:U4632,2),COUNTIF(V4615:V4632,3))/(9*MAX($AE4615:$AE4632))</f>
        <v>#DIV/0!</v>
      </c>
      <c r="W4639" s="280" t="e">
        <f>SUM(COUNTIF(C4615:C4632,4),COUNTIF(D4615:D4632,3),COUNTIF(E4615:E4632,4),COUNTIF(F4615:F4632,3),COUNTIF(G4615:G4632,3),COUNTIF(H4615:H4632,2),COUNTIF(I4615:I4632,3),COUNTIF(J4615:J4632,2),COUNTIF(K4615:K4632,3),COUNTIF(N4615:N4632,3),COUNTIF(O4615:O4632,3),COUNTIF(P4615:P4632,4),COUNTIF(Q4615:Q4632,3),COUNTIF(R4615:R4632,2),COUNTIF(S4615:S4632,3),COUNTIF(T4615:T4632,2),COUNTIF(U4615:U4632,3),COUNTIF(V4615:V4632,4))/(9*MAX($AE4615:$AE4632))</f>
        <v>#DIV/0!</v>
      </c>
      <c r="X4639" s="280" t="e">
        <f>SUM(COUNTIF(C4615:C4632,5),COUNTIF(D4615:D4632,4),COUNTIF(E4615:E4632,5),COUNTIF(F4615:F4632,4),COUNTIF(G4615:G4632,4),COUNTIF(H4615:H4632,3),COUNTIF(I4615:I4632,4),COUNTIF(J4615:J4632,3),COUNTIF(K4615:K4632,4),COUNTIF(N4615:N4632,4),COUNTIF(O4615:O4632,4),COUNTIF(P4615:P4632,5),COUNTIF(Q4615:Q4632,4),COUNTIF(R4615:R4632,3),COUNTIF(S4615:S4632,4),COUNTIF(T4615:T4632,3),COUNTIF(U4615:U4632,4),COUNTIF(V4615:V4632,5))/(9*MAX($AE4615:$AE4632))</f>
        <v>#DIV/0!</v>
      </c>
      <c r="Y4639" s="280" t="e">
        <f>SUM(COUNTIF(C4615:C4632,6),COUNTIF(D4615:D4632,5),COUNTIF(E4615:E4632,6),COUNTIF(F4615:F4632,5),COUNTIF(G4615:G4632,5),COUNTIF(H4615:H4632,4),COUNTIF(I4615:I4632,5),COUNTIF(J4615:J4632,4),COUNTIF(K4615:K4632,5),COUNTIF(N4615:N4632,5),COUNTIF(O4615:O4632,5),COUNTIF(P4615:P4632,6),COUNTIF(Q4615:Q4632,5),COUNTIF(R4615:R4632,4),COUNTIF(S4615:S4632,5),COUNTIF(T4615:T4632,4),COUNTIF(U4615:U4632,5),COUNTIF(V4615:V4632,6))/(9*MAX($AE4615:$AE4632))</f>
        <v>#DIV/0!</v>
      </c>
      <c r="Z4639" s="280" t="e">
        <f>SUM(COUNTIF(C4615:C4632,"&gt;=7"),COUNTIF(D4615:D4632,"&gt;=6"),COUNTIF(E4615:E4632,"&gt;=7"),COUNTIF(F4615:F4632,"&gt;=6"),COUNTIF(G4615:G4632,"&gt;=6"),COUNTIF(H4615:H4632,"&gt;=5"),COUNTIF(I4615:I4632,"&gt;=6"),COUNTIF(J4615:J4632,"&gt;=5"),COUNTIF(K4615:K4632,"&gt;=6"),COUNTIF(N4615:N4632,"&gt;=6"),COUNTIF(O4615:O4632,"&gt;=6"),COUNTIF(P4615:P4632,"&gt;=7"),COUNTIF(Q4615:Q4632,"&gt;=6"),COUNTIF(R4615:R4632,"&gt;=5"),COUNTIF(S4615:S4632,"&gt;=6"),COUNTIF(T4615:T4632,"&gt;=5"),COUNTIF(U4615:U4632,"&gt;=6"),COUNTIF(V4615:V4632,"&gt;=7"))/(9*MAX($AE4615:$AE4632))</f>
        <v>#DIV/0!</v>
      </c>
      <c r="AA4639">
        <f>AVERAGE(AI4615:AI4624)</f>
        <v>9</v>
      </c>
      <c r="AB4639">
        <f t="shared" ref="AB4639" si="4911">MAX(AI4615:AI4632)</f>
        <v>9</v>
      </c>
      <c r="AC4639">
        <f>MIN(AI4615:AI4631)</f>
        <v>9</v>
      </c>
    </row>
    <row r="4640" spans="1:37" x14ac:dyDescent="0.25">
      <c r="E4640" s="290" t="s">
        <v>346</v>
      </c>
      <c r="F4640" s="291"/>
      <c r="G4640" s="291"/>
      <c r="H4640" s="291"/>
      <c r="I4640" s="291"/>
      <c r="J4640" s="291"/>
      <c r="K4640" s="291"/>
      <c r="L4640" s="291"/>
      <c r="M4640" s="292"/>
    </row>
    <row r="4641" spans="1:37" x14ac:dyDescent="0.25">
      <c r="E4641" s="270" t="s">
        <v>328</v>
      </c>
      <c r="F4641" s="271" t="s">
        <v>329</v>
      </c>
      <c r="G4641" s="271" t="s">
        <v>330</v>
      </c>
      <c r="H4641" s="271" t="s">
        <v>331</v>
      </c>
      <c r="I4641" s="271" t="s">
        <v>332</v>
      </c>
      <c r="J4641" s="271" t="s">
        <v>19</v>
      </c>
      <c r="K4641" s="271" t="s">
        <v>333</v>
      </c>
      <c r="L4641" s="271" t="s">
        <v>334</v>
      </c>
      <c r="M4641" s="272" t="s">
        <v>312</v>
      </c>
    </row>
    <row r="4642" spans="1:37" ht="16.5" thickBot="1" x14ac:dyDescent="0.3">
      <c r="E4642" s="281">
        <f>M4633</f>
        <v>0</v>
      </c>
      <c r="F4642" s="199">
        <f>COUNTIF(M4615:M4632,"&gt;10")</f>
        <v>0</v>
      </c>
      <c r="G4642" s="199">
        <f>COUNTIF(M4615:M4632,"&lt;10")</f>
        <v>0</v>
      </c>
      <c r="H4642" s="199">
        <f>COUNTIF(M4615:M4632,"=10")</f>
        <v>0</v>
      </c>
      <c r="I4642" s="199">
        <f>SUM(F4642:H4642)*2</f>
        <v>0</v>
      </c>
      <c r="J4642" s="278" t="e">
        <f>E4642/I4642</f>
        <v>#DIV/0!</v>
      </c>
      <c r="K4642" s="279" t="e">
        <f>F4642/SUM(F4642:H4642)</f>
        <v>#DIV/0!</v>
      </c>
      <c r="L4642" s="282">
        <f>SUM(Z4615,Z4617,Z4619,Z4621,Z4623,Z4625,Z4627,Z4629,Z4631)</f>
        <v>0</v>
      </c>
      <c r="M4642" s="283">
        <f>SUM(AA4615,AA4617,AA4619,AA4621,AA4623,AA4625,AA4627,AA4629,AA4631)</f>
        <v>0</v>
      </c>
    </row>
    <row r="4643" spans="1:37" x14ac:dyDescent="0.25">
      <c r="E4643" s="290" t="s">
        <v>347</v>
      </c>
      <c r="F4643" s="291"/>
      <c r="G4643" s="291"/>
      <c r="H4643" s="291"/>
      <c r="I4643" s="291"/>
      <c r="J4643" s="291"/>
      <c r="K4643" s="291"/>
      <c r="L4643" s="291"/>
      <c r="M4643" s="292"/>
    </row>
    <row r="4644" spans="1:37" x14ac:dyDescent="0.25">
      <c r="E4644" s="270" t="s">
        <v>328</v>
      </c>
      <c r="F4644" s="271" t="s">
        <v>329</v>
      </c>
      <c r="G4644" s="271" t="s">
        <v>330</v>
      </c>
      <c r="H4644" s="271" t="s">
        <v>331</v>
      </c>
      <c r="I4644" s="271" t="s">
        <v>332</v>
      </c>
      <c r="J4644" s="271" t="s">
        <v>19</v>
      </c>
      <c r="K4644" s="271" t="s">
        <v>333</v>
      </c>
      <c r="L4644" s="271" t="s">
        <v>334</v>
      </c>
      <c r="M4644" s="272" t="s">
        <v>312</v>
      </c>
    </row>
    <row r="4645" spans="1:37" ht="16.5" thickBot="1" x14ac:dyDescent="0.3">
      <c r="E4645" s="281">
        <f>X4633</f>
        <v>0</v>
      </c>
      <c r="F4645" s="199">
        <f>COUNTIF(X4615:X4632,"&gt;10")</f>
        <v>0</v>
      </c>
      <c r="G4645" s="199">
        <f>COUNTIF(X4615:X4632,"&lt;10")</f>
        <v>0</v>
      </c>
      <c r="H4645" s="199">
        <f>COUNTIF(X4615:X4632,"=10")</f>
        <v>0</v>
      </c>
      <c r="I4645" s="199">
        <f>SUM(F4645:H4645)*2</f>
        <v>0</v>
      </c>
      <c r="J4645" s="278" t="e">
        <f>E4645/I4645</f>
        <v>#DIV/0!</v>
      </c>
      <c r="K4645" s="279" t="e">
        <f>F4645/SUM(F4645:H4645)</f>
        <v>#DIV/0!</v>
      </c>
      <c r="L4645" s="284">
        <f>SUM(Z4616,Z4618,Z4620,Z4622,Z4624,Z4626,Z4628,Z4630,Z4632)</f>
        <v>0</v>
      </c>
      <c r="M4645" s="285">
        <f>SUM(AA4616,AA4618,AA4620,AA4622,AA4624,AA4626,AA4628,AA4630,AA4632)</f>
        <v>0</v>
      </c>
    </row>
    <row r="4647" spans="1:37" ht="16.5" thickBot="1" x14ac:dyDescent="0.3"/>
    <row r="4648" spans="1:37" ht="21" thickBot="1" x14ac:dyDescent="0.35">
      <c r="A4648" s="223">
        <v>56</v>
      </c>
      <c r="B4648" s="224"/>
      <c r="C4648" s="225" t="s">
        <v>357</v>
      </c>
      <c r="D4648" s="225"/>
      <c r="E4648" s="225"/>
      <c r="F4648" s="23" t="s">
        <v>308</v>
      </c>
      <c r="G4648" s="226">
        <v>9</v>
      </c>
      <c r="I4648" s="225"/>
      <c r="J4648" s="52"/>
      <c r="K4648" s="52"/>
      <c r="L4648" s="231" t="s">
        <v>0</v>
      </c>
      <c r="M4648" s="287"/>
      <c r="N4648" s="225"/>
      <c r="O4648" s="225"/>
      <c r="P4648" s="225"/>
      <c r="Q4648" s="225"/>
      <c r="R4648" s="225" t="s">
        <v>309</v>
      </c>
      <c r="S4648" s="226"/>
      <c r="T4648" s="52"/>
      <c r="U4648" s="52"/>
      <c r="V4648" s="52"/>
      <c r="W4648" s="231" t="s">
        <v>1</v>
      </c>
      <c r="X4648" s="287"/>
      <c r="Y4648" s="52"/>
      <c r="Z4648" s="52"/>
      <c r="AA4648" s="52"/>
      <c r="AB4648" s="52"/>
      <c r="AC4648" s="52"/>
    </row>
    <row r="4649" spans="1:37" ht="16.5" thickBot="1" x14ac:dyDescent="0.3">
      <c r="B4649" s="52" t="s">
        <v>4</v>
      </c>
      <c r="C4649" s="228">
        <v>1</v>
      </c>
      <c r="D4649" s="229">
        <v>2</v>
      </c>
      <c r="E4649" s="229">
        <v>3</v>
      </c>
      <c r="F4649" s="229">
        <v>4</v>
      </c>
      <c r="G4649" s="229">
        <v>5</v>
      </c>
      <c r="H4649" s="229">
        <v>6</v>
      </c>
      <c r="I4649" s="229">
        <v>7</v>
      </c>
      <c r="J4649" s="229">
        <v>8</v>
      </c>
      <c r="K4649" s="230">
        <v>9</v>
      </c>
      <c r="L4649" s="231" t="s">
        <v>69</v>
      </c>
      <c r="M4649" s="232" t="s">
        <v>8</v>
      </c>
      <c r="N4649" s="233">
        <v>10</v>
      </c>
      <c r="O4649" s="234">
        <v>11</v>
      </c>
      <c r="P4649" s="234">
        <v>12</v>
      </c>
      <c r="Q4649" s="234">
        <v>13</v>
      </c>
      <c r="R4649" s="234">
        <v>14</v>
      </c>
      <c r="S4649" s="234">
        <v>15</v>
      </c>
      <c r="T4649" s="234">
        <v>16</v>
      </c>
      <c r="U4649" s="234">
        <v>17</v>
      </c>
      <c r="V4649" s="234">
        <v>18</v>
      </c>
      <c r="W4649" s="231" t="s">
        <v>69</v>
      </c>
      <c r="X4649" s="232" t="s">
        <v>8</v>
      </c>
      <c r="Y4649" s="235" t="s">
        <v>310</v>
      </c>
      <c r="Z4649" s="236" t="s">
        <v>311</v>
      </c>
      <c r="AA4649" s="235" t="s">
        <v>312</v>
      </c>
      <c r="AB4649" s="235" t="s">
        <v>313</v>
      </c>
      <c r="AC4649" s="237" t="s">
        <v>314</v>
      </c>
      <c r="AD4649" s="237" t="s">
        <v>315</v>
      </c>
      <c r="AE4649" s="237" t="s">
        <v>316</v>
      </c>
      <c r="AF4649" s="237" t="s">
        <v>192</v>
      </c>
      <c r="AG4649" s="237" t="s">
        <v>317</v>
      </c>
      <c r="AH4649" s="237" t="s">
        <v>318</v>
      </c>
      <c r="AI4649" s="237" t="s">
        <v>18</v>
      </c>
      <c r="AJ4649" s="237" t="s">
        <v>319</v>
      </c>
      <c r="AK4649" t="s">
        <v>69</v>
      </c>
    </row>
    <row r="4650" spans="1:37" ht="16.5" thickBot="1" x14ac:dyDescent="0.3">
      <c r="A4650" s="238" t="str">
        <f>CONCATENATE($C$10,"Wk ",B4650,"P",A4648)</f>
        <v>2015Wk 1P56</v>
      </c>
      <c r="B4650" s="52">
        <v>1</v>
      </c>
      <c r="C4650" s="52" t="str">
        <f>IFERROR(VLOOKUP($A4650,$A$106:$Q$3105,5,FALSE),"DNP")</f>
        <v>DNP</v>
      </c>
      <c r="D4650" s="52" t="str">
        <f>IFERROR(VLOOKUP($A4650,$A$106:$Q$3105,6,FALSE),"DNP")</f>
        <v>DNP</v>
      </c>
      <c r="E4650" s="52" t="str">
        <f>IFERROR(VLOOKUP($A4650,$A$106:$Q$3105,7,FALSE),"DNP")</f>
        <v>DNP</v>
      </c>
      <c r="F4650" s="52" t="str">
        <f>IFERROR(VLOOKUP($A4650,$A$106:$Q$3105,8,FALSE),"DNP")</f>
        <v>DNP</v>
      </c>
      <c r="G4650" s="52" t="str">
        <f>IFERROR(VLOOKUP($A4650,$A$106:$Q$3105,9,FALSE),"DNP")</f>
        <v>DNP</v>
      </c>
      <c r="H4650" s="52" t="str">
        <f>IFERROR(VLOOKUP($A4650,$A$106:$Q$3105,10,FALSE),"DNP")</f>
        <v>DNP</v>
      </c>
      <c r="I4650" s="52" t="str">
        <f>IFERROR(VLOOKUP($A4650,$A$106:$Q$3105,11,FALSE),"DNP")</f>
        <v>DNP</v>
      </c>
      <c r="J4650" s="52" t="str">
        <f>IFERROR(VLOOKUP($A4650,$A$106:$Q$3105,12,FALSE),"DNP")</f>
        <v>DNP</v>
      </c>
      <c r="K4650" s="52" t="str">
        <f>IFERROR(VLOOKUP($A4650,$A$106:$Q$3105,13,FALSE),"DNP")</f>
        <v>DNP</v>
      </c>
      <c r="L4650" s="239" t="str">
        <f>IF(OR(K4650="DNP",K4650=""),"DNP",SUM(C4650:K4650))</f>
        <v>DNP</v>
      </c>
      <c r="M4650" s="240" t="str">
        <f>IFERROR(VLOOKUP($A4650,$A$106:$Q$3105,17,FALSE),"DNP")</f>
        <v>DNP</v>
      </c>
      <c r="N4650" s="241"/>
      <c r="O4650" s="241"/>
      <c r="P4650" s="241"/>
      <c r="Q4650" s="241"/>
      <c r="R4650" s="241"/>
      <c r="S4650" s="241"/>
      <c r="T4650" s="241"/>
      <c r="U4650" s="241"/>
      <c r="V4650" s="241"/>
      <c r="W4650" s="242"/>
      <c r="X4650" s="243"/>
      <c r="Y4650" s="49" t="str">
        <f>IF(M4650="DNP","DNP",IF(M4650=1,"T",IF(M4650&gt;1,"W","L")))</f>
        <v>DNP</v>
      </c>
      <c r="Z4650" s="49" t="str">
        <f t="shared" ref="Z4650:Z4667" si="4912">IFERROR(VLOOKUP($A4650,$A$106:$Q$3105,15,FALSE),"")</f>
        <v/>
      </c>
      <c r="AA4650" s="244" t="str">
        <f t="shared" ref="AA4650:AA4667" si="4913">IFERROR(VLOOKUP($A4650,$A$106:$Q$3105,16,FALSE),"")</f>
        <v/>
      </c>
      <c r="AB4650" s="245">
        <f t="shared" ref="AB4650" si="4914">G4648</f>
        <v>9</v>
      </c>
      <c r="AC4650" s="246">
        <f t="shared" ref="AC4650:AC4658" si="4915">IF(VLOOKUP(LEFT($A4650,8),$A$106:$Q$3105,17,FALSE)="Played",B4650,"")</f>
        <v>1</v>
      </c>
      <c r="AD4650" t="str">
        <f>IF(L4650&lt;&gt;"DNP","P","DNP")</f>
        <v>DNP</v>
      </c>
      <c r="AE4650" s="52">
        <f>COUNTIF(AD4650:AD4650,"=P")</f>
        <v>0</v>
      </c>
      <c r="AF4650" t="str">
        <f t="shared" ref="AF4650:AF4667" si="4916">IFERROR(VLOOKUP($A4650,$A$106:$R$3105,18,FALSE),"DNP")</f>
        <v>DNP</v>
      </c>
      <c r="AG4650" s="247">
        <f>IF(OR(W4650="DNP",W4650="")=TRUE,0,((W4669-W4650)*0.4)+(IF(Y4650="W",0.3,IF(Y4650="T",0,-0.3)))+(IF(X4650="",0,X4650*0.3)))+IF(OR(L4650="DNP",L4650="")=TRUE,0,((L4669-L4650)*0.4)+(IF(Y4650="W",0.3,IF(Y4650="T",0,-0.3)))+(IF(M4650="",0,M4650*0.3)))</f>
        <v>0</v>
      </c>
      <c r="AH4650" s="247">
        <f>AG4650</f>
        <v>0</v>
      </c>
      <c r="AI4650">
        <f>(34-(AB4650*2))/2</f>
        <v>8</v>
      </c>
      <c r="AJ4650" t="e">
        <f t="shared" ref="AJ4650" si="4917">AI4650+VLOOKUP(A4650,$A$160:$O$264,15,FALSE)</f>
        <v>#N/A</v>
      </c>
      <c r="AK4650" t="str">
        <f t="shared" si="4853"/>
        <v>DNP</v>
      </c>
    </row>
    <row r="4651" spans="1:37" ht="16.5" thickBot="1" x14ac:dyDescent="0.3">
      <c r="A4651" s="238" t="str">
        <f>CONCATENATE($C$10,"Wk ",B4651,"P",A4648)</f>
        <v>2015Wk 2P56</v>
      </c>
      <c r="B4651" s="52">
        <v>2</v>
      </c>
      <c r="C4651" s="241"/>
      <c r="D4651" s="241"/>
      <c r="E4651" s="241"/>
      <c r="F4651" s="241"/>
      <c r="G4651" s="241"/>
      <c r="H4651" s="241"/>
      <c r="I4651" s="241"/>
      <c r="J4651" s="241"/>
      <c r="K4651" s="241"/>
      <c r="L4651" s="248"/>
      <c r="M4651" s="249"/>
      <c r="N4651" s="52" t="str">
        <f>IFERROR(VLOOKUP($A4651,$A$106:$Q$3105,5,FALSE),"DNP")</f>
        <v>DNP</v>
      </c>
      <c r="O4651" s="52" t="str">
        <f>IFERROR(VLOOKUP($A4651,$A$106:$Q$3105,6,FALSE),"DNP")</f>
        <v>DNP</v>
      </c>
      <c r="P4651" s="52" t="str">
        <f>IFERROR(VLOOKUP($A4651,$A$106:$Q$3105,7,FALSE),"DNP")</f>
        <v>DNP</v>
      </c>
      <c r="Q4651" s="52" t="str">
        <f>IFERROR(VLOOKUP($A4651,$A$106:$Q$3105,8,FALSE),"DNP")</f>
        <v>DNP</v>
      </c>
      <c r="R4651" s="52" t="str">
        <f>IFERROR(VLOOKUP($A4651,$A$106:$Q$3105,9,FALSE),"DNP")</f>
        <v>DNP</v>
      </c>
      <c r="S4651" s="52" t="str">
        <f>IFERROR(VLOOKUP($A4651,$A$106:$Q$3105,10,FALSE),"DNP")</f>
        <v>DNP</v>
      </c>
      <c r="T4651" s="52" t="str">
        <f>IFERROR(VLOOKUP($A4651,$A$106:$Q$3105,11,FALSE),"DNP")</f>
        <v>DNP</v>
      </c>
      <c r="U4651" s="52" t="str">
        <f>IFERROR(VLOOKUP($A4651,$A$106:$Q$3105,12,FALSE),"DNP")</f>
        <v>DNP</v>
      </c>
      <c r="V4651" s="52" t="str">
        <f>IFERROR(VLOOKUP($A4651,$A$106:$Q$3105,13,FALSE),"DNP")</f>
        <v>DNP</v>
      </c>
      <c r="W4651" s="239" t="str">
        <f>IF(OR(V4651="DNP",V4651=""),"DNP",SUM(N4651:V4651))</f>
        <v>DNP</v>
      </c>
      <c r="X4651" s="240" t="str">
        <f>IFERROR(VLOOKUP($A4651,$A$106:$Q$3105,17,FALSE),"DNP")</f>
        <v>DNP</v>
      </c>
      <c r="Y4651" s="49" t="str">
        <f>IF(X4651="DNP","DNP",IF(X4651=1,"T",IF(X4651&gt;1,"W","L")))</f>
        <v>DNP</v>
      </c>
      <c r="Z4651" s="49" t="str">
        <f t="shared" si="4912"/>
        <v/>
      </c>
      <c r="AA4651" s="244" t="str">
        <f t="shared" si="4913"/>
        <v/>
      </c>
      <c r="AB4651" s="245">
        <f t="shared" ref="AB4651" si="4918">G4648</f>
        <v>9</v>
      </c>
      <c r="AC4651" s="246">
        <f t="shared" si="4915"/>
        <v>2</v>
      </c>
      <c r="AD4651" t="str">
        <f>IF(W4651&lt;&gt;"DNP","P","DNP")</f>
        <v>DNP</v>
      </c>
      <c r="AE4651" s="52">
        <f>COUNTIF(AD4650:AD4651,"=P")</f>
        <v>0</v>
      </c>
      <c r="AF4651" t="str">
        <f t="shared" si="4916"/>
        <v>DNP</v>
      </c>
      <c r="AG4651" s="247">
        <f>IF(OR(W4651="DNP",W4651="")=TRUE,0,((W4669-W4651)*0.4)+(IF(Y4651="W",0.3,IF(Y4651="T",0,-0.3)))+(IF(X4651="",0,X4651*0.3)))+IF(OR(L4651="DNP",L4651="")=TRUE,0,((L4669-L4651)*0.4)+(IF(Y4651="W",0.3,IF(Y4651="T",0,-0.3)))+(IF(M4651="",0,M4651*0.3)))</f>
        <v>0</v>
      </c>
      <c r="AH4651" s="247">
        <f>AG4651+(AG4650*0.67)</f>
        <v>0</v>
      </c>
      <c r="AI4651">
        <f t="shared" ref="AI4651:AI4667" si="4919">(34-(AB4651*2))/2</f>
        <v>8</v>
      </c>
      <c r="AJ4651" t="e">
        <f t="shared" ref="AJ4651" si="4920">AI4651+VLOOKUP(A4651,$A$327:$O$431,15,FALSE)</f>
        <v>#N/A</v>
      </c>
      <c r="AK4651" t="str">
        <f t="shared" si="4853"/>
        <v>DNP</v>
      </c>
    </row>
    <row r="4652" spans="1:37" ht="16.5" thickBot="1" x14ac:dyDescent="0.3">
      <c r="A4652" s="238" t="str">
        <f>CONCATENATE($C$10,"Wk ",B4652,"P",A4648)</f>
        <v>2015Wk 3P56</v>
      </c>
      <c r="B4652" s="52">
        <v>3</v>
      </c>
      <c r="C4652" s="52" t="str">
        <f>IFERROR(VLOOKUP($A4652,$A$106:$Q$3105,5,FALSE),"DNP")</f>
        <v>DNP</v>
      </c>
      <c r="D4652" s="52" t="str">
        <f>IFERROR(VLOOKUP($A4652,$A$106:$Q$3105,6,FALSE),"DNP")</f>
        <v>DNP</v>
      </c>
      <c r="E4652" s="52" t="str">
        <f>IFERROR(VLOOKUP($A4652,$A$106:$Q$3105,7,FALSE),"DNP")</f>
        <v>DNP</v>
      </c>
      <c r="F4652" s="52" t="str">
        <f>IFERROR(VLOOKUP($A4652,$A$106:$Q$3105,8,FALSE),"DNP")</f>
        <v>DNP</v>
      </c>
      <c r="G4652" s="52" t="str">
        <f>IFERROR(VLOOKUP($A4652,$A$106:$Q$3105,9,FALSE),"DNP")</f>
        <v>DNP</v>
      </c>
      <c r="H4652" s="52" t="str">
        <f>IFERROR(VLOOKUP($A4652,$A$106:$Q$3105,10,FALSE),"DNP")</f>
        <v>DNP</v>
      </c>
      <c r="I4652" s="52" t="str">
        <f>IFERROR(VLOOKUP($A4652,$A$106:$Q$3105,11,FALSE),"DNP")</f>
        <v>DNP</v>
      </c>
      <c r="J4652" s="52" t="str">
        <f>IFERROR(VLOOKUP($A4652,$A$106:$Q$3105,12,FALSE),"DNP")</f>
        <v>DNP</v>
      </c>
      <c r="K4652" s="52" t="str">
        <f>IFERROR(VLOOKUP($A4652,$A$106:$Q$3105,13,FALSE),"DNP")</f>
        <v>DNP</v>
      </c>
      <c r="L4652" s="239" t="str">
        <f>IF(OR(K4652="DNP",K4652=""),"DNP",SUM(C4652:K4652))</f>
        <v>DNP</v>
      </c>
      <c r="M4652" s="240" t="str">
        <f>IFERROR(VLOOKUP($A4652,$A$106:$Q$3105,17,FALSE),"DNP")</f>
        <v>DNP</v>
      </c>
      <c r="N4652" s="241"/>
      <c r="O4652" s="241"/>
      <c r="P4652" s="241"/>
      <c r="Q4652" s="241"/>
      <c r="R4652" s="241"/>
      <c r="S4652" s="241"/>
      <c r="T4652" s="241"/>
      <c r="U4652" s="241"/>
      <c r="V4652" s="241"/>
      <c r="W4652" s="242"/>
      <c r="X4652" s="243"/>
      <c r="Y4652" s="49" t="str">
        <f t="shared" ref="Y4652" si="4921">IF(M4652="DNP","DNP",IF(M4652=1,"T",IF(M4652&gt;1,"W","L")))</f>
        <v>DNP</v>
      </c>
      <c r="Z4652" s="49" t="str">
        <f t="shared" si="4912"/>
        <v/>
      </c>
      <c r="AA4652" s="244" t="str">
        <f t="shared" si="4913"/>
        <v/>
      </c>
      <c r="AB4652" s="250">
        <f t="shared" ref="AB4652" si="4922">G4648</f>
        <v>9</v>
      </c>
      <c r="AC4652" s="246">
        <f t="shared" si="4915"/>
        <v>3</v>
      </c>
      <c r="AD4652" t="str">
        <f>IF(L4652&lt;&gt;"DNP","P","DNP")</f>
        <v>DNP</v>
      </c>
      <c r="AE4652" s="52">
        <f>COUNTIF(AD4650:AD4652,"=P")</f>
        <v>0</v>
      </c>
      <c r="AF4652" t="str">
        <f t="shared" si="4916"/>
        <v>DNP</v>
      </c>
      <c r="AG4652" s="247">
        <f>IF(OR(W4652="DNP",W4652="")=TRUE,0,((W4669-W4652)*0.4)+(IF(Y4652="W",0.3,IF(Y4652="T",0,-0.3)))+(IF(X4652="",0,X4652*0.3)))+IF(OR(L4652="DNP",L4652="")=TRUE,0,((L4669-L4652)*0.4)+(IF(Y4652="W",0.3,IF(Y4652="T",0,-0.3)))+(IF(M4652="",0,M4652*0.3)))</f>
        <v>0</v>
      </c>
      <c r="AH4652" s="247">
        <f>AG4652+(AG4651*0.67)+AG4650*0.33</f>
        <v>0</v>
      </c>
      <c r="AI4652">
        <f t="shared" si="4919"/>
        <v>8</v>
      </c>
      <c r="AJ4652" t="e">
        <f t="shared" ref="AJ4652" si="4923">AI4652+VLOOKUP(A4652,$A$494:$O$598,15,FALSE)</f>
        <v>#N/A</v>
      </c>
      <c r="AK4652" t="str">
        <f t="shared" si="4853"/>
        <v>DNP</v>
      </c>
    </row>
    <row r="4653" spans="1:37" ht="16.5" thickBot="1" x14ac:dyDescent="0.3">
      <c r="A4653" s="238" t="str">
        <f>CONCATENATE($C$10,"Wk ",B4653,"P",A4648)</f>
        <v>2015Wk 4P56</v>
      </c>
      <c r="B4653" s="52">
        <v>4</v>
      </c>
      <c r="C4653" s="241"/>
      <c r="D4653" s="241"/>
      <c r="E4653" s="241"/>
      <c r="F4653" s="241"/>
      <c r="G4653" s="241"/>
      <c r="H4653" s="241"/>
      <c r="I4653" s="241"/>
      <c r="J4653" s="241"/>
      <c r="K4653" s="241"/>
      <c r="L4653" s="248"/>
      <c r="M4653" s="249"/>
      <c r="N4653" s="52" t="str">
        <f>IFERROR(VLOOKUP($A4653,$A$106:$Q$3105,5,FALSE),"DNP")</f>
        <v>DNP</v>
      </c>
      <c r="O4653" s="52" t="str">
        <f>IFERROR(VLOOKUP($A4653,$A$106:$Q$3105,6,FALSE),"DNP")</f>
        <v>DNP</v>
      </c>
      <c r="P4653" s="52" t="str">
        <f>IFERROR(VLOOKUP($A4653,$A$106:$Q$3105,7,FALSE),"DNP")</f>
        <v>DNP</v>
      </c>
      <c r="Q4653" s="52" t="str">
        <f>IFERROR(VLOOKUP($A4653,$A$106:$Q$3105,8,FALSE),"DNP")</f>
        <v>DNP</v>
      </c>
      <c r="R4653" s="52" t="str">
        <f>IFERROR(VLOOKUP($A4653,$A$106:$Q$3105,9,FALSE),"DNP")</f>
        <v>DNP</v>
      </c>
      <c r="S4653" s="52" t="str">
        <f>IFERROR(VLOOKUP($A4653,$A$106:$Q$3105,10,FALSE),"DNP")</f>
        <v>DNP</v>
      </c>
      <c r="T4653" s="52" t="str">
        <f>IFERROR(VLOOKUP($A4653,$A$106:$Q$3105,11,FALSE),"DNP")</f>
        <v>DNP</v>
      </c>
      <c r="U4653" s="52" t="str">
        <f>IFERROR(VLOOKUP($A4653,$A$106:$Q$3105,12,FALSE),"DNP")</f>
        <v>DNP</v>
      </c>
      <c r="V4653" s="52" t="str">
        <f>IFERROR(VLOOKUP($A4653,$A$106:$Q$3105,13,FALSE),"DNP")</f>
        <v>DNP</v>
      </c>
      <c r="W4653" s="239" t="str">
        <f>IF(OR(V4653="DNP",V4653=""),"DNP",SUM(N4653:V4653))</f>
        <v>DNP</v>
      </c>
      <c r="X4653" s="240" t="str">
        <f>IFERROR(VLOOKUP($A4653,$A$106:$Q$3105,17,FALSE),"DNP")</f>
        <v>DNP</v>
      </c>
      <c r="Y4653" s="49" t="str">
        <f t="shared" ref="Y4653" si="4924">IF(X4653="DNP","DNP",IF(X4653=1,"T",IF(X4653&gt;1,"W","L")))</f>
        <v>DNP</v>
      </c>
      <c r="Z4653" s="49" t="str">
        <f t="shared" si="4912"/>
        <v/>
      </c>
      <c r="AA4653" s="244" t="str">
        <f t="shared" si="4913"/>
        <v/>
      </c>
      <c r="AB4653" s="250">
        <f t="shared" ref="AB4653" si="4925">IF(AE4653&gt;=4,ROUNDDOWN((((VLOOKUP(MAX(AE4650:AE4653),AE4650:AK4667,7,FALSE)+VLOOKUP(MAX(AE4650:AE4653)-1,AE4650:AK4667,7,FALSE)+VLOOKUP(MAX(AE4650:AE4653)-2,AE4650:AK4667,7,FALSE)+VLOOKUP(MAX(AE4650:AE4653)-3,AE4650:AK4667,7,FALSE))/4)-36)*0.8,0),G4648)</f>
        <v>9</v>
      </c>
      <c r="AC4653" s="246">
        <f t="shared" si="4915"/>
        <v>4</v>
      </c>
      <c r="AD4653" t="str">
        <f>IF(W4653&lt;&gt;"DNP","P","DNP")</f>
        <v>DNP</v>
      </c>
      <c r="AE4653" s="52">
        <f>COUNTIF(AD4650:AD4653,"=P")</f>
        <v>0</v>
      </c>
      <c r="AF4653" t="str">
        <f t="shared" si="4916"/>
        <v>DNP</v>
      </c>
      <c r="AG4653" s="247">
        <f>IF(OR(W4653="DNP",W4653="")=TRUE,0,((W4669-W4653)*0.4)+(IF(Y4653="W",0.3,IF(Y4653="T",0,-0.3)))+(IF(X4653="",0,X4653*0.3)))+IF(OR(L4653="DNP",L4653="")=TRUE,0,((L4669-L4653)*0.4)+(IF(Y4653="W",0.3,IF(Y4653="T",0,-0.3)))+(IF(M4653="",0,M4653*0.3)))</f>
        <v>0</v>
      </c>
      <c r="AH4653" s="247">
        <f t="shared" ref="AH4653:AH4667" si="4926">AG4653+(AG4652*0.67)+AG4651*0.33</f>
        <v>0</v>
      </c>
      <c r="AI4653">
        <f t="shared" si="4919"/>
        <v>8</v>
      </c>
      <c r="AJ4653" t="e">
        <f t="shared" ref="AJ4653" si="4927">AI4653+VLOOKUP(A4653,$A$661:$O$765,15,FALSE)</f>
        <v>#N/A</v>
      </c>
      <c r="AK4653" t="str">
        <f t="shared" si="4853"/>
        <v>DNP</v>
      </c>
    </row>
    <row r="4654" spans="1:37" ht="16.5" thickBot="1" x14ac:dyDescent="0.3">
      <c r="A4654" s="238" t="str">
        <f>CONCATENATE($C$10,"Wk ",B4654,"P",A4648)</f>
        <v>2015Wk 5P56</v>
      </c>
      <c r="B4654" s="52">
        <v>5</v>
      </c>
      <c r="C4654" s="52" t="str">
        <f>IFERROR(VLOOKUP($A4654,$A$106:$Q$3105,5,FALSE),"DNP")</f>
        <v>DNP</v>
      </c>
      <c r="D4654" s="52" t="str">
        <f>IFERROR(VLOOKUP($A4654,$A$106:$Q$3105,6,FALSE),"DNP")</f>
        <v>DNP</v>
      </c>
      <c r="E4654" s="52" t="str">
        <f>IFERROR(VLOOKUP($A4654,$A$106:$Q$3105,7,FALSE),"DNP")</f>
        <v>DNP</v>
      </c>
      <c r="F4654" s="52" t="str">
        <f>IFERROR(VLOOKUP($A4654,$A$106:$Q$3105,8,FALSE),"DNP")</f>
        <v>DNP</v>
      </c>
      <c r="G4654" s="52" t="str">
        <f>IFERROR(VLOOKUP($A4654,$A$106:$Q$3105,9,FALSE),"DNP")</f>
        <v>DNP</v>
      </c>
      <c r="H4654" s="52" t="str">
        <f>IFERROR(VLOOKUP($A4654,$A$106:$Q$3105,10,FALSE),"DNP")</f>
        <v>DNP</v>
      </c>
      <c r="I4654" s="52" t="str">
        <f>IFERROR(VLOOKUP($A4654,$A$106:$Q$3105,11,FALSE),"DNP")</f>
        <v>DNP</v>
      </c>
      <c r="J4654" s="52" t="str">
        <f>IFERROR(VLOOKUP($A4654,$A$106:$Q$3105,12,FALSE),"DNP")</f>
        <v>DNP</v>
      </c>
      <c r="K4654" s="52" t="str">
        <f>IFERROR(VLOOKUP($A4654,$A$106:$Q$3105,13,FALSE),"DNP")</f>
        <v>DNP</v>
      </c>
      <c r="L4654" s="239" t="str">
        <f>IF(OR(K4654="DNP",K4654=""),"DNP",SUM(C4654:K4654))</f>
        <v>DNP</v>
      </c>
      <c r="M4654" s="240" t="str">
        <f>IFERROR(VLOOKUP($A4654,$A$106:$Q$3105,17,FALSE),"DNP")</f>
        <v>DNP</v>
      </c>
      <c r="N4654" s="241"/>
      <c r="O4654" s="241"/>
      <c r="P4654" s="241"/>
      <c r="Q4654" s="241"/>
      <c r="R4654" s="241"/>
      <c r="S4654" s="241"/>
      <c r="T4654" s="241"/>
      <c r="U4654" s="241"/>
      <c r="V4654" s="241"/>
      <c r="W4654" s="242"/>
      <c r="X4654" s="243"/>
      <c r="Y4654" s="49" t="str">
        <f t="shared" ref="Y4654" si="4928">IF(M4654="DNP","DNP",IF(M4654=1,"T",IF(M4654&gt;1,"W","L")))</f>
        <v>DNP</v>
      </c>
      <c r="Z4654" s="49" t="str">
        <f t="shared" si="4912"/>
        <v/>
      </c>
      <c r="AA4654" s="244" t="str">
        <f t="shared" si="4913"/>
        <v/>
      </c>
      <c r="AB4654" s="250">
        <f t="shared" ref="AB4654" si="4929">IF(AE4654&gt;=4,ROUNDDOWN((((VLOOKUP(MAX(AE4650:AE4654),AE4650:AK4667,7,FALSE)+VLOOKUP(MAX(AE4650:AE4654)-1,AE4650:AK4667,7,FALSE)+VLOOKUP(MAX(AE4650:AE4654)-2,AE4650:AK4667,7,FALSE)+VLOOKUP(MAX(AE4650:AE4654)-3,AE4650:AK4667,7,FALSE))/4)-36)*0.8,0),G4648)</f>
        <v>9</v>
      </c>
      <c r="AC4654" s="246">
        <f t="shared" si="4915"/>
        <v>5</v>
      </c>
      <c r="AD4654" t="str">
        <f>IF(L4654&lt;&gt;"DNP","P","DNP")</f>
        <v>DNP</v>
      </c>
      <c r="AE4654" s="52">
        <f>COUNTIF(AD4650:AD4654,"=P")</f>
        <v>0</v>
      </c>
      <c r="AF4654" t="str">
        <f t="shared" si="4916"/>
        <v>DNP</v>
      </c>
      <c r="AG4654" s="247">
        <f>IF(OR(W4654="DNP",W4654="")=TRUE,0,((W4669-W4654)*0.4)+(IF(Y4654="W",0.3,IF(Y4654="T",0,-0.3)))+(IF(X4654="",0,X4654*0.3)))+IF(OR(L4654="DNP",L4654="")=TRUE,0,((L4669-L4654)*0.4)+(IF(Y4654="W",0.3,IF(Y4654="T",0,-0.3)))+(IF(M4654="",0,M4654*0.3)))</f>
        <v>0</v>
      </c>
      <c r="AH4654" s="247">
        <f t="shared" si="4926"/>
        <v>0</v>
      </c>
      <c r="AI4654">
        <f t="shared" si="4919"/>
        <v>8</v>
      </c>
      <c r="AJ4654" t="e">
        <f t="shared" ref="AJ4654" si="4930">AI4654+VLOOKUP(A4654,$A$828:$O$932,15,FALSE)</f>
        <v>#N/A</v>
      </c>
      <c r="AK4654" t="str">
        <f t="shared" si="4853"/>
        <v>DNP</v>
      </c>
    </row>
    <row r="4655" spans="1:37" ht="16.5" thickBot="1" x14ac:dyDescent="0.3">
      <c r="A4655" s="238" t="str">
        <f>CONCATENATE($C$10,"Wk ",B4655,"P",A4648)</f>
        <v>2015Wk 6P56</v>
      </c>
      <c r="B4655" s="52">
        <v>6</v>
      </c>
      <c r="C4655" s="241"/>
      <c r="D4655" s="241"/>
      <c r="E4655" s="241"/>
      <c r="F4655" s="241"/>
      <c r="G4655" s="241"/>
      <c r="H4655" s="241"/>
      <c r="I4655" s="241"/>
      <c r="J4655" s="241"/>
      <c r="K4655" s="241"/>
      <c r="L4655" s="248"/>
      <c r="M4655" s="249"/>
      <c r="N4655" s="52" t="str">
        <f>IFERROR(VLOOKUP($A4655,$A$106:$Q$3105,5,FALSE),"DNP")</f>
        <v>DNP</v>
      </c>
      <c r="O4655" s="52" t="str">
        <f>IFERROR(VLOOKUP($A4655,$A$106:$Q$3105,6,FALSE),"DNP")</f>
        <v>DNP</v>
      </c>
      <c r="P4655" s="52" t="str">
        <f>IFERROR(VLOOKUP($A4655,$A$106:$Q$3105,7,FALSE),"DNP")</f>
        <v>DNP</v>
      </c>
      <c r="Q4655" s="52" t="str">
        <f>IFERROR(VLOOKUP($A4655,$A$106:$Q$3105,8,FALSE),"DNP")</f>
        <v>DNP</v>
      </c>
      <c r="R4655" s="52" t="str">
        <f>IFERROR(VLOOKUP($A4655,$A$106:$Q$3105,9,FALSE),"DNP")</f>
        <v>DNP</v>
      </c>
      <c r="S4655" s="52" t="str">
        <f>IFERROR(VLOOKUP($A4655,$A$106:$Q$3105,10,FALSE),"DNP")</f>
        <v>DNP</v>
      </c>
      <c r="T4655" s="52" t="str">
        <f>IFERROR(VLOOKUP($A4655,$A$106:$Q$3105,11,FALSE),"DNP")</f>
        <v>DNP</v>
      </c>
      <c r="U4655" s="52" t="str">
        <f>IFERROR(VLOOKUP($A4655,$A$106:$Q$3105,12,FALSE),"DNP")</f>
        <v>DNP</v>
      </c>
      <c r="V4655" s="52" t="str">
        <f>IFERROR(VLOOKUP($A4655,$A$106:$Q$3105,13,FALSE),"DNP")</f>
        <v>DNP</v>
      </c>
      <c r="W4655" s="239" t="str">
        <f>IF(OR(V4655="DNP",V4655=""),"DNP",SUM(N4655:V4655))</f>
        <v>DNP</v>
      </c>
      <c r="X4655" s="240" t="str">
        <f>IFERROR(VLOOKUP($A4655,$A$106:$Q$3105,17,FALSE),"DNP")</f>
        <v>DNP</v>
      </c>
      <c r="Y4655" s="49" t="str">
        <f t="shared" ref="Y4655" si="4931">IF(X4655="DNP","DNP",IF(X4655=1,"T",IF(X4655&gt;1,"W","L")))</f>
        <v>DNP</v>
      </c>
      <c r="Z4655" s="49" t="str">
        <f t="shared" si="4912"/>
        <v/>
      </c>
      <c r="AA4655" s="244" t="str">
        <f t="shared" si="4913"/>
        <v/>
      </c>
      <c r="AB4655" s="250">
        <f t="shared" ref="AB4655" si="4932">IF(AE4655&gt;=4,ROUNDDOWN((((VLOOKUP(MAX(AE4650:AE4655),AE4650:AK4667,7,FALSE)+VLOOKUP(MAX(AE4650:AE4655)-1,AE4650:AK4667,7,FALSE)+VLOOKUP(MAX(AE4650:AE4655)-2,AE4650:AK4667,7,FALSE)+VLOOKUP(MAX(AE4650:AE4655)-3,AE4650:AK4667,7,FALSE))/4)-36)*0.8,0),G4648)</f>
        <v>9</v>
      </c>
      <c r="AC4655" s="246">
        <f t="shared" si="4915"/>
        <v>6</v>
      </c>
      <c r="AD4655" t="str">
        <f>IF(W4655&lt;&gt;"DNP","P","DNP")</f>
        <v>DNP</v>
      </c>
      <c r="AE4655" s="52">
        <f>COUNTIF(AD4650:AD4655,"=P")</f>
        <v>0</v>
      </c>
      <c r="AF4655" t="str">
        <f t="shared" si="4916"/>
        <v>DNP</v>
      </c>
      <c r="AG4655" s="247">
        <f>IF(OR(W4655="DNP",W4655="")=TRUE,0,((W4669-W4655)*0.4)+(IF(Y4655="W",0.3,IF(Y4655="T",0,-0.3)))+(IF(X4655="",0,X4655*0.3)))+IF(OR(L4655="DNP",L4655="")=TRUE,0,((L4669-L4655)*0.4)+(IF(Y4655="W",0.3,IF(Y4655="T",0,-0.3)))+(IF(M4655="",0,M4655*0.3)))</f>
        <v>0</v>
      </c>
      <c r="AH4655" s="247">
        <f t="shared" si="4926"/>
        <v>0</v>
      </c>
      <c r="AI4655">
        <f t="shared" si="4919"/>
        <v>8</v>
      </c>
      <c r="AJ4655" t="e">
        <f t="shared" ref="AJ4655" si="4933">AI4655+VLOOKUP(A4655,$A$995:$O$1099,15,FALSE)</f>
        <v>#N/A</v>
      </c>
      <c r="AK4655" t="str">
        <f t="shared" si="4853"/>
        <v>DNP</v>
      </c>
    </row>
    <row r="4656" spans="1:37" ht="16.5" thickBot="1" x14ac:dyDescent="0.3">
      <c r="A4656" s="238" t="str">
        <f>CONCATENATE($C$10,"Wk ",B4656,"P",A4648)</f>
        <v>2015Wk 7P56</v>
      </c>
      <c r="B4656" s="52">
        <v>7</v>
      </c>
      <c r="C4656" s="52" t="str">
        <f>IFERROR(VLOOKUP($A4656,$A$106:$Q$3105,5,FALSE),"DNP")</f>
        <v>DNP</v>
      </c>
      <c r="D4656" s="52" t="str">
        <f>IFERROR(VLOOKUP($A4656,$A$106:$Q$3105,6,FALSE),"DNP")</f>
        <v>DNP</v>
      </c>
      <c r="E4656" s="52" t="str">
        <f>IFERROR(VLOOKUP($A4656,$A$106:$Q$3105,7,FALSE),"DNP")</f>
        <v>DNP</v>
      </c>
      <c r="F4656" s="52" t="str">
        <f>IFERROR(VLOOKUP($A4656,$A$106:$Q$3105,8,FALSE),"DNP")</f>
        <v>DNP</v>
      </c>
      <c r="G4656" s="52" t="str">
        <f>IFERROR(VLOOKUP($A4656,$A$106:$Q$3105,9,FALSE),"DNP")</f>
        <v>DNP</v>
      </c>
      <c r="H4656" s="52" t="str">
        <f>IFERROR(VLOOKUP($A4656,$A$106:$Q$3105,10,FALSE),"DNP")</f>
        <v>DNP</v>
      </c>
      <c r="I4656" s="52" t="str">
        <f>IFERROR(VLOOKUP($A4656,$A$106:$Q$3105,11,FALSE),"DNP")</f>
        <v>DNP</v>
      </c>
      <c r="J4656" s="52" t="str">
        <f>IFERROR(VLOOKUP($A4656,$A$106:$Q$3105,12,FALSE),"DNP")</f>
        <v>DNP</v>
      </c>
      <c r="K4656" s="52" t="str">
        <f>IFERROR(VLOOKUP($A4656,$A$106:$Q$3105,13,FALSE),"DNP")</f>
        <v>DNP</v>
      </c>
      <c r="L4656" s="239" t="str">
        <f>IF(OR(K4656="DNP",K4656=""),"DNP",SUM(C4656:K4656))</f>
        <v>DNP</v>
      </c>
      <c r="M4656" s="240" t="str">
        <f>IFERROR(VLOOKUP($A4656,$A$106:$Q$3105,17,FALSE),"DNP")</f>
        <v>DNP</v>
      </c>
      <c r="N4656" s="241"/>
      <c r="O4656" s="241"/>
      <c r="P4656" s="241"/>
      <c r="Q4656" s="241"/>
      <c r="R4656" s="241"/>
      <c r="S4656" s="241"/>
      <c r="T4656" s="241"/>
      <c r="U4656" s="241"/>
      <c r="V4656" s="241"/>
      <c r="W4656" s="242"/>
      <c r="X4656" s="243"/>
      <c r="Y4656" s="49" t="str">
        <f t="shared" ref="Y4656" si="4934">IF(M4656="DNP","DNP",IF(M4656=1,"T",IF(M4656&gt;1,"W","L")))</f>
        <v>DNP</v>
      </c>
      <c r="Z4656" s="49" t="str">
        <f t="shared" si="4912"/>
        <v/>
      </c>
      <c r="AA4656" s="244" t="str">
        <f t="shared" si="4913"/>
        <v/>
      </c>
      <c r="AB4656" s="250">
        <f t="shared" ref="AB4656" si="4935">IF(AE4656&gt;=4,ROUNDDOWN((((VLOOKUP(MAX(AE4650:AE4656),AE4650:AK4667,7,FALSE)+VLOOKUP(MAX(AE4650:AE4656)-1,AE4650:AK4667,7,FALSE)+VLOOKUP(MAX(AE4650:AE4656)-2,AE4650:AK4667,7,FALSE)+VLOOKUP(MAX(AE4650:AE4656)-3,AE4650:AK4667,7,FALSE))/4)-36)*0.8,0),G4648)</f>
        <v>9</v>
      </c>
      <c r="AC4656" s="246">
        <f t="shared" si="4915"/>
        <v>7</v>
      </c>
      <c r="AD4656" t="str">
        <f>IF(L4656&lt;&gt;"DNP","P","DNP")</f>
        <v>DNP</v>
      </c>
      <c r="AE4656" s="52">
        <f>COUNTIF(AD4650:AD4656,"=P")</f>
        <v>0</v>
      </c>
      <c r="AF4656" t="str">
        <f t="shared" si="4916"/>
        <v>DNP</v>
      </c>
      <c r="AG4656" s="247">
        <f>IF(OR(W4656="DNP",W4656="")=TRUE,0,((W4669-W4656)*0.4)+(IF(Y4656="W",0.3,IF(Y4656="T",0,-0.3)))+(IF(X4656="",0,X4656*0.3)))+IF(OR(L4656="DNP",L4656="")=TRUE,0,((L4669-L4656)*0.4)+(IF(Y4656="W",0.3,IF(Y4656="T",0,-0.3)))+(IF(M4656="",0,M4656*0.3)))</f>
        <v>0</v>
      </c>
      <c r="AH4656" s="247">
        <f t="shared" si="4926"/>
        <v>0</v>
      </c>
      <c r="AI4656">
        <f t="shared" si="4919"/>
        <v>8</v>
      </c>
      <c r="AJ4656" t="e">
        <f t="shared" ref="AJ4656" si="4936">AI4656+VLOOKUP(A4656,$A$1162:$O$1266,15,FALSE)</f>
        <v>#N/A</v>
      </c>
      <c r="AK4656" t="str">
        <f t="shared" si="4853"/>
        <v>DNP</v>
      </c>
    </row>
    <row r="4657" spans="1:37" ht="16.5" thickBot="1" x14ac:dyDescent="0.3">
      <c r="A4657" s="238" t="str">
        <f>CONCATENATE($C$10,"Wk ",B4657,"P",A4648)</f>
        <v>2015Wk 8P56</v>
      </c>
      <c r="B4657" s="52">
        <v>8</v>
      </c>
      <c r="C4657" s="241"/>
      <c r="D4657" s="241"/>
      <c r="E4657" s="241"/>
      <c r="F4657" s="241"/>
      <c r="G4657" s="241"/>
      <c r="H4657" s="241"/>
      <c r="I4657" s="241"/>
      <c r="J4657" s="241"/>
      <c r="K4657" s="241"/>
      <c r="L4657" s="248"/>
      <c r="M4657" s="249"/>
      <c r="N4657" s="52" t="str">
        <f>IFERROR(VLOOKUP($A4657,$A$106:$Q$3105,5,FALSE),"DNP")</f>
        <v>DNP</v>
      </c>
      <c r="O4657" s="52" t="str">
        <f>IFERROR(VLOOKUP($A4657,$A$106:$Q$3105,6,FALSE),"DNP")</f>
        <v>DNP</v>
      </c>
      <c r="P4657" s="52" t="str">
        <f>IFERROR(VLOOKUP($A4657,$A$106:$Q$3105,7,FALSE),"DNP")</f>
        <v>DNP</v>
      </c>
      <c r="Q4657" s="52" t="str">
        <f>IFERROR(VLOOKUP($A4657,$A$106:$Q$3105,8,FALSE),"DNP")</f>
        <v>DNP</v>
      </c>
      <c r="R4657" s="52" t="str">
        <f>IFERROR(VLOOKUP($A4657,$A$106:$Q$3105,9,FALSE),"DNP")</f>
        <v>DNP</v>
      </c>
      <c r="S4657" s="52" t="str">
        <f>IFERROR(VLOOKUP($A4657,$A$106:$Q$3105,10,FALSE),"DNP")</f>
        <v>DNP</v>
      </c>
      <c r="T4657" s="52" t="str">
        <f>IFERROR(VLOOKUP($A4657,$A$106:$Q$3105,11,FALSE),"DNP")</f>
        <v>DNP</v>
      </c>
      <c r="U4657" s="52" t="str">
        <f>IFERROR(VLOOKUP($A4657,$A$106:$Q$3105,12,FALSE),"DNP")</f>
        <v>DNP</v>
      </c>
      <c r="V4657" s="52" t="str">
        <f>IFERROR(VLOOKUP($A4657,$A$106:$Q$3105,13,FALSE),"DNP")</f>
        <v>DNP</v>
      </c>
      <c r="W4657" s="239" t="str">
        <f>IF(OR(V4657="DNP",V4657=""),"DNP",SUM(N4657:V4657))</f>
        <v>DNP</v>
      </c>
      <c r="X4657" s="240" t="str">
        <f>IFERROR(VLOOKUP($A4657,$A$106:$Q$3105,17,FALSE),"DNP")</f>
        <v>DNP</v>
      </c>
      <c r="Y4657" s="49" t="str">
        <f t="shared" ref="Y4657" si="4937">IF(X4657="DNP","DNP",IF(X4657=1,"T",IF(X4657&gt;1,"W","L")))</f>
        <v>DNP</v>
      </c>
      <c r="Z4657" s="49" t="str">
        <f t="shared" si="4912"/>
        <v/>
      </c>
      <c r="AA4657" s="244" t="str">
        <f t="shared" si="4913"/>
        <v/>
      </c>
      <c r="AB4657" s="250">
        <f t="shared" ref="AB4657" si="4938">IF(AE4657&gt;=4,ROUNDDOWN((((VLOOKUP(MAX(AE4650:AE4657),AE4650:AK4667,7,FALSE)+VLOOKUP(MAX(AE4650:AE4657)-1,AE4650:AK4667,7,FALSE)+VLOOKUP(MAX(AE4650:AE4657)-2,AE4650:AK4667,7,FALSE)+VLOOKUP(MAX(AE4650:AE4657)-3,AE4650:AK4667,7,FALSE))/4)-36)*0.8,0),G4648)</f>
        <v>9</v>
      </c>
      <c r="AC4657" s="246">
        <f t="shared" si="4915"/>
        <v>8</v>
      </c>
      <c r="AD4657" t="str">
        <f>IF(W4657&lt;&gt;"DNP","P","DNP")</f>
        <v>DNP</v>
      </c>
      <c r="AE4657" s="52">
        <f>COUNTIF(AD4650:AD4657,"=P")</f>
        <v>0</v>
      </c>
      <c r="AF4657" t="str">
        <f t="shared" si="4916"/>
        <v>DNP</v>
      </c>
      <c r="AG4657" s="247">
        <f>IF(OR(W4657="DNP",W4657="")=TRUE,0,((W4669-W4657)*0.4)+(IF(Y4657="W",0.3,IF(Y4657="T",0,-0.3)))+(IF(X4657="",0,X4657*0.3)))+IF(OR(L4657="DNP",L4657="")=TRUE,0,((L4669-L4657)*0.4)+(IF(Y4657="W",0.3,IF(Y4657="T",0,-0.3)))+(IF(M4657="",0,M4657*0.3)))</f>
        <v>0</v>
      </c>
      <c r="AH4657" s="247">
        <f t="shared" si="4926"/>
        <v>0</v>
      </c>
      <c r="AI4657">
        <f t="shared" si="4919"/>
        <v>8</v>
      </c>
      <c r="AJ4657" t="e">
        <f t="shared" ref="AJ4657" si="4939">AI4657+VLOOKUP(A4657,$A$1329:$O$1433,15,FALSE)</f>
        <v>#N/A</v>
      </c>
      <c r="AK4657" t="str">
        <f t="shared" si="4853"/>
        <v>DNP</v>
      </c>
    </row>
    <row r="4658" spans="1:37" ht="16.5" thickBot="1" x14ac:dyDescent="0.3">
      <c r="A4658" s="238" t="str">
        <f>CONCATENATE($C$10,"Wk ",B4658,"P",A4648)</f>
        <v>2015Wk 9P56</v>
      </c>
      <c r="B4658" s="52">
        <v>9</v>
      </c>
      <c r="C4658" s="52" t="str">
        <f>IFERROR(VLOOKUP($A4658,$A$106:$Q$3105,5,FALSE),"DNP")</f>
        <v>DNP</v>
      </c>
      <c r="D4658" s="52" t="str">
        <f>IFERROR(VLOOKUP($A4658,$A$106:$Q$3105,6,FALSE),"DNP")</f>
        <v>DNP</v>
      </c>
      <c r="E4658" s="52" t="str">
        <f>IFERROR(VLOOKUP($A4658,$A$106:$Q$3105,7,FALSE),"DNP")</f>
        <v>DNP</v>
      </c>
      <c r="F4658" s="52" t="str">
        <f>IFERROR(VLOOKUP($A4658,$A$106:$Q$3105,8,FALSE),"DNP")</f>
        <v>DNP</v>
      </c>
      <c r="G4658" s="52" t="str">
        <f>IFERROR(VLOOKUP($A4658,$A$106:$Q$3105,9,FALSE),"DNP")</f>
        <v>DNP</v>
      </c>
      <c r="H4658" s="52" t="str">
        <f>IFERROR(VLOOKUP($A4658,$A$106:$Q$3105,10,FALSE),"DNP")</f>
        <v>DNP</v>
      </c>
      <c r="I4658" s="52" t="str">
        <f>IFERROR(VLOOKUP($A4658,$A$106:$Q$3105,11,FALSE),"DNP")</f>
        <v>DNP</v>
      </c>
      <c r="J4658" s="52" t="str">
        <f>IFERROR(VLOOKUP($A4658,$A$106:$Q$3105,12,FALSE),"DNP")</f>
        <v>DNP</v>
      </c>
      <c r="K4658" s="52" t="str">
        <f>IFERROR(VLOOKUP($A4658,$A$106:$Q$3105,13,FALSE),"DNP")</f>
        <v>DNP</v>
      </c>
      <c r="L4658" s="239" t="str">
        <f>IF(OR(K4658="DNP",K4658=""),"DNP",SUM(C4658:K4658))</f>
        <v>DNP</v>
      </c>
      <c r="M4658" s="240" t="str">
        <f>IFERROR(VLOOKUP($A4658,$A$106:$Q$3105,17,FALSE),"DNP")</f>
        <v>DNP</v>
      </c>
      <c r="N4658" s="241"/>
      <c r="O4658" s="241"/>
      <c r="P4658" s="241"/>
      <c r="Q4658" s="241"/>
      <c r="R4658" s="241"/>
      <c r="S4658" s="241"/>
      <c r="T4658" s="241"/>
      <c r="U4658" s="241"/>
      <c r="V4658" s="241"/>
      <c r="W4658" s="242"/>
      <c r="X4658" s="243"/>
      <c r="Y4658" s="49" t="str">
        <f t="shared" ref="Y4658" si="4940">IF(M4658="DNP","DNP",IF(M4658=1,"T",IF(M4658&gt;1,"W","L")))</f>
        <v>DNP</v>
      </c>
      <c r="Z4658" s="49" t="str">
        <f t="shared" si="4912"/>
        <v/>
      </c>
      <c r="AA4658" s="244" t="str">
        <f t="shared" si="4913"/>
        <v/>
      </c>
      <c r="AB4658" s="250">
        <f t="shared" ref="AB4658" si="4941">IF(AE4658&gt;=4,ROUNDDOWN((((VLOOKUP(MAX(AE4650:AE4658),AE4650:AK4667,7,FALSE)+VLOOKUP(MAX(AE4650:AE4658)-1,AE4650:AK4667,7,FALSE)+VLOOKUP(MAX(AE4650:AE4658)-2,AE4650:AK4667,7,FALSE)+VLOOKUP(MAX(AE4650:AE4658)-3,AE4650:AK4667,7,FALSE))/4)-36)*0.8,0),G4648)</f>
        <v>9</v>
      </c>
      <c r="AC4658" s="246">
        <f t="shared" si="4915"/>
        <v>9</v>
      </c>
      <c r="AD4658" t="str">
        <f>IF(L4658&lt;&gt;"DNP","P","DNP")</f>
        <v>DNP</v>
      </c>
      <c r="AE4658" s="52">
        <f>COUNTIF(AD4650:AD4658,"=P")</f>
        <v>0</v>
      </c>
      <c r="AF4658" t="str">
        <f t="shared" si="4916"/>
        <v>DNP</v>
      </c>
      <c r="AG4658" s="247">
        <f>IF(OR(W4658="DNP",W4658="")=TRUE,0,((W4669-W4658)*0.4)+(IF(Y4658="W",0.3,IF(Y4658="T",0,-0.3)))+(IF(X4658="",0,X4658*0.3)))+IF(OR(L4658="DNP",L4658="")=TRUE,0,((L4669-L4658)*0.4)+(IF(Y4658="W",0.3,IF(Y4658="T",0,-0.3)))+(IF(M4658="",0,M4658*0.3)))</f>
        <v>0</v>
      </c>
      <c r="AH4658" s="247">
        <f t="shared" si="4926"/>
        <v>0</v>
      </c>
      <c r="AI4658">
        <f t="shared" si="4919"/>
        <v>8</v>
      </c>
      <c r="AJ4658" t="e">
        <f t="shared" ref="AJ4658" si="4942">AI4658+VLOOKUP(A4658,$A$1496:$O$1600,15,FALSE)</f>
        <v>#N/A</v>
      </c>
      <c r="AK4658" t="str">
        <f t="shared" si="4853"/>
        <v>DNP</v>
      </c>
    </row>
    <row r="4659" spans="1:37" ht="16.5" thickBot="1" x14ac:dyDescent="0.3">
      <c r="A4659" s="238" t="str">
        <f>CONCATENATE($C$10,"Wk ",B4659,"P",A4648)</f>
        <v>2015Wk 10P56</v>
      </c>
      <c r="B4659" s="52">
        <v>10</v>
      </c>
      <c r="C4659" s="241"/>
      <c r="D4659" s="241"/>
      <c r="E4659" s="241"/>
      <c r="F4659" s="241"/>
      <c r="G4659" s="241"/>
      <c r="H4659" s="241"/>
      <c r="I4659" s="241"/>
      <c r="J4659" s="241"/>
      <c r="K4659" s="241"/>
      <c r="L4659" s="248"/>
      <c r="M4659" s="249"/>
      <c r="N4659" s="52" t="str">
        <f>IFERROR(VLOOKUP($A4659,$A$106:$Q$3105,5,FALSE),"DNP")</f>
        <v>DNP</v>
      </c>
      <c r="O4659" s="52" t="str">
        <f>IFERROR(VLOOKUP($A4659,$A$106:$Q$3105,6,FALSE),"DNP")</f>
        <v>DNP</v>
      </c>
      <c r="P4659" s="52" t="str">
        <f>IFERROR(VLOOKUP($A4659,$A$106:$Q$3105,7,FALSE),"DNP")</f>
        <v>DNP</v>
      </c>
      <c r="Q4659" s="52" t="str">
        <f>IFERROR(VLOOKUP($A4659,$A$106:$Q$3105,8,FALSE),"DNP")</f>
        <v>DNP</v>
      </c>
      <c r="R4659" s="52" t="str">
        <f>IFERROR(VLOOKUP($A4659,$A$106:$Q$3105,9,FALSE),"DNP")</f>
        <v>DNP</v>
      </c>
      <c r="S4659" s="52" t="str">
        <f>IFERROR(VLOOKUP($A4659,$A$106:$Q$3105,10,FALSE),"DNP")</f>
        <v>DNP</v>
      </c>
      <c r="T4659" s="52" t="str">
        <f>IFERROR(VLOOKUP($A4659,$A$106:$Q$3105,11,FALSE),"DNP")</f>
        <v>DNP</v>
      </c>
      <c r="U4659" s="52" t="str">
        <f>IFERROR(VLOOKUP($A4659,$A$106:$Q$3105,12,FALSE),"DNP")</f>
        <v>DNP</v>
      </c>
      <c r="V4659" s="52" t="str">
        <f>IFERROR(VLOOKUP($A4659,$A$106:$Q$3105,13,FALSE),"DNP")</f>
        <v>DNP</v>
      </c>
      <c r="W4659" s="239" t="str">
        <f>IF(OR(V4659="DNP",V4659=""),"DNP",SUM(N4659:V4659))</f>
        <v>DNP</v>
      </c>
      <c r="X4659" s="240" t="str">
        <f>IFERROR(VLOOKUP($A4659,$A$106:$Q$3105,17,FALSE),"DNP")</f>
        <v>DNP</v>
      </c>
      <c r="Y4659" s="49" t="str">
        <f t="shared" ref="Y4659" si="4943">IF(X4659="DNP","DNP",IF(X4659=1,"T",IF(X4659&gt;1,"W","L")))</f>
        <v>DNP</v>
      </c>
      <c r="Z4659" s="49" t="str">
        <f t="shared" si="4912"/>
        <v/>
      </c>
      <c r="AA4659" s="244" t="str">
        <f t="shared" si="4913"/>
        <v/>
      </c>
      <c r="AB4659" s="250">
        <f t="shared" ref="AB4659" si="4944">IF(AE4659&gt;=4,ROUNDDOWN((((VLOOKUP(MAX(AE4650:AE4659),AE4650:AK4667,7,FALSE)+VLOOKUP(MAX(AE4650:AE4659)-1,AE4650:AK4667,7,FALSE)+VLOOKUP(MAX(AE4650:AE4659)-2,AE4650:AK4667,7,FALSE)+VLOOKUP(MAX(AE4650:AE4659)-3,AE4650:AK4667,7,FALSE))/4)-36)*0.8,0),G4648)</f>
        <v>9</v>
      </c>
      <c r="AC4659" s="246">
        <f t="shared" ref="AC4659:AC4667" si="4945">IF(VLOOKUP(LEFT($A4659,9),$A$106:$Q$3105,17,FALSE)="Played",B4659,"")</f>
        <v>10</v>
      </c>
      <c r="AD4659" t="str">
        <f>IF(W4659&lt;&gt;"DNP","P","DNP")</f>
        <v>DNP</v>
      </c>
      <c r="AE4659" s="52">
        <f>COUNTIF(AD4650:AD4659,"=P")</f>
        <v>0</v>
      </c>
      <c r="AF4659" t="str">
        <f t="shared" si="4916"/>
        <v>DNP</v>
      </c>
      <c r="AG4659" s="247">
        <f>IF(OR(W4659="DNP",W4659="")=TRUE,0,((W4669-W4659)*0.4)+(IF(Y4659="W",0.3,IF(Y4659="T",0,-0.3)))+(IF(X4659="",0,X4659*0.3)))+IF(OR(L4659="DNP",L4659="")=TRUE,0,((L4669-L4659)*0.4)+(IF(Y4659="W",0.3,IF(Y4659="T",0,-0.3)))+(IF(M4659="",0,M4659*0.3)))</f>
        <v>0</v>
      </c>
      <c r="AH4659" s="247">
        <f t="shared" si="4926"/>
        <v>0</v>
      </c>
      <c r="AI4659">
        <f t="shared" si="4919"/>
        <v>8</v>
      </c>
      <c r="AJ4659" t="e">
        <f t="shared" ref="AJ4659" si="4946">AI4659+VLOOKUP(A4659,$A$1663:$O$1767,15,FALSE)</f>
        <v>#N/A</v>
      </c>
      <c r="AK4659" t="str">
        <f t="shared" si="4853"/>
        <v>DNP</v>
      </c>
    </row>
    <row r="4660" spans="1:37" ht="16.5" thickBot="1" x14ac:dyDescent="0.3">
      <c r="A4660" s="238" t="str">
        <f>CONCATENATE($C$10,"Wk ",B4660,"P",A4648)</f>
        <v>2015Wk 11P56</v>
      </c>
      <c r="B4660" s="52">
        <v>11</v>
      </c>
      <c r="C4660" s="52" t="str">
        <f>IFERROR(VLOOKUP($A4660,$A$106:$Q$3105,5,FALSE),"DNP")</f>
        <v>DNP</v>
      </c>
      <c r="D4660" s="52" t="str">
        <f>IFERROR(VLOOKUP($A4660,$A$106:$Q$3105,6,FALSE),"DNP")</f>
        <v>DNP</v>
      </c>
      <c r="E4660" s="52" t="str">
        <f>IFERROR(VLOOKUP($A4660,$A$106:$Q$3105,7,FALSE),"DNP")</f>
        <v>DNP</v>
      </c>
      <c r="F4660" s="52" t="str">
        <f>IFERROR(VLOOKUP($A4660,$A$106:$Q$3105,8,FALSE),"DNP")</f>
        <v>DNP</v>
      </c>
      <c r="G4660" s="52" t="str">
        <f>IFERROR(VLOOKUP($A4660,$A$106:$Q$3105,9,FALSE),"DNP")</f>
        <v>DNP</v>
      </c>
      <c r="H4660" s="52" t="str">
        <f>IFERROR(VLOOKUP($A4660,$A$106:$Q$3105,10,FALSE),"DNP")</f>
        <v>DNP</v>
      </c>
      <c r="I4660" s="52" t="str">
        <f>IFERROR(VLOOKUP($A4660,$A$106:$Q$3105,11,FALSE),"DNP")</f>
        <v>DNP</v>
      </c>
      <c r="J4660" s="52" t="str">
        <f>IFERROR(VLOOKUP($A4660,$A$106:$Q$3105,12,FALSE),"DNP")</f>
        <v>DNP</v>
      </c>
      <c r="K4660" s="52" t="str">
        <f>IFERROR(VLOOKUP($A4660,$A$106:$Q$3105,13,FALSE),"DNP")</f>
        <v>DNP</v>
      </c>
      <c r="L4660" s="239" t="str">
        <f>IF(OR(K4660="DNP",K4660=""),"DNP",SUM(C4660:K4660))</f>
        <v>DNP</v>
      </c>
      <c r="M4660" s="240" t="str">
        <f>IFERROR(VLOOKUP($A4660,$A$106:$Q$3105,17,FALSE),"DNP")</f>
        <v>DNP</v>
      </c>
      <c r="N4660" s="241"/>
      <c r="O4660" s="241"/>
      <c r="P4660" s="241"/>
      <c r="Q4660" s="241"/>
      <c r="R4660" s="241"/>
      <c r="S4660" s="241"/>
      <c r="T4660" s="241"/>
      <c r="U4660" s="241"/>
      <c r="V4660" s="241"/>
      <c r="W4660" s="242"/>
      <c r="X4660" s="243"/>
      <c r="Y4660" s="49" t="str">
        <f t="shared" ref="Y4660" si="4947">IF(M4660="DNP","DNP",IF(M4660=1,"T",IF(M4660&gt;1,"W","L")))</f>
        <v>DNP</v>
      </c>
      <c r="Z4660" s="49" t="str">
        <f t="shared" si="4912"/>
        <v/>
      </c>
      <c r="AA4660" s="244" t="str">
        <f t="shared" si="4913"/>
        <v/>
      </c>
      <c r="AB4660" s="250">
        <f t="shared" ref="AB4660" si="4948">IF(AE4660&gt;=4,ROUNDDOWN((((VLOOKUP(MAX(AE4650:AE4660),AE4650:AK4667,7,FALSE)+VLOOKUP(MAX(AE4650:AE4660)-1,AE4650:AK4667,7,FALSE)+VLOOKUP(MAX(AE4650:AE4660)-2,AE4650:AK4667,7,FALSE)+VLOOKUP(MAX(AE4650:AE4660)-3,AE4650:AK4667,7,FALSE))/4)-36)*0.8,0),G4648)</f>
        <v>9</v>
      </c>
      <c r="AC4660" s="246">
        <f t="shared" si="4945"/>
        <v>11</v>
      </c>
      <c r="AD4660" t="str">
        <f>IF(L4660&lt;&gt;"DNP","P","DNP")</f>
        <v>DNP</v>
      </c>
      <c r="AE4660" s="52">
        <f>COUNTIF(AD4650:AD4660,"=P")</f>
        <v>0</v>
      </c>
      <c r="AF4660" t="str">
        <f t="shared" si="4916"/>
        <v>DNP</v>
      </c>
      <c r="AG4660" s="247">
        <f>IF(OR(W4660="DNP",W4660="")=TRUE,0,((W4669-W4660)*0.4)+(IF(Y4660="W",0.3,IF(Y4660="T",0,-0.3)))+(IF(X4660="",0,X4660*0.3)))+IF(OR(L4660="DNP",L4660="")=TRUE,0,((L4669-L4660)*0.4)+(IF(Y4660="W",0.3,IF(Y4660="T",0,-0.3)))+(IF(M4660="",0,M4660*0.3)))</f>
        <v>0</v>
      </c>
      <c r="AH4660" s="247">
        <f t="shared" si="4926"/>
        <v>0</v>
      </c>
      <c r="AI4660">
        <f t="shared" si="4919"/>
        <v>8</v>
      </c>
      <c r="AJ4660" t="e">
        <f t="shared" ref="AJ4660" si="4949">AI4660+VLOOKUP(A4660,$A$1830:$O$1934,15,FALSE)</f>
        <v>#N/A</v>
      </c>
      <c r="AK4660" t="str">
        <f t="shared" si="4853"/>
        <v>DNP</v>
      </c>
    </row>
    <row r="4661" spans="1:37" ht="16.5" thickBot="1" x14ac:dyDescent="0.3">
      <c r="A4661" s="238" t="str">
        <f>CONCATENATE($C$10,"Wk ",B4661,"P",A4648)</f>
        <v>2015Wk 12P56</v>
      </c>
      <c r="B4661" s="52">
        <v>12</v>
      </c>
      <c r="C4661" s="241"/>
      <c r="D4661" s="241"/>
      <c r="E4661" s="241"/>
      <c r="F4661" s="241"/>
      <c r="G4661" s="241"/>
      <c r="H4661" s="241"/>
      <c r="I4661" s="241"/>
      <c r="J4661" s="241"/>
      <c r="K4661" s="241"/>
      <c r="L4661" s="248"/>
      <c r="M4661" s="249"/>
      <c r="N4661" s="52" t="str">
        <f>IFERROR(VLOOKUP($A4661,$A$106:$Q$3105,5,FALSE),"DNP")</f>
        <v>DNP</v>
      </c>
      <c r="O4661" s="52" t="str">
        <f>IFERROR(VLOOKUP($A4661,$A$106:$Q$3105,6,FALSE),"DNP")</f>
        <v>DNP</v>
      </c>
      <c r="P4661" s="52" t="str">
        <f>IFERROR(VLOOKUP($A4661,$A$106:$Q$3105,7,FALSE),"DNP")</f>
        <v>DNP</v>
      </c>
      <c r="Q4661" s="52" t="str">
        <f>IFERROR(VLOOKUP($A4661,$A$106:$Q$3105,8,FALSE),"DNP")</f>
        <v>DNP</v>
      </c>
      <c r="R4661" s="52" t="str">
        <f>IFERROR(VLOOKUP($A4661,$A$106:$Q$3105,9,FALSE),"DNP")</f>
        <v>DNP</v>
      </c>
      <c r="S4661" s="52" t="str">
        <f>IFERROR(VLOOKUP($A4661,$A$106:$Q$3105,10,FALSE),"DNP")</f>
        <v>DNP</v>
      </c>
      <c r="T4661" s="52" t="str">
        <f>IFERROR(VLOOKUP($A4661,$A$106:$Q$3105,11,FALSE),"DNP")</f>
        <v>DNP</v>
      </c>
      <c r="U4661" s="52" t="str">
        <f>IFERROR(VLOOKUP($A4661,$A$106:$Q$3105,12,FALSE),"DNP")</f>
        <v>DNP</v>
      </c>
      <c r="V4661" s="52" t="str">
        <f>IFERROR(VLOOKUP($A4661,$A$106:$Q$3105,13,FALSE),"DNP")</f>
        <v>DNP</v>
      </c>
      <c r="W4661" s="239" t="str">
        <f>IF(OR(V4661="DNP",V4661=""),"DNP",SUM(N4661:V4661))</f>
        <v>DNP</v>
      </c>
      <c r="X4661" s="240" t="str">
        <f>IFERROR(VLOOKUP($A4661,$A$106:$Q$3105,17,FALSE),"DNP")</f>
        <v>DNP</v>
      </c>
      <c r="Y4661" s="49" t="str">
        <f t="shared" ref="Y4661" si="4950">IF(X4661="DNP","DNP",IF(X4661=1,"T",IF(X4661&gt;1,"W","L")))</f>
        <v>DNP</v>
      </c>
      <c r="Z4661" s="49" t="str">
        <f t="shared" si="4912"/>
        <v/>
      </c>
      <c r="AA4661" s="244" t="str">
        <f t="shared" si="4913"/>
        <v/>
      </c>
      <c r="AB4661" s="250">
        <f t="shared" ref="AB4661" si="4951">IF(AE4661&gt;=4,ROUNDDOWN((((VLOOKUP(MAX(AE4650:AE4661),AE4650:AK4667,7,FALSE)+VLOOKUP(MAX(AE4650:AE4661)-1,AE4650:AK4667,7,FALSE)+VLOOKUP(MAX(AE4650:AE4661)-2,AE4650:AK4667,7,FALSE)+VLOOKUP(MAX(AE4650:AE4661)-3,AE4650:AK4667,7,FALSE))/4)-36)*0.8,0),G4648)</f>
        <v>9</v>
      </c>
      <c r="AC4661" s="246">
        <f t="shared" si="4945"/>
        <v>12</v>
      </c>
      <c r="AD4661" t="str">
        <f>IF(W4661&lt;&gt;"DNP","P","DNP")</f>
        <v>DNP</v>
      </c>
      <c r="AE4661" s="52">
        <f>COUNTIF(AD4650:AD4661,"=P")</f>
        <v>0</v>
      </c>
      <c r="AF4661" t="str">
        <f t="shared" si="4916"/>
        <v>DNP</v>
      </c>
      <c r="AG4661" s="247">
        <f>IF(OR(W4661="DNP",W4661="")=TRUE,0,((W4669-W4661)*0.4)+(IF(Y4661="W",0.3,IF(Y4661="T",0,-0.3)))+(IF(X4661="",0,X4661*0.3)))+IF(OR(L4661="DNP",L4661="")=TRUE,0,((L4669-L4661)*0.4)+(IF(Y4661="W",0.3,IF(Y4661="T",0,-0.3)))+(IF(M4661="",0,M4661*0.3)))</f>
        <v>0</v>
      </c>
      <c r="AH4661" s="247">
        <f t="shared" si="4926"/>
        <v>0</v>
      </c>
      <c r="AI4661">
        <f t="shared" si="4919"/>
        <v>8</v>
      </c>
      <c r="AJ4661" t="e">
        <f t="shared" ref="AJ4661" si="4952">AI4661+VLOOKUP(A4661,$A$1997:$O$2101,15,FALSE)</f>
        <v>#N/A</v>
      </c>
      <c r="AK4661" t="str">
        <f t="shared" si="4853"/>
        <v>DNP</v>
      </c>
    </row>
    <row r="4662" spans="1:37" ht="16.5" thickBot="1" x14ac:dyDescent="0.3">
      <c r="A4662" s="238" t="str">
        <f>CONCATENATE($C$10,"Wk ",B4662,"P",A4648)</f>
        <v>2015Wk 13P56</v>
      </c>
      <c r="B4662" s="52">
        <v>13</v>
      </c>
      <c r="C4662" s="52" t="str">
        <f>IFERROR(VLOOKUP($A4662,$A$106:$Q$3105,5,FALSE),"DNP")</f>
        <v>DNP</v>
      </c>
      <c r="D4662" s="52" t="str">
        <f>IFERROR(VLOOKUP($A4662,$A$106:$Q$3105,6,FALSE),"DNP")</f>
        <v>DNP</v>
      </c>
      <c r="E4662" s="52" t="str">
        <f>IFERROR(VLOOKUP($A4662,$A$106:$Q$3105,7,FALSE),"DNP")</f>
        <v>DNP</v>
      </c>
      <c r="F4662" s="52" t="str">
        <f>IFERROR(VLOOKUP($A4662,$A$106:$Q$3105,8,FALSE),"DNP")</f>
        <v>DNP</v>
      </c>
      <c r="G4662" s="52" t="str">
        <f>IFERROR(VLOOKUP($A4662,$A$106:$Q$3105,9,FALSE),"DNP")</f>
        <v>DNP</v>
      </c>
      <c r="H4662" s="52" t="str">
        <f>IFERROR(VLOOKUP($A4662,$A$106:$Q$3105,10,FALSE),"DNP")</f>
        <v>DNP</v>
      </c>
      <c r="I4662" s="52" t="str">
        <f>IFERROR(VLOOKUP($A4662,$A$106:$Q$3105,11,FALSE),"DNP")</f>
        <v>DNP</v>
      </c>
      <c r="J4662" s="52" t="str">
        <f>IFERROR(VLOOKUP($A4662,$A$106:$Q$3105,12,FALSE),"DNP")</f>
        <v>DNP</v>
      </c>
      <c r="K4662" s="52" t="str">
        <f>IFERROR(VLOOKUP($A4662,$A$106:$Q$3105,13,FALSE),"DNP")</f>
        <v>DNP</v>
      </c>
      <c r="L4662" s="239" t="str">
        <f>IF(OR(K4662="DNP",K4662=""),"DNP",SUM(C4662:K4662))</f>
        <v>DNP</v>
      </c>
      <c r="M4662" s="240" t="str">
        <f>IFERROR(VLOOKUP($A4662,$A$106:$Q$3105,17,FALSE),"DNP")</f>
        <v>DNP</v>
      </c>
      <c r="N4662" s="241"/>
      <c r="O4662" s="241"/>
      <c r="P4662" s="241"/>
      <c r="Q4662" s="241"/>
      <c r="R4662" s="241"/>
      <c r="S4662" s="241"/>
      <c r="T4662" s="241"/>
      <c r="U4662" s="241"/>
      <c r="V4662" s="241"/>
      <c r="W4662" s="242"/>
      <c r="X4662" s="243"/>
      <c r="Y4662" s="49" t="str">
        <f t="shared" ref="Y4662" si="4953">IF(M4662="DNP","DNP",IF(M4662=1,"T",IF(M4662&gt;1,"W","L")))</f>
        <v>DNP</v>
      </c>
      <c r="Z4662" s="49" t="str">
        <f t="shared" si="4912"/>
        <v/>
      </c>
      <c r="AA4662" s="244" t="str">
        <f t="shared" si="4913"/>
        <v/>
      </c>
      <c r="AB4662" s="250">
        <f t="shared" ref="AB4662" si="4954">IF(AE4662&gt;=4,ROUNDDOWN((((VLOOKUP(MAX(AE4650:AE4662),AE4650:AK4667,7,FALSE)+VLOOKUP(MAX(AE4650:AE4662)-1,AE4650:AK4667,7,FALSE)+VLOOKUP(MAX(AE4650:AE4662)-2,AE4650:AK4667,7,FALSE)+VLOOKUP(MAX(AE4650:AE4662)-3,AE4650:AK4667,7,FALSE))/4)-36)*0.8,0),G4648)</f>
        <v>9</v>
      </c>
      <c r="AC4662" s="246">
        <f t="shared" si="4945"/>
        <v>13</v>
      </c>
      <c r="AD4662" t="str">
        <f>IF(L4662&lt;&gt;"DNP","P","DNP")</f>
        <v>DNP</v>
      </c>
      <c r="AE4662" s="52">
        <f>COUNTIF(AD4650:AD4662,"=P")</f>
        <v>0</v>
      </c>
      <c r="AF4662" t="str">
        <f t="shared" si="4916"/>
        <v>DNP</v>
      </c>
      <c r="AG4662" s="247">
        <f>IF(OR(W4662="DNP",W4662="")=TRUE,0,((W4669-W4662)*0.4)+(IF(Y4662="W",0.3,IF(Y4662="T",0,-0.3)))+(IF(X4662="",0,X4662*0.3)))+IF(OR(L4662="DNP",L4662="")=TRUE,0,((L4669-L4662)*0.4)+(IF(Y4662="W",0.3,IF(Y4662="T",0,-0.3)))+(IF(M4662="",0,M4662*0.3)))</f>
        <v>0</v>
      </c>
      <c r="AH4662" s="247">
        <f t="shared" si="4926"/>
        <v>0</v>
      </c>
      <c r="AI4662">
        <f t="shared" si="4919"/>
        <v>8</v>
      </c>
      <c r="AJ4662" t="e">
        <f t="shared" ref="AJ4662" si="4955">AI4662+VLOOKUP(A4662,$A$2164:$O$2268,15,FALSE)</f>
        <v>#N/A</v>
      </c>
      <c r="AK4662" t="str">
        <f t="shared" si="4853"/>
        <v>DNP</v>
      </c>
    </row>
    <row r="4663" spans="1:37" ht="16.5" thickBot="1" x14ac:dyDescent="0.3">
      <c r="A4663" s="238" t="str">
        <f>CONCATENATE($C$10,"Wk ",B4663,"P",A4648)</f>
        <v>2015Wk 14P56</v>
      </c>
      <c r="B4663" s="52">
        <v>14</v>
      </c>
      <c r="C4663" s="241"/>
      <c r="D4663" s="241"/>
      <c r="E4663" s="241"/>
      <c r="F4663" s="241"/>
      <c r="G4663" s="241"/>
      <c r="H4663" s="241"/>
      <c r="I4663" s="241"/>
      <c r="J4663" s="241"/>
      <c r="K4663" s="241"/>
      <c r="L4663" s="248"/>
      <c r="M4663" s="249"/>
      <c r="N4663" s="52" t="str">
        <f>IFERROR(VLOOKUP($A4663,$A$106:$Q$3105,5,FALSE),"DNP")</f>
        <v>DNP</v>
      </c>
      <c r="O4663" s="52" t="str">
        <f>IFERROR(VLOOKUP($A4663,$A$106:$Q$3105,6,FALSE),"DNP")</f>
        <v>DNP</v>
      </c>
      <c r="P4663" s="52" t="str">
        <f>IFERROR(VLOOKUP($A4663,$A$106:$Q$3105,7,FALSE),"DNP")</f>
        <v>DNP</v>
      </c>
      <c r="Q4663" s="52" t="str">
        <f>IFERROR(VLOOKUP($A4663,$A$106:$Q$3105,8,FALSE),"DNP")</f>
        <v>DNP</v>
      </c>
      <c r="R4663" s="52" t="str">
        <f>IFERROR(VLOOKUP($A4663,$A$106:$Q$3105,9,FALSE),"DNP")</f>
        <v>DNP</v>
      </c>
      <c r="S4663" s="52" t="str">
        <f>IFERROR(VLOOKUP($A4663,$A$106:$Q$3105,10,FALSE),"DNP")</f>
        <v>DNP</v>
      </c>
      <c r="T4663" s="52" t="str">
        <f>IFERROR(VLOOKUP($A4663,$A$106:$Q$3105,11,FALSE),"DNP")</f>
        <v>DNP</v>
      </c>
      <c r="U4663" s="52" t="str">
        <f>IFERROR(VLOOKUP($A4663,$A$106:$Q$3105,12,FALSE),"DNP")</f>
        <v>DNP</v>
      </c>
      <c r="V4663" s="52" t="str">
        <f>IFERROR(VLOOKUP($A4663,$A$106:$Q$3105,13,FALSE),"DNP")</f>
        <v>DNP</v>
      </c>
      <c r="W4663" s="239" t="str">
        <f>IF(OR(V4663="DNP",V4663=""),"DNP",SUM(N4663:V4663))</f>
        <v>DNP</v>
      </c>
      <c r="X4663" s="240" t="str">
        <f>IFERROR(VLOOKUP($A4663,$A$106:$Q$3105,17,FALSE),"DNP")</f>
        <v>DNP</v>
      </c>
      <c r="Y4663" s="49" t="str">
        <f t="shared" ref="Y4663" si="4956">IF(X4663="DNP","DNP",IF(X4663=1,"T",IF(X4663&gt;1,"W","L")))</f>
        <v>DNP</v>
      </c>
      <c r="Z4663" s="49" t="str">
        <f t="shared" si="4912"/>
        <v/>
      </c>
      <c r="AA4663" s="244" t="str">
        <f t="shared" si="4913"/>
        <v/>
      </c>
      <c r="AB4663" s="250">
        <f t="shared" ref="AB4663" si="4957">IF(AE4663&gt;=4,ROUNDDOWN((((VLOOKUP(MAX(AE4650:AE4663),AE4650:AK4667,7,FALSE)+VLOOKUP(MAX(AE4650:AE4663)-1,AE4650:AK4667,7,FALSE)+VLOOKUP(MAX(AE4650:AE4663)-2,AE4650:AK4667,7,FALSE)+VLOOKUP(MAX(AE4650:AE4663)-3,AE4650:AK4667,7,FALSE))/4)-36)*0.8,0),G4648)</f>
        <v>9</v>
      </c>
      <c r="AC4663" s="246">
        <f t="shared" si="4945"/>
        <v>14</v>
      </c>
      <c r="AD4663" t="str">
        <f>IF(W4663&lt;&gt;"DNP","P","DNP")</f>
        <v>DNP</v>
      </c>
      <c r="AE4663" s="52">
        <f>COUNTIF(AD4650:AD4663,"=P")</f>
        <v>0</v>
      </c>
      <c r="AF4663" t="str">
        <f t="shared" si="4916"/>
        <v>DNP</v>
      </c>
      <c r="AG4663" s="247">
        <f>IF(OR(W4663="DNP",W4663="")=TRUE,0,((W4669-W4663)*0.4)+(IF(Y4663="W",0.3,IF(Y4663="T",0,-0.3)))+(IF(X4663="",0,X4663*0.3)))+IF(OR(L4663="DNP",L4663="")=TRUE,0,((L4669-L4663)*0.4)+(IF(Y4663="W",0.3,IF(Y4663="T",0,-0.3)))+(IF(M4663="",0,M4663*0.3)))</f>
        <v>0</v>
      </c>
      <c r="AH4663" s="247">
        <f t="shared" si="4926"/>
        <v>0</v>
      </c>
      <c r="AI4663">
        <f t="shared" si="4919"/>
        <v>8</v>
      </c>
      <c r="AJ4663" t="e">
        <f t="shared" ref="AJ4663" si="4958">AI4663+VLOOKUP(A4663,$A$2331:$O$2435,15,FALSE)</f>
        <v>#N/A</v>
      </c>
      <c r="AK4663" t="str">
        <f t="shared" si="4853"/>
        <v>DNP</v>
      </c>
    </row>
    <row r="4664" spans="1:37" ht="16.5" thickBot="1" x14ac:dyDescent="0.3">
      <c r="A4664" s="238" t="str">
        <f>CONCATENATE($C$10,"Wk ",B4664,"P",A4648)</f>
        <v>2015Wk 15P56</v>
      </c>
      <c r="B4664" s="52">
        <v>15</v>
      </c>
      <c r="C4664" s="52" t="str">
        <f>IFERROR(VLOOKUP($A4664,$A$106:$Q$3105,5,FALSE),"DNP")</f>
        <v>DNP</v>
      </c>
      <c r="D4664" s="52" t="str">
        <f>IFERROR(VLOOKUP($A4664,$A$106:$Q$3105,6,FALSE),"DNP")</f>
        <v>DNP</v>
      </c>
      <c r="E4664" s="52" t="str">
        <f>IFERROR(VLOOKUP($A4664,$A$106:$Q$3105,7,FALSE),"DNP")</f>
        <v>DNP</v>
      </c>
      <c r="F4664" s="52" t="str">
        <f>IFERROR(VLOOKUP($A4664,$A$106:$Q$3105,8,FALSE),"DNP")</f>
        <v>DNP</v>
      </c>
      <c r="G4664" s="52" t="str">
        <f>IFERROR(VLOOKUP($A4664,$A$106:$Q$3105,9,FALSE),"DNP")</f>
        <v>DNP</v>
      </c>
      <c r="H4664" s="52" t="str">
        <f>IFERROR(VLOOKUP($A4664,$A$106:$Q$3105,10,FALSE),"DNP")</f>
        <v>DNP</v>
      </c>
      <c r="I4664" s="52" t="str">
        <f>IFERROR(VLOOKUP($A4664,$A$106:$Q$3105,11,FALSE),"DNP")</f>
        <v>DNP</v>
      </c>
      <c r="J4664" s="52" t="str">
        <f>IFERROR(VLOOKUP($A4664,$A$106:$Q$3105,12,FALSE),"DNP")</f>
        <v>DNP</v>
      </c>
      <c r="K4664" s="52" t="str">
        <f>IFERROR(VLOOKUP($A4664,$A$106:$Q$3105,13,FALSE),"DNP")</f>
        <v>DNP</v>
      </c>
      <c r="L4664" s="239" t="str">
        <f>IF(OR(K4664="DNP",K4664=""),"DNP",SUM(C4664:K4664))</f>
        <v>DNP</v>
      </c>
      <c r="M4664" s="240" t="str">
        <f>IFERROR(VLOOKUP($A4664,$A$106:$Q$3105,17,FALSE),"DNP")</f>
        <v>DNP</v>
      </c>
      <c r="N4664" s="241"/>
      <c r="O4664" s="241"/>
      <c r="P4664" s="241"/>
      <c r="Q4664" s="241"/>
      <c r="R4664" s="241"/>
      <c r="S4664" s="241"/>
      <c r="T4664" s="241"/>
      <c r="U4664" s="241"/>
      <c r="V4664" s="241"/>
      <c r="W4664" s="242"/>
      <c r="X4664" s="243"/>
      <c r="Y4664" s="49" t="str">
        <f t="shared" ref="Y4664" si="4959">IF(M4664="DNP","DNP",IF(M4664=1,"T",IF(M4664&gt;1,"W","L")))</f>
        <v>DNP</v>
      </c>
      <c r="Z4664" s="49" t="str">
        <f t="shared" si="4912"/>
        <v/>
      </c>
      <c r="AA4664" s="244" t="str">
        <f t="shared" si="4913"/>
        <v/>
      </c>
      <c r="AB4664" s="250">
        <f t="shared" ref="AB4664" si="4960">IF(AE4664&gt;=4,ROUNDDOWN((((VLOOKUP(MAX(AE4650:AE4664),AE4650:AK4667,7,FALSE)+VLOOKUP(MAX(AE4650:AE4664)-1,AE4650:AK4667,7,FALSE)+VLOOKUP(MAX(AE4650:AE4664)-2,AE4650:AK4667,7,FALSE)+VLOOKUP(MAX(AE4650:AE4664)-3,AE4650:AK4667,7,FALSE))/4)-36)*0.8,0),G4648)</f>
        <v>9</v>
      </c>
      <c r="AC4664" s="246">
        <f t="shared" si="4945"/>
        <v>15</v>
      </c>
      <c r="AD4664" t="str">
        <f>IF(L4664&lt;&gt;"DNP","P","DNP")</f>
        <v>DNP</v>
      </c>
      <c r="AE4664" s="52">
        <f>COUNTIF(AD4650:AD4664,"=P")</f>
        <v>0</v>
      </c>
      <c r="AF4664" t="str">
        <f t="shared" si="4916"/>
        <v>DNP</v>
      </c>
      <c r="AG4664" s="247">
        <f>IF(OR(W4664="DNP",W4664="")=TRUE,0,((W4669-W4664)*0.4)+(IF(Y4664="W",0.3,IF(Y4664="T",0,-0.3)))+(IF(X4664="",0,X4664*0.3)))+IF(OR(L4664="DNP",L4664="")=TRUE,0,((L4669-L4664)*0.4)+(IF(Y4664="W",0.3,IF(Y4664="T",0,-0.3)))+(IF(M4664="",0,M4664*0.3)))</f>
        <v>0</v>
      </c>
      <c r="AH4664" s="247">
        <f t="shared" si="4926"/>
        <v>0</v>
      </c>
      <c r="AI4664">
        <f t="shared" si="4919"/>
        <v>8</v>
      </c>
      <c r="AJ4664" t="e">
        <f t="shared" ref="AJ4664" si="4961">AI4664+VLOOKUP(A4664,$A$2498:$O$2602,15,FALSE)</f>
        <v>#N/A</v>
      </c>
      <c r="AK4664" t="str">
        <f t="shared" si="4853"/>
        <v>DNP</v>
      </c>
    </row>
    <row r="4665" spans="1:37" ht="16.5" thickBot="1" x14ac:dyDescent="0.3">
      <c r="A4665" s="238" t="str">
        <f>CONCATENATE($C$10,"Wk ",B4665,"P",A4648)</f>
        <v>2015Wk 16P56</v>
      </c>
      <c r="B4665" s="52">
        <v>16</v>
      </c>
      <c r="C4665" s="241"/>
      <c r="D4665" s="241"/>
      <c r="E4665" s="241"/>
      <c r="F4665" s="241"/>
      <c r="G4665" s="241"/>
      <c r="H4665" s="241"/>
      <c r="I4665" s="241"/>
      <c r="J4665" s="241"/>
      <c r="K4665" s="241"/>
      <c r="L4665" s="248"/>
      <c r="M4665" s="249"/>
      <c r="N4665" s="52" t="str">
        <f>IFERROR(VLOOKUP($A4665,$A$106:$Q$3105,5,FALSE),"DNP")</f>
        <v>DNP</v>
      </c>
      <c r="O4665" s="52" t="str">
        <f>IFERROR(VLOOKUP($A4665,$A$106:$Q$3105,6,FALSE),"DNP")</f>
        <v>DNP</v>
      </c>
      <c r="P4665" s="52" t="str">
        <f>IFERROR(VLOOKUP($A4665,$A$106:$Q$3105,7,FALSE),"DNP")</f>
        <v>DNP</v>
      </c>
      <c r="Q4665" s="52" t="str">
        <f>IFERROR(VLOOKUP($A4665,$A$106:$Q$3105,8,FALSE),"DNP")</f>
        <v>DNP</v>
      </c>
      <c r="R4665" s="52" t="str">
        <f>IFERROR(VLOOKUP($A4665,$A$106:$Q$3105,9,FALSE),"DNP")</f>
        <v>DNP</v>
      </c>
      <c r="S4665" s="52" t="str">
        <f>IFERROR(VLOOKUP($A4665,$A$106:$Q$3105,10,FALSE),"DNP")</f>
        <v>DNP</v>
      </c>
      <c r="T4665" s="52" t="str">
        <f>IFERROR(VLOOKUP($A4665,$A$106:$Q$3105,11,FALSE),"DNP")</f>
        <v>DNP</v>
      </c>
      <c r="U4665" s="52" t="str">
        <f>IFERROR(VLOOKUP($A4665,$A$106:$Q$3105,12,FALSE),"DNP")</f>
        <v>DNP</v>
      </c>
      <c r="V4665" s="52" t="str">
        <f>IFERROR(VLOOKUP($A4665,$A$106:$Q$3105,13,FALSE),"DNP")</f>
        <v>DNP</v>
      </c>
      <c r="W4665" s="239" t="str">
        <f>IF(OR(V4665="DNP",V4665=""),"DNP",SUM(N4665:V4665))</f>
        <v>DNP</v>
      </c>
      <c r="X4665" s="240" t="str">
        <f>IFERROR(VLOOKUP($A4665,$A$106:$Q$3105,17,FALSE),"DNP")</f>
        <v>DNP</v>
      </c>
      <c r="Y4665" s="49" t="str">
        <f t="shared" ref="Y4665" si="4962">IF(X4665="DNP","DNP",IF(X4665=1,"T",IF(X4665&gt;1,"W","L")))</f>
        <v>DNP</v>
      </c>
      <c r="Z4665" s="49" t="str">
        <f t="shared" si="4912"/>
        <v/>
      </c>
      <c r="AA4665" s="244" t="str">
        <f t="shared" si="4913"/>
        <v/>
      </c>
      <c r="AB4665" s="250">
        <f t="shared" ref="AB4665" si="4963">IF(AE4665&gt;=4,ROUNDDOWN((((VLOOKUP(MAX(AE4650:AE4665),AE4650:AK4667,7,FALSE)+VLOOKUP(MAX(AE4650:AE4665)-1,AE4650:AK4667,7,FALSE)+VLOOKUP(MAX(AE4650:AE4665)-2,AE4650:AK4667,7,FALSE)+VLOOKUP(MAX(AE4650:AE4665)-3,AE4650:AK4667,7,FALSE))/4)-36)*0.8,0),G4648)</f>
        <v>9</v>
      </c>
      <c r="AC4665" s="246">
        <f t="shared" si="4945"/>
        <v>16</v>
      </c>
      <c r="AD4665" t="str">
        <f>IF(W4665&lt;&gt;"DNP","P","DNP")</f>
        <v>DNP</v>
      </c>
      <c r="AE4665" s="52">
        <f>COUNTIF(AD4650:AD4665,"=P")</f>
        <v>0</v>
      </c>
      <c r="AF4665" t="str">
        <f t="shared" si="4916"/>
        <v>DNP</v>
      </c>
      <c r="AG4665" s="247">
        <f>IF(OR(W4665="DNP",W4665="")=TRUE,0,((W4669-W4665)*0.4)+(IF(Y4665="W",0.3,IF(Y4665="T",0,-0.3)))+(IF(X4665="",0,X4665*0.3)))+IF(OR(L4665="DNP",L4665="")=TRUE,0,((L4669-L4665)*0.4)+(IF(Y4665="W",0.3,IF(Y4665="T",0,-0.3)))+(IF(M4665="",0,M4665*0.3)))</f>
        <v>0</v>
      </c>
      <c r="AH4665" s="247">
        <f t="shared" si="4926"/>
        <v>0</v>
      </c>
      <c r="AI4665">
        <f t="shared" si="4919"/>
        <v>8</v>
      </c>
      <c r="AJ4665" t="e">
        <f t="shared" ref="AJ4665" si="4964">AI4665+VLOOKUP(A4665,$A$2665:$O$2769,15,FALSE)</f>
        <v>#N/A</v>
      </c>
      <c r="AK4665" t="str">
        <f t="shared" si="4853"/>
        <v>DNP</v>
      </c>
    </row>
    <row r="4666" spans="1:37" ht="16.5" thickBot="1" x14ac:dyDescent="0.3">
      <c r="A4666" s="238" t="str">
        <f>CONCATENATE($C$10,"Wk ",B4666,"P",A4648)</f>
        <v>2015Wk 17P56</v>
      </c>
      <c r="B4666" s="52">
        <v>17</v>
      </c>
      <c r="C4666" s="52" t="str">
        <f>IFERROR(VLOOKUP($A4666,$A$106:$Q$3105,5,FALSE),"DNP")</f>
        <v>DNP</v>
      </c>
      <c r="D4666" s="52" t="str">
        <f>IFERROR(VLOOKUP($A4666,$A$106:$Q$3105,6,FALSE),"DNP")</f>
        <v>DNP</v>
      </c>
      <c r="E4666" s="52" t="str">
        <f>IFERROR(VLOOKUP($A4666,$A$106:$Q$3105,7,FALSE),"DNP")</f>
        <v>DNP</v>
      </c>
      <c r="F4666" s="52" t="str">
        <f>IFERROR(VLOOKUP($A4666,$A$106:$Q$3105,8,FALSE),"DNP")</f>
        <v>DNP</v>
      </c>
      <c r="G4666" s="52" t="str">
        <f>IFERROR(VLOOKUP($A4666,$A$106:$Q$3105,9,FALSE),"DNP")</f>
        <v>DNP</v>
      </c>
      <c r="H4666" s="52" t="str">
        <f>IFERROR(VLOOKUP($A4666,$A$106:$Q$3105,10,FALSE),"DNP")</f>
        <v>DNP</v>
      </c>
      <c r="I4666" s="52" t="str">
        <f>IFERROR(VLOOKUP($A4666,$A$106:$Q$3105,11,FALSE),"DNP")</f>
        <v>DNP</v>
      </c>
      <c r="J4666" s="52" t="str">
        <f>IFERROR(VLOOKUP($A4666,$A$106:$Q$3105,12,FALSE),"DNP")</f>
        <v>DNP</v>
      </c>
      <c r="K4666" s="52" t="str">
        <f>IFERROR(VLOOKUP($A4666,$A$106:$Q$3105,13,FALSE),"DNP")</f>
        <v>DNP</v>
      </c>
      <c r="L4666" s="239" t="str">
        <f>IF(OR(K4666="DNP",K4666=""),"DNP",SUM(C4666:K4666))</f>
        <v>DNP</v>
      </c>
      <c r="M4666" s="240" t="str">
        <f>IFERROR(VLOOKUP($A4666,$A$106:$Q$3105,17,FALSE),"DNP")</f>
        <v>DNP</v>
      </c>
      <c r="N4666" s="241"/>
      <c r="O4666" s="241"/>
      <c r="P4666" s="241"/>
      <c r="Q4666" s="241"/>
      <c r="R4666" s="241"/>
      <c r="S4666" s="241"/>
      <c r="T4666" s="241"/>
      <c r="U4666" s="241"/>
      <c r="V4666" s="241"/>
      <c r="W4666" s="242"/>
      <c r="X4666" s="243"/>
      <c r="Y4666" s="49" t="str">
        <f t="shared" ref="Y4666" si="4965">IF(M4666="DNP","DNP",IF(M4666=1,"T",IF(M4666&gt;1,"W","L")))</f>
        <v>DNP</v>
      </c>
      <c r="Z4666" s="49" t="str">
        <f t="shared" si="4912"/>
        <v/>
      </c>
      <c r="AA4666" s="244" t="str">
        <f t="shared" si="4913"/>
        <v/>
      </c>
      <c r="AB4666" s="250">
        <f t="shared" ref="AB4666" si="4966">IF(AE4666&gt;=4,ROUNDDOWN((((VLOOKUP(MAX(AE4650:AE4666),AE4650:AK4667,7,FALSE)+VLOOKUP(MAX(AE4650:AE4666)-1,AE4650:AK4667,7,FALSE)+VLOOKUP(MAX(AE4650:AE4666)-2,AE4650:AK4667,7,FALSE)+VLOOKUP(MAX(AE4650:AE4666)-3,AE4650:AK4667,7,FALSE))/4)-36)*0.8,0),G4648)</f>
        <v>9</v>
      </c>
      <c r="AC4666" s="246">
        <f t="shared" si="4945"/>
        <v>17</v>
      </c>
      <c r="AD4666" t="str">
        <f>IF(L4666&lt;&gt;"DNP","P","DNP")</f>
        <v>DNP</v>
      </c>
      <c r="AE4666" s="52">
        <f>COUNTIF(AD4650:AD4666,"=P")</f>
        <v>0</v>
      </c>
      <c r="AF4666" t="str">
        <f t="shared" si="4916"/>
        <v>DNP</v>
      </c>
      <c r="AG4666" s="247">
        <f>IF(OR(W4666="DNP",W4666="")=TRUE,0,((W4669-W4666)*0.4)+(IF(Y4666="W",0.3,IF(Y4666="T",0,-0.3)))+(IF(X4666="",0,X4666*0.3)))+IF(OR(L4666="DNP",L4666="")=TRUE,0,((L4669-L4666)*0.4)+(IF(Y4666="W",0.3,IF(Y4666="T",0,-0.3)))+(IF(M4666="",0,M4666*0.3)))</f>
        <v>0</v>
      </c>
      <c r="AH4666" s="247">
        <f t="shared" si="4926"/>
        <v>0</v>
      </c>
      <c r="AI4666">
        <f t="shared" si="4919"/>
        <v>8</v>
      </c>
      <c r="AJ4666" t="e">
        <f t="shared" ref="AJ4666" si="4967">AI4666+VLOOKUP(A4666,$A$2832:$O$2936,15,FALSE)</f>
        <v>#N/A</v>
      </c>
      <c r="AK4666" t="str">
        <f t="shared" si="4853"/>
        <v>DNP</v>
      </c>
    </row>
    <row r="4667" spans="1:37" ht="16.5" thickBot="1" x14ac:dyDescent="0.3">
      <c r="A4667" s="238" t="str">
        <f>CONCATENATE($C$10,"Wk ",B4667,"P",A4648)</f>
        <v>2015Wk 18P56</v>
      </c>
      <c r="B4667" s="52">
        <v>18</v>
      </c>
      <c r="C4667" s="241"/>
      <c r="D4667" s="241"/>
      <c r="E4667" s="241"/>
      <c r="F4667" s="241"/>
      <c r="G4667" s="241"/>
      <c r="H4667" s="241"/>
      <c r="I4667" s="241"/>
      <c r="J4667" s="241"/>
      <c r="K4667" s="241"/>
      <c r="L4667" s="248"/>
      <c r="M4667" s="249"/>
      <c r="N4667" s="52" t="str">
        <f>IFERROR(VLOOKUP($A4667,$A$106:$Q$3105,5,FALSE),"DNP")</f>
        <v>DNP</v>
      </c>
      <c r="O4667" s="52" t="str">
        <f>IFERROR(VLOOKUP($A4667,$A$106:$Q$3105,6,FALSE),"DNP")</f>
        <v>DNP</v>
      </c>
      <c r="P4667" s="52" t="str">
        <f>IFERROR(VLOOKUP($A4667,$A$106:$Q$3105,7,FALSE),"DNP")</f>
        <v>DNP</v>
      </c>
      <c r="Q4667" s="52" t="str">
        <f>IFERROR(VLOOKUP($A4667,$A$106:$Q$3105,8,FALSE),"DNP")</f>
        <v>DNP</v>
      </c>
      <c r="R4667" s="52" t="str">
        <f>IFERROR(VLOOKUP($A4667,$A$106:$Q$3105,9,FALSE),"DNP")</f>
        <v>DNP</v>
      </c>
      <c r="S4667" s="52" t="str">
        <f>IFERROR(VLOOKUP($A4667,$A$106:$Q$3105,10,FALSE),"DNP")</f>
        <v>DNP</v>
      </c>
      <c r="T4667" s="52" t="str">
        <f>IFERROR(VLOOKUP($A4667,$A$106:$Q$3105,11,FALSE),"DNP")</f>
        <v>DNP</v>
      </c>
      <c r="U4667" s="52" t="str">
        <f>IFERROR(VLOOKUP($A4667,$A$106:$Q$3105,12,FALSE),"DNP")</f>
        <v>DNP</v>
      </c>
      <c r="V4667" s="52" t="str">
        <f>IFERROR(VLOOKUP($A4667,$A$106:$Q$3105,13,FALSE),"DNP")</f>
        <v>DNP</v>
      </c>
      <c r="W4667" s="239" t="str">
        <f>IF(OR(V4667="DNP",V4667=""),"DNP",SUM(N4667:V4667))</f>
        <v>DNP</v>
      </c>
      <c r="X4667" s="240" t="str">
        <f>IFERROR(VLOOKUP($A4667,$A$106:$Q$3105,17,FALSE),"DNP")</f>
        <v>DNP</v>
      </c>
      <c r="Y4667" s="49" t="str">
        <f t="shared" ref="Y4667" si="4968">IF(X4667="DNP","DNP",IF(X4667=1,"T",IF(X4667&gt;1,"W","L")))</f>
        <v>DNP</v>
      </c>
      <c r="Z4667" s="49" t="str">
        <f t="shared" si="4912"/>
        <v/>
      </c>
      <c r="AA4667" s="244" t="str">
        <f t="shared" si="4913"/>
        <v/>
      </c>
      <c r="AB4667" s="250">
        <f t="shared" ref="AB4667" si="4969">IF(AE4667&gt;=4,ROUNDDOWN((((VLOOKUP(MAX(AE4650:AE4667),AE4650:AK4667,7,FALSE)+VLOOKUP(MAX(AE4650:AE4667)-1,AE4650:AK4667,7,FALSE)+VLOOKUP(MAX(AE4650:AE4667)-2,AE4650:AK4667,7,FALSE)+VLOOKUP(MAX(AE4650:AE4667)-3,AE4650:AK4667,7,FALSE))/4)-36)*0.8,0),G4648)</f>
        <v>9</v>
      </c>
      <c r="AC4667" s="246">
        <f t="shared" si="4945"/>
        <v>18</v>
      </c>
      <c r="AD4667" t="str">
        <f>IF(W4667&lt;&gt;"DNP","P","DNP")</f>
        <v>DNP</v>
      </c>
      <c r="AE4667" s="52">
        <f>COUNTIF(AD4650:AD4667,"=P")</f>
        <v>0</v>
      </c>
      <c r="AF4667" t="str">
        <f t="shared" si="4916"/>
        <v>DNP</v>
      </c>
      <c r="AG4667" s="247">
        <f>IF(OR(W4667="DNP",W4667="")=TRUE,0,((W4669-W4667)*0.4)+(IF(Y4667="W",0.3,IF(Y4667="T",0,-0.3)))+(IF(X4667="",0,X4667*0.3)))+IF(OR(L4667="DNP",L4667="")=TRUE,0,((L4669-L4667)*0.4)+(IF(Y4667="W",0.3,IF(Y4667="T",0,-0.3)))+(IF(M4667="",0,M4667*0.3)))</f>
        <v>0</v>
      </c>
      <c r="AH4667" s="247">
        <f t="shared" si="4926"/>
        <v>0</v>
      </c>
      <c r="AI4667">
        <f t="shared" si="4919"/>
        <v>8</v>
      </c>
      <c r="AJ4667" t="e">
        <f t="shared" ref="AJ4667" si="4970">AI4667+VLOOKUP(A4667,$A$2999:$O$3103,15,FALSE)</f>
        <v>#N/A</v>
      </c>
      <c r="AK4667" t="str">
        <f t="shared" si="4853"/>
        <v>DNP</v>
      </c>
    </row>
    <row r="4668" spans="1:37" ht="18" x14ac:dyDescent="0.25">
      <c r="A4668" s="238" t="str">
        <f>CONCATENATE($C$10,"S&amp;AP",A4648)</f>
        <v>2015S&amp;AP56</v>
      </c>
      <c r="B4668" s="251" t="s">
        <v>321</v>
      </c>
      <c r="C4668" s="252" t="str">
        <f>CONCATENATE(SUM(C4650:C4667)+100,COUNT(C4650:C4667)+100)</f>
        <v>100100</v>
      </c>
      <c r="D4668" s="252" t="str">
        <f t="shared" ref="D4668:K4668" si="4971">CONCATENATE(SUM(D4650:D4667)+100,COUNT(D4650:D4667)+100)</f>
        <v>100100</v>
      </c>
      <c r="E4668" s="252" t="str">
        <f t="shared" si="4971"/>
        <v>100100</v>
      </c>
      <c r="F4668" s="252" t="str">
        <f t="shared" si="4971"/>
        <v>100100</v>
      </c>
      <c r="G4668" s="252" t="str">
        <f t="shared" si="4971"/>
        <v>100100</v>
      </c>
      <c r="H4668" s="252" t="str">
        <f t="shared" si="4971"/>
        <v>100100</v>
      </c>
      <c r="I4668" s="252" t="str">
        <f t="shared" si="4971"/>
        <v>100100</v>
      </c>
      <c r="J4668" s="252" t="str">
        <f t="shared" si="4971"/>
        <v>100100</v>
      </c>
      <c r="K4668" s="252" t="str">
        <f t="shared" si="4971"/>
        <v>100100</v>
      </c>
      <c r="L4668" s="253"/>
      <c r="M4668" s="254">
        <f>SUM(M4650:M4667)</f>
        <v>0</v>
      </c>
      <c r="N4668" s="252" t="str">
        <f>CONCATENATE(SUM(N4650:N4667)+100,COUNT(N4650:N4667)+100)</f>
        <v>100100</v>
      </c>
      <c r="O4668" s="252" t="str">
        <f t="shared" ref="O4668:V4668" si="4972">CONCATENATE(SUM(O4650:O4667)+100,COUNT(O4650:O4667)+100)</f>
        <v>100100</v>
      </c>
      <c r="P4668" s="252" t="str">
        <f t="shared" si="4972"/>
        <v>100100</v>
      </c>
      <c r="Q4668" s="252" t="str">
        <f t="shared" si="4972"/>
        <v>100100</v>
      </c>
      <c r="R4668" s="252" t="str">
        <f t="shared" si="4972"/>
        <v>100100</v>
      </c>
      <c r="S4668" s="252" t="str">
        <f t="shared" si="4972"/>
        <v>100100</v>
      </c>
      <c r="T4668" s="252" t="str">
        <f t="shared" si="4972"/>
        <v>100100</v>
      </c>
      <c r="U4668" s="252" t="str">
        <f t="shared" si="4972"/>
        <v>100100</v>
      </c>
      <c r="V4668" s="252" t="str">
        <f t="shared" si="4972"/>
        <v>100100</v>
      </c>
      <c r="W4668" s="253"/>
      <c r="X4668" s="254">
        <f>SUM(X4650:X4667)</f>
        <v>0</v>
      </c>
      <c r="Y4668" s="255"/>
      <c r="Z4668" s="256"/>
      <c r="AA4668" s="257"/>
      <c r="AB4668" s="52"/>
      <c r="AC4668" s="52"/>
    </row>
    <row r="4669" spans="1:37" ht="18" x14ac:dyDescent="0.25">
      <c r="B4669" s="251" t="s">
        <v>322</v>
      </c>
      <c r="C4669" s="258" t="e">
        <f>AVERAGE(C4650:C4667)</f>
        <v>#DIV/0!</v>
      </c>
      <c r="D4669" s="258" t="e">
        <f t="shared" ref="D4669:K4669" si="4973">AVERAGE(D4650:D4667)</f>
        <v>#DIV/0!</v>
      </c>
      <c r="E4669" s="258" t="e">
        <f t="shared" si="4973"/>
        <v>#DIV/0!</v>
      </c>
      <c r="F4669" s="258" t="e">
        <f t="shared" si="4973"/>
        <v>#DIV/0!</v>
      </c>
      <c r="G4669" s="258" t="e">
        <f t="shared" si="4973"/>
        <v>#DIV/0!</v>
      </c>
      <c r="H4669" s="258" t="e">
        <f t="shared" si="4973"/>
        <v>#DIV/0!</v>
      </c>
      <c r="I4669" s="258" t="e">
        <f t="shared" si="4973"/>
        <v>#DIV/0!</v>
      </c>
      <c r="J4669" s="258" t="e">
        <f t="shared" si="4973"/>
        <v>#DIV/0!</v>
      </c>
      <c r="K4669" s="258" t="e">
        <f t="shared" si="4973"/>
        <v>#DIV/0!</v>
      </c>
      <c r="L4669" s="259" t="e">
        <f>SUM(C4669:K4669)</f>
        <v>#DIV/0!</v>
      </c>
      <c r="M4669" s="260"/>
      <c r="N4669" s="258" t="e">
        <f>AVERAGE(N4650:N4667)</f>
        <v>#DIV/0!</v>
      </c>
      <c r="O4669" s="258" t="e">
        <f t="shared" ref="O4669:V4669" si="4974">AVERAGE(O4650:O4667)</f>
        <v>#DIV/0!</v>
      </c>
      <c r="P4669" s="261" t="e">
        <f t="shared" si="4974"/>
        <v>#DIV/0!</v>
      </c>
      <c r="Q4669" s="261" t="e">
        <f t="shared" si="4974"/>
        <v>#DIV/0!</v>
      </c>
      <c r="R4669" s="261" t="e">
        <f t="shared" si="4974"/>
        <v>#DIV/0!</v>
      </c>
      <c r="S4669" s="261" t="e">
        <f t="shared" si="4974"/>
        <v>#DIV/0!</v>
      </c>
      <c r="T4669" s="261" t="e">
        <f t="shared" si="4974"/>
        <v>#DIV/0!</v>
      </c>
      <c r="U4669" s="261" t="e">
        <f t="shared" si="4974"/>
        <v>#DIV/0!</v>
      </c>
      <c r="V4669" s="261" t="e">
        <f t="shared" si="4974"/>
        <v>#DIV/0!</v>
      </c>
      <c r="W4669" s="262" t="e">
        <f>SUM(N4669:V4669)</f>
        <v>#DIV/0!</v>
      </c>
      <c r="X4669" s="260"/>
      <c r="Y4669" s="148"/>
      <c r="Z4669" s="263"/>
      <c r="AA4669" s="264"/>
      <c r="AB4669" s="52"/>
      <c r="AC4669" s="52"/>
    </row>
    <row r="4670" spans="1:37" x14ac:dyDescent="0.25">
      <c r="B4670" s="265"/>
      <c r="C4670" s="266"/>
      <c r="D4670" s="265"/>
      <c r="E4670" s="266"/>
      <c r="F4670" s="265"/>
      <c r="G4670" s="266"/>
      <c r="H4670" s="265"/>
      <c r="I4670" s="266"/>
      <c r="J4670" s="265"/>
      <c r="K4670" s="266"/>
      <c r="L4670" s="265"/>
      <c r="M4670" s="266"/>
      <c r="N4670" s="265"/>
      <c r="O4670" s="266"/>
      <c r="P4670" s="265"/>
      <c r="Q4670" s="266"/>
      <c r="R4670" s="265"/>
      <c r="S4670" s="266"/>
      <c r="T4670" s="265"/>
      <c r="U4670" s="266"/>
      <c r="V4670" s="265"/>
      <c r="W4670" s="266"/>
      <c r="X4670" s="265"/>
      <c r="Y4670" s="266"/>
      <c r="Z4670" s="265"/>
      <c r="AA4670" s="266"/>
      <c r="AB4670" s="265"/>
      <c r="AC4670" s="266"/>
    </row>
    <row r="4671" spans="1:37" ht="18.75" thickBot="1" x14ac:dyDescent="0.3">
      <c r="B4671" s="267"/>
      <c r="C4671" s="267"/>
      <c r="D4671" s="267"/>
      <c r="E4671" s="288" t="s">
        <v>323</v>
      </c>
      <c r="F4671" s="289"/>
      <c r="G4671" s="289"/>
      <c r="H4671" s="289"/>
      <c r="I4671" s="289"/>
      <c r="J4671" s="289"/>
      <c r="K4671" s="289"/>
      <c r="L4671" s="289"/>
      <c r="M4671" s="289"/>
    </row>
    <row r="4672" spans="1:37" ht="16.5" thickBot="1" x14ac:dyDescent="0.3">
      <c r="B4672" s="267"/>
      <c r="C4672" s="52"/>
      <c r="D4672" s="268" t="s">
        <v>324</v>
      </c>
      <c r="E4672" s="290" t="s">
        <v>325</v>
      </c>
      <c r="F4672" s="291"/>
      <c r="G4672" s="291"/>
      <c r="H4672" s="291"/>
      <c r="I4672" s="291"/>
      <c r="J4672" s="291"/>
      <c r="K4672" s="291"/>
      <c r="L4672" s="291"/>
      <c r="M4672" s="292"/>
      <c r="P4672" t="s">
        <v>326</v>
      </c>
      <c r="R4672" t="s">
        <v>327</v>
      </c>
    </row>
    <row r="4673" spans="1:29" x14ac:dyDescent="0.25">
      <c r="B4673" s="267"/>
      <c r="C4673" s="52"/>
      <c r="D4673" s="269">
        <f>MAX(AC4650:AC4667)</f>
        <v>18</v>
      </c>
      <c r="E4673" s="270" t="s">
        <v>328</v>
      </c>
      <c r="F4673" s="271" t="s">
        <v>329</v>
      </c>
      <c r="G4673" s="271" t="s">
        <v>330</v>
      </c>
      <c r="H4673" s="271" t="s">
        <v>331</v>
      </c>
      <c r="I4673" s="271" t="s">
        <v>332</v>
      </c>
      <c r="J4673" s="271" t="s">
        <v>19</v>
      </c>
      <c r="K4673" s="271" t="s">
        <v>333</v>
      </c>
      <c r="L4673" s="271" t="s">
        <v>334</v>
      </c>
      <c r="M4673" s="272" t="s">
        <v>312</v>
      </c>
      <c r="N4673" t="s">
        <v>318</v>
      </c>
      <c r="O4673" s="273" t="s">
        <v>18</v>
      </c>
      <c r="P4673" s="274" t="s">
        <v>335</v>
      </c>
      <c r="Q4673" s="274" t="s">
        <v>336</v>
      </c>
      <c r="R4673" t="s">
        <v>0</v>
      </c>
      <c r="S4673" t="s">
        <v>1</v>
      </c>
      <c r="T4673" t="s">
        <v>13</v>
      </c>
      <c r="U4673" t="s">
        <v>337</v>
      </c>
      <c r="V4673" s="237" t="s">
        <v>338</v>
      </c>
      <c r="W4673" s="237" t="s">
        <v>339</v>
      </c>
      <c r="X4673" s="237" t="s">
        <v>340</v>
      </c>
      <c r="Y4673" s="237" t="s">
        <v>341</v>
      </c>
      <c r="Z4673" s="237" t="s">
        <v>342</v>
      </c>
      <c r="AA4673" s="237" t="s">
        <v>343</v>
      </c>
      <c r="AB4673" s="237" t="s">
        <v>344</v>
      </c>
      <c r="AC4673" s="237" t="s">
        <v>345</v>
      </c>
    </row>
    <row r="4674" spans="1:29" ht="16.5" thickBot="1" x14ac:dyDescent="0.3">
      <c r="A4674" s="238" t="str">
        <f>CONCATENATE($C$10,"P",A4648)</f>
        <v>2015P56</v>
      </c>
      <c r="B4674" s="275"/>
      <c r="C4674" s="52" t="str">
        <f>C4648</f>
        <v>Tom Klug</v>
      </c>
      <c r="D4674" s="276">
        <f>IF(D4673=0,G4648,VLOOKUP(D4673,B4650:AB4667,27,FALSE))</f>
        <v>9</v>
      </c>
      <c r="E4674" s="277">
        <f>E4677+E4680</f>
        <v>0</v>
      </c>
      <c r="F4674" s="277">
        <f>F4677+F4680</f>
        <v>0</v>
      </c>
      <c r="G4674" s="277">
        <f>G4677+G4680</f>
        <v>0</v>
      </c>
      <c r="H4674" s="277">
        <f>H4677+H4680</f>
        <v>0</v>
      </c>
      <c r="I4674" s="277">
        <f>I4677+I4680</f>
        <v>0</v>
      </c>
      <c r="J4674" s="278" t="e">
        <f>E4674/I4674</f>
        <v>#DIV/0!</v>
      </c>
      <c r="K4674" s="279" t="e">
        <f>F4674/SUM(F4674:H4674)</f>
        <v>#DIV/0!</v>
      </c>
      <c r="L4674" s="277">
        <f>L4677+L4680</f>
        <v>0</v>
      </c>
      <c r="M4674" s="277">
        <f>M4677+M4680</f>
        <v>0</v>
      </c>
      <c r="N4674" s="247">
        <f>VLOOKUP(D4673,AC4650:AH4667,6,FALSE)</f>
        <v>0</v>
      </c>
      <c r="O4674">
        <f>IFERROR(VLOOKUP(D4673,AC4650:AI4667,7,FALSE),AI4650)</f>
        <v>8</v>
      </c>
      <c r="P4674" s="134" t="e">
        <f>IF(D4674&lt;=-1,ROUNDUP(((((ROUNDDOWN((AVERAGE(L4650:L4667,W4650:W4667)-36)*0.8,0)+0.001)/0.8)+36)*(COUNT(L4650:L4667,W4650:W4667)+1))-SUM(L4650:L4667,W4650:W4667),0),ROUNDUP(((((ROUNDDOWN((AVERAGE(L4650:L4667,W4650:W4667)-36)*0.8,0)+1)/0.8)+36)*(COUNT(L4650:L4667,W4650:W4667)+1))-SUM(L4650:L4667,W4650:W4667),0))</f>
        <v>#DIV/0!</v>
      </c>
      <c r="Q4674" s="134" t="e">
        <f>IF(ROUNDDOWN((AVERAGE(L4650:L4667,W4650:W4667)-36)*0.8,0)&lt;=0,ROUNDDOWN(((((ROUNDDOWN((AVERAGE(L4650:L4667,W4650:W4667)-36)*0.8,0)-1)/0.8)+36)*(COUNT(L4650:L4667,W4650:W4667)+1))-SUM(L4650:L4667,W4650:W4667),0),ROUNDDOWN(((((ROUNDDOWN((AVERAGE(L4650:L4667,W4650:W4667)-36)*0.8,0)-0.001)/0.8)+36)*(COUNT(L4650:L4667,W4650:W4667)+1))-SUM(L4650:L4667,W4650:W4667),0))</f>
        <v>#DIV/0!</v>
      </c>
      <c r="R4674" s="247" t="e">
        <f>L4669</f>
        <v>#DIV/0!</v>
      </c>
      <c r="S4674" s="247" t="e">
        <f>W4669</f>
        <v>#DIV/0!</v>
      </c>
      <c r="T4674">
        <f>SUMIF(AD4650:AD4667,"P",AI4650:AI4667)</f>
        <v>0</v>
      </c>
      <c r="U4674">
        <f>SUMIF(AD4650:AD4667,"P",AJ4650:AJ4667)</f>
        <v>0</v>
      </c>
      <c r="V4674" s="280" t="e">
        <f>SUM(COUNTIF(C4650:C4667,3),COUNTIF(D4650:D4667,2),COUNTIF(E4650:E4667,3),COUNTIF(F4650:F4667,2),COUNTIF(G4650:G4667,2),COUNTIF(H4650:H4667,1),COUNTIF(I4650:I4667,2),COUNTIF(J4650:J4667,1),COUNTIF(K4650:K4667,2),COUNTIF(N4650:N4667,2),COUNTIF(O4650:O4667,2),COUNTIF(P4650:P4667,3),COUNTIF(Q4650:Q4667,2),COUNTIF(R4650:R4667,1),COUNTIF(S4650:S4667,2),COUNTIF(T4650:T4667,1),COUNTIF(U4650:U4667,2),COUNTIF(V4650:V4667,3))/(9*MAX($AE4650:$AE4667))</f>
        <v>#DIV/0!</v>
      </c>
      <c r="W4674" s="280" t="e">
        <f>SUM(COUNTIF(C4650:C4667,4),COUNTIF(D4650:D4667,3),COUNTIF(E4650:E4667,4),COUNTIF(F4650:F4667,3),COUNTIF(G4650:G4667,3),COUNTIF(H4650:H4667,2),COUNTIF(I4650:I4667,3),COUNTIF(J4650:J4667,2),COUNTIF(K4650:K4667,3),COUNTIF(N4650:N4667,3),COUNTIF(O4650:O4667,3),COUNTIF(P4650:P4667,4),COUNTIF(Q4650:Q4667,3),COUNTIF(R4650:R4667,2),COUNTIF(S4650:S4667,3),COUNTIF(T4650:T4667,2),COUNTIF(U4650:U4667,3),COUNTIF(V4650:V4667,4))/(9*MAX($AE4650:$AE4667))</f>
        <v>#DIV/0!</v>
      </c>
      <c r="X4674" s="280" t="e">
        <f>SUM(COUNTIF(C4650:C4667,5),COUNTIF(D4650:D4667,4),COUNTIF(E4650:E4667,5),COUNTIF(F4650:F4667,4),COUNTIF(G4650:G4667,4),COUNTIF(H4650:H4667,3),COUNTIF(I4650:I4667,4),COUNTIF(J4650:J4667,3),COUNTIF(K4650:K4667,4),COUNTIF(N4650:N4667,4),COUNTIF(O4650:O4667,4),COUNTIF(P4650:P4667,5),COUNTIF(Q4650:Q4667,4),COUNTIF(R4650:R4667,3),COUNTIF(S4650:S4667,4),COUNTIF(T4650:T4667,3),COUNTIF(U4650:U4667,4),COUNTIF(V4650:V4667,5))/(9*MAX($AE4650:$AE4667))</f>
        <v>#DIV/0!</v>
      </c>
      <c r="Y4674" s="280" t="e">
        <f>SUM(COUNTIF(C4650:C4667,6),COUNTIF(D4650:D4667,5),COUNTIF(E4650:E4667,6),COUNTIF(F4650:F4667,5),COUNTIF(G4650:G4667,5),COUNTIF(H4650:H4667,4),COUNTIF(I4650:I4667,5),COUNTIF(J4650:J4667,4),COUNTIF(K4650:K4667,5),COUNTIF(N4650:N4667,5),COUNTIF(O4650:O4667,5),COUNTIF(P4650:P4667,6),COUNTIF(Q4650:Q4667,5),COUNTIF(R4650:R4667,4),COUNTIF(S4650:S4667,5),COUNTIF(T4650:T4667,4),COUNTIF(U4650:U4667,5),COUNTIF(V4650:V4667,6))/(9*MAX($AE4650:$AE4667))</f>
        <v>#DIV/0!</v>
      </c>
      <c r="Z4674" s="280" t="e">
        <f>SUM(COUNTIF(C4650:C4667,"&gt;=7"),COUNTIF(D4650:D4667,"&gt;=6"),COUNTIF(E4650:E4667,"&gt;=7"),COUNTIF(F4650:F4667,"&gt;=6"),COUNTIF(G4650:G4667,"&gt;=6"),COUNTIF(H4650:H4667,"&gt;=5"),COUNTIF(I4650:I4667,"&gt;=6"),COUNTIF(J4650:J4667,"&gt;=5"),COUNTIF(K4650:K4667,"&gt;=6"),COUNTIF(N4650:N4667,"&gt;=6"),COUNTIF(O4650:O4667,"&gt;=6"),COUNTIF(P4650:P4667,"&gt;=7"),COUNTIF(Q4650:Q4667,"&gt;=6"),COUNTIF(R4650:R4667,"&gt;=5"),COUNTIF(S4650:S4667,"&gt;=6"),COUNTIF(T4650:T4667,"&gt;=5"),COUNTIF(U4650:U4667,"&gt;=6"),COUNTIF(V4650:V4667,"&gt;=7"))/(9*MAX($AE4650:$AE4667))</f>
        <v>#DIV/0!</v>
      </c>
      <c r="AA4674">
        <f>AVERAGE(AI4650:AI4659)</f>
        <v>8</v>
      </c>
      <c r="AB4674">
        <f>MAX(AI4650:AI4667)</f>
        <v>8</v>
      </c>
      <c r="AC4674">
        <f>MIN(AI4650:AI4666)</f>
        <v>8</v>
      </c>
    </row>
    <row r="4675" spans="1:29" x14ac:dyDescent="0.25">
      <c r="E4675" s="290" t="s">
        <v>346</v>
      </c>
      <c r="F4675" s="291"/>
      <c r="G4675" s="291"/>
      <c r="H4675" s="291"/>
      <c r="I4675" s="291"/>
      <c r="J4675" s="291"/>
      <c r="K4675" s="291"/>
      <c r="L4675" s="291"/>
      <c r="M4675" s="292"/>
    </row>
    <row r="4676" spans="1:29" x14ac:dyDescent="0.25">
      <c r="E4676" s="270" t="s">
        <v>328</v>
      </c>
      <c r="F4676" s="271" t="s">
        <v>329</v>
      </c>
      <c r="G4676" s="271" t="s">
        <v>330</v>
      </c>
      <c r="H4676" s="271" t="s">
        <v>331</v>
      </c>
      <c r="I4676" s="271" t="s">
        <v>332</v>
      </c>
      <c r="J4676" s="271" t="s">
        <v>19</v>
      </c>
      <c r="K4676" s="271" t="s">
        <v>333</v>
      </c>
      <c r="L4676" s="271" t="s">
        <v>334</v>
      </c>
      <c r="M4676" s="272" t="s">
        <v>312</v>
      </c>
    </row>
    <row r="4677" spans="1:29" ht="16.5" thickBot="1" x14ac:dyDescent="0.3">
      <c r="E4677" s="281">
        <f>M4668</f>
        <v>0</v>
      </c>
      <c r="F4677" s="199">
        <f>COUNTIF(M4650:M4667,"&gt;10")</f>
        <v>0</v>
      </c>
      <c r="G4677" s="199">
        <f>COUNTIF(M4650:M4667,"&lt;10")</f>
        <v>0</v>
      </c>
      <c r="H4677" s="199">
        <f>COUNTIF(M4650:M4667,"=10")</f>
        <v>0</v>
      </c>
      <c r="I4677" s="199">
        <f>SUM(F4677:H4677)*2</f>
        <v>0</v>
      </c>
      <c r="J4677" s="278" t="e">
        <f>E4677/I4677</f>
        <v>#DIV/0!</v>
      </c>
      <c r="K4677" s="279" t="e">
        <f>F4677/SUM(F4677:H4677)</f>
        <v>#DIV/0!</v>
      </c>
      <c r="L4677" s="282">
        <f>SUM(Z4650,Z4652,Z4654,Z4656,Z4658,Z4660,Z4662,Z4664,Z4666)</f>
        <v>0</v>
      </c>
      <c r="M4677" s="283">
        <f>SUM(AA4650,AA4652,AA4654,AA4656,AA4658,AA4660,AA4662,AA4664,AA4666)</f>
        <v>0</v>
      </c>
    </row>
    <row r="4678" spans="1:29" x14ac:dyDescent="0.25">
      <c r="E4678" s="290" t="s">
        <v>347</v>
      </c>
      <c r="F4678" s="291"/>
      <c r="G4678" s="291"/>
      <c r="H4678" s="291"/>
      <c r="I4678" s="291"/>
      <c r="J4678" s="291"/>
      <c r="K4678" s="291"/>
      <c r="L4678" s="291"/>
      <c r="M4678" s="292"/>
    </row>
    <row r="4679" spans="1:29" x14ac:dyDescent="0.25">
      <c r="E4679" s="270" t="s">
        <v>328</v>
      </c>
      <c r="F4679" s="271" t="s">
        <v>329</v>
      </c>
      <c r="G4679" s="271" t="s">
        <v>330</v>
      </c>
      <c r="H4679" s="271" t="s">
        <v>331</v>
      </c>
      <c r="I4679" s="271" t="s">
        <v>332</v>
      </c>
      <c r="J4679" s="271" t="s">
        <v>19</v>
      </c>
      <c r="K4679" s="271" t="s">
        <v>333</v>
      </c>
      <c r="L4679" s="271" t="s">
        <v>334</v>
      </c>
      <c r="M4679" s="272" t="s">
        <v>312</v>
      </c>
    </row>
    <row r="4680" spans="1:29" ht="16.5" thickBot="1" x14ac:dyDescent="0.3">
      <c r="E4680" s="281">
        <f>X4668</f>
        <v>0</v>
      </c>
      <c r="F4680" s="199">
        <f>COUNTIF(X4650:X4667,"&gt;10")</f>
        <v>0</v>
      </c>
      <c r="G4680" s="199">
        <f>COUNTIF(X4650:X4667,"&lt;10")</f>
        <v>0</v>
      </c>
      <c r="H4680" s="199">
        <f>COUNTIF(X4650:X4667,"=10")</f>
        <v>0</v>
      </c>
      <c r="I4680" s="199">
        <f>SUM(F4680:H4680)*2</f>
        <v>0</v>
      </c>
      <c r="J4680" s="278" t="e">
        <f>E4680/I4680</f>
        <v>#DIV/0!</v>
      </c>
      <c r="K4680" s="279" t="e">
        <f>F4680/SUM(F4680:H4680)</f>
        <v>#DIV/0!</v>
      </c>
      <c r="L4680" s="284">
        <f>SUM(Z4651,Z4653,Z4655,Z4657,Z4659,Z4661,Z4663,Z4665,Z4667)</f>
        <v>0</v>
      </c>
      <c r="M4680" s="285">
        <f>SUM(AA4651,AA4653,AA4655,AA4657,AA4659,AA4661,AA4663,AA4665,AA4667)</f>
        <v>0</v>
      </c>
    </row>
    <row r="4683" spans="1:29" ht="16.5" customHeight="1" x14ac:dyDescent="0.25"/>
  </sheetData>
  <mergeCells count="395">
    <mergeCell ref="C11:C12"/>
    <mergeCell ref="D11:F12"/>
    <mergeCell ref="B36:E36"/>
    <mergeCell ref="J36:K36"/>
    <mergeCell ref="P36:Q36"/>
    <mergeCell ref="D37:E37"/>
    <mergeCell ref="D42:E42"/>
    <mergeCell ref="AH42:AI42"/>
    <mergeCell ref="D43:E43"/>
    <mergeCell ref="AH43:AI43"/>
    <mergeCell ref="D44:E44"/>
    <mergeCell ref="AH44:AI44"/>
    <mergeCell ref="D38:E38"/>
    <mergeCell ref="D39:E39"/>
    <mergeCell ref="AH39:AI39"/>
    <mergeCell ref="D40:E40"/>
    <mergeCell ref="AH40:AI40"/>
    <mergeCell ref="D41:E41"/>
    <mergeCell ref="AH41:AI41"/>
    <mergeCell ref="D48:E48"/>
    <mergeCell ref="AH48:AI48"/>
    <mergeCell ref="D49:E49"/>
    <mergeCell ref="AH49:AI49"/>
    <mergeCell ref="D50:E50"/>
    <mergeCell ref="AH50:AI50"/>
    <mergeCell ref="D45:E45"/>
    <mergeCell ref="AH45:AI45"/>
    <mergeCell ref="D46:E46"/>
    <mergeCell ref="AH46:AI46"/>
    <mergeCell ref="D47:E47"/>
    <mergeCell ref="AH47:AI47"/>
    <mergeCell ref="B55:D55"/>
    <mergeCell ref="E55:G55"/>
    <mergeCell ref="AH55:AI55"/>
    <mergeCell ref="AH56:AI56"/>
    <mergeCell ref="AH57:AI57"/>
    <mergeCell ref="AH58:AI58"/>
    <mergeCell ref="D51:E51"/>
    <mergeCell ref="AH51:AI51"/>
    <mergeCell ref="D52:E52"/>
    <mergeCell ref="AH52:AI52"/>
    <mergeCell ref="AH53:AI53"/>
    <mergeCell ref="AH54:AI54"/>
    <mergeCell ref="B68:G68"/>
    <mergeCell ref="AH68:AI68"/>
    <mergeCell ref="AH69:AI69"/>
    <mergeCell ref="AH59:AI59"/>
    <mergeCell ref="AH60:AI60"/>
    <mergeCell ref="AH61:AI61"/>
    <mergeCell ref="AH62:AI62"/>
    <mergeCell ref="AH63:AI63"/>
    <mergeCell ref="AH64:AI64"/>
    <mergeCell ref="AH70:AI70"/>
    <mergeCell ref="AH71:AI71"/>
    <mergeCell ref="AH72:AI72"/>
    <mergeCell ref="AH73:AI73"/>
    <mergeCell ref="AH74:AI74"/>
    <mergeCell ref="AH75:AI75"/>
    <mergeCell ref="AH65:AI65"/>
    <mergeCell ref="AH66:AI66"/>
    <mergeCell ref="AH67:AI67"/>
    <mergeCell ref="O82:Q82"/>
    <mergeCell ref="O83:Q83"/>
    <mergeCell ref="O84:Q84"/>
    <mergeCell ref="O85:Q85"/>
    <mergeCell ref="O86:Q86"/>
    <mergeCell ref="O87:Q87"/>
    <mergeCell ref="E76:F76"/>
    <mergeCell ref="AH76:AI76"/>
    <mergeCell ref="AH77:AI77"/>
    <mergeCell ref="O79:Q79"/>
    <mergeCell ref="O80:Q80"/>
    <mergeCell ref="O81:Q81"/>
    <mergeCell ref="O92:Q92"/>
    <mergeCell ref="O93:Q93"/>
    <mergeCell ref="O94:Q94"/>
    <mergeCell ref="B100:U100"/>
    <mergeCell ref="C102:N102"/>
    <mergeCell ref="C105:D105"/>
    <mergeCell ref="O88:Q88"/>
    <mergeCell ref="Y88:AA88"/>
    <mergeCell ref="AB88:AD88"/>
    <mergeCell ref="O89:Q89"/>
    <mergeCell ref="O90:Q90"/>
    <mergeCell ref="O91:Q91"/>
    <mergeCell ref="C300:D300"/>
    <mergeCell ref="B434:U434"/>
    <mergeCell ref="C436:N436"/>
    <mergeCell ref="C439:D439"/>
    <mergeCell ref="C453:D453"/>
    <mergeCell ref="C467:D467"/>
    <mergeCell ref="C119:D119"/>
    <mergeCell ref="C133:D133"/>
    <mergeCell ref="B267:U267"/>
    <mergeCell ref="C269:N269"/>
    <mergeCell ref="C272:D272"/>
    <mergeCell ref="C286:D286"/>
    <mergeCell ref="C770:N770"/>
    <mergeCell ref="C773:D773"/>
    <mergeCell ref="C787:D787"/>
    <mergeCell ref="C801:D801"/>
    <mergeCell ref="B935:U935"/>
    <mergeCell ref="C937:N937"/>
    <mergeCell ref="B601:U601"/>
    <mergeCell ref="C603:N603"/>
    <mergeCell ref="C606:D606"/>
    <mergeCell ref="C620:D620"/>
    <mergeCell ref="C634:D634"/>
    <mergeCell ref="B768:U768"/>
    <mergeCell ref="C1121:D1121"/>
    <mergeCell ref="C1135:D1135"/>
    <mergeCell ref="B1269:U1269"/>
    <mergeCell ref="C1271:N1271"/>
    <mergeCell ref="C1274:D1274"/>
    <mergeCell ref="C1288:D1288"/>
    <mergeCell ref="C940:D940"/>
    <mergeCell ref="C954:D954"/>
    <mergeCell ref="C968:D968"/>
    <mergeCell ref="B1102:U1102"/>
    <mergeCell ref="C1104:N1104"/>
    <mergeCell ref="C1107:D1107"/>
    <mergeCell ref="B1603:U1603"/>
    <mergeCell ref="C1605:N1605"/>
    <mergeCell ref="C1608:D1608"/>
    <mergeCell ref="C1622:D1622"/>
    <mergeCell ref="C1636:D1636"/>
    <mergeCell ref="B1770:U1770"/>
    <mergeCell ref="C1302:D1302"/>
    <mergeCell ref="B1436:U1436"/>
    <mergeCell ref="C1438:N1438"/>
    <mergeCell ref="C1441:D1441"/>
    <mergeCell ref="C1455:D1455"/>
    <mergeCell ref="C1469:D1469"/>
    <mergeCell ref="C1942:D1942"/>
    <mergeCell ref="C1956:D1956"/>
    <mergeCell ref="C1970:D1970"/>
    <mergeCell ref="B2104:U2104"/>
    <mergeCell ref="C2106:N2106"/>
    <mergeCell ref="C2109:D2109"/>
    <mergeCell ref="C1772:N1772"/>
    <mergeCell ref="C1775:D1775"/>
    <mergeCell ref="C1789:D1789"/>
    <mergeCell ref="C1803:D1803"/>
    <mergeCell ref="B1937:U1937"/>
    <mergeCell ref="C1939:N1939"/>
    <mergeCell ref="C2304:D2304"/>
    <mergeCell ref="B2438:U2438"/>
    <mergeCell ref="C2440:N2440"/>
    <mergeCell ref="C2443:D2443"/>
    <mergeCell ref="C2457:D2457"/>
    <mergeCell ref="C2471:D2471"/>
    <mergeCell ref="C2123:D2123"/>
    <mergeCell ref="C2137:D2137"/>
    <mergeCell ref="B2271:U2271"/>
    <mergeCell ref="C2273:N2273"/>
    <mergeCell ref="C2276:D2276"/>
    <mergeCell ref="C2290:D2290"/>
    <mergeCell ref="C2774:N2774"/>
    <mergeCell ref="C2777:D2777"/>
    <mergeCell ref="C2791:D2791"/>
    <mergeCell ref="C2805:D2805"/>
    <mergeCell ref="B2939:U2939"/>
    <mergeCell ref="C2941:N2941"/>
    <mergeCell ref="B2605:U2605"/>
    <mergeCell ref="C2607:N2607"/>
    <mergeCell ref="C2610:D2610"/>
    <mergeCell ref="C2624:D2624"/>
    <mergeCell ref="C2638:D2638"/>
    <mergeCell ref="B2772:U2772"/>
    <mergeCell ref="E3131:M3131"/>
    <mergeCell ref="E3132:M3132"/>
    <mergeCell ref="E3135:M3135"/>
    <mergeCell ref="E3138:M3138"/>
    <mergeCell ref="L3143:M3143"/>
    <mergeCell ref="W3143:X3143"/>
    <mergeCell ref="C2944:D2944"/>
    <mergeCell ref="C2958:D2958"/>
    <mergeCell ref="C2972:D2972"/>
    <mergeCell ref="B3106:U3106"/>
    <mergeCell ref="L3108:M3108"/>
    <mergeCell ref="W3108:X3108"/>
    <mergeCell ref="E3201:M3201"/>
    <mergeCell ref="E3202:M3202"/>
    <mergeCell ref="E3205:M3205"/>
    <mergeCell ref="E3208:M3208"/>
    <mergeCell ref="L3213:M3213"/>
    <mergeCell ref="W3213:X3213"/>
    <mergeCell ref="E3166:M3166"/>
    <mergeCell ref="E3167:M3167"/>
    <mergeCell ref="E3170:M3170"/>
    <mergeCell ref="E3173:M3173"/>
    <mergeCell ref="L3178:M3178"/>
    <mergeCell ref="W3178:X3178"/>
    <mergeCell ref="E3271:M3271"/>
    <mergeCell ref="E3272:M3272"/>
    <mergeCell ref="E3275:M3275"/>
    <mergeCell ref="E3278:M3278"/>
    <mergeCell ref="L3283:M3283"/>
    <mergeCell ref="W3283:X3283"/>
    <mergeCell ref="E3236:M3236"/>
    <mergeCell ref="E3237:M3237"/>
    <mergeCell ref="E3240:M3240"/>
    <mergeCell ref="E3243:M3243"/>
    <mergeCell ref="L3248:M3248"/>
    <mergeCell ref="W3248:X3248"/>
    <mergeCell ref="E3341:M3341"/>
    <mergeCell ref="E3342:M3342"/>
    <mergeCell ref="E3345:M3345"/>
    <mergeCell ref="E3348:M3348"/>
    <mergeCell ref="L3353:M3353"/>
    <mergeCell ref="W3353:X3353"/>
    <mergeCell ref="E3306:M3306"/>
    <mergeCell ref="E3307:M3307"/>
    <mergeCell ref="E3310:M3310"/>
    <mergeCell ref="E3313:M3313"/>
    <mergeCell ref="L3318:M3318"/>
    <mergeCell ref="W3318:X3318"/>
    <mergeCell ref="E3411:M3411"/>
    <mergeCell ref="E3412:M3412"/>
    <mergeCell ref="E3415:M3415"/>
    <mergeCell ref="E3418:M3418"/>
    <mergeCell ref="L3423:M3423"/>
    <mergeCell ref="W3423:X3423"/>
    <mergeCell ref="E3376:M3376"/>
    <mergeCell ref="E3377:M3377"/>
    <mergeCell ref="E3380:M3380"/>
    <mergeCell ref="E3383:M3383"/>
    <mergeCell ref="L3388:M3388"/>
    <mergeCell ref="W3388:X3388"/>
    <mergeCell ref="E3481:M3481"/>
    <mergeCell ref="E3482:M3482"/>
    <mergeCell ref="E3485:M3485"/>
    <mergeCell ref="E3488:M3488"/>
    <mergeCell ref="L3493:M3493"/>
    <mergeCell ref="W3493:X3493"/>
    <mergeCell ref="E3446:M3446"/>
    <mergeCell ref="E3447:M3447"/>
    <mergeCell ref="E3450:M3450"/>
    <mergeCell ref="E3453:M3453"/>
    <mergeCell ref="L3458:M3458"/>
    <mergeCell ref="W3458:X3458"/>
    <mergeCell ref="E3551:M3551"/>
    <mergeCell ref="E3552:M3552"/>
    <mergeCell ref="E3555:M3555"/>
    <mergeCell ref="E3558:M3558"/>
    <mergeCell ref="L3563:M3563"/>
    <mergeCell ref="W3563:X3563"/>
    <mergeCell ref="E3516:M3516"/>
    <mergeCell ref="E3517:M3517"/>
    <mergeCell ref="E3520:M3520"/>
    <mergeCell ref="E3523:M3523"/>
    <mergeCell ref="L3528:M3528"/>
    <mergeCell ref="W3528:X3528"/>
    <mergeCell ref="E3621:M3621"/>
    <mergeCell ref="E3622:M3622"/>
    <mergeCell ref="E3625:M3625"/>
    <mergeCell ref="E3628:M3628"/>
    <mergeCell ref="L3633:M3633"/>
    <mergeCell ref="W3633:X3633"/>
    <mergeCell ref="E3586:M3586"/>
    <mergeCell ref="E3587:M3587"/>
    <mergeCell ref="E3590:M3590"/>
    <mergeCell ref="E3593:M3593"/>
    <mergeCell ref="L3598:M3598"/>
    <mergeCell ref="W3598:X3598"/>
    <mergeCell ref="E3691:M3691"/>
    <mergeCell ref="E3692:M3692"/>
    <mergeCell ref="E3695:M3695"/>
    <mergeCell ref="E3698:M3698"/>
    <mergeCell ref="L3703:M3703"/>
    <mergeCell ref="W3703:X3703"/>
    <mergeCell ref="E3656:M3656"/>
    <mergeCell ref="E3657:M3657"/>
    <mergeCell ref="E3660:M3660"/>
    <mergeCell ref="E3663:M3663"/>
    <mergeCell ref="L3668:M3668"/>
    <mergeCell ref="W3668:X3668"/>
    <mergeCell ref="E3761:M3761"/>
    <mergeCell ref="E3762:M3762"/>
    <mergeCell ref="E3765:M3765"/>
    <mergeCell ref="E3768:M3768"/>
    <mergeCell ref="L3773:M3773"/>
    <mergeCell ref="W3773:X3773"/>
    <mergeCell ref="E3726:M3726"/>
    <mergeCell ref="E3727:M3727"/>
    <mergeCell ref="E3730:M3730"/>
    <mergeCell ref="E3733:M3733"/>
    <mergeCell ref="L3738:M3738"/>
    <mergeCell ref="W3738:X3738"/>
    <mergeCell ref="E3831:M3831"/>
    <mergeCell ref="E3832:M3832"/>
    <mergeCell ref="E3835:M3835"/>
    <mergeCell ref="E3838:M3838"/>
    <mergeCell ref="L3843:M3843"/>
    <mergeCell ref="W3843:X3843"/>
    <mergeCell ref="E3796:M3796"/>
    <mergeCell ref="E3797:M3797"/>
    <mergeCell ref="E3800:M3800"/>
    <mergeCell ref="E3803:M3803"/>
    <mergeCell ref="L3808:M3808"/>
    <mergeCell ref="W3808:X3808"/>
    <mergeCell ref="E3901:M3901"/>
    <mergeCell ref="E3902:M3902"/>
    <mergeCell ref="E3905:M3905"/>
    <mergeCell ref="E3908:M3908"/>
    <mergeCell ref="L3913:M3913"/>
    <mergeCell ref="W3913:X3913"/>
    <mergeCell ref="E3866:M3866"/>
    <mergeCell ref="E3867:M3867"/>
    <mergeCell ref="E3870:M3870"/>
    <mergeCell ref="E3873:M3873"/>
    <mergeCell ref="L3878:M3878"/>
    <mergeCell ref="W3878:X3878"/>
    <mergeCell ref="E3971:M3971"/>
    <mergeCell ref="E3972:M3972"/>
    <mergeCell ref="E3975:M3975"/>
    <mergeCell ref="E3978:M3978"/>
    <mergeCell ref="L3983:M3983"/>
    <mergeCell ref="W3983:X3983"/>
    <mergeCell ref="E3936:M3936"/>
    <mergeCell ref="E3937:M3937"/>
    <mergeCell ref="E3940:M3940"/>
    <mergeCell ref="E3943:M3943"/>
    <mergeCell ref="L3948:M3948"/>
    <mergeCell ref="W3948:X3948"/>
    <mergeCell ref="E4041:M4041"/>
    <mergeCell ref="E4042:M4042"/>
    <mergeCell ref="E4045:M4045"/>
    <mergeCell ref="E4048:M4048"/>
    <mergeCell ref="L4053:M4053"/>
    <mergeCell ref="W4053:X4053"/>
    <mergeCell ref="E4006:M4006"/>
    <mergeCell ref="E4007:M4007"/>
    <mergeCell ref="E4010:M4010"/>
    <mergeCell ref="E4013:M4013"/>
    <mergeCell ref="L4018:M4018"/>
    <mergeCell ref="W4018:X4018"/>
    <mergeCell ref="E4111:M4111"/>
    <mergeCell ref="E4112:M4112"/>
    <mergeCell ref="E4115:M4115"/>
    <mergeCell ref="E4118:M4118"/>
    <mergeCell ref="L4123:M4123"/>
    <mergeCell ref="W4123:X4123"/>
    <mergeCell ref="E4076:M4076"/>
    <mergeCell ref="E4077:M4077"/>
    <mergeCell ref="E4080:M4080"/>
    <mergeCell ref="E4083:M4083"/>
    <mergeCell ref="L4088:M4088"/>
    <mergeCell ref="W4088:X4088"/>
    <mergeCell ref="E4181:M4181"/>
    <mergeCell ref="E4182:M4182"/>
    <mergeCell ref="E4185:M4185"/>
    <mergeCell ref="E4188:M4188"/>
    <mergeCell ref="L4193:M4193"/>
    <mergeCell ref="W4193:X4193"/>
    <mergeCell ref="E4146:M4146"/>
    <mergeCell ref="E4147:M4147"/>
    <mergeCell ref="E4150:M4150"/>
    <mergeCell ref="E4153:M4153"/>
    <mergeCell ref="L4158:M4158"/>
    <mergeCell ref="W4158:X4158"/>
    <mergeCell ref="W4298:X4298"/>
    <mergeCell ref="E4251:M4251"/>
    <mergeCell ref="E4252:M4252"/>
    <mergeCell ref="E4255:M4255"/>
    <mergeCell ref="E4258:M4258"/>
    <mergeCell ref="L4263:M4263"/>
    <mergeCell ref="W4263:X4263"/>
    <mergeCell ref="E4216:M4216"/>
    <mergeCell ref="E4217:M4217"/>
    <mergeCell ref="E4220:M4220"/>
    <mergeCell ref="E4223:M4223"/>
    <mergeCell ref="L4228:M4228"/>
    <mergeCell ref="W4228:X4228"/>
    <mergeCell ref="E4321:M4321"/>
    <mergeCell ref="E4322:M4322"/>
    <mergeCell ref="E4325:M4325"/>
    <mergeCell ref="E4328:M4328"/>
    <mergeCell ref="E4360:M4360"/>
    <mergeCell ref="E4363:M4363"/>
    <mergeCell ref="E4286:M4286"/>
    <mergeCell ref="E4287:M4287"/>
    <mergeCell ref="E4290:M4290"/>
    <mergeCell ref="E4293:M4293"/>
    <mergeCell ref="L4298:M4298"/>
    <mergeCell ref="E4500:M4500"/>
    <mergeCell ref="E4503:M4503"/>
    <mergeCell ref="E4535:M4535"/>
    <mergeCell ref="E4538:M4538"/>
    <mergeCell ref="E4395:M4395"/>
    <mergeCell ref="E4398:M4398"/>
    <mergeCell ref="E4430:M4430"/>
    <mergeCell ref="E4433:M4433"/>
    <mergeCell ref="E4465:M4465"/>
    <mergeCell ref="E4468:M4468"/>
  </mergeCells>
  <printOptions horizontalCentered="1" verticalCentered="1"/>
  <pageMargins left="0" right="0" top="0" bottom="0" header="0" footer="0"/>
  <pageSetup scale="10" orientation="landscape" horizontalDpi="4000" verticalDpi="40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2015 Season Projections</vt:lpstr>
    </vt:vector>
  </TitlesOfParts>
  <Company>National Grid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 Carroll</dc:creator>
  <cp:lastModifiedBy>Michael Carroll</cp:lastModifiedBy>
  <dcterms:created xsi:type="dcterms:W3CDTF">2015-03-24T16:52:26Z</dcterms:created>
  <dcterms:modified xsi:type="dcterms:W3CDTF">2015-04-23T19:00:41Z</dcterms:modified>
</cp:coreProperties>
</file>